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2.xml" ContentType="application/vnd.openxmlformats-officedocument.drawing+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omments2.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3.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omments3.xml" ContentType="application/vnd.openxmlformats-officedocument.spreadsheetml.comments+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4.xml" ContentType="application/vnd.openxmlformats-officedocument.drawing+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omments4.xml" ContentType="application/vnd.openxmlformats-officedocument.spreadsheetml.comment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5.xml" ContentType="application/vnd.openxmlformats-officedocument.drawing+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omments5.xml" ContentType="application/vnd.openxmlformats-officedocument.spreadsheetml.comments+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drawings/drawing6.xml" ContentType="application/vnd.openxmlformats-officedocument.drawing+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omments6.xml" ContentType="application/vnd.openxmlformats-officedocument.spreadsheetml.comments+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drawings/drawing7.xml" ContentType="application/vnd.openxmlformats-officedocument.drawing+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omments7.xml" ContentType="application/vnd.openxmlformats-officedocument.spreadsheetml.comments+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66925"/>
  <mc:AlternateContent xmlns:mc="http://schemas.openxmlformats.org/markup-compatibility/2006">
    <mc:Choice Requires="x15">
      <x15ac:absPath xmlns:x15ac="http://schemas.microsoft.com/office/spreadsheetml/2010/11/ac" url="C:\Users\Dell_Owner\Desktop\Duke\Forecasting - Fuqua 614\Final Project\"/>
    </mc:Choice>
  </mc:AlternateContent>
  <xr:revisionPtr revIDLastSave="0" documentId="13_ncr:1_{4F18A75B-300C-4199-A5CC-1FB1F7603D47}" xr6:coauthVersionLast="32" xr6:coauthVersionMax="32" xr10:uidLastSave="{00000000-0000-0000-0000-000000000000}"/>
  <bookViews>
    <workbookView xWindow="0" yWindow="0" windowWidth="23040" windowHeight="9072" activeTab="6" xr2:uid="{33D430C2-03F2-4153-911D-31316CA7C96B}"/>
  </bookViews>
  <sheets>
    <sheet name="Sheet1" sheetId="1" r:id="rId1"/>
    <sheet name="Model 1" sheetId="3" r:id="rId2"/>
    <sheet name="Model 2" sheetId="12" r:id="rId3"/>
    <sheet name="Model 3" sheetId="20" r:id="rId4"/>
    <sheet name="Model 4" sheetId="28" r:id="rId5"/>
    <sheet name="Model 5" sheetId="30" r:id="rId6"/>
    <sheet name="Model 6" sheetId="38" r:id="rId7"/>
    <sheet name="Model 7" sheetId="46" r:id="rId8"/>
    <sheet name="Model Summaries" sheetId="10" r:id="rId9"/>
  </sheets>
  <definedNames>
    <definedName name="___autoF" localSheetId="1" hidden="1">0</definedName>
    <definedName name="___autoF" localSheetId="2" hidden="1">0</definedName>
    <definedName name="___autoF" localSheetId="3" hidden="1">0</definedName>
    <definedName name="___autoF" localSheetId="4" hidden="1">0</definedName>
    <definedName name="___autoF" localSheetId="5" hidden="1">0</definedName>
    <definedName name="___autoF" localSheetId="6" hidden="1">0</definedName>
    <definedName name="___autoF" localSheetId="7" hidden="1">0</definedName>
    <definedName name="___Coef___" localSheetId="1" hidden="1">1</definedName>
    <definedName name="___Coef___" localSheetId="2" hidden="1">1</definedName>
    <definedName name="___Coef___" localSheetId="3" hidden="1">1</definedName>
    <definedName name="___Coef___" localSheetId="4" hidden="1">1</definedName>
    <definedName name="___Coef___" localSheetId="5" hidden="1">1</definedName>
    <definedName name="___Coef___" localSheetId="6" hidden="1">1</definedName>
    <definedName name="___Coef___" localSheetId="7" hidden="1">1</definedName>
    <definedName name="___rsumm___Vendor.Eq.EnchantedDiamonds__bin_" localSheetId="8" hidden="1">'Model Summaries'!$A$3</definedName>
    <definedName name="__nSelect_" hidden="1">0</definedName>
    <definedName name="ASETIdealscopeAssetTest">Sheet1!$BI$2:$BI$347</definedName>
    <definedName name="CARAT">Sheet1!$AO$2:$AO$347</definedName>
    <definedName name="CLARITY">Sheet1!$AX$2:$AX$347</definedName>
    <definedName name="CLARITY.Eq.FL">Sheet1!$BA$2:$BA$347</definedName>
    <definedName name="CLARITY.Eq.IF">Sheet1!$BB$2:$BB$347</definedName>
    <definedName name="CLARITY.Eq.VS1">Sheet1!$BC$2:$BC$347</definedName>
    <definedName name="CLARITY.Eq.VS2">Sheet1!$BD$2:$BD$347</definedName>
    <definedName name="CLARITY.Eq.VVS1">Sheet1!$BE$2:$BE$347</definedName>
    <definedName name="CLARITY.Eq.VVS2">Sheet1!$BF$2:$BF$347</definedName>
    <definedName name="Clarity_excluding_IF_FL">Sheet1!$AZ$2:$AZ$347</definedName>
    <definedName name="Clarity_FL_IF">Sheet1!$R$2:$R$347</definedName>
    <definedName name="Clarity_IF_FL">Sheet1!$AY$2:$AY$347</definedName>
    <definedName name="Clarity_without_FL_IF">Sheet1!$S$2:$S$347</definedName>
    <definedName name="COLOR">Sheet1!$AR$2:$AR$347</definedName>
    <definedName name="COLOR.Eq.D">Sheet1!$AS$2:$AS$347</definedName>
    <definedName name="COLOR.Eq.E">Sheet1!$AT$2:$AT$347</definedName>
    <definedName name="COLOR.Eq.F">Sheet1!$AU$2:$AU$347</definedName>
    <definedName name="COLOR.Eq.G">Sheet1!$AV$2:$AV$347</definedName>
    <definedName name="COLOR.Eq.H">Sheet1!$AW$2:$AW$347</definedName>
    <definedName name="Count">Sheet1!$BY$2:$BY$347</definedName>
    <definedName name="D">Sheet1!$N$2:$N$347</definedName>
    <definedName name="E_F">Sheet1!$O$2:$O$347</definedName>
    <definedName name="G_H">Sheet1!$P$2:$P$347</definedName>
    <definedName name="Girdle">Sheet1!$BG$2:$BG$347</definedName>
    <definedName name="HeartsXArrows">Sheet1!$BH$2:$BH$347</definedName>
    <definedName name="HxA_CrownAngle_34to35">Sheet1!$BK$2:$BK$347</definedName>
    <definedName name="HxA_LowerGirdle_76to78">Sheet1!$BM$2:$BM$347</definedName>
    <definedName name="HxA_PavillionAngle_406to409">Sheet1!$BL$2:$BL$347</definedName>
    <definedName name="HxA_StarFacets_45to50">Sheet1!$BO$2:$BO$347</definedName>
    <definedName name="HxA_TableSize_54to57">Sheet1!$BN$2:$BN$347</definedName>
    <definedName name="HxA_True">Sheet1!$BP$2:$BP$347</definedName>
    <definedName name="nDataAnalysis" hidden="1">0</definedName>
    <definedName name="nRegMod" hidden="1">7</definedName>
    <definedName name="OKtoForecast" hidden="1">1</definedName>
    <definedName name="PRICE">Sheet1!$AM$2:$AM$347</definedName>
    <definedName name="PRICE.Ln">Sheet1!$AN$2:$AN$347</definedName>
    <definedName name="Standardized_Price">Sheet1!$I$2:$I$347</definedName>
    <definedName name="Super_Ideal_Diamonds">Sheet1!$BQ$2:$BQ$347</definedName>
    <definedName name="TableClarity">Sheet1!$BJ$2:$BJ$347</definedName>
    <definedName name="Vendor">Sheet1!$A$2:$A$347</definedName>
    <definedName name="Vendor.Eq.BlueNile">Sheet1!$B$2:$B$347</definedName>
    <definedName name="Vendor.Eq.BrianGavin">Sheet1!$C$2:$C$347</definedName>
    <definedName name="Vendor.Eq.CraftedByInfinity">Sheet1!$D$2:$D$347</definedName>
    <definedName name="Vendor.Eq.EnchantedDiamonds">Sheet1!$E$2:$E$347</definedName>
    <definedName name="Vendor.Eq.JamesAllen">Sheet1!$F$2:$F$347</definedName>
    <definedName name="Vendor.Eq.WhiteFlash">Sheet1!$G$2:$G$347</definedName>
    <definedName name="xCrownAngle">Sheet1!$BU$2:$BU$347</definedName>
    <definedName name="xCUT">Sheet1!$AQ$2:$AQ$347</definedName>
    <definedName name="xDEPTH">Sheet1!$BS$2:$BS$347</definedName>
    <definedName name="xGRADINGLAB">Sheet1!$BR$2:$BR$347</definedName>
    <definedName name="xLowerGirdleAngle">Sheet1!$BX$2:$BX$347</definedName>
    <definedName name="xPavillionAngle">Sheet1!$BV$2:$BV$347</definedName>
    <definedName name="xSHAPE">Sheet1!$AP$2:$AP$347</definedName>
    <definedName name="xStarAngle">Sheet1!$BW$2:$BW$347</definedName>
    <definedName name="xTABLE">Sheet1!$BT$2:$BT$347</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74" i="46" l="1"/>
  <c r="F151" i="46"/>
  <c r="AX154" i="46" s="1"/>
  <c r="D53" i="46"/>
  <c r="C65" i="46" s="1"/>
  <c r="AU10" i="46"/>
  <c r="I11" i="46" s="1"/>
  <c r="EQ178" i="46"/>
  <c r="EP178" i="46"/>
  <c r="AX178" i="46"/>
  <c r="AY178" i="46"/>
  <c r="AZ178" i="46"/>
  <c r="BA178" i="46"/>
  <c r="BB178" i="46"/>
  <c r="BC178" i="46"/>
  <c r="BD178" i="46"/>
  <c r="BE178" i="46"/>
  <c r="BF178" i="46"/>
  <c r="BG178" i="46"/>
  <c r="BH178" i="46"/>
  <c r="BI178" i="46"/>
  <c r="BJ178" i="46"/>
  <c r="BK178" i="46"/>
  <c r="BL178" i="46"/>
  <c r="BM178" i="46"/>
  <c r="BN178" i="46"/>
  <c r="BO178" i="46"/>
  <c r="BP178" i="46"/>
  <c r="BQ178" i="46"/>
  <c r="BR178" i="46"/>
  <c r="BS178" i="46"/>
  <c r="BT178" i="46"/>
  <c r="BU178" i="46"/>
  <c r="BV178" i="46"/>
  <c r="BW178" i="46"/>
  <c r="BX178" i="46"/>
  <c r="BY178" i="46"/>
  <c r="BZ178" i="46"/>
  <c r="CA178" i="46"/>
  <c r="CB178" i="46"/>
  <c r="CC178" i="46"/>
  <c r="CD178" i="46"/>
  <c r="CE178" i="46"/>
  <c r="CF178" i="46"/>
  <c r="CG178" i="46"/>
  <c r="CH178" i="46"/>
  <c r="CI178" i="46"/>
  <c r="CJ178" i="46"/>
  <c r="CK178" i="46"/>
  <c r="CL178" i="46"/>
  <c r="CM178" i="46"/>
  <c r="CN178" i="46"/>
  <c r="CO178" i="46"/>
  <c r="CP178" i="46"/>
  <c r="CQ178" i="46"/>
  <c r="CR178" i="46"/>
  <c r="CS178" i="46"/>
  <c r="CT178" i="46"/>
  <c r="CU178" i="46"/>
  <c r="CV178" i="46"/>
  <c r="CW178" i="46"/>
  <c r="CX178" i="46"/>
  <c r="CY178" i="46"/>
  <c r="CZ178" i="46"/>
  <c r="DA178" i="46"/>
  <c r="DB178" i="46"/>
  <c r="DC178" i="46"/>
  <c r="DD178" i="46"/>
  <c r="DE178" i="46"/>
  <c r="DF178" i="46"/>
  <c r="DG178" i="46"/>
  <c r="DH178" i="46"/>
  <c r="DI178" i="46"/>
  <c r="DJ178" i="46"/>
  <c r="DK178" i="46"/>
  <c r="DL178" i="46"/>
  <c r="DM178" i="46"/>
  <c r="DN178" i="46"/>
  <c r="DO178" i="46"/>
  <c r="DP178" i="46"/>
  <c r="DQ178" i="46"/>
  <c r="DR178" i="46"/>
  <c r="DS178" i="46"/>
  <c r="DT178" i="46"/>
  <c r="DU178" i="46"/>
  <c r="DV178" i="46"/>
  <c r="DW178" i="46"/>
  <c r="DX178" i="46"/>
  <c r="DY178" i="46"/>
  <c r="DZ178" i="46"/>
  <c r="EA178" i="46"/>
  <c r="EB178" i="46"/>
  <c r="EC178" i="46"/>
  <c r="ED178" i="46"/>
  <c r="EE178" i="46"/>
  <c r="EF178" i="46"/>
  <c r="EG178" i="46"/>
  <c r="EH178" i="46"/>
  <c r="EI178" i="46"/>
  <c r="EJ178" i="46"/>
  <c r="EK178" i="46"/>
  <c r="EL178" i="46"/>
  <c r="EM178" i="46"/>
  <c r="EN178" i="46"/>
  <c r="EO178" i="46"/>
  <c r="AW178" i="46"/>
  <c r="AV178" i="46"/>
  <c r="AU178" i="46"/>
  <c r="AT178" i="46"/>
  <c r="EQ154" i="46"/>
  <c r="EP154" i="46"/>
  <c r="AY154" i="46"/>
  <c r="AZ154" i="46"/>
  <c r="BA154" i="46"/>
  <c r="BC154" i="46"/>
  <c r="BD154" i="46"/>
  <c r="BE154" i="46"/>
  <c r="BG154" i="46"/>
  <c r="BH154" i="46"/>
  <c r="BI154" i="46"/>
  <c r="BK154" i="46"/>
  <c r="BL154" i="46"/>
  <c r="BM154" i="46"/>
  <c r="BO154" i="46"/>
  <c r="BP154" i="46"/>
  <c r="BQ154" i="46"/>
  <c r="BS154" i="46"/>
  <c r="BT154" i="46"/>
  <c r="BU154" i="46"/>
  <c r="BW154" i="46"/>
  <c r="BX154" i="46"/>
  <c r="BY154" i="46"/>
  <c r="CA154" i="46"/>
  <c r="CB154" i="46"/>
  <c r="CC154" i="46"/>
  <c r="CE154" i="46"/>
  <c r="CF154" i="46"/>
  <c r="CG154" i="46"/>
  <c r="CI154" i="46"/>
  <c r="CJ154" i="46"/>
  <c r="CK154" i="46"/>
  <c r="CM154" i="46"/>
  <c r="CN154" i="46"/>
  <c r="CO154" i="46"/>
  <c r="CQ154" i="46"/>
  <c r="CR154" i="46"/>
  <c r="CS154" i="46"/>
  <c r="CU154" i="46"/>
  <c r="CV154" i="46"/>
  <c r="CW154" i="46"/>
  <c r="CY154" i="46"/>
  <c r="CZ154" i="46"/>
  <c r="DA154" i="46"/>
  <c r="DC154" i="46"/>
  <c r="DD154" i="46"/>
  <c r="DE154" i="46"/>
  <c r="DG154" i="46"/>
  <c r="DH154" i="46"/>
  <c r="DI154" i="46"/>
  <c r="DK154" i="46"/>
  <c r="DL154" i="46"/>
  <c r="DM154" i="46"/>
  <c r="DO154" i="46"/>
  <c r="DP154" i="46"/>
  <c r="DQ154" i="46"/>
  <c r="DS154" i="46"/>
  <c r="DT154" i="46"/>
  <c r="DU154" i="46"/>
  <c r="DW154" i="46"/>
  <c r="DX154" i="46"/>
  <c r="DY154" i="46"/>
  <c r="EA154" i="46"/>
  <c r="EB154" i="46"/>
  <c r="EC154" i="46"/>
  <c r="EE154" i="46"/>
  <c r="EF154" i="46"/>
  <c r="EG154" i="46"/>
  <c r="EI154" i="46"/>
  <c r="EJ154" i="46"/>
  <c r="EK154" i="46"/>
  <c r="EM154" i="46"/>
  <c r="EN154" i="46"/>
  <c r="EO154" i="46"/>
  <c r="AV154" i="46"/>
  <c r="AU154" i="46"/>
  <c r="AT154" i="46"/>
  <c r="C57" i="46"/>
  <c r="BE199" i="46"/>
  <c r="BF199" i="46"/>
  <c r="BG199" i="46"/>
  <c r="BE200" i="46"/>
  <c r="BF200" i="46"/>
  <c r="BG200" i="46"/>
  <c r="BE201" i="46"/>
  <c r="BF201" i="46"/>
  <c r="BG201" i="46"/>
  <c r="BE202" i="46"/>
  <c r="BF202" i="46"/>
  <c r="BG202" i="46"/>
  <c r="BE203" i="46"/>
  <c r="BF203" i="46"/>
  <c r="BG203" i="46"/>
  <c r="BE204" i="46"/>
  <c r="BF204" i="46"/>
  <c r="BG204" i="46"/>
  <c r="BE205" i="46"/>
  <c r="BF205" i="46"/>
  <c r="BG205" i="46"/>
  <c r="BE206" i="46"/>
  <c r="BF206" i="46"/>
  <c r="BG206" i="46"/>
  <c r="BE207" i="46"/>
  <c r="BF207" i="46"/>
  <c r="BG207" i="46"/>
  <c r="BE208" i="46"/>
  <c r="BF208" i="46"/>
  <c r="BG208" i="46"/>
  <c r="BE209" i="46"/>
  <c r="BF209" i="46"/>
  <c r="BG209" i="46"/>
  <c r="BE210" i="46"/>
  <c r="BF210" i="46"/>
  <c r="BG210" i="46"/>
  <c r="BE211" i="46"/>
  <c r="BF211" i="46"/>
  <c r="BG211" i="46"/>
  <c r="BE212" i="46"/>
  <c r="BF212" i="46"/>
  <c r="BG212" i="46"/>
  <c r="BE213" i="46"/>
  <c r="BF213" i="46"/>
  <c r="BG213" i="46"/>
  <c r="BE214" i="46"/>
  <c r="BF214" i="46"/>
  <c r="BG214" i="46"/>
  <c r="BE215" i="46"/>
  <c r="BF215" i="46"/>
  <c r="BG215" i="46"/>
  <c r="BE216" i="46"/>
  <c r="BF216" i="46"/>
  <c r="BG216" i="46"/>
  <c r="BE217" i="46"/>
  <c r="BF217" i="46"/>
  <c r="BG217" i="46"/>
  <c r="BE218" i="46"/>
  <c r="BF218" i="46"/>
  <c r="BG218" i="46"/>
  <c r="BE219" i="46"/>
  <c r="BF219" i="46"/>
  <c r="BG219" i="46"/>
  <c r="BE220" i="46"/>
  <c r="BF220" i="46"/>
  <c r="BG220" i="46"/>
  <c r="BE221" i="46"/>
  <c r="BF221" i="46"/>
  <c r="BG221" i="46"/>
  <c r="BE222" i="46"/>
  <c r="BF222" i="46"/>
  <c r="BG222" i="46"/>
  <c r="BE223" i="46"/>
  <c r="BF223" i="46"/>
  <c r="BG223" i="46"/>
  <c r="BE224" i="46"/>
  <c r="BF224" i="46"/>
  <c r="BG224" i="46"/>
  <c r="BE225" i="46"/>
  <c r="BF225" i="46"/>
  <c r="BG225" i="46"/>
  <c r="BE226" i="46"/>
  <c r="BF226" i="46"/>
  <c r="BG226" i="46"/>
  <c r="BE227" i="46"/>
  <c r="BF227" i="46"/>
  <c r="BG227" i="46"/>
  <c r="BE228" i="46"/>
  <c r="BF228" i="46"/>
  <c r="BG228" i="46"/>
  <c r="BE229" i="46"/>
  <c r="BF229" i="46"/>
  <c r="BG229" i="46"/>
  <c r="BE230" i="46"/>
  <c r="BF230" i="46"/>
  <c r="BG230" i="46"/>
  <c r="BE231" i="46"/>
  <c r="BF231" i="46"/>
  <c r="BG231" i="46"/>
  <c r="BE232" i="46"/>
  <c r="BF232" i="46"/>
  <c r="BG232" i="46"/>
  <c r="BE233" i="46"/>
  <c r="BF233" i="46"/>
  <c r="BG233" i="46"/>
  <c r="BE234" i="46"/>
  <c r="BF234" i="46"/>
  <c r="BG234" i="46"/>
  <c r="BE235" i="46"/>
  <c r="BF235" i="46"/>
  <c r="BG235" i="46"/>
  <c r="BE236" i="46"/>
  <c r="BF236" i="46"/>
  <c r="BG236" i="46"/>
  <c r="BE237" i="46"/>
  <c r="BF237" i="46"/>
  <c r="BG237" i="46"/>
  <c r="BE238" i="46"/>
  <c r="BF238" i="46"/>
  <c r="BG238" i="46"/>
  <c r="BE239" i="46"/>
  <c r="BF239" i="46"/>
  <c r="BG239" i="46"/>
  <c r="BE240" i="46"/>
  <c r="BF240" i="46"/>
  <c r="BG240" i="46"/>
  <c r="BE241" i="46"/>
  <c r="BF241" i="46"/>
  <c r="BG241" i="46"/>
  <c r="BE242" i="46"/>
  <c r="BF242" i="46"/>
  <c r="BG242" i="46"/>
  <c r="BE243" i="46"/>
  <c r="BF243" i="46"/>
  <c r="BG243" i="46"/>
  <c r="BE244" i="46"/>
  <c r="BF244" i="46"/>
  <c r="BG244" i="46"/>
  <c r="BE245" i="46"/>
  <c r="BF245" i="46"/>
  <c r="BG245" i="46"/>
  <c r="BE246" i="46"/>
  <c r="BF246" i="46"/>
  <c r="BG246" i="46"/>
  <c r="BE247" i="46"/>
  <c r="BF247" i="46"/>
  <c r="BG247" i="46"/>
  <c r="BE248" i="46"/>
  <c r="BF248" i="46"/>
  <c r="BG248" i="46"/>
  <c r="BE249" i="46"/>
  <c r="BF249" i="46"/>
  <c r="BG249" i="46"/>
  <c r="BE250" i="46"/>
  <c r="BF250" i="46"/>
  <c r="BG250" i="46"/>
  <c r="BE251" i="46"/>
  <c r="BF251" i="46"/>
  <c r="BG251" i="46"/>
  <c r="BE252" i="46"/>
  <c r="BF252" i="46"/>
  <c r="BG252" i="46"/>
  <c r="BE253" i="46"/>
  <c r="BF253" i="46"/>
  <c r="BG253" i="46"/>
  <c r="BE254" i="46"/>
  <c r="BF254" i="46"/>
  <c r="BG254" i="46"/>
  <c r="BE255" i="46"/>
  <c r="BF255" i="46"/>
  <c r="BG255" i="46"/>
  <c r="BE256" i="46"/>
  <c r="BF256" i="46"/>
  <c r="BG256" i="46"/>
  <c r="BE257" i="46"/>
  <c r="BF257" i="46"/>
  <c r="BG257" i="46"/>
  <c r="BE258" i="46"/>
  <c r="BF258" i="46"/>
  <c r="BG258" i="46"/>
  <c r="BE259" i="46"/>
  <c r="BF259" i="46"/>
  <c r="BG259" i="46"/>
  <c r="BE260" i="46"/>
  <c r="BF260" i="46"/>
  <c r="BG260" i="46"/>
  <c r="BE261" i="46"/>
  <c r="BF261" i="46"/>
  <c r="BG261" i="46"/>
  <c r="BE262" i="46"/>
  <c r="BF262" i="46"/>
  <c r="BG262" i="46"/>
  <c r="BE263" i="46"/>
  <c r="BF263" i="46"/>
  <c r="BG263" i="46"/>
  <c r="BE264" i="46"/>
  <c r="BF264" i="46"/>
  <c r="BG264" i="46"/>
  <c r="BE265" i="46"/>
  <c r="BF265" i="46"/>
  <c r="BG265" i="46"/>
  <c r="BE266" i="46"/>
  <c r="BF266" i="46"/>
  <c r="BG266" i="46"/>
  <c r="BE267" i="46"/>
  <c r="BF267" i="46"/>
  <c r="BG267" i="46"/>
  <c r="BE268" i="46"/>
  <c r="BF268" i="46"/>
  <c r="BG268" i="46"/>
  <c r="BE269" i="46"/>
  <c r="BF269" i="46"/>
  <c r="BG269" i="46"/>
  <c r="BE270" i="46"/>
  <c r="BF270" i="46"/>
  <c r="BG270" i="46"/>
  <c r="BE271" i="46"/>
  <c r="BF271" i="46"/>
  <c r="BG271" i="46"/>
  <c r="BE272" i="46"/>
  <c r="BF272" i="46"/>
  <c r="BG272" i="46"/>
  <c r="BE273" i="46"/>
  <c r="BF273" i="46"/>
  <c r="BG273" i="46"/>
  <c r="BE274" i="46"/>
  <c r="BF274" i="46"/>
  <c r="BG274" i="46"/>
  <c r="BE275" i="46"/>
  <c r="BF275" i="46"/>
  <c r="BG275" i="46"/>
  <c r="BE276" i="46"/>
  <c r="BF276" i="46"/>
  <c r="BG276" i="46"/>
  <c r="BE277" i="46"/>
  <c r="BF277" i="46"/>
  <c r="BG277" i="46"/>
  <c r="BE278" i="46"/>
  <c r="BF278" i="46"/>
  <c r="BG278" i="46"/>
  <c r="BE279" i="46"/>
  <c r="BF279" i="46"/>
  <c r="BG279" i="46"/>
  <c r="BE280" i="46"/>
  <c r="BF280" i="46"/>
  <c r="BG280" i="46"/>
  <c r="BE281" i="46"/>
  <c r="BF281" i="46"/>
  <c r="BG281" i="46"/>
  <c r="BE282" i="46"/>
  <c r="BF282" i="46"/>
  <c r="BG282" i="46"/>
  <c r="BE283" i="46"/>
  <c r="BF283" i="46"/>
  <c r="BG283" i="46"/>
  <c r="BE284" i="46"/>
  <c r="BF284" i="46"/>
  <c r="BG284" i="46"/>
  <c r="BE285" i="46"/>
  <c r="BF285" i="46"/>
  <c r="BG285" i="46"/>
  <c r="BE286" i="46"/>
  <c r="BF286" i="46"/>
  <c r="BG286" i="46"/>
  <c r="BE287" i="46"/>
  <c r="BF287" i="46"/>
  <c r="BG287" i="46"/>
  <c r="BE288" i="46"/>
  <c r="BF288" i="46"/>
  <c r="BG288" i="46"/>
  <c r="BE289" i="46"/>
  <c r="BF289" i="46"/>
  <c r="BG289" i="46"/>
  <c r="BE290" i="46"/>
  <c r="BF290" i="46"/>
  <c r="BG290" i="46"/>
  <c r="BE291" i="46"/>
  <c r="BF291" i="46"/>
  <c r="BG291" i="46"/>
  <c r="BE292" i="46"/>
  <c r="BF292" i="46"/>
  <c r="BG292" i="46"/>
  <c r="BE293" i="46"/>
  <c r="BF293" i="46"/>
  <c r="BG293" i="46"/>
  <c r="BE294" i="46"/>
  <c r="BF294" i="46"/>
  <c r="BG294" i="46"/>
  <c r="BE295" i="46"/>
  <c r="BF295" i="46"/>
  <c r="BG295" i="46"/>
  <c r="BE296" i="46"/>
  <c r="BF296" i="46"/>
  <c r="BG296" i="46"/>
  <c r="BE297" i="46"/>
  <c r="BF297" i="46"/>
  <c r="BG297" i="46"/>
  <c r="BE298" i="46"/>
  <c r="BF298" i="46"/>
  <c r="BG298" i="46"/>
  <c r="BE299" i="46"/>
  <c r="BF299" i="46"/>
  <c r="BG299" i="46"/>
  <c r="BE300" i="46"/>
  <c r="BF300" i="46"/>
  <c r="BG300" i="46"/>
  <c r="BE301" i="46"/>
  <c r="BF301" i="46"/>
  <c r="BG301" i="46"/>
  <c r="BE302" i="46"/>
  <c r="BF302" i="46"/>
  <c r="BG302" i="46"/>
  <c r="BE303" i="46"/>
  <c r="BF303" i="46"/>
  <c r="BG303" i="46"/>
  <c r="BE304" i="46"/>
  <c r="BF304" i="46"/>
  <c r="BG304" i="46"/>
  <c r="BE305" i="46"/>
  <c r="BF305" i="46"/>
  <c r="BG305" i="46"/>
  <c r="BE306" i="46"/>
  <c r="BF306" i="46"/>
  <c r="BG306" i="46"/>
  <c r="BE307" i="46"/>
  <c r="BF307" i="46"/>
  <c r="BG307" i="46"/>
  <c r="BE308" i="46"/>
  <c r="BF308" i="46"/>
  <c r="BG308" i="46"/>
  <c r="BE309" i="46"/>
  <c r="BF309" i="46"/>
  <c r="BG309" i="46"/>
  <c r="BE310" i="46"/>
  <c r="BF310" i="46"/>
  <c r="BG310" i="46"/>
  <c r="BE311" i="46"/>
  <c r="BF311" i="46"/>
  <c r="BG311" i="46"/>
  <c r="BE312" i="46"/>
  <c r="BF312" i="46"/>
  <c r="BG312" i="46"/>
  <c r="BE313" i="46"/>
  <c r="BF313" i="46"/>
  <c r="BG313" i="46"/>
  <c r="BE314" i="46"/>
  <c r="BF314" i="46"/>
  <c r="BG314" i="46"/>
  <c r="BE315" i="46"/>
  <c r="BF315" i="46"/>
  <c r="BG315" i="46"/>
  <c r="BE316" i="46"/>
  <c r="BF316" i="46"/>
  <c r="BG316" i="46"/>
  <c r="BE317" i="46"/>
  <c r="BF317" i="46"/>
  <c r="BG317" i="46"/>
  <c r="BE318" i="46"/>
  <c r="BF318" i="46"/>
  <c r="BG318" i="46"/>
  <c r="BE319" i="46"/>
  <c r="BF319" i="46"/>
  <c r="BG319" i="46"/>
  <c r="BE320" i="46"/>
  <c r="BF320" i="46"/>
  <c r="BG320" i="46"/>
  <c r="BE321" i="46"/>
  <c r="BF321" i="46"/>
  <c r="BG321" i="46"/>
  <c r="BE322" i="46"/>
  <c r="BF322" i="46"/>
  <c r="BG322" i="46"/>
  <c r="BE323" i="46"/>
  <c r="BF323" i="46"/>
  <c r="BG323" i="46"/>
  <c r="BE324" i="46"/>
  <c r="BF324" i="46"/>
  <c r="BG324" i="46"/>
  <c r="BE325" i="46"/>
  <c r="BF325" i="46"/>
  <c r="BG325" i="46"/>
  <c r="BE326" i="46"/>
  <c r="BF326" i="46"/>
  <c r="BG326" i="46"/>
  <c r="BE327" i="46"/>
  <c r="BF327" i="46"/>
  <c r="BG327" i="46"/>
  <c r="BE328" i="46"/>
  <c r="BF328" i="46"/>
  <c r="BG328" i="46"/>
  <c r="BE329" i="46"/>
  <c r="BF329" i="46"/>
  <c r="BG329" i="46"/>
  <c r="BE330" i="46"/>
  <c r="BF330" i="46"/>
  <c r="BG330" i="46"/>
  <c r="BE331" i="46"/>
  <c r="BF331" i="46"/>
  <c r="BG331" i="46"/>
  <c r="BE332" i="46"/>
  <c r="BF332" i="46"/>
  <c r="BG332" i="46"/>
  <c r="BE333" i="46"/>
  <c r="BF333" i="46"/>
  <c r="BG333" i="46"/>
  <c r="BE334" i="46"/>
  <c r="BF334" i="46"/>
  <c r="BG334" i="46"/>
  <c r="BE335" i="46"/>
  <c r="BF335" i="46"/>
  <c r="BG335" i="46"/>
  <c r="BE336" i="46"/>
  <c r="BF336" i="46"/>
  <c r="BG336" i="46"/>
  <c r="BE337" i="46"/>
  <c r="BF337" i="46"/>
  <c r="BG337" i="46"/>
  <c r="BE338" i="46"/>
  <c r="BF338" i="46"/>
  <c r="BG338" i="46"/>
  <c r="BE339" i="46"/>
  <c r="BF339" i="46"/>
  <c r="BG339" i="46"/>
  <c r="BE340" i="46"/>
  <c r="BF340" i="46"/>
  <c r="BG340" i="46"/>
  <c r="BE341" i="46"/>
  <c r="BF341" i="46"/>
  <c r="BG341" i="46"/>
  <c r="BE342" i="46"/>
  <c r="BF342" i="46"/>
  <c r="BG342" i="46"/>
  <c r="BE343" i="46"/>
  <c r="BF343" i="46"/>
  <c r="BG343" i="46"/>
  <c r="BE344" i="46"/>
  <c r="BF344" i="46"/>
  <c r="BG344" i="46"/>
  <c r="BE345" i="46"/>
  <c r="BF345" i="46"/>
  <c r="BG345" i="46"/>
  <c r="BE346" i="46"/>
  <c r="BF346" i="46"/>
  <c r="BG346" i="46"/>
  <c r="BE347" i="46"/>
  <c r="BF347" i="46"/>
  <c r="BG347" i="46"/>
  <c r="BE348" i="46"/>
  <c r="BF348" i="46"/>
  <c r="BG348" i="46"/>
  <c r="BE349" i="46"/>
  <c r="BF349" i="46"/>
  <c r="BG349" i="46"/>
  <c r="BE350" i="46"/>
  <c r="BF350" i="46"/>
  <c r="BG350" i="46"/>
  <c r="BE351" i="46"/>
  <c r="BF351" i="46"/>
  <c r="BG351" i="46"/>
  <c r="BE352" i="46"/>
  <c r="BF352" i="46"/>
  <c r="BG352" i="46"/>
  <c r="BE353" i="46"/>
  <c r="BF353" i="46"/>
  <c r="BG353" i="46"/>
  <c r="BE354" i="46"/>
  <c r="BF354" i="46"/>
  <c r="BG354" i="46"/>
  <c r="BE355" i="46"/>
  <c r="BF355" i="46"/>
  <c r="BG355" i="46"/>
  <c r="BE356" i="46"/>
  <c r="BF356" i="46"/>
  <c r="BG356" i="46"/>
  <c r="BE357" i="46"/>
  <c r="BF357" i="46"/>
  <c r="BG357" i="46"/>
  <c r="BE358" i="46"/>
  <c r="BF358" i="46"/>
  <c r="BG358" i="46"/>
  <c r="BE359" i="46"/>
  <c r="BF359" i="46"/>
  <c r="BG359" i="46"/>
  <c r="BE360" i="46"/>
  <c r="BF360" i="46"/>
  <c r="BG360" i="46"/>
  <c r="BE361" i="46"/>
  <c r="BF361" i="46"/>
  <c r="BG361" i="46"/>
  <c r="BE362" i="46"/>
  <c r="BF362" i="46"/>
  <c r="BG362" i="46"/>
  <c r="BE363" i="46"/>
  <c r="BF363" i="46"/>
  <c r="BG363" i="46"/>
  <c r="BE364" i="46"/>
  <c r="BF364" i="46"/>
  <c r="BG364" i="46"/>
  <c r="BE365" i="46"/>
  <c r="BF365" i="46"/>
  <c r="BG365" i="46"/>
  <c r="BE366" i="46"/>
  <c r="BF366" i="46"/>
  <c r="BG366" i="46"/>
  <c r="BE367" i="46"/>
  <c r="BF367" i="46"/>
  <c r="BG367" i="46"/>
  <c r="BE368" i="46"/>
  <c r="BF368" i="46"/>
  <c r="BG368" i="46"/>
  <c r="BE369" i="46"/>
  <c r="BF369" i="46"/>
  <c r="BG369" i="46"/>
  <c r="BE370" i="46"/>
  <c r="BF370" i="46"/>
  <c r="BG370" i="46"/>
  <c r="BE371" i="46"/>
  <c r="BF371" i="46"/>
  <c r="BG371" i="46"/>
  <c r="BE372" i="46"/>
  <c r="BF372" i="46"/>
  <c r="BG372" i="46"/>
  <c r="BE373" i="46"/>
  <c r="BF373" i="46"/>
  <c r="BG373" i="46"/>
  <c r="BE374" i="46"/>
  <c r="BF374" i="46"/>
  <c r="BG374" i="46"/>
  <c r="BE375" i="46"/>
  <c r="BF375" i="46"/>
  <c r="BG375" i="46"/>
  <c r="BE376" i="46"/>
  <c r="BF376" i="46"/>
  <c r="BG376" i="46"/>
  <c r="BE377" i="46"/>
  <c r="BF377" i="46"/>
  <c r="BG377" i="46"/>
  <c r="BE378" i="46"/>
  <c r="BF378" i="46"/>
  <c r="BG378" i="46"/>
  <c r="BE379" i="46"/>
  <c r="BF379" i="46"/>
  <c r="BG379" i="46"/>
  <c r="BE380" i="46"/>
  <c r="BF380" i="46"/>
  <c r="BG380" i="46"/>
  <c r="BE381" i="46"/>
  <c r="BF381" i="46"/>
  <c r="BG381" i="46"/>
  <c r="BE382" i="46"/>
  <c r="BF382" i="46"/>
  <c r="BG382" i="46"/>
  <c r="BE383" i="46"/>
  <c r="BF383" i="46"/>
  <c r="BG383" i="46"/>
  <c r="BE384" i="46"/>
  <c r="BF384" i="46"/>
  <c r="BG384" i="46"/>
  <c r="BE385" i="46"/>
  <c r="BF385" i="46"/>
  <c r="BG385" i="46"/>
  <c r="BE386" i="46"/>
  <c r="BF386" i="46"/>
  <c r="BG386" i="46"/>
  <c r="BE387" i="46"/>
  <c r="BF387" i="46"/>
  <c r="BG387" i="46"/>
  <c r="BE388" i="46"/>
  <c r="BF388" i="46"/>
  <c r="BG388" i="46"/>
  <c r="BE389" i="46"/>
  <c r="BF389" i="46"/>
  <c r="BG389" i="46"/>
  <c r="BE390" i="46"/>
  <c r="BF390" i="46"/>
  <c r="BG390" i="46"/>
  <c r="BE391" i="46"/>
  <c r="BF391" i="46"/>
  <c r="BG391" i="46"/>
  <c r="BE392" i="46"/>
  <c r="BF392" i="46"/>
  <c r="BG392" i="46"/>
  <c r="BE393" i="46"/>
  <c r="BF393" i="46"/>
  <c r="BG393" i="46"/>
  <c r="BE394" i="46"/>
  <c r="BF394" i="46"/>
  <c r="BG394" i="46"/>
  <c r="BE395" i="46"/>
  <c r="BF395" i="46"/>
  <c r="BG395" i="46"/>
  <c r="BE396" i="46"/>
  <c r="BF396" i="46"/>
  <c r="BG396" i="46"/>
  <c r="BE397" i="46"/>
  <c r="BF397" i="46"/>
  <c r="BG397" i="46"/>
  <c r="BE398" i="46"/>
  <c r="BF398" i="46"/>
  <c r="BG398" i="46"/>
  <c r="BE399" i="46"/>
  <c r="BF399" i="46"/>
  <c r="BG399" i="46"/>
  <c r="BE400" i="46"/>
  <c r="BF400" i="46"/>
  <c r="BG400" i="46"/>
  <c r="BE401" i="46"/>
  <c r="BF401" i="46"/>
  <c r="BG401" i="46"/>
  <c r="BE402" i="46"/>
  <c r="BF402" i="46"/>
  <c r="BG402" i="46"/>
  <c r="BE403" i="46"/>
  <c r="BF403" i="46"/>
  <c r="BG403" i="46"/>
  <c r="BE404" i="46"/>
  <c r="BF404" i="46"/>
  <c r="BG404" i="46"/>
  <c r="BE405" i="46"/>
  <c r="BF405" i="46"/>
  <c r="BG405" i="46"/>
  <c r="BE406" i="46"/>
  <c r="BF406" i="46"/>
  <c r="BG406" i="46"/>
  <c r="BE407" i="46"/>
  <c r="BF407" i="46"/>
  <c r="BG407" i="46"/>
  <c r="BE408" i="46"/>
  <c r="BF408" i="46"/>
  <c r="BG408" i="46"/>
  <c r="BE409" i="46"/>
  <c r="BF409" i="46"/>
  <c r="BG409" i="46"/>
  <c r="BE410" i="46"/>
  <c r="BF410" i="46"/>
  <c r="BG410" i="46"/>
  <c r="BE411" i="46"/>
  <c r="BF411" i="46"/>
  <c r="BG411" i="46"/>
  <c r="BE412" i="46"/>
  <c r="BF412" i="46"/>
  <c r="BG412" i="46"/>
  <c r="BE413" i="46"/>
  <c r="BF413" i="46"/>
  <c r="BG413" i="46"/>
  <c r="BE414" i="46"/>
  <c r="BF414" i="46"/>
  <c r="BG414" i="46"/>
  <c r="BE415" i="46"/>
  <c r="BF415" i="46"/>
  <c r="BG415" i="46"/>
  <c r="BE416" i="46"/>
  <c r="BF416" i="46"/>
  <c r="BG416" i="46"/>
  <c r="BE417" i="46"/>
  <c r="BF417" i="46"/>
  <c r="BG417" i="46"/>
  <c r="BE418" i="46"/>
  <c r="BF418" i="46"/>
  <c r="BG418" i="46"/>
  <c r="BE419" i="46"/>
  <c r="BF419" i="46"/>
  <c r="BG419" i="46"/>
  <c r="BE420" i="46"/>
  <c r="BF420" i="46"/>
  <c r="BG420" i="46"/>
  <c r="BE421" i="46"/>
  <c r="BF421" i="46"/>
  <c r="BG421" i="46"/>
  <c r="BE422" i="46"/>
  <c r="BF422" i="46"/>
  <c r="BG422" i="46"/>
  <c r="BE423" i="46"/>
  <c r="BF423" i="46"/>
  <c r="BG423" i="46"/>
  <c r="BE424" i="46"/>
  <c r="BF424" i="46"/>
  <c r="BG424" i="46"/>
  <c r="BE425" i="46"/>
  <c r="BF425" i="46"/>
  <c r="BG425" i="46"/>
  <c r="BE426" i="46"/>
  <c r="BF426" i="46"/>
  <c r="BG426" i="46"/>
  <c r="BE427" i="46"/>
  <c r="BF427" i="46"/>
  <c r="BG427" i="46"/>
  <c r="BE428" i="46"/>
  <c r="BF428" i="46"/>
  <c r="BG428" i="46"/>
  <c r="BE429" i="46"/>
  <c r="BF429" i="46"/>
  <c r="BG429" i="46"/>
  <c r="BE430" i="46"/>
  <c r="BF430" i="46"/>
  <c r="BG430" i="46"/>
  <c r="BE431" i="46"/>
  <c r="BF431" i="46"/>
  <c r="BG431" i="46"/>
  <c r="BE432" i="46"/>
  <c r="BF432" i="46"/>
  <c r="BG432" i="46"/>
  <c r="BE433" i="46"/>
  <c r="BF433" i="46"/>
  <c r="BG433" i="46"/>
  <c r="BE434" i="46"/>
  <c r="BF434" i="46"/>
  <c r="BG434" i="46"/>
  <c r="BE435" i="46"/>
  <c r="BF435" i="46"/>
  <c r="BG435" i="46"/>
  <c r="BE436" i="46"/>
  <c r="BF436" i="46"/>
  <c r="BG436" i="46"/>
  <c r="BE437" i="46"/>
  <c r="BF437" i="46"/>
  <c r="BG437" i="46"/>
  <c r="BE438" i="46"/>
  <c r="BF438" i="46"/>
  <c r="BG438" i="46"/>
  <c r="BE439" i="46"/>
  <c r="BF439" i="46"/>
  <c r="BG439" i="46"/>
  <c r="BE440" i="46"/>
  <c r="BF440" i="46"/>
  <c r="BG440" i="46"/>
  <c r="BE441" i="46"/>
  <c r="BF441" i="46"/>
  <c r="BG441" i="46"/>
  <c r="BE442" i="46"/>
  <c r="BF442" i="46"/>
  <c r="BG442" i="46"/>
  <c r="BE443" i="46"/>
  <c r="BF443" i="46"/>
  <c r="BG443" i="46"/>
  <c r="BE444" i="46"/>
  <c r="BF444" i="46"/>
  <c r="BG444" i="46"/>
  <c r="BE445" i="46"/>
  <c r="BF445" i="46"/>
  <c r="BG445" i="46"/>
  <c r="BE446" i="46"/>
  <c r="BF446" i="46"/>
  <c r="BG446" i="46"/>
  <c r="BE447" i="46"/>
  <c r="BF447" i="46"/>
  <c r="BG447" i="46"/>
  <c r="BE448" i="46"/>
  <c r="BF448" i="46"/>
  <c r="BG448" i="46"/>
  <c r="BE449" i="46"/>
  <c r="BF449" i="46"/>
  <c r="BG449" i="46"/>
  <c r="BE450" i="46"/>
  <c r="BF450" i="46"/>
  <c r="BG450" i="46"/>
  <c r="BE451" i="46"/>
  <c r="BF451" i="46"/>
  <c r="BG451" i="46"/>
  <c r="BE452" i="46"/>
  <c r="BF452" i="46"/>
  <c r="BG452" i="46"/>
  <c r="BE453" i="46"/>
  <c r="BF453" i="46"/>
  <c r="BG453" i="46"/>
  <c r="BE454" i="46"/>
  <c r="BF454" i="46"/>
  <c r="BG454" i="46"/>
  <c r="BE455" i="46"/>
  <c r="BF455" i="46"/>
  <c r="BG455" i="46"/>
  <c r="BE456" i="46"/>
  <c r="BF456" i="46"/>
  <c r="BG456" i="46"/>
  <c r="BE457" i="46"/>
  <c r="BF457" i="46"/>
  <c r="BG457" i="46"/>
  <c r="BE458" i="46"/>
  <c r="BF458" i="46"/>
  <c r="BG458" i="46"/>
  <c r="BE459" i="46"/>
  <c r="BF459" i="46"/>
  <c r="BG459" i="46"/>
  <c r="BE460" i="46"/>
  <c r="BF460" i="46"/>
  <c r="BG460" i="46"/>
  <c r="BE461" i="46"/>
  <c r="BF461" i="46"/>
  <c r="BG461" i="46"/>
  <c r="BE462" i="46"/>
  <c r="BF462" i="46"/>
  <c r="BG462" i="46"/>
  <c r="BE463" i="46"/>
  <c r="BF463" i="46"/>
  <c r="BG463" i="46"/>
  <c r="BE464" i="46"/>
  <c r="BF464" i="46"/>
  <c r="BG464" i="46"/>
  <c r="BE465" i="46"/>
  <c r="BF465" i="46"/>
  <c r="BG465" i="46"/>
  <c r="BE466" i="46"/>
  <c r="BF466" i="46"/>
  <c r="BG466" i="46"/>
  <c r="BE467" i="46"/>
  <c r="BF467" i="46"/>
  <c r="BG467" i="46"/>
  <c r="BE468" i="46"/>
  <c r="BF468" i="46"/>
  <c r="BG468" i="46"/>
  <c r="BE469" i="46"/>
  <c r="BF469" i="46"/>
  <c r="BG469" i="46"/>
  <c r="BE470" i="46"/>
  <c r="BF470" i="46"/>
  <c r="BG470" i="46"/>
  <c r="BE471" i="46"/>
  <c r="BF471" i="46"/>
  <c r="BG471" i="46"/>
  <c r="BE472" i="46"/>
  <c r="BF472" i="46"/>
  <c r="BG472" i="46"/>
  <c r="BE473" i="46"/>
  <c r="BF473" i="46"/>
  <c r="BG473" i="46"/>
  <c r="BE474" i="46"/>
  <c r="BF474" i="46"/>
  <c r="BG474" i="46"/>
  <c r="BE475" i="46"/>
  <c r="BF475" i="46"/>
  <c r="BG475" i="46"/>
  <c r="BE476" i="46"/>
  <c r="BF476" i="46"/>
  <c r="BG476" i="46"/>
  <c r="BE477" i="46"/>
  <c r="BF477" i="46"/>
  <c r="BG477" i="46"/>
  <c r="BE478" i="46"/>
  <c r="BF478" i="46"/>
  <c r="BG478" i="46"/>
  <c r="BE479" i="46"/>
  <c r="BF479" i="46"/>
  <c r="BG479" i="46"/>
  <c r="BE480" i="46"/>
  <c r="BF480" i="46"/>
  <c r="BG480" i="46"/>
  <c r="BE481" i="46"/>
  <c r="BF481" i="46"/>
  <c r="BG481" i="46"/>
  <c r="BE482" i="46"/>
  <c r="BF482" i="46"/>
  <c r="BG482" i="46"/>
  <c r="BE483" i="46"/>
  <c r="BF483" i="46"/>
  <c r="BG483" i="46"/>
  <c r="BE484" i="46"/>
  <c r="BF484" i="46"/>
  <c r="BG484" i="46"/>
  <c r="BE485" i="46"/>
  <c r="BF485" i="46"/>
  <c r="BG485" i="46"/>
  <c r="BE486" i="46"/>
  <c r="BF486" i="46"/>
  <c r="BG486" i="46"/>
  <c r="BE487" i="46"/>
  <c r="BF487" i="46"/>
  <c r="BG487" i="46"/>
  <c r="BE488" i="46"/>
  <c r="BF488" i="46"/>
  <c r="BG488" i="46"/>
  <c r="BE489" i="46"/>
  <c r="BF489" i="46"/>
  <c r="BG489" i="46"/>
  <c r="BE490" i="46"/>
  <c r="BF490" i="46"/>
  <c r="BG490" i="46"/>
  <c r="BE491" i="46"/>
  <c r="BF491" i="46"/>
  <c r="BG491" i="46"/>
  <c r="BE492" i="46"/>
  <c r="BF492" i="46"/>
  <c r="BG492" i="46"/>
  <c r="BE493" i="46"/>
  <c r="BF493" i="46"/>
  <c r="BG493" i="46"/>
  <c r="BE494" i="46"/>
  <c r="BF494" i="46"/>
  <c r="BG494" i="46"/>
  <c r="BE495" i="46"/>
  <c r="BF495" i="46"/>
  <c r="BG495" i="46"/>
  <c r="BE496" i="46"/>
  <c r="BF496" i="46"/>
  <c r="BG496" i="46"/>
  <c r="BE497" i="46"/>
  <c r="BF497" i="46"/>
  <c r="BG497" i="46"/>
  <c r="BE498" i="46"/>
  <c r="BF498" i="46"/>
  <c r="BG498" i="46"/>
  <c r="BE499" i="46"/>
  <c r="BF499" i="46"/>
  <c r="BG499" i="46"/>
  <c r="BE500" i="46"/>
  <c r="BF500" i="46"/>
  <c r="BG500" i="46"/>
  <c r="BE501" i="46"/>
  <c r="BF501" i="46"/>
  <c r="BG501" i="46"/>
  <c r="BE502" i="46"/>
  <c r="BF502" i="46"/>
  <c r="BG502" i="46"/>
  <c r="BE503" i="46"/>
  <c r="BF503" i="46"/>
  <c r="BG503" i="46"/>
  <c r="BE504" i="46"/>
  <c r="BF504" i="46"/>
  <c r="BG504" i="46"/>
  <c r="BE505" i="46"/>
  <c r="BF505" i="46"/>
  <c r="BG505" i="46"/>
  <c r="BE506" i="46"/>
  <c r="BF506" i="46"/>
  <c r="BG506" i="46"/>
  <c r="BE507" i="46"/>
  <c r="BF507" i="46"/>
  <c r="BG507" i="46"/>
  <c r="BE508" i="46"/>
  <c r="BF508" i="46"/>
  <c r="BG508" i="46"/>
  <c r="BE509" i="46"/>
  <c r="BF509" i="46"/>
  <c r="BG509" i="46"/>
  <c r="BE510" i="46"/>
  <c r="BF510" i="46"/>
  <c r="BG510" i="46"/>
  <c r="BE511" i="46"/>
  <c r="BF511" i="46"/>
  <c r="BG511" i="46"/>
  <c r="BE512" i="46"/>
  <c r="BF512" i="46"/>
  <c r="BG512" i="46"/>
  <c r="BE513" i="46"/>
  <c r="BF513" i="46"/>
  <c r="BG513" i="46"/>
  <c r="BE514" i="46"/>
  <c r="BF514" i="46"/>
  <c r="BG514" i="46"/>
  <c r="BE515" i="46"/>
  <c r="BF515" i="46"/>
  <c r="BG515" i="46"/>
  <c r="BE516" i="46"/>
  <c r="BF516" i="46"/>
  <c r="BG516" i="46"/>
  <c r="BE517" i="46"/>
  <c r="BF517" i="46"/>
  <c r="BG517" i="46"/>
  <c r="BE518" i="46"/>
  <c r="BF518" i="46"/>
  <c r="BG518" i="46"/>
  <c r="BE519" i="46"/>
  <c r="BF519" i="46"/>
  <c r="BG519" i="46"/>
  <c r="BE520" i="46"/>
  <c r="BF520" i="46"/>
  <c r="BG520" i="46"/>
  <c r="BE521" i="46"/>
  <c r="BF521" i="46"/>
  <c r="BG521" i="46"/>
  <c r="BE522" i="46"/>
  <c r="BF522" i="46"/>
  <c r="BG522" i="46"/>
  <c r="BE523" i="46"/>
  <c r="BF523" i="46"/>
  <c r="BG523" i="46"/>
  <c r="BE524" i="46"/>
  <c r="BF524" i="46"/>
  <c r="BG524" i="46"/>
  <c r="BE525" i="46"/>
  <c r="BF525" i="46"/>
  <c r="BG525" i="46"/>
  <c r="BE526" i="46"/>
  <c r="BF526" i="46"/>
  <c r="BG526" i="46"/>
  <c r="BE527" i="46"/>
  <c r="BF527" i="46"/>
  <c r="BG527" i="46"/>
  <c r="BE528" i="46"/>
  <c r="BF528" i="46"/>
  <c r="BG528" i="46"/>
  <c r="BE529" i="46"/>
  <c r="BF529" i="46"/>
  <c r="BG529" i="46"/>
  <c r="BE530" i="46"/>
  <c r="BF530" i="46"/>
  <c r="BG530" i="46"/>
  <c r="BE531" i="46"/>
  <c r="BF531" i="46"/>
  <c r="BG531" i="46"/>
  <c r="BE532" i="46"/>
  <c r="BF532" i="46"/>
  <c r="BG532" i="46"/>
  <c r="BE533" i="46"/>
  <c r="BF533" i="46"/>
  <c r="BG533" i="46"/>
  <c r="BE534" i="46"/>
  <c r="BF534" i="46"/>
  <c r="BG534" i="46"/>
  <c r="BE535" i="46"/>
  <c r="BF535" i="46"/>
  <c r="BG535" i="46"/>
  <c r="BE536" i="46"/>
  <c r="BF536" i="46"/>
  <c r="BG536" i="46"/>
  <c r="BE537" i="46"/>
  <c r="BF537" i="46"/>
  <c r="BG537" i="46"/>
  <c r="BE538" i="46"/>
  <c r="BF538" i="46"/>
  <c r="BG538" i="46"/>
  <c r="BE539" i="46"/>
  <c r="BF539" i="46"/>
  <c r="BG539" i="46"/>
  <c r="BE540" i="46"/>
  <c r="BF540" i="46"/>
  <c r="BG540" i="46"/>
  <c r="BE541" i="46"/>
  <c r="BF541" i="46"/>
  <c r="BG541" i="46"/>
  <c r="BE542" i="46"/>
  <c r="BF542" i="46"/>
  <c r="BG542" i="46"/>
  <c r="BE543" i="46"/>
  <c r="BF543" i="46"/>
  <c r="BG543" i="46"/>
  <c r="D199" i="46"/>
  <c r="G199" i="46" s="1"/>
  <c r="E199" i="46"/>
  <c r="D200" i="46"/>
  <c r="G200" i="46" s="1"/>
  <c r="E200" i="46"/>
  <c r="D201" i="46"/>
  <c r="G201" i="46" s="1"/>
  <c r="E201" i="46"/>
  <c r="F201" i="46" s="1"/>
  <c r="D202" i="46"/>
  <c r="G202" i="46" s="1"/>
  <c r="E202" i="46"/>
  <c r="D203" i="46"/>
  <c r="G203" i="46" s="1"/>
  <c r="E203" i="46"/>
  <c r="D204" i="46"/>
  <c r="E204" i="46"/>
  <c r="G204" i="46"/>
  <c r="D205" i="46"/>
  <c r="G205" i="46" s="1"/>
  <c r="E205" i="46"/>
  <c r="D206" i="46"/>
  <c r="G206" i="46" s="1"/>
  <c r="E206" i="46"/>
  <c r="D207" i="46"/>
  <c r="G207" i="46" s="1"/>
  <c r="E207" i="46"/>
  <c r="D208" i="46"/>
  <c r="G208" i="46" s="1"/>
  <c r="E208" i="46"/>
  <c r="D209" i="46"/>
  <c r="G209" i="46" s="1"/>
  <c r="I209" i="46" s="1"/>
  <c r="E209" i="46"/>
  <c r="F209" i="46" s="1"/>
  <c r="D210" i="46"/>
  <c r="G210" i="46" s="1"/>
  <c r="E210" i="46"/>
  <c r="D211" i="46"/>
  <c r="G211" i="46" s="1"/>
  <c r="E211" i="46"/>
  <c r="D212" i="46"/>
  <c r="G212" i="46" s="1"/>
  <c r="E212" i="46"/>
  <c r="D213" i="46"/>
  <c r="G213" i="46" s="1"/>
  <c r="E213" i="46"/>
  <c r="F213" i="46" s="1"/>
  <c r="D214" i="46"/>
  <c r="G214" i="46" s="1"/>
  <c r="E214" i="46"/>
  <c r="D215" i="46"/>
  <c r="G215" i="46" s="1"/>
  <c r="E215" i="46"/>
  <c r="D216" i="46"/>
  <c r="G216" i="46" s="1"/>
  <c r="E216" i="46"/>
  <c r="D217" i="46"/>
  <c r="E217" i="46"/>
  <c r="F217" i="46" s="1"/>
  <c r="G217" i="46"/>
  <c r="D218" i="46"/>
  <c r="G218" i="46" s="1"/>
  <c r="E218" i="46"/>
  <c r="D219" i="46"/>
  <c r="G219" i="46" s="1"/>
  <c r="E219" i="46"/>
  <c r="D220" i="46"/>
  <c r="G220" i="46" s="1"/>
  <c r="E220" i="46"/>
  <c r="D221" i="46"/>
  <c r="G221" i="46" s="1"/>
  <c r="E221" i="46"/>
  <c r="F221" i="46" s="1"/>
  <c r="D222" i="46"/>
  <c r="G222" i="46" s="1"/>
  <c r="E222" i="46"/>
  <c r="D223" i="46"/>
  <c r="G223" i="46" s="1"/>
  <c r="E223" i="46"/>
  <c r="D224" i="46"/>
  <c r="G224" i="46" s="1"/>
  <c r="E224" i="46"/>
  <c r="D225" i="46"/>
  <c r="G225" i="46" s="1"/>
  <c r="E225" i="46"/>
  <c r="F225" i="46" s="1"/>
  <c r="D226" i="46"/>
  <c r="G226" i="46" s="1"/>
  <c r="E226" i="46"/>
  <c r="D227" i="46"/>
  <c r="G227" i="46" s="1"/>
  <c r="E227" i="46"/>
  <c r="D228" i="46"/>
  <c r="G228" i="46" s="1"/>
  <c r="E228" i="46"/>
  <c r="D229" i="46"/>
  <c r="G229" i="46" s="1"/>
  <c r="E229" i="46"/>
  <c r="F229" i="46" s="1"/>
  <c r="D230" i="46"/>
  <c r="G230" i="46" s="1"/>
  <c r="E230" i="46"/>
  <c r="D231" i="46"/>
  <c r="G231" i="46" s="1"/>
  <c r="E231" i="46"/>
  <c r="D232" i="46"/>
  <c r="G232" i="46" s="1"/>
  <c r="E232" i="46"/>
  <c r="D233" i="46"/>
  <c r="G233" i="46" s="1"/>
  <c r="E233" i="46"/>
  <c r="F233" i="46" s="1"/>
  <c r="D234" i="46"/>
  <c r="E234" i="46"/>
  <c r="G234" i="46"/>
  <c r="D235" i="46"/>
  <c r="G235" i="46" s="1"/>
  <c r="E235" i="46"/>
  <c r="D236" i="46"/>
  <c r="G236" i="46" s="1"/>
  <c r="E236" i="46"/>
  <c r="F236" i="46" s="1"/>
  <c r="D237" i="46"/>
  <c r="E237" i="46"/>
  <c r="G237" i="46"/>
  <c r="D238" i="46"/>
  <c r="G238" i="46" s="1"/>
  <c r="E238" i="46"/>
  <c r="D239" i="46"/>
  <c r="G239" i="46" s="1"/>
  <c r="E239" i="46"/>
  <c r="D240" i="46"/>
  <c r="G240" i="46" s="1"/>
  <c r="E240" i="46"/>
  <c r="D241" i="46"/>
  <c r="G241" i="46" s="1"/>
  <c r="E241" i="46"/>
  <c r="D242" i="46"/>
  <c r="G242" i="46" s="1"/>
  <c r="E242" i="46"/>
  <c r="D243" i="46"/>
  <c r="G243" i="46" s="1"/>
  <c r="E243" i="46"/>
  <c r="D244" i="46"/>
  <c r="G244" i="46" s="1"/>
  <c r="E244" i="46"/>
  <c r="D245" i="46"/>
  <c r="G245" i="46" s="1"/>
  <c r="E245" i="46"/>
  <c r="D246" i="46"/>
  <c r="G246" i="46" s="1"/>
  <c r="E246" i="46"/>
  <c r="D247" i="46"/>
  <c r="G247" i="46" s="1"/>
  <c r="E247" i="46"/>
  <c r="D248" i="46"/>
  <c r="G248" i="46" s="1"/>
  <c r="E248" i="46"/>
  <c r="D249" i="46"/>
  <c r="G249" i="46" s="1"/>
  <c r="E249" i="46"/>
  <c r="D250" i="46"/>
  <c r="E250" i="46"/>
  <c r="G250" i="46"/>
  <c r="D251" i="46"/>
  <c r="G251" i="46" s="1"/>
  <c r="E251" i="46"/>
  <c r="D252" i="46"/>
  <c r="G252" i="46" s="1"/>
  <c r="E252" i="46"/>
  <c r="D253" i="46"/>
  <c r="G253" i="46" s="1"/>
  <c r="E253" i="46"/>
  <c r="D254" i="46"/>
  <c r="G254" i="46" s="1"/>
  <c r="E254" i="46"/>
  <c r="D255" i="46"/>
  <c r="G255" i="46" s="1"/>
  <c r="E255" i="46"/>
  <c r="D256" i="46"/>
  <c r="G256" i="46" s="1"/>
  <c r="E256" i="46"/>
  <c r="D257" i="46"/>
  <c r="G257" i="46" s="1"/>
  <c r="I257" i="46" s="1"/>
  <c r="E257" i="46"/>
  <c r="D258" i="46"/>
  <c r="G258" i="46" s="1"/>
  <c r="E258" i="46"/>
  <c r="D259" i="46"/>
  <c r="G259" i="46" s="1"/>
  <c r="E259" i="46"/>
  <c r="D260" i="46"/>
  <c r="G260" i="46" s="1"/>
  <c r="E260" i="46"/>
  <c r="D261" i="46"/>
  <c r="G261" i="46" s="1"/>
  <c r="E261" i="46"/>
  <c r="D262" i="46"/>
  <c r="G262" i="46" s="1"/>
  <c r="E262" i="46"/>
  <c r="D263" i="46"/>
  <c r="G263" i="46" s="1"/>
  <c r="E263" i="46"/>
  <c r="D264" i="46"/>
  <c r="G264" i="46" s="1"/>
  <c r="E264" i="46"/>
  <c r="D265" i="46"/>
  <c r="G265" i="46" s="1"/>
  <c r="I265" i="46" s="1"/>
  <c r="E265" i="46"/>
  <c r="D266" i="46"/>
  <c r="G266" i="46" s="1"/>
  <c r="E266" i="46"/>
  <c r="D267" i="46"/>
  <c r="G267" i="46" s="1"/>
  <c r="E267" i="46"/>
  <c r="D268" i="46"/>
  <c r="G268" i="46" s="1"/>
  <c r="E268" i="46"/>
  <c r="D269" i="46"/>
  <c r="G269" i="46" s="1"/>
  <c r="E269" i="46"/>
  <c r="D270" i="46"/>
  <c r="G270" i="46" s="1"/>
  <c r="E270" i="46"/>
  <c r="D271" i="46"/>
  <c r="G271" i="46" s="1"/>
  <c r="E271" i="46"/>
  <c r="D272" i="46"/>
  <c r="G272" i="46" s="1"/>
  <c r="E272" i="46"/>
  <c r="D273" i="46"/>
  <c r="G273" i="46" s="1"/>
  <c r="I273" i="46" s="1"/>
  <c r="E273" i="46"/>
  <c r="D274" i="46"/>
  <c r="G274" i="46" s="1"/>
  <c r="E274" i="46"/>
  <c r="D275" i="46"/>
  <c r="G275" i="46" s="1"/>
  <c r="E275" i="46"/>
  <c r="D276" i="46"/>
  <c r="G276" i="46" s="1"/>
  <c r="E276" i="46"/>
  <c r="D277" i="46"/>
  <c r="G277" i="46" s="1"/>
  <c r="E277" i="46"/>
  <c r="D278" i="46"/>
  <c r="G278" i="46" s="1"/>
  <c r="E278" i="46"/>
  <c r="D279" i="46"/>
  <c r="G279" i="46" s="1"/>
  <c r="E279" i="46"/>
  <c r="D280" i="46"/>
  <c r="G280" i="46" s="1"/>
  <c r="E280" i="46"/>
  <c r="D281" i="46"/>
  <c r="G281" i="46" s="1"/>
  <c r="I281" i="46" s="1"/>
  <c r="E281" i="46"/>
  <c r="D282" i="46"/>
  <c r="G282" i="46" s="1"/>
  <c r="E282" i="46"/>
  <c r="D283" i="46"/>
  <c r="G283" i="46" s="1"/>
  <c r="E283" i="46"/>
  <c r="D284" i="46"/>
  <c r="E284" i="46"/>
  <c r="D285" i="46"/>
  <c r="E285" i="46"/>
  <c r="D286" i="46"/>
  <c r="E286" i="46"/>
  <c r="D287" i="46"/>
  <c r="E287" i="46"/>
  <c r="D288" i="46"/>
  <c r="E288" i="46"/>
  <c r="D289" i="46"/>
  <c r="E289" i="46"/>
  <c r="D290" i="46"/>
  <c r="E290" i="46"/>
  <c r="D291" i="46"/>
  <c r="E291" i="46"/>
  <c r="D292" i="46"/>
  <c r="E292" i="46"/>
  <c r="D293" i="46"/>
  <c r="E293" i="46"/>
  <c r="D294" i="46"/>
  <c r="E294" i="46"/>
  <c r="D295" i="46"/>
  <c r="E295" i="46"/>
  <c r="D296" i="46"/>
  <c r="E296" i="46"/>
  <c r="D297" i="46"/>
  <c r="E297" i="46"/>
  <c r="D298" i="46"/>
  <c r="E298" i="46"/>
  <c r="D299" i="46"/>
  <c r="E299" i="46"/>
  <c r="D300" i="46"/>
  <c r="G300" i="46" s="1"/>
  <c r="E300" i="46"/>
  <c r="D301" i="46"/>
  <c r="G301" i="46" s="1"/>
  <c r="E301" i="46"/>
  <c r="D302" i="46"/>
  <c r="G302" i="46" s="1"/>
  <c r="E302" i="46"/>
  <c r="D303" i="46"/>
  <c r="G303" i="46" s="1"/>
  <c r="E303" i="46"/>
  <c r="D304" i="46"/>
  <c r="G304" i="46" s="1"/>
  <c r="E304" i="46"/>
  <c r="D305" i="46"/>
  <c r="G305" i="46" s="1"/>
  <c r="I305" i="46" s="1"/>
  <c r="E305" i="46"/>
  <c r="D306" i="46"/>
  <c r="G306" i="46" s="1"/>
  <c r="E306" i="46"/>
  <c r="D307" i="46"/>
  <c r="G307" i="46" s="1"/>
  <c r="E307" i="46"/>
  <c r="D308" i="46"/>
  <c r="G308" i="46" s="1"/>
  <c r="E308" i="46"/>
  <c r="D309" i="46"/>
  <c r="G309" i="46" s="1"/>
  <c r="E309" i="46"/>
  <c r="D310" i="46"/>
  <c r="G310" i="46" s="1"/>
  <c r="E310" i="46"/>
  <c r="D311" i="46"/>
  <c r="G311" i="46" s="1"/>
  <c r="E311" i="46"/>
  <c r="D312" i="46"/>
  <c r="G312" i="46" s="1"/>
  <c r="E312" i="46"/>
  <c r="D313" i="46"/>
  <c r="G313" i="46" s="1"/>
  <c r="E313" i="46"/>
  <c r="D314" i="46"/>
  <c r="G314" i="46" s="1"/>
  <c r="E314" i="46"/>
  <c r="D315" i="46"/>
  <c r="G315" i="46" s="1"/>
  <c r="E315" i="46"/>
  <c r="D316" i="46"/>
  <c r="G316" i="46" s="1"/>
  <c r="E316" i="46"/>
  <c r="D317" i="46"/>
  <c r="G317" i="46" s="1"/>
  <c r="E317" i="46"/>
  <c r="D318" i="46"/>
  <c r="G318" i="46" s="1"/>
  <c r="E318" i="46"/>
  <c r="D319" i="46"/>
  <c r="G319" i="46" s="1"/>
  <c r="E319" i="46"/>
  <c r="D320" i="46"/>
  <c r="G320" i="46" s="1"/>
  <c r="E320" i="46"/>
  <c r="D321" i="46"/>
  <c r="G321" i="46" s="1"/>
  <c r="E321" i="46"/>
  <c r="D322" i="46"/>
  <c r="G322" i="46" s="1"/>
  <c r="E322" i="46"/>
  <c r="D323" i="46"/>
  <c r="G323" i="46" s="1"/>
  <c r="E323" i="46"/>
  <c r="D324" i="46"/>
  <c r="G324" i="46" s="1"/>
  <c r="E324" i="46"/>
  <c r="D325" i="46"/>
  <c r="G325" i="46" s="1"/>
  <c r="E325" i="46"/>
  <c r="D326" i="46"/>
  <c r="G326" i="46" s="1"/>
  <c r="E326" i="46"/>
  <c r="D327" i="46"/>
  <c r="G327" i="46" s="1"/>
  <c r="E327" i="46"/>
  <c r="D328" i="46"/>
  <c r="G328" i="46" s="1"/>
  <c r="E328" i="46"/>
  <c r="D329" i="46"/>
  <c r="G329" i="46" s="1"/>
  <c r="E329" i="46"/>
  <c r="D330" i="46"/>
  <c r="G330" i="46" s="1"/>
  <c r="E330" i="46"/>
  <c r="D331" i="46"/>
  <c r="G331" i="46" s="1"/>
  <c r="E331" i="46"/>
  <c r="D332" i="46"/>
  <c r="G332" i="46" s="1"/>
  <c r="E332" i="46"/>
  <c r="D333" i="46"/>
  <c r="G333" i="46" s="1"/>
  <c r="E333" i="46"/>
  <c r="D334" i="46"/>
  <c r="G334" i="46" s="1"/>
  <c r="E334" i="46"/>
  <c r="D335" i="46"/>
  <c r="G335" i="46" s="1"/>
  <c r="E335" i="46"/>
  <c r="D336" i="46"/>
  <c r="G336" i="46" s="1"/>
  <c r="E336" i="46"/>
  <c r="D337" i="46"/>
  <c r="G337" i="46" s="1"/>
  <c r="I337" i="46" s="1"/>
  <c r="E337" i="46"/>
  <c r="D338" i="46"/>
  <c r="G338" i="46" s="1"/>
  <c r="E338" i="46"/>
  <c r="D339" i="46"/>
  <c r="G339" i="46" s="1"/>
  <c r="E339" i="46"/>
  <c r="D340" i="46"/>
  <c r="G340" i="46" s="1"/>
  <c r="E340" i="46"/>
  <c r="D341" i="46"/>
  <c r="G341" i="46" s="1"/>
  <c r="E341" i="46"/>
  <c r="D342" i="46"/>
  <c r="G342" i="46" s="1"/>
  <c r="E342" i="46"/>
  <c r="D343" i="46"/>
  <c r="G343" i="46" s="1"/>
  <c r="E343" i="46"/>
  <c r="D344" i="46"/>
  <c r="G344" i="46" s="1"/>
  <c r="E344" i="46"/>
  <c r="D345" i="46"/>
  <c r="G345" i="46" s="1"/>
  <c r="E345" i="46"/>
  <c r="D346" i="46"/>
  <c r="G346" i="46" s="1"/>
  <c r="E346" i="46"/>
  <c r="D347" i="46"/>
  <c r="G347" i="46" s="1"/>
  <c r="E347" i="46"/>
  <c r="D348" i="46"/>
  <c r="G348" i="46" s="1"/>
  <c r="E348" i="46"/>
  <c r="D349" i="46"/>
  <c r="G349" i="46" s="1"/>
  <c r="E349" i="46"/>
  <c r="D350" i="46"/>
  <c r="G350" i="46" s="1"/>
  <c r="E350" i="46"/>
  <c r="D351" i="46"/>
  <c r="G351" i="46" s="1"/>
  <c r="E351" i="46"/>
  <c r="D352" i="46"/>
  <c r="G352" i="46" s="1"/>
  <c r="E352" i="46"/>
  <c r="D353" i="46"/>
  <c r="G353" i="46" s="1"/>
  <c r="E353" i="46"/>
  <c r="D354" i="46"/>
  <c r="G354" i="46" s="1"/>
  <c r="E354" i="46"/>
  <c r="D355" i="46"/>
  <c r="G355" i="46" s="1"/>
  <c r="E355" i="46"/>
  <c r="D356" i="46"/>
  <c r="G356" i="46" s="1"/>
  <c r="E356" i="46"/>
  <c r="D357" i="46"/>
  <c r="G357" i="46" s="1"/>
  <c r="E357" i="46"/>
  <c r="D358" i="46"/>
  <c r="G358" i="46" s="1"/>
  <c r="E358" i="46"/>
  <c r="D359" i="46"/>
  <c r="G359" i="46" s="1"/>
  <c r="E359" i="46"/>
  <c r="D360" i="46"/>
  <c r="G360" i="46" s="1"/>
  <c r="E360" i="46"/>
  <c r="D361" i="46"/>
  <c r="G361" i="46" s="1"/>
  <c r="E361" i="46"/>
  <c r="D362" i="46"/>
  <c r="G362" i="46" s="1"/>
  <c r="E362" i="46"/>
  <c r="D363" i="46"/>
  <c r="G363" i="46" s="1"/>
  <c r="E363" i="46"/>
  <c r="D364" i="46"/>
  <c r="G364" i="46" s="1"/>
  <c r="E364" i="46"/>
  <c r="D365" i="46"/>
  <c r="G365" i="46" s="1"/>
  <c r="E365" i="46"/>
  <c r="D366" i="46"/>
  <c r="G366" i="46" s="1"/>
  <c r="E366" i="46"/>
  <c r="D367" i="46"/>
  <c r="G367" i="46" s="1"/>
  <c r="E367" i="46"/>
  <c r="F367" i="46" s="1"/>
  <c r="D368" i="46"/>
  <c r="G368" i="46" s="1"/>
  <c r="I368" i="46" s="1"/>
  <c r="E368" i="46"/>
  <c r="D369" i="46"/>
  <c r="G369" i="46" s="1"/>
  <c r="E369" i="46"/>
  <c r="D370" i="46"/>
  <c r="G370" i="46" s="1"/>
  <c r="I370" i="46" s="1"/>
  <c r="E370" i="46"/>
  <c r="F370" i="46" s="1"/>
  <c r="D371" i="46"/>
  <c r="G371" i="46" s="1"/>
  <c r="E371" i="46"/>
  <c r="D372" i="46"/>
  <c r="G372" i="46" s="1"/>
  <c r="E372" i="46"/>
  <c r="D373" i="46"/>
  <c r="G373" i="46" s="1"/>
  <c r="E373" i="46"/>
  <c r="D374" i="46"/>
  <c r="G374" i="46" s="1"/>
  <c r="E374" i="46"/>
  <c r="D375" i="46"/>
  <c r="G375" i="46" s="1"/>
  <c r="E375" i="46"/>
  <c r="D376" i="46"/>
  <c r="G376" i="46" s="1"/>
  <c r="I376" i="46" s="1"/>
  <c r="E376" i="46"/>
  <c r="D377" i="46"/>
  <c r="G377" i="46" s="1"/>
  <c r="E377" i="46"/>
  <c r="D378" i="46"/>
  <c r="G378" i="46" s="1"/>
  <c r="E378" i="46"/>
  <c r="D379" i="46"/>
  <c r="G379" i="46" s="1"/>
  <c r="E379" i="46"/>
  <c r="D380" i="46"/>
  <c r="G380" i="46" s="1"/>
  <c r="E380" i="46"/>
  <c r="D381" i="46"/>
  <c r="G381" i="46" s="1"/>
  <c r="E381" i="46"/>
  <c r="D382" i="46"/>
  <c r="G382" i="46" s="1"/>
  <c r="E382" i="46"/>
  <c r="D383" i="46"/>
  <c r="G383" i="46" s="1"/>
  <c r="E383" i="46"/>
  <c r="D384" i="46"/>
  <c r="G384" i="46" s="1"/>
  <c r="I384" i="46" s="1"/>
  <c r="E384" i="46"/>
  <c r="D385" i="46"/>
  <c r="G385" i="46" s="1"/>
  <c r="E385" i="46"/>
  <c r="D386" i="46"/>
  <c r="G386" i="46" s="1"/>
  <c r="E386" i="46"/>
  <c r="D387" i="46"/>
  <c r="G387" i="46" s="1"/>
  <c r="E387" i="46"/>
  <c r="D388" i="46"/>
  <c r="G388" i="46" s="1"/>
  <c r="E388" i="46"/>
  <c r="D389" i="46"/>
  <c r="G389" i="46" s="1"/>
  <c r="E389" i="46"/>
  <c r="D390" i="46"/>
  <c r="G390" i="46" s="1"/>
  <c r="E390" i="46"/>
  <c r="D391" i="46"/>
  <c r="G391" i="46" s="1"/>
  <c r="E391" i="46"/>
  <c r="D392" i="46"/>
  <c r="G392" i="46" s="1"/>
  <c r="I392" i="46" s="1"/>
  <c r="E392" i="46"/>
  <c r="D393" i="46"/>
  <c r="G393" i="46" s="1"/>
  <c r="E393" i="46"/>
  <c r="D394" i="46"/>
  <c r="G394" i="46" s="1"/>
  <c r="E394" i="46"/>
  <c r="D395" i="46"/>
  <c r="G395" i="46" s="1"/>
  <c r="E395" i="46"/>
  <c r="D396" i="46"/>
  <c r="G396" i="46" s="1"/>
  <c r="E396" i="46"/>
  <c r="D397" i="46"/>
  <c r="G397" i="46" s="1"/>
  <c r="E397" i="46"/>
  <c r="D398" i="46"/>
  <c r="G398" i="46" s="1"/>
  <c r="E398" i="46"/>
  <c r="D399" i="46"/>
  <c r="G399" i="46" s="1"/>
  <c r="E399" i="46"/>
  <c r="D400" i="46"/>
  <c r="G400" i="46" s="1"/>
  <c r="I400" i="46" s="1"/>
  <c r="E400" i="46"/>
  <c r="D401" i="46"/>
  <c r="G401" i="46" s="1"/>
  <c r="E401" i="46"/>
  <c r="D402" i="46"/>
  <c r="G402" i="46" s="1"/>
  <c r="E402" i="46"/>
  <c r="D403" i="46"/>
  <c r="G403" i="46" s="1"/>
  <c r="E403" i="46"/>
  <c r="D404" i="46"/>
  <c r="G404" i="46" s="1"/>
  <c r="E404" i="46"/>
  <c r="D405" i="46"/>
  <c r="G405" i="46" s="1"/>
  <c r="E405" i="46"/>
  <c r="D406" i="46"/>
  <c r="G406" i="46" s="1"/>
  <c r="E406" i="46"/>
  <c r="D407" i="46"/>
  <c r="G407" i="46" s="1"/>
  <c r="E407" i="46"/>
  <c r="D408" i="46"/>
  <c r="G408" i="46" s="1"/>
  <c r="I408" i="46" s="1"/>
  <c r="E408" i="46"/>
  <c r="D409" i="46"/>
  <c r="G409" i="46" s="1"/>
  <c r="E409" i="46"/>
  <c r="D410" i="46"/>
  <c r="G410" i="46" s="1"/>
  <c r="E410" i="46"/>
  <c r="D411" i="46"/>
  <c r="G411" i="46" s="1"/>
  <c r="E411" i="46"/>
  <c r="D412" i="46"/>
  <c r="G412" i="46" s="1"/>
  <c r="E412" i="46"/>
  <c r="D413" i="46"/>
  <c r="G413" i="46" s="1"/>
  <c r="E413" i="46"/>
  <c r="D414" i="46"/>
  <c r="G414" i="46" s="1"/>
  <c r="E414" i="46"/>
  <c r="D415" i="46"/>
  <c r="G415" i="46" s="1"/>
  <c r="E415" i="46"/>
  <c r="D416" i="46"/>
  <c r="G416" i="46" s="1"/>
  <c r="I416" i="46" s="1"/>
  <c r="E416" i="46"/>
  <c r="D417" i="46"/>
  <c r="G417" i="46" s="1"/>
  <c r="E417" i="46"/>
  <c r="D418" i="46"/>
  <c r="G418" i="46" s="1"/>
  <c r="E418" i="46"/>
  <c r="D419" i="46"/>
  <c r="G419" i="46" s="1"/>
  <c r="E419" i="46"/>
  <c r="D420" i="46"/>
  <c r="G420" i="46" s="1"/>
  <c r="E420" i="46"/>
  <c r="D421" i="46"/>
  <c r="G421" i="46" s="1"/>
  <c r="E421" i="46"/>
  <c r="D422" i="46"/>
  <c r="G422" i="46" s="1"/>
  <c r="E422" i="46"/>
  <c r="D423" i="46"/>
  <c r="G423" i="46" s="1"/>
  <c r="E423" i="46"/>
  <c r="D424" i="46"/>
  <c r="G424" i="46" s="1"/>
  <c r="I424" i="46" s="1"/>
  <c r="E424" i="46"/>
  <c r="D425" i="46"/>
  <c r="G425" i="46" s="1"/>
  <c r="E425" i="46"/>
  <c r="D426" i="46"/>
  <c r="G426" i="46" s="1"/>
  <c r="E426" i="46"/>
  <c r="D427" i="46"/>
  <c r="G427" i="46" s="1"/>
  <c r="E427" i="46"/>
  <c r="D428" i="46"/>
  <c r="G428" i="46" s="1"/>
  <c r="E428" i="46"/>
  <c r="D429" i="46"/>
  <c r="G429" i="46" s="1"/>
  <c r="E429" i="46"/>
  <c r="D430" i="46"/>
  <c r="G430" i="46" s="1"/>
  <c r="E430" i="46"/>
  <c r="D431" i="46"/>
  <c r="G431" i="46" s="1"/>
  <c r="E431" i="46"/>
  <c r="D432" i="46"/>
  <c r="G432" i="46" s="1"/>
  <c r="I432" i="46" s="1"/>
  <c r="E432" i="46"/>
  <c r="D433" i="46"/>
  <c r="G433" i="46" s="1"/>
  <c r="E433" i="46"/>
  <c r="D434" i="46"/>
  <c r="G434" i="46" s="1"/>
  <c r="E434" i="46"/>
  <c r="D435" i="46"/>
  <c r="G435" i="46" s="1"/>
  <c r="E435" i="46"/>
  <c r="D436" i="46"/>
  <c r="G436" i="46" s="1"/>
  <c r="E436" i="46"/>
  <c r="D437" i="46"/>
  <c r="G437" i="46" s="1"/>
  <c r="E437" i="46"/>
  <c r="D438" i="46"/>
  <c r="G438" i="46" s="1"/>
  <c r="E438" i="46"/>
  <c r="D439" i="46"/>
  <c r="G439" i="46" s="1"/>
  <c r="E439" i="46"/>
  <c r="D440" i="46"/>
  <c r="G440" i="46" s="1"/>
  <c r="I440" i="46" s="1"/>
  <c r="E440" i="46"/>
  <c r="D441" i="46"/>
  <c r="G441" i="46" s="1"/>
  <c r="E441" i="46"/>
  <c r="D442" i="46"/>
  <c r="G442" i="46" s="1"/>
  <c r="E442" i="46"/>
  <c r="D443" i="46"/>
  <c r="G443" i="46" s="1"/>
  <c r="E443" i="46"/>
  <c r="D444" i="46"/>
  <c r="G444" i="46" s="1"/>
  <c r="E444" i="46"/>
  <c r="D445" i="46"/>
  <c r="G445" i="46" s="1"/>
  <c r="E445" i="46"/>
  <c r="D446" i="46"/>
  <c r="G446" i="46" s="1"/>
  <c r="E446" i="46"/>
  <c r="D447" i="46"/>
  <c r="G447" i="46" s="1"/>
  <c r="E447" i="46"/>
  <c r="D448" i="46"/>
  <c r="G448" i="46" s="1"/>
  <c r="I448" i="46" s="1"/>
  <c r="E448" i="46"/>
  <c r="D449" i="46"/>
  <c r="G449" i="46" s="1"/>
  <c r="E449" i="46"/>
  <c r="D450" i="46"/>
  <c r="G450" i="46" s="1"/>
  <c r="E450" i="46"/>
  <c r="D451" i="46"/>
  <c r="G451" i="46" s="1"/>
  <c r="E451" i="46"/>
  <c r="D452" i="46"/>
  <c r="G452" i="46" s="1"/>
  <c r="E452" i="46"/>
  <c r="D453" i="46"/>
  <c r="G453" i="46" s="1"/>
  <c r="E453" i="46"/>
  <c r="D454" i="46"/>
  <c r="G454" i="46" s="1"/>
  <c r="E454" i="46"/>
  <c r="D455" i="46"/>
  <c r="G455" i="46" s="1"/>
  <c r="E455" i="46"/>
  <c r="D456" i="46"/>
  <c r="G456" i="46" s="1"/>
  <c r="I456" i="46" s="1"/>
  <c r="E456" i="46"/>
  <c r="D457" i="46"/>
  <c r="G457" i="46" s="1"/>
  <c r="E457" i="46"/>
  <c r="D458" i="46"/>
  <c r="G458" i="46" s="1"/>
  <c r="E458" i="46"/>
  <c r="D459" i="46"/>
  <c r="G459" i="46" s="1"/>
  <c r="E459" i="46"/>
  <c r="D460" i="46"/>
  <c r="G460" i="46" s="1"/>
  <c r="E460" i="46"/>
  <c r="D461" i="46"/>
  <c r="G461" i="46" s="1"/>
  <c r="E461" i="46"/>
  <c r="D462" i="46"/>
  <c r="G462" i="46" s="1"/>
  <c r="E462" i="46"/>
  <c r="D463" i="46"/>
  <c r="G463" i="46" s="1"/>
  <c r="E463" i="46"/>
  <c r="D464" i="46"/>
  <c r="G464" i="46" s="1"/>
  <c r="I464" i="46" s="1"/>
  <c r="E464" i="46"/>
  <c r="F464" i="46" s="1"/>
  <c r="D465" i="46"/>
  <c r="G465" i="46" s="1"/>
  <c r="E465" i="46"/>
  <c r="D466" i="46"/>
  <c r="G466" i="46" s="1"/>
  <c r="E466" i="46"/>
  <c r="F466" i="46" s="1"/>
  <c r="D467" i="46"/>
  <c r="G467" i="46" s="1"/>
  <c r="E467" i="46"/>
  <c r="D468" i="46"/>
  <c r="G468" i="46" s="1"/>
  <c r="E468" i="46"/>
  <c r="F468" i="46" s="1"/>
  <c r="D469" i="46"/>
  <c r="G469" i="46" s="1"/>
  <c r="E469" i="46"/>
  <c r="D470" i="46"/>
  <c r="G470" i="46" s="1"/>
  <c r="E470" i="46"/>
  <c r="D471" i="46"/>
  <c r="G471" i="46" s="1"/>
  <c r="E471" i="46"/>
  <c r="D472" i="46"/>
  <c r="G472" i="46" s="1"/>
  <c r="I472" i="46" s="1"/>
  <c r="E472" i="46"/>
  <c r="D473" i="46"/>
  <c r="G473" i="46" s="1"/>
  <c r="E473" i="46"/>
  <c r="D474" i="46"/>
  <c r="G474" i="46" s="1"/>
  <c r="E474" i="46"/>
  <c r="D475" i="46"/>
  <c r="G475" i="46" s="1"/>
  <c r="E475" i="46"/>
  <c r="D476" i="46"/>
  <c r="G476" i="46" s="1"/>
  <c r="E476" i="46"/>
  <c r="F476" i="46" s="1"/>
  <c r="D477" i="46"/>
  <c r="G477" i="46" s="1"/>
  <c r="E477" i="46"/>
  <c r="D478" i="46"/>
  <c r="G478" i="46" s="1"/>
  <c r="E478" i="46"/>
  <c r="D479" i="46"/>
  <c r="G479" i="46" s="1"/>
  <c r="E479" i="46"/>
  <c r="D480" i="46"/>
  <c r="G480" i="46" s="1"/>
  <c r="I480" i="46" s="1"/>
  <c r="E480" i="46"/>
  <c r="D481" i="46"/>
  <c r="G481" i="46" s="1"/>
  <c r="E481" i="46"/>
  <c r="D482" i="46"/>
  <c r="G482" i="46" s="1"/>
  <c r="E482" i="46"/>
  <c r="D483" i="46"/>
  <c r="G483" i="46" s="1"/>
  <c r="E483" i="46"/>
  <c r="D484" i="46"/>
  <c r="G484" i="46" s="1"/>
  <c r="E484" i="46"/>
  <c r="F484" i="46" s="1"/>
  <c r="D485" i="46"/>
  <c r="G485" i="46" s="1"/>
  <c r="E485" i="46"/>
  <c r="D486" i="46"/>
  <c r="G486" i="46" s="1"/>
  <c r="E486" i="46"/>
  <c r="D487" i="46"/>
  <c r="G487" i="46" s="1"/>
  <c r="E487" i="46"/>
  <c r="D488" i="46"/>
  <c r="G488" i="46" s="1"/>
  <c r="E488" i="46"/>
  <c r="D489" i="46"/>
  <c r="G489" i="46" s="1"/>
  <c r="E489" i="46"/>
  <c r="D490" i="46"/>
  <c r="G490" i="46" s="1"/>
  <c r="E490" i="46"/>
  <c r="D491" i="46"/>
  <c r="G491" i="46" s="1"/>
  <c r="E491" i="46"/>
  <c r="D492" i="46"/>
  <c r="G492" i="46" s="1"/>
  <c r="E492" i="46"/>
  <c r="D493" i="46"/>
  <c r="G493" i="46" s="1"/>
  <c r="E493" i="46"/>
  <c r="D494" i="46"/>
  <c r="G494" i="46" s="1"/>
  <c r="E494" i="46"/>
  <c r="D495" i="46"/>
  <c r="G495" i="46" s="1"/>
  <c r="E495" i="46"/>
  <c r="D496" i="46"/>
  <c r="G496" i="46" s="1"/>
  <c r="E496" i="46"/>
  <c r="D497" i="46"/>
  <c r="G497" i="46" s="1"/>
  <c r="E497" i="46"/>
  <c r="D498" i="46"/>
  <c r="G498" i="46" s="1"/>
  <c r="E498" i="46"/>
  <c r="D499" i="46"/>
  <c r="G499" i="46" s="1"/>
  <c r="E499" i="46"/>
  <c r="D500" i="46"/>
  <c r="G500" i="46" s="1"/>
  <c r="E500" i="46"/>
  <c r="D501" i="46"/>
  <c r="G501" i="46" s="1"/>
  <c r="E501" i="46"/>
  <c r="D502" i="46"/>
  <c r="G502" i="46" s="1"/>
  <c r="E502" i="46"/>
  <c r="D503" i="46"/>
  <c r="G503" i="46" s="1"/>
  <c r="E503" i="46"/>
  <c r="D504" i="46"/>
  <c r="G504" i="46" s="1"/>
  <c r="E504" i="46"/>
  <c r="D505" i="46"/>
  <c r="G505" i="46" s="1"/>
  <c r="E505" i="46"/>
  <c r="D506" i="46"/>
  <c r="G506" i="46" s="1"/>
  <c r="E506" i="46"/>
  <c r="D507" i="46"/>
  <c r="G507" i="46" s="1"/>
  <c r="E507" i="46"/>
  <c r="D508" i="46"/>
  <c r="G508" i="46" s="1"/>
  <c r="E508" i="46"/>
  <c r="D509" i="46"/>
  <c r="G509" i="46" s="1"/>
  <c r="E509" i="46"/>
  <c r="D510" i="46"/>
  <c r="G510" i="46" s="1"/>
  <c r="E510" i="46"/>
  <c r="D511" i="46"/>
  <c r="G511" i="46" s="1"/>
  <c r="E511" i="46"/>
  <c r="D512" i="46"/>
  <c r="G512" i="46" s="1"/>
  <c r="E512" i="46"/>
  <c r="D513" i="46"/>
  <c r="G513" i="46" s="1"/>
  <c r="E513" i="46"/>
  <c r="D514" i="46"/>
  <c r="G514" i="46" s="1"/>
  <c r="E514" i="46"/>
  <c r="D515" i="46"/>
  <c r="G515" i="46" s="1"/>
  <c r="E515" i="46"/>
  <c r="D516" i="46"/>
  <c r="G516" i="46" s="1"/>
  <c r="E516" i="46"/>
  <c r="D517" i="46"/>
  <c r="G517" i="46" s="1"/>
  <c r="E517" i="46"/>
  <c r="D518" i="46"/>
  <c r="G518" i="46" s="1"/>
  <c r="E518" i="46"/>
  <c r="D519" i="46"/>
  <c r="G519" i="46" s="1"/>
  <c r="E519" i="46"/>
  <c r="D520" i="46"/>
  <c r="G520" i="46" s="1"/>
  <c r="E520" i="46"/>
  <c r="D521" i="46"/>
  <c r="G521" i="46" s="1"/>
  <c r="E521" i="46"/>
  <c r="D522" i="46"/>
  <c r="G522" i="46" s="1"/>
  <c r="E522" i="46"/>
  <c r="D523" i="46"/>
  <c r="G523" i="46" s="1"/>
  <c r="E523" i="46"/>
  <c r="D524" i="46"/>
  <c r="G524" i="46" s="1"/>
  <c r="E524" i="46"/>
  <c r="D525" i="46"/>
  <c r="G525" i="46" s="1"/>
  <c r="E525" i="46"/>
  <c r="D526" i="46"/>
  <c r="G526" i="46" s="1"/>
  <c r="E526" i="46"/>
  <c r="D527" i="46"/>
  <c r="G527" i="46" s="1"/>
  <c r="E527" i="46"/>
  <c r="D528" i="46"/>
  <c r="G528" i="46" s="1"/>
  <c r="E528" i="46"/>
  <c r="D529" i="46"/>
  <c r="G529" i="46" s="1"/>
  <c r="E529" i="46"/>
  <c r="D530" i="46"/>
  <c r="G530" i="46" s="1"/>
  <c r="E530" i="46"/>
  <c r="D531" i="46"/>
  <c r="G531" i="46" s="1"/>
  <c r="E531" i="46"/>
  <c r="D532" i="46"/>
  <c r="G532" i="46" s="1"/>
  <c r="E532" i="46"/>
  <c r="D533" i="46"/>
  <c r="G533" i="46" s="1"/>
  <c r="E533" i="46"/>
  <c r="D534" i="46"/>
  <c r="G534" i="46" s="1"/>
  <c r="E534" i="46"/>
  <c r="D535" i="46"/>
  <c r="G535" i="46" s="1"/>
  <c r="E535" i="46"/>
  <c r="D536" i="46"/>
  <c r="G536" i="46" s="1"/>
  <c r="E536" i="46"/>
  <c r="D537" i="46"/>
  <c r="G537" i="46" s="1"/>
  <c r="E537" i="46"/>
  <c r="D538" i="46"/>
  <c r="G538" i="46" s="1"/>
  <c r="E538" i="46"/>
  <c r="D539" i="46"/>
  <c r="G539" i="46" s="1"/>
  <c r="E539" i="46"/>
  <c r="D540" i="46"/>
  <c r="G540" i="46" s="1"/>
  <c r="E540" i="46"/>
  <c r="D541" i="46"/>
  <c r="G541" i="46" s="1"/>
  <c r="E541" i="46"/>
  <c r="D542" i="46"/>
  <c r="G542" i="46" s="1"/>
  <c r="E542" i="46"/>
  <c r="D543" i="46"/>
  <c r="G543" i="46" s="1"/>
  <c r="E543" i="46"/>
  <c r="BG198" i="46"/>
  <c r="BF198" i="46"/>
  <c r="BE198" i="46"/>
  <c r="E198" i="46"/>
  <c r="D198" i="46"/>
  <c r="G198" i="46" s="1"/>
  <c r="G88" i="46" a="1"/>
  <c r="G88" i="46" s="1"/>
  <c r="F88" i="46"/>
  <c r="BG103" i="46"/>
  <c r="BF103" i="46"/>
  <c r="BE103" i="46"/>
  <c r="BD103" i="46"/>
  <c r="BC103" i="46"/>
  <c r="BB103" i="46"/>
  <c r="BA103" i="46"/>
  <c r="AZ103" i="46"/>
  <c r="AY103" i="46"/>
  <c r="AX103" i="46"/>
  <c r="BG102" i="46"/>
  <c r="BF102" i="46"/>
  <c r="BE102" i="46"/>
  <c r="BD102" i="46"/>
  <c r="BC102" i="46"/>
  <c r="BB102" i="46"/>
  <c r="BA102" i="46"/>
  <c r="AZ102" i="46"/>
  <c r="AY102" i="46"/>
  <c r="AX102" i="46"/>
  <c r="BG101" i="46"/>
  <c r="BF101" i="46"/>
  <c r="BE101" i="46"/>
  <c r="BD101" i="46"/>
  <c r="BC101" i="46"/>
  <c r="BB101" i="46"/>
  <c r="BA101" i="46"/>
  <c r="AZ101" i="46"/>
  <c r="AY101" i="46"/>
  <c r="AX101" i="46"/>
  <c r="BG100" i="46"/>
  <c r="BF100" i="46"/>
  <c r="BE100" i="46"/>
  <c r="BD100" i="46"/>
  <c r="BC100" i="46"/>
  <c r="BB100" i="46"/>
  <c r="BA100" i="46"/>
  <c r="AZ100" i="46"/>
  <c r="AY100" i="46"/>
  <c r="AX100" i="46"/>
  <c r="BG99" i="46"/>
  <c r="BF99" i="46"/>
  <c r="BE99" i="46"/>
  <c r="BD99" i="46"/>
  <c r="BC99" i="46"/>
  <c r="BB99" i="46"/>
  <c r="BA99" i="46"/>
  <c r="AZ99" i="46"/>
  <c r="AY99" i="46"/>
  <c r="AX99" i="46"/>
  <c r="BG98" i="46"/>
  <c r="BF98" i="46"/>
  <c r="BE98" i="46"/>
  <c r="BD98" i="46"/>
  <c r="BC98" i="46"/>
  <c r="BB98" i="46"/>
  <c r="BA98" i="46"/>
  <c r="AZ98" i="46"/>
  <c r="AY98" i="46"/>
  <c r="AX98" i="46"/>
  <c r="BG97" i="46"/>
  <c r="BF97" i="46"/>
  <c r="BE97" i="46"/>
  <c r="BD97" i="46"/>
  <c r="BC97" i="46"/>
  <c r="BB97" i="46"/>
  <c r="BA97" i="46"/>
  <c r="AZ97" i="46"/>
  <c r="AY97" i="46"/>
  <c r="AX97" i="46"/>
  <c r="BG96" i="46"/>
  <c r="BF96" i="46"/>
  <c r="BE96" i="46"/>
  <c r="BD96" i="46"/>
  <c r="BC96" i="46"/>
  <c r="BB96" i="46"/>
  <c r="BA96" i="46"/>
  <c r="AZ96" i="46"/>
  <c r="AY96" i="46"/>
  <c r="AX96" i="46"/>
  <c r="BG95" i="46"/>
  <c r="BF95" i="46"/>
  <c r="BE95" i="46"/>
  <c r="BD95" i="46"/>
  <c r="BC95" i="46"/>
  <c r="BB95" i="46"/>
  <c r="BA95" i="46"/>
  <c r="AZ95" i="46"/>
  <c r="AY95" i="46"/>
  <c r="AX95" i="46"/>
  <c r="BG94" i="46"/>
  <c r="BF94" i="46"/>
  <c r="BE94" i="46"/>
  <c r="BD94" i="46"/>
  <c r="BC94" i="46"/>
  <c r="BB94" i="46"/>
  <c r="BA94" i="46"/>
  <c r="AZ94" i="46"/>
  <c r="AY94" i="46"/>
  <c r="AX94" i="46"/>
  <c r="BG93" i="46"/>
  <c r="BF93" i="46"/>
  <c r="BE93" i="46"/>
  <c r="BD93" i="46"/>
  <c r="BC93" i="46"/>
  <c r="BB93" i="46"/>
  <c r="BA93" i="46"/>
  <c r="AZ93" i="46"/>
  <c r="AY93" i="46"/>
  <c r="AX93" i="46"/>
  <c r="BG92" i="46"/>
  <c r="BF92" i="46"/>
  <c r="BE92" i="46"/>
  <c r="BD92" i="46"/>
  <c r="BC92" i="46"/>
  <c r="BB92" i="46"/>
  <c r="BA92" i="46"/>
  <c r="AZ92" i="46"/>
  <c r="AY92" i="46"/>
  <c r="AX92" i="46"/>
  <c r="BG91" i="46"/>
  <c r="BF91" i="46"/>
  <c r="BE91" i="46"/>
  <c r="BD91" i="46"/>
  <c r="BC91" i="46"/>
  <c r="BB91" i="46"/>
  <c r="BA91" i="46"/>
  <c r="AZ91" i="46"/>
  <c r="AY91" i="46"/>
  <c r="AX91" i="46"/>
  <c r="BG104" i="46"/>
  <c r="BG90" i="46"/>
  <c r="BG89" i="46"/>
  <c r="BF104" i="46"/>
  <c r="BF90" i="46"/>
  <c r="BF89" i="46"/>
  <c r="BE104" i="46"/>
  <c r="BE90" i="46"/>
  <c r="BE89" i="46"/>
  <c r="BD104" i="46"/>
  <c r="BD90" i="46"/>
  <c r="BD89" i="46"/>
  <c r="BC104" i="46"/>
  <c r="BC90" i="46"/>
  <c r="BC89" i="46"/>
  <c r="BB104" i="46"/>
  <c r="BB90" i="46"/>
  <c r="BB89" i="46"/>
  <c r="BA104" i="46"/>
  <c r="BA90" i="46"/>
  <c r="BA89" i="46"/>
  <c r="AZ104" i="46"/>
  <c r="AZ90" i="46"/>
  <c r="AZ89" i="46"/>
  <c r="AY104" i="46"/>
  <c r="AY90" i="46"/>
  <c r="AY89" i="46"/>
  <c r="AX104" i="46"/>
  <c r="AX90" i="46"/>
  <c r="AX89" i="46"/>
  <c r="AW104" i="46"/>
  <c r="AW90" i="46"/>
  <c r="AW89" i="46"/>
  <c r="AW94" i="46" s="1"/>
  <c r="AU85" i="46"/>
  <c r="B90" i="46" s="1"/>
  <c r="D58" i="46"/>
  <c r="F57" i="46"/>
  <c r="D57" i="46"/>
  <c r="B57" i="46" s="1"/>
  <c r="A57" i="46"/>
  <c r="F56" i="46"/>
  <c r="A56" i="46"/>
  <c r="H55" i="46"/>
  <c r="G55" i="46"/>
  <c r="C55" i="46"/>
  <c r="B55" i="46"/>
  <c r="C53" i="46"/>
  <c r="C32" i="46"/>
  <c r="C11" i="46" s="1"/>
  <c r="F30" i="46"/>
  <c r="I26" i="46"/>
  <c r="E26" i="46"/>
  <c r="D26" i="46"/>
  <c r="I25" i="46"/>
  <c r="E25" i="46"/>
  <c r="D25" i="46"/>
  <c r="I24" i="46"/>
  <c r="E24" i="46"/>
  <c r="D24" i="46"/>
  <c r="I23" i="46"/>
  <c r="E23" i="46"/>
  <c r="D23" i="46"/>
  <c r="I22" i="46"/>
  <c r="E22" i="46"/>
  <c r="D22" i="46"/>
  <c r="I21" i="46"/>
  <c r="E21" i="46"/>
  <c r="D21" i="46"/>
  <c r="I20" i="46"/>
  <c r="E20" i="46"/>
  <c r="D20" i="46"/>
  <c r="I19" i="46"/>
  <c r="E19" i="46"/>
  <c r="D19" i="46"/>
  <c r="I18" i="46"/>
  <c r="E18" i="46"/>
  <c r="D18" i="46"/>
  <c r="I17" i="46"/>
  <c r="E17" i="46"/>
  <c r="D17" i="46"/>
  <c r="I16" i="46"/>
  <c r="E16" i="46"/>
  <c r="D16" i="46"/>
  <c r="E15" i="46"/>
  <c r="D15" i="46"/>
  <c r="F168" i="38"/>
  <c r="EM172" i="38" s="1"/>
  <c r="F145" i="38"/>
  <c r="AU148" i="38" s="1"/>
  <c r="D47" i="38"/>
  <c r="C51" i="38" s="1"/>
  <c r="AR10" i="38"/>
  <c r="I11" i="38" s="1"/>
  <c r="EN172" i="38"/>
  <c r="AV172" i="38"/>
  <c r="AY172" i="38"/>
  <c r="AZ172" i="38"/>
  <c r="BC172" i="38"/>
  <c r="BD172" i="38"/>
  <c r="BG172" i="38"/>
  <c r="BH172" i="38"/>
  <c r="BK172" i="38"/>
  <c r="BL172" i="38"/>
  <c r="BO172" i="38"/>
  <c r="BP172" i="38"/>
  <c r="BS172" i="38"/>
  <c r="BT172" i="38"/>
  <c r="BW172" i="38"/>
  <c r="BX172" i="38"/>
  <c r="CA172" i="38"/>
  <c r="CB172" i="38"/>
  <c r="CE172" i="38"/>
  <c r="CF172" i="38"/>
  <c r="CI172" i="38"/>
  <c r="CJ172" i="38"/>
  <c r="CM172" i="38"/>
  <c r="CN172" i="38"/>
  <c r="CQ172" i="38"/>
  <c r="CR172" i="38"/>
  <c r="CU172" i="38"/>
  <c r="CV172" i="38"/>
  <c r="CY172" i="38"/>
  <c r="CZ172" i="38"/>
  <c r="DC172" i="38"/>
  <c r="DD172" i="38"/>
  <c r="DG172" i="38"/>
  <c r="DH172" i="38"/>
  <c r="DK172" i="38"/>
  <c r="DL172" i="38"/>
  <c r="DO172" i="38"/>
  <c r="DP172" i="38"/>
  <c r="DS172" i="38"/>
  <c r="DT172" i="38"/>
  <c r="DW172" i="38"/>
  <c r="DX172" i="38"/>
  <c r="EA172" i="38"/>
  <c r="EB172" i="38"/>
  <c r="EE172" i="38"/>
  <c r="EF172" i="38"/>
  <c r="EI172" i="38"/>
  <c r="EJ172" i="38"/>
  <c r="AT172" i="38"/>
  <c r="AS172" i="38"/>
  <c r="AX148" i="38"/>
  <c r="BN148" i="38"/>
  <c r="CD148" i="38"/>
  <c r="CT148" i="38"/>
  <c r="DJ148" i="38"/>
  <c r="DZ148" i="38"/>
  <c r="AQ148" i="38"/>
  <c r="BB193" i="38"/>
  <c r="BC193" i="38"/>
  <c r="BD193" i="38"/>
  <c r="BB194" i="38"/>
  <c r="BC194" i="38"/>
  <c r="BD194" i="38"/>
  <c r="BB195" i="38"/>
  <c r="BC195" i="38"/>
  <c r="BD195" i="38"/>
  <c r="BB196" i="38"/>
  <c r="BC196" i="38"/>
  <c r="BD196" i="38"/>
  <c r="BB197" i="38"/>
  <c r="BC197" i="38"/>
  <c r="BD197" i="38"/>
  <c r="BB198" i="38"/>
  <c r="BC198" i="38"/>
  <c r="BD198" i="38"/>
  <c r="BB199" i="38"/>
  <c r="BC199" i="38"/>
  <c r="BD199" i="38"/>
  <c r="BB200" i="38"/>
  <c r="BC200" i="38"/>
  <c r="BD200" i="38"/>
  <c r="BB201" i="38"/>
  <c r="BC201" i="38"/>
  <c r="BD201" i="38"/>
  <c r="BB202" i="38"/>
  <c r="BC202" i="38"/>
  <c r="BD202" i="38"/>
  <c r="BB203" i="38"/>
  <c r="BC203" i="38"/>
  <c r="BD203" i="38"/>
  <c r="BB204" i="38"/>
  <c r="BC204" i="38"/>
  <c r="BD204" i="38"/>
  <c r="BB205" i="38"/>
  <c r="BC205" i="38"/>
  <c r="BD205" i="38"/>
  <c r="BB206" i="38"/>
  <c r="BC206" i="38"/>
  <c r="BD206" i="38"/>
  <c r="BB207" i="38"/>
  <c r="BC207" i="38"/>
  <c r="BD207" i="38"/>
  <c r="BB208" i="38"/>
  <c r="BC208" i="38"/>
  <c r="BD208" i="38"/>
  <c r="BB209" i="38"/>
  <c r="BC209" i="38"/>
  <c r="BD209" i="38"/>
  <c r="BB210" i="38"/>
  <c r="BC210" i="38"/>
  <c r="BD210" i="38"/>
  <c r="BB211" i="38"/>
  <c r="BC211" i="38"/>
  <c r="BD211" i="38"/>
  <c r="BB212" i="38"/>
  <c r="BC212" i="38"/>
  <c r="BD212" i="38"/>
  <c r="BB213" i="38"/>
  <c r="BC213" i="38"/>
  <c r="BD213" i="38"/>
  <c r="BB214" i="38"/>
  <c r="BC214" i="38"/>
  <c r="BD214" i="38"/>
  <c r="BB215" i="38"/>
  <c r="BC215" i="38"/>
  <c r="BD215" i="38"/>
  <c r="BB216" i="38"/>
  <c r="BC216" i="38"/>
  <c r="BD216" i="38"/>
  <c r="BB217" i="38"/>
  <c r="BC217" i="38"/>
  <c r="BD217" i="38"/>
  <c r="BB218" i="38"/>
  <c r="BC218" i="38"/>
  <c r="BD218" i="38"/>
  <c r="BB219" i="38"/>
  <c r="BC219" i="38"/>
  <c r="BD219" i="38"/>
  <c r="BB220" i="38"/>
  <c r="BC220" i="38"/>
  <c r="BD220" i="38"/>
  <c r="BB221" i="38"/>
  <c r="BC221" i="38"/>
  <c r="BD221" i="38"/>
  <c r="BB222" i="38"/>
  <c r="BC222" i="38"/>
  <c r="BD222" i="38"/>
  <c r="BB223" i="38"/>
  <c r="BC223" i="38"/>
  <c r="BD223" i="38"/>
  <c r="BB224" i="38"/>
  <c r="BC224" i="38"/>
  <c r="BD224" i="38"/>
  <c r="BB225" i="38"/>
  <c r="BC225" i="38"/>
  <c r="BD225" i="38"/>
  <c r="BB226" i="38"/>
  <c r="BC226" i="38"/>
  <c r="BD226" i="38"/>
  <c r="BB227" i="38"/>
  <c r="BC227" i="38"/>
  <c r="BD227" i="38"/>
  <c r="BB228" i="38"/>
  <c r="BC228" i="38"/>
  <c r="BD228" i="38"/>
  <c r="BB229" i="38"/>
  <c r="BC229" i="38"/>
  <c r="BD229" i="38"/>
  <c r="BB230" i="38"/>
  <c r="BC230" i="38"/>
  <c r="BD230" i="38"/>
  <c r="BB231" i="38"/>
  <c r="BC231" i="38"/>
  <c r="BD231" i="38"/>
  <c r="BB232" i="38"/>
  <c r="BC232" i="38"/>
  <c r="BD232" i="38"/>
  <c r="BB233" i="38"/>
  <c r="BC233" i="38"/>
  <c r="BD233" i="38"/>
  <c r="BB234" i="38"/>
  <c r="BC234" i="38"/>
  <c r="BD234" i="38"/>
  <c r="BB235" i="38"/>
  <c r="BC235" i="38"/>
  <c r="BD235" i="38"/>
  <c r="BB236" i="38"/>
  <c r="BC236" i="38"/>
  <c r="BD236" i="38"/>
  <c r="BB237" i="38"/>
  <c r="BC237" i="38"/>
  <c r="BD237" i="38"/>
  <c r="BB238" i="38"/>
  <c r="BC238" i="38"/>
  <c r="BD238" i="38"/>
  <c r="BB239" i="38"/>
  <c r="BC239" i="38"/>
  <c r="BD239" i="38"/>
  <c r="BB240" i="38"/>
  <c r="BC240" i="38"/>
  <c r="BD240" i="38"/>
  <c r="BB241" i="38"/>
  <c r="BC241" i="38"/>
  <c r="BD241" i="38"/>
  <c r="BB242" i="38"/>
  <c r="BC242" i="38"/>
  <c r="BD242" i="38"/>
  <c r="BB243" i="38"/>
  <c r="BC243" i="38"/>
  <c r="BD243" i="38"/>
  <c r="BB244" i="38"/>
  <c r="BC244" i="38"/>
  <c r="BD244" i="38"/>
  <c r="BB245" i="38"/>
  <c r="BC245" i="38"/>
  <c r="BD245" i="38"/>
  <c r="BB246" i="38"/>
  <c r="BC246" i="38"/>
  <c r="BD246" i="38"/>
  <c r="BB247" i="38"/>
  <c r="BC247" i="38"/>
  <c r="BD247" i="38"/>
  <c r="BB248" i="38"/>
  <c r="BC248" i="38"/>
  <c r="BD248" i="38"/>
  <c r="BB249" i="38"/>
  <c r="BC249" i="38"/>
  <c r="BD249" i="38"/>
  <c r="BB250" i="38"/>
  <c r="BC250" i="38"/>
  <c r="BD250" i="38"/>
  <c r="BB251" i="38"/>
  <c r="BC251" i="38"/>
  <c r="BD251" i="38"/>
  <c r="BB252" i="38"/>
  <c r="BC252" i="38"/>
  <c r="BD252" i="38"/>
  <c r="BB253" i="38"/>
  <c r="BC253" i="38"/>
  <c r="BD253" i="38"/>
  <c r="BB254" i="38"/>
  <c r="BC254" i="38"/>
  <c r="BD254" i="38"/>
  <c r="BB255" i="38"/>
  <c r="BC255" i="38"/>
  <c r="BD255" i="38"/>
  <c r="BB256" i="38"/>
  <c r="BC256" i="38"/>
  <c r="BD256" i="38"/>
  <c r="BB257" i="38"/>
  <c r="BC257" i="38"/>
  <c r="BD257" i="38"/>
  <c r="BB258" i="38"/>
  <c r="BC258" i="38"/>
  <c r="BD258" i="38"/>
  <c r="BB259" i="38"/>
  <c r="BC259" i="38"/>
  <c r="BD259" i="38"/>
  <c r="BB260" i="38"/>
  <c r="BC260" i="38"/>
  <c r="BD260" i="38"/>
  <c r="BB261" i="38"/>
  <c r="BC261" i="38"/>
  <c r="BD261" i="38"/>
  <c r="BB262" i="38"/>
  <c r="BC262" i="38"/>
  <c r="BD262" i="38"/>
  <c r="BB263" i="38"/>
  <c r="BC263" i="38"/>
  <c r="BD263" i="38"/>
  <c r="BB264" i="38"/>
  <c r="BC264" i="38"/>
  <c r="BD264" i="38"/>
  <c r="BB265" i="38"/>
  <c r="BC265" i="38"/>
  <c r="BD265" i="38"/>
  <c r="BB266" i="38"/>
  <c r="BC266" i="38"/>
  <c r="BD266" i="38"/>
  <c r="BB267" i="38"/>
  <c r="BC267" i="38"/>
  <c r="BD267" i="38"/>
  <c r="BB268" i="38"/>
  <c r="BC268" i="38"/>
  <c r="BD268" i="38"/>
  <c r="BB269" i="38"/>
  <c r="BC269" i="38"/>
  <c r="BD269" i="38"/>
  <c r="BB270" i="38"/>
  <c r="BC270" i="38"/>
  <c r="BD270" i="38"/>
  <c r="BB271" i="38"/>
  <c r="BC271" i="38"/>
  <c r="BD271" i="38"/>
  <c r="BB272" i="38"/>
  <c r="BC272" i="38"/>
  <c r="BD272" i="38"/>
  <c r="BB273" i="38"/>
  <c r="BC273" i="38"/>
  <c r="BD273" i="38"/>
  <c r="BB274" i="38"/>
  <c r="BC274" i="38"/>
  <c r="BD274" i="38"/>
  <c r="BB275" i="38"/>
  <c r="BC275" i="38"/>
  <c r="BD275" i="38"/>
  <c r="BB276" i="38"/>
  <c r="BC276" i="38"/>
  <c r="BD276" i="38"/>
  <c r="BB277" i="38"/>
  <c r="BC277" i="38"/>
  <c r="BD277" i="38"/>
  <c r="BB278" i="38"/>
  <c r="BC278" i="38"/>
  <c r="BD278" i="38"/>
  <c r="BB279" i="38"/>
  <c r="BC279" i="38"/>
  <c r="BD279" i="38"/>
  <c r="BB280" i="38"/>
  <c r="BC280" i="38"/>
  <c r="BD280" i="38"/>
  <c r="BB281" i="38"/>
  <c r="BC281" i="38"/>
  <c r="BD281" i="38"/>
  <c r="BB282" i="38"/>
  <c r="BC282" i="38"/>
  <c r="BD282" i="38"/>
  <c r="BB283" i="38"/>
  <c r="BC283" i="38"/>
  <c r="BD283" i="38"/>
  <c r="BB284" i="38"/>
  <c r="BC284" i="38"/>
  <c r="BD284" i="38"/>
  <c r="BB285" i="38"/>
  <c r="BC285" i="38"/>
  <c r="BD285" i="38"/>
  <c r="BB286" i="38"/>
  <c r="BC286" i="38"/>
  <c r="BD286" i="38"/>
  <c r="BB287" i="38"/>
  <c r="BC287" i="38"/>
  <c r="BD287" i="38"/>
  <c r="BB288" i="38"/>
  <c r="BC288" i="38"/>
  <c r="BD288" i="38"/>
  <c r="BB289" i="38"/>
  <c r="BC289" i="38"/>
  <c r="BD289" i="38"/>
  <c r="BB290" i="38"/>
  <c r="BC290" i="38"/>
  <c r="BD290" i="38"/>
  <c r="BB291" i="38"/>
  <c r="BC291" i="38"/>
  <c r="BD291" i="38"/>
  <c r="BB292" i="38"/>
  <c r="BC292" i="38"/>
  <c r="BD292" i="38"/>
  <c r="BB293" i="38"/>
  <c r="BC293" i="38"/>
  <c r="BD293" i="38"/>
  <c r="BB294" i="38"/>
  <c r="BC294" i="38"/>
  <c r="BD294" i="38"/>
  <c r="BB295" i="38"/>
  <c r="BC295" i="38"/>
  <c r="BD295" i="38"/>
  <c r="BB296" i="38"/>
  <c r="BC296" i="38"/>
  <c r="BD296" i="38"/>
  <c r="BB297" i="38"/>
  <c r="BC297" i="38"/>
  <c r="BD297" i="38"/>
  <c r="BB298" i="38"/>
  <c r="BC298" i="38"/>
  <c r="BD298" i="38"/>
  <c r="BB299" i="38"/>
  <c r="BC299" i="38"/>
  <c r="BD299" i="38"/>
  <c r="BB300" i="38"/>
  <c r="BC300" i="38"/>
  <c r="BD300" i="38"/>
  <c r="BB301" i="38"/>
  <c r="BC301" i="38"/>
  <c r="BD301" i="38"/>
  <c r="BB302" i="38"/>
  <c r="BC302" i="38"/>
  <c r="BD302" i="38"/>
  <c r="BB303" i="38"/>
  <c r="BC303" i="38"/>
  <c r="BD303" i="38"/>
  <c r="BB304" i="38"/>
  <c r="BC304" i="38"/>
  <c r="BD304" i="38"/>
  <c r="BB305" i="38"/>
  <c r="BC305" i="38"/>
  <c r="BD305" i="38"/>
  <c r="BB306" i="38"/>
  <c r="BC306" i="38"/>
  <c r="BD306" i="38"/>
  <c r="BB307" i="38"/>
  <c r="BC307" i="38"/>
  <c r="BD307" i="38"/>
  <c r="BB308" i="38"/>
  <c r="BC308" i="38"/>
  <c r="BD308" i="38"/>
  <c r="BB309" i="38"/>
  <c r="BC309" i="38"/>
  <c r="BD309" i="38"/>
  <c r="BB310" i="38"/>
  <c r="BC310" i="38"/>
  <c r="BD310" i="38"/>
  <c r="BB311" i="38"/>
  <c r="BC311" i="38"/>
  <c r="BD311" i="38"/>
  <c r="BB312" i="38"/>
  <c r="BC312" i="38"/>
  <c r="BD312" i="38"/>
  <c r="BB313" i="38"/>
  <c r="BC313" i="38"/>
  <c r="BD313" i="38"/>
  <c r="BB314" i="38"/>
  <c r="BC314" i="38"/>
  <c r="BD314" i="38"/>
  <c r="BB315" i="38"/>
  <c r="BC315" i="38"/>
  <c r="BD315" i="38"/>
  <c r="BB316" i="38"/>
  <c r="BC316" i="38"/>
  <c r="BD316" i="38"/>
  <c r="BB317" i="38"/>
  <c r="BC317" i="38"/>
  <c r="BD317" i="38"/>
  <c r="BB318" i="38"/>
  <c r="BC318" i="38"/>
  <c r="BD318" i="38"/>
  <c r="BB319" i="38"/>
  <c r="BC319" i="38"/>
  <c r="BD319" i="38"/>
  <c r="BB320" i="38"/>
  <c r="BC320" i="38"/>
  <c r="BD320" i="38"/>
  <c r="BB321" i="38"/>
  <c r="BC321" i="38"/>
  <c r="BD321" i="38"/>
  <c r="BB322" i="38"/>
  <c r="BC322" i="38"/>
  <c r="BD322" i="38"/>
  <c r="BB323" i="38"/>
  <c r="BC323" i="38"/>
  <c r="BD323" i="38"/>
  <c r="BB324" i="38"/>
  <c r="BC324" i="38"/>
  <c r="BD324" i="38"/>
  <c r="BB325" i="38"/>
  <c r="BC325" i="38"/>
  <c r="BD325" i="38"/>
  <c r="BB326" i="38"/>
  <c r="BC326" i="38"/>
  <c r="BD326" i="38"/>
  <c r="BB327" i="38"/>
  <c r="BC327" i="38"/>
  <c r="BD327" i="38"/>
  <c r="BB328" i="38"/>
  <c r="BC328" i="38"/>
  <c r="BD328" i="38"/>
  <c r="BB329" i="38"/>
  <c r="BC329" i="38"/>
  <c r="BD329" i="38"/>
  <c r="BB330" i="38"/>
  <c r="BC330" i="38"/>
  <c r="BD330" i="38"/>
  <c r="BB331" i="38"/>
  <c r="BC331" i="38"/>
  <c r="BD331" i="38"/>
  <c r="BB332" i="38"/>
  <c r="BC332" i="38"/>
  <c r="BD332" i="38"/>
  <c r="BB333" i="38"/>
  <c r="BC333" i="38"/>
  <c r="BD333" i="38"/>
  <c r="BB334" i="38"/>
  <c r="BC334" i="38"/>
  <c r="BD334" i="38"/>
  <c r="BB335" i="38"/>
  <c r="BC335" i="38"/>
  <c r="BD335" i="38"/>
  <c r="BB336" i="38"/>
  <c r="BC336" i="38"/>
  <c r="BD336" i="38"/>
  <c r="BB337" i="38"/>
  <c r="BC337" i="38"/>
  <c r="BD337" i="38"/>
  <c r="BB338" i="38"/>
  <c r="BC338" i="38"/>
  <c r="BD338" i="38"/>
  <c r="BB339" i="38"/>
  <c r="BC339" i="38"/>
  <c r="BD339" i="38"/>
  <c r="BB340" i="38"/>
  <c r="BC340" i="38"/>
  <c r="BD340" i="38"/>
  <c r="BB341" i="38"/>
  <c r="BC341" i="38"/>
  <c r="BD341" i="38"/>
  <c r="BB342" i="38"/>
  <c r="BC342" i="38"/>
  <c r="BD342" i="38"/>
  <c r="BB343" i="38"/>
  <c r="BC343" i="38"/>
  <c r="BD343" i="38"/>
  <c r="BB344" i="38"/>
  <c r="BC344" i="38"/>
  <c r="BD344" i="38"/>
  <c r="BB345" i="38"/>
  <c r="BC345" i="38"/>
  <c r="BD345" i="38"/>
  <c r="BB346" i="38"/>
  <c r="BC346" i="38"/>
  <c r="BD346" i="38"/>
  <c r="BB347" i="38"/>
  <c r="BC347" i="38"/>
  <c r="BD347" i="38"/>
  <c r="BB348" i="38"/>
  <c r="BC348" i="38"/>
  <c r="BD348" i="38"/>
  <c r="BB349" i="38"/>
  <c r="BC349" i="38"/>
  <c r="BD349" i="38"/>
  <c r="BB350" i="38"/>
  <c r="BC350" i="38"/>
  <c r="BD350" i="38"/>
  <c r="BB351" i="38"/>
  <c r="BC351" i="38"/>
  <c r="BD351" i="38"/>
  <c r="BB352" i="38"/>
  <c r="BC352" i="38"/>
  <c r="BD352" i="38"/>
  <c r="BB353" i="38"/>
  <c r="BC353" i="38"/>
  <c r="BD353" i="38"/>
  <c r="BB354" i="38"/>
  <c r="BC354" i="38"/>
  <c r="BD354" i="38"/>
  <c r="BB355" i="38"/>
  <c r="BC355" i="38"/>
  <c r="BD355" i="38"/>
  <c r="BB356" i="38"/>
  <c r="BC356" i="38"/>
  <c r="BD356" i="38"/>
  <c r="BB357" i="38"/>
  <c r="BC357" i="38"/>
  <c r="BD357" i="38"/>
  <c r="BB358" i="38"/>
  <c r="BC358" i="38"/>
  <c r="BD358" i="38"/>
  <c r="BB359" i="38"/>
  <c r="BC359" i="38"/>
  <c r="BD359" i="38"/>
  <c r="BB360" i="38"/>
  <c r="BC360" i="38"/>
  <c r="BD360" i="38"/>
  <c r="BB361" i="38"/>
  <c r="BC361" i="38"/>
  <c r="BD361" i="38"/>
  <c r="BB362" i="38"/>
  <c r="BC362" i="38"/>
  <c r="BD362" i="38"/>
  <c r="BB363" i="38"/>
  <c r="BC363" i="38"/>
  <c r="BD363" i="38"/>
  <c r="BB364" i="38"/>
  <c r="BC364" i="38"/>
  <c r="BD364" i="38"/>
  <c r="BB365" i="38"/>
  <c r="BC365" i="38"/>
  <c r="BD365" i="38"/>
  <c r="BB366" i="38"/>
  <c r="BC366" i="38"/>
  <c r="BD366" i="38"/>
  <c r="BB367" i="38"/>
  <c r="BC367" i="38"/>
  <c r="BD367" i="38"/>
  <c r="BB368" i="38"/>
  <c r="BC368" i="38"/>
  <c r="BD368" i="38"/>
  <c r="BB369" i="38"/>
  <c r="BC369" i="38"/>
  <c r="BD369" i="38"/>
  <c r="BB370" i="38"/>
  <c r="BC370" i="38"/>
  <c r="BD370" i="38"/>
  <c r="BB371" i="38"/>
  <c r="BC371" i="38"/>
  <c r="BD371" i="38"/>
  <c r="BB372" i="38"/>
  <c r="BC372" i="38"/>
  <c r="BD372" i="38"/>
  <c r="BB373" i="38"/>
  <c r="BC373" i="38"/>
  <c r="BD373" i="38"/>
  <c r="BB374" i="38"/>
  <c r="BC374" i="38"/>
  <c r="BD374" i="38"/>
  <c r="BB375" i="38"/>
  <c r="BC375" i="38"/>
  <c r="BD375" i="38"/>
  <c r="BB376" i="38"/>
  <c r="BC376" i="38"/>
  <c r="BD376" i="38"/>
  <c r="BB377" i="38"/>
  <c r="BC377" i="38"/>
  <c r="BD377" i="38"/>
  <c r="BB378" i="38"/>
  <c r="BC378" i="38"/>
  <c r="BD378" i="38"/>
  <c r="BB379" i="38"/>
  <c r="BC379" i="38"/>
  <c r="BD379" i="38"/>
  <c r="BB380" i="38"/>
  <c r="BC380" i="38"/>
  <c r="BD380" i="38"/>
  <c r="BB381" i="38"/>
  <c r="BC381" i="38"/>
  <c r="BD381" i="38"/>
  <c r="BB382" i="38"/>
  <c r="BC382" i="38"/>
  <c r="BD382" i="38"/>
  <c r="BB383" i="38"/>
  <c r="BC383" i="38"/>
  <c r="BD383" i="38"/>
  <c r="BB384" i="38"/>
  <c r="BC384" i="38"/>
  <c r="BD384" i="38"/>
  <c r="BB385" i="38"/>
  <c r="BC385" i="38"/>
  <c r="BD385" i="38"/>
  <c r="BB386" i="38"/>
  <c r="BC386" i="38"/>
  <c r="BD386" i="38"/>
  <c r="BB387" i="38"/>
  <c r="BC387" i="38"/>
  <c r="BD387" i="38"/>
  <c r="BB388" i="38"/>
  <c r="BC388" i="38"/>
  <c r="BD388" i="38"/>
  <c r="BB389" i="38"/>
  <c r="BC389" i="38"/>
  <c r="BD389" i="38"/>
  <c r="BB390" i="38"/>
  <c r="BC390" i="38"/>
  <c r="BD390" i="38"/>
  <c r="BB391" i="38"/>
  <c r="BC391" i="38"/>
  <c r="BD391" i="38"/>
  <c r="BB392" i="38"/>
  <c r="BC392" i="38"/>
  <c r="BD392" i="38"/>
  <c r="BB393" i="38"/>
  <c r="BC393" i="38"/>
  <c r="BD393" i="38"/>
  <c r="BB394" i="38"/>
  <c r="BC394" i="38"/>
  <c r="BD394" i="38"/>
  <c r="BB395" i="38"/>
  <c r="BC395" i="38"/>
  <c r="BD395" i="38"/>
  <c r="BB396" i="38"/>
  <c r="BC396" i="38"/>
  <c r="BD396" i="38"/>
  <c r="BB397" i="38"/>
  <c r="BC397" i="38"/>
  <c r="BD397" i="38"/>
  <c r="BB398" i="38"/>
  <c r="BC398" i="38"/>
  <c r="BD398" i="38"/>
  <c r="BB399" i="38"/>
  <c r="BC399" i="38"/>
  <c r="BD399" i="38"/>
  <c r="BB400" i="38"/>
  <c r="BC400" i="38"/>
  <c r="BD400" i="38"/>
  <c r="BB401" i="38"/>
  <c r="BC401" i="38"/>
  <c r="BD401" i="38"/>
  <c r="BB402" i="38"/>
  <c r="BC402" i="38"/>
  <c r="BD402" i="38"/>
  <c r="BB403" i="38"/>
  <c r="BC403" i="38"/>
  <c r="BD403" i="38"/>
  <c r="BB404" i="38"/>
  <c r="BC404" i="38"/>
  <c r="BD404" i="38"/>
  <c r="BB405" i="38"/>
  <c r="BC405" i="38"/>
  <c r="BD405" i="38"/>
  <c r="BB406" i="38"/>
  <c r="BC406" i="38"/>
  <c r="BD406" i="38"/>
  <c r="BB407" i="38"/>
  <c r="BC407" i="38"/>
  <c r="BD407" i="38"/>
  <c r="BB408" i="38"/>
  <c r="BC408" i="38"/>
  <c r="BD408" i="38"/>
  <c r="BB409" i="38"/>
  <c r="BC409" i="38"/>
  <c r="BD409" i="38"/>
  <c r="BB410" i="38"/>
  <c r="BC410" i="38"/>
  <c r="BD410" i="38"/>
  <c r="BB411" i="38"/>
  <c r="BC411" i="38"/>
  <c r="BD411" i="38"/>
  <c r="BB412" i="38"/>
  <c r="BC412" i="38"/>
  <c r="BD412" i="38"/>
  <c r="BB413" i="38"/>
  <c r="BC413" i="38"/>
  <c r="BD413" i="38"/>
  <c r="BB414" i="38"/>
  <c r="BC414" i="38"/>
  <c r="BD414" i="38"/>
  <c r="BB415" i="38"/>
  <c r="BC415" i="38"/>
  <c r="BD415" i="38"/>
  <c r="BB416" i="38"/>
  <c r="BC416" i="38"/>
  <c r="BD416" i="38"/>
  <c r="BB417" i="38"/>
  <c r="BC417" i="38"/>
  <c r="BD417" i="38"/>
  <c r="BB418" i="38"/>
  <c r="BC418" i="38"/>
  <c r="BD418" i="38"/>
  <c r="BB419" i="38"/>
  <c r="BC419" i="38"/>
  <c r="BD419" i="38"/>
  <c r="BB420" i="38"/>
  <c r="BC420" i="38"/>
  <c r="BD420" i="38"/>
  <c r="BB421" i="38"/>
  <c r="BC421" i="38"/>
  <c r="BD421" i="38"/>
  <c r="BB422" i="38"/>
  <c r="BC422" i="38"/>
  <c r="BD422" i="38"/>
  <c r="BB423" i="38"/>
  <c r="BC423" i="38"/>
  <c r="BD423" i="38"/>
  <c r="BB424" i="38"/>
  <c r="BC424" i="38"/>
  <c r="BD424" i="38"/>
  <c r="BB425" i="38"/>
  <c r="BC425" i="38"/>
  <c r="BD425" i="38"/>
  <c r="BB426" i="38"/>
  <c r="BC426" i="38"/>
  <c r="BD426" i="38"/>
  <c r="BB427" i="38"/>
  <c r="BC427" i="38"/>
  <c r="BD427" i="38"/>
  <c r="BB428" i="38"/>
  <c r="BC428" i="38"/>
  <c r="BD428" i="38"/>
  <c r="BB429" i="38"/>
  <c r="BC429" i="38"/>
  <c r="BD429" i="38"/>
  <c r="BB430" i="38"/>
  <c r="BC430" i="38"/>
  <c r="BD430" i="38"/>
  <c r="BB431" i="38"/>
  <c r="BC431" i="38"/>
  <c r="BD431" i="38"/>
  <c r="BB432" i="38"/>
  <c r="BC432" i="38"/>
  <c r="BD432" i="38"/>
  <c r="BB433" i="38"/>
  <c r="BC433" i="38"/>
  <c r="BD433" i="38"/>
  <c r="BB434" i="38"/>
  <c r="BC434" i="38"/>
  <c r="BD434" i="38"/>
  <c r="BB435" i="38"/>
  <c r="BC435" i="38"/>
  <c r="BD435" i="38"/>
  <c r="BB436" i="38"/>
  <c r="BC436" i="38"/>
  <c r="BD436" i="38"/>
  <c r="BB437" i="38"/>
  <c r="BC437" i="38"/>
  <c r="BD437" i="38"/>
  <c r="BB438" i="38"/>
  <c r="BC438" i="38"/>
  <c r="BD438" i="38"/>
  <c r="BB439" i="38"/>
  <c r="BC439" i="38"/>
  <c r="BD439" i="38"/>
  <c r="BB440" i="38"/>
  <c r="BC440" i="38"/>
  <c r="BD440" i="38"/>
  <c r="BB441" i="38"/>
  <c r="BC441" i="38"/>
  <c r="BD441" i="38"/>
  <c r="BB442" i="38"/>
  <c r="BC442" i="38"/>
  <c r="BD442" i="38"/>
  <c r="BB443" i="38"/>
  <c r="BC443" i="38"/>
  <c r="BD443" i="38"/>
  <c r="BB444" i="38"/>
  <c r="BC444" i="38"/>
  <c r="BD444" i="38"/>
  <c r="BB445" i="38"/>
  <c r="BC445" i="38"/>
  <c r="BD445" i="38"/>
  <c r="BB446" i="38"/>
  <c r="BC446" i="38"/>
  <c r="BD446" i="38"/>
  <c r="BB447" i="38"/>
  <c r="BC447" i="38"/>
  <c r="BD447" i="38"/>
  <c r="BB448" i="38"/>
  <c r="BC448" i="38"/>
  <c r="BD448" i="38"/>
  <c r="BB449" i="38"/>
  <c r="BC449" i="38"/>
  <c r="BD449" i="38"/>
  <c r="BB450" i="38"/>
  <c r="BC450" i="38"/>
  <c r="BD450" i="38"/>
  <c r="BB451" i="38"/>
  <c r="BC451" i="38"/>
  <c r="BD451" i="38"/>
  <c r="BB452" i="38"/>
  <c r="BC452" i="38"/>
  <c r="BD452" i="38"/>
  <c r="BB453" i="38"/>
  <c r="BC453" i="38"/>
  <c r="BD453" i="38"/>
  <c r="BB454" i="38"/>
  <c r="BC454" i="38"/>
  <c r="BD454" i="38"/>
  <c r="BB455" i="38"/>
  <c r="BC455" i="38"/>
  <c r="BD455" i="38"/>
  <c r="BB456" i="38"/>
  <c r="BC456" i="38"/>
  <c r="BD456" i="38"/>
  <c r="BB457" i="38"/>
  <c r="BC457" i="38"/>
  <c r="BD457" i="38"/>
  <c r="BB458" i="38"/>
  <c r="BC458" i="38"/>
  <c r="BD458" i="38"/>
  <c r="BB459" i="38"/>
  <c r="BC459" i="38"/>
  <c r="BD459" i="38"/>
  <c r="BB460" i="38"/>
  <c r="BC460" i="38"/>
  <c r="BD460" i="38"/>
  <c r="BB461" i="38"/>
  <c r="BC461" i="38"/>
  <c r="BD461" i="38"/>
  <c r="BB462" i="38"/>
  <c r="BC462" i="38"/>
  <c r="BD462" i="38"/>
  <c r="BB463" i="38"/>
  <c r="BC463" i="38"/>
  <c r="BD463" i="38"/>
  <c r="BB464" i="38"/>
  <c r="BC464" i="38"/>
  <c r="BD464" i="38"/>
  <c r="BB465" i="38"/>
  <c r="BC465" i="38"/>
  <c r="BD465" i="38"/>
  <c r="BB466" i="38"/>
  <c r="BC466" i="38"/>
  <c r="BD466" i="38"/>
  <c r="BB467" i="38"/>
  <c r="BC467" i="38"/>
  <c r="BD467" i="38"/>
  <c r="BB468" i="38"/>
  <c r="BC468" i="38"/>
  <c r="BD468" i="38"/>
  <c r="BB469" i="38"/>
  <c r="BC469" i="38"/>
  <c r="BD469" i="38"/>
  <c r="BB470" i="38"/>
  <c r="BC470" i="38"/>
  <c r="BD470" i="38"/>
  <c r="BB471" i="38"/>
  <c r="BC471" i="38"/>
  <c r="BD471" i="38"/>
  <c r="BB472" i="38"/>
  <c r="BC472" i="38"/>
  <c r="BD472" i="38"/>
  <c r="BB473" i="38"/>
  <c r="BC473" i="38"/>
  <c r="BD473" i="38"/>
  <c r="BB474" i="38"/>
  <c r="BC474" i="38"/>
  <c r="BD474" i="38"/>
  <c r="BB475" i="38"/>
  <c r="BC475" i="38"/>
  <c r="BD475" i="38"/>
  <c r="BB476" i="38"/>
  <c r="BC476" i="38"/>
  <c r="BD476" i="38"/>
  <c r="BB477" i="38"/>
  <c r="BC477" i="38"/>
  <c r="BD477" i="38"/>
  <c r="BB478" i="38"/>
  <c r="BC478" i="38"/>
  <c r="BD478" i="38"/>
  <c r="BB479" i="38"/>
  <c r="BC479" i="38"/>
  <c r="BD479" i="38"/>
  <c r="BB480" i="38"/>
  <c r="BC480" i="38"/>
  <c r="BD480" i="38"/>
  <c r="BB481" i="38"/>
  <c r="BC481" i="38"/>
  <c r="BD481" i="38"/>
  <c r="BB482" i="38"/>
  <c r="BC482" i="38"/>
  <c r="BD482" i="38"/>
  <c r="BB483" i="38"/>
  <c r="BC483" i="38"/>
  <c r="BD483" i="38"/>
  <c r="BB484" i="38"/>
  <c r="BC484" i="38"/>
  <c r="BD484" i="38"/>
  <c r="BB485" i="38"/>
  <c r="BC485" i="38"/>
  <c r="BD485" i="38"/>
  <c r="BB486" i="38"/>
  <c r="BC486" i="38"/>
  <c r="BD486" i="38"/>
  <c r="BB487" i="38"/>
  <c r="BC487" i="38"/>
  <c r="BD487" i="38"/>
  <c r="BB488" i="38"/>
  <c r="BC488" i="38"/>
  <c r="BD488" i="38"/>
  <c r="BB489" i="38"/>
  <c r="BC489" i="38"/>
  <c r="BD489" i="38"/>
  <c r="BB490" i="38"/>
  <c r="BC490" i="38"/>
  <c r="BD490" i="38"/>
  <c r="BB491" i="38"/>
  <c r="BC491" i="38"/>
  <c r="BD491" i="38"/>
  <c r="BB492" i="38"/>
  <c r="BC492" i="38"/>
  <c r="BD492" i="38"/>
  <c r="BB493" i="38"/>
  <c r="BC493" i="38"/>
  <c r="BD493" i="38"/>
  <c r="BB494" i="38"/>
  <c r="BC494" i="38"/>
  <c r="BD494" i="38"/>
  <c r="BB495" i="38"/>
  <c r="BC495" i="38"/>
  <c r="BD495" i="38"/>
  <c r="BB496" i="38"/>
  <c r="BC496" i="38"/>
  <c r="BD496" i="38"/>
  <c r="BB497" i="38"/>
  <c r="BC497" i="38"/>
  <c r="BD497" i="38"/>
  <c r="BB498" i="38"/>
  <c r="BC498" i="38"/>
  <c r="BD498" i="38"/>
  <c r="BB499" i="38"/>
  <c r="BC499" i="38"/>
  <c r="BD499" i="38"/>
  <c r="BB500" i="38"/>
  <c r="BC500" i="38"/>
  <c r="BD500" i="38"/>
  <c r="BB501" i="38"/>
  <c r="BC501" i="38"/>
  <c r="BD501" i="38"/>
  <c r="BB502" i="38"/>
  <c r="BC502" i="38"/>
  <c r="BD502" i="38"/>
  <c r="BB503" i="38"/>
  <c r="BC503" i="38"/>
  <c r="BD503" i="38"/>
  <c r="BB504" i="38"/>
  <c r="BC504" i="38"/>
  <c r="BD504" i="38"/>
  <c r="BB505" i="38"/>
  <c r="BC505" i="38"/>
  <c r="BD505" i="38"/>
  <c r="BB506" i="38"/>
  <c r="BC506" i="38"/>
  <c r="BD506" i="38"/>
  <c r="BB507" i="38"/>
  <c r="BC507" i="38"/>
  <c r="BD507" i="38"/>
  <c r="BB508" i="38"/>
  <c r="BC508" i="38"/>
  <c r="BD508" i="38"/>
  <c r="BB509" i="38"/>
  <c r="BC509" i="38"/>
  <c r="BD509" i="38"/>
  <c r="BB510" i="38"/>
  <c r="BC510" i="38"/>
  <c r="BD510" i="38"/>
  <c r="BB511" i="38"/>
  <c r="BC511" i="38"/>
  <c r="BD511" i="38"/>
  <c r="BB512" i="38"/>
  <c r="BC512" i="38"/>
  <c r="BD512" i="38"/>
  <c r="BB513" i="38"/>
  <c r="BC513" i="38"/>
  <c r="BD513" i="38"/>
  <c r="BB514" i="38"/>
  <c r="BC514" i="38"/>
  <c r="BD514" i="38"/>
  <c r="BB515" i="38"/>
  <c r="BC515" i="38"/>
  <c r="BD515" i="38"/>
  <c r="BB516" i="38"/>
  <c r="BC516" i="38"/>
  <c r="BD516" i="38"/>
  <c r="BB517" i="38"/>
  <c r="BC517" i="38"/>
  <c r="BD517" i="38"/>
  <c r="BB518" i="38"/>
  <c r="BC518" i="38"/>
  <c r="BD518" i="38"/>
  <c r="BB519" i="38"/>
  <c r="BC519" i="38"/>
  <c r="BD519" i="38"/>
  <c r="BB520" i="38"/>
  <c r="BC520" i="38"/>
  <c r="BD520" i="38"/>
  <c r="BB521" i="38"/>
  <c r="BC521" i="38"/>
  <c r="BD521" i="38"/>
  <c r="BB522" i="38"/>
  <c r="BC522" i="38"/>
  <c r="BD522" i="38"/>
  <c r="BB523" i="38"/>
  <c r="BC523" i="38"/>
  <c r="BD523" i="38"/>
  <c r="BB524" i="38"/>
  <c r="BC524" i="38"/>
  <c r="BD524" i="38"/>
  <c r="BB525" i="38"/>
  <c r="BC525" i="38"/>
  <c r="BD525" i="38"/>
  <c r="BB526" i="38"/>
  <c r="BC526" i="38"/>
  <c r="BD526" i="38"/>
  <c r="BB527" i="38"/>
  <c r="BC527" i="38"/>
  <c r="BD527" i="38"/>
  <c r="BB528" i="38"/>
  <c r="BC528" i="38"/>
  <c r="BD528" i="38"/>
  <c r="BB529" i="38"/>
  <c r="BC529" i="38"/>
  <c r="BD529" i="38"/>
  <c r="BB530" i="38"/>
  <c r="BC530" i="38"/>
  <c r="BD530" i="38"/>
  <c r="BB531" i="38"/>
  <c r="BC531" i="38"/>
  <c r="BD531" i="38"/>
  <c r="BB532" i="38"/>
  <c r="BC532" i="38"/>
  <c r="BD532" i="38"/>
  <c r="BB533" i="38"/>
  <c r="BC533" i="38"/>
  <c r="BD533" i="38"/>
  <c r="BB534" i="38"/>
  <c r="BC534" i="38"/>
  <c r="BD534" i="38"/>
  <c r="BB535" i="38"/>
  <c r="BC535" i="38"/>
  <c r="BD535" i="38"/>
  <c r="BB536" i="38"/>
  <c r="BC536" i="38"/>
  <c r="BD536" i="38"/>
  <c r="BB537" i="38"/>
  <c r="BC537" i="38"/>
  <c r="BD537" i="38"/>
  <c r="D193" i="38"/>
  <c r="G193" i="38" s="1"/>
  <c r="E193" i="38"/>
  <c r="D194" i="38"/>
  <c r="G194" i="38" s="1"/>
  <c r="I194" i="38" s="1"/>
  <c r="E194" i="38"/>
  <c r="D195" i="38"/>
  <c r="G195" i="38" s="1"/>
  <c r="E195" i="38"/>
  <c r="D196" i="38"/>
  <c r="G196" i="38" s="1"/>
  <c r="E196" i="38"/>
  <c r="D197" i="38"/>
  <c r="G197" i="38" s="1"/>
  <c r="E197" i="38"/>
  <c r="D198" i="38"/>
  <c r="G198" i="38" s="1"/>
  <c r="E198" i="38"/>
  <c r="D199" i="38"/>
  <c r="G199" i="38" s="1"/>
  <c r="E199" i="38"/>
  <c r="D200" i="38"/>
  <c r="G200" i="38" s="1"/>
  <c r="E200" i="38"/>
  <c r="D201" i="38"/>
  <c r="G201" i="38" s="1"/>
  <c r="E201" i="38"/>
  <c r="F201" i="38" s="1"/>
  <c r="D202" i="38"/>
  <c r="G202" i="38" s="1"/>
  <c r="E202" i="38"/>
  <c r="D203" i="38"/>
  <c r="G203" i="38" s="1"/>
  <c r="E203" i="38"/>
  <c r="D204" i="38"/>
  <c r="G204" i="38" s="1"/>
  <c r="E204" i="38"/>
  <c r="D205" i="38"/>
  <c r="G205" i="38" s="1"/>
  <c r="E205" i="38"/>
  <c r="D206" i="38"/>
  <c r="G206" i="38" s="1"/>
  <c r="E206" i="38"/>
  <c r="D207" i="38"/>
  <c r="G207" i="38" s="1"/>
  <c r="E207" i="38"/>
  <c r="D208" i="38"/>
  <c r="G208" i="38" s="1"/>
  <c r="E208" i="38"/>
  <c r="D209" i="38"/>
  <c r="G209" i="38" s="1"/>
  <c r="E209" i="38"/>
  <c r="D210" i="38"/>
  <c r="G210" i="38" s="1"/>
  <c r="I210" i="38" s="1"/>
  <c r="E210" i="38"/>
  <c r="D211" i="38"/>
  <c r="G211" i="38" s="1"/>
  <c r="E211" i="38"/>
  <c r="D212" i="38"/>
  <c r="G212" i="38" s="1"/>
  <c r="E212" i="38"/>
  <c r="D213" i="38"/>
  <c r="G213" i="38" s="1"/>
  <c r="E213" i="38"/>
  <c r="D214" i="38"/>
  <c r="G214" i="38" s="1"/>
  <c r="E214" i="38"/>
  <c r="D215" i="38"/>
  <c r="G215" i="38" s="1"/>
  <c r="E215" i="38"/>
  <c r="D216" i="38"/>
  <c r="G216" i="38" s="1"/>
  <c r="E216" i="38"/>
  <c r="D217" i="38"/>
  <c r="G217" i="38" s="1"/>
  <c r="E217" i="38"/>
  <c r="F217" i="38" s="1"/>
  <c r="D218" i="38"/>
  <c r="G218" i="38" s="1"/>
  <c r="E218" i="38"/>
  <c r="D219" i="38"/>
  <c r="G219" i="38" s="1"/>
  <c r="E219" i="38"/>
  <c r="D220" i="38"/>
  <c r="G220" i="38" s="1"/>
  <c r="E220" i="38"/>
  <c r="D221" i="38"/>
  <c r="G221" i="38" s="1"/>
  <c r="E221" i="38"/>
  <c r="D222" i="38"/>
  <c r="G222" i="38" s="1"/>
  <c r="E222" i="38"/>
  <c r="D223" i="38"/>
  <c r="G223" i="38" s="1"/>
  <c r="E223" i="38"/>
  <c r="D224" i="38"/>
  <c r="G224" i="38" s="1"/>
  <c r="E224" i="38"/>
  <c r="D225" i="38"/>
  <c r="G225" i="38" s="1"/>
  <c r="E225" i="38"/>
  <c r="D226" i="38"/>
  <c r="G226" i="38" s="1"/>
  <c r="I226" i="38" s="1"/>
  <c r="E226" i="38"/>
  <c r="D227" i="38"/>
  <c r="G227" i="38" s="1"/>
  <c r="E227" i="38"/>
  <c r="D228" i="38"/>
  <c r="G228" i="38" s="1"/>
  <c r="E228" i="38"/>
  <c r="D229" i="38"/>
  <c r="G229" i="38" s="1"/>
  <c r="E229" i="38"/>
  <c r="D230" i="38"/>
  <c r="G230" i="38" s="1"/>
  <c r="E230" i="38"/>
  <c r="D231" i="38"/>
  <c r="G231" i="38" s="1"/>
  <c r="E231" i="38"/>
  <c r="D232" i="38"/>
  <c r="G232" i="38" s="1"/>
  <c r="E232" i="38"/>
  <c r="D233" i="38"/>
  <c r="G233" i="38" s="1"/>
  <c r="E233" i="38"/>
  <c r="D234" i="38"/>
  <c r="G234" i="38" s="1"/>
  <c r="E234" i="38"/>
  <c r="D235" i="38"/>
  <c r="G235" i="38" s="1"/>
  <c r="E235" i="38"/>
  <c r="D236" i="38"/>
  <c r="G236" i="38" s="1"/>
  <c r="E236" i="38"/>
  <c r="D237" i="38"/>
  <c r="G237" i="38" s="1"/>
  <c r="E237" i="38"/>
  <c r="D238" i="38"/>
  <c r="G238" i="38" s="1"/>
  <c r="E238" i="38"/>
  <c r="D239" i="38"/>
  <c r="G239" i="38" s="1"/>
  <c r="E239" i="38"/>
  <c r="D240" i="38"/>
  <c r="G240" i="38" s="1"/>
  <c r="E240" i="38"/>
  <c r="D241" i="38"/>
  <c r="G241" i="38" s="1"/>
  <c r="E241" i="38"/>
  <c r="D242" i="38"/>
  <c r="G242" i="38" s="1"/>
  <c r="I242" i="38" s="1"/>
  <c r="E242" i="38"/>
  <c r="D243" i="38"/>
  <c r="G243" i="38" s="1"/>
  <c r="E243" i="38"/>
  <c r="D244" i="38"/>
  <c r="G244" i="38" s="1"/>
  <c r="E244" i="38"/>
  <c r="D245" i="38"/>
  <c r="G245" i="38" s="1"/>
  <c r="E245" i="38"/>
  <c r="D246" i="38"/>
  <c r="G246" i="38" s="1"/>
  <c r="E246" i="38"/>
  <c r="D247" i="38"/>
  <c r="G247" i="38" s="1"/>
  <c r="E247" i="38"/>
  <c r="D248" i="38"/>
  <c r="G248" i="38" s="1"/>
  <c r="E248" i="38"/>
  <c r="D249" i="38"/>
  <c r="G249" i="38" s="1"/>
  <c r="E249" i="38"/>
  <c r="D250" i="38"/>
  <c r="G250" i="38" s="1"/>
  <c r="E250" i="38"/>
  <c r="D251" i="38"/>
  <c r="G251" i="38" s="1"/>
  <c r="E251" i="38"/>
  <c r="D252" i="38"/>
  <c r="G252" i="38" s="1"/>
  <c r="E252" i="38"/>
  <c r="D253" i="38"/>
  <c r="G253" i="38" s="1"/>
  <c r="E253" i="38"/>
  <c r="D254" i="38"/>
  <c r="G254" i="38" s="1"/>
  <c r="E254" i="38"/>
  <c r="D255" i="38"/>
  <c r="G255" i="38" s="1"/>
  <c r="E255" i="38"/>
  <c r="D256" i="38"/>
  <c r="G256" i="38" s="1"/>
  <c r="E256" i="38"/>
  <c r="D257" i="38"/>
  <c r="G257" i="38" s="1"/>
  <c r="E257" i="38"/>
  <c r="D258" i="38"/>
  <c r="G258" i="38" s="1"/>
  <c r="I258" i="38" s="1"/>
  <c r="E258" i="38"/>
  <c r="D259" i="38"/>
  <c r="G259" i="38" s="1"/>
  <c r="E259" i="38"/>
  <c r="D260" i="38"/>
  <c r="G260" i="38" s="1"/>
  <c r="E260" i="38"/>
  <c r="F260" i="38" s="1"/>
  <c r="D261" i="38"/>
  <c r="G261" i="38" s="1"/>
  <c r="E261" i="38"/>
  <c r="D262" i="38"/>
  <c r="G262" i="38" s="1"/>
  <c r="E262" i="38"/>
  <c r="D263" i="38"/>
  <c r="G263" i="38" s="1"/>
  <c r="E263" i="38"/>
  <c r="D264" i="38"/>
  <c r="G264" i="38" s="1"/>
  <c r="E264" i="38"/>
  <c r="D265" i="38"/>
  <c r="G265" i="38" s="1"/>
  <c r="E265" i="38"/>
  <c r="D266" i="38"/>
  <c r="G266" i="38" s="1"/>
  <c r="E266" i="38"/>
  <c r="D267" i="38"/>
  <c r="G267" i="38" s="1"/>
  <c r="E267" i="38"/>
  <c r="D268" i="38"/>
  <c r="G268" i="38" s="1"/>
  <c r="E268" i="38"/>
  <c r="D269" i="38"/>
  <c r="G269" i="38" s="1"/>
  <c r="E269" i="38"/>
  <c r="D270" i="38"/>
  <c r="G270" i="38" s="1"/>
  <c r="E270" i="38"/>
  <c r="D271" i="38"/>
  <c r="G271" i="38" s="1"/>
  <c r="E271" i="38"/>
  <c r="D272" i="38"/>
  <c r="G272" i="38" s="1"/>
  <c r="E272" i="38"/>
  <c r="D273" i="38"/>
  <c r="G273" i="38" s="1"/>
  <c r="E273" i="38"/>
  <c r="D274" i="38"/>
  <c r="G274" i="38" s="1"/>
  <c r="I274" i="38" s="1"/>
  <c r="E274" i="38"/>
  <c r="D275" i="38"/>
  <c r="G275" i="38" s="1"/>
  <c r="E275" i="38"/>
  <c r="D276" i="38"/>
  <c r="G276" i="38" s="1"/>
  <c r="E276" i="38"/>
  <c r="D277" i="38"/>
  <c r="G277" i="38" s="1"/>
  <c r="E277" i="38"/>
  <c r="D278" i="38"/>
  <c r="G278" i="38" s="1"/>
  <c r="E278" i="38"/>
  <c r="D279" i="38"/>
  <c r="G279" i="38" s="1"/>
  <c r="E279" i="38"/>
  <c r="D280" i="38"/>
  <c r="G280" i="38" s="1"/>
  <c r="I280" i="38" s="1"/>
  <c r="E280" i="38"/>
  <c r="D281" i="38"/>
  <c r="G281" i="38" s="1"/>
  <c r="E281" i="38"/>
  <c r="D282" i="38"/>
  <c r="G282" i="38" s="1"/>
  <c r="I282" i="38" s="1"/>
  <c r="E282" i="38"/>
  <c r="D283" i="38"/>
  <c r="G283" i="38" s="1"/>
  <c r="E283" i="38"/>
  <c r="D284" i="38"/>
  <c r="G284" i="38" s="1"/>
  <c r="E284" i="38"/>
  <c r="D285" i="38"/>
  <c r="G285" i="38" s="1"/>
  <c r="E285" i="38"/>
  <c r="D286" i="38"/>
  <c r="G286" i="38" s="1"/>
  <c r="I286" i="38" s="1"/>
  <c r="E286" i="38"/>
  <c r="D287" i="38"/>
  <c r="G287" i="38" s="1"/>
  <c r="E287" i="38"/>
  <c r="D288" i="38"/>
  <c r="G288" i="38" s="1"/>
  <c r="J288" i="38" s="1"/>
  <c r="E288" i="38"/>
  <c r="D289" i="38"/>
  <c r="G289" i="38" s="1"/>
  <c r="E289" i="38"/>
  <c r="D290" i="38"/>
  <c r="G290" i="38" s="1"/>
  <c r="I290" i="38" s="1"/>
  <c r="E290" i="38"/>
  <c r="D291" i="38"/>
  <c r="G291" i="38" s="1"/>
  <c r="E291" i="38"/>
  <c r="D292" i="38"/>
  <c r="G292" i="38" s="1"/>
  <c r="J292" i="38" s="1"/>
  <c r="E292" i="38"/>
  <c r="D293" i="38"/>
  <c r="G293" i="38" s="1"/>
  <c r="E293" i="38"/>
  <c r="D294" i="38"/>
  <c r="G294" i="38" s="1"/>
  <c r="I294" i="38" s="1"/>
  <c r="E294" i="38"/>
  <c r="D295" i="38"/>
  <c r="G295" i="38" s="1"/>
  <c r="E295" i="38"/>
  <c r="D296" i="38"/>
  <c r="G296" i="38" s="1"/>
  <c r="J296" i="38" s="1"/>
  <c r="E296" i="38"/>
  <c r="D297" i="38"/>
  <c r="G297" i="38" s="1"/>
  <c r="E297" i="38"/>
  <c r="D298" i="38"/>
  <c r="G298" i="38" s="1"/>
  <c r="I298" i="38" s="1"/>
  <c r="E298" i="38"/>
  <c r="D299" i="38"/>
  <c r="G299" i="38" s="1"/>
  <c r="E299" i="38"/>
  <c r="D300" i="38"/>
  <c r="G300" i="38" s="1"/>
  <c r="J300" i="38" s="1"/>
  <c r="E300" i="38"/>
  <c r="D301" i="38"/>
  <c r="G301" i="38" s="1"/>
  <c r="E301" i="38"/>
  <c r="D302" i="38"/>
  <c r="G302" i="38" s="1"/>
  <c r="I302" i="38" s="1"/>
  <c r="E302" i="38"/>
  <c r="D303" i="38"/>
  <c r="G303" i="38" s="1"/>
  <c r="E303" i="38"/>
  <c r="D304" i="38"/>
  <c r="G304" i="38" s="1"/>
  <c r="J304" i="38" s="1"/>
  <c r="E304" i="38"/>
  <c r="D305" i="38"/>
  <c r="G305" i="38" s="1"/>
  <c r="E305" i="38"/>
  <c r="D306" i="38"/>
  <c r="G306" i="38" s="1"/>
  <c r="I306" i="38" s="1"/>
  <c r="E306" i="38"/>
  <c r="D307" i="38"/>
  <c r="G307" i="38" s="1"/>
  <c r="E307" i="38"/>
  <c r="D308" i="38"/>
  <c r="G308" i="38" s="1"/>
  <c r="J308" i="38" s="1"/>
  <c r="E308" i="38"/>
  <c r="D309" i="38"/>
  <c r="G309" i="38" s="1"/>
  <c r="E309" i="38"/>
  <c r="D310" i="38"/>
  <c r="G310" i="38" s="1"/>
  <c r="I310" i="38" s="1"/>
  <c r="E310" i="38"/>
  <c r="D311" i="38"/>
  <c r="G311" i="38" s="1"/>
  <c r="E311" i="38"/>
  <c r="D312" i="38"/>
  <c r="G312" i="38" s="1"/>
  <c r="J312" i="38" s="1"/>
  <c r="E312" i="38"/>
  <c r="D313" i="38"/>
  <c r="G313" i="38" s="1"/>
  <c r="E313" i="38"/>
  <c r="D314" i="38"/>
  <c r="G314" i="38" s="1"/>
  <c r="I314" i="38" s="1"/>
  <c r="E314" i="38"/>
  <c r="D315" i="38"/>
  <c r="G315" i="38" s="1"/>
  <c r="E315" i="38"/>
  <c r="D316" i="38"/>
  <c r="G316" i="38" s="1"/>
  <c r="J316" i="38" s="1"/>
  <c r="E316" i="38"/>
  <c r="D317" i="38"/>
  <c r="G317" i="38" s="1"/>
  <c r="E317" i="38"/>
  <c r="D318" i="38"/>
  <c r="G318" i="38" s="1"/>
  <c r="I318" i="38" s="1"/>
  <c r="E318" i="38"/>
  <c r="D319" i="38"/>
  <c r="G319" i="38" s="1"/>
  <c r="E319" i="38"/>
  <c r="D320" i="38"/>
  <c r="G320" i="38" s="1"/>
  <c r="J320" i="38" s="1"/>
  <c r="E320" i="38"/>
  <c r="D321" i="38"/>
  <c r="G321" i="38" s="1"/>
  <c r="E321" i="38"/>
  <c r="D322" i="38"/>
  <c r="G322" i="38" s="1"/>
  <c r="I322" i="38" s="1"/>
  <c r="E322" i="38"/>
  <c r="D323" i="38"/>
  <c r="G323" i="38" s="1"/>
  <c r="E323" i="38"/>
  <c r="D324" i="38"/>
  <c r="G324" i="38" s="1"/>
  <c r="J324" i="38" s="1"/>
  <c r="E324" i="38"/>
  <c r="D325" i="38"/>
  <c r="G325" i="38" s="1"/>
  <c r="E325" i="38"/>
  <c r="D326" i="38"/>
  <c r="G326" i="38" s="1"/>
  <c r="I326" i="38" s="1"/>
  <c r="E326" i="38"/>
  <c r="D327" i="38"/>
  <c r="G327" i="38" s="1"/>
  <c r="E327" i="38"/>
  <c r="D328" i="38"/>
  <c r="G328" i="38" s="1"/>
  <c r="J328" i="38" s="1"/>
  <c r="E328" i="38"/>
  <c r="D329" i="38"/>
  <c r="G329" i="38" s="1"/>
  <c r="E329" i="38"/>
  <c r="D330" i="38"/>
  <c r="G330" i="38" s="1"/>
  <c r="I330" i="38" s="1"/>
  <c r="E330" i="38"/>
  <c r="D331" i="38"/>
  <c r="G331" i="38" s="1"/>
  <c r="E331" i="38"/>
  <c r="D332" i="38"/>
  <c r="G332" i="38" s="1"/>
  <c r="J332" i="38" s="1"/>
  <c r="E332" i="38"/>
  <c r="D333" i="38"/>
  <c r="G333" i="38" s="1"/>
  <c r="E333" i="38"/>
  <c r="D334" i="38"/>
  <c r="G334" i="38" s="1"/>
  <c r="I334" i="38" s="1"/>
  <c r="E334" i="38"/>
  <c r="D335" i="38"/>
  <c r="G335" i="38" s="1"/>
  <c r="E335" i="38"/>
  <c r="D336" i="38"/>
  <c r="G336" i="38" s="1"/>
  <c r="J336" i="38" s="1"/>
  <c r="E336" i="38"/>
  <c r="D337" i="38"/>
  <c r="G337" i="38" s="1"/>
  <c r="E337" i="38"/>
  <c r="D338" i="38"/>
  <c r="G338" i="38" s="1"/>
  <c r="I338" i="38" s="1"/>
  <c r="E338" i="38"/>
  <c r="D339" i="38"/>
  <c r="G339" i="38" s="1"/>
  <c r="E339" i="38"/>
  <c r="D340" i="38"/>
  <c r="G340" i="38" s="1"/>
  <c r="J340" i="38" s="1"/>
  <c r="E340" i="38"/>
  <c r="D341" i="38"/>
  <c r="E341" i="38"/>
  <c r="D342" i="38"/>
  <c r="E342" i="38"/>
  <c r="D343" i="38"/>
  <c r="E343" i="38"/>
  <c r="D344" i="38"/>
  <c r="E344" i="38"/>
  <c r="D345" i="38"/>
  <c r="E345" i="38"/>
  <c r="D346" i="38"/>
  <c r="E346" i="38"/>
  <c r="D347" i="38"/>
  <c r="E347" i="38"/>
  <c r="D348" i="38"/>
  <c r="E348" i="38"/>
  <c r="D349" i="38"/>
  <c r="E349" i="38"/>
  <c r="D350" i="38"/>
  <c r="E350" i="38"/>
  <c r="D351" i="38"/>
  <c r="E351" i="38"/>
  <c r="D352" i="38"/>
  <c r="E352" i="38"/>
  <c r="D353" i="38"/>
  <c r="E353" i="38"/>
  <c r="D354" i="38"/>
  <c r="G354" i="38" s="1"/>
  <c r="I354" i="38" s="1"/>
  <c r="E354" i="38"/>
  <c r="D355" i="38"/>
  <c r="G355" i="38" s="1"/>
  <c r="E355" i="38"/>
  <c r="D356" i="38"/>
  <c r="G356" i="38" s="1"/>
  <c r="J356" i="38" s="1"/>
  <c r="E356" i="38"/>
  <c r="D357" i="38"/>
  <c r="G357" i="38" s="1"/>
  <c r="E357" i="38"/>
  <c r="D358" i="38"/>
  <c r="G358" i="38" s="1"/>
  <c r="I358" i="38" s="1"/>
  <c r="E358" i="38"/>
  <c r="D359" i="38"/>
  <c r="G359" i="38" s="1"/>
  <c r="E359" i="38"/>
  <c r="D360" i="38"/>
  <c r="G360" i="38" s="1"/>
  <c r="J360" i="38" s="1"/>
  <c r="E360" i="38"/>
  <c r="D361" i="38"/>
  <c r="G361" i="38" s="1"/>
  <c r="E361" i="38"/>
  <c r="D362" i="38"/>
  <c r="G362" i="38" s="1"/>
  <c r="J362" i="38" s="1"/>
  <c r="E362" i="38"/>
  <c r="D363" i="38"/>
  <c r="G363" i="38" s="1"/>
  <c r="E363" i="38"/>
  <c r="D364" i="38"/>
  <c r="G364" i="38" s="1"/>
  <c r="J364" i="38" s="1"/>
  <c r="E364" i="38"/>
  <c r="D365" i="38"/>
  <c r="G365" i="38" s="1"/>
  <c r="E365" i="38"/>
  <c r="D366" i="38"/>
  <c r="G366" i="38" s="1"/>
  <c r="J366" i="38" s="1"/>
  <c r="E366" i="38"/>
  <c r="D367" i="38"/>
  <c r="G367" i="38" s="1"/>
  <c r="E367" i="38"/>
  <c r="D368" i="38"/>
  <c r="G368" i="38" s="1"/>
  <c r="J368" i="38" s="1"/>
  <c r="E368" i="38"/>
  <c r="D369" i="38"/>
  <c r="G369" i="38" s="1"/>
  <c r="E369" i="38"/>
  <c r="D370" i="38"/>
  <c r="G370" i="38" s="1"/>
  <c r="J370" i="38" s="1"/>
  <c r="E370" i="38"/>
  <c r="D371" i="38"/>
  <c r="G371" i="38" s="1"/>
  <c r="E371" i="38"/>
  <c r="D372" i="38"/>
  <c r="G372" i="38" s="1"/>
  <c r="J372" i="38" s="1"/>
  <c r="E372" i="38"/>
  <c r="D373" i="38"/>
  <c r="G373" i="38" s="1"/>
  <c r="E373" i="38"/>
  <c r="D374" i="38"/>
  <c r="G374" i="38" s="1"/>
  <c r="J374" i="38" s="1"/>
  <c r="E374" i="38"/>
  <c r="D375" i="38"/>
  <c r="G375" i="38" s="1"/>
  <c r="E375" i="38"/>
  <c r="D376" i="38"/>
  <c r="G376" i="38" s="1"/>
  <c r="J376" i="38" s="1"/>
  <c r="E376" i="38"/>
  <c r="D377" i="38"/>
  <c r="G377" i="38" s="1"/>
  <c r="E377" i="38"/>
  <c r="D378" i="38"/>
  <c r="G378" i="38" s="1"/>
  <c r="J378" i="38" s="1"/>
  <c r="E378" i="38"/>
  <c r="D379" i="38"/>
  <c r="G379" i="38" s="1"/>
  <c r="E379" i="38"/>
  <c r="D380" i="38"/>
  <c r="G380" i="38" s="1"/>
  <c r="J380" i="38" s="1"/>
  <c r="E380" i="38"/>
  <c r="D381" i="38"/>
  <c r="G381" i="38" s="1"/>
  <c r="E381" i="38"/>
  <c r="D382" i="38"/>
  <c r="G382" i="38" s="1"/>
  <c r="J382" i="38" s="1"/>
  <c r="E382" i="38"/>
  <c r="D383" i="38"/>
  <c r="G383" i="38" s="1"/>
  <c r="E383" i="38"/>
  <c r="D384" i="38"/>
  <c r="G384" i="38" s="1"/>
  <c r="J384" i="38" s="1"/>
  <c r="E384" i="38"/>
  <c r="D385" i="38"/>
  <c r="G385" i="38" s="1"/>
  <c r="E385" i="38"/>
  <c r="D386" i="38"/>
  <c r="G386" i="38" s="1"/>
  <c r="J386" i="38" s="1"/>
  <c r="E386" i="38"/>
  <c r="D387" i="38"/>
  <c r="G387" i="38" s="1"/>
  <c r="E387" i="38"/>
  <c r="D388" i="38"/>
  <c r="G388" i="38" s="1"/>
  <c r="J388" i="38" s="1"/>
  <c r="E388" i="38"/>
  <c r="D389" i="38"/>
  <c r="G389" i="38" s="1"/>
  <c r="E389" i="38"/>
  <c r="D390" i="38"/>
  <c r="G390" i="38" s="1"/>
  <c r="J390" i="38" s="1"/>
  <c r="E390" i="38"/>
  <c r="D391" i="38"/>
  <c r="G391" i="38" s="1"/>
  <c r="E391" i="38"/>
  <c r="D392" i="38"/>
  <c r="G392" i="38" s="1"/>
  <c r="J392" i="38" s="1"/>
  <c r="E392" i="38"/>
  <c r="D393" i="38"/>
  <c r="G393" i="38" s="1"/>
  <c r="E393" i="38"/>
  <c r="D394" i="38"/>
  <c r="G394" i="38" s="1"/>
  <c r="J394" i="38" s="1"/>
  <c r="E394" i="38"/>
  <c r="D395" i="38"/>
  <c r="G395" i="38" s="1"/>
  <c r="E395" i="38"/>
  <c r="D396" i="38"/>
  <c r="G396" i="38" s="1"/>
  <c r="J396" i="38" s="1"/>
  <c r="E396" i="38"/>
  <c r="D397" i="38"/>
  <c r="G397" i="38" s="1"/>
  <c r="E397" i="38"/>
  <c r="D398" i="38"/>
  <c r="G398" i="38" s="1"/>
  <c r="J398" i="38" s="1"/>
  <c r="E398" i="38"/>
  <c r="D399" i="38"/>
  <c r="G399" i="38" s="1"/>
  <c r="E399" i="38"/>
  <c r="D400" i="38"/>
  <c r="G400" i="38" s="1"/>
  <c r="J400" i="38" s="1"/>
  <c r="E400" i="38"/>
  <c r="D401" i="38"/>
  <c r="G401" i="38" s="1"/>
  <c r="E401" i="38"/>
  <c r="D402" i="38"/>
  <c r="G402" i="38" s="1"/>
  <c r="J402" i="38" s="1"/>
  <c r="E402" i="38"/>
  <c r="D403" i="38"/>
  <c r="G403" i="38" s="1"/>
  <c r="E403" i="38"/>
  <c r="D404" i="38"/>
  <c r="G404" i="38" s="1"/>
  <c r="J404" i="38" s="1"/>
  <c r="E404" i="38"/>
  <c r="D405" i="38"/>
  <c r="G405" i="38" s="1"/>
  <c r="E405" i="38"/>
  <c r="D406" i="38"/>
  <c r="G406" i="38" s="1"/>
  <c r="J406" i="38" s="1"/>
  <c r="E406" i="38"/>
  <c r="D407" i="38"/>
  <c r="G407" i="38" s="1"/>
  <c r="E407" i="38"/>
  <c r="D408" i="38"/>
  <c r="G408" i="38" s="1"/>
  <c r="J408" i="38" s="1"/>
  <c r="E408" i="38"/>
  <c r="D409" i="38"/>
  <c r="G409" i="38" s="1"/>
  <c r="E409" i="38"/>
  <c r="D410" i="38"/>
  <c r="G410" i="38" s="1"/>
  <c r="J410" i="38" s="1"/>
  <c r="E410" i="38"/>
  <c r="D411" i="38"/>
  <c r="G411" i="38" s="1"/>
  <c r="E411" i="38"/>
  <c r="D412" i="38"/>
  <c r="G412" i="38" s="1"/>
  <c r="J412" i="38" s="1"/>
  <c r="E412" i="38"/>
  <c r="D413" i="38"/>
  <c r="G413" i="38" s="1"/>
  <c r="E413" i="38"/>
  <c r="D414" i="38"/>
  <c r="G414" i="38" s="1"/>
  <c r="J414" i="38" s="1"/>
  <c r="E414" i="38"/>
  <c r="D415" i="38"/>
  <c r="G415" i="38" s="1"/>
  <c r="E415" i="38"/>
  <c r="D416" i="38"/>
  <c r="G416" i="38" s="1"/>
  <c r="J416" i="38" s="1"/>
  <c r="E416" i="38"/>
  <c r="D417" i="38"/>
  <c r="G417" i="38" s="1"/>
  <c r="E417" i="38"/>
  <c r="D418" i="38"/>
  <c r="G418" i="38" s="1"/>
  <c r="J418" i="38" s="1"/>
  <c r="E418" i="38"/>
  <c r="D419" i="38"/>
  <c r="G419" i="38" s="1"/>
  <c r="E419" i="38"/>
  <c r="D420" i="38"/>
  <c r="G420" i="38" s="1"/>
  <c r="J420" i="38" s="1"/>
  <c r="E420" i="38"/>
  <c r="D421" i="38"/>
  <c r="G421" i="38" s="1"/>
  <c r="E421" i="38"/>
  <c r="D422" i="38"/>
  <c r="G422" i="38" s="1"/>
  <c r="J422" i="38" s="1"/>
  <c r="E422" i="38"/>
  <c r="D423" i="38"/>
  <c r="G423" i="38" s="1"/>
  <c r="E423" i="38"/>
  <c r="D424" i="38"/>
  <c r="G424" i="38" s="1"/>
  <c r="J424" i="38" s="1"/>
  <c r="E424" i="38"/>
  <c r="D425" i="38"/>
  <c r="G425" i="38" s="1"/>
  <c r="E425" i="38"/>
  <c r="D426" i="38"/>
  <c r="G426" i="38" s="1"/>
  <c r="J426" i="38" s="1"/>
  <c r="E426" i="38"/>
  <c r="D427" i="38"/>
  <c r="G427" i="38" s="1"/>
  <c r="E427" i="38"/>
  <c r="D428" i="38"/>
  <c r="G428" i="38" s="1"/>
  <c r="J428" i="38" s="1"/>
  <c r="E428" i="38"/>
  <c r="D429" i="38"/>
  <c r="G429" i="38" s="1"/>
  <c r="E429" i="38"/>
  <c r="D430" i="38"/>
  <c r="G430" i="38" s="1"/>
  <c r="J430" i="38" s="1"/>
  <c r="E430" i="38"/>
  <c r="D431" i="38"/>
  <c r="G431" i="38" s="1"/>
  <c r="E431" i="38"/>
  <c r="D432" i="38"/>
  <c r="G432" i="38" s="1"/>
  <c r="J432" i="38" s="1"/>
  <c r="E432" i="38"/>
  <c r="D433" i="38"/>
  <c r="G433" i="38" s="1"/>
  <c r="E433" i="38"/>
  <c r="D434" i="38"/>
  <c r="G434" i="38" s="1"/>
  <c r="J434" i="38" s="1"/>
  <c r="E434" i="38"/>
  <c r="D435" i="38"/>
  <c r="G435" i="38" s="1"/>
  <c r="E435" i="38"/>
  <c r="D436" i="38"/>
  <c r="G436" i="38" s="1"/>
  <c r="J436" i="38" s="1"/>
  <c r="E436" i="38"/>
  <c r="D437" i="38"/>
  <c r="G437" i="38" s="1"/>
  <c r="E437" i="38"/>
  <c r="D438" i="38"/>
  <c r="G438" i="38" s="1"/>
  <c r="J438" i="38" s="1"/>
  <c r="E438" i="38"/>
  <c r="D439" i="38"/>
  <c r="G439" i="38" s="1"/>
  <c r="E439" i="38"/>
  <c r="D440" i="38"/>
  <c r="G440" i="38" s="1"/>
  <c r="J440" i="38" s="1"/>
  <c r="E440" i="38"/>
  <c r="D441" i="38"/>
  <c r="G441" i="38" s="1"/>
  <c r="E441" i="38"/>
  <c r="D442" i="38"/>
  <c r="G442" i="38" s="1"/>
  <c r="J442" i="38" s="1"/>
  <c r="E442" i="38"/>
  <c r="D443" i="38"/>
  <c r="G443" i="38" s="1"/>
  <c r="E443" i="38"/>
  <c r="D444" i="38"/>
  <c r="G444" i="38" s="1"/>
  <c r="J444" i="38" s="1"/>
  <c r="E444" i="38"/>
  <c r="D445" i="38"/>
  <c r="G445" i="38" s="1"/>
  <c r="E445" i="38"/>
  <c r="D446" i="38"/>
  <c r="G446" i="38" s="1"/>
  <c r="J446" i="38" s="1"/>
  <c r="E446" i="38"/>
  <c r="D447" i="38"/>
  <c r="G447" i="38" s="1"/>
  <c r="E447" i="38"/>
  <c r="D448" i="38"/>
  <c r="G448" i="38" s="1"/>
  <c r="J448" i="38" s="1"/>
  <c r="E448" i="38"/>
  <c r="D449" i="38"/>
  <c r="G449" i="38" s="1"/>
  <c r="E449" i="38"/>
  <c r="D450" i="38"/>
  <c r="G450" i="38" s="1"/>
  <c r="J450" i="38" s="1"/>
  <c r="E450" i="38"/>
  <c r="D451" i="38"/>
  <c r="G451" i="38" s="1"/>
  <c r="E451" i="38"/>
  <c r="D452" i="38"/>
  <c r="G452" i="38" s="1"/>
  <c r="J452" i="38" s="1"/>
  <c r="E452" i="38"/>
  <c r="D453" i="38"/>
  <c r="G453" i="38" s="1"/>
  <c r="E453" i="38"/>
  <c r="D454" i="38"/>
  <c r="G454" i="38" s="1"/>
  <c r="J454" i="38" s="1"/>
  <c r="E454" i="38"/>
  <c r="D455" i="38"/>
  <c r="G455" i="38" s="1"/>
  <c r="E455" i="38"/>
  <c r="D456" i="38"/>
  <c r="G456" i="38" s="1"/>
  <c r="J456" i="38" s="1"/>
  <c r="E456" i="38"/>
  <c r="D457" i="38"/>
  <c r="G457" i="38" s="1"/>
  <c r="E457" i="38"/>
  <c r="D458" i="38"/>
  <c r="G458" i="38" s="1"/>
  <c r="J458" i="38" s="1"/>
  <c r="E458" i="38"/>
  <c r="D459" i="38"/>
  <c r="G459" i="38" s="1"/>
  <c r="E459" i="38"/>
  <c r="D460" i="38"/>
  <c r="G460" i="38" s="1"/>
  <c r="J460" i="38" s="1"/>
  <c r="E460" i="38"/>
  <c r="D461" i="38"/>
  <c r="G461" i="38" s="1"/>
  <c r="E461" i="38"/>
  <c r="D462" i="38"/>
  <c r="G462" i="38" s="1"/>
  <c r="J462" i="38" s="1"/>
  <c r="E462" i="38"/>
  <c r="D463" i="38"/>
  <c r="G463" i="38" s="1"/>
  <c r="E463" i="38"/>
  <c r="D464" i="38"/>
  <c r="G464" i="38" s="1"/>
  <c r="J464" i="38" s="1"/>
  <c r="E464" i="38"/>
  <c r="D465" i="38"/>
  <c r="G465" i="38" s="1"/>
  <c r="E465" i="38"/>
  <c r="D466" i="38"/>
  <c r="G466" i="38" s="1"/>
  <c r="J466" i="38" s="1"/>
  <c r="E466" i="38"/>
  <c r="D467" i="38"/>
  <c r="G467" i="38" s="1"/>
  <c r="E467" i="38"/>
  <c r="D468" i="38"/>
  <c r="G468" i="38" s="1"/>
  <c r="J468" i="38" s="1"/>
  <c r="E468" i="38"/>
  <c r="D469" i="38"/>
  <c r="G469" i="38" s="1"/>
  <c r="E469" i="38"/>
  <c r="D470" i="38"/>
  <c r="G470" i="38" s="1"/>
  <c r="J470" i="38" s="1"/>
  <c r="E470" i="38"/>
  <c r="D471" i="38"/>
  <c r="G471" i="38" s="1"/>
  <c r="I471" i="38" s="1"/>
  <c r="E471" i="38"/>
  <c r="D472" i="38"/>
  <c r="G472" i="38" s="1"/>
  <c r="I472" i="38" s="1"/>
  <c r="E472" i="38"/>
  <c r="D473" i="38"/>
  <c r="G473" i="38" s="1"/>
  <c r="I473" i="38" s="1"/>
  <c r="E473" i="38"/>
  <c r="D474" i="38"/>
  <c r="G474" i="38" s="1"/>
  <c r="I474" i="38" s="1"/>
  <c r="E474" i="38"/>
  <c r="D475" i="38"/>
  <c r="G475" i="38" s="1"/>
  <c r="I475" i="38" s="1"/>
  <c r="E475" i="38"/>
  <c r="D476" i="38"/>
  <c r="G476" i="38" s="1"/>
  <c r="I476" i="38" s="1"/>
  <c r="E476" i="38"/>
  <c r="D477" i="38"/>
  <c r="G477" i="38" s="1"/>
  <c r="I477" i="38" s="1"/>
  <c r="E477" i="38"/>
  <c r="D478" i="38"/>
  <c r="G478" i="38" s="1"/>
  <c r="I478" i="38" s="1"/>
  <c r="E478" i="38"/>
  <c r="D479" i="38"/>
  <c r="G479" i="38" s="1"/>
  <c r="I479" i="38" s="1"/>
  <c r="E479" i="38"/>
  <c r="D480" i="38"/>
  <c r="G480" i="38" s="1"/>
  <c r="I480" i="38" s="1"/>
  <c r="E480" i="38"/>
  <c r="D481" i="38"/>
  <c r="G481" i="38" s="1"/>
  <c r="I481" i="38" s="1"/>
  <c r="E481" i="38"/>
  <c r="D482" i="38"/>
  <c r="G482" i="38" s="1"/>
  <c r="E482" i="38"/>
  <c r="D483" i="38"/>
  <c r="G483" i="38" s="1"/>
  <c r="I483" i="38" s="1"/>
  <c r="E483" i="38"/>
  <c r="D484" i="38"/>
  <c r="G484" i="38" s="1"/>
  <c r="I484" i="38" s="1"/>
  <c r="E484" i="38"/>
  <c r="D485" i="38"/>
  <c r="E485" i="38"/>
  <c r="G485" i="38"/>
  <c r="I485" i="38" s="1"/>
  <c r="D486" i="38"/>
  <c r="G486" i="38" s="1"/>
  <c r="E486" i="38"/>
  <c r="D487" i="38"/>
  <c r="G487" i="38" s="1"/>
  <c r="I487" i="38" s="1"/>
  <c r="E487" i="38"/>
  <c r="D488" i="38"/>
  <c r="G488" i="38" s="1"/>
  <c r="I488" i="38" s="1"/>
  <c r="E488" i="38"/>
  <c r="D489" i="38"/>
  <c r="G489" i="38" s="1"/>
  <c r="I489" i="38" s="1"/>
  <c r="E489" i="38"/>
  <c r="D490" i="38"/>
  <c r="G490" i="38" s="1"/>
  <c r="E490" i="38"/>
  <c r="D491" i="38"/>
  <c r="G491" i="38" s="1"/>
  <c r="I491" i="38" s="1"/>
  <c r="E491" i="38"/>
  <c r="D492" i="38"/>
  <c r="G492" i="38" s="1"/>
  <c r="I492" i="38" s="1"/>
  <c r="E492" i="38"/>
  <c r="D493" i="38"/>
  <c r="G493" i="38" s="1"/>
  <c r="E493" i="38"/>
  <c r="D494" i="38"/>
  <c r="G494" i="38" s="1"/>
  <c r="E494" i="38"/>
  <c r="D495" i="38"/>
  <c r="G495" i="38" s="1"/>
  <c r="I495" i="38" s="1"/>
  <c r="E495" i="38"/>
  <c r="D496" i="38"/>
  <c r="G496" i="38" s="1"/>
  <c r="I496" i="38" s="1"/>
  <c r="E496" i="38"/>
  <c r="D497" i="38"/>
  <c r="G497" i="38" s="1"/>
  <c r="I497" i="38" s="1"/>
  <c r="E497" i="38"/>
  <c r="D498" i="38"/>
  <c r="G498" i="38" s="1"/>
  <c r="E498" i="38"/>
  <c r="D499" i="38"/>
  <c r="G499" i="38" s="1"/>
  <c r="I499" i="38" s="1"/>
  <c r="E499" i="38"/>
  <c r="D500" i="38"/>
  <c r="G500" i="38" s="1"/>
  <c r="I500" i="38" s="1"/>
  <c r="E500" i="38"/>
  <c r="D501" i="38"/>
  <c r="G501" i="38" s="1"/>
  <c r="I501" i="38" s="1"/>
  <c r="E501" i="38"/>
  <c r="D502" i="38"/>
  <c r="G502" i="38" s="1"/>
  <c r="E502" i="38"/>
  <c r="D503" i="38"/>
  <c r="G503" i="38" s="1"/>
  <c r="I503" i="38" s="1"/>
  <c r="E503" i="38"/>
  <c r="D504" i="38"/>
  <c r="G504" i="38" s="1"/>
  <c r="I504" i="38" s="1"/>
  <c r="E504" i="38"/>
  <c r="D505" i="38"/>
  <c r="G505" i="38" s="1"/>
  <c r="I505" i="38" s="1"/>
  <c r="E505" i="38"/>
  <c r="D506" i="38"/>
  <c r="G506" i="38" s="1"/>
  <c r="E506" i="38"/>
  <c r="D507" i="38"/>
  <c r="G507" i="38" s="1"/>
  <c r="I507" i="38" s="1"/>
  <c r="E507" i="38"/>
  <c r="D508" i="38"/>
  <c r="G508" i="38" s="1"/>
  <c r="I508" i="38" s="1"/>
  <c r="E508" i="38"/>
  <c r="D509" i="38"/>
  <c r="G509" i="38" s="1"/>
  <c r="E509" i="38"/>
  <c r="D510" i="38"/>
  <c r="G510" i="38" s="1"/>
  <c r="E510" i="38"/>
  <c r="D511" i="38"/>
  <c r="G511" i="38" s="1"/>
  <c r="I511" i="38" s="1"/>
  <c r="E511" i="38"/>
  <c r="D512" i="38"/>
  <c r="G512" i="38" s="1"/>
  <c r="E512" i="38"/>
  <c r="D513" i="38"/>
  <c r="G513" i="38" s="1"/>
  <c r="I513" i="38" s="1"/>
  <c r="E513" i="38"/>
  <c r="D514" i="38"/>
  <c r="G514" i="38" s="1"/>
  <c r="E514" i="38"/>
  <c r="D515" i="38"/>
  <c r="G515" i="38" s="1"/>
  <c r="I515" i="38" s="1"/>
  <c r="E515" i="38"/>
  <c r="D516" i="38"/>
  <c r="G516" i="38" s="1"/>
  <c r="E516" i="38"/>
  <c r="D517" i="38"/>
  <c r="G517" i="38" s="1"/>
  <c r="E517" i="38"/>
  <c r="D518" i="38"/>
  <c r="G518" i="38" s="1"/>
  <c r="E518" i="38"/>
  <c r="D519" i="38"/>
  <c r="G519" i="38" s="1"/>
  <c r="I519" i="38" s="1"/>
  <c r="E519" i="38"/>
  <c r="D520" i="38"/>
  <c r="G520" i="38" s="1"/>
  <c r="E520" i="38"/>
  <c r="D521" i="38"/>
  <c r="G521" i="38" s="1"/>
  <c r="E521" i="38"/>
  <c r="D522" i="38"/>
  <c r="G522" i="38" s="1"/>
  <c r="E522" i="38"/>
  <c r="D523" i="38"/>
  <c r="G523" i="38" s="1"/>
  <c r="I523" i="38" s="1"/>
  <c r="E523" i="38"/>
  <c r="D524" i="38"/>
  <c r="E524" i="38"/>
  <c r="G524" i="38"/>
  <c r="D525" i="38"/>
  <c r="G525" i="38" s="1"/>
  <c r="E525" i="38"/>
  <c r="D526" i="38"/>
  <c r="G526" i="38" s="1"/>
  <c r="E526" i="38"/>
  <c r="D527" i="38"/>
  <c r="G527" i="38" s="1"/>
  <c r="I527" i="38" s="1"/>
  <c r="E527" i="38"/>
  <c r="D528" i="38"/>
  <c r="G528" i="38" s="1"/>
  <c r="E528" i="38"/>
  <c r="D529" i="38"/>
  <c r="G529" i="38" s="1"/>
  <c r="I529" i="38" s="1"/>
  <c r="E529" i="38"/>
  <c r="D530" i="38"/>
  <c r="G530" i="38" s="1"/>
  <c r="E530" i="38"/>
  <c r="D531" i="38"/>
  <c r="G531" i="38" s="1"/>
  <c r="I531" i="38" s="1"/>
  <c r="E531" i="38"/>
  <c r="D532" i="38"/>
  <c r="G532" i="38" s="1"/>
  <c r="E532" i="38"/>
  <c r="D533" i="38"/>
  <c r="G533" i="38" s="1"/>
  <c r="E533" i="38"/>
  <c r="D534" i="38"/>
  <c r="G534" i="38" s="1"/>
  <c r="E534" i="38"/>
  <c r="D535" i="38"/>
  <c r="G535" i="38" s="1"/>
  <c r="I535" i="38" s="1"/>
  <c r="E535" i="38"/>
  <c r="D536" i="38"/>
  <c r="G536" i="38" s="1"/>
  <c r="E536" i="38"/>
  <c r="D537" i="38"/>
  <c r="G537" i="38" s="1"/>
  <c r="E537" i="38"/>
  <c r="BD192" i="38"/>
  <c r="BC192" i="38"/>
  <c r="BB192" i="38"/>
  <c r="E192" i="38"/>
  <c r="D192" i="38"/>
  <c r="G192" i="38" s="1"/>
  <c r="J192" i="38" s="1"/>
  <c r="G82" i="38" a="1"/>
  <c r="G82" i="38" s="1"/>
  <c r="F82" i="38"/>
  <c r="C82" i="38" s="1"/>
  <c r="BA97" i="38"/>
  <c r="AZ97" i="38"/>
  <c r="AY97" i="38"/>
  <c r="AX97" i="38"/>
  <c r="AW97" i="38"/>
  <c r="AV97" i="38"/>
  <c r="AU97" i="38"/>
  <c r="BA96" i="38"/>
  <c r="AZ96" i="38"/>
  <c r="AY96" i="38"/>
  <c r="AX96" i="38"/>
  <c r="AW96" i="38"/>
  <c r="AV96" i="38"/>
  <c r="AU96" i="38"/>
  <c r="BA95" i="38"/>
  <c r="AZ95" i="38"/>
  <c r="AY95" i="38"/>
  <c r="AX95" i="38"/>
  <c r="AW95" i="38"/>
  <c r="AV95" i="38"/>
  <c r="AU95" i="38"/>
  <c r="BA94" i="38"/>
  <c r="AZ94" i="38"/>
  <c r="AY94" i="38"/>
  <c r="AX94" i="38"/>
  <c r="AW94" i="38"/>
  <c r="AV94" i="38"/>
  <c r="AU94" i="38"/>
  <c r="BA93" i="38"/>
  <c r="AZ93" i="38"/>
  <c r="AY93" i="38"/>
  <c r="AX93" i="38"/>
  <c r="AW93" i="38"/>
  <c r="AV93" i="38"/>
  <c r="AU93" i="38"/>
  <c r="BA92" i="38"/>
  <c r="AZ92" i="38"/>
  <c r="AY92" i="38"/>
  <c r="AX92" i="38"/>
  <c r="AW92" i="38"/>
  <c r="AV92" i="38"/>
  <c r="AU92" i="38"/>
  <c r="BA91" i="38"/>
  <c r="AZ91" i="38"/>
  <c r="AY91" i="38"/>
  <c r="AX91" i="38"/>
  <c r="AW91" i="38"/>
  <c r="AV91" i="38"/>
  <c r="AU91" i="38"/>
  <c r="BA90" i="38"/>
  <c r="AZ90" i="38"/>
  <c r="AY90" i="38"/>
  <c r="AX90" i="38"/>
  <c r="AW90" i="38"/>
  <c r="AV90" i="38"/>
  <c r="AU90" i="38"/>
  <c r="BA89" i="38"/>
  <c r="AZ89" i="38"/>
  <c r="AY89" i="38"/>
  <c r="AX89" i="38"/>
  <c r="AW89" i="38"/>
  <c r="AV89" i="38"/>
  <c r="AU89" i="38"/>
  <c r="BA88" i="38"/>
  <c r="AZ88" i="38"/>
  <c r="AY88" i="38"/>
  <c r="AX88" i="38"/>
  <c r="AW88" i="38"/>
  <c r="AV88" i="38"/>
  <c r="AU88" i="38"/>
  <c r="BA87" i="38"/>
  <c r="AZ87" i="38"/>
  <c r="AY87" i="38"/>
  <c r="AX87" i="38"/>
  <c r="AW87" i="38"/>
  <c r="AV87" i="38"/>
  <c r="AU87" i="38"/>
  <c r="BA86" i="38"/>
  <c r="AZ86" i="38"/>
  <c r="AY86" i="38"/>
  <c r="AX86" i="38"/>
  <c r="AW86" i="38"/>
  <c r="AV86" i="38"/>
  <c r="AU86" i="38"/>
  <c r="BA85" i="38"/>
  <c r="AZ85" i="38"/>
  <c r="AY85" i="38"/>
  <c r="AX85" i="38"/>
  <c r="AW85" i="38"/>
  <c r="AV85" i="38"/>
  <c r="AU85" i="38"/>
  <c r="BA98" i="38"/>
  <c r="BA84" i="38"/>
  <c r="BA83" i="38"/>
  <c r="AZ98" i="38"/>
  <c r="AZ84" i="38"/>
  <c r="AZ83" i="38"/>
  <c r="AY98" i="38"/>
  <c r="AY84" i="38"/>
  <c r="AY83" i="38"/>
  <c r="AX98" i="38"/>
  <c r="AX84" i="38"/>
  <c r="AX83" i="38"/>
  <c r="AW98" i="38"/>
  <c r="AW84" i="38"/>
  <c r="AW83" i="38"/>
  <c r="AV98" i="38"/>
  <c r="AV84" i="38"/>
  <c r="AV83" i="38"/>
  <c r="AU98" i="38"/>
  <c r="AU84" i="38"/>
  <c r="AU83" i="38"/>
  <c r="AT98" i="38"/>
  <c r="AT84" i="38"/>
  <c r="AT83" i="38"/>
  <c r="AT95" i="38" s="1"/>
  <c r="AR79" i="38"/>
  <c r="AR82" i="38" s="1"/>
  <c r="D52" i="38"/>
  <c r="I52" i="38" s="1"/>
  <c r="F51" i="38"/>
  <c r="D51" i="38"/>
  <c r="A51" i="38"/>
  <c r="F50" i="38"/>
  <c r="A50" i="38"/>
  <c r="H49" i="38"/>
  <c r="G49" i="38"/>
  <c r="C49" i="38"/>
  <c r="B49" i="38"/>
  <c r="C47" i="38"/>
  <c r="C29" i="38"/>
  <c r="C11" i="38" s="1"/>
  <c r="F27" i="38"/>
  <c r="I23" i="38"/>
  <c r="E23" i="38"/>
  <c r="D23" i="38"/>
  <c r="I22" i="38"/>
  <c r="E22" i="38"/>
  <c r="D22" i="38"/>
  <c r="I21" i="38"/>
  <c r="E21" i="38"/>
  <c r="D21" i="38"/>
  <c r="I20" i="38"/>
  <c r="E20" i="38"/>
  <c r="D20" i="38"/>
  <c r="I19" i="38"/>
  <c r="E19" i="38"/>
  <c r="D19" i="38"/>
  <c r="I18" i="38"/>
  <c r="E18" i="38"/>
  <c r="D18" i="38"/>
  <c r="I17" i="38"/>
  <c r="E17" i="38"/>
  <c r="D17" i="38"/>
  <c r="I16" i="38"/>
  <c r="E16" i="38"/>
  <c r="D16" i="38"/>
  <c r="E15" i="38"/>
  <c r="D15" i="38"/>
  <c r="F168" i="30"/>
  <c r="EM172" i="30" s="1"/>
  <c r="F145" i="30"/>
  <c r="D47" i="30"/>
  <c r="C52" i="30" s="1"/>
  <c r="AR10" i="30"/>
  <c r="I11" i="30" s="1"/>
  <c r="BI172" i="30"/>
  <c r="EN148" i="30"/>
  <c r="EM148" i="30"/>
  <c r="AU148" i="30"/>
  <c r="AV148" i="30"/>
  <c r="AW148" i="30"/>
  <c r="AX148" i="30"/>
  <c r="AY148" i="30"/>
  <c r="AZ148" i="30"/>
  <c r="BA148" i="30"/>
  <c r="BB148" i="30"/>
  <c r="BC148" i="30"/>
  <c r="BD148" i="30"/>
  <c r="BE148" i="30"/>
  <c r="BF148" i="30"/>
  <c r="BG148" i="30"/>
  <c r="BH148" i="30"/>
  <c r="BI148" i="30"/>
  <c r="BJ148" i="30"/>
  <c r="BK148" i="30"/>
  <c r="BL148" i="30"/>
  <c r="BM148" i="30"/>
  <c r="BN148" i="30"/>
  <c r="BO148" i="30"/>
  <c r="BP148" i="30"/>
  <c r="BQ148" i="30"/>
  <c r="BR148" i="30"/>
  <c r="BS148" i="30"/>
  <c r="BT148" i="30"/>
  <c r="BU148" i="30"/>
  <c r="BV148" i="30"/>
  <c r="BW148" i="30"/>
  <c r="BX148" i="30"/>
  <c r="BY148" i="30"/>
  <c r="BZ148" i="30"/>
  <c r="CA148" i="30"/>
  <c r="CB148" i="30"/>
  <c r="CC148" i="30"/>
  <c r="CD148" i="30"/>
  <c r="CE148" i="30"/>
  <c r="CF148" i="30"/>
  <c r="CG148" i="30"/>
  <c r="CH148" i="30"/>
  <c r="CI148" i="30"/>
  <c r="CJ148" i="30"/>
  <c r="CK148" i="30"/>
  <c r="CL148" i="30"/>
  <c r="CM148" i="30"/>
  <c r="CN148" i="30"/>
  <c r="CO148" i="30"/>
  <c r="CP148" i="30"/>
  <c r="CQ148" i="30"/>
  <c r="CR148" i="30"/>
  <c r="CS148" i="30"/>
  <c r="CT148" i="30"/>
  <c r="CU148" i="30"/>
  <c r="CV148" i="30"/>
  <c r="CW148" i="30"/>
  <c r="CX148" i="30"/>
  <c r="CY148" i="30"/>
  <c r="CZ148" i="30"/>
  <c r="DA148" i="30"/>
  <c r="DB148" i="30"/>
  <c r="DC148" i="30"/>
  <c r="DD148" i="30"/>
  <c r="DE148" i="30"/>
  <c r="DF148" i="30"/>
  <c r="DG148" i="30"/>
  <c r="DH148" i="30"/>
  <c r="DI148" i="30"/>
  <c r="DJ148" i="30"/>
  <c r="DK148" i="30"/>
  <c r="DL148" i="30"/>
  <c r="DM148" i="30"/>
  <c r="DN148" i="30"/>
  <c r="DO148" i="30"/>
  <c r="DP148" i="30"/>
  <c r="DQ148" i="30"/>
  <c r="DR148" i="30"/>
  <c r="DS148" i="30"/>
  <c r="DT148" i="30"/>
  <c r="DU148" i="30"/>
  <c r="DV148" i="30"/>
  <c r="DW148" i="30"/>
  <c r="DX148" i="30"/>
  <c r="DY148" i="30"/>
  <c r="DZ148" i="30"/>
  <c r="EA148" i="30"/>
  <c r="EB148" i="30"/>
  <c r="EC148" i="30"/>
  <c r="ED148" i="30"/>
  <c r="EE148" i="30"/>
  <c r="EF148" i="30"/>
  <c r="EG148" i="30"/>
  <c r="EH148" i="30"/>
  <c r="EI148" i="30"/>
  <c r="EJ148" i="30"/>
  <c r="EK148" i="30"/>
  <c r="EL148" i="30"/>
  <c r="AT148" i="30"/>
  <c r="AS148" i="30"/>
  <c r="AR148" i="30"/>
  <c r="AQ148" i="30"/>
  <c r="C59" i="30"/>
  <c r="BB193" i="30"/>
  <c r="BC193" i="30"/>
  <c r="BD193" i="30"/>
  <c r="BB194" i="30"/>
  <c r="BC194" i="30"/>
  <c r="BD194" i="30"/>
  <c r="BB195" i="30"/>
  <c r="BC195" i="30"/>
  <c r="BD195" i="30"/>
  <c r="BB196" i="30"/>
  <c r="BC196" i="30"/>
  <c r="BD196" i="30"/>
  <c r="BB197" i="30"/>
  <c r="BC197" i="30"/>
  <c r="BD197" i="30"/>
  <c r="BB198" i="30"/>
  <c r="BC198" i="30"/>
  <c r="BD198" i="30"/>
  <c r="BB199" i="30"/>
  <c r="BC199" i="30"/>
  <c r="BD199" i="30"/>
  <c r="BB200" i="30"/>
  <c r="BC200" i="30"/>
  <c r="BD200" i="30"/>
  <c r="BB201" i="30"/>
  <c r="BC201" i="30"/>
  <c r="BD201" i="30"/>
  <c r="BB202" i="30"/>
  <c r="BC202" i="30"/>
  <c r="BD202" i="30"/>
  <c r="BB203" i="30"/>
  <c r="BC203" i="30"/>
  <c r="BD203" i="30"/>
  <c r="BB204" i="30"/>
  <c r="BC204" i="30"/>
  <c r="BD204" i="30"/>
  <c r="BB205" i="30"/>
  <c r="BC205" i="30"/>
  <c r="BD205" i="30"/>
  <c r="BB206" i="30"/>
  <c r="BC206" i="30"/>
  <c r="BD206" i="30"/>
  <c r="BB207" i="30"/>
  <c r="BC207" i="30"/>
  <c r="BD207" i="30"/>
  <c r="BB208" i="30"/>
  <c r="BC208" i="30"/>
  <c r="BD208" i="30"/>
  <c r="BB209" i="30"/>
  <c r="BC209" i="30"/>
  <c r="BD209" i="30"/>
  <c r="BB210" i="30"/>
  <c r="BC210" i="30"/>
  <c r="BD210" i="30"/>
  <c r="BB211" i="30"/>
  <c r="BC211" i="30"/>
  <c r="BD211" i="30"/>
  <c r="BB212" i="30"/>
  <c r="BC212" i="30"/>
  <c r="BD212" i="30"/>
  <c r="BB213" i="30"/>
  <c r="BC213" i="30"/>
  <c r="BD213" i="30"/>
  <c r="BB214" i="30"/>
  <c r="BC214" i="30"/>
  <c r="BD214" i="30"/>
  <c r="BB215" i="30"/>
  <c r="BC215" i="30"/>
  <c r="BD215" i="30"/>
  <c r="BB216" i="30"/>
  <c r="BC216" i="30"/>
  <c r="BD216" i="30"/>
  <c r="BB217" i="30"/>
  <c r="BC217" i="30"/>
  <c r="BD217" i="30"/>
  <c r="BB218" i="30"/>
  <c r="BC218" i="30"/>
  <c r="BD218" i="30"/>
  <c r="BB219" i="30"/>
  <c r="BC219" i="30"/>
  <c r="BD219" i="30"/>
  <c r="BB220" i="30"/>
  <c r="BC220" i="30"/>
  <c r="BD220" i="30"/>
  <c r="BB221" i="30"/>
  <c r="BC221" i="30"/>
  <c r="BD221" i="30"/>
  <c r="BB222" i="30"/>
  <c r="BC222" i="30"/>
  <c r="BD222" i="30"/>
  <c r="BB223" i="30"/>
  <c r="BC223" i="30"/>
  <c r="BD223" i="30"/>
  <c r="BB224" i="30"/>
  <c r="BC224" i="30"/>
  <c r="BD224" i="30"/>
  <c r="BB225" i="30"/>
  <c r="BC225" i="30"/>
  <c r="BD225" i="30"/>
  <c r="BB226" i="30"/>
  <c r="BC226" i="30"/>
  <c r="BD226" i="30"/>
  <c r="BB227" i="30"/>
  <c r="BC227" i="30"/>
  <c r="BD227" i="30"/>
  <c r="BB228" i="30"/>
  <c r="BC228" i="30"/>
  <c r="BD228" i="30"/>
  <c r="BB229" i="30"/>
  <c r="BC229" i="30"/>
  <c r="BD229" i="30"/>
  <c r="BB230" i="30"/>
  <c r="BC230" i="30"/>
  <c r="BD230" i="30"/>
  <c r="BB231" i="30"/>
  <c r="BC231" i="30"/>
  <c r="BD231" i="30"/>
  <c r="BB232" i="30"/>
  <c r="BC232" i="30"/>
  <c r="BD232" i="30"/>
  <c r="BB233" i="30"/>
  <c r="BC233" i="30"/>
  <c r="BD233" i="30"/>
  <c r="BB234" i="30"/>
  <c r="BC234" i="30"/>
  <c r="BD234" i="30"/>
  <c r="BB235" i="30"/>
  <c r="BC235" i="30"/>
  <c r="BD235" i="30"/>
  <c r="BB236" i="30"/>
  <c r="BC236" i="30"/>
  <c r="BD236" i="30"/>
  <c r="BB237" i="30"/>
  <c r="BC237" i="30"/>
  <c r="BD237" i="30"/>
  <c r="BB238" i="30"/>
  <c r="BC238" i="30"/>
  <c r="BD238" i="30"/>
  <c r="BB239" i="30"/>
  <c r="BC239" i="30"/>
  <c r="BD239" i="30"/>
  <c r="BB240" i="30"/>
  <c r="BC240" i="30"/>
  <c r="BD240" i="30"/>
  <c r="BB241" i="30"/>
  <c r="BC241" i="30"/>
  <c r="BD241" i="30"/>
  <c r="BB242" i="30"/>
  <c r="BC242" i="30"/>
  <c r="BD242" i="30"/>
  <c r="BB243" i="30"/>
  <c r="BC243" i="30"/>
  <c r="BD243" i="30"/>
  <c r="BB244" i="30"/>
  <c r="BC244" i="30"/>
  <c r="BD244" i="30"/>
  <c r="BB245" i="30"/>
  <c r="BC245" i="30"/>
  <c r="BD245" i="30"/>
  <c r="BB246" i="30"/>
  <c r="BC246" i="30"/>
  <c r="BD246" i="30"/>
  <c r="BB247" i="30"/>
  <c r="BC247" i="30"/>
  <c r="BD247" i="30"/>
  <c r="BB248" i="30"/>
  <c r="BC248" i="30"/>
  <c r="BD248" i="30"/>
  <c r="BB249" i="30"/>
  <c r="BC249" i="30"/>
  <c r="BD249" i="30"/>
  <c r="BB250" i="30"/>
  <c r="BC250" i="30"/>
  <c r="BD250" i="30"/>
  <c r="BB251" i="30"/>
  <c r="BC251" i="30"/>
  <c r="BD251" i="30"/>
  <c r="BB252" i="30"/>
  <c r="BC252" i="30"/>
  <c r="BD252" i="30"/>
  <c r="BB253" i="30"/>
  <c r="BC253" i="30"/>
  <c r="BD253" i="30"/>
  <c r="BB254" i="30"/>
  <c r="BC254" i="30"/>
  <c r="BD254" i="30"/>
  <c r="BB255" i="30"/>
  <c r="BC255" i="30"/>
  <c r="BD255" i="30"/>
  <c r="BB256" i="30"/>
  <c r="BC256" i="30"/>
  <c r="BD256" i="30"/>
  <c r="BB257" i="30"/>
  <c r="BC257" i="30"/>
  <c r="BD257" i="30"/>
  <c r="BB258" i="30"/>
  <c r="BC258" i="30"/>
  <c r="BD258" i="30"/>
  <c r="BB259" i="30"/>
  <c r="BC259" i="30"/>
  <c r="BD259" i="30"/>
  <c r="BB260" i="30"/>
  <c r="BC260" i="30"/>
  <c r="BD260" i="30"/>
  <c r="BB261" i="30"/>
  <c r="BC261" i="30"/>
  <c r="BD261" i="30"/>
  <c r="BB262" i="30"/>
  <c r="BC262" i="30"/>
  <c r="BD262" i="30"/>
  <c r="BB263" i="30"/>
  <c r="BC263" i="30"/>
  <c r="BD263" i="30"/>
  <c r="BB264" i="30"/>
  <c r="BC264" i="30"/>
  <c r="BD264" i="30"/>
  <c r="BB265" i="30"/>
  <c r="BC265" i="30"/>
  <c r="BD265" i="30"/>
  <c r="BB266" i="30"/>
  <c r="BC266" i="30"/>
  <c r="BD266" i="30"/>
  <c r="BB267" i="30"/>
  <c r="BC267" i="30"/>
  <c r="BD267" i="30"/>
  <c r="BB268" i="30"/>
  <c r="BC268" i="30"/>
  <c r="BD268" i="30"/>
  <c r="BB269" i="30"/>
  <c r="BC269" i="30"/>
  <c r="BD269" i="30"/>
  <c r="BB270" i="30"/>
  <c r="BC270" i="30"/>
  <c r="BD270" i="30"/>
  <c r="BB271" i="30"/>
  <c r="BC271" i="30"/>
  <c r="BD271" i="30"/>
  <c r="BB272" i="30"/>
  <c r="BC272" i="30"/>
  <c r="BD272" i="30"/>
  <c r="BB273" i="30"/>
  <c r="BC273" i="30"/>
  <c r="BD273" i="30"/>
  <c r="BB274" i="30"/>
  <c r="BC274" i="30"/>
  <c r="BD274" i="30"/>
  <c r="BB275" i="30"/>
  <c r="BC275" i="30"/>
  <c r="BD275" i="30"/>
  <c r="BB276" i="30"/>
  <c r="BC276" i="30"/>
  <c r="BD276" i="30"/>
  <c r="BB277" i="30"/>
  <c r="BC277" i="30"/>
  <c r="BD277" i="30"/>
  <c r="BB278" i="30"/>
  <c r="BC278" i="30"/>
  <c r="BD278" i="30"/>
  <c r="BB279" i="30"/>
  <c r="BC279" i="30"/>
  <c r="BD279" i="30"/>
  <c r="BB280" i="30"/>
  <c r="BC280" i="30"/>
  <c r="BD280" i="30"/>
  <c r="BB281" i="30"/>
  <c r="BC281" i="30"/>
  <c r="BD281" i="30"/>
  <c r="BB282" i="30"/>
  <c r="BC282" i="30"/>
  <c r="BD282" i="30"/>
  <c r="BB283" i="30"/>
  <c r="BC283" i="30"/>
  <c r="BD283" i="30"/>
  <c r="BB284" i="30"/>
  <c r="BC284" i="30"/>
  <c r="BD284" i="30"/>
  <c r="BB285" i="30"/>
  <c r="BC285" i="30"/>
  <c r="BD285" i="30"/>
  <c r="BB286" i="30"/>
  <c r="BC286" i="30"/>
  <c r="BD286" i="30"/>
  <c r="BB287" i="30"/>
  <c r="BC287" i="30"/>
  <c r="BD287" i="30"/>
  <c r="BB288" i="30"/>
  <c r="BC288" i="30"/>
  <c r="BD288" i="30"/>
  <c r="BB289" i="30"/>
  <c r="BC289" i="30"/>
  <c r="BD289" i="30"/>
  <c r="BB290" i="30"/>
  <c r="BC290" i="30"/>
  <c r="BD290" i="30"/>
  <c r="BB291" i="30"/>
  <c r="BC291" i="30"/>
  <c r="BD291" i="30"/>
  <c r="BB292" i="30"/>
  <c r="BC292" i="30"/>
  <c r="BD292" i="30"/>
  <c r="BB293" i="30"/>
  <c r="BC293" i="30"/>
  <c r="BD293" i="30"/>
  <c r="BB294" i="30"/>
  <c r="BC294" i="30"/>
  <c r="BD294" i="30"/>
  <c r="BB295" i="30"/>
  <c r="BC295" i="30"/>
  <c r="BD295" i="30"/>
  <c r="BB296" i="30"/>
  <c r="BC296" i="30"/>
  <c r="BD296" i="30"/>
  <c r="BB297" i="30"/>
  <c r="BC297" i="30"/>
  <c r="BD297" i="30"/>
  <c r="BB298" i="30"/>
  <c r="BC298" i="30"/>
  <c r="BD298" i="30"/>
  <c r="BB299" i="30"/>
  <c r="BC299" i="30"/>
  <c r="BD299" i="30"/>
  <c r="BB300" i="30"/>
  <c r="BC300" i="30"/>
  <c r="BD300" i="30"/>
  <c r="BB301" i="30"/>
  <c r="BC301" i="30"/>
  <c r="BD301" i="30"/>
  <c r="BB302" i="30"/>
  <c r="BC302" i="30"/>
  <c r="BD302" i="30"/>
  <c r="BB303" i="30"/>
  <c r="BC303" i="30"/>
  <c r="BD303" i="30"/>
  <c r="BB304" i="30"/>
  <c r="BC304" i="30"/>
  <c r="BD304" i="30"/>
  <c r="BB305" i="30"/>
  <c r="BC305" i="30"/>
  <c r="BD305" i="30"/>
  <c r="BB306" i="30"/>
  <c r="BC306" i="30"/>
  <c r="BD306" i="30"/>
  <c r="BB307" i="30"/>
  <c r="BC307" i="30"/>
  <c r="BD307" i="30"/>
  <c r="BB308" i="30"/>
  <c r="BC308" i="30"/>
  <c r="BD308" i="30"/>
  <c r="BB309" i="30"/>
  <c r="BC309" i="30"/>
  <c r="BD309" i="30"/>
  <c r="BB310" i="30"/>
  <c r="BC310" i="30"/>
  <c r="BD310" i="30"/>
  <c r="BB311" i="30"/>
  <c r="BC311" i="30"/>
  <c r="BD311" i="30"/>
  <c r="BB312" i="30"/>
  <c r="BC312" i="30"/>
  <c r="BD312" i="30"/>
  <c r="BB313" i="30"/>
  <c r="BC313" i="30"/>
  <c r="BD313" i="30"/>
  <c r="BB314" i="30"/>
  <c r="BC314" i="30"/>
  <c r="BD314" i="30"/>
  <c r="BB315" i="30"/>
  <c r="BC315" i="30"/>
  <c r="BD315" i="30"/>
  <c r="BB316" i="30"/>
  <c r="BC316" i="30"/>
  <c r="BD316" i="30"/>
  <c r="BB317" i="30"/>
  <c r="BC317" i="30"/>
  <c r="BD317" i="30"/>
  <c r="BB318" i="30"/>
  <c r="BC318" i="30"/>
  <c r="BD318" i="30"/>
  <c r="BB319" i="30"/>
  <c r="BC319" i="30"/>
  <c r="BD319" i="30"/>
  <c r="BB320" i="30"/>
  <c r="BC320" i="30"/>
  <c r="BD320" i="30"/>
  <c r="BB321" i="30"/>
  <c r="BC321" i="30"/>
  <c r="BD321" i="30"/>
  <c r="BB322" i="30"/>
  <c r="BC322" i="30"/>
  <c r="BD322" i="30"/>
  <c r="BB323" i="30"/>
  <c r="BC323" i="30"/>
  <c r="BD323" i="30"/>
  <c r="BB324" i="30"/>
  <c r="BC324" i="30"/>
  <c r="BD324" i="30"/>
  <c r="BB325" i="30"/>
  <c r="BC325" i="30"/>
  <c r="BD325" i="30"/>
  <c r="BB326" i="30"/>
  <c r="BC326" i="30"/>
  <c r="BD326" i="30"/>
  <c r="BB327" i="30"/>
  <c r="BC327" i="30"/>
  <c r="BD327" i="30"/>
  <c r="BB328" i="30"/>
  <c r="BC328" i="30"/>
  <c r="BD328" i="30"/>
  <c r="BB329" i="30"/>
  <c r="BC329" i="30"/>
  <c r="BD329" i="30"/>
  <c r="BB330" i="30"/>
  <c r="BC330" i="30"/>
  <c r="BD330" i="30"/>
  <c r="BB331" i="30"/>
  <c r="BC331" i="30"/>
  <c r="BD331" i="30"/>
  <c r="BB332" i="30"/>
  <c r="BC332" i="30"/>
  <c r="BD332" i="30"/>
  <c r="BB333" i="30"/>
  <c r="BC333" i="30"/>
  <c r="BD333" i="30"/>
  <c r="BB334" i="30"/>
  <c r="BC334" i="30"/>
  <c r="BD334" i="30"/>
  <c r="BB335" i="30"/>
  <c r="BC335" i="30"/>
  <c r="BD335" i="30"/>
  <c r="BB336" i="30"/>
  <c r="BC336" i="30"/>
  <c r="BD336" i="30"/>
  <c r="BB337" i="30"/>
  <c r="BC337" i="30"/>
  <c r="BD337" i="30"/>
  <c r="BB338" i="30"/>
  <c r="BC338" i="30"/>
  <c r="BD338" i="30"/>
  <c r="BB339" i="30"/>
  <c r="BC339" i="30"/>
  <c r="BD339" i="30"/>
  <c r="BB340" i="30"/>
  <c r="BC340" i="30"/>
  <c r="BD340" i="30"/>
  <c r="BB341" i="30"/>
  <c r="BC341" i="30"/>
  <c r="BD341" i="30"/>
  <c r="BB342" i="30"/>
  <c r="BC342" i="30"/>
  <c r="BD342" i="30"/>
  <c r="BB343" i="30"/>
  <c r="BC343" i="30"/>
  <c r="BD343" i="30"/>
  <c r="BB344" i="30"/>
  <c r="BC344" i="30"/>
  <c r="BD344" i="30"/>
  <c r="BB345" i="30"/>
  <c r="BC345" i="30"/>
  <c r="BD345" i="30"/>
  <c r="BB346" i="30"/>
  <c r="BC346" i="30"/>
  <c r="BD346" i="30"/>
  <c r="BB347" i="30"/>
  <c r="BC347" i="30"/>
  <c r="BD347" i="30"/>
  <c r="BB348" i="30"/>
  <c r="BC348" i="30"/>
  <c r="BD348" i="30"/>
  <c r="BB349" i="30"/>
  <c r="BC349" i="30"/>
  <c r="BD349" i="30"/>
  <c r="BB350" i="30"/>
  <c r="BC350" i="30"/>
  <c r="BD350" i="30"/>
  <c r="BB351" i="30"/>
  <c r="BC351" i="30"/>
  <c r="BD351" i="30"/>
  <c r="BB352" i="30"/>
  <c r="BC352" i="30"/>
  <c r="BD352" i="30"/>
  <c r="BB353" i="30"/>
  <c r="BC353" i="30"/>
  <c r="BD353" i="30"/>
  <c r="BB354" i="30"/>
  <c r="BC354" i="30"/>
  <c r="BD354" i="30"/>
  <c r="BB355" i="30"/>
  <c r="BC355" i="30"/>
  <c r="BD355" i="30"/>
  <c r="BB356" i="30"/>
  <c r="BC356" i="30"/>
  <c r="BD356" i="30"/>
  <c r="BB357" i="30"/>
  <c r="BC357" i="30"/>
  <c r="BD357" i="30"/>
  <c r="BB358" i="30"/>
  <c r="BC358" i="30"/>
  <c r="BD358" i="30"/>
  <c r="BB359" i="30"/>
  <c r="BC359" i="30"/>
  <c r="BD359" i="30"/>
  <c r="BB360" i="30"/>
  <c r="BC360" i="30"/>
  <c r="BD360" i="30"/>
  <c r="BB361" i="30"/>
  <c r="BC361" i="30"/>
  <c r="BD361" i="30"/>
  <c r="BB362" i="30"/>
  <c r="BC362" i="30"/>
  <c r="BD362" i="30"/>
  <c r="BB363" i="30"/>
  <c r="BC363" i="30"/>
  <c r="BD363" i="30"/>
  <c r="BB364" i="30"/>
  <c r="BC364" i="30"/>
  <c r="BD364" i="30"/>
  <c r="BB365" i="30"/>
  <c r="BC365" i="30"/>
  <c r="BD365" i="30"/>
  <c r="BB366" i="30"/>
  <c r="BC366" i="30"/>
  <c r="BD366" i="30"/>
  <c r="BB367" i="30"/>
  <c r="BC367" i="30"/>
  <c r="BD367" i="30"/>
  <c r="BB368" i="30"/>
  <c r="BC368" i="30"/>
  <c r="BD368" i="30"/>
  <c r="BB369" i="30"/>
  <c r="BC369" i="30"/>
  <c r="BD369" i="30"/>
  <c r="BB370" i="30"/>
  <c r="BC370" i="30"/>
  <c r="BD370" i="30"/>
  <c r="BB371" i="30"/>
  <c r="BC371" i="30"/>
  <c r="BD371" i="30"/>
  <c r="BB372" i="30"/>
  <c r="BC372" i="30"/>
  <c r="BD372" i="30"/>
  <c r="BB373" i="30"/>
  <c r="BC373" i="30"/>
  <c r="BD373" i="30"/>
  <c r="BB374" i="30"/>
  <c r="BC374" i="30"/>
  <c r="BD374" i="30"/>
  <c r="BB375" i="30"/>
  <c r="BC375" i="30"/>
  <c r="BD375" i="30"/>
  <c r="BB376" i="30"/>
  <c r="BC376" i="30"/>
  <c r="BD376" i="30"/>
  <c r="BB377" i="30"/>
  <c r="BC377" i="30"/>
  <c r="BD377" i="30"/>
  <c r="BB378" i="30"/>
  <c r="BC378" i="30"/>
  <c r="BD378" i="30"/>
  <c r="BB379" i="30"/>
  <c r="BC379" i="30"/>
  <c r="BD379" i="30"/>
  <c r="BB380" i="30"/>
  <c r="BC380" i="30"/>
  <c r="BD380" i="30"/>
  <c r="BB381" i="30"/>
  <c r="BC381" i="30"/>
  <c r="BD381" i="30"/>
  <c r="BB382" i="30"/>
  <c r="BC382" i="30"/>
  <c r="BD382" i="30"/>
  <c r="BB383" i="30"/>
  <c r="BC383" i="30"/>
  <c r="BD383" i="30"/>
  <c r="BB384" i="30"/>
  <c r="BC384" i="30"/>
  <c r="BD384" i="30"/>
  <c r="BB385" i="30"/>
  <c r="BC385" i="30"/>
  <c r="BD385" i="30"/>
  <c r="BB386" i="30"/>
  <c r="BC386" i="30"/>
  <c r="BD386" i="30"/>
  <c r="BB387" i="30"/>
  <c r="BC387" i="30"/>
  <c r="BD387" i="30"/>
  <c r="BB388" i="30"/>
  <c r="BC388" i="30"/>
  <c r="BD388" i="30"/>
  <c r="BB389" i="30"/>
  <c r="BC389" i="30"/>
  <c r="BD389" i="30"/>
  <c r="BB390" i="30"/>
  <c r="BC390" i="30"/>
  <c r="BD390" i="30"/>
  <c r="BB391" i="30"/>
  <c r="BC391" i="30"/>
  <c r="BD391" i="30"/>
  <c r="BB392" i="30"/>
  <c r="BC392" i="30"/>
  <c r="BD392" i="30"/>
  <c r="BB393" i="30"/>
  <c r="BC393" i="30"/>
  <c r="BD393" i="30"/>
  <c r="BB394" i="30"/>
  <c r="BC394" i="30"/>
  <c r="BD394" i="30"/>
  <c r="BB395" i="30"/>
  <c r="BC395" i="30"/>
  <c r="BD395" i="30"/>
  <c r="BB396" i="30"/>
  <c r="BC396" i="30"/>
  <c r="BD396" i="30"/>
  <c r="BB397" i="30"/>
  <c r="BC397" i="30"/>
  <c r="BD397" i="30"/>
  <c r="BB398" i="30"/>
  <c r="BC398" i="30"/>
  <c r="BD398" i="30"/>
  <c r="BB399" i="30"/>
  <c r="BC399" i="30"/>
  <c r="BD399" i="30"/>
  <c r="BB400" i="30"/>
  <c r="BC400" i="30"/>
  <c r="BD400" i="30"/>
  <c r="BB401" i="30"/>
  <c r="BC401" i="30"/>
  <c r="BD401" i="30"/>
  <c r="BB402" i="30"/>
  <c r="BC402" i="30"/>
  <c r="BD402" i="30"/>
  <c r="BB403" i="30"/>
  <c r="BC403" i="30"/>
  <c r="BD403" i="30"/>
  <c r="BB404" i="30"/>
  <c r="BC404" i="30"/>
  <c r="BD404" i="30"/>
  <c r="BB405" i="30"/>
  <c r="BC405" i="30"/>
  <c r="BD405" i="30"/>
  <c r="BB406" i="30"/>
  <c r="BC406" i="30"/>
  <c r="BD406" i="30"/>
  <c r="BB407" i="30"/>
  <c r="BC407" i="30"/>
  <c r="BD407" i="30"/>
  <c r="BB408" i="30"/>
  <c r="BC408" i="30"/>
  <c r="BD408" i="30"/>
  <c r="BB409" i="30"/>
  <c r="BC409" i="30"/>
  <c r="BD409" i="30"/>
  <c r="BB410" i="30"/>
  <c r="BC410" i="30"/>
  <c r="BD410" i="30"/>
  <c r="BB411" i="30"/>
  <c r="BC411" i="30"/>
  <c r="BD411" i="30"/>
  <c r="BB412" i="30"/>
  <c r="BC412" i="30"/>
  <c r="BD412" i="30"/>
  <c r="BB413" i="30"/>
  <c r="BC413" i="30"/>
  <c r="BD413" i="30"/>
  <c r="BB414" i="30"/>
  <c r="BC414" i="30"/>
  <c r="BD414" i="30"/>
  <c r="BB415" i="30"/>
  <c r="BC415" i="30"/>
  <c r="BD415" i="30"/>
  <c r="BB416" i="30"/>
  <c r="BC416" i="30"/>
  <c r="BD416" i="30"/>
  <c r="BB417" i="30"/>
  <c r="BC417" i="30"/>
  <c r="BD417" i="30"/>
  <c r="BB418" i="30"/>
  <c r="BC418" i="30"/>
  <c r="BD418" i="30"/>
  <c r="BB419" i="30"/>
  <c r="BC419" i="30"/>
  <c r="BD419" i="30"/>
  <c r="BB420" i="30"/>
  <c r="BC420" i="30"/>
  <c r="BD420" i="30"/>
  <c r="BB421" i="30"/>
  <c r="BC421" i="30"/>
  <c r="BD421" i="30"/>
  <c r="BB422" i="30"/>
  <c r="BC422" i="30"/>
  <c r="BD422" i="30"/>
  <c r="BB423" i="30"/>
  <c r="BC423" i="30"/>
  <c r="BD423" i="30"/>
  <c r="BB424" i="30"/>
  <c r="BC424" i="30"/>
  <c r="BD424" i="30"/>
  <c r="BB425" i="30"/>
  <c r="BC425" i="30"/>
  <c r="BD425" i="30"/>
  <c r="BB426" i="30"/>
  <c r="BC426" i="30"/>
  <c r="BD426" i="30"/>
  <c r="BB427" i="30"/>
  <c r="BC427" i="30"/>
  <c r="BD427" i="30"/>
  <c r="BB428" i="30"/>
  <c r="BC428" i="30"/>
  <c r="BD428" i="30"/>
  <c r="BB429" i="30"/>
  <c r="BC429" i="30"/>
  <c r="BD429" i="30"/>
  <c r="BB430" i="30"/>
  <c r="BC430" i="30"/>
  <c r="BD430" i="30"/>
  <c r="BB431" i="30"/>
  <c r="BC431" i="30"/>
  <c r="BD431" i="30"/>
  <c r="BB432" i="30"/>
  <c r="BC432" i="30"/>
  <c r="BD432" i="30"/>
  <c r="BB433" i="30"/>
  <c r="BC433" i="30"/>
  <c r="BD433" i="30"/>
  <c r="BB434" i="30"/>
  <c r="BC434" i="30"/>
  <c r="BD434" i="30"/>
  <c r="BB435" i="30"/>
  <c r="BC435" i="30"/>
  <c r="BD435" i="30"/>
  <c r="BB436" i="30"/>
  <c r="BC436" i="30"/>
  <c r="BD436" i="30"/>
  <c r="BB437" i="30"/>
  <c r="BC437" i="30"/>
  <c r="BD437" i="30"/>
  <c r="BB438" i="30"/>
  <c r="BC438" i="30"/>
  <c r="BD438" i="30"/>
  <c r="BB439" i="30"/>
  <c r="BC439" i="30"/>
  <c r="BD439" i="30"/>
  <c r="BB440" i="30"/>
  <c r="BC440" i="30"/>
  <c r="BD440" i="30"/>
  <c r="BB441" i="30"/>
  <c r="BC441" i="30"/>
  <c r="BD441" i="30"/>
  <c r="BB442" i="30"/>
  <c r="BC442" i="30"/>
  <c r="BD442" i="30"/>
  <c r="BB443" i="30"/>
  <c r="BC443" i="30"/>
  <c r="BD443" i="30"/>
  <c r="BB444" i="30"/>
  <c r="BC444" i="30"/>
  <c r="BD444" i="30"/>
  <c r="BB445" i="30"/>
  <c r="BC445" i="30"/>
  <c r="BD445" i="30"/>
  <c r="BB446" i="30"/>
  <c r="BC446" i="30"/>
  <c r="BD446" i="30"/>
  <c r="BB447" i="30"/>
  <c r="BC447" i="30"/>
  <c r="BD447" i="30"/>
  <c r="BB448" i="30"/>
  <c r="BC448" i="30"/>
  <c r="BD448" i="30"/>
  <c r="BB449" i="30"/>
  <c r="BC449" i="30"/>
  <c r="BD449" i="30"/>
  <c r="BB450" i="30"/>
  <c r="BC450" i="30"/>
  <c r="BD450" i="30"/>
  <c r="BB451" i="30"/>
  <c r="BC451" i="30"/>
  <c r="BD451" i="30"/>
  <c r="BB452" i="30"/>
  <c r="BC452" i="30"/>
  <c r="BD452" i="30"/>
  <c r="BB453" i="30"/>
  <c r="BC453" i="30"/>
  <c r="BD453" i="30"/>
  <c r="BB454" i="30"/>
  <c r="BC454" i="30"/>
  <c r="BD454" i="30"/>
  <c r="BB455" i="30"/>
  <c r="BC455" i="30"/>
  <c r="BD455" i="30"/>
  <c r="BB456" i="30"/>
  <c r="BC456" i="30"/>
  <c r="BD456" i="30"/>
  <c r="BB457" i="30"/>
  <c r="BC457" i="30"/>
  <c r="BD457" i="30"/>
  <c r="BB458" i="30"/>
  <c r="BC458" i="30"/>
  <c r="BD458" i="30"/>
  <c r="BB459" i="30"/>
  <c r="BC459" i="30"/>
  <c r="BD459" i="30"/>
  <c r="BB460" i="30"/>
  <c r="BC460" i="30"/>
  <c r="BD460" i="30"/>
  <c r="BB461" i="30"/>
  <c r="BC461" i="30"/>
  <c r="BD461" i="30"/>
  <c r="BB462" i="30"/>
  <c r="BC462" i="30"/>
  <c r="BD462" i="30"/>
  <c r="BB463" i="30"/>
  <c r="BC463" i="30"/>
  <c r="BD463" i="30"/>
  <c r="BB464" i="30"/>
  <c r="BC464" i="30"/>
  <c r="BD464" i="30"/>
  <c r="BB465" i="30"/>
  <c r="BC465" i="30"/>
  <c r="BD465" i="30"/>
  <c r="BB466" i="30"/>
  <c r="BC466" i="30"/>
  <c r="BD466" i="30"/>
  <c r="BB467" i="30"/>
  <c r="BC467" i="30"/>
  <c r="BD467" i="30"/>
  <c r="BB468" i="30"/>
  <c r="BC468" i="30"/>
  <c r="BD468" i="30"/>
  <c r="BB469" i="30"/>
  <c r="BC469" i="30"/>
  <c r="BD469" i="30"/>
  <c r="BB470" i="30"/>
  <c r="BC470" i="30"/>
  <c r="BD470" i="30"/>
  <c r="BB471" i="30"/>
  <c r="BC471" i="30"/>
  <c r="BD471" i="30"/>
  <c r="BB472" i="30"/>
  <c r="BC472" i="30"/>
  <c r="BD472" i="30"/>
  <c r="BB473" i="30"/>
  <c r="BC473" i="30"/>
  <c r="BD473" i="30"/>
  <c r="BB474" i="30"/>
  <c r="BC474" i="30"/>
  <c r="BD474" i="30"/>
  <c r="BB475" i="30"/>
  <c r="BC475" i="30"/>
  <c r="BD475" i="30"/>
  <c r="BB476" i="30"/>
  <c r="BC476" i="30"/>
  <c r="BD476" i="30"/>
  <c r="BB477" i="30"/>
  <c r="BC477" i="30"/>
  <c r="BD477" i="30"/>
  <c r="BB478" i="30"/>
  <c r="BC478" i="30"/>
  <c r="BD478" i="30"/>
  <c r="BB479" i="30"/>
  <c r="BC479" i="30"/>
  <c r="BD479" i="30"/>
  <c r="BB480" i="30"/>
  <c r="BC480" i="30"/>
  <c r="BD480" i="30"/>
  <c r="BB481" i="30"/>
  <c r="BC481" i="30"/>
  <c r="BD481" i="30"/>
  <c r="BB482" i="30"/>
  <c r="BC482" i="30"/>
  <c r="BD482" i="30"/>
  <c r="BB483" i="30"/>
  <c r="BC483" i="30"/>
  <c r="BD483" i="30"/>
  <c r="BB484" i="30"/>
  <c r="BC484" i="30"/>
  <c r="BD484" i="30"/>
  <c r="BB485" i="30"/>
  <c r="BC485" i="30"/>
  <c r="BD485" i="30"/>
  <c r="BB486" i="30"/>
  <c r="BC486" i="30"/>
  <c r="BD486" i="30"/>
  <c r="BB487" i="30"/>
  <c r="BC487" i="30"/>
  <c r="BD487" i="30"/>
  <c r="BB488" i="30"/>
  <c r="BC488" i="30"/>
  <c r="BD488" i="30"/>
  <c r="BB489" i="30"/>
  <c r="BC489" i="30"/>
  <c r="BD489" i="30"/>
  <c r="BB490" i="30"/>
  <c r="BC490" i="30"/>
  <c r="BD490" i="30"/>
  <c r="BB491" i="30"/>
  <c r="BC491" i="30"/>
  <c r="BD491" i="30"/>
  <c r="BB492" i="30"/>
  <c r="BC492" i="30"/>
  <c r="BD492" i="30"/>
  <c r="BB493" i="30"/>
  <c r="BC493" i="30"/>
  <c r="BD493" i="30"/>
  <c r="BB494" i="30"/>
  <c r="BC494" i="30"/>
  <c r="BD494" i="30"/>
  <c r="BB495" i="30"/>
  <c r="BC495" i="30"/>
  <c r="BD495" i="30"/>
  <c r="BB496" i="30"/>
  <c r="BC496" i="30"/>
  <c r="BD496" i="30"/>
  <c r="BB497" i="30"/>
  <c r="BC497" i="30"/>
  <c r="BD497" i="30"/>
  <c r="BB498" i="30"/>
  <c r="BC498" i="30"/>
  <c r="BD498" i="30"/>
  <c r="BB499" i="30"/>
  <c r="BC499" i="30"/>
  <c r="BD499" i="30"/>
  <c r="BB500" i="30"/>
  <c r="BC500" i="30"/>
  <c r="BD500" i="30"/>
  <c r="BB501" i="30"/>
  <c r="BC501" i="30"/>
  <c r="BD501" i="30"/>
  <c r="BB502" i="30"/>
  <c r="BC502" i="30"/>
  <c r="BD502" i="30"/>
  <c r="BB503" i="30"/>
  <c r="BC503" i="30"/>
  <c r="BD503" i="30"/>
  <c r="BB504" i="30"/>
  <c r="BC504" i="30"/>
  <c r="BD504" i="30"/>
  <c r="BB505" i="30"/>
  <c r="BC505" i="30"/>
  <c r="BD505" i="30"/>
  <c r="BB506" i="30"/>
  <c r="BC506" i="30"/>
  <c r="BD506" i="30"/>
  <c r="BB507" i="30"/>
  <c r="BC507" i="30"/>
  <c r="BD507" i="30"/>
  <c r="BB508" i="30"/>
  <c r="BC508" i="30"/>
  <c r="BD508" i="30"/>
  <c r="BB509" i="30"/>
  <c r="BC509" i="30"/>
  <c r="BD509" i="30"/>
  <c r="BB510" i="30"/>
  <c r="BC510" i="30"/>
  <c r="BD510" i="30"/>
  <c r="BB511" i="30"/>
  <c r="BC511" i="30"/>
  <c r="BD511" i="30"/>
  <c r="BB512" i="30"/>
  <c r="BC512" i="30"/>
  <c r="BD512" i="30"/>
  <c r="BB513" i="30"/>
  <c r="BC513" i="30"/>
  <c r="BD513" i="30"/>
  <c r="BB514" i="30"/>
  <c r="BC514" i="30"/>
  <c r="BD514" i="30"/>
  <c r="BB515" i="30"/>
  <c r="BC515" i="30"/>
  <c r="BD515" i="30"/>
  <c r="BB516" i="30"/>
  <c r="BC516" i="30"/>
  <c r="BD516" i="30"/>
  <c r="BB517" i="30"/>
  <c r="BC517" i="30"/>
  <c r="BD517" i="30"/>
  <c r="BB518" i="30"/>
  <c r="BC518" i="30"/>
  <c r="BD518" i="30"/>
  <c r="BB519" i="30"/>
  <c r="BC519" i="30"/>
  <c r="BD519" i="30"/>
  <c r="BB520" i="30"/>
  <c r="BC520" i="30"/>
  <c r="BD520" i="30"/>
  <c r="BB521" i="30"/>
  <c r="BC521" i="30"/>
  <c r="BD521" i="30"/>
  <c r="BB522" i="30"/>
  <c r="BC522" i="30"/>
  <c r="BD522" i="30"/>
  <c r="BB523" i="30"/>
  <c r="BC523" i="30"/>
  <c r="BD523" i="30"/>
  <c r="BB524" i="30"/>
  <c r="BC524" i="30"/>
  <c r="BD524" i="30"/>
  <c r="BB525" i="30"/>
  <c r="BC525" i="30"/>
  <c r="BD525" i="30"/>
  <c r="BB526" i="30"/>
  <c r="BC526" i="30"/>
  <c r="BD526" i="30"/>
  <c r="BB527" i="30"/>
  <c r="BC527" i="30"/>
  <c r="BD527" i="30"/>
  <c r="BB528" i="30"/>
  <c r="BC528" i="30"/>
  <c r="BD528" i="30"/>
  <c r="BB529" i="30"/>
  <c r="BC529" i="30"/>
  <c r="BD529" i="30"/>
  <c r="BB530" i="30"/>
  <c r="BC530" i="30"/>
  <c r="BD530" i="30"/>
  <c r="BB531" i="30"/>
  <c r="BC531" i="30"/>
  <c r="BD531" i="30"/>
  <c r="BB532" i="30"/>
  <c r="BC532" i="30"/>
  <c r="BD532" i="30"/>
  <c r="BB533" i="30"/>
  <c r="BC533" i="30"/>
  <c r="BD533" i="30"/>
  <c r="BB534" i="30"/>
  <c r="BC534" i="30"/>
  <c r="BD534" i="30"/>
  <c r="BB535" i="30"/>
  <c r="BC535" i="30"/>
  <c r="BD535" i="30"/>
  <c r="BB536" i="30"/>
  <c r="BC536" i="30"/>
  <c r="BD536" i="30"/>
  <c r="BB537" i="30"/>
  <c r="BC537" i="30"/>
  <c r="BD537" i="30"/>
  <c r="D193" i="30"/>
  <c r="G193" i="30" s="1"/>
  <c r="E193" i="30"/>
  <c r="F193" i="30" s="1"/>
  <c r="D194" i="30"/>
  <c r="G194" i="30" s="1"/>
  <c r="E194" i="30"/>
  <c r="D195" i="30"/>
  <c r="G195" i="30" s="1"/>
  <c r="I195" i="30" s="1"/>
  <c r="E195" i="30"/>
  <c r="D196" i="30"/>
  <c r="G196" i="30" s="1"/>
  <c r="E196" i="30"/>
  <c r="D197" i="30"/>
  <c r="G197" i="30" s="1"/>
  <c r="E197" i="30"/>
  <c r="D198" i="30"/>
  <c r="G198" i="30" s="1"/>
  <c r="E198" i="30"/>
  <c r="D199" i="30"/>
  <c r="G199" i="30" s="1"/>
  <c r="E199" i="30"/>
  <c r="D200" i="30"/>
  <c r="G200" i="30" s="1"/>
  <c r="E200" i="30"/>
  <c r="D201" i="30"/>
  <c r="G201" i="30" s="1"/>
  <c r="E201" i="30"/>
  <c r="D202" i="30"/>
  <c r="G202" i="30" s="1"/>
  <c r="E202" i="30"/>
  <c r="D203" i="30"/>
  <c r="G203" i="30" s="1"/>
  <c r="E203" i="30"/>
  <c r="D204" i="30"/>
  <c r="G204" i="30" s="1"/>
  <c r="E204" i="30"/>
  <c r="D205" i="30"/>
  <c r="G205" i="30" s="1"/>
  <c r="E205" i="30"/>
  <c r="D206" i="30"/>
  <c r="G206" i="30" s="1"/>
  <c r="E206" i="30"/>
  <c r="D207" i="30"/>
  <c r="G207" i="30" s="1"/>
  <c r="E207" i="30"/>
  <c r="D208" i="30"/>
  <c r="G208" i="30" s="1"/>
  <c r="E208" i="30"/>
  <c r="D209" i="30"/>
  <c r="G209" i="30" s="1"/>
  <c r="E209" i="30"/>
  <c r="F209" i="30" s="1"/>
  <c r="D210" i="30"/>
  <c r="G210" i="30" s="1"/>
  <c r="E210" i="30"/>
  <c r="D211" i="30"/>
  <c r="G211" i="30" s="1"/>
  <c r="I211" i="30" s="1"/>
  <c r="E211" i="30"/>
  <c r="D212" i="30"/>
  <c r="G212" i="30" s="1"/>
  <c r="E212" i="30"/>
  <c r="D213" i="30"/>
  <c r="G213" i="30" s="1"/>
  <c r="E213" i="30"/>
  <c r="D214" i="30"/>
  <c r="G214" i="30" s="1"/>
  <c r="E214" i="30"/>
  <c r="D215" i="30"/>
  <c r="G215" i="30" s="1"/>
  <c r="E215" i="30"/>
  <c r="D216" i="30"/>
  <c r="G216" i="30" s="1"/>
  <c r="E216" i="30"/>
  <c r="D217" i="30"/>
  <c r="G217" i="30" s="1"/>
  <c r="E217" i="30"/>
  <c r="D218" i="30"/>
  <c r="G218" i="30" s="1"/>
  <c r="E218" i="30"/>
  <c r="D219" i="30"/>
  <c r="G219" i="30" s="1"/>
  <c r="I219" i="30" s="1"/>
  <c r="E219" i="30"/>
  <c r="D220" i="30"/>
  <c r="G220" i="30" s="1"/>
  <c r="E220" i="30"/>
  <c r="D221" i="30"/>
  <c r="G221" i="30" s="1"/>
  <c r="E221" i="30"/>
  <c r="D222" i="30"/>
  <c r="G222" i="30" s="1"/>
  <c r="E222" i="30"/>
  <c r="D223" i="30"/>
  <c r="G223" i="30" s="1"/>
  <c r="E223" i="30"/>
  <c r="D224" i="30"/>
  <c r="G224" i="30" s="1"/>
  <c r="E224" i="30"/>
  <c r="D225" i="30"/>
  <c r="G225" i="30" s="1"/>
  <c r="E225" i="30"/>
  <c r="D226" i="30"/>
  <c r="G226" i="30" s="1"/>
  <c r="E226" i="30"/>
  <c r="D227" i="30"/>
  <c r="G227" i="30" s="1"/>
  <c r="I227" i="30" s="1"/>
  <c r="E227" i="30"/>
  <c r="D228" i="30"/>
  <c r="G228" i="30" s="1"/>
  <c r="E228" i="30"/>
  <c r="D229" i="30"/>
  <c r="G229" i="30" s="1"/>
  <c r="E229" i="30"/>
  <c r="D230" i="30"/>
  <c r="G230" i="30" s="1"/>
  <c r="E230" i="30"/>
  <c r="D231" i="30"/>
  <c r="G231" i="30" s="1"/>
  <c r="E231" i="30"/>
  <c r="D232" i="30"/>
  <c r="G232" i="30" s="1"/>
  <c r="E232" i="30"/>
  <c r="D233" i="30"/>
  <c r="G233" i="30" s="1"/>
  <c r="E233" i="30"/>
  <c r="D234" i="30"/>
  <c r="G234" i="30" s="1"/>
  <c r="E234" i="30"/>
  <c r="D235" i="30"/>
  <c r="G235" i="30" s="1"/>
  <c r="E235" i="30"/>
  <c r="D236" i="30"/>
  <c r="G236" i="30" s="1"/>
  <c r="E236" i="30"/>
  <c r="D237" i="30"/>
  <c r="G237" i="30" s="1"/>
  <c r="E237" i="30"/>
  <c r="D238" i="30"/>
  <c r="G238" i="30" s="1"/>
  <c r="E238" i="30"/>
  <c r="D239" i="30"/>
  <c r="G239" i="30" s="1"/>
  <c r="E239" i="30"/>
  <c r="D240" i="30"/>
  <c r="G240" i="30" s="1"/>
  <c r="E240" i="30"/>
  <c r="D241" i="30"/>
  <c r="G241" i="30" s="1"/>
  <c r="E241" i="30"/>
  <c r="D242" i="30"/>
  <c r="G242" i="30" s="1"/>
  <c r="E242" i="30"/>
  <c r="D243" i="30"/>
  <c r="G243" i="30" s="1"/>
  <c r="I243" i="30" s="1"/>
  <c r="E243" i="30"/>
  <c r="D244" i="30"/>
  <c r="G244" i="30" s="1"/>
  <c r="E244" i="30"/>
  <c r="D245" i="30"/>
  <c r="G245" i="30" s="1"/>
  <c r="E245" i="30"/>
  <c r="D246" i="30"/>
  <c r="G246" i="30" s="1"/>
  <c r="E246" i="30"/>
  <c r="D247" i="30"/>
  <c r="G247" i="30" s="1"/>
  <c r="E247" i="30"/>
  <c r="D248" i="30"/>
  <c r="G248" i="30" s="1"/>
  <c r="E248" i="30"/>
  <c r="D249" i="30"/>
  <c r="G249" i="30" s="1"/>
  <c r="E249" i="30"/>
  <c r="D250" i="30"/>
  <c r="G250" i="30" s="1"/>
  <c r="E250" i="30"/>
  <c r="D251" i="30"/>
  <c r="G251" i="30" s="1"/>
  <c r="E251" i="30"/>
  <c r="D252" i="30"/>
  <c r="G252" i="30" s="1"/>
  <c r="E252" i="30"/>
  <c r="D253" i="30"/>
  <c r="G253" i="30" s="1"/>
  <c r="E253" i="30"/>
  <c r="D254" i="30"/>
  <c r="G254" i="30" s="1"/>
  <c r="E254" i="30"/>
  <c r="D255" i="30"/>
  <c r="G255" i="30" s="1"/>
  <c r="E255" i="30"/>
  <c r="D256" i="30"/>
  <c r="G256" i="30" s="1"/>
  <c r="E256" i="30"/>
  <c r="D257" i="30"/>
  <c r="G257" i="30" s="1"/>
  <c r="E257" i="30"/>
  <c r="D258" i="30"/>
  <c r="G258" i="30" s="1"/>
  <c r="E258" i="30"/>
  <c r="D259" i="30"/>
  <c r="G259" i="30" s="1"/>
  <c r="E259" i="30"/>
  <c r="D260" i="30"/>
  <c r="G260" i="30" s="1"/>
  <c r="E260" i="30"/>
  <c r="D261" i="30"/>
  <c r="G261" i="30" s="1"/>
  <c r="E261" i="30"/>
  <c r="D262" i="30"/>
  <c r="G262" i="30" s="1"/>
  <c r="E262" i="30"/>
  <c r="D263" i="30"/>
  <c r="G263" i="30" s="1"/>
  <c r="E263" i="30"/>
  <c r="D264" i="30"/>
  <c r="G264" i="30" s="1"/>
  <c r="E264" i="30"/>
  <c r="D265" i="30"/>
  <c r="G265" i="30" s="1"/>
  <c r="E265" i="30"/>
  <c r="D266" i="30"/>
  <c r="G266" i="30" s="1"/>
  <c r="E266" i="30"/>
  <c r="D267" i="30"/>
  <c r="G267" i="30" s="1"/>
  <c r="I267" i="30" s="1"/>
  <c r="E267" i="30"/>
  <c r="D268" i="30"/>
  <c r="G268" i="30" s="1"/>
  <c r="E268" i="30"/>
  <c r="D269" i="30"/>
  <c r="G269" i="30" s="1"/>
  <c r="E269" i="30"/>
  <c r="D270" i="30"/>
  <c r="G270" i="30" s="1"/>
  <c r="E270" i="30"/>
  <c r="D271" i="30"/>
  <c r="G271" i="30" s="1"/>
  <c r="E271" i="30"/>
  <c r="D272" i="30"/>
  <c r="G272" i="30" s="1"/>
  <c r="E272" i="30"/>
  <c r="D273" i="30"/>
  <c r="G273" i="30" s="1"/>
  <c r="E273" i="30"/>
  <c r="D274" i="30"/>
  <c r="G274" i="30" s="1"/>
  <c r="E274" i="30"/>
  <c r="D275" i="30"/>
  <c r="G275" i="30" s="1"/>
  <c r="E275" i="30"/>
  <c r="D276" i="30"/>
  <c r="G276" i="30" s="1"/>
  <c r="E276" i="30"/>
  <c r="D277" i="30"/>
  <c r="G277" i="30" s="1"/>
  <c r="E277" i="30"/>
  <c r="D278" i="30"/>
  <c r="G278" i="30" s="1"/>
  <c r="E278" i="30"/>
  <c r="D279" i="30"/>
  <c r="G279" i="30" s="1"/>
  <c r="E279" i="30"/>
  <c r="D280" i="30"/>
  <c r="G280" i="30" s="1"/>
  <c r="E280" i="30"/>
  <c r="D281" i="30"/>
  <c r="G281" i="30" s="1"/>
  <c r="E281" i="30"/>
  <c r="D282" i="30"/>
  <c r="G282" i="30" s="1"/>
  <c r="E282" i="30"/>
  <c r="D283" i="30"/>
  <c r="G283" i="30" s="1"/>
  <c r="E283" i="30"/>
  <c r="D284" i="30"/>
  <c r="G284" i="30" s="1"/>
  <c r="E284" i="30"/>
  <c r="D285" i="30"/>
  <c r="G285" i="30" s="1"/>
  <c r="E285" i="30"/>
  <c r="D286" i="30"/>
  <c r="G286" i="30" s="1"/>
  <c r="E286" i="30"/>
  <c r="D287" i="30"/>
  <c r="G287" i="30" s="1"/>
  <c r="E287" i="30"/>
  <c r="D288" i="30"/>
  <c r="G288" i="30" s="1"/>
  <c r="E288" i="30"/>
  <c r="D289" i="30"/>
  <c r="G289" i="30" s="1"/>
  <c r="E289" i="30"/>
  <c r="D290" i="30"/>
  <c r="G290" i="30" s="1"/>
  <c r="E290" i="30"/>
  <c r="D291" i="30"/>
  <c r="G291" i="30" s="1"/>
  <c r="E291" i="30"/>
  <c r="D292" i="30"/>
  <c r="G292" i="30" s="1"/>
  <c r="E292" i="30"/>
  <c r="D293" i="30"/>
  <c r="G293" i="30" s="1"/>
  <c r="E293" i="30"/>
  <c r="D294" i="30"/>
  <c r="G294" i="30" s="1"/>
  <c r="E294" i="30"/>
  <c r="D295" i="30"/>
  <c r="G295" i="30" s="1"/>
  <c r="E295" i="30"/>
  <c r="D296" i="30"/>
  <c r="G296" i="30" s="1"/>
  <c r="E296" i="30"/>
  <c r="D297" i="30"/>
  <c r="G297" i="30" s="1"/>
  <c r="E297" i="30"/>
  <c r="D298" i="30"/>
  <c r="G298" i="30" s="1"/>
  <c r="E298" i="30"/>
  <c r="D299" i="30"/>
  <c r="G299" i="30" s="1"/>
  <c r="I299" i="30" s="1"/>
  <c r="E299" i="30"/>
  <c r="D300" i="30"/>
  <c r="G300" i="30" s="1"/>
  <c r="E300" i="30"/>
  <c r="D301" i="30"/>
  <c r="G301" i="30" s="1"/>
  <c r="E301" i="30"/>
  <c r="D302" i="30"/>
  <c r="G302" i="30" s="1"/>
  <c r="E302" i="30"/>
  <c r="D303" i="30"/>
  <c r="G303" i="30" s="1"/>
  <c r="E303" i="30"/>
  <c r="D304" i="30"/>
  <c r="G304" i="30" s="1"/>
  <c r="E304" i="30"/>
  <c r="D305" i="30"/>
  <c r="G305" i="30" s="1"/>
  <c r="E305" i="30"/>
  <c r="D306" i="30"/>
  <c r="G306" i="30" s="1"/>
  <c r="E306" i="30"/>
  <c r="D307" i="30"/>
  <c r="G307" i="30" s="1"/>
  <c r="E307" i="30"/>
  <c r="D308" i="30"/>
  <c r="G308" i="30" s="1"/>
  <c r="E308" i="30"/>
  <c r="D309" i="30"/>
  <c r="G309" i="30" s="1"/>
  <c r="E309" i="30"/>
  <c r="D310" i="30"/>
  <c r="G310" i="30" s="1"/>
  <c r="E310" i="30"/>
  <c r="D311" i="30"/>
  <c r="G311" i="30" s="1"/>
  <c r="E311" i="30"/>
  <c r="D312" i="30"/>
  <c r="G312" i="30" s="1"/>
  <c r="E312" i="30"/>
  <c r="D313" i="30"/>
  <c r="G313" i="30" s="1"/>
  <c r="E313" i="30"/>
  <c r="D314" i="30"/>
  <c r="G314" i="30" s="1"/>
  <c r="E314" i="30"/>
  <c r="D315" i="30"/>
  <c r="G315" i="30" s="1"/>
  <c r="E315" i="30"/>
  <c r="D316" i="30"/>
  <c r="G316" i="30" s="1"/>
  <c r="E316" i="30"/>
  <c r="D317" i="30"/>
  <c r="G317" i="30" s="1"/>
  <c r="E317" i="30"/>
  <c r="D318" i="30"/>
  <c r="G318" i="30" s="1"/>
  <c r="E318" i="30"/>
  <c r="D319" i="30"/>
  <c r="G319" i="30" s="1"/>
  <c r="E319" i="30"/>
  <c r="D320" i="30"/>
  <c r="G320" i="30" s="1"/>
  <c r="E320" i="30"/>
  <c r="D321" i="30"/>
  <c r="G321" i="30" s="1"/>
  <c r="E321" i="30"/>
  <c r="D322" i="30"/>
  <c r="G322" i="30" s="1"/>
  <c r="E322" i="30"/>
  <c r="D323" i="30"/>
  <c r="G323" i="30" s="1"/>
  <c r="E323" i="30"/>
  <c r="D324" i="30"/>
  <c r="G324" i="30" s="1"/>
  <c r="E324" i="30"/>
  <c r="D325" i="30"/>
  <c r="G325" i="30" s="1"/>
  <c r="E325" i="30"/>
  <c r="D326" i="30"/>
  <c r="G326" i="30" s="1"/>
  <c r="E326" i="30"/>
  <c r="D327" i="30"/>
  <c r="G327" i="30" s="1"/>
  <c r="E327" i="30"/>
  <c r="D328" i="30"/>
  <c r="G328" i="30" s="1"/>
  <c r="E328" i="30"/>
  <c r="D329" i="30"/>
  <c r="G329" i="30" s="1"/>
  <c r="E329" i="30"/>
  <c r="D330" i="30"/>
  <c r="G330" i="30" s="1"/>
  <c r="E330" i="30"/>
  <c r="D331" i="30"/>
  <c r="G331" i="30" s="1"/>
  <c r="I331" i="30" s="1"/>
  <c r="E331" i="30"/>
  <c r="D332" i="30"/>
  <c r="G332" i="30" s="1"/>
  <c r="E332" i="30"/>
  <c r="D333" i="30"/>
  <c r="G333" i="30" s="1"/>
  <c r="E333" i="30"/>
  <c r="D334" i="30"/>
  <c r="G334" i="30" s="1"/>
  <c r="E334" i="30"/>
  <c r="D335" i="30"/>
  <c r="G335" i="30" s="1"/>
  <c r="E335" i="30"/>
  <c r="D336" i="30"/>
  <c r="G336" i="30" s="1"/>
  <c r="E336" i="30"/>
  <c r="D337" i="30"/>
  <c r="G337" i="30" s="1"/>
  <c r="E337" i="30"/>
  <c r="D338" i="30"/>
  <c r="G338" i="30" s="1"/>
  <c r="E338" i="30"/>
  <c r="D339" i="30"/>
  <c r="G339" i="30" s="1"/>
  <c r="E339" i="30"/>
  <c r="D340" i="30"/>
  <c r="G340" i="30" s="1"/>
  <c r="E340" i="30"/>
  <c r="D341" i="30"/>
  <c r="G341" i="30" s="1"/>
  <c r="E341" i="30"/>
  <c r="D342" i="30"/>
  <c r="G342" i="30" s="1"/>
  <c r="E342" i="30"/>
  <c r="D343" i="30"/>
  <c r="G343" i="30" s="1"/>
  <c r="E343" i="30"/>
  <c r="D344" i="30"/>
  <c r="G344" i="30" s="1"/>
  <c r="E344" i="30"/>
  <c r="D345" i="30"/>
  <c r="G345" i="30" s="1"/>
  <c r="E345" i="30"/>
  <c r="D346" i="30"/>
  <c r="G346" i="30" s="1"/>
  <c r="E346" i="30"/>
  <c r="D347" i="30"/>
  <c r="G347" i="30" s="1"/>
  <c r="E347" i="30"/>
  <c r="D348" i="30"/>
  <c r="G348" i="30" s="1"/>
  <c r="E348" i="30"/>
  <c r="D349" i="30"/>
  <c r="E349" i="30"/>
  <c r="D350" i="30"/>
  <c r="G350" i="30" s="1"/>
  <c r="E350" i="30"/>
  <c r="D351" i="30"/>
  <c r="G351" i="30" s="1"/>
  <c r="E351" i="30"/>
  <c r="D352" i="30"/>
  <c r="G352" i="30" s="1"/>
  <c r="E352" i="30"/>
  <c r="D353" i="30"/>
  <c r="G353" i="30" s="1"/>
  <c r="E353" i="30"/>
  <c r="D354" i="30"/>
  <c r="G354" i="30" s="1"/>
  <c r="E354" i="30"/>
  <c r="D355" i="30"/>
  <c r="G355" i="30" s="1"/>
  <c r="E355" i="30"/>
  <c r="D356" i="30"/>
  <c r="G356" i="30" s="1"/>
  <c r="E356" i="30"/>
  <c r="D357" i="30"/>
  <c r="G357" i="30" s="1"/>
  <c r="I357" i="30" s="1"/>
  <c r="E357" i="30"/>
  <c r="D358" i="30"/>
  <c r="G358" i="30" s="1"/>
  <c r="E358" i="30"/>
  <c r="D359" i="30"/>
  <c r="G359" i="30" s="1"/>
  <c r="E359" i="30"/>
  <c r="D360" i="30"/>
  <c r="G360" i="30" s="1"/>
  <c r="E360" i="30"/>
  <c r="D361" i="30"/>
  <c r="G361" i="30" s="1"/>
  <c r="E361" i="30"/>
  <c r="D362" i="30"/>
  <c r="G362" i="30" s="1"/>
  <c r="E362" i="30"/>
  <c r="D363" i="30"/>
  <c r="G363" i="30" s="1"/>
  <c r="E363" i="30"/>
  <c r="D364" i="30"/>
  <c r="G364" i="30" s="1"/>
  <c r="E364" i="30"/>
  <c r="D365" i="30"/>
  <c r="G365" i="30" s="1"/>
  <c r="E365" i="30"/>
  <c r="D366" i="30"/>
  <c r="G366" i="30" s="1"/>
  <c r="I366" i="30" s="1"/>
  <c r="E366" i="30"/>
  <c r="D367" i="30"/>
  <c r="G367" i="30" s="1"/>
  <c r="E367" i="30"/>
  <c r="D368" i="30"/>
  <c r="G368" i="30" s="1"/>
  <c r="E368" i="30"/>
  <c r="D369" i="30"/>
  <c r="G369" i="30" s="1"/>
  <c r="E369" i="30"/>
  <c r="D370" i="30"/>
  <c r="G370" i="30" s="1"/>
  <c r="E370" i="30"/>
  <c r="D371" i="30"/>
  <c r="G371" i="30" s="1"/>
  <c r="E371" i="30"/>
  <c r="D372" i="30"/>
  <c r="G372" i="30" s="1"/>
  <c r="E372" i="30"/>
  <c r="D373" i="30"/>
  <c r="G373" i="30" s="1"/>
  <c r="E373" i="30"/>
  <c r="D374" i="30"/>
  <c r="G374" i="30" s="1"/>
  <c r="I374" i="30" s="1"/>
  <c r="E374" i="30"/>
  <c r="D375" i="30"/>
  <c r="G375" i="30" s="1"/>
  <c r="E375" i="30"/>
  <c r="D376" i="30"/>
  <c r="G376" i="30" s="1"/>
  <c r="E376" i="30"/>
  <c r="D377" i="30"/>
  <c r="G377" i="30" s="1"/>
  <c r="E377" i="30"/>
  <c r="D378" i="30"/>
  <c r="G378" i="30" s="1"/>
  <c r="E378" i="30"/>
  <c r="D379" i="30"/>
  <c r="G379" i="30" s="1"/>
  <c r="E379" i="30"/>
  <c r="D380" i="30"/>
  <c r="G380" i="30" s="1"/>
  <c r="E380" i="30"/>
  <c r="D381" i="30"/>
  <c r="G381" i="30" s="1"/>
  <c r="E381" i="30"/>
  <c r="D382" i="30"/>
  <c r="G382" i="30" s="1"/>
  <c r="I382" i="30" s="1"/>
  <c r="E382" i="30"/>
  <c r="D383" i="30"/>
  <c r="G383" i="30" s="1"/>
  <c r="E383" i="30"/>
  <c r="D384" i="30"/>
  <c r="G384" i="30" s="1"/>
  <c r="E384" i="30"/>
  <c r="D385" i="30"/>
  <c r="G385" i="30" s="1"/>
  <c r="E385" i="30"/>
  <c r="D386" i="30"/>
  <c r="G386" i="30" s="1"/>
  <c r="E386" i="30"/>
  <c r="D387" i="30"/>
  <c r="G387" i="30" s="1"/>
  <c r="E387" i="30"/>
  <c r="D388" i="30"/>
  <c r="G388" i="30" s="1"/>
  <c r="E388" i="30"/>
  <c r="D389" i="30"/>
  <c r="G389" i="30" s="1"/>
  <c r="E389" i="30"/>
  <c r="D390" i="30"/>
  <c r="G390" i="30" s="1"/>
  <c r="I390" i="30" s="1"/>
  <c r="E390" i="30"/>
  <c r="D391" i="30"/>
  <c r="G391" i="30" s="1"/>
  <c r="E391" i="30"/>
  <c r="D392" i="30"/>
  <c r="G392" i="30" s="1"/>
  <c r="E392" i="30"/>
  <c r="D393" i="30"/>
  <c r="G393" i="30" s="1"/>
  <c r="E393" i="30"/>
  <c r="D394" i="30"/>
  <c r="G394" i="30" s="1"/>
  <c r="E394" i="30"/>
  <c r="D395" i="30"/>
  <c r="G395" i="30" s="1"/>
  <c r="E395" i="30"/>
  <c r="D396" i="30"/>
  <c r="G396" i="30" s="1"/>
  <c r="E396" i="30"/>
  <c r="D397" i="30"/>
  <c r="G397" i="30" s="1"/>
  <c r="E397" i="30"/>
  <c r="D398" i="30"/>
  <c r="G398" i="30" s="1"/>
  <c r="I398" i="30" s="1"/>
  <c r="E398" i="30"/>
  <c r="D399" i="30"/>
  <c r="G399" i="30" s="1"/>
  <c r="E399" i="30"/>
  <c r="D400" i="30"/>
  <c r="G400" i="30" s="1"/>
  <c r="E400" i="30"/>
  <c r="D401" i="30"/>
  <c r="G401" i="30" s="1"/>
  <c r="E401" i="30"/>
  <c r="D402" i="30"/>
  <c r="G402" i="30" s="1"/>
  <c r="E402" i="30"/>
  <c r="D403" i="30"/>
  <c r="G403" i="30" s="1"/>
  <c r="E403" i="30"/>
  <c r="D404" i="30"/>
  <c r="G404" i="30" s="1"/>
  <c r="E404" i="30"/>
  <c r="D405" i="30"/>
  <c r="G405" i="30" s="1"/>
  <c r="E405" i="30"/>
  <c r="D406" i="30"/>
  <c r="G406" i="30" s="1"/>
  <c r="I406" i="30" s="1"/>
  <c r="E406" i="30"/>
  <c r="D407" i="30"/>
  <c r="G407" i="30" s="1"/>
  <c r="E407" i="30"/>
  <c r="D408" i="30"/>
  <c r="G408" i="30" s="1"/>
  <c r="E408" i="30"/>
  <c r="D409" i="30"/>
  <c r="G409" i="30" s="1"/>
  <c r="E409" i="30"/>
  <c r="D410" i="30"/>
  <c r="G410" i="30" s="1"/>
  <c r="E410" i="30"/>
  <c r="D411" i="30"/>
  <c r="G411" i="30" s="1"/>
  <c r="E411" i="30"/>
  <c r="D412" i="30"/>
  <c r="G412" i="30" s="1"/>
  <c r="E412" i="30"/>
  <c r="D413" i="30"/>
  <c r="G413" i="30" s="1"/>
  <c r="E413" i="30"/>
  <c r="D414" i="30"/>
  <c r="G414" i="30" s="1"/>
  <c r="I414" i="30" s="1"/>
  <c r="E414" i="30"/>
  <c r="D415" i="30"/>
  <c r="G415" i="30" s="1"/>
  <c r="E415" i="30"/>
  <c r="D416" i="30"/>
  <c r="G416" i="30" s="1"/>
  <c r="E416" i="30"/>
  <c r="D417" i="30"/>
  <c r="G417" i="30" s="1"/>
  <c r="E417" i="30"/>
  <c r="D418" i="30"/>
  <c r="G418" i="30" s="1"/>
  <c r="E418" i="30"/>
  <c r="D419" i="30"/>
  <c r="G419" i="30" s="1"/>
  <c r="E419" i="30"/>
  <c r="D420" i="30"/>
  <c r="G420" i="30" s="1"/>
  <c r="E420" i="30"/>
  <c r="D421" i="30"/>
  <c r="G421" i="30" s="1"/>
  <c r="E421" i="30"/>
  <c r="D422" i="30"/>
  <c r="G422" i="30" s="1"/>
  <c r="I422" i="30" s="1"/>
  <c r="E422" i="30"/>
  <c r="D423" i="30"/>
  <c r="G423" i="30" s="1"/>
  <c r="E423" i="30"/>
  <c r="D424" i="30"/>
  <c r="G424" i="30" s="1"/>
  <c r="E424" i="30"/>
  <c r="D425" i="30"/>
  <c r="G425" i="30" s="1"/>
  <c r="E425" i="30"/>
  <c r="D426" i="30"/>
  <c r="G426" i="30" s="1"/>
  <c r="E426" i="30"/>
  <c r="D427" i="30"/>
  <c r="G427" i="30" s="1"/>
  <c r="E427" i="30"/>
  <c r="D428" i="30"/>
  <c r="G428" i="30" s="1"/>
  <c r="E428" i="30"/>
  <c r="D429" i="30"/>
  <c r="G429" i="30" s="1"/>
  <c r="E429" i="30"/>
  <c r="D430" i="30"/>
  <c r="G430" i="30" s="1"/>
  <c r="I430" i="30" s="1"/>
  <c r="E430" i="30"/>
  <c r="D431" i="30"/>
  <c r="G431" i="30" s="1"/>
  <c r="E431" i="30"/>
  <c r="D432" i="30"/>
  <c r="G432" i="30" s="1"/>
  <c r="E432" i="30"/>
  <c r="D433" i="30"/>
  <c r="G433" i="30" s="1"/>
  <c r="E433" i="30"/>
  <c r="D434" i="30"/>
  <c r="G434" i="30" s="1"/>
  <c r="E434" i="30"/>
  <c r="D435" i="30"/>
  <c r="G435" i="30" s="1"/>
  <c r="E435" i="30"/>
  <c r="D436" i="30"/>
  <c r="G436" i="30" s="1"/>
  <c r="E436" i="30"/>
  <c r="D437" i="30"/>
  <c r="G437" i="30" s="1"/>
  <c r="E437" i="30"/>
  <c r="D438" i="30"/>
  <c r="G438" i="30" s="1"/>
  <c r="I438" i="30" s="1"/>
  <c r="E438" i="30"/>
  <c r="D439" i="30"/>
  <c r="G439" i="30" s="1"/>
  <c r="E439" i="30"/>
  <c r="D440" i="30"/>
  <c r="G440" i="30" s="1"/>
  <c r="E440" i="30"/>
  <c r="D441" i="30"/>
  <c r="G441" i="30" s="1"/>
  <c r="E441" i="30"/>
  <c r="D442" i="30"/>
  <c r="G442" i="30" s="1"/>
  <c r="E442" i="30"/>
  <c r="D443" i="30"/>
  <c r="G443" i="30" s="1"/>
  <c r="E443" i="30"/>
  <c r="D444" i="30"/>
  <c r="G444" i="30" s="1"/>
  <c r="E444" i="30"/>
  <c r="D445" i="30"/>
  <c r="G445" i="30" s="1"/>
  <c r="E445" i="30"/>
  <c r="D446" i="30"/>
  <c r="G446" i="30" s="1"/>
  <c r="I446" i="30" s="1"/>
  <c r="E446" i="30"/>
  <c r="D447" i="30"/>
  <c r="G447" i="30" s="1"/>
  <c r="E447" i="30"/>
  <c r="D448" i="30"/>
  <c r="G448" i="30" s="1"/>
  <c r="E448" i="30"/>
  <c r="D449" i="30"/>
  <c r="G449" i="30" s="1"/>
  <c r="E449" i="30"/>
  <c r="D450" i="30"/>
  <c r="G450" i="30" s="1"/>
  <c r="E450" i="30"/>
  <c r="D451" i="30"/>
  <c r="G451" i="30" s="1"/>
  <c r="E451" i="30"/>
  <c r="D452" i="30"/>
  <c r="G452" i="30" s="1"/>
  <c r="E452" i="30"/>
  <c r="D453" i="30"/>
  <c r="G453" i="30" s="1"/>
  <c r="E453" i="30"/>
  <c r="D454" i="30"/>
  <c r="G454" i="30" s="1"/>
  <c r="I454" i="30" s="1"/>
  <c r="E454" i="30"/>
  <c r="D455" i="30"/>
  <c r="G455" i="30" s="1"/>
  <c r="E455" i="30"/>
  <c r="D456" i="30"/>
  <c r="G456" i="30" s="1"/>
  <c r="E456" i="30"/>
  <c r="D457" i="30"/>
  <c r="G457" i="30" s="1"/>
  <c r="E457" i="30"/>
  <c r="D458" i="30"/>
  <c r="G458" i="30" s="1"/>
  <c r="E458" i="30"/>
  <c r="D459" i="30"/>
  <c r="G459" i="30" s="1"/>
  <c r="E459" i="30"/>
  <c r="D460" i="30"/>
  <c r="G460" i="30" s="1"/>
  <c r="E460" i="30"/>
  <c r="D461" i="30"/>
  <c r="G461" i="30" s="1"/>
  <c r="E461" i="30"/>
  <c r="D462" i="30"/>
  <c r="G462" i="30" s="1"/>
  <c r="I462" i="30" s="1"/>
  <c r="E462" i="30"/>
  <c r="D463" i="30"/>
  <c r="G463" i="30" s="1"/>
  <c r="E463" i="30"/>
  <c r="D464" i="30"/>
  <c r="G464" i="30" s="1"/>
  <c r="E464" i="30"/>
  <c r="D465" i="30"/>
  <c r="G465" i="30" s="1"/>
  <c r="E465" i="30"/>
  <c r="D466" i="30"/>
  <c r="G466" i="30" s="1"/>
  <c r="E466" i="30"/>
  <c r="D467" i="30"/>
  <c r="G467" i="30" s="1"/>
  <c r="E467" i="30"/>
  <c r="D468" i="30"/>
  <c r="G468" i="30" s="1"/>
  <c r="E468" i="30"/>
  <c r="D469" i="30"/>
  <c r="G469" i="30" s="1"/>
  <c r="E469" i="30"/>
  <c r="D470" i="30"/>
  <c r="G470" i="30" s="1"/>
  <c r="I470" i="30" s="1"/>
  <c r="E470" i="30"/>
  <c r="D471" i="30"/>
  <c r="G471" i="30" s="1"/>
  <c r="E471" i="30"/>
  <c r="F471" i="30" s="1"/>
  <c r="D472" i="30"/>
  <c r="G472" i="30" s="1"/>
  <c r="E472" i="30"/>
  <c r="D473" i="30"/>
  <c r="G473" i="30" s="1"/>
  <c r="E473" i="30"/>
  <c r="D474" i="30"/>
  <c r="G474" i="30" s="1"/>
  <c r="E474" i="30"/>
  <c r="D475" i="30"/>
  <c r="G475" i="30" s="1"/>
  <c r="E475" i="30"/>
  <c r="D476" i="30"/>
  <c r="G476" i="30" s="1"/>
  <c r="E476" i="30"/>
  <c r="D477" i="30"/>
  <c r="G477" i="30" s="1"/>
  <c r="E477" i="30"/>
  <c r="D478" i="30"/>
  <c r="G478" i="30" s="1"/>
  <c r="I478" i="30" s="1"/>
  <c r="E478" i="30"/>
  <c r="D479" i="30"/>
  <c r="G479" i="30" s="1"/>
  <c r="E479" i="30"/>
  <c r="D480" i="30"/>
  <c r="G480" i="30" s="1"/>
  <c r="E480" i="30"/>
  <c r="D481" i="30"/>
  <c r="G481" i="30" s="1"/>
  <c r="E481" i="30"/>
  <c r="D482" i="30"/>
  <c r="G482" i="30" s="1"/>
  <c r="E482" i="30"/>
  <c r="D483" i="30"/>
  <c r="G483" i="30" s="1"/>
  <c r="E483" i="30"/>
  <c r="D484" i="30"/>
  <c r="G484" i="30" s="1"/>
  <c r="E484" i="30"/>
  <c r="D485" i="30"/>
  <c r="G485" i="30" s="1"/>
  <c r="J485" i="30" s="1"/>
  <c r="E485" i="30"/>
  <c r="D486" i="30"/>
  <c r="G486" i="30" s="1"/>
  <c r="E486" i="30"/>
  <c r="D487" i="30"/>
  <c r="G487" i="30" s="1"/>
  <c r="E487" i="30"/>
  <c r="D488" i="30"/>
  <c r="G488" i="30" s="1"/>
  <c r="I488" i="30" s="1"/>
  <c r="E488" i="30"/>
  <c r="D489" i="30"/>
  <c r="G489" i="30" s="1"/>
  <c r="E489" i="30"/>
  <c r="D490" i="30"/>
  <c r="G490" i="30" s="1"/>
  <c r="I490" i="30" s="1"/>
  <c r="E490" i="30"/>
  <c r="D491" i="30"/>
  <c r="G491" i="30" s="1"/>
  <c r="E491" i="30"/>
  <c r="D492" i="30"/>
  <c r="G492" i="30" s="1"/>
  <c r="I492" i="30" s="1"/>
  <c r="E492" i="30"/>
  <c r="D493" i="30"/>
  <c r="G493" i="30" s="1"/>
  <c r="E493" i="30"/>
  <c r="D494" i="30"/>
  <c r="G494" i="30" s="1"/>
  <c r="I494" i="30" s="1"/>
  <c r="E494" i="30"/>
  <c r="D495" i="30"/>
  <c r="G495" i="30" s="1"/>
  <c r="E495" i="30"/>
  <c r="D496" i="30"/>
  <c r="G496" i="30" s="1"/>
  <c r="I496" i="30" s="1"/>
  <c r="E496" i="30"/>
  <c r="D497" i="30"/>
  <c r="G497" i="30" s="1"/>
  <c r="E497" i="30"/>
  <c r="D498" i="30"/>
  <c r="G498" i="30" s="1"/>
  <c r="I498" i="30" s="1"/>
  <c r="E498" i="30"/>
  <c r="D499" i="30"/>
  <c r="G499" i="30" s="1"/>
  <c r="E499" i="30"/>
  <c r="D500" i="30"/>
  <c r="G500" i="30" s="1"/>
  <c r="I500" i="30" s="1"/>
  <c r="E500" i="30"/>
  <c r="D501" i="30"/>
  <c r="G501" i="30" s="1"/>
  <c r="E501" i="30"/>
  <c r="D502" i="30"/>
  <c r="G502" i="30" s="1"/>
  <c r="I502" i="30" s="1"/>
  <c r="E502" i="30"/>
  <c r="D503" i="30"/>
  <c r="G503" i="30" s="1"/>
  <c r="E503" i="30"/>
  <c r="D504" i="30"/>
  <c r="G504" i="30" s="1"/>
  <c r="I504" i="30" s="1"/>
  <c r="E504" i="30"/>
  <c r="D505" i="30"/>
  <c r="G505" i="30" s="1"/>
  <c r="E505" i="30"/>
  <c r="D506" i="30"/>
  <c r="G506" i="30" s="1"/>
  <c r="I506" i="30" s="1"/>
  <c r="E506" i="30"/>
  <c r="D507" i="30"/>
  <c r="G507" i="30" s="1"/>
  <c r="E507" i="30"/>
  <c r="D508" i="30"/>
  <c r="G508" i="30" s="1"/>
  <c r="I508" i="30" s="1"/>
  <c r="E508" i="30"/>
  <c r="D509" i="30"/>
  <c r="G509" i="30" s="1"/>
  <c r="E509" i="30"/>
  <c r="D510" i="30"/>
  <c r="G510" i="30" s="1"/>
  <c r="I510" i="30" s="1"/>
  <c r="E510" i="30"/>
  <c r="D511" i="30"/>
  <c r="G511" i="30" s="1"/>
  <c r="E511" i="30"/>
  <c r="D512" i="30"/>
  <c r="G512" i="30" s="1"/>
  <c r="I512" i="30" s="1"/>
  <c r="E512" i="30"/>
  <c r="D513" i="30"/>
  <c r="G513" i="30" s="1"/>
  <c r="E513" i="30"/>
  <c r="D514" i="30"/>
  <c r="G514" i="30" s="1"/>
  <c r="I514" i="30" s="1"/>
  <c r="E514" i="30"/>
  <c r="D515" i="30"/>
  <c r="G515" i="30" s="1"/>
  <c r="E515" i="30"/>
  <c r="D516" i="30"/>
  <c r="G516" i="30" s="1"/>
  <c r="I516" i="30" s="1"/>
  <c r="E516" i="30"/>
  <c r="D517" i="30"/>
  <c r="G517" i="30" s="1"/>
  <c r="E517" i="30"/>
  <c r="D518" i="30"/>
  <c r="G518" i="30" s="1"/>
  <c r="I518" i="30" s="1"/>
  <c r="E518" i="30"/>
  <c r="D519" i="30"/>
  <c r="G519" i="30" s="1"/>
  <c r="E519" i="30"/>
  <c r="D520" i="30"/>
  <c r="G520" i="30" s="1"/>
  <c r="I520" i="30" s="1"/>
  <c r="E520" i="30"/>
  <c r="D521" i="30"/>
  <c r="G521" i="30" s="1"/>
  <c r="E521" i="30"/>
  <c r="D522" i="30"/>
  <c r="G522" i="30" s="1"/>
  <c r="I522" i="30" s="1"/>
  <c r="E522" i="30"/>
  <c r="D523" i="30"/>
  <c r="G523" i="30" s="1"/>
  <c r="E523" i="30"/>
  <c r="D524" i="30"/>
  <c r="G524" i="30" s="1"/>
  <c r="I524" i="30" s="1"/>
  <c r="E524" i="30"/>
  <c r="D525" i="30"/>
  <c r="G525" i="30" s="1"/>
  <c r="E525" i="30"/>
  <c r="D526" i="30"/>
  <c r="G526" i="30" s="1"/>
  <c r="I526" i="30" s="1"/>
  <c r="E526" i="30"/>
  <c r="D527" i="30"/>
  <c r="G527" i="30" s="1"/>
  <c r="E527" i="30"/>
  <c r="D528" i="30"/>
  <c r="G528" i="30" s="1"/>
  <c r="I528" i="30" s="1"/>
  <c r="E528" i="30"/>
  <c r="D529" i="30"/>
  <c r="G529" i="30" s="1"/>
  <c r="E529" i="30"/>
  <c r="D530" i="30"/>
  <c r="G530" i="30" s="1"/>
  <c r="I530" i="30" s="1"/>
  <c r="E530" i="30"/>
  <c r="D531" i="30"/>
  <c r="G531" i="30" s="1"/>
  <c r="E531" i="30"/>
  <c r="D532" i="30"/>
  <c r="G532" i="30" s="1"/>
  <c r="I532" i="30" s="1"/>
  <c r="E532" i="30"/>
  <c r="D533" i="30"/>
  <c r="G533" i="30" s="1"/>
  <c r="E533" i="30"/>
  <c r="D534" i="30"/>
  <c r="G534" i="30" s="1"/>
  <c r="I534" i="30" s="1"/>
  <c r="E534" i="30"/>
  <c r="D535" i="30"/>
  <c r="G535" i="30" s="1"/>
  <c r="E535" i="30"/>
  <c r="D536" i="30"/>
  <c r="G536" i="30" s="1"/>
  <c r="I536" i="30" s="1"/>
  <c r="E536" i="30"/>
  <c r="D537" i="30"/>
  <c r="G537" i="30" s="1"/>
  <c r="E537" i="30"/>
  <c r="BD192" i="30"/>
  <c r="BC192" i="30"/>
  <c r="BB192" i="30"/>
  <c r="E192" i="30"/>
  <c r="D192" i="30"/>
  <c r="G192" i="30" s="1"/>
  <c r="J192" i="30" s="1"/>
  <c r="G82" i="30" a="1"/>
  <c r="G82" i="30" s="1"/>
  <c r="F82" i="30"/>
  <c r="C82" i="30" s="1"/>
  <c r="BA97" i="30"/>
  <c r="AZ97" i="30"/>
  <c r="AY97" i="30"/>
  <c r="AX97" i="30"/>
  <c r="AW97" i="30"/>
  <c r="AV97" i="30"/>
  <c r="AU97" i="30"/>
  <c r="BA96" i="30"/>
  <c r="AZ96" i="30"/>
  <c r="AY96" i="30"/>
  <c r="AX96" i="30"/>
  <c r="AW96" i="30"/>
  <c r="AV96" i="30"/>
  <c r="AU96" i="30"/>
  <c r="BA95" i="30"/>
  <c r="AZ95" i="30"/>
  <c r="AY95" i="30"/>
  <c r="AX95" i="30"/>
  <c r="AW95" i="30"/>
  <c r="AV95" i="30"/>
  <c r="AU95" i="30"/>
  <c r="BA94" i="30"/>
  <c r="AZ94" i="30"/>
  <c r="AY94" i="30"/>
  <c r="AX94" i="30"/>
  <c r="AW94" i="30"/>
  <c r="AV94" i="30"/>
  <c r="AU94" i="30"/>
  <c r="BA93" i="30"/>
  <c r="AZ93" i="30"/>
  <c r="AY93" i="30"/>
  <c r="AX93" i="30"/>
  <c r="AW93" i="30"/>
  <c r="AV93" i="30"/>
  <c r="AU93" i="30"/>
  <c r="BA92" i="30"/>
  <c r="AZ92" i="30"/>
  <c r="AY92" i="30"/>
  <c r="AX92" i="30"/>
  <c r="AW92" i="30"/>
  <c r="AV92" i="30"/>
  <c r="AU92" i="30"/>
  <c r="BA91" i="30"/>
  <c r="AZ91" i="30"/>
  <c r="AY91" i="30"/>
  <c r="AX91" i="30"/>
  <c r="AW91" i="30"/>
  <c r="AV91" i="30"/>
  <c r="AU91" i="30"/>
  <c r="BA90" i="30"/>
  <c r="AZ90" i="30"/>
  <c r="AY90" i="30"/>
  <c r="AX90" i="30"/>
  <c r="AW90" i="30"/>
  <c r="AV90" i="30"/>
  <c r="AU90" i="30"/>
  <c r="BA89" i="30"/>
  <c r="AZ89" i="30"/>
  <c r="AY89" i="30"/>
  <c r="AX89" i="30"/>
  <c r="AW89" i="30"/>
  <c r="AV89" i="30"/>
  <c r="AU89" i="30"/>
  <c r="BA88" i="30"/>
  <c r="AZ88" i="30"/>
  <c r="AY88" i="30"/>
  <c r="AX88" i="30"/>
  <c r="AW88" i="30"/>
  <c r="AV88" i="30"/>
  <c r="AU88" i="30"/>
  <c r="BA87" i="30"/>
  <c r="AZ87" i="30"/>
  <c r="AY87" i="30"/>
  <c r="AX87" i="30"/>
  <c r="AW87" i="30"/>
  <c r="AV87" i="30"/>
  <c r="AU87" i="30"/>
  <c r="BA86" i="30"/>
  <c r="AZ86" i="30"/>
  <c r="AY86" i="30"/>
  <c r="AX86" i="30"/>
  <c r="AW86" i="30"/>
  <c r="AV86" i="30"/>
  <c r="AU86" i="30"/>
  <c r="BA85" i="30"/>
  <c r="AZ85" i="30"/>
  <c r="AY85" i="30"/>
  <c r="AX85" i="30"/>
  <c r="AW85" i="30"/>
  <c r="AV85" i="30"/>
  <c r="AU85" i="30"/>
  <c r="BA98" i="30"/>
  <c r="BA84" i="30"/>
  <c r="BA83" i="30"/>
  <c r="AZ98" i="30"/>
  <c r="AZ84" i="30"/>
  <c r="AZ83" i="30"/>
  <c r="AY98" i="30"/>
  <c r="AY84" i="30"/>
  <c r="AY83" i="30"/>
  <c r="AX98" i="30"/>
  <c r="AX84" i="30"/>
  <c r="AX83" i="30"/>
  <c r="AW98" i="30"/>
  <c r="AW84" i="30"/>
  <c r="AW83" i="30"/>
  <c r="AV98" i="30"/>
  <c r="AV84" i="30"/>
  <c r="AV83" i="30"/>
  <c r="AU98" i="30"/>
  <c r="AU84" i="30"/>
  <c r="AU83" i="30"/>
  <c r="AT98" i="30"/>
  <c r="AT84" i="30"/>
  <c r="AT83" i="30"/>
  <c r="AR79" i="30"/>
  <c r="AR82" i="30" s="1"/>
  <c r="D52" i="30"/>
  <c r="I52" i="30" s="1"/>
  <c r="F51" i="30"/>
  <c r="D51" i="30"/>
  <c r="A51" i="30"/>
  <c r="F50" i="30"/>
  <c r="A50" i="30"/>
  <c r="H49" i="30"/>
  <c r="G49" i="30"/>
  <c r="C49" i="30"/>
  <c r="B49" i="30"/>
  <c r="C47" i="30"/>
  <c r="C29" i="30"/>
  <c r="C11" i="30" s="1"/>
  <c r="F27" i="30"/>
  <c r="I23" i="30"/>
  <c r="E23" i="30"/>
  <c r="D23" i="30"/>
  <c r="I22" i="30"/>
  <c r="E22" i="30"/>
  <c r="D22" i="30"/>
  <c r="I21" i="30"/>
  <c r="E21" i="30"/>
  <c r="D21" i="30"/>
  <c r="I20" i="30"/>
  <c r="E20" i="30"/>
  <c r="D20" i="30"/>
  <c r="I19" i="30"/>
  <c r="E19" i="30"/>
  <c r="D19" i="30"/>
  <c r="I18" i="30"/>
  <c r="E18" i="30"/>
  <c r="D18" i="30"/>
  <c r="I17" i="30"/>
  <c r="E17" i="30"/>
  <c r="D17" i="30"/>
  <c r="I16" i="30"/>
  <c r="E16" i="30"/>
  <c r="D16" i="30"/>
  <c r="E15" i="30"/>
  <c r="D15" i="30"/>
  <c r="C52" i="38" l="1"/>
  <c r="B52" i="38" s="1"/>
  <c r="G52" i="38" s="1"/>
  <c r="C59" i="38"/>
  <c r="C58" i="46"/>
  <c r="H57" i="46"/>
  <c r="F198" i="46"/>
  <c r="F369" i="46"/>
  <c r="AW154" i="46"/>
  <c r="EL154" i="46"/>
  <c r="EH154" i="46"/>
  <c r="ED154" i="46"/>
  <c r="DZ154" i="46"/>
  <c r="DV154" i="46"/>
  <c r="DR154" i="46"/>
  <c r="DN154" i="46"/>
  <c r="DJ154" i="46"/>
  <c r="DF154" i="46"/>
  <c r="DB154" i="46"/>
  <c r="CX154" i="46"/>
  <c r="CT154" i="46"/>
  <c r="CP154" i="46"/>
  <c r="CL154" i="46"/>
  <c r="CH154" i="46"/>
  <c r="CD154" i="46"/>
  <c r="BZ154" i="46"/>
  <c r="BV154" i="46"/>
  <c r="BR154" i="46"/>
  <c r="BN154" i="46"/>
  <c r="BJ154" i="46"/>
  <c r="BF154" i="46"/>
  <c r="BB154" i="46"/>
  <c r="AW99" i="46"/>
  <c r="F460" i="46"/>
  <c r="I58" i="46"/>
  <c r="F205" i="46"/>
  <c r="G57" i="46"/>
  <c r="F481" i="46"/>
  <c r="F479" i="46"/>
  <c r="F271" i="46"/>
  <c r="EL148" i="38"/>
  <c r="DV148" i="38"/>
  <c r="DF148" i="38"/>
  <c r="CP148" i="38"/>
  <c r="BZ148" i="38"/>
  <c r="BJ148" i="38"/>
  <c r="EM148" i="38"/>
  <c r="EH148" i="38"/>
  <c r="DR148" i="38"/>
  <c r="DB148" i="38"/>
  <c r="CL148" i="38"/>
  <c r="BV148" i="38"/>
  <c r="BF148" i="38"/>
  <c r="AQ172" i="38"/>
  <c r="EL172" i="38"/>
  <c r="EH172" i="38"/>
  <c r="ED172" i="38"/>
  <c r="DZ172" i="38"/>
  <c r="DV172" i="38"/>
  <c r="DR172" i="38"/>
  <c r="DN172" i="38"/>
  <c r="DJ172" i="38"/>
  <c r="DF172" i="38"/>
  <c r="DB172" i="38"/>
  <c r="CX172" i="38"/>
  <c r="CT172" i="38"/>
  <c r="CP172" i="38"/>
  <c r="CL172" i="38"/>
  <c r="CH172" i="38"/>
  <c r="CD172" i="38"/>
  <c r="BZ172" i="38"/>
  <c r="BV172" i="38"/>
  <c r="BR172" i="38"/>
  <c r="BN172" i="38"/>
  <c r="BJ172" i="38"/>
  <c r="BF172" i="38"/>
  <c r="BB172" i="38"/>
  <c r="AX172" i="38"/>
  <c r="ED148" i="38"/>
  <c r="DN148" i="38"/>
  <c r="CX148" i="38"/>
  <c r="CH148" i="38"/>
  <c r="BR148" i="38"/>
  <c r="BB148" i="38"/>
  <c r="AR172" i="38"/>
  <c r="EK172" i="38"/>
  <c r="EG172" i="38"/>
  <c r="EC172" i="38"/>
  <c r="DY172" i="38"/>
  <c r="DU172" i="38"/>
  <c r="DQ172" i="38"/>
  <c r="DM172" i="38"/>
  <c r="DI172" i="38"/>
  <c r="DE172" i="38"/>
  <c r="DA172" i="38"/>
  <c r="CW172" i="38"/>
  <c r="CS172" i="38"/>
  <c r="CO172" i="38"/>
  <c r="CK172" i="38"/>
  <c r="CG172" i="38"/>
  <c r="CC172" i="38"/>
  <c r="BY172" i="38"/>
  <c r="BU172" i="38"/>
  <c r="BQ172" i="38"/>
  <c r="BM172" i="38"/>
  <c r="BI172" i="38"/>
  <c r="BE172" i="38"/>
  <c r="BA172" i="38"/>
  <c r="AW172" i="38"/>
  <c r="F233" i="38"/>
  <c r="AR148" i="38"/>
  <c r="EK148" i="38"/>
  <c r="EG148" i="38"/>
  <c r="EC148" i="38"/>
  <c r="DY148" i="38"/>
  <c r="DU148" i="38"/>
  <c r="DQ148" i="38"/>
  <c r="DM148" i="38"/>
  <c r="DI148" i="38"/>
  <c r="DE148" i="38"/>
  <c r="DA148" i="38"/>
  <c r="CW148" i="38"/>
  <c r="CS148" i="38"/>
  <c r="CO148" i="38"/>
  <c r="CK148" i="38"/>
  <c r="CG148" i="38"/>
  <c r="CC148" i="38"/>
  <c r="BY148" i="38"/>
  <c r="BU148" i="38"/>
  <c r="BQ148" i="38"/>
  <c r="BM148" i="38"/>
  <c r="BI148" i="38"/>
  <c r="BE148" i="38"/>
  <c r="BA148" i="38"/>
  <c r="AW148" i="38"/>
  <c r="EN148" i="38"/>
  <c r="J258" i="38"/>
  <c r="AS148" i="38"/>
  <c r="EJ148" i="38"/>
  <c r="EF148" i="38"/>
  <c r="EB148" i="38"/>
  <c r="DX148" i="38"/>
  <c r="DT148" i="38"/>
  <c r="DP148" i="38"/>
  <c r="DL148" i="38"/>
  <c r="DH148" i="38"/>
  <c r="DD148" i="38"/>
  <c r="CZ148" i="38"/>
  <c r="CV148" i="38"/>
  <c r="CR148" i="38"/>
  <c r="CN148" i="38"/>
  <c r="CJ148" i="38"/>
  <c r="CF148" i="38"/>
  <c r="CB148" i="38"/>
  <c r="BX148" i="38"/>
  <c r="BT148" i="38"/>
  <c r="BP148" i="38"/>
  <c r="BL148" i="38"/>
  <c r="BH148" i="38"/>
  <c r="BD148" i="38"/>
  <c r="AZ148" i="38"/>
  <c r="AV148" i="38"/>
  <c r="AT148" i="38"/>
  <c r="EI148" i="38"/>
  <c r="EE148" i="38"/>
  <c r="EA148" i="38"/>
  <c r="DW148" i="38"/>
  <c r="DS148" i="38"/>
  <c r="DO148" i="38"/>
  <c r="DK148" i="38"/>
  <c r="DG148" i="38"/>
  <c r="DC148" i="38"/>
  <c r="CY148" i="38"/>
  <c r="CU148" i="38"/>
  <c r="CQ148" i="38"/>
  <c r="CM148" i="38"/>
  <c r="CI148" i="38"/>
  <c r="CE148" i="38"/>
  <c r="CA148" i="38"/>
  <c r="BW148" i="38"/>
  <c r="BS148" i="38"/>
  <c r="BO148" i="38"/>
  <c r="BK148" i="38"/>
  <c r="BG148" i="38"/>
  <c r="BC148" i="38"/>
  <c r="AY148" i="38"/>
  <c r="C51" i="30"/>
  <c r="F192" i="30"/>
  <c r="AT97" i="30"/>
  <c r="F246" i="30"/>
  <c r="F233" i="30"/>
  <c r="F225" i="30"/>
  <c r="F487" i="30"/>
  <c r="F485" i="30"/>
  <c r="F483" i="30"/>
  <c r="F479" i="30"/>
  <c r="F475" i="30"/>
  <c r="F473" i="30"/>
  <c r="F238" i="30"/>
  <c r="F214" i="30"/>
  <c r="AW103" i="46"/>
  <c r="AW98" i="46"/>
  <c r="J273" i="46"/>
  <c r="I241" i="46"/>
  <c r="J241" i="46"/>
  <c r="AW102" i="46"/>
  <c r="F543" i="46"/>
  <c r="F541" i="46"/>
  <c r="F539" i="46"/>
  <c r="F537" i="46"/>
  <c r="F535" i="46"/>
  <c r="F533" i="46"/>
  <c r="F531" i="46"/>
  <c r="F529" i="46"/>
  <c r="F527" i="46"/>
  <c r="F525" i="46"/>
  <c r="F523" i="46"/>
  <c r="F521" i="46"/>
  <c r="F519" i="46"/>
  <c r="F517" i="46"/>
  <c r="F515" i="46"/>
  <c r="F513" i="46"/>
  <c r="F511" i="46"/>
  <c r="F509" i="46"/>
  <c r="F507" i="46"/>
  <c r="B88" i="46"/>
  <c r="F542" i="46"/>
  <c r="F540" i="46"/>
  <c r="F538" i="46"/>
  <c r="F536" i="46"/>
  <c r="F534" i="46"/>
  <c r="F532" i="46"/>
  <c r="F530" i="46"/>
  <c r="F528" i="46"/>
  <c r="F526" i="46"/>
  <c r="F524" i="46"/>
  <c r="F522" i="46"/>
  <c r="F520" i="46"/>
  <c r="F518" i="46"/>
  <c r="F516" i="46"/>
  <c r="F514" i="46"/>
  <c r="F512" i="46"/>
  <c r="F510" i="46"/>
  <c r="F508" i="46"/>
  <c r="F506" i="46"/>
  <c r="F504" i="46"/>
  <c r="F502" i="46"/>
  <c r="F500" i="46"/>
  <c r="F498" i="46"/>
  <c r="F496" i="46"/>
  <c r="F494" i="46"/>
  <c r="F492" i="46"/>
  <c r="F490" i="46"/>
  <c r="F488" i="46"/>
  <c r="F473" i="46"/>
  <c r="F471" i="46"/>
  <c r="F458" i="46"/>
  <c r="F456" i="46"/>
  <c r="F374" i="46"/>
  <c r="F365" i="46"/>
  <c r="F283" i="46"/>
  <c r="F281" i="46"/>
  <c r="F267" i="46"/>
  <c r="F256" i="46"/>
  <c r="F253" i="46"/>
  <c r="F248" i="46"/>
  <c r="F245" i="46"/>
  <c r="F240" i="46"/>
  <c r="F237" i="46"/>
  <c r="F228" i="46"/>
  <c r="F220" i="46"/>
  <c r="F212" i="46"/>
  <c r="F204" i="46"/>
  <c r="F482" i="46"/>
  <c r="F480" i="46"/>
  <c r="F465" i="46"/>
  <c r="F463" i="46"/>
  <c r="F279" i="46"/>
  <c r="F263" i="46"/>
  <c r="F505" i="46"/>
  <c r="F503" i="46"/>
  <c r="F501" i="46"/>
  <c r="F499" i="46"/>
  <c r="F497" i="46"/>
  <c r="F495" i="46"/>
  <c r="F493" i="46"/>
  <c r="F491" i="46"/>
  <c r="F489" i="46"/>
  <c r="F487" i="46"/>
  <c r="F474" i="46"/>
  <c r="F472" i="46"/>
  <c r="F457" i="46"/>
  <c r="F423" i="46"/>
  <c r="F421" i="46"/>
  <c r="F419" i="46"/>
  <c r="F417" i="46"/>
  <c r="F415" i="46"/>
  <c r="F413" i="46"/>
  <c r="F411" i="46"/>
  <c r="F409" i="46"/>
  <c r="F407" i="46"/>
  <c r="F405" i="46"/>
  <c r="F403" i="46"/>
  <c r="F401" i="46"/>
  <c r="F399" i="46"/>
  <c r="F397" i="46"/>
  <c r="F395" i="46"/>
  <c r="F393" i="46"/>
  <c r="F391" i="46"/>
  <c r="F389" i="46"/>
  <c r="F387" i="46"/>
  <c r="F385" i="46"/>
  <c r="F383" i="46"/>
  <c r="F381" i="46"/>
  <c r="F379" i="46"/>
  <c r="F377" i="46"/>
  <c r="F373" i="46"/>
  <c r="F362" i="46"/>
  <c r="F360" i="46"/>
  <c r="F358" i="46"/>
  <c r="F356" i="46"/>
  <c r="F354" i="46"/>
  <c r="F352" i="46"/>
  <c r="F350" i="46"/>
  <c r="F348" i="46"/>
  <c r="F346" i="46"/>
  <c r="F344" i="46"/>
  <c r="F342" i="46"/>
  <c r="F340" i="46"/>
  <c r="F338" i="46"/>
  <c r="F336" i="46"/>
  <c r="F334" i="46"/>
  <c r="F332" i="46"/>
  <c r="F330" i="46"/>
  <c r="F328" i="46"/>
  <c r="F326" i="46"/>
  <c r="F324" i="46"/>
  <c r="F322" i="46"/>
  <c r="F320" i="46"/>
  <c r="F318" i="46"/>
  <c r="F316" i="46"/>
  <c r="F314" i="46"/>
  <c r="F312" i="46"/>
  <c r="F310" i="46"/>
  <c r="F308" i="46"/>
  <c r="F306" i="46"/>
  <c r="F304" i="46"/>
  <c r="F302" i="46"/>
  <c r="F300" i="46"/>
  <c r="F275" i="46"/>
  <c r="F273" i="46"/>
  <c r="F259" i="46"/>
  <c r="F257" i="46"/>
  <c r="F252" i="46"/>
  <c r="F249" i="46"/>
  <c r="F244" i="46"/>
  <c r="F241" i="46"/>
  <c r="F232" i="46"/>
  <c r="F224" i="46"/>
  <c r="F216" i="46"/>
  <c r="F208" i="46"/>
  <c r="F200" i="46"/>
  <c r="J368" i="46"/>
  <c r="I543" i="46"/>
  <c r="J543" i="46"/>
  <c r="I541" i="46"/>
  <c r="J541" i="46"/>
  <c r="I539" i="46"/>
  <c r="J539" i="46"/>
  <c r="I537" i="46"/>
  <c r="J537" i="46"/>
  <c r="I535" i="46"/>
  <c r="J535" i="46"/>
  <c r="I533" i="46"/>
  <c r="J533" i="46"/>
  <c r="I531" i="46"/>
  <c r="J531" i="46"/>
  <c r="I529" i="46"/>
  <c r="J529" i="46"/>
  <c r="I527" i="46"/>
  <c r="J527" i="46"/>
  <c r="I525" i="46"/>
  <c r="J525" i="46"/>
  <c r="I523" i="46"/>
  <c r="J523" i="46"/>
  <c r="I521" i="46"/>
  <c r="J521" i="46"/>
  <c r="I519" i="46"/>
  <c r="J519" i="46"/>
  <c r="I517" i="46"/>
  <c r="J517" i="46"/>
  <c r="I515" i="46"/>
  <c r="J515" i="46"/>
  <c r="I513" i="46"/>
  <c r="J513" i="46"/>
  <c r="I511" i="46"/>
  <c r="J511" i="46"/>
  <c r="I509" i="46"/>
  <c r="J509" i="46"/>
  <c r="I507" i="46"/>
  <c r="J507" i="46"/>
  <c r="I505" i="46"/>
  <c r="J505" i="46"/>
  <c r="I503" i="46"/>
  <c r="J503" i="46"/>
  <c r="I501" i="46"/>
  <c r="J501" i="46"/>
  <c r="I499" i="46"/>
  <c r="J499" i="46"/>
  <c r="I497" i="46"/>
  <c r="J497" i="46"/>
  <c r="I495" i="46"/>
  <c r="J495" i="46"/>
  <c r="I493" i="46"/>
  <c r="J493" i="46"/>
  <c r="I491" i="46"/>
  <c r="J491" i="46"/>
  <c r="I489" i="46"/>
  <c r="J489" i="46"/>
  <c r="J198" i="46"/>
  <c r="I198" i="46"/>
  <c r="J542" i="46"/>
  <c r="I542" i="46"/>
  <c r="J540" i="46"/>
  <c r="I540" i="46"/>
  <c r="J538" i="46"/>
  <c r="I538" i="46"/>
  <c r="J536" i="46"/>
  <c r="I536" i="46"/>
  <c r="J534" i="46"/>
  <c r="I534" i="46"/>
  <c r="J532" i="46"/>
  <c r="I532" i="46"/>
  <c r="J530" i="46"/>
  <c r="I530" i="46"/>
  <c r="J528" i="46"/>
  <c r="I528" i="46"/>
  <c r="J526" i="46"/>
  <c r="I526" i="46"/>
  <c r="J524" i="46"/>
  <c r="I524" i="46"/>
  <c r="J522" i="46"/>
  <c r="I522" i="46"/>
  <c r="J520" i="46"/>
  <c r="I520" i="46"/>
  <c r="J518" i="46"/>
  <c r="I518" i="46"/>
  <c r="J516" i="46"/>
  <c r="I516" i="46"/>
  <c r="J514" i="46"/>
  <c r="I514" i="46"/>
  <c r="J512" i="46"/>
  <c r="I512" i="46"/>
  <c r="J510" i="46"/>
  <c r="I510" i="46"/>
  <c r="J508" i="46"/>
  <c r="I508" i="46"/>
  <c r="J506" i="46"/>
  <c r="I506" i="46"/>
  <c r="J504" i="46"/>
  <c r="I504" i="46"/>
  <c r="J502" i="46"/>
  <c r="I502" i="46"/>
  <c r="J500" i="46"/>
  <c r="I500" i="46"/>
  <c r="J498" i="46"/>
  <c r="I498" i="46"/>
  <c r="J496" i="46"/>
  <c r="I496" i="46"/>
  <c r="I494" i="46"/>
  <c r="J494" i="46"/>
  <c r="I492" i="46"/>
  <c r="J492" i="46"/>
  <c r="I490" i="46"/>
  <c r="J490" i="46"/>
  <c r="I488" i="46"/>
  <c r="J488" i="46"/>
  <c r="G99" i="46" a="1"/>
  <c r="G99" i="46" s="1"/>
  <c r="G103" i="46" a="1"/>
  <c r="G103" i="46" s="1"/>
  <c r="I486" i="46"/>
  <c r="J486" i="46"/>
  <c r="I483" i="46"/>
  <c r="J483" i="46"/>
  <c r="I478" i="46"/>
  <c r="J478" i="46"/>
  <c r="I475" i="46"/>
  <c r="J475" i="46"/>
  <c r="I470" i="46"/>
  <c r="J470" i="46"/>
  <c r="I467" i="46"/>
  <c r="J467" i="46"/>
  <c r="I462" i="46"/>
  <c r="J462" i="46"/>
  <c r="I459" i="46"/>
  <c r="J459" i="46"/>
  <c r="I454" i="46"/>
  <c r="J454" i="46"/>
  <c r="I452" i="46"/>
  <c r="J452" i="46"/>
  <c r="I450" i="46"/>
  <c r="J450" i="46"/>
  <c r="I446" i="46"/>
  <c r="J446" i="46"/>
  <c r="I444" i="46"/>
  <c r="J444" i="46"/>
  <c r="I442" i="46"/>
  <c r="J442" i="46"/>
  <c r="I438" i="46"/>
  <c r="J438" i="46"/>
  <c r="I436" i="46"/>
  <c r="J436" i="46"/>
  <c r="I434" i="46"/>
  <c r="J434" i="46"/>
  <c r="I430" i="46"/>
  <c r="J430" i="46"/>
  <c r="I428" i="46"/>
  <c r="J428" i="46"/>
  <c r="I426" i="46"/>
  <c r="J426" i="46"/>
  <c r="I422" i="46"/>
  <c r="J422" i="46"/>
  <c r="I420" i="46"/>
  <c r="J420" i="46"/>
  <c r="I418" i="46"/>
  <c r="J418" i="46"/>
  <c r="I414" i="46"/>
  <c r="J414" i="46"/>
  <c r="I412" i="46"/>
  <c r="J412" i="46"/>
  <c r="I410" i="46"/>
  <c r="J410" i="46"/>
  <c r="I406" i="46"/>
  <c r="J406" i="46"/>
  <c r="I404" i="46"/>
  <c r="J404" i="46"/>
  <c r="I402" i="46"/>
  <c r="J402" i="46"/>
  <c r="I398" i="46"/>
  <c r="J398" i="46"/>
  <c r="I396" i="46"/>
  <c r="J396" i="46"/>
  <c r="I394" i="46"/>
  <c r="J394" i="46"/>
  <c r="I390" i="46"/>
  <c r="J390" i="46"/>
  <c r="I388" i="46"/>
  <c r="J388" i="46"/>
  <c r="I386" i="46"/>
  <c r="J386" i="46"/>
  <c r="I382" i="46"/>
  <c r="J382" i="46"/>
  <c r="I380" i="46"/>
  <c r="J380" i="46"/>
  <c r="I378" i="46"/>
  <c r="J378" i="46"/>
  <c r="I371" i="46"/>
  <c r="J371" i="46"/>
  <c r="I366" i="46"/>
  <c r="J366" i="46"/>
  <c r="I364" i="46"/>
  <c r="J364" i="46"/>
  <c r="I235" i="46"/>
  <c r="J235" i="46"/>
  <c r="I233" i="46"/>
  <c r="J233" i="46"/>
  <c r="I225" i="46"/>
  <c r="J225" i="46"/>
  <c r="I217" i="46"/>
  <c r="J217" i="46"/>
  <c r="I201" i="46"/>
  <c r="J201" i="46"/>
  <c r="J464" i="46"/>
  <c r="J432" i="46"/>
  <c r="J400" i="46"/>
  <c r="AW93" i="46"/>
  <c r="G94" i="46" a="1"/>
  <c r="G94" i="46" s="1"/>
  <c r="AW97" i="46"/>
  <c r="G98" i="46" a="1"/>
  <c r="G98" i="46" s="1"/>
  <c r="AW101" i="46"/>
  <c r="G102" i="46" a="1"/>
  <c r="G102" i="46" s="1"/>
  <c r="F485" i="46"/>
  <c r="I481" i="46"/>
  <c r="J481" i="46"/>
  <c r="F477" i="46"/>
  <c r="I473" i="46"/>
  <c r="J473" i="46"/>
  <c r="F469" i="46"/>
  <c r="I465" i="46"/>
  <c r="J465" i="46"/>
  <c r="F461" i="46"/>
  <c r="I457" i="46"/>
  <c r="J457" i="46"/>
  <c r="F375" i="46"/>
  <c r="I374" i="46"/>
  <c r="J374" i="46"/>
  <c r="I372" i="46"/>
  <c r="J372" i="46"/>
  <c r="I369" i="46"/>
  <c r="J369" i="46"/>
  <c r="F363" i="46"/>
  <c r="I362" i="46"/>
  <c r="J362" i="46"/>
  <c r="I360" i="46"/>
  <c r="J360" i="46"/>
  <c r="I358" i="46"/>
  <c r="J358" i="46"/>
  <c r="I356" i="46"/>
  <c r="J356" i="46"/>
  <c r="I282" i="46"/>
  <c r="J282" i="46"/>
  <c r="I280" i="46"/>
  <c r="J280" i="46"/>
  <c r="I278" i="46"/>
  <c r="J278" i="46"/>
  <c r="I277" i="46"/>
  <c r="J277" i="46"/>
  <c r="I275" i="46"/>
  <c r="J275" i="46"/>
  <c r="I266" i="46"/>
  <c r="J266" i="46"/>
  <c r="I264" i="46"/>
  <c r="J264" i="46"/>
  <c r="I262" i="46"/>
  <c r="J262" i="46"/>
  <c r="I261" i="46"/>
  <c r="J261" i="46"/>
  <c r="I259" i="46"/>
  <c r="J259" i="46"/>
  <c r="I255" i="46"/>
  <c r="J255" i="46"/>
  <c r="I253" i="46"/>
  <c r="J253" i="46"/>
  <c r="I252" i="46"/>
  <c r="J252" i="46"/>
  <c r="I247" i="46"/>
  <c r="J247" i="46"/>
  <c r="I245" i="46"/>
  <c r="J245" i="46"/>
  <c r="I244" i="46"/>
  <c r="J244" i="46"/>
  <c r="I239" i="46"/>
  <c r="J239" i="46"/>
  <c r="I237" i="46"/>
  <c r="J237" i="46"/>
  <c r="I230" i="46"/>
  <c r="J230" i="46"/>
  <c r="I227" i="46"/>
  <c r="J227" i="46"/>
  <c r="I222" i="46"/>
  <c r="J222" i="46"/>
  <c r="I219" i="46"/>
  <c r="J219" i="46"/>
  <c r="I214" i="46"/>
  <c r="J214" i="46"/>
  <c r="I211" i="46"/>
  <c r="J211" i="46"/>
  <c r="I206" i="46"/>
  <c r="J206" i="46"/>
  <c r="I203" i="46"/>
  <c r="J203" i="46"/>
  <c r="J456" i="46"/>
  <c r="J424" i="46"/>
  <c r="J392" i="46"/>
  <c r="J337" i="46"/>
  <c r="J209" i="46"/>
  <c r="AW92" i="46"/>
  <c r="G93" i="46" a="1"/>
  <c r="G93" i="46" s="1"/>
  <c r="AW96" i="46"/>
  <c r="G96" i="46" s="1" a="1"/>
  <c r="G96" i="46" s="1"/>
  <c r="G97" i="46" a="1"/>
  <c r="G97" i="46" s="1"/>
  <c r="AW100" i="46"/>
  <c r="G101" i="46" a="1"/>
  <c r="G101" i="46" s="1"/>
  <c r="I487" i="46"/>
  <c r="J487" i="46"/>
  <c r="I484" i="46"/>
  <c r="J484" i="46"/>
  <c r="I482" i="46"/>
  <c r="J482" i="46"/>
  <c r="I479" i="46"/>
  <c r="J479" i="46"/>
  <c r="I476" i="46"/>
  <c r="J476" i="46"/>
  <c r="I474" i="46"/>
  <c r="J474" i="46"/>
  <c r="I471" i="46"/>
  <c r="J471" i="46"/>
  <c r="I468" i="46"/>
  <c r="J468" i="46"/>
  <c r="I466" i="46"/>
  <c r="J466" i="46"/>
  <c r="I463" i="46"/>
  <c r="J463" i="46"/>
  <c r="I460" i="46"/>
  <c r="J460" i="46"/>
  <c r="I458" i="46"/>
  <c r="J458" i="46"/>
  <c r="I455" i="46"/>
  <c r="J455" i="46"/>
  <c r="I453" i="46"/>
  <c r="J453" i="46"/>
  <c r="I451" i="46"/>
  <c r="J451" i="46"/>
  <c r="I449" i="46"/>
  <c r="J449" i="46"/>
  <c r="I447" i="46"/>
  <c r="J447" i="46"/>
  <c r="I445" i="46"/>
  <c r="J445" i="46"/>
  <c r="I443" i="46"/>
  <c r="J443" i="46"/>
  <c r="I441" i="46"/>
  <c r="J441" i="46"/>
  <c r="I439" i="46"/>
  <c r="J439" i="46"/>
  <c r="I437" i="46"/>
  <c r="J437" i="46"/>
  <c r="I435" i="46"/>
  <c r="J435" i="46"/>
  <c r="I433" i="46"/>
  <c r="J433" i="46"/>
  <c r="I431" i="46"/>
  <c r="J431" i="46"/>
  <c r="I429" i="46"/>
  <c r="J429" i="46"/>
  <c r="I427" i="46"/>
  <c r="J427" i="46"/>
  <c r="I425" i="46"/>
  <c r="J425" i="46"/>
  <c r="I423" i="46"/>
  <c r="J423" i="46"/>
  <c r="I421" i="46"/>
  <c r="J421" i="46"/>
  <c r="I419" i="46"/>
  <c r="J419" i="46"/>
  <c r="I417" i="46"/>
  <c r="J417" i="46"/>
  <c r="I415" i="46"/>
  <c r="J415" i="46"/>
  <c r="I413" i="46"/>
  <c r="J413" i="46"/>
  <c r="I411" i="46"/>
  <c r="J411" i="46"/>
  <c r="I409" i="46"/>
  <c r="J409" i="46"/>
  <c r="I407" i="46"/>
  <c r="J407" i="46"/>
  <c r="I405" i="46"/>
  <c r="J405" i="46"/>
  <c r="I403" i="46"/>
  <c r="J403" i="46"/>
  <c r="I401" i="46"/>
  <c r="J401" i="46"/>
  <c r="I399" i="46"/>
  <c r="J399" i="46"/>
  <c r="I397" i="46"/>
  <c r="J397" i="46"/>
  <c r="I395" i="46"/>
  <c r="J395" i="46"/>
  <c r="I393" i="46"/>
  <c r="J393" i="46"/>
  <c r="I391" i="46"/>
  <c r="J391" i="46"/>
  <c r="I389" i="46"/>
  <c r="J389" i="46"/>
  <c r="I387" i="46"/>
  <c r="J387" i="46"/>
  <c r="I385" i="46"/>
  <c r="J385" i="46"/>
  <c r="I383" i="46"/>
  <c r="J383" i="46"/>
  <c r="I381" i="46"/>
  <c r="J381" i="46"/>
  <c r="I379" i="46"/>
  <c r="J379" i="46"/>
  <c r="I377" i="46"/>
  <c r="J377" i="46"/>
  <c r="F371" i="46"/>
  <c r="I367" i="46"/>
  <c r="J367" i="46"/>
  <c r="I229" i="46"/>
  <c r="J229" i="46"/>
  <c r="I221" i="46"/>
  <c r="J221" i="46"/>
  <c r="I213" i="46"/>
  <c r="J213" i="46"/>
  <c r="I205" i="46"/>
  <c r="J205" i="46"/>
  <c r="J480" i="46"/>
  <c r="J448" i="46"/>
  <c r="J416" i="46"/>
  <c r="J384" i="46"/>
  <c r="J305" i="46"/>
  <c r="AW91" i="46"/>
  <c r="B91" i="46" s="1"/>
  <c r="G92" i="46" a="1"/>
  <c r="G92" i="46" s="1"/>
  <c r="AW95" i="46"/>
  <c r="G95" i="46" s="1" a="1"/>
  <c r="G95" i="46" s="1"/>
  <c r="G100" i="46" a="1"/>
  <c r="G100" i="46" s="1"/>
  <c r="F486" i="46"/>
  <c r="I485" i="46"/>
  <c r="J485" i="46"/>
  <c r="F483" i="46"/>
  <c r="F478" i="46"/>
  <c r="I477" i="46"/>
  <c r="J477" i="46"/>
  <c r="F475" i="46"/>
  <c r="F470" i="46"/>
  <c r="I469" i="46"/>
  <c r="J469" i="46"/>
  <c r="F467" i="46"/>
  <c r="F462" i="46"/>
  <c r="I461" i="46"/>
  <c r="J461" i="46"/>
  <c r="F459" i="46"/>
  <c r="F454" i="46"/>
  <c r="F452" i="46"/>
  <c r="F450" i="46"/>
  <c r="F448" i="46"/>
  <c r="F446" i="46"/>
  <c r="F444" i="46"/>
  <c r="F442" i="46"/>
  <c r="F440" i="46"/>
  <c r="F438" i="46"/>
  <c r="F436" i="46"/>
  <c r="F434" i="46"/>
  <c r="F432" i="46"/>
  <c r="F430" i="46"/>
  <c r="F428" i="46"/>
  <c r="F426" i="46"/>
  <c r="F424" i="46"/>
  <c r="F422" i="46"/>
  <c r="F420" i="46"/>
  <c r="F418" i="46"/>
  <c r="F416" i="46"/>
  <c r="F414" i="46"/>
  <c r="F412" i="46"/>
  <c r="F410" i="46"/>
  <c r="F408" i="46"/>
  <c r="F406" i="46"/>
  <c r="F404" i="46"/>
  <c r="F402" i="46"/>
  <c r="F400" i="46"/>
  <c r="F398" i="46"/>
  <c r="F396" i="46"/>
  <c r="F394" i="46"/>
  <c r="F392" i="46"/>
  <c r="F390" i="46"/>
  <c r="F388" i="46"/>
  <c r="F386" i="46"/>
  <c r="F384" i="46"/>
  <c r="F382" i="46"/>
  <c r="F380" i="46"/>
  <c r="F378" i="46"/>
  <c r="I375" i="46"/>
  <c r="J375" i="46"/>
  <c r="F366" i="46"/>
  <c r="I363" i="46"/>
  <c r="J363" i="46"/>
  <c r="I361" i="46"/>
  <c r="J361" i="46"/>
  <c r="I359" i="46"/>
  <c r="J359" i="46"/>
  <c r="I357" i="46"/>
  <c r="J357" i="46"/>
  <c r="I355" i="46"/>
  <c r="J355" i="46"/>
  <c r="I353" i="46"/>
  <c r="J353" i="46"/>
  <c r="I351" i="46"/>
  <c r="J351" i="46"/>
  <c r="I349" i="46"/>
  <c r="J349" i="46"/>
  <c r="I347" i="46"/>
  <c r="J347" i="46"/>
  <c r="I345" i="46"/>
  <c r="J345" i="46"/>
  <c r="I343" i="46"/>
  <c r="J343" i="46"/>
  <c r="I341" i="46"/>
  <c r="J341" i="46"/>
  <c r="I339" i="46"/>
  <c r="J339" i="46"/>
  <c r="I335" i="46"/>
  <c r="J335" i="46"/>
  <c r="I333" i="46"/>
  <c r="J333" i="46"/>
  <c r="I331" i="46"/>
  <c r="J331" i="46"/>
  <c r="I329" i="46"/>
  <c r="J329" i="46"/>
  <c r="I327" i="46"/>
  <c r="J327" i="46"/>
  <c r="I325" i="46"/>
  <c r="J325" i="46"/>
  <c r="I323" i="46"/>
  <c r="J323" i="46"/>
  <c r="I321" i="46"/>
  <c r="J321" i="46"/>
  <c r="I319" i="46"/>
  <c r="J319" i="46"/>
  <c r="I317" i="46"/>
  <c r="J317" i="46"/>
  <c r="I315" i="46"/>
  <c r="J315" i="46"/>
  <c r="I313" i="46"/>
  <c r="J313" i="46"/>
  <c r="I311" i="46"/>
  <c r="J311" i="46"/>
  <c r="I309" i="46"/>
  <c r="J309" i="46"/>
  <c r="I307" i="46"/>
  <c r="J307" i="46"/>
  <c r="I303" i="46"/>
  <c r="J303" i="46"/>
  <c r="I301" i="46"/>
  <c r="J301" i="46"/>
  <c r="I283" i="46"/>
  <c r="J283" i="46"/>
  <c r="I274" i="46"/>
  <c r="J274" i="46"/>
  <c r="I272" i="46"/>
  <c r="J272" i="46"/>
  <c r="I270" i="46"/>
  <c r="J270" i="46"/>
  <c r="I269" i="46"/>
  <c r="J269" i="46"/>
  <c r="I267" i="46"/>
  <c r="J267" i="46"/>
  <c r="I258" i="46"/>
  <c r="J258" i="46"/>
  <c r="I256" i="46"/>
  <c r="J256" i="46"/>
  <c r="I251" i="46"/>
  <c r="J251" i="46"/>
  <c r="I249" i="46"/>
  <c r="J249" i="46"/>
  <c r="I248" i="46"/>
  <c r="J248" i="46"/>
  <c r="I243" i="46"/>
  <c r="J243" i="46"/>
  <c r="I240" i="46"/>
  <c r="J240" i="46"/>
  <c r="I231" i="46"/>
  <c r="J231" i="46"/>
  <c r="I226" i="46"/>
  <c r="J226" i="46"/>
  <c r="I223" i="46"/>
  <c r="J223" i="46"/>
  <c r="I218" i="46"/>
  <c r="J218" i="46"/>
  <c r="I215" i="46"/>
  <c r="J215" i="46"/>
  <c r="I210" i="46"/>
  <c r="J210" i="46"/>
  <c r="I207" i="46"/>
  <c r="J207" i="46"/>
  <c r="I202" i="46"/>
  <c r="J202" i="46"/>
  <c r="I199" i="46"/>
  <c r="J199" i="46"/>
  <c r="J472" i="46"/>
  <c r="J440" i="46"/>
  <c r="J408" i="46"/>
  <c r="J376" i="46"/>
  <c r="I279" i="46"/>
  <c r="J279" i="46"/>
  <c r="I271" i="46"/>
  <c r="J271" i="46"/>
  <c r="F265" i="46"/>
  <c r="I263" i="46"/>
  <c r="J263" i="46"/>
  <c r="I254" i="46"/>
  <c r="J254" i="46"/>
  <c r="I250" i="46"/>
  <c r="J250" i="46"/>
  <c r="I246" i="46"/>
  <c r="J246" i="46"/>
  <c r="I242" i="46"/>
  <c r="J242" i="46"/>
  <c r="I238" i="46"/>
  <c r="J238" i="46"/>
  <c r="I234" i="46"/>
  <c r="J234" i="46"/>
  <c r="J265" i="46"/>
  <c r="I354" i="46"/>
  <c r="J354" i="46"/>
  <c r="I352" i="46"/>
  <c r="J352" i="46"/>
  <c r="I350" i="46"/>
  <c r="J350" i="46"/>
  <c r="I348" i="46"/>
  <c r="J348" i="46"/>
  <c r="I346" i="46"/>
  <c r="J346" i="46"/>
  <c r="I344" i="46"/>
  <c r="J344" i="46"/>
  <c r="I342" i="46"/>
  <c r="J342" i="46"/>
  <c r="I340" i="46"/>
  <c r="J340" i="46"/>
  <c r="I338" i="46"/>
  <c r="J338" i="46"/>
  <c r="I336" i="46"/>
  <c r="J336" i="46"/>
  <c r="I334" i="46"/>
  <c r="J334" i="46"/>
  <c r="I332" i="46"/>
  <c r="J332" i="46"/>
  <c r="I330" i="46"/>
  <c r="J330" i="46"/>
  <c r="I328" i="46"/>
  <c r="J328" i="46"/>
  <c r="I326" i="46"/>
  <c r="J326" i="46"/>
  <c r="I324" i="46"/>
  <c r="J324" i="46"/>
  <c r="I322" i="46"/>
  <c r="J322" i="46"/>
  <c r="I320" i="46"/>
  <c r="J320" i="46"/>
  <c r="I318" i="46"/>
  <c r="J318" i="46"/>
  <c r="I316" i="46"/>
  <c r="J316" i="46"/>
  <c r="I314" i="46"/>
  <c r="J314" i="46"/>
  <c r="I312" i="46"/>
  <c r="J312" i="46"/>
  <c r="I310" i="46"/>
  <c r="J310" i="46"/>
  <c r="I308" i="46"/>
  <c r="J308" i="46"/>
  <c r="I306" i="46"/>
  <c r="J306" i="46"/>
  <c r="I304" i="46"/>
  <c r="J304" i="46"/>
  <c r="I302" i="46"/>
  <c r="J302" i="46"/>
  <c r="I300" i="46"/>
  <c r="J300" i="46"/>
  <c r="I276" i="46"/>
  <c r="J276" i="46"/>
  <c r="I268" i="46"/>
  <c r="J268" i="46"/>
  <c r="I260" i="46"/>
  <c r="J260" i="46"/>
  <c r="F254" i="46"/>
  <c r="F250" i="46"/>
  <c r="F246" i="46"/>
  <c r="F242" i="46"/>
  <c r="F238" i="46"/>
  <c r="F234" i="46"/>
  <c r="F230" i="46"/>
  <c r="F226" i="46"/>
  <c r="F222" i="46"/>
  <c r="F218" i="46"/>
  <c r="F214" i="46"/>
  <c r="F210" i="46"/>
  <c r="F206" i="46"/>
  <c r="F202" i="46"/>
  <c r="J257" i="46"/>
  <c r="I373" i="46"/>
  <c r="J373" i="46"/>
  <c r="I365" i="46"/>
  <c r="J365" i="46"/>
  <c r="F311" i="46"/>
  <c r="F309" i="46"/>
  <c r="F307" i="46"/>
  <c r="F305" i="46"/>
  <c r="F303" i="46"/>
  <c r="F301" i="46"/>
  <c r="F277" i="46"/>
  <c r="F269" i="46"/>
  <c r="F261" i="46"/>
  <c r="F255" i="46"/>
  <c r="F251" i="46"/>
  <c r="F247" i="46"/>
  <c r="F243" i="46"/>
  <c r="F239" i="46"/>
  <c r="I236" i="46"/>
  <c r="J236" i="46"/>
  <c r="F235" i="46"/>
  <c r="I232" i="46"/>
  <c r="J232" i="46"/>
  <c r="F231" i="46"/>
  <c r="I228" i="46"/>
  <c r="J228" i="46"/>
  <c r="F227" i="46"/>
  <c r="I224" i="46"/>
  <c r="J224" i="46"/>
  <c r="F223" i="46"/>
  <c r="I220" i="46"/>
  <c r="J220" i="46"/>
  <c r="F219" i="46"/>
  <c r="I216" i="46"/>
  <c r="J216" i="46"/>
  <c r="F215" i="46"/>
  <c r="I212" i="46"/>
  <c r="J212" i="46"/>
  <c r="F211" i="46"/>
  <c r="I208" i="46"/>
  <c r="J208" i="46"/>
  <c r="F207" i="46"/>
  <c r="I204" i="46"/>
  <c r="J204" i="46"/>
  <c r="F203" i="46"/>
  <c r="I200" i="46"/>
  <c r="J200" i="46"/>
  <c r="F199" i="46"/>
  <c r="J370" i="46"/>
  <c r="J281" i="46"/>
  <c r="H58" i="46"/>
  <c r="B58" i="46"/>
  <c r="G58" i="46" s="1"/>
  <c r="C56" i="46"/>
  <c r="H56" i="46" s="1"/>
  <c r="F97" i="46"/>
  <c r="C97" i="46" s="1"/>
  <c r="F103" i="46"/>
  <c r="C103" i="46" s="1"/>
  <c r="E90" i="46"/>
  <c r="G14" i="46"/>
  <c r="H11" i="46"/>
  <c r="F26" i="46" s="1"/>
  <c r="D90" i="46"/>
  <c r="F14" i="46"/>
  <c r="F376" i="46"/>
  <c r="F368" i="46"/>
  <c r="F455" i="46"/>
  <c r="F453" i="46"/>
  <c r="F451" i="46"/>
  <c r="F449" i="46"/>
  <c r="F447" i="46"/>
  <c r="F445" i="46"/>
  <c r="F443" i="46"/>
  <c r="F441" i="46"/>
  <c r="F439" i="46"/>
  <c r="F437" i="46"/>
  <c r="F435" i="46"/>
  <c r="F433" i="46"/>
  <c r="F431" i="46"/>
  <c r="F429" i="46"/>
  <c r="F427" i="46"/>
  <c r="F425" i="46"/>
  <c r="F372" i="46"/>
  <c r="F364" i="46"/>
  <c r="F298" i="46"/>
  <c r="G298" i="46"/>
  <c r="F296" i="46"/>
  <c r="G296" i="46"/>
  <c r="F294" i="46"/>
  <c r="G294" i="46"/>
  <c r="F292" i="46"/>
  <c r="G292" i="46"/>
  <c r="F290" i="46"/>
  <c r="G290" i="46"/>
  <c r="F288" i="46"/>
  <c r="G288" i="46"/>
  <c r="F286" i="46"/>
  <c r="G286" i="46"/>
  <c r="F284" i="46"/>
  <c r="G284" i="46"/>
  <c r="F361" i="46"/>
  <c r="F359" i="46"/>
  <c r="F357" i="46"/>
  <c r="F355" i="46"/>
  <c r="F353" i="46"/>
  <c r="F351" i="46"/>
  <c r="F349" i="46"/>
  <c r="F347" i="46"/>
  <c r="F345" i="46"/>
  <c r="F343" i="46"/>
  <c r="F341" i="46"/>
  <c r="F339" i="46"/>
  <c r="F337" i="46"/>
  <c r="F335" i="46"/>
  <c r="F333" i="46"/>
  <c r="F331" i="46"/>
  <c r="F329" i="46"/>
  <c r="F327" i="46"/>
  <c r="F325" i="46"/>
  <c r="F323" i="46"/>
  <c r="F321" i="46"/>
  <c r="F319" i="46"/>
  <c r="F317" i="46"/>
  <c r="F315" i="46"/>
  <c r="F313" i="46"/>
  <c r="F299" i="46"/>
  <c r="G299" i="46"/>
  <c r="F297" i="46"/>
  <c r="G297" i="46"/>
  <c r="F295" i="46"/>
  <c r="G295" i="46"/>
  <c r="F293" i="46"/>
  <c r="G293" i="46"/>
  <c r="F291" i="46"/>
  <c r="G291" i="46"/>
  <c r="F289" i="46"/>
  <c r="G289" i="46"/>
  <c r="F287" i="46"/>
  <c r="G287" i="46"/>
  <c r="F285" i="46"/>
  <c r="G285" i="46"/>
  <c r="F282" i="46"/>
  <c r="F278" i="46"/>
  <c r="F274" i="46"/>
  <c r="F270" i="46"/>
  <c r="F266" i="46"/>
  <c r="F262" i="46"/>
  <c r="F258" i="46"/>
  <c r="F280" i="46"/>
  <c r="F276" i="46"/>
  <c r="F272" i="46"/>
  <c r="F268" i="46"/>
  <c r="F264" i="46"/>
  <c r="F260" i="46"/>
  <c r="C88" i="46"/>
  <c r="B103" i="46"/>
  <c r="F102" i="46"/>
  <c r="C102" i="46" s="1"/>
  <c r="B102" i="46"/>
  <c r="F101" i="46"/>
  <c r="C101" i="46" s="1"/>
  <c r="B101" i="46"/>
  <c r="F100" i="46"/>
  <c r="C100" i="46" s="1"/>
  <c r="B100" i="46"/>
  <c r="F99" i="46"/>
  <c r="C99" i="46" s="1"/>
  <c r="B99" i="46"/>
  <c r="F98" i="46"/>
  <c r="C98" i="46" s="1"/>
  <c r="B98" i="46"/>
  <c r="B97" i="46"/>
  <c r="F95" i="46"/>
  <c r="C95" i="46" s="1"/>
  <c r="B95" i="46"/>
  <c r="F94" i="46"/>
  <c r="C94" i="46" s="1"/>
  <c r="B94" i="46"/>
  <c r="B93" i="46"/>
  <c r="F93" i="46"/>
  <c r="C93" i="46" s="1"/>
  <c r="B92" i="46"/>
  <c r="F92" i="46"/>
  <c r="C92" i="46" s="1"/>
  <c r="AU87" i="46"/>
  <c r="AU88" i="46"/>
  <c r="B56" i="46"/>
  <c r="G56" i="46" s="1"/>
  <c r="I57" i="46"/>
  <c r="E59" i="46" s="1"/>
  <c r="E69" i="46" s="1"/>
  <c r="D56" i="46"/>
  <c r="I56" i="46" s="1"/>
  <c r="I30" i="46"/>
  <c r="B11" i="46"/>
  <c r="C30" i="46"/>
  <c r="E30" i="46" s="1"/>
  <c r="I31" i="46"/>
  <c r="I32" i="46" s="1"/>
  <c r="G17" i="46"/>
  <c r="F268" i="38"/>
  <c r="F209" i="38"/>
  <c r="F225" i="38"/>
  <c r="I537" i="38"/>
  <c r="J537" i="38"/>
  <c r="I521" i="38"/>
  <c r="J521" i="38"/>
  <c r="F537" i="38"/>
  <c r="F533" i="38"/>
  <c r="F521" i="38"/>
  <c r="F517" i="38"/>
  <c r="F501" i="38"/>
  <c r="F499" i="38"/>
  <c r="F493" i="38"/>
  <c r="F491" i="38"/>
  <c r="H52" i="38"/>
  <c r="F276" i="38"/>
  <c r="F252" i="38"/>
  <c r="F229" i="38"/>
  <c r="F213" i="38"/>
  <c r="F197" i="38"/>
  <c r="F193" i="38"/>
  <c r="J507" i="38"/>
  <c r="F529" i="38"/>
  <c r="F525" i="38"/>
  <c r="F513" i="38"/>
  <c r="F509" i="38"/>
  <c r="F507" i="38"/>
  <c r="F485" i="38"/>
  <c r="F483" i="38"/>
  <c r="J497" i="38"/>
  <c r="F244" i="38"/>
  <c r="F221" i="38"/>
  <c r="F205" i="38"/>
  <c r="J473" i="38"/>
  <c r="F375" i="30"/>
  <c r="DE172" i="30"/>
  <c r="CO172" i="30"/>
  <c r="DU172" i="30"/>
  <c r="F535" i="30"/>
  <c r="F533" i="30"/>
  <c r="F527" i="30"/>
  <c r="F523" i="30"/>
  <c r="F521" i="30"/>
  <c r="F503" i="30"/>
  <c r="F501" i="30"/>
  <c r="F495" i="30"/>
  <c r="F491" i="30"/>
  <c r="F489" i="30"/>
  <c r="F466" i="30"/>
  <c r="F464" i="30"/>
  <c r="F462" i="30"/>
  <c r="F460" i="30"/>
  <c r="F450" i="30"/>
  <c r="F448" i="30"/>
  <c r="F446" i="30"/>
  <c r="F444" i="30"/>
  <c r="F372" i="30"/>
  <c r="F370" i="30"/>
  <c r="F368" i="30"/>
  <c r="F366" i="30"/>
  <c r="F364" i="30"/>
  <c r="F362" i="30"/>
  <c r="F360" i="30"/>
  <c r="F358" i="30"/>
  <c r="F356" i="30"/>
  <c r="F354" i="30"/>
  <c r="F352" i="30"/>
  <c r="F350" i="30"/>
  <c r="F348" i="30"/>
  <c r="F346" i="30"/>
  <c r="F344" i="30"/>
  <c r="F342" i="30"/>
  <c r="F340" i="30"/>
  <c r="F338" i="30"/>
  <c r="F336" i="30"/>
  <c r="F334" i="30"/>
  <c r="F332" i="30"/>
  <c r="F330" i="30"/>
  <c r="F328" i="30"/>
  <c r="F326" i="30"/>
  <c r="F324" i="30"/>
  <c r="F322" i="30"/>
  <c r="F320" i="30"/>
  <c r="F318" i="30"/>
  <c r="F316" i="30"/>
  <c r="F314" i="30"/>
  <c r="F312" i="30"/>
  <c r="F310" i="30"/>
  <c r="F308" i="30"/>
  <c r="F306" i="30"/>
  <c r="F304" i="30"/>
  <c r="F302" i="30"/>
  <c r="F300" i="30"/>
  <c r="F298" i="30"/>
  <c r="F296" i="30"/>
  <c r="F294" i="30"/>
  <c r="F292" i="30"/>
  <c r="F290" i="30"/>
  <c r="F288" i="30"/>
  <c r="F286" i="30"/>
  <c r="F284" i="30"/>
  <c r="F282" i="30"/>
  <c r="F280" i="30"/>
  <c r="F276" i="30"/>
  <c r="F255" i="30"/>
  <c r="F249" i="30"/>
  <c r="F241" i="30"/>
  <c r="F206" i="30"/>
  <c r="EK172" i="30"/>
  <c r="BY172" i="30"/>
  <c r="EG172" i="30"/>
  <c r="DQ172" i="30"/>
  <c r="DA172" i="30"/>
  <c r="CK172" i="30"/>
  <c r="BU172" i="30"/>
  <c r="BE172" i="30"/>
  <c r="EN172" i="30"/>
  <c r="F423" i="30"/>
  <c r="F407" i="30"/>
  <c r="F272" i="30"/>
  <c r="F260" i="30"/>
  <c r="EC172" i="30"/>
  <c r="DM172" i="30"/>
  <c r="CW172" i="30"/>
  <c r="CG172" i="30"/>
  <c r="BQ172" i="30"/>
  <c r="BA172" i="30"/>
  <c r="F230" i="30"/>
  <c r="F222" i="30"/>
  <c r="F198" i="30"/>
  <c r="AR172" i="30"/>
  <c r="DY172" i="30"/>
  <c r="DI172" i="30"/>
  <c r="CS172" i="30"/>
  <c r="CC172" i="30"/>
  <c r="BM172" i="30"/>
  <c r="AW172" i="30"/>
  <c r="I533" i="38"/>
  <c r="J533" i="38"/>
  <c r="I517" i="38"/>
  <c r="J517" i="38"/>
  <c r="I493" i="38"/>
  <c r="J493" i="38"/>
  <c r="I525" i="38"/>
  <c r="J525" i="38"/>
  <c r="I509" i="38"/>
  <c r="J509" i="38"/>
  <c r="I456" i="38"/>
  <c r="I392" i="38"/>
  <c r="AT92" i="38"/>
  <c r="G92" i="38" s="1" a="1"/>
  <c r="G92" i="38" s="1"/>
  <c r="AT93" i="38"/>
  <c r="G93" i="38" s="1" a="1"/>
  <c r="G93" i="38" s="1"/>
  <c r="AT94" i="38"/>
  <c r="G94" i="38" s="1" a="1"/>
  <c r="G94" i="38" s="1"/>
  <c r="F535" i="38"/>
  <c r="F532" i="38"/>
  <c r="F527" i="38"/>
  <c r="F524" i="38"/>
  <c r="F519" i="38"/>
  <c r="F516" i="38"/>
  <c r="F511" i="38"/>
  <c r="F497" i="38"/>
  <c r="F495" i="38"/>
  <c r="F272" i="38"/>
  <c r="F267" i="38"/>
  <c r="F256" i="38"/>
  <c r="F251" i="38"/>
  <c r="F235" i="38"/>
  <c r="F232" i="38"/>
  <c r="F227" i="38"/>
  <c r="F224" i="38"/>
  <c r="F219" i="38"/>
  <c r="F216" i="38"/>
  <c r="F211" i="38"/>
  <c r="F208" i="38"/>
  <c r="F203" i="38"/>
  <c r="F200" i="38"/>
  <c r="F195" i="38"/>
  <c r="J503" i="38"/>
  <c r="J495" i="38"/>
  <c r="J485" i="38"/>
  <c r="I468" i="38"/>
  <c r="I452" i="38"/>
  <c r="I436" i="38"/>
  <c r="I420" i="38"/>
  <c r="I404" i="38"/>
  <c r="I388" i="38"/>
  <c r="I372" i="38"/>
  <c r="I336" i="38"/>
  <c r="I304" i="38"/>
  <c r="I408" i="38"/>
  <c r="I360" i="38"/>
  <c r="J529" i="38"/>
  <c r="J513" i="38"/>
  <c r="J501" i="38"/>
  <c r="J483" i="38"/>
  <c r="I464" i="38"/>
  <c r="I448" i="38"/>
  <c r="I432" i="38"/>
  <c r="I416" i="38"/>
  <c r="I400" i="38"/>
  <c r="I384" i="38"/>
  <c r="I368" i="38"/>
  <c r="I328" i="38"/>
  <c r="I296" i="38"/>
  <c r="J487" i="38"/>
  <c r="I440" i="38"/>
  <c r="I424" i="38"/>
  <c r="I376" i="38"/>
  <c r="I312" i="38"/>
  <c r="F192" i="38"/>
  <c r="F536" i="38"/>
  <c r="F531" i="38"/>
  <c r="F528" i="38"/>
  <c r="F523" i="38"/>
  <c r="F520" i="38"/>
  <c r="F515" i="38"/>
  <c r="F512" i="38"/>
  <c r="F505" i="38"/>
  <c r="F503" i="38"/>
  <c r="F489" i="38"/>
  <c r="F487" i="38"/>
  <c r="F340" i="38"/>
  <c r="F338" i="38"/>
  <c r="F336" i="38"/>
  <c r="F334" i="38"/>
  <c r="F332" i="38"/>
  <c r="F330" i="38"/>
  <c r="F328" i="38"/>
  <c r="F326" i="38"/>
  <c r="F324" i="38"/>
  <c r="F322" i="38"/>
  <c r="F320" i="38"/>
  <c r="F318" i="38"/>
  <c r="F316" i="38"/>
  <c r="F314" i="38"/>
  <c r="F312" i="38"/>
  <c r="F310" i="38"/>
  <c r="F308" i="38"/>
  <c r="F306" i="38"/>
  <c r="F304" i="38"/>
  <c r="F302" i="38"/>
  <c r="F300" i="38"/>
  <c r="F298" i="38"/>
  <c r="F296" i="38"/>
  <c r="F294" i="38"/>
  <c r="F292" i="38"/>
  <c r="F290" i="38"/>
  <c r="F288" i="38"/>
  <c r="F286" i="38"/>
  <c r="F284" i="38"/>
  <c r="F282" i="38"/>
  <c r="F280" i="38"/>
  <c r="F278" i="38"/>
  <c r="F275" i="38"/>
  <c r="F264" i="38"/>
  <c r="F259" i="38"/>
  <c r="F248" i="38"/>
  <c r="F243" i="38"/>
  <c r="F231" i="38"/>
  <c r="F228" i="38"/>
  <c r="F223" i="38"/>
  <c r="F220" i="38"/>
  <c r="F215" i="38"/>
  <c r="F212" i="38"/>
  <c r="F207" i="38"/>
  <c r="F204" i="38"/>
  <c r="F199" i="38"/>
  <c r="F196" i="38"/>
  <c r="J499" i="38"/>
  <c r="J491" i="38"/>
  <c r="J481" i="38"/>
  <c r="I460" i="38"/>
  <c r="I444" i="38"/>
  <c r="I428" i="38"/>
  <c r="I412" i="38"/>
  <c r="I396" i="38"/>
  <c r="I380" i="38"/>
  <c r="I364" i="38"/>
  <c r="I320" i="38"/>
  <c r="I288" i="38"/>
  <c r="I524" i="38"/>
  <c r="J524" i="38"/>
  <c r="I516" i="38"/>
  <c r="J516" i="38"/>
  <c r="I490" i="38"/>
  <c r="J490" i="38"/>
  <c r="I267" i="38"/>
  <c r="J267" i="38"/>
  <c r="I264" i="38"/>
  <c r="J264" i="38"/>
  <c r="I253" i="38"/>
  <c r="J253" i="38"/>
  <c r="I250" i="38"/>
  <c r="J250" i="38"/>
  <c r="I239" i="38"/>
  <c r="J239" i="38"/>
  <c r="I234" i="38"/>
  <c r="J234" i="38"/>
  <c r="I223" i="38"/>
  <c r="J223" i="38"/>
  <c r="I216" i="38"/>
  <c r="J216" i="38"/>
  <c r="I207" i="38"/>
  <c r="J207" i="38"/>
  <c r="I200" i="38"/>
  <c r="J200" i="38"/>
  <c r="I199" i="38"/>
  <c r="J199" i="38"/>
  <c r="J505" i="38"/>
  <c r="D50" i="38"/>
  <c r="I50" i="38" s="1"/>
  <c r="AT86" i="38"/>
  <c r="G86" i="38" s="1" a="1"/>
  <c r="G86" i="38" s="1"/>
  <c r="J535" i="38"/>
  <c r="J527" i="38"/>
  <c r="J519" i="38"/>
  <c r="J511" i="38"/>
  <c r="J479" i="38"/>
  <c r="J471" i="38"/>
  <c r="J242" i="38"/>
  <c r="I534" i="38"/>
  <c r="J534" i="38"/>
  <c r="I526" i="38"/>
  <c r="J526" i="38"/>
  <c r="I518" i="38"/>
  <c r="J518" i="38"/>
  <c r="I510" i="38"/>
  <c r="J510" i="38"/>
  <c r="I506" i="38"/>
  <c r="J506" i="38"/>
  <c r="I494" i="38"/>
  <c r="J494" i="38"/>
  <c r="I269" i="38"/>
  <c r="J269" i="38"/>
  <c r="AT97" i="38"/>
  <c r="B97" i="38" s="1"/>
  <c r="AT96" i="38"/>
  <c r="G96" i="38" s="1" a="1"/>
  <c r="G96" i="38" s="1"/>
  <c r="I536" i="38"/>
  <c r="J536" i="38"/>
  <c r="I530" i="38"/>
  <c r="J530" i="38"/>
  <c r="I528" i="38"/>
  <c r="J528" i="38"/>
  <c r="I522" i="38"/>
  <c r="J522" i="38"/>
  <c r="I520" i="38"/>
  <c r="J520" i="38"/>
  <c r="I514" i="38"/>
  <c r="J514" i="38"/>
  <c r="I512" i="38"/>
  <c r="J512" i="38"/>
  <c r="I502" i="38"/>
  <c r="J502" i="38"/>
  <c r="I498" i="38"/>
  <c r="J498" i="38"/>
  <c r="I486" i="38"/>
  <c r="J486" i="38"/>
  <c r="I482" i="38"/>
  <c r="J482" i="38"/>
  <c r="I469" i="38"/>
  <c r="J469" i="38"/>
  <c r="I467" i="38"/>
  <c r="J467" i="38"/>
  <c r="I465" i="38"/>
  <c r="J465" i="38"/>
  <c r="I463" i="38"/>
  <c r="J463" i="38"/>
  <c r="I461" i="38"/>
  <c r="J461" i="38"/>
  <c r="I459" i="38"/>
  <c r="J459" i="38"/>
  <c r="I457" i="38"/>
  <c r="J457" i="38"/>
  <c r="I455" i="38"/>
  <c r="J455" i="38"/>
  <c r="I453" i="38"/>
  <c r="J453" i="38"/>
  <c r="I451" i="38"/>
  <c r="J451" i="38"/>
  <c r="I449" i="38"/>
  <c r="J449" i="38"/>
  <c r="I447" i="38"/>
  <c r="J447" i="38"/>
  <c r="I445" i="38"/>
  <c r="J445" i="38"/>
  <c r="I443" i="38"/>
  <c r="J443" i="38"/>
  <c r="I441" i="38"/>
  <c r="J441" i="38"/>
  <c r="I439" i="38"/>
  <c r="J439" i="38"/>
  <c r="I437" i="38"/>
  <c r="J437" i="38"/>
  <c r="I435" i="38"/>
  <c r="J435" i="38"/>
  <c r="I433" i="38"/>
  <c r="J433" i="38"/>
  <c r="I431" i="38"/>
  <c r="J431" i="38"/>
  <c r="I429" i="38"/>
  <c r="J429" i="38"/>
  <c r="I427" i="38"/>
  <c r="J427" i="38"/>
  <c r="I425" i="38"/>
  <c r="J425" i="38"/>
  <c r="I423" i="38"/>
  <c r="J423" i="38"/>
  <c r="I421" i="38"/>
  <c r="J421" i="38"/>
  <c r="I419" i="38"/>
  <c r="J419" i="38"/>
  <c r="I417" i="38"/>
  <c r="J417" i="38"/>
  <c r="I415" i="38"/>
  <c r="J415" i="38"/>
  <c r="I413" i="38"/>
  <c r="J413" i="38"/>
  <c r="I411" i="38"/>
  <c r="J411" i="38"/>
  <c r="I409" i="38"/>
  <c r="J409" i="38"/>
  <c r="I407" i="38"/>
  <c r="J407" i="38"/>
  <c r="I405" i="38"/>
  <c r="J405" i="38"/>
  <c r="I403" i="38"/>
  <c r="J403" i="38"/>
  <c r="I401" i="38"/>
  <c r="J401" i="38"/>
  <c r="I399" i="38"/>
  <c r="J399" i="38"/>
  <c r="I397" i="38"/>
  <c r="J397" i="38"/>
  <c r="I395" i="38"/>
  <c r="J395" i="38"/>
  <c r="I393" i="38"/>
  <c r="J393" i="38"/>
  <c r="I391" i="38"/>
  <c r="J391" i="38"/>
  <c r="I389" i="38"/>
  <c r="J389" i="38"/>
  <c r="I387" i="38"/>
  <c r="J387" i="38"/>
  <c r="I385" i="38"/>
  <c r="J385" i="38"/>
  <c r="I383" i="38"/>
  <c r="J383" i="38"/>
  <c r="I381" i="38"/>
  <c r="J381" i="38"/>
  <c r="I379" i="38"/>
  <c r="J379" i="38"/>
  <c r="I377" i="38"/>
  <c r="J377" i="38"/>
  <c r="I375" i="38"/>
  <c r="J375" i="38"/>
  <c r="I373" i="38"/>
  <c r="J373" i="38"/>
  <c r="I371" i="38"/>
  <c r="J371" i="38"/>
  <c r="I369" i="38"/>
  <c r="J369" i="38"/>
  <c r="I367" i="38"/>
  <c r="J367" i="38"/>
  <c r="I365" i="38"/>
  <c r="J365" i="38"/>
  <c r="I363" i="38"/>
  <c r="J363" i="38"/>
  <c r="I361" i="38"/>
  <c r="J361" i="38"/>
  <c r="I359" i="38"/>
  <c r="J359" i="38"/>
  <c r="I357" i="38"/>
  <c r="J357" i="38"/>
  <c r="I355" i="38"/>
  <c r="J355" i="38"/>
  <c r="I339" i="38"/>
  <c r="J339" i="38"/>
  <c r="I337" i="38"/>
  <c r="J337" i="38"/>
  <c r="I335" i="38"/>
  <c r="J335" i="38"/>
  <c r="I333" i="38"/>
  <c r="J333" i="38"/>
  <c r="I331" i="38"/>
  <c r="J331" i="38"/>
  <c r="I329" i="38"/>
  <c r="J329" i="38"/>
  <c r="I327" i="38"/>
  <c r="J327" i="38"/>
  <c r="I325" i="38"/>
  <c r="J325" i="38"/>
  <c r="I323" i="38"/>
  <c r="J323" i="38"/>
  <c r="I321" i="38"/>
  <c r="J321" i="38"/>
  <c r="I319" i="38"/>
  <c r="J319" i="38"/>
  <c r="I317" i="38"/>
  <c r="J317" i="38"/>
  <c r="I315" i="38"/>
  <c r="J315" i="38"/>
  <c r="I313" i="38"/>
  <c r="J313" i="38"/>
  <c r="I311" i="38"/>
  <c r="J311" i="38"/>
  <c r="I309" i="38"/>
  <c r="J309" i="38"/>
  <c r="I307" i="38"/>
  <c r="J307" i="38"/>
  <c r="I305" i="38"/>
  <c r="J305" i="38"/>
  <c r="I303" i="38"/>
  <c r="J303" i="38"/>
  <c r="I301" i="38"/>
  <c r="J301" i="38"/>
  <c r="I299" i="38"/>
  <c r="J299" i="38"/>
  <c r="I297" i="38"/>
  <c r="J297" i="38"/>
  <c r="I295" i="38"/>
  <c r="J295" i="38"/>
  <c r="I293" i="38"/>
  <c r="J293" i="38"/>
  <c r="I291" i="38"/>
  <c r="J291" i="38"/>
  <c r="I289" i="38"/>
  <c r="J289" i="38"/>
  <c r="I287" i="38"/>
  <c r="J287" i="38"/>
  <c r="I285" i="38"/>
  <c r="J285" i="38"/>
  <c r="I283" i="38"/>
  <c r="J283" i="38"/>
  <c r="I281" i="38"/>
  <c r="J281" i="38"/>
  <c r="I279" i="38"/>
  <c r="J279" i="38"/>
  <c r="I277" i="38"/>
  <c r="J277" i="38"/>
  <c r="I275" i="38"/>
  <c r="J275" i="38"/>
  <c r="I272" i="38"/>
  <c r="J272" i="38"/>
  <c r="I263" i="38"/>
  <c r="J263" i="38"/>
  <c r="I261" i="38"/>
  <c r="J261" i="38"/>
  <c r="I259" i="38"/>
  <c r="J259" i="38"/>
  <c r="I256" i="38"/>
  <c r="J256" i="38"/>
  <c r="I247" i="38"/>
  <c r="J247" i="38"/>
  <c r="I245" i="38"/>
  <c r="J245" i="38"/>
  <c r="I243" i="38"/>
  <c r="J243" i="38"/>
  <c r="I240" i="38"/>
  <c r="J240" i="38"/>
  <c r="I230" i="38"/>
  <c r="J230" i="38"/>
  <c r="I228" i="38"/>
  <c r="J228" i="38"/>
  <c r="I227" i="38"/>
  <c r="J227" i="38"/>
  <c r="I222" i="38"/>
  <c r="J222" i="38"/>
  <c r="I220" i="38"/>
  <c r="J220" i="38"/>
  <c r="I219" i="38"/>
  <c r="J219" i="38"/>
  <c r="I214" i="38"/>
  <c r="J214" i="38"/>
  <c r="I212" i="38"/>
  <c r="J212" i="38"/>
  <c r="I211" i="38"/>
  <c r="J211" i="38"/>
  <c r="I206" i="38"/>
  <c r="J206" i="38"/>
  <c r="I204" i="38"/>
  <c r="J204" i="38"/>
  <c r="I203" i="38"/>
  <c r="J203" i="38"/>
  <c r="I198" i="38"/>
  <c r="J198" i="38"/>
  <c r="I196" i="38"/>
  <c r="J196" i="38"/>
  <c r="I195" i="38"/>
  <c r="J195" i="38"/>
  <c r="J477" i="38"/>
  <c r="J226" i="38"/>
  <c r="B51" i="38"/>
  <c r="G51" i="38" s="1"/>
  <c r="I51" i="38"/>
  <c r="I532" i="38"/>
  <c r="J532" i="38"/>
  <c r="I271" i="38"/>
  <c r="J271" i="38"/>
  <c r="I266" i="38"/>
  <c r="J266" i="38"/>
  <c r="I255" i="38"/>
  <c r="J255" i="38"/>
  <c r="I251" i="38"/>
  <c r="J251" i="38"/>
  <c r="I248" i="38"/>
  <c r="J248" i="38"/>
  <c r="I237" i="38"/>
  <c r="J237" i="38"/>
  <c r="I235" i="38"/>
  <c r="J235" i="38"/>
  <c r="I232" i="38"/>
  <c r="J232" i="38"/>
  <c r="I231" i="38"/>
  <c r="J231" i="38"/>
  <c r="I224" i="38"/>
  <c r="J224" i="38"/>
  <c r="I218" i="38"/>
  <c r="J218" i="38"/>
  <c r="I215" i="38"/>
  <c r="J215" i="38"/>
  <c r="I208" i="38"/>
  <c r="J208" i="38"/>
  <c r="I202" i="38"/>
  <c r="J202" i="38"/>
  <c r="J489" i="38"/>
  <c r="J194" i="38"/>
  <c r="B82" i="38"/>
  <c r="AT87" i="38"/>
  <c r="G87" i="38" s="1" a="1"/>
  <c r="G87" i="38" s="1"/>
  <c r="AT88" i="38"/>
  <c r="G88" i="38" s="1" a="1"/>
  <c r="G88" i="38" s="1"/>
  <c r="AT89" i="38"/>
  <c r="G89" i="38" s="1" a="1"/>
  <c r="G89" i="38" s="1"/>
  <c r="AT90" i="38"/>
  <c r="F90" i="38" s="1"/>
  <c r="C90" i="38" s="1"/>
  <c r="AT91" i="38"/>
  <c r="G91" i="38" s="1" a="1"/>
  <c r="G91" i="38" s="1"/>
  <c r="G95" i="38" a="1"/>
  <c r="G95" i="38" s="1"/>
  <c r="I192" i="38"/>
  <c r="J531" i="38"/>
  <c r="J523" i="38"/>
  <c r="J515" i="38"/>
  <c r="J475" i="38"/>
  <c r="J274" i="38"/>
  <c r="J210" i="38"/>
  <c r="I276" i="38"/>
  <c r="J276" i="38"/>
  <c r="I268" i="38"/>
  <c r="J268" i="38"/>
  <c r="I260" i="38"/>
  <c r="J260" i="38"/>
  <c r="I252" i="38"/>
  <c r="J252" i="38"/>
  <c r="I244" i="38"/>
  <c r="J244" i="38"/>
  <c r="I236" i="38"/>
  <c r="J236" i="38"/>
  <c r="I233" i="38"/>
  <c r="J233" i="38"/>
  <c r="I229" i="38"/>
  <c r="J229" i="38"/>
  <c r="I225" i="38"/>
  <c r="J225" i="38"/>
  <c r="I221" i="38"/>
  <c r="J221" i="38"/>
  <c r="I217" i="38"/>
  <c r="J217" i="38"/>
  <c r="I213" i="38"/>
  <c r="J213" i="38"/>
  <c r="I209" i="38"/>
  <c r="J209" i="38"/>
  <c r="I205" i="38"/>
  <c r="J205" i="38"/>
  <c r="I201" i="38"/>
  <c r="J201" i="38"/>
  <c r="I197" i="38"/>
  <c r="J197" i="38"/>
  <c r="I193" i="38"/>
  <c r="J193" i="38"/>
  <c r="J358" i="38"/>
  <c r="J334" i="38"/>
  <c r="J326" i="38"/>
  <c r="J318" i="38"/>
  <c r="J310" i="38"/>
  <c r="J302" i="38"/>
  <c r="J294" i="38"/>
  <c r="J286" i="38"/>
  <c r="I284" i="38"/>
  <c r="J284" i="38"/>
  <c r="I278" i="38"/>
  <c r="J278" i="38"/>
  <c r="I273" i="38"/>
  <c r="J273" i="38"/>
  <c r="I270" i="38"/>
  <c r="J270" i="38"/>
  <c r="I265" i="38"/>
  <c r="J265" i="38"/>
  <c r="I262" i="38"/>
  <c r="J262" i="38"/>
  <c r="I257" i="38"/>
  <c r="J257" i="38"/>
  <c r="I254" i="38"/>
  <c r="J254" i="38"/>
  <c r="I249" i="38"/>
  <c r="J249" i="38"/>
  <c r="I246" i="38"/>
  <c r="J246" i="38"/>
  <c r="I241" i="38"/>
  <c r="J241" i="38"/>
  <c r="I238" i="38"/>
  <c r="J238" i="38"/>
  <c r="J508" i="38"/>
  <c r="J504" i="38"/>
  <c r="J500" i="38"/>
  <c r="J496" i="38"/>
  <c r="J492" i="38"/>
  <c r="J488" i="38"/>
  <c r="J484" i="38"/>
  <c r="J480" i="38"/>
  <c r="J478" i="38"/>
  <c r="J476" i="38"/>
  <c r="J474" i="38"/>
  <c r="J472" i="38"/>
  <c r="I470" i="38"/>
  <c r="I466" i="38"/>
  <c r="I462" i="38"/>
  <c r="I458" i="38"/>
  <c r="I454" i="38"/>
  <c r="I450" i="38"/>
  <c r="I446" i="38"/>
  <c r="I442" i="38"/>
  <c r="I438" i="38"/>
  <c r="I434" i="38"/>
  <c r="I430" i="38"/>
  <c r="I426" i="38"/>
  <c r="I422" i="38"/>
  <c r="I418" i="38"/>
  <c r="I414" i="38"/>
  <c r="I410" i="38"/>
  <c r="I406" i="38"/>
  <c r="I402" i="38"/>
  <c r="I398" i="38"/>
  <c r="I394" i="38"/>
  <c r="I390" i="38"/>
  <c r="I386" i="38"/>
  <c r="I382" i="38"/>
  <c r="I378" i="38"/>
  <c r="I374" i="38"/>
  <c r="I370" i="38"/>
  <c r="I366" i="38"/>
  <c r="I362" i="38"/>
  <c r="I356" i="38"/>
  <c r="I340" i="38"/>
  <c r="I332" i="38"/>
  <c r="I324" i="38"/>
  <c r="I316" i="38"/>
  <c r="I308" i="38"/>
  <c r="I300" i="38"/>
  <c r="I292" i="38"/>
  <c r="J282" i="38"/>
  <c r="AT85" i="38"/>
  <c r="G85" i="38" s="1" a="1"/>
  <c r="G85" i="38" s="1"/>
  <c r="F534" i="38"/>
  <c r="F530" i="38"/>
  <c r="F526" i="38"/>
  <c r="F522" i="38"/>
  <c r="F518" i="38"/>
  <c r="F514" i="38"/>
  <c r="F271" i="38"/>
  <c r="F263" i="38"/>
  <c r="F255" i="38"/>
  <c r="F247" i="38"/>
  <c r="F239" i="38"/>
  <c r="F230" i="38"/>
  <c r="F226" i="38"/>
  <c r="F222" i="38"/>
  <c r="F218" i="38"/>
  <c r="F214" i="38"/>
  <c r="F210" i="38"/>
  <c r="F206" i="38"/>
  <c r="F202" i="38"/>
  <c r="F198" i="38"/>
  <c r="F194" i="38"/>
  <c r="J354" i="38"/>
  <c r="J338" i="38"/>
  <c r="J330" i="38"/>
  <c r="J322" i="38"/>
  <c r="J314" i="38"/>
  <c r="J306" i="38"/>
  <c r="J298" i="38"/>
  <c r="J290" i="38"/>
  <c r="J280" i="38"/>
  <c r="H51" i="38"/>
  <c r="AU172" i="38"/>
  <c r="C50" i="38"/>
  <c r="H50" i="38" s="1"/>
  <c r="G90" i="38" a="1"/>
  <c r="G90" i="38" s="1"/>
  <c r="F94" i="38"/>
  <c r="C94" i="38" s="1"/>
  <c r="E84" i="38"/>
  <c r="F14" i="38"/>
  <c r="G14" i="38"/>
  <c r="D84" i="38"/>
  <c r="H11" i="38"/>
  <c r="F23" i="38" s="1"/>
  <c r="F351" i="38"/>
  <c r="G351" i="38"/>
  <c r="F345" i="38"/>
  <c r="G345" i="38"/>
  <c r="F341" i="38"/>
  <c r="G341" i="38"/>
  <c r="F510" i="38"/>
  <c r="F506" i="38"/>
  <c r="F502" i="38"/>
  <c r="F498" i="38"/>
  <c r="F494" i="38"/>
  <c r="F490" i="38"/>
  <c r="F486" i="38"/>
  <c r="F482" i="38"/>
  <c r="F480" i="38"/>
  <c r="F478" i="38"/>
  <c r="F476" i="38"/>
  <c r="F474" i="38"/>
  <c r="F472" i="38"/>
  <c r="F470" i="38"/>
  <c r="F468" i="38"/>
  <c r="F466" i="38"/>
  <c r="F464" i="38"/>
  <c r="F462" i="38"/>
  <c r="F460" i="38"/>
  <c r="F458" i="38"/>
  <c r="F456" i="38"/>
  <c r="F454" i="38"/>
  <c r="F452" i="38"/>
  <c r="F450" i="38"/>
  <c r="F448" i="38"/>
  <c r="F446" i="38"/>
  <c r="F444" i="38"/>
  <c r="F442" i="38"/>
  <c r="F440" i="38"/>
  <c r="F438" i="38"/>
  <c r="F436" i="38"/>
  <c r="F434" i="38"/>
  <c r="F432" i="38"/>
  <c r="F430" i="38"/>
  <c r="F428" i="38"/>
  <c r="F426" i="38"/>
  <c r="F424" i="38"/>
  <c r="F422" i="38"/>
  <c r="F420" i="38"/>
  <c r="F418" i="38"/>
  <c r="F416" i="38"/>
  <c r="F414" i="38"/>
  <c r="F412" i="38"/>
  <c r="F410" i="38"/>
  <c r="F408" i="38"/>
  <c r="F406" i="38"/>
  <c r="F404" i="38"/>
  <c r="F402" i="38"/>
  <c r="F400" i="38"/>
  <c r="F398" i="38"/>
  <c r="F396" i="38"/>
  <c r="F394" i="38"/>
  <c r="F392" i="38"/>
  <c r="F390" i="38"/>
  <c r="F388" i="38"/>
  <c r="F386" i="38"/>
  <c r="F384" i="38"/>
  <c r="F382" i="38"/>
  <c r="F380" i="38"/>
  <c r="F378" i="38"/>
  <c r="F376" i="38"/>
  <c r="F374" i="38"/>
  <c r="F372" i="38"/>
  <c r="F370" i="38"/>
  <c r="F368" i="38"/>
  <c r="F366" i="38"/>
  <c r="F364" i="38"/>
  <c r="F362" i="38"/>
  <c r="F360" i="38"/>
  <c r="F358" i="38"/>
  <c r="F356" i="38"/>
  <c r="F354" i="38"/>
  <c r="F353" i="38"/>
  <c r="G353" i="38"/>
  <c r="F347" i="38"/>
  <c r="G347" i="38"/>
  <c r="F343" i="38"/>
  <c r="G343" i="38"/>
  <c r="F352" i="38"/>
  <c r="G352" i="38"/>
  <c r="F350" i="38"/>
  <c r="G350" i="38"/>
  <c r="F348" i="38"/>
  <c r="G348" i="38"/>
  <c r="F346" i="38"/>
  <c r="G346" i="38"/>
  <c r="F344" i="38"/>
  <c r="G344" i="38"/>
  <c r="F342" i="38"/>
  <c r="G342" i="38"/>
  <c r="F349" i="38"/>
  <c r="G349" i="38"/>
  <c r="F508" i="38"/>
  <c r="F504" i="38"/>
  <c r="F500" i="38"/>
  <c r="F496" i="38"/>
  <c r="F492" i="38"/>
  <c r="F488" i="38"/>
  <c r="F484" i="38"/>
  <c r="F481" i="38"/>
  <c r="F479" i="38"/>
  <c r="F477" i="38"/>
  <c r="F475" i="38"/>
  <c r="F473" i="38"/>
  <c r="F471" i="38"/>
  <c r="F469" i="38"/>
  <c r="F467" i="38"/>
  <c r="F465" i="38"/>
  <c r="F463" i="38"/>
  <c r="F461" i="38"/>
  <c r="F459" i="38"/>
  <c r="F457" i="38"/>
  <c r="F455" i="38"/>
  <c r="F453" i="38"/>
  <c r="F451" i="38"/>
  <c r="F449" i="38"/>
  <c r="F447" i="38"/>
  <c r="F445" i="38"/>
  <c r="F443" i="38"/>
  <c r="F441" i="38"/>
  <c r="F439" i="38"/>
  <c r="F437" i="38"/>
  <c r="F435" i="38"/>
  <c r="F433" i="38"/>
  <c r="F431" i="38"/>
  <c r="F429" i="38"/>
  <c r="F427" i="38"/>
  <c r="F425" i="38"/>
  <c r="F423" i="38"/>
  <c r="F421" i="38"/>
  <c r="F419" i="38"/>
  <c r="F417" i="38"/>
  <c r="F415" i="38"/>
  <c r="F413" i="38"/>
  <c r="F411" i="38"/>
  <c r="F409" i="38"/>
  <c r="F407" i="38"/>
  <c r="F405" i="38"/>
  <c r="F403" i="38"/>
  <c r="F401" i="38"/>
  <c r="F399" i="38"/>
  <c r="F397" i="38"/>
  <c r="F395" i="38"/>
  <c r="F393" i="38"/>
  <c r="F391" i="38"/>
  <c r="F389" i="38"/>
  <c r="F387" i="38"/>
  <c r="F385" i="38"/>
  <c r="F383" i="38"/>
  <c r="F381" i="38"/>
  <c r="F379" i="38"/>
  <c r="F377" i="38"/>
  <c r="F375" i="38"/>
  <c r="F373" i="38"/>
  <c r="F371" i="38"/>
  <c r="F369" i="38"/>
  <c r="F367" i="38"/>
  <c r="F365" i="38"/>
  <c r="F363" i="38"/>
  <c r="F361" i="38"/>
  <c r="F359" i="38"/>
  <c r="F357" i="38"/>
  <c r="F355" i="38"/>
  <c r="F339" i="38"/>
  <c r="F337" i="38"/>
  <c r="F335" i="38"/>
  <c r="F333" i="38"/>
  <c r="F331" i="38"/>
  <c r="F329" i="38"/>
  <c r="F327" i="38"/>
  <c r="F325" i="38"/>
  <c r="F323" i="38"/>
  <c r="F321" i="38"/>
  <c r="F319" i="38"/>
  <c r="F317" i="38"/>
  <c r="F315" i="38"/>
  <c r="F313" i="38"/>
  <c r="F311" i="38"/>
  <c r="F309" i="38"/>
  <c r="F307" i="38"/>
  <c r="F305" i="38"/>
  <c r="F303" i="38"/>
  <c r="F301" i="38"/>
  <c r="F299" i="38"/>
  <c r="F297" i="38"/>
  <c r="F295" i="38"/>
  <c r="F293" i="38"/>
  <c r="F291" i="38"/>
  <c r="F289" i="38"/>
  <c r="F287" i="38"/>
  <c r="F285" i="38"/>
  <c r="F283" i="38"/>
  <c r="F281" i="38"/>
  <c r="F279" i="38"/>
  <c r="F240" i="38"/>
  <c r="F236" i="38"/>
  <c r="F277" i="38"/>
  <c r="F273" i="38"/>
  <c r="F269" i="38"/>
  <c r="F265" i="38"/>
  <c r="F261" i="38"/>
  <c r="F257" i="38"/>
  <c r="F253" i="38"/>
  <c r="F249" i="38"/>
  <c r="F245" i="38"/>
  <c r="F241" i="38"/>
  <c r="F237" i="38"/>
  <c r="F274" i="38"/>
  <c r="F270" i="38"/>
  <c r="F266" i="38"/>
  <c r="F262" i="38"/>
  <c r="F258" i="38"/>
  <c r="F254" i="38"/>
  <c r="F250" i="38"/>
  <c r="F246" i="38"/>
  <c r="F242" i="38"/>
  <c r="F238" i="38"/>
  <c r="F234" i="38"/>
  <c r="E82" i="38"/>
  <c r="D82" i="38"/>
  <c r="F97" i="38"/>
  <c r="C97" i="38" s="1"/>
  <c r="F95" i="38"/>
  <c r="C95" i="38" s="1"/>
  <c r="B95" i="38"/>
  <c r="B94" i="38"/>
  <c r="F92" i="38"/>
  <c r="C92" i="38" s="1"/>
  <c r="B90" i="38"/>
  <c r="B88" i="38"/>
  <c r="B84" i="38"/>
  <c r="AR81" i="38"/>
  <c r="I27" i="38"/>
  <c r="B11" i="38"/>
  <c r="C27" i="38"/>
  <c r="E27" i="38" s="1"/>
  <c r="I28" i="38"/>
  <c r="I29" i="38" s="1"/>
  <c r="G15" i="38"/>
  <c r="G16" i="38"/>
  <c r="F17" i="38"/>
  <c r="G20" i="38"/>
  <c r="F21" i="38"/>
  <c r="G21" i="38"/>
  <c r="F22" i="38"/>
  <c r="G18" i="38"/>
  <c r="F19" i="38"/>
  <c r="G22" i="38"/>
  <c r="F217" i="30"/>
  <c r="F530" i="30"/>
  <c r="F528" i="30"/>
  <c r="F526" i="30"/>
  <c r="F524" i="30"/>
  <c r="F498" i="30"/>
  <c r="F496" i="30"/>
  <c r="F494" i="30"/>
  <c r="F469" i="30"/>
  <c r="F455" i="30"/>
  <c r="F439" i="30"/>
  <c r="F437" i="30"/>
  <c r="F435" i="30"/>
  <c r="F431" i="30"/>
  <c r="F427" i="30"/>
  <c r="F425" i="30"/>
  <c r="F402" i="30"/>
  <c r="F400" i="30"/>
  <c r="F421" i="30"/>
  <c r="F419" i="30"/>
  <c r="F415" i="30"/>
  <c r="F411" i="30"/>
  <c r="F409" i="30"/>
  <c r="F271" i="30"/>
  <c r="F201" i="30"/>
  <c r="G97" i="30" a="1"/>
  <c r="G97" i="30" s="1"/>
  <c r="F537" i="30"/>
  <c r="F514" i="30"/>
  <c r="F512" i="30"/>
  <c r="F510" i="30"/>
  <c r="F508" i="30"/>
  <c r="F239" i="30"/>
  <c r="F223" i="30"/>
  <c r="F207" i="30"/>
  <c r="F519" i="30"/>
  <c r="F492" i="30"/>
  <c r="F467" i="30"/>
  <c r="F463" i="30"/>
  <c r="F459" i="30"/>
  <c r="F457" i="30"/>
  <c r="F434" i="30"/>
  <c r="F432" i="30"/>
  <c r="F430" i="30"/>
  <c r="F428" i="30"/>
  <c r="F405" i="30"/>
  <c r="F391" i="30"/>
  <c r="F388" i="30"/>
  <c r="F517" i="30"/>
  <c r="F511" i="30"/>
  <c r="F507" i="30"/>
  <c r="F505" i="30"/>
  <c r="F482" i="30"/>
  <c r="F480" i="30"/>
  <c r="F478" i="30"/>
  <c r="F476" i="30"/>
  <c r="F453" i="30"/>
  <c r="F447" i="30"/>
  <c r="F443" i="30"/>
  <c r="F441" i="30"/>
  <c r="F418" i="30"/>
  <c r="F416" i="30"/>
  <c r="F414" i="30"/>
  <c r="F412" i="30"/>
  <c r="F256" i="30"/>
  <c r="F247" i="30"/>
  <c r="F231" i="30"/>
  <c r="F215" i="30"/>
  <c r="F199" i="30"/>
  <c r="I235" i="30"/>
  <c r="J235" i="30"/>
  <c r="I203" i="30"/>
  <c r="J203" i="30"/>
  <c r="J518" i="30"/>
  <c r="AT85" i="30"/>
  <c r="G85" i="30" s="1" a="1"/>
  <c r="G85" i="30" s="1"/>
  <c r="F531" i="30"/>
  <c r="F515" i="30"/>
  <c r="F499" i="30"/>
  <c r="F451" i="30"/>
  <c r="F403" i="30"/>
  <c r="J510" i="30"/>
  <c r="J422" i="30"/>
  <c r="J454" i="30"/>
  <c r="F536" i="30"/>
  <c r="F529" i="30"/>
  <c r="F522" i="30"/>
  <c r="F520" i="30"/>
  <c r="F513" i="30"/>
  <c r="F506" i="30"/>
  <c r="F504" i="30"/>
  <c r="F497" i="30"/>
  <c r="F490" i="30"/>
  <c r="F488" i="30"/>
  <c r="F481" i="30"/>
  <c r="F474" i="30"/>
  <c r="F472" i="30"/>
  <c r="F465" i="30"/>
  <c r="F458" i="30"/>
  <c r="F456" i="30"/>
  <c r="F449" i="30"/>
  <c r="F442" i="30"/>
  <c r="F440" i="30"/>
  <c r="F433" i="30"/>
  <c r="F426" i="30"/>
  <c r="F424" i="30"/>
  <c r="F417" i="30"/>
  <c r="F410" i="30"/>
  <c r="F408" i="30"/>
  <c r="F401" i="30"/>
  <c r="F399" i="30"/>
  <c r="F396" i="30"/>
  <c r="F383" i="30"/>
  <c r="F380" i="30"/>
  <c r="F263" i="30"/>
  <c r="F252" i="30"/>
  <c r="F245" i="30"/>
  <c r="F242" i="30"/>
  <c r="F237" i="30"/>
  <c r="F234" i="30"/>
  <c r="F229" i="30"/>
  <c r="F226" i="30"/>
  <c r="F221" i="30"/>
  <c r="F218" i="30"/>
  <c r="F213" i="30"/>
  <c r="F210" i="30"/>
  <c r="F205" i="30"/>
  <c r="F202" i="30"/>
  <c r="F197" i="30"/>
  <c r="F194" i="30"/>
  <c r="J534" i="30"/>
  <c r="J502" i="30"/>
  <c r="J390" i="30"/>
  <c r="F534" i="30"/>
  <c r="F532" i="30"/>
  <c r="F525" i="30"/>
  <c r="F518" i="30"/>
  <c r="F516" i="30"/>
  <c r="F509" i="30"/>
  <c r="F502" i="30"/>
  <c r="F500" i="30"/>
  <c r="F493" i="30"/>
  <c r="F486" i="30"/>
  <c r="F484" i="30"/>
  <c r="F477" i="30"/>
  <c r="F470" i="30"/>
  <c r="F468" i="30"/>
  <c r="F461" i="30"/>
  <c r="F454" i="30"/>
  <c r="F452" i="30"/>
  <c r="F445" i="30"/>
  <c r="F438" i="30"/>
  <c r="F436" i="30"/>
  <c r="F429" i="30"/>
  <c r="F422" i="30"/>
  <c r="F420" i="30"/>
  <c r="F413" i="30"/>
  <c r="F406" i="30"/>
  <c r="F404" i="30"/>
  <c r="F264" i="30"/>
  <c r="F243" i="30"/>
  <c r="F235" i="30"/>
  <c r="F227" i="30"/>
  <c r="F219" i="30"/>
  <c r="F211" i="30"/>
  <c r="F203" i="30"/>
  <c r="F195" i="30"/>
  <c r="J526" i="30"/>
  <c r="J494" i="30"/>
  <c r="J357" i="30"/>
  <c r="I393" i="30"/>
  <c r="J393" i="30"/>
  <c r="I384" i="30"/>
  <c r="J384" i="30"/>
  <c r="I377" i="30"/>
  <c r="J377" i="30"/>
  <c r="I392" i="30"/>
  <c r="J392" i="30"/>
  <c r="I385" i="30"/>
  <c r="J385" i="30"/>
  <c r="I376" i="30"/>
  <c r="J376" i="30"/>
  <c r="I275" i="30"/>
  <c r="J275" i="30"/>
  <c r="AT86" i="30"/>
  <c r="G86" i="30" s="1" a="1"/>
  <c r="G86" i="30" s="1"/>
  <c r="AT87" i="30"/>
  <c r="G87" i="30" s="1" a="1"/>
  <c r="G87" i="30" s="1"/>
  <c r="I517" i="30"/>
  <c r="J517" i="30"/>
  <c r="I469" i="30"/>
  <c r="J469" i="30"/>
  <c r="I465" i="30"/>
  <c r="J465" i="30"/>
  <c r="I413" i="30"/>
  <c r="J413" i="30"/>
  <c r="I409" i="30"/>
  <c r="J409" i="30"/>
  <c r="I397" i="30"/>
  <c r="J397" i="30"/>
  <c r="I271" i="30"/>
  <c r="J271" i="30"/>
  <c r="I248" i="30"/>
  <c r="J248" i="30"/>
  <c r="I222" i="30"/>
  <c r="J222" i="30"/>
  <c r="B82" i="30"/>
  <c r="AT88" i="30"/>
  <c r="G88" i="30" s="1" a="1"/>
  <c r="G88" i="30" s="1"/>
  <c r="AT89" i="30"/>
  <c r="G89" i="30" s="1" a="1"/>
  <c r="G89" i="30" s="1"/>
  <c r="AT90" i="30"/>
  <c r="G90" i="30" s="1" a="1"/>
  <c r="G90" i="30" s="1"/>
  <c r="AT91" i="30"/>
  <c r="G91" i="30" s="1" a="1"/>
  <c r="G91" i="30" s="1"/>
  <c r="I192" i="30"/>
  <c r="I486" i="30"/>
  <c r="J486" i="30"/>
  <c r="I482" i="30"/>
  <c r="J482" i="30"/>
  <c r="I474" i="30"/>
  <c r="J474" i="30"/>
  <c r="I466" i="30"/>
  <c r="J466" i="30"/>
  <c r="I458" i="30"/>
  <c r="J458" i="30"/>
  <c r="I450" i="30"/>
  <c r="J450" i="30"/>
  <c r="I442" i="30"/>
  <c r="J442" i="30"/>
  <c r="I434" i="30"/>
  <c r="J434" i="30"/>
  <c r="I426" i="30"/>
  <c r="J426" i="30"/>
  <c r="I418" i="30"/>
  <c r="J418" i="30"/>
  <c r="I410" i="30"/>
  <c r="J410" i="30"/>
  <c r="I402" i="30"/>
  <c r="J402" i="30"/>
  <c r="I399" i="30"/>
  <c r="J399" i="30"/>
  <c r="F397" i="30"/>
  <c r="I394" i="30"/>
  <c r="J394" i="30"/>
  <c r="I391" i="30"/>
  <c r="J391" i="30"/>
  <c r="F389" i="30"/>
  <c r="I386" i="30"/>
  <c r="J386" i="30"/>
  <c r="I383" i="30"/>
  <c r="J383" i="30"/>
  <c r="F381" i="30"/>
  <c r="I378" i="30"/>
  <c r="J378" i="30"/>
  <c r="I375" i="30"/>
  <c r="J375" i="30"/>
  <c r="F373" i="30"/>
  <c r="I370" i="30"/>
  <c r="J370" i="30"/>
  <c r="I368" i="30"/>
  <c r="J368" i="30"/>
  <c r="I364" i="30"/>
  <c r="J364" i="30"/>
  <c r="I362" i="30"/>
  <c r="J362" i="30"/>
  <c r="I360" i="30"/>
  <c r="J360" i="30"/>
  <c r="I358" i="30"/>
  <c r="J358" i="30"/>
  <c r="I356" i="30"/>
  <c r="J356" i="30"/>
  <c r="I354" i="30"/>
  <c r="J354" i="30"/>
  <c r="I352" i="30"/>
  <c r="J352" i="30"/>
  <c r="I350" i="30"/>
  <c r="J350" i="30"/>
  <c r="I348" i="30"/>
  <c r="J348" i="30"/>
  <c r="I346" i="30"/>
  <c r="J346" i="30"/>
  <c r="I344" i="30"/>
  <c r="J344" i="30"/>
  <c r="I342" i="30"/>
  <c r="J342" i="30"/>
  <c r="I340" i="30"/>
  <c r="J340" i="30"/>
  <c r="I338" i="30"/>
  <c r="J338" i="30"/>
  <c r="I336" i="30"/>
  <c r="J336" i="30"/>
  <c r="I334" i="30"/>
  <c r="J334" i="30"/>
  <c r="I332" i="30"/>
  <c r="J332" i="30"/>
  <c r="I330" i="30"/>
  <c r="J330" i="30"/>
  <c r="I328" i="30"/>
  <c r="J328" i="30"/>
  <c r="I326" i="30"/>
  <c r="J326" i="30"/>
  <c r="I324" i="30"/>
  <c r="J324" i="30"/>
  <c r="I322" i="30"/>
  <c r="J322" i="30"/>
  <c r="I320" i="30"/>
  <c r="J320" i="30"/>
  <c r="I318" i="30"/>
  <c r="J318" i="30"/>
  <c r="I316" i="30"/>
  <c r="J316" i="30"/>
  <c r="I314" i="30"/>
  <c r="J314" i="30"/>
  <c r="I312" i="30"/>
  <c r="J312" i="30"/>
  <c r="I310" i="30"/>
  <c r="J310" i="30"/>
  <c r="I308" i="30"/>
  <c r="J308" i="30"/>
  <c r="I306" i="30"/>
  <c r="J306" i="30"/>
  <c r="I304" i="30"/>
  <c r="J304" i="30"/>
  <c r="I302" i="30"/>
  <c r="J302" i="30"/>
  <c r="I300" i="30"/>
  <c r="J300" i="30"/>
  <c r="I298" i="30"/>
  <c r="J298" i="30"/>
  <c r="I296" i="30"/>
  <c r="J296" i="30"/>
  <c r="I294" i="30"/>
  <c r="J294" i="30"/>
  <c r="I292" i="30"/>
  <c r="J292" i="30"/>
  <c r="I290" i="30"/>
  <c r="J290" i="30"/>
  <c r="I288" i="30"/>
  <c r="J288" i="30"/>
  <c r="I286" i="30"/>
  <c r="J286" i="30"/>
  <c r="I284" i="30"/>
  <c r="J284" i="30"/>
  <c r="I282" i="30"/>
  <c r="J282" i="30"/>
  <c r="I280" i="30"/>
  <c r="J280" i="30"/>
  <c r="I278" i="30"/>
  <c r="J278" i="30"/>
  <c r="I276" i="30"/>
  <c r="J276" i="30"/>
  <c r="I272" i="30"/>
  <c r="J272" i="30"/>
  <c r="J532" i="30"/>
  <c r="J524" i="30"/>
  <c r="J516" i="30"/>
  <c r="J508" i="30"/>
  <c r="J500" i="30"/>
  <c r="J492" i="30"/>
  <c r="J478" i="30"/>
  <c r="J446" i="30"/>
  <c r="J414" i="30"/>
  <c r="J382" i="30"/>
  <c r="J331" i="30"/>
  <c r="I537" i="30"/>
  <c r="J537" i="30"/>
  <c r="I529" i="30"/>
  <c r="J529" i="30"/>
  <c r="I525" i="30"/>
  <c r="J525" i="30"/>
  <c r="I509" i="30"/>
  <c r="J509" i="30"/>
  <c r="I501" i="30"/>
  <c r="J501" i="30"/>
  <c r="I497" i="30"/>
  <c r="J497" i="30"/>
  <c r="I493" i="30"/>
  <c r="J493" i="30"/>
  <c r="I489" i="30"/>
  <c r="J489" i="30"/>
  <c r="I481" i="30"/>
  <c r="J481" i="30"/>
  <c r="I473" i="30"/>
  <c r="J473" i="30"/>
  <c r="I457" i="30"/>
  <c r="J457" i="30"/>
  <c r="I449" i="30"/>
  <c r="J449" i="30"/>
  <c r="I441" i="30"/>
  <c r="J441" i="30"/>
  <c r="I433" i="30"/>
  <c r="J433" i="30"/>
  <c r="I429" i="30"/>
  <c r="J429" i="30"/>
  <c r="I421" i="30"/>
  <c r="J421" i="30"/>
  <c r="I389" i="30"/>
  <c r="J389" i="30"/>
  <c r="I373" i="30"/>
  <c r="J373" i="30"/>
  <c r="I270" i="30"/>
  <c r="J270" i="30"/>
  <c r="I257" i="30"/>
  <c r="J257" i="30"/>
  <c r="I254" i="30"/>
  <c r="J254" i="30"/>
  <c r="I246" i="30"/>
  <c r="J246" i="30"/>
  <c r="I240" i="30"/>
  <c r="J240" i="30"/>
  <c r="I237" i="30"/>
  <c r="J237" i="30"/>
  <c r="I230" i="30"/>
  <c r="J230" i="30"/>
  <c r="I229" i="30"/>
  <c r="J229" i="30"/>
  <c r="I216" i="30"/>
  <c r="J216" i="30"/>
  <c r="I213" i="30"/>
  <c r="J213" i="30"/>
  <c r="I206" i="30"/>
  <c r="J206" i="30"/>
  <c r="I200" i="30"/>
  <c r="J200" i="30"/>
  <c r="I198" i="30"/>
  <c r="J198" i="30"/>
  <c r="I485" i="30"/>
  <c r="AT92" i="30"/>
  <c r="G92" i="30" s="1" a="1"/>
  <c r="G92" i="30" s="1"/>
  <c r="AT93" i="30"/>
  <c r="G93" i="30" s="1" a="1"/>
  <c r="G93" i="30" s="1"/>
  <c r="AT94" i="30"/>
  <c r="AT95" i="30"/>
  <c r="G95" i="30" s="1" a="1"/>
  <c r="G95" i="30" s="1"/>
  <c r="AT96" i="30"/>
  <c r="G96" i="30" s="1" a="1"/>
  <c r="G96" i="30" s="1"/>
  <c r="I535" i="30"/>
  <c r="J535" i="30"/>
  <c r="I531" i="30"/>
  <c r="J531" i="30"/>
  <c r="I527" i="30"/>
  <c r="J527" i="30"/>
  <c r="I523" i="30"/>
  <c r="J523" i="30"/>
  <c r="I519" i="30"/>
  <c r="J519" i="30"/>
  <c r="I515" i="30"/>
  <c r="J515" i="30"/>
  <c r="I511" i="30"/>
  <c r="J511" i="30"/>
  <c r="I507" i="30"/>
  <c r="J507" i="30"/>
  <c r="I503" i="30"/>
  <c r="J503" i="30"/>
  <c r="I499" i="30"/>
  <c r="J499" i="30"/>
  <c r="I495" i="30"/>
  <c r="J495" i="30"/>
  <c r="I491" i="30"/>
  <c r="J491" i="30"/>
  <c r="I487" i="30"/>
  <c r="J487" i="30"/>
  <c r="I483" i="30"/>
  <c r="J483" i="30"/>
  <c r="I479" i="30"/>
  <c r="J479" i="30"/>
  <c r="I475" i="30"/>
  <c r="J475" i="30"/>
  <c r="I471" i="30"/>
  <c r="J471" i="30"/>
  <c r="I467" i="30"/>
  <c r="J467" i="30"/>
  <c r="I463" i="30"/>
  <c r="J463" i="30"/>
  <c r="I459" i="30"/>
  <c r="J459" i="30"/>
  <c r="I455" i="30"/>
  <c r="J455" i="30"/>
  <c r="I451" i="30"/>
  <c r="J451" i="30"/>
  <c r="I447" i="30"/>
  <c r="J447" i="30"/>
  <c r="I443" i="30"/>
  <c r="J443" i="30"/>
  <c r="I439" i="30"/>
  <c r="J439" i="30"/>
  <c r="I435" i="30"/>
  <c r="J435" i="30"/>
  <c r="I431" i="30"/>
  <c r="J431" i="30"/>
  <c r="I427" i="30"/>
  <c r="J427" i="30"/>
  <c r="I423" i="30"/>
  <c r="J423" i="30"/>
  <c r="I419" i="30"/>
  <c r="J419" i="30"/>
  <c r="I415" i="30"/>
  <c r="J415" i="30"/>
  <c r="I411" i="30"/>
  <c r="J411" i="30"/>
  <c r="I407" i="30"/>
  <c r="J407" i="30"/>
  <c r="I403" i="30"/>
  <c r="J403" i="30"/>
  <c r="F395" i="30"/>
  <c r="F392" i="30"/>
  <c r="F387" i="30"/>
  <c r="F384" i="30"/>
  <c r="F379" i="30"/>
  <c r="F376" i="30"/>
  <c r="I274" i="30"/>
  <c r="J274" i="30"/>
  <c r="I265" i="30"/>
  <c r="J265" i="30"/>
  <c r="I263" i="30"/>
  <c r="J263" i="30"/>
  <c r="I262" i="30"/>
  <c r="J262" i="30"/>
  <c r="I260" i="30"/>
  <c r="J260" i="30"/>
  <c r="I251" i="30"/>
  <c r="J251" i="30"/>
  <c r="I249" i="30"/>
  <c r="J249" i="30"/>
  <c r="I244" i="30"/>
  <c r="J244" i="30"/>
  <c r="I242" i="30"/>
  <c r="J242" i="30"/>
  <c r="I241" i="30"/>
  <c r="J241" i="30"/>
  <c r="I236" i="30"/>
  <c r="J236" i="30"/>
  <c r="I234" i="30"/>
  <c r="J234" i="30"/>
  <c r="I233" i="30"/>
  <c r="J233" i="30"/>
  <c r="I228" i="30"/>
  <c r="J228" i="30"/>
  <c r="I226" i="30"/>
  <c r="J226" i="30"/>
  <c r="I225" i="30"/>
  <c r="J225" i="30"/>
  <c r="I220" i="30"/>
  <c r="J220" i="30"/>
  <c r="I218" i="30"/>
  <c r="J218" i="30"/>
  <c r="I217" i="30"/>
  <c r="J217" i="30"/>
  <c r="I212" i="30"/>
  <c r="J212" i="30"/>
  <c r="I210" i="30"/>
  <c r="J210" i="30"/>
  <c r="I209" i="30"/>
  <c r="J209" i="30"/>
  <c r="I204" i="30"/>
  <c r="J204" i="30"/>
  <c r="I202" i="30"/>
  <c r="J202" i="30"/>
  <c r="I201" i="30"/>
  <c r="J201" i="30"/>
  <c r="I196" i="30"/>
  <c r="J196" i="30"/>
  <c r="I194" i="30"/>
  <c r="J194" i="30"/>
  <c r="I193" i="30"/>
  <c r="J193" i="30"/>
  <c r="J530" i="30"/>
  <c r="J522" i="30"/>
  <c r="J514" i="30"/>
  <c r="J506" i="30"/>
  <c r="J498" i="30"/>
  <c r="J490" i="30"/>
  <c r="J470" i="30"/>
  <c r="J438" i="30"/>
  <c r="J406" i="30"/>
  <c r="J374" i="30"/>
  <c r="J299" i="30"/>
  <c r="I533" i="30"/>
  <c r="J533" i="30"/>
  <c r="I521" i="30"/>
  <c r="J521" i="30"/>
  <c r="I513" i="30"/>
  <c r="J513" i="30"/>
  <c r="I505" i="30"/>
  <c r="J505" i="30"/>
  <c r="I477" i="30"/>
  <c r="J477" i="30"/>
  <c r="I461" i="30"/>
  <c r="J461" i="30"/>
  <c r="I453" i="30"/>
  <c r="J453" i="30"/>
  <c r="I445" i="30"/>
  <c r="J445" i="30"/>
  <c r="I437" i="30"/>
  <c r="J437" i="30"/>
  <c r="I425" i="30"/>
  <c r="J425" i="30"/>
  <c r="I417" i="30"/>
  <c r="J417" i="30"/>
  <c r="I405" i="30"/>
  <c r="J405" i="30"/>
  <c r="I401" i="30"/>
  <c r="J401" i="30"/>
  <c r="I381" i="30"/>
  <c r="J381" i="30"/>
  <c r="I273" i="30"/>
  <c r="J273" i="30"/>
  <c r="I268" i="30"/>
  <c r="J268" i="30"/>
  <c r="I259" i="30"/>
  <c r="J259" i="30"/>
  <c r="I255" i="30"/>
  <c r="J255" i="30"/>
  <c r="I252" i="30"/>
  <c r="J252" i="30"/>
  <c r="I245" i="30"/>
  <c r="J245" i="30"/>
  <c r="I238" i="30"/>
  <c r="J238" i="30"/>
  <c r="I232" i="30"/>
  <c r="J232" i="30"/>
  <c r="I224" i="30"/>
  <c r="J224" i="30"/>
  <c r="I221" i="30"/>
  <c r="J221" i="30"/>
  <c r="I214" i="30"/>
  <c r="J214" i="30"/>
  <c r="I208" i="30"/>
  <c r="J208" i="30"/>
  <c r="I205" i="30"/>
  <c r="J205" i="30"/>
  <c r="I197" i="30"/>
  <c r="J197" i="30"/>
  <c r="I484" i="30"/>
  <c r="J484" i="30"/>
  <c r="I480" i="30"/>
  <c r="J480" i="30"/>
  <c r="I476" i="30"/>
  <c r="J476" i="30"/>
  <c r="I472" i="30"/>
  <c r="J472" i="30"/>
  <c r="I468" i="30"/>
  <c r="J468" i="30"/>
  <c r="I464" i="30"/>
  <c r="J464" i="30"/>
  <c r="I460" i="30"/>
  <c r="J460" i="30"/>
  <c r="I456" i="30"/>
  <c r="J456" i="30"/>
  <c r="I452" i="30"/>
  <c r="J452" i="30"/>
  <c r="I448" i="30"/>
  <c r="J448" i="30"/>
  <c r="I444" i="30"/>
  <c r="J444" i="30"/>
  <c r="I440" i="30"/>
  <c r="J440" i="30"/>
  <c r="I436" i="30"/>
  <c r="J436" i="30"/>
  <c r="I432" i="30"/>
  <c r="J432" i="30"/>
  <c r="I428" i="30"/>
  <c r="J428" i="30"/>
  <c r="I424" i="30"/>
  <c r="J424" i="30"/>
  <c r="I420" i="30"/>
  <c r="J420" i="30"/>
  <c r="I416" i="30"/>
  <c r="J416" i="30"/>
  <c r="I412" i="30"/>
  <c r="J412" i="30"/>
  <c r="I408" i="30"/>
  <c r="J408" i="30"/>
  <c r="I404" i="30"/>
  <c r="J404" i="30"/>
  <c r="I400" i="30"/>
  <c r="J400" i="30"/>
  <c r="I396" i="30"/>
  <c r="J396" i="30"/>
  <c r="I395" i="30"/>
  <c r="J395" i="30"/>
  <c r="F393" i="30"/>
  <c r="I388" i="30"/>
  <c r="J388" i="30"/>
  <c r="I387" i="30"/>
  <c r="J387" i="30"/>
  <c r="F385" i="30"/>
  <c r="I380" i="30"/>
  <c r="J380" i="30"/>
  <c r="I379" i="30"/>
  <c r="J379" i="30"/>
  <c r="F377" i="30"/>
  <c r="I372" i="30"/>
  <c r="J372" i="30"/>
  <c r="I371" i="30"/>
  <c r="J371" i="30"/>
  <c r="I369" i="30"/>
  <c r="J369" i="30"/>
  <c r="I367" i="30"/>
  <c r="J367" i="30"/>
  <c r="I365" i="30"/>
  <c r="J365" i="30"/>
  <c r="I363" i="30"/>
  <c r="J363" i="30"/>
  <c r="I361" i="30"/>
  <c r="J361" i="30"/>
  <c r="I359" i="30"/>
  <c r="J359" i="30"/>
  <c r="I355" i="30"/>
  <c r="J355" i="30"/>
  <c r="I353" i="30"/>
  <c r="J353" i="30"/>
  <c r="I351" i="30"/>
  <c r="J351" i="30"/>
  <c r="I347" i="30"/>
  <c r="J347" i="30"/>
  <c r="I345" i="30"/>
  <c r="J345" i="30"/>
  <c r="I343" i="30"/>
  <c r="J343" i="30"/>
  <c r="I341" i="30"/>
  <c r="J341" i="30"/>
  <c r="I339" i="30"/>
  <c r="J339" i="30"/>
  <c r="I337" i="30"/>
  <c r="J337" i="30"/>
  <c r="I335" i="30"/>
  <c r="J335" i="30"/>
  <c r="I333" i="30"/>
  <c r="J333" i="30"/>
  <c r="I329" i="30"/>
  <c r="J329" i="30"/>
  <c r="I327" i="30"/>
  <c r="J327" i="30"/>
  <c r="I325" i="30"/>
  <c r="J325" i="30"/>
  <c r="I323" i="30"/>
  <c r="J323" i="30"/>
  <c r="I321" i="30"/>
  <c r="J321" i="30"/>
  <c r="I319" i="30"/>
  <c r="J319" i="30"/>
  <c r="I317" i="30"/>
  <c r="J317" i="30"/>
  <c r="I315" i="30"/>
  <c r="J315" i="30"/>
  <c r="I313" i="30"/>
  <c r="J313" i="30"/>
  <c r="I311" i="30"/>
  <c r="J311" i="30"/>
  <c r="I309" i="30"/>
  <c r="J309" i="30"/>
  <c r="I307" i="30"/>
  <c r="J307" i="30"/>
  <c r="I305" i="30"/>
  <c r="J305" i="30"/>
  <c r="I303" i="30"/>
  <c r="J303" i="30"/>
  <c r="I301" i="30"/>
  <c r="J301" i="30"/>
  <c r="I297" i="30"/>
  <c r="J297" i="30"/>
  <c r="I295" i="30"/>
  <c r="J295" i="30"/>
  <c r="I293" i="30"/>
  <c r="J293" i="30"/>
  <c r="I291" i="30"/>
  <c r="J291" i="30"/>
  <c r="I289" i="30"/>
  <c r="J289" i="30"/>
  <c r="I287" i="30"/>
  <c r="J287" i="30"/>
  <c r="I285" i="30"/>
  <c r="J285" i="30"/>
  <c r="I283" i="30"/>
  <c r="J283" i="30"/>
  <c r="I281" i="30"/>
  <c r="J281" i="30"/>
  <c r="I279" i="30"/>
  <c r="J279" i="30"/>
  <c r="I277" i="30"/>
  <c r="J277" i="30"/>
  <c r="F268" i="30"/>
  <c r="I264" i="30"/>
  <c r="J264" i="30"/>
  <c r="J536" i="30"/>
  <c r="J528" i="30"/>
  <c r="J520" i="30"/>
  <c r="J512" i="30"/>
  <c r="J504" i="30"/>
  <c r="J496" i="30"/>
  <c r="J488" i="30"/>
  <c r="J462" i="30"/>
  <c r="J430" i="30"/>
  <c r="J398" i="30"/>
  <c r="J366" i="30"/>
  <c r="J267" i="30"/>
  <c r="I256" i="30"/>
  <c r="J256" i="30"/>
  <c r="I247" i="30"/>
  <c r="J247" i="30"/>
  <c r="I239" i="30"/>
  <c r="J239" i="30"/>
  <c r="I231" i="30"/>
  <c r="J231" i="30"/>
  <c r="I223" i="30"/>
  <c r="J223" i="30"/>
  <c r="I215" i="30"/>
  <c r="J215" i="30"/>
  <c r="I207" i="30"/>
  <c r="J207" i="30"/>
  <c r="I199" i="30"/>
  <c r="J199" i="30"/>
  <c r="J227" i="30"/>
  <c r="J195" i="30"/>
  <c r="I269" i="30"/>
  <c r="J269" i="30"/>
  <c r="I266" i="30"/>
  <c r="J266" i="30"/>
  <c r="I261" i="30"/>
  <c r="J261" i="30"/>
  <c r="I258" i="30"/>
  <c r="J258" i="30"/>
  <c r="I253" i="30"/>
  <c r="J253" i="30"/>
  <c r="I250" i="30"/>
  <c r="J250" i="30"/>
  <c r="J219" i="30"/>
  <c r="F278" i="30"/>
  <c r="F275" i="30"/>
  <c r="F267" i="30"/>
  <c r="F259" i="30"/>
  <c r="F251" i="30"/>
  <c r="F248" i="30"/>
  <c r="F244" i="30"/>
  <c r="F240" i="30"/>
  <c r="F236" i="30"/>
  <c r="F232" i="30"/>
  <c r="F228" i="30"/>
  <c r="F224" i="30"/>
  <c r="F220" i="30"/>
  <c r="F216" i="30"/>
  <c r="F212" i="30"/>
  <c r="F208" i="30"/>
  <c r="F204" i="30"/>
  <c r="F200" i="30"/>
  <c r="F196" i="30"/>
  <c r="J243" i="30"/>
  <c r="J211" i="30"/>
  <c r="H51" i="30"/>
  <c r="H52" i="30"/>
  <c r="AS172" i="30"/>
  <c r="EJ172" i="30"/>
  <c r="EF172" i="30"/>
  <c r="EB172" i="30"/>
  <c r="DX172" i="30"/>
  <c r="DT172" i="30"/>
  <c r="DP172" i="30"/>
  <c r="DL172" i="30"/>
  <c r="DH172" i="30"/>
  <c r="DD172" i="30"/>
  <c r="CZ172" i="30"/>
  <c r="CV172" i="30"/>
  <c r="CR172" i="30"/>
  <c r="CN172" i="30"/>
  <c r="CJ172" i="30"/>
  <c r="CF172" i="30"/>
  <c r="CB172" i="30"/>
  <c r="BX172" i="30"/>
  <c r="BT172" i="30"/>
  <c r="BP172" i="30"/>
  <c r="BL172" i="30"/>
  <c r="BH172" i="30"/>
  <c r="BD172" i="30"/>
  <c r="AZ172" i="30"/>
  <c r="AV172" i="30"/>
  <c r="AT172" i="30"/>
  <c r="EI172" i="30"/>
  <c r="EE172" i="30"/>
  <c r="EA172" i="30"/>
  <c r="DW172" i="30"/>
  <c r="DS172" i="30"/>
  <c r="DO172" i="30"/>
  <c r="DK172" i="30"/>
  <c r="DG172" i="30"/>
  <c r="DC172" i="30"/>
  <c r="CY172" i="30"/>
  <c r="CU172" i="30"/>
  <c r="CQ172" i="30"/>
  <c r="CM172" i="30"/>
  <c r="CI172" i="30"/>
  <c r="CE172" i="30"/>
  <c r="CA172" i="30"/>
  <c r="BW172" i="30"/>
  <c r="BS172" i="30"/>
  <c r="BO172" i="30"/>
  <c r="BK172" i="30"/>
  <c r="BG172" i="30"/>
  <c r="BC172" i="30"/>
  <c r="AY172" i="30"/>
  <c r="AU172" i="30"/>
  <c r="AQ172" i="30"/>
  <c r="EL172" i="30"/>
  <c r="EH172" i="30"/>
  <c r="ED172" i="30"/>
  <c r="DZ172" i="30"/>
  <c r="DV172" i="30"/>
  <c r="DR172" i="30"/>
  <c r="DN172" i="30"/>
  <c r="DJ172" i="30"/>
  <c r="DF172" i="30"/>
  <c r="DB172" i="30"/>
  <c r="CX172" i="30"/>
  <c r="CT172" i="30"/>
  <c r="CP172" i="30"/>
  <c r="CL172" i="30"/>
  <c r="CH172" i="30"/>
  <c r="CD172" i="30"/>
  <c r="BZ172" i="30"/>
  <c r="BV172" i="30"/>
  <c r="BR172" i="30"/>
  <c r="BN172" i="30"/>
  <c r="BJ172" i="30"/>
  <c r="BF172" i="30"/>
  <c r="BB172" i="30"/>
  <c r="AX172" i="30"/>
  <c r="B52" i="30"/>
  <c r="G52" i="30" s="1"/>
  <c r="B94" i="30"/>
  <c r="H11" i="30"/>
  <c r="F23" i="30" s="1"/>
  <c r="G14" i="30"/>
  <c r="D84" i="30"/>
  <c r="E84" i="30"/>
  <c r="F14" i="30"/>
  <c r="B51" i="30"/>
  <c r="G51" i="30" s="1"/>
  <c r="C50" i="30"/>
  <c r="H50" i="30" s="1"/>
  <c r="AR60" i="30"/>
  <c r="G349" i="30"/>
  <c r="F349" i="30"/>
  <c r="F398" i="30"/>
  <c r="F394" i="30"/>
  <c r="F390" i="30"/>
  <c r="F386" i="30"/>
  <c r="F382" i="30"/>
  <c r="F378" i="30"/>
  <c r="F374" i="30"/>
  <c r="F371" i="30"/>
  <c r="F369" i="30"/>
  <c r="F367" i="30"/>
  <c r="F365" i="30"/>
  <c r="F363" i="30"/>
  <c r="F361" i="30"/>
  <c r="F359" i="30"/>
  <c r="F357" i="30"/>
  <c r="F355" i="30"/>
  <c r="F353" i="30"/>
  <c r="F351" i="30"/>
  <c r="F347" i="30"/>
  <c r="F345" i="30"/>
  <c r="F343" i="30"/>
  <c r="F341" i="30"/>
  <c r="F339" i="30"/>
  <c r="F337" i="30"/>
  <c r="F335" i="30"/>
  <c r="F333" i="30"/>
  <c r="F331" i="30"/>
  <c r="F329" i="30"/>
  <c r="F327" i="30"/>
  <c r="F325" i="30"/>
  <c r="F323" i="30"/>
  <c r="F321" i="30"/>
  <c r="F319" i="30"/>
  <c r="F317" i="30"/>
  <c r="F315" i="30"/>
  <c r="F313" i="30"/>
  <c r="F311" i="30"/>
  <c r="F309" i="30"/>
  <c r="F307" i="30"/>
  <c r="F305" i="30"/>
  <c r="F303" i="30"/>
  <c r="F301" i="30"/>
  <c r="F299" i="30"/>
  <c r="F297" i="30"/>
  <c r="F295" i="30"/>
  <c r="F293" i="30"/>
  <c r="F291" i="30"/>
  <c r="F289" i="30"/>
  <c r="F287" i="30"/>
  <c r="F285" i="30"/>
  <c r="F283" i="30"/>
  <c r="F281" i="30"/>
  <c r="F279" i="30"/>
  <c r="F277" i="30"/>
  <c r="F273" i="30"/>
  <c r="F269" i="30"/>
  <c r="F265" i="30"/>
  <c r="F261" i="30"/>
  <c r="F257" i="30"/>
  <c r="F253" i="30"/>
  <c r="F274" i="30"/>
  <c r="F270" i="30"/>
  <c r="F266" i="30"/>
  <c r="F262" i="30"/>
  <c r="F258" i="30"/>
  <c r="F254" i="30"/>
  <c r="F250" i="30"/>
  <c r="F97" i="30"/>
  <c r="C97" i="30" s="1"/>
  <c r="B97" i="30"/>
  <c r="F95" i="30"/>
  <c r="C95" i="30" s="1"/>
  <c r="F94" i="30"/>
  <c r="C94" i="30" s="1"/>
  <c r="G94" i="30" a="1"/>
  <c r="G94" i="30" s="1"/>
  <c r="F91" i="30"/>
  <c r="C91" i="30" s="1"/>
  <c r="B91" i="30"/>
  <c r="F86" i="30"/>
  <c r="C86" i="30" s="1"/>
  <c r="B86" i="30"/>
  <c r="B84" i="30"/>
  <c r="AR81" i="30"/>
  <c r="I51" i="30"/>
  <c r="D50" i="30"/>
  <c r="I50" i="30" s="1"/>
  <c r="I27" i="30"/>
  <c r="B11" i="30"/>
  <c r="C27" i="30"/>
  <c r="E27" i="30" s="1"/>
  <c r="I28" i="30"/>
  <c r="I29" i="30" s="1"/>
  <c r="F19" i="30"/>
  <c r="G20" i="46" l="1"/>
  <c r="D97" i="46"/>
  <c r="F24" i="46"/>
  <c r="D88" i="46"/>
  <c r="G25" i="46"/>
  <c r="F16" i="46"/>
  <c r="F23" i="46"/>
  <c r="F22" i="46"/>
  <c r="F25" i="46"/>
  <c r="F17" i="46"/>
  <c r="G23" i="46"/>
  <c r="F15" i="46"/>
  <c r="E97" i="46"/>
  <c r="D103" i="46"/>
  <c r="G26" i="46"/>
  <c r="G22" i="46"/>
  <c r="G21" i="46"/>
  <c r="G24" i="46"/>
  <c r="G16" i="46"/>
  <c r="F20" i="46"/>
  <c r="E103" i="46"/>
  <c r="E88" i="46"/>
  <c r="F19" i="46"/>
  <c r="F18" i="46"/>
  <c r="F21" i="46"/>
  <c r="G15" i="46"/>
  <c r="G19" i="46"/>
  <c r="B96" i="46"/>
  <c r="G18" i="46"/>
  <c r="F86" i="38"/>
  <c r="C86" i="38" s="1"/>
  <c r="B92" i="38"/>
  <c r="B85" i="38"/>
  <c r="F88" i="38"/>
  <c r="C88" i="38" s="1"/>
  <c r="F85" i="38"/>
  <c r="C85" i="38" s="1"/>
  <c r="D94" i="38"/>
  <c r="G97" i="38" a="1"/>
  <c r="G97" i="38" s="1"/>
  <c r="E94" i="38"/>
  <c r="F18" i="30"/>
  <c r="F17" i="30"/>
  <c r="B85" i="30"/>
  <c r="F90" i="30"/>
  <c r="C90" i="30" s="1"/>
  <c r="B93" i="30"/>
  <c r="F93" i="30"/>
  <c r="C93" i="30" s="1"/>
  <c r="F85" i="30"/>
  <c r="C85" i="30" s="1"/>
  <c r="B90" i="30"/>
  <c r="F96" i="46"/>
  <c r="C96" i="46" s="1"/>
  <c r="F91" i="46"/>
  <c r="C91" i="46" s="1"/>
  <c r="G91" i="46" a="1"/>
  <c r="G91" i="46" s="1"/>
  <c r="E91" i="46" s="1"/>
  <c r="I284" i="46"/>
  <c r="J284" i="46"/>
  <c r="I288" i="46"/>
  <c r="J288" i="46"/>
  <c r="I292" i="46"/>
  <c r="J292" i="46"/>
  <c r="I296" i="46"/>
  <c r="J296" i="46"/>
  <c r="I287" i="46"/>
  <c r="J287" i="46"/>
  <c r="I291" i="46"/>
  <c r="J291" i="46"/>
  <c r="I295" i="46"/>
  <c r="J295" i="46"/>
  <c r="I299" i="46"/>
  <c r="J299" i="46"/>
  <c r="I286" i="46"/>
  <c r="J286" i="46"/>
  <c r="I290" i="46"/>
  <c r="J290" i="46"/>
  <c r="I294" i="46"/>
  <c r="J294" i="46"/>
  <c r="I298" i="46"/>
  <c r="J298" i="46"/>
  <c r="I285" i="46"/>
  <c r="J285" i="46"/>
  <c r="I289" i="46"/>
  <c r="J289" i="46"/>
  <c r="I293" i="46"/>
  <c r="J293" i="46"/>
  <c r="I297" i="46"/>
  <c r="J297" i="46"/>
  <c r="AU66" i="46"/>
  <c r="B59" i="46"/>
  <c r="H59" i="46"/>
  <c r="D69" i="46" s="1"/>
  <c r="E102" i="46"/>
  <c r="D102" i="46"/>
  <c r="D101" i="46"/>
  <c r="E101" i="46"/>
  <c r="E100" i="46"/>
  <c r="D100" i="46"/>
  <c r="D99" i="46"/>
  <c r="E99" i="46"/>
  <c r="D98" i="46"/>
  <c r="E98" i="46"/>
  <c r="D96" i="46"/>
  <c r="D95" i="46"/>
  <c r="E95" i="46"/>
  <c r="E94" i="46"/>
  <c r="D94" i="46"/>
  <c r="E93" i="46"/>
  <c r="D93" i="46"/>
  <c r="D92" i="46"/>
  <c r="E92" i="46"/>
  <c r="F87" i="38"/>
  <c r="C87" i="38" s="1"/>
  <c r="B87" i="38"/>
  <c r="B93" i="38"/>
  <c r="F91" i="38"/>
  <c r="C91" i="38" s="1"/>
  <c r="B91" i="38"/>
  <c r="F93" i="38"/>
  <c r="C93" i="38" s="1"/>
  <c r="F89" i="30"/>
  <c r="C89" i="30" s="1"/>
  <c r="B89" i="30"/>
  <c r="B92" i="30"/>
  <c r="F89" i="38"/>
  <c r="C89" i="38" s="1"/>
  <c r="B96" i="38"/>
  <c r="I349" i="38"/>
  <c r="J349" i="38"/>
  <c r="J344" i="38"/>
  <c r="I344" i="38"/>
  <c r="J348" i="38"/>
  <c r="I348" i="38"/>
  <c r="J352" i="38"/>
  <c r="I352" i="38"/>
  <c r="I347" i="38"/>
  <c r="J347" i="38"/>
  <c r="I341" i="38"/>
  <c r="J341" i="38"/>
  <c r="I351" i="38"/>
  <c r="J351" i="38"/>
  <c r="B50" i="38"/>
  <c r="G50" i="38" s="1"/>
  <c r="B53" i="38" s="1"/>
  <c r="B89" i="38"/>
  <c r="F96" i="38"/>
  <c r="C96" i="38" s="1"/>
  <c r="E53" i="38"/>
  <c r="E63" i="38" s="1"/>
  <c r="B86" i="38"/>
  <c r="I342" i="38"/>
  <c r="J342" i="38"/>
  <c r="I346" i="38"/>
  <c r="J346" i="38"/>
  <c r="I350" i="38"/>
  <c r="J350" i="38"/>
  <c r="I343" i="38"/>
  <c r="J343" i="38"/>
  <c r="I353" i="38"/>
  <c r="J353" i="38"/>
  <c r="I345" i="38"/>
  <c r="J345" i="38"/>
  <c r="G23" i="38"/>
  <c r="G19" i="38"/>
  <c r="F18" i="38"/>
  <c r="F15" i="38"/>
  <c r="G17" i="38"/>
  <c r="F20" i="38"/>
  <c r="F16" i="38"/>
  <c r="AR60" i="38"/>
  <c r="D97" i="38"/>
  <c r="E97" i="38"/>
  <c r="D95" i="38"/>
  <c r="E95" i="38"/>
  <c r="D92" i="38"/>
  <c r="E92" i="38"/>
  <c r="D90" i="38"/>
  <c r="E90" i="38"/>
  <c r="D89" i="38"/>
  <c r="D87" i="38"/>
  <c r="E87" i="38"/>
  <c r="D86" i="38"/>
  <c r="E86" i="38"/>
  <c r="D85" i="38"/>
  <c r="E85" i="38"/>
  <c r="D91" i="30"/>
  <c r="F92" i="30"/>
  <c r="C92" i="30" s="1"/>
  <c r="F96" i="30"/>
  <c r="C96" i="30" s="1"/>
  <c r="B96" i="30"/>
  <c r="G19" i="30"/>
  <c r="G18" i="30"/>
  <c r="G17" i="30"/>
  <c r="G16" i="30"/>
  <c r="B87" i="30"/>
  <c r="E94" i="30"/>
  <c r="D82" i="30"/>
  <c r="F15" i="30"/>
  <c r="F22" i="30"/>
  <c r="F21" i="30"/>
  <c r="G15" i="30"/>
  <c r="B88" i="30"/>
  <c r="E82" i="30"/>
  <c r="G23" i="30"/>
  <c r="G22" i="30"/>
  <c r="G21" i="30"/>
  <c r="G20" i="30"/>
  <c r="F88" i="30"/>
  <c r="C88" i="30" s="1"/>
  <c r="E91" i="30"/>
  <c r="B95" i="30"/>
  <c r="F20" i="30"/>
  <c r="F16" i="30"/>
  <c r="F87" i="30"/>
  <c r="E53" i="30"/>
  <c r="E63" i="30" s="1"/>
  <c r="I349" i="30"/>
  <c r="J349" i="30"/>
  <c r="B50" i="30"/>
  <c r="G50" i="30" s="1"/>
  <c r="H53" i="30" s="1"/>
  <c r="D63" i="30" s="1"/>
  <c r="G27" i="30"/>
  <c r="C58" i="30"/>
  <c r="C60" i="30" s="1"/>
  <c r="D97" i="30"/>
  <c r="E97" i="30"/>
  <c r="D96" i="30"/>
  <c r="E96" i="30"/>
  <c r="D95" i="30"/>
  <c r="E95" i="30"/>
  <c r="D94" i="30"/>
  <c r="E90" i="30"/>
  <c r="D89" i="30"/>
  <c r="E89" i="30"/>
  <c r="E88" i="30"/>
  <c r="D86" i="30"/>
  <c r="E86" i="30"/>
  <c r="D85" i="30"/>
  <c r="E85" i="30"/>
  <c r="F168" i="28"/>
  <c r="EM172" i="28" s="1"/>
  <c r="F145" i="28"/>
  <c r="AV148" i="28" s="1"/>
  <c r="D47" i="28"/>
  <c r="C52" i="28" s="1"/>
  <c r="AR10" i="28"/>
  <c r="I11" i="28" s="1"/>
  <c r="EN172" i="28"/>
  <c r="AX172" i="28"/>
  <c r="BB172" i="28"/>
  <c r="BF172" i="28"/>
  <c r="BJ172" i="28"/>
  <c r="BN172" i="28"/>
  <c r="BR172" i="28"/>
  <c r="BV172" i="28"/>
  <c r="BZ172" i="28"/>
  <c r="CD172" i="28"/>
  <c r="CH172" i="28"/>
  <c r="CL172" i="28"/>
  <c r="CP172" i="28"/>
  <c r="CT172" i="28"/>
  <c r="CX172" i="28"/>
  <c r="DB172" i="28"/>
  <c r="DF172" i="28"/>
  <c r="DJ172" i="28"/>
  <c r="DN172" i="28"/>
  <c r="DR172" i="28"/>
  <c r="DV172" i="28"/>
  <c r="DZ172" i="28"/>
  <c r="ED172" i="28"/>
  <c r="EH172" i="28"/>
  <c r="EL172" i="28"/>
  <c r="CP148" i="28"/>
  <c r="DA148" i="28"/>
  <c r="DI148" i="28"/>
  <c r="DR148" i="28"/>
  <c r="EC148" i="28"/>
  <c r="EL148" i="28"/>
  <c r="BB193" i="28"/>
  <c r="BC193" i="28"/>
  <c r="BD193" i="28"/>
  <c r="BB194" i="28"/>
  <c r="BC194" i="28"/>
  <c r="BD194" i="28"/>
  <c r="BB195" i="28"/>
  <c r="BC195" i="28"/>
  <c r="BD195" i="28"/>
  <c r="BB196" i="28"/>
  <c r="BC196" i="28"/>
  <c r="BD196" i="28"/>
  <c r="BB197" i="28"/>
  <c r="BC197" i="28"/>
  <c r="BD197" i="28"/>
  <c r="BB198" i="28"/>
  <c r="BC198" i="28"/>
  <c r="BD198" i="28"/>
  <c r="BB199" i="28"/>
  <c r="BC199" i="28"/>
  <c r="BD199" i="28"/>
  <c r="BB200" i="28"/>
  <c r="BC200" i="28"/>
  <c r="BD200" i="28"/>
  <c r="BB201" i="28"/>
  <c r="BC201" i="28"/>
  <c r="BD201" i="28"/>
  <c r="BB202" i="28"/>
  <c r="BC202" i="28"/>
  <c r="BD202" i="28"/>
  <c r="BB203" i="28"/>
  <c r="BC203" i="28"/>
  <c r="BD203" i="28"/>
  <c r="BB204" i="28"/>
  <c r="BC204" i="28"/>
  <c r="BD204" i="28"/>
  <c r="BB205" i="28"/>
  <c r="BC205" i="28"/>
  <c r="BD205" i="28"/>
  <c r="BB206" i="28"/>
  <c r="BC206" i="28"/>
  <c r="BD206" i="28"/>
  <c r="BB207" i="28"/>
  <c r="BC207" i="28"/>
  <c r="BD207" i="28"/>
  <c r="BB208" i="28"/>
  <c r="BC208" i="28"/>
  <c r="BD208" i="28"/>
  <c r="BB209" i="28"/>
  <c r="BC209" i="28"/>
  <c r="BD209" i="28"/>
  <c r="BB210" i="28"/>
  <c r="BC210" i="28"/>
  <c r="BD210" i="28"/>
  <c r="BB211" i="28"/>
  <c r="BC211" i="28"/>
  <c r="BD211" i="28"/>
  <c r="BB212" i="28"/>
  <c r="BC212" i="28"/>
  <c r="BD212" i="28"/>
  <c r="BB213" i="28"/>
  <c r="BC213" i="28"/>
  <c r="BD213" i="28"/>
  <c r="BB214" i="28"/>
  <c r="BC214" i="28"/>
  <c r="BD214" i="28"/>
  <c r="BB215" i="28"/>
  <c r="BC215" i="28"/>
  <c r="BD215" i="28"/>
  <c r="BB216" i="28"/>
  <c r="BC216" i="28"/>
  <c r="BD216" i="28"/>
  <c r="BB217" i="28"/>
  <c r="BC217" i="28"/>
  <c r="BD217" i="28"/>
  <c r="BB218" i="28"/>
  <c r="BC218" i="28"/>
  <c r="BD218" i="28"/>
  <c r="BB219" i="28"/>
  <c r="BC219" i="28"/>
  <c r="BD219" i="28"/>
  <c r="BB220" i="28"/>
  <c r="BC220" i="28"/>
  <c r="BD220" i="28"/>
  <c r="BB221" i="28"/>
  <c r="BC221" i="28"/>
  <c r="BD221" i="28"/>
  <c r="BB222" i="28"/>
  <c r="BC222" i="28"/>
  <c r="BD222" i="28"/>
  <c r="BB223" i="28"/>
  <c r="BC223" i="28"/>
  <c r="BD223" i="28"/>
  <c r="BB224" i="28"/>
  <c r="BC224" i="28"/>
  <c r="BD224" i="28"/>
  <c r="BB225" i="28"/>
  <c r="BC225" i="28"/>
  <c r="BD225" i="28"/>
  <c r="BB226" i="28"/>
  <c r="BC226" i="28"/>
  <c r="BD226" i="28"/>
  <c r="BB227" i="28"/>
  <c r="BC227" i="28"/>
  <c r="BD227" i="28"/>
  <c r="BB228" i="28"/>
  <c r="BC228" i="28"/>
  <c r="BD228" i="28"/>
  <c r="BB229" i="28"/>
  <c r="BC229" i="28"/>
  <c r="BD229" i="28"/>
  <c r="BB230" i="28"/>
  <c r="BC230" i="28"/>
  <c r="BD230" i="28"/>
  <c r="BB231" i="28"/>
  <c r="BC231" i="28"/>
  <c r="BD231" i="28"/>
  <c r="BB232" i="28"/>
  <c r="BC232" i="28"/>
  <c r="BD232" i="28"/>
  <c r="BB233" i="28"/>
  <c r="BC233" i="28"/>
  <c r="BD233" i="28"/>
  <c r="BB234" i="28"/>
  <c r="BC234" i="28"/>
  <c r="BD234" i="28"/>
  <c r="BB235" i="28"/>
  <c r="BC235" i="28"/>
  <c r="BD235" i="28"/>
  <c r="BB236" i="28"/>
  <c r="BC236" i="28"/>
  <c r="BD236" i="28"/>
  <c r="BB237" i="28"/>
  <c r="BC237" i="28"/>
  <c r="BD237" i="28"/>
  <c r="BB238" i="28"/>
  <c r="BC238" i="28"/>
  <c r="BD238" i="28"/>
  <c r="BB239" i="28"/>
  <c r="BC239" i="28"/>
  <c r="BD239" i="28"/>
  <c r="BB240" i="28"/>
  <c r="BC240" i="28"/>
  <c r="BD240" i="28"/>
  <c r="BB241" i="28"/>
  <c r="BC241" i="28"/>
  <c r="BD241" i="28"/>
  <c r="BB242" i="28"/>
  <c r="BC242" i="28"/>
  <c r="BD242" i="28"/>
  <c r="BB243" i="28"/>
  <c r="BC243" i="28"/>
  <c r="BD243" i="28"/>
  <c r="BB244" i="28"/>
  <c r="BC244" i="28"/>
  <c r="BD244" i="28"/>
  <c r="BB245" i="28"/>
  <c r="BC245" i="28"/>
  <c r="BD245" i="28"/>
  <c r="BB246" i="28"/>
  <c r="BC246" i="28"/>
  <c r="BD246" i="28"/>
  <c r="BB247" i="28"/>
  <c r="BC247" i="28"/>
  <c r="BD247" i="28"/>
  <c r="BB248" i="28"/>
  <c r="BC248" i="28"/>
  <c r="BD248" i="28"/>
  <c r="BB249" i="28"/>
  <c r="BC249" i="28"/>
  <c r="BD249" i="28"/>
  <c r="BB250" i="28"/>
  <c r="BC250" i="28"/>
  <c r="BD250" i="28"/>
  <c r="BB251" i="28"/>
  <c r="BC251" i="28"/>
  <c r="BD251" i="28"/>
  <c r="BB252" i="28"/>
  <c r="BC252" i="28"/>
  <c r="BD252" i="28"/>
  <c r="BB253" i="28"/>
  <c r="BC253" i="28"/>
  <c r="BD253" i="28"/>
  <c r="BB254" i="28"/>
  <c r="BC254" i="28"/>
  <c r="BD254" i="28"/>
  <c r="BB255" i="28"/>
  <c r="BC255" i="28"/>
  <c r="BD255" i="28"/>
  <c r="BB256" i="28"/>
  <c r="BC256" i="28"/>
  <c r="BD256" i="28"/>
  <c r="BB257" i="28"/>
  <c r="BC257" i="28"/>
  <c r="BD257" i="28"/>
  <c r="BB258" i="28"/>
  <c r="BC258" i="28"/>
  <c r="BD258" i="28"/>
  <c r="BB259" i="28"/>
  <c r="BC259" i="28"/>
  <c r="BD259" i="28"/>
  <c r="BB260" i="28"/>
  <c r="BC260" i="28"/>
  <c r="BD260" i="28"/>
  <c r="BB261" i="28"/>
  <c r="BC261" i="28"/>
  <c r="BD261" i="28"/>
  <c r="BB262" i="28"/>
  <c r="BC262" i="28"/>
  <c r="BD262" i="28"/>
  <c r="BB263" i="28"/>
  <c r="BC263" i="28"/>
  <c r="BD263" i="28"/>
  <c r="BB264" i="28"/>
  <c r="BC264" i="28"/>
  <c r="BD264" i="28"/>
  <c r="BB265" i="28"/>
  <c r="BC265" i="28"/>
  <c r="BD265" i="28"/>
  <c r="BB266" i="28"/>
  <c r="BC266" i="28"/>
  <c r="BD266" i="28"/>
  <c r="BB267" i="28"/>
  <c r="BC267" i="28"/>
  <c r="BD267" i="28"/>
  <c r="BB268" i="28"/>
  <c r="BC268" i="28"/>
  <c r="BD268" i="28"/>
  <c r="BB269" i="28"/>
  <c r="BC269" i="28"/>
  <c r="BD269" i="28"/>
  <c r="BB270" i="28"/>
  <c r="BC270" i="28"/>
  <c r="BD270" i="28"/>
  <c r="BB271" i="28"/>
  <c r="BC271" i="28"/>
  <c r="BD271" i="28"/>
  <c r="BB272" i="28"/>
  <c r="BC272" i="28"/>
  <c r="BD272" i="28"/>
  <c r="BB273" i="28"/>
  <c r="BC273" i="28"/>
  <c r="BD273" i="28"/>
  <c r="BB274" i="28"/>
  <c r="BC274" i="28"/>
  <c r="BD274" i="28"/>
  <c r="BB275" i="28"/>
  <c r="BC275" i="28"/>
  <c r="BD275" i="28"/>
  <c r="BB276" i="28"/>
  <c r="BC276" i="28"/>
  <c r="BD276" i="28"/>
  <c r="BB277" i="28"/>
  <c r="BC277" i="28"/>
  <c r="BD277" i="28"/>
  <c r="BB278" i="28"/>
  <c r="BC278" i="28"/>
  <c r="BD278" i="28"/>
  <c r="BB279" i="28"/>
  <c r="BC279" i="28"/>
  <c r="BD279" i="28"/>
  <c r="BB280" i="28"/>
  <c r="BC280" i="28"/>
  <c r="BD280" i="28"/>
  <c r="BB281" i="28"/>
  <c r="BC281" i="28"/>
  <c r="BD281" i="28"/>
  <c r="BB282" i="28"/>
  <c r="BC282" i="28"/>
  <c r="BD282" i="28"/>
  <c r="BB283" i="28"/>
  <c r="BC283" i="28"/>
  <c r="BD283" i="28"/>
  <c r="BB284" i="28"/>
  <c r="BC284" i="28"/>
  <c r="BD284" i="28"/>
  <c r="BB285" i="28"/>
  <c r="BC285" i="28"/>
  <c r="BD285" i="28"/>
  <c r="BB286" i="28"/>
  <c r="BC286" i="28"/>
  <c r="BD286" i="28"/>
  <c r="BB287" i="28"/>
  <c r="BC287" i="28"/>
  <c r="BD287" i="28"/>
  <c r="BB288" i="28"/>
  <c r="BC288" i="28"/>
  <c r="BD288" i="28"/>
  <c r="BB289" i="28"/>
  <c r="BC289" i="28"/>
  <c r="BD289" i="28"/>
  <c r="BB290" i="28"/>
  <c r="BC290" i="28"/>
  <c r="BD290" i="28"/>
  <c r="BB291" i="28"/>
  <c r="BC291" i="28"/>
  <c r="BD291" i="28"/>
  <c r="BB292" i="28"/>
  <c r="BC292" i="28"/>
  <c r="BD292" i="28"/>
  <c r="BB293" i="28"/>
  <c r="BC293" i="28"/>
  <c r="BD293" i="28"/>
  <c r="BB294" i="28"/>
  <c r="BC294" i="28"/>
  <c r="BD294" i="28"/>
  <c r="BB295" i="28"/>
  <c r="BC295" i="28"/>
  <c r="BD295" i="28"/>
  <c r="BB296" i="28"/>
  <c r="BC296" i="28"/>
  <c r="BD296" i="28"/>
  <c r="BB297" i="28"/>
  <c r="BC297" i="28"/>
  <c r="BD297" i="28"/>
  <c r="BB298" i="28"/>
  <c r="BC298" i="28"/>
  <c r="BD298" i="28"/>
  <c r="BB299" i="28"/>
  <c r="BC299" i="28"/>
  <c r="BD299" i="28"/>
  <c r="BB300" i="28"/>
  <c r="BC300" i="28"/>
  <c r="BD300" i="28"/>
  <c r="BB301" i="28"/>
  <c r="BC301" i="28"/>
  <c r="BD301" i="28"/>
  <c r="BB302" i="28"/>
  <c r="BC302" i="28"/>
  <c r="BD302" i="28"/>
  <c r="BB303" i="28"/>
  <c r="BC303" i="28"/>
  <c r="BD303" i="28"/>
  <c r="BB304" i="28"/>
  <c r="BC304" i="28"/>
  <c r="BD304" i="28"/>
  <c r="BB305" i="28"/>
  <c r="BC305" i="28"/>
  <c r="BD305" i="28"/>
  <c r="BB306" i="28"/>
  <c r="BC306" i="28"/>
  <c r="BD306" i="28"/>
  <c r="BB307" i="28"/>
  <c r="BC307" i="28"/>
  <c r="BD307" i="28"/>
  <c r="BB308" i="28"/>
  <c r="BC308" i="28"/>
  <c r="BD308" i="28"/>
  <c r="BB309" i="28"/>
  <c r="BC309" i="28"/>
  <c r="BD309" i="28"/>
  <c r="BB310" i="28"/>
  <c r="BC310" i="28"/>
  <c r="BD310" i="28"/>
  <c r="BB311" i="28"/>
  <c r="BC311" i="28"/>
  <c r="BD311" i="28"/>
  <c r="BB312" i="28"/>
  <c r="BC312" i="28"/>
  <c r="BD312" i="28"/>
  <c r="BB313" i="28"/>
  <c r="BC313" i="28"/>
  <c r="BD313" i="28"/>
  <c r="BB314" i="28"/>
  <c r="BC314" i="28"/>
  <c r="BD314" i="28"/>
  <c r="BB315" i="28"/>
  <c r="BC315" i="28"/>
  <c r="BD315" i="28"/>
  <c r="BB316" i="28"/>
  <c r="BC316" i="28"/>
  <c r="BD316" i="28"/>
  <c r="BB317" i="28"/>
  <c r="BC317" i="28"/>
  <c r="BD317" i="28"/>
  <c r="BB318" i="28"/>
  <c r="BC318" i="28"/>
  <c r="BD318" i="28"/>
  <c r="BB319" i="28"/>
  <c r="BC319" i="28"/>
  <c r="BD319" i="28"/>
  <c r="BB320" i="28"/>
  <c r="BC320" i="28"/>
  <c r="BD320" i="28"/>
  <c r="BB321" i="28"/>
  <c r="BC321" i="28"/>
  <c r="BD321" i="28"/>
  <c r="BB322" i="28"/>
  <c r="BC322" i="28"/>
  <c r="BD322" i="28"/>
  <c r="BB323" i="28"/>
  <c r="BC323" i="28"/>
  <c r="BD323" i="28"/>
  <c r="BB324" i="28"/>
  <c r="BC324" i="28"/>
  <c r="BD324" i="28"/>
  <c r="BB325" i="28"/>
  <c r="BC325" i="28"/>
  <c r="BD325" i="28"/>
  <c r="BB326" i="28"/>
  <c r="BC326" i="28"/>
  <c r="BD326" i="28"/>
  <c r="BB327" i="28"/>
  <c r="BC327" i="28"/>
  <c r="BD327" i="28"/>
  <c r="BB328" i="28"/>
  <c r="BC328" i="28"/>
  <c r="BD328" i="28"/>
  <c r="BB329" i="28"/>
  <c r="BC329" i="28"/>
  <c r="BD329" i="28"/>
  <c r="BB330" i="28"/>
  <c r="BC330" i="28"/>
  <c r="BD330" i="28"/>
  <c r="BB331" i="28"/>
  <c r="BC331" i="28"/>
  <c r="BD331" i="28"/>
  <c r="BB332" i="28"/>
  <c r="BC332" i="28"/>
  <c r="BD332" i="28"/>
  <c r="BB333" i="28"/>
  <c r="BC333" i="28"/>
  <c r="BD333" i="28"/>
  <c r="BB334" i="28"/>
  <c r="BC334" i="28"/>
  <c r="BD334" i="28"/>
  <c r="BB335" i="28"/>
  <c r="BC335" i="28"/>
  <c r="BD335" i="28"/>
  <c r="BB336" i="28"/>
  <c r="BC336" i="28"/>
  <c r="BD336" i="28"/>
  <c r="BB337" i="28"/>
  <c r="BC337" i="28"/>
  <c r="BD337" i="28"/>
  <c r="BB338" i="28"/>
  <c r="BC338" i="28"/>
  <c r="BD338" i="28"/>
  <c r="BB339" i="28"/>
  <c r="BC339" i="28"/>
  <c r="BD339" i="28"/>
  <c r="BB340" i="28"/>
  <c r="BC340" i="28"/>
  <c r="BD340" i="28"/>
  <c r="BB341" i="28"/>
  <c r="BC341" i="28"/>
  <c r="BD341" i="28"/>
  <c r="BB342" i="28"/>
  <c r="BC342" i="28"/>
  <c r="BD342" i="28"/>
  <c r="BB343" i="28"/>
  <c r="BC343" i="28"/>
  <c r="BD343" i="28"/>
  <c r="BB344" i="28"/>
  <c r="BC344" i="28"/>
  <c r="BD344" i="28"/>
  <c r="BB345" i="28"/>
  <c r="BC345" i="28"/>
  <c r="BD345" i="28"/>
  <c r="BB346" i="28"/>
  <c r="BC346" i="28"/>
  <c r="BD346" i="28"/>
  <c r="BB347" i="28"/>
  <c r="BC347" i="28"/>
  <c r="BD347" i="28"/>
  <c r="BB348" i="28"/>
  <c r="BC348" i="28"/>
  <c r="BD348" i="28"/>
  <c r="BB349" i="28"/>
  <c r="BC349" i="28"/>
  <c r="BD349" i="28"/>
  <c r="BB350" i="28"/>
  <c r="BC350" i="28"/>
  <c r="BD350" i="28"/>
  <c r="BB351" i="28"/>
  <c r="BC351" i="28"/>
  <c r="BD351" i="28"/>
  <c r="BB352" i="28"/>
  <c r="BC352" i="28"/>
  <c r="BD352" i="28"/>
  <c r="BB353" i="28"/>
  <c r="BC353" i="28"/>
  <c r="BD353" i="28"/>
  <c r="BB354" i="28"/>
  <c r="BC354" i="28"/>
  <c r="BD354" i="28"/>
  <c r="BB355" i="28"/>
  <c r="BC355" i="28"/>
  <c r="BD355" i="28"/>
  <c r="BB356" i="28"/>
  <c r="BC356" i="28"/>
  <c r="BD356" i="28"/>
  <c r="BB357" i="28"/>
  <c r="BC357" i="28"/>
  <c r="BD357" i="28"/>
  <c r="BB358" i="28"/>
  <c r="BC358" i="28"/>
  <c r="BD358" i="28"/>
  <c r="BB359" i="28"/>
  <c r="BC359" i="28"/>
  <c r="BD359" i="28"/>
  <c r="BB360" i="28"/>
  <c r="BC360" i="28"/>
  <c r="BD360" i="28"/>
  <c r="BB361" i="28"/>
  <c r="BC361" i="28"/>
  <c r="BD361" i="28"/>
  <c r="BB362" i="28"/>
  <c r="BC362" i="28"/>
  <c r="BD362" i="28"/>
  <c r="BB363" i="28"/>
  <c r="BC363" i="28"/>
  <c r="BD363" i="28"/>
  <c r="BB364" i="28"/>
  <c r="BC364" i="28"/>
  <c r="BD364" i="28"/>
  <c r="BB365" i="28"/>
  <c r="BC365" i="28"/>
  <c r="BD365" i="28"/>
  <c r="BB366" i="28"/>
  <c r="BC366" i="28"/>
  <c r="BD366" i="28"/>
  <c r="BB367" i="28"/>
  <c r="BC367" i="28"/>
  <c r="BD367" i="28"/>
  <c r="BB368" i="28"/>
  <c r="BC368" i="28"/>
  <c r="BD368" i="28"/>
  <c r="BB369" i="28"/>
  <c r="BC369" i="28"/>
  <c r="BD369" i="28"/>
  <c r="BB370" i="28"/>
  <c r="BC370" i="28"/>
  <c r="BD370" i="28"/>
  <c r="BB371" i="28"/>
  <c r="BC371" i="28"/>
  <c r="BD371" i="28"/>
  <c r="BB372" i="28"/>
  <c r="BC372" i="28"/>
  <c r="BD372" i="28"/>
  <c r="BB373" i="28"/>
  <c r="BC373" i="28"/>
  <c r="BD373" i="28"/>
  <c r="BB374" i="28"/>
  <c r="BC374" i="28"/>
  <c r="BD374" i="28"/>
  <c r="BB375" i="28"/>
  <c r="BC375" i="28"/>
  <c r="BD375" i="28"/>
  <c r="BB376" i="28"/>
  <c r="BC376" i="28"/>
  <c r="BD376" i="28"/>
  <c r="BB377" i="28"/>
  <c r="BC377" i="28"/>
  <c r="BD377" i="28"/>
  <c r="BB378" i="28"/>
  <c r="BC378" i="28"/>
  <c r="BD378" i="28"/>
  <c r="BB379" i="28"/>
  <c r="BC379" i="28"/>
  <c r="BD379" i="28"/>
  <c r="BB380" i="28"/>
  <c r="BC380" i="28"/>
  <c r="BD380" i="28"/>
  <c r="BB381" i="28"/>
  <c r="BC381" i="28"/>
  <c r="BD381" i="28"/>
  <c r="BB382" i="28"/>
  <c r="BC382" i="28"/>
  <c r="BD382" i="28"/>
  <c r="BB383" i="28"/>
  <c r="BC383" i="28"/>
  <c r="BD383" i="28"/>
  <c r="BB384" i="28"/>
  <c r="BC384" i="28"/>
  <c r="BD384" i="28"/>
  <c r="BB385" i="28"/>
  <c r="BC385" i="28"/>
  <c r="BD385" i="28"/>
  <c r="BB386" i="28"/>
  <c r="BC386" i="28"/>
  <c r="BD386" i="28"/>
  <c r="BB387" i="28"/>
  <c r="BC387" i="28"/>
  <c r="BD387" i="28"/>
  <c r="BB388" i="28"/>
  <c r="BC388" i="28"/>
  <c r="BD388" i="28"/>
  <c r="BB389" i="28"/>
  <c r="BC389" i="28"/>
  <c r="BD389" i="28"/>
  <c r="BB390" i="28"/>
  <c r="BC390" i="28"/>
  <c r="BD390" i="28"/>
  <c r="BB391" i="28"/>
  <c r="BC391" i="28"/>
  <c r="BD391" i="28"/>
  <c r="BB392" i="28"/>
  <c r="BC392" i="28"/>
  <c r="BD392" i="28"/>
  <c r="BB393" i="28"/>
  <c r="BC393" i="28"/>
  <c r="BD393" i="28"/>
  <c r="BB394" i="28"/>
  <c r="BC394" i="28"/>
  <c r="BD394" i="28"/>
  <c r="BB395" i="28"/>
  <c r="BC395" i="28"/>
  <c r="BD395" i="28"/>
  <c r="BB396" i="28"/>
  <c r="BC396" i="28"/>
  <c r="BD396" i="28"/>
  <c r="BB397" i="28"/>
  <c r="BC397" i="28"/>
  <c r="BD397" i="28"/>
  <c r="BB398" i="28"/>
  <c r="BC398" i="28"/>
  <c r="BD398" i="28"/>
  <c r="BB399" i="28"/>
  <c r="BC399" i="28"/>
  <c r="BD399" i="28"/>
  <c r="BB400" i="28"/>
  <c r="BC400" i="28"/>
  <c r="BD400" i="28"/>
  <c r="BB401" i="28"/>
  <c r="BC401" i="28"/>
  <c r="BD401" i="28"/>
  <c r="BB402" i="28"/>
  <c r="BC402" i="28"/>
  <c r="BD402" i="28"/>
  <c r="BB403" i="28"/>
  <c r="BC403" i="28"/>
  <c r="BD403" i="28"/>
  <c r="BB404" i="28"/>
  <c r="BC404" i="28"/>
  <c r="BD404" i="28"/>
  <c r="BB405" i="28"/>
  <c r="BC405" i="28"/>
  <c r="BD405" i="28"/>
  <c r="BB406" i="28"/>
  <c r="BC406" i="28"/>
  <c r="BD406" i="28"/>
  <c r="BB407" i="28"/>
  <c r="BC407" i="28"/>
  <c r="BD407" i="28"/>
  <c r="BB408" i="28"/>
  <c r="BC408" i="28"/>
  <c r="BD408" i="28"/>
  <c r="BB409" i="28"/>
  <c r="BC409" i="28"/>
  <c r="BD409" i="28"/>
  <c r="BB410" i="28"/>
  <c r="BC410" i="28"/>
  <c r="BD410" i="28"/>
  <c r="BB411" i="28"/>
  <c r="BC411" i="28"/>
  <c r="BD411" i="28"/>
  <c r="BB412" i="28"/>
  <c r="BC412" i="28"/>
  <c r="BD412" i="28"/>
  <c r="BB413" i="28"/>
  <c r="BC413" i="28"/>
  <c r="BD413" i="28"/>
  <c r="BB414" i="28"/>
  <c r="BC414" i="28"/>
  <c r="BD414" i="28"/>
  <c r="BB415" i="28"/>
  <c r="BC415" i="28"/>
  <c r="BD415" i="28"/>
  <c r="BB416" i="28"/>
  <c r="BC416" i="28"/>
  <c r="BD416" i="28"/>
  <c r="BB417" i="28"/>
  <c r="BC417" i="28"/>
  <c r="BD417" i="28"/>
  <c r="BB418" i="28"/>
  <c r="BC418" i="28"/>
  <c r="BD418" i="28"/>
  <c r="BB419" i="28"/>
  <c r="BC419" i="28"/>
  <c r="BD419" i="28"/>
  <c r="BB420" i="28"/>
  <c r="BC420" i="28"/>
  <c r="BD420" i="28"/>
  <c r="BB421" i="28"/>
  <c r="BC421" i="28"/>
  <c r="BD421" i="28"/>
  <c r="BB422" i="28"/>
  <c r="BC422" i="28"/>
  <c r="BD422" i="28"/>
  <c r="BB423" i="28"/>
  <c r="BC423" i="28"/>
  <c r="BD423" i="28"/>
  <c r="BB424" i="28"/>
  <c r="BC424" i="28"/>
  <c r="BD424" i="28"/>
  <c r="BB425" i="28"/>
  <c r="BC425" i="28"/>
  <c r="BD425" i="28"/>
  <c r="BB426" i="28"/>
  <c r="BC426" i="28"/>
  <c r="BD426" i="28"/>
  <c r="BB427" i="28"/>
  <c r="BC427" i="28"/>
  <c r="BD427" i="28"/>
  <c r="BB428" i="28"/>
  <c r="BC428" i="28"/>
  <c r="BD428" i="28"/>
  <c r="BB429" i="28"/>
  <c r="BC429" i="28"/>
  <c r="BD429" i="28"/>
  <c r="BB430" i="28"/>
  <c r="BC430" i="28"/>
  <c r="BD430" i="28"/>
  <c r="BB431" i="28"/>
  <c r="BC431" i="28"/>
  <c r="BD431" i="28"/>
  <c r="BB432" i="28"/>
  <c r="BC432" i="28"/>
  <c r="BD432" i="28"/>
  <c r="BB433" i="28"/>
  <c r="BC433" i="28"/>
  <c r="BD433" i="28"/>
  <c r="BB434" i="28"/>
  <c r="BC434" i="28"/>
  <c r="BD434" i="28"/>
  <c r="BB435" i="28"/>
  <c r="BC435" i="28"/>
  <c r="BD435" i="28"/>
  <c r="BB436" i="28"/>
  <c r="BC436" i="28"/>
  <c r="BD436" i="28"/>
  <c r="BB437" i="28"/>
  <c r="BC437" i="28"/>
  <c r="BD437" i="28"/>
  <c r="BB438" i="28"/>
  <c r="BC438" i="28"/>
  <c r="BD438" i="28"/>
  <c r="BB439" i="28"/>
  <c r="BC439" i="28"/>
  <c r="BD439" i="28"/>
  <c r="BB440" i="28"/>
  <c r="BC440" i="28"/>
  <c r="BD440" i="28"/>
  <c r="BB441" i="28"/>
  <c r="BC441" i="28"/>
  <c r="BD441" i="28"/>
  <c r="BB442" i="28"/>
  <c r="BC442" i="28"/>
  <c r="BD442" i="28"/>
  <c r="BB443" i="28"/>
  <c r="BC443" i="28"/>
  <c r="BD443" i="28"/>
  <c r="BB444" i="28"/>
  <c r="BC444" i="28"/>
  <c r="BD444" i="28"/>
  <c r="BB445" i="28"/>
  <c r="BC445" i="28"/>
  <c r="BD445" i="28"/>
  <c r="BB446" i="28"/>
  <c r="BC446" i="28"/>
  <c r="BD446" i="28"/>
  <c r="BB447" i="28"/>
  <c r="BC447" i="28"/>
  <c r="BD447" i="28"/>
  <c r="BB448" i="28"/>
  <c r="BC448" i="28"/>
  <c r="BD448" i="28"/>
  <c r="BB449" i="28"/>
  <c r="BC449" i="28"/>
  <c r="BD449" i="28"/>
  <c r="BB450" i="28"/>
  <c r="BC450" i="28"/>
  <c r="BD450" i="28"/>
  <c r="BB451" i="28"/>
  <c r="BC451" i="28"/>
  <c r="BD451" i="28"/>
  <c r="BB452" i="28"/>
  <c r="BC452" i="28"/>
  <c r="BD452" i="28"/>
  <c r="BB453" i="28"/>
  <c r="BC453" i="28"/>
  <c r="BD453" i="28"/>
  <c r="BB454" i="28"/>
  <c r="BC454" i="28"/>
  <c r="BD454" i="28"/>
  <c r="BB455" i="28"/>
  <c r="BC455" i="28"/>
  <c r="BD455" i="28"/>
  <c r="BB456" i="28"/>
  <c r="BC456" i="28"/>
  <c r="BD456" i="28"/>
  <c r="BB457" i="28"/>
  <c r="BC457" i="28"/>
  <c r="BD457" i="28"/>
  <c r="BB458" i="28"/>
  <c r="BC458" i="28"/>
  <c r="BD458" i="28"/>
  <c r="BB459" i="28"/>
  <c r="BC459" i="28"/>
  <c r="BD459" i="28"/>
  <c r="BB460" i="28"/>
  <c r="BC460" i="28"/>
  <c r="BD460" i="28"/>
  <c r="BB461" i="28"/>
  <c r="BC461" i="28"/>
  <c r="BD461" i="28"/>
  <c r="BB462" i="28"/>
  <c r="BC462" i="28"/>
  <c r="BD462" i="28"/>
  <c r="BB463" i="28"/>
  <c r="BC463" i="28"/>
  <c r="BD463" i="28"/>
  <c r="BB464" i="28"/>
  <c r="BC464" i="28"/>
  <c r="BD464" i="28"/>
  <c r="BB465" i="28"/>
  <c r="BC465" i="28"/>
  <c r="BD465" i="28"/>
  <c r="BB466" i="28"/>
  <c r="BC466" i="28"/>
  <c r="BD466" i="28"/>
  <c r="BB467" i="28"/>
  <c r="BC467" i="28"/>
  <c r="BD467" i="28"/>
  <c r="BB468" i="28"/>
  <c r="BC468" i="28"/>
  <c r="BD468" i="28"/>
  <c r="BB469" i="28"/>
  <c r="BC469" i="28"/>
  <c r="BD469" i="28"/>
  <c r="BB470" i="28"/>
  <c r="BC470" i="28"/>
  <c r="BD470" i="28"/>
  <c r="BB471" i="28"/>
  <c r="BC471" i="28"/>
  <c r="BD471" i="28"/>
  <c r="BB472" i="28"/>
  <c r="BC472" i="28"/>
  <c r="BD472" i="28"/>
  <c r="BB473" i="28"/>
  <c r="BC473" i="28"/>
  <c r="BD473" i="28"/>
  <c r="BB474" i="28"/>
  <c r="BC474" i="28"/>
  <c r="BD474" i="28"/>
  <c r="BB475" i="28"/>
  <c r="BC475" i="28"/>
  <c r="BD475" i="28"/>
  <c r="BB476" i="28"/>
  <c r="BC476" i="28"/>
  <c r="BD476" i="28"/>
  <c r="BB477" i="28"/>
  <c r="BC477" i="28"/>
  <c r="BD477" i="28"/>
  <c r="BB478" i="28"/>
  <c r="BC478" i="28"/>
  <c r="BD478" i="28"/>
  <c r="BB479" i="28"/>
  <c r="BC479" i="28"/>
  <c r="BD479" i="28"/>
  <c r="BB480" i="28"/>
  <c r="BC480" i="28"/>
  <c r="BD480" i="28"/>
  <c r="BB481" i="28"/>
  <c r="BC481" i="28"/>
  <c r="BD481" i="28"/>
  <c r="BB482" i="28"/>
  <c r="BC482" i="28"/>
  <c r="BD482" i="28"/>
  <c r="BB483" i="28"/>
  <c r="BC483" i="28"/>
  <c r="BD483" i="28"/>
  <c r="BB484" i="28"/>
  <c r="BC484" i="28"/>
  <c r="BD484" i="28"/>
  <c r="BB485" i="28"/>
  <c r="BC485" i="28"/>
  <c r="BD485" i="28"/>
  <c r="BB486" i="28"/>
  <c r="BC486" i="28"/>
  <c r="BD486" i="28"/>
  <c r="BB487" i="28"/>
  <c r="BC487" i="28"/>
  <c r="BD487" i="28"/>
  <c r="BB488" i="28"/>
  <c r="BC488" i="28"/>
  <c r="BD488" i="28"/>
  <c r="BB489" i="28"/>
  <c r="BC489" i="28"/>
  <c r="BD489" i="28"/>
  <c r="BB490" i="28"/>
  <c r="BC490" i="28"/>
  <c r="BD490" i="28"/>
  <c r="BB491" i="28"/>
  <c r="BC491" i="28"/>
  <c r="BD491" i="28"/>
  <c r="BB492" i="28"/>
  <c r="BC492" i="28"/>
  <c r="BD492" i="28"/>
  <c r="BB493" i="28"/>
  <c r="BC493" i="28"/>
  <c r="BD493" i="28"/>
  <c r="BB494" i="28"/>
  <c r="BC494" i="28"/>
  <c r="BD494" i="28"/>
  <c r="BB495" i="28"/>
  <c r="BC495" i="28"/>
  <c r="BD495" i="28"/>
  <c r="BB496" i="28"/>
  <c r="BC496" i="28"/>
  <c r="BD496" i="28"/>
  <c r="BB497" i="28"/>
  <c r="BC497" i="28"/>
  <c r="BD497" i="28"/>
  <c r="BB498" i="28"/>
  <c r="BC498" i="28"/>
  <c r="BD498" i="28"/>
  <c r="BB499" i="28"/>
  <c r="BC499" i="28"/>
  <c r="BD499" i="28"/>
  <c r="BB500" i="28"/>
  <c r="BC500" i="28"/>
  <c r="BD500" i="28"/>
  <c r="BB501" i="28"/>
  <c r="BC501" i="28"/>
  <c r="BD501" i="28"/>
  <c r="BB502" i="28"/>
  <c r="BC502" i="28"/>
  <c r="BD502" i="28"/>
  <c r="BB503" i="28"/>
  <c r="BC503" i="28"/>
  <c r="BD503" i="28"/>
  <c r="BB504" i="28"/>
  <c r="BC504" i="28"/>
  <c r="BD504" i="28"/>
  <c r="BB505" i="28"/>
  <c r="BC505" i="28"/>
  <c r="BD505" i="28"/>
  <c r="BB506" i="28"/>
  <c r="BC506" i="28"/>
  <c r="BD506" i="28"/>
  <c r="BB507" i="28"/>
  <c r="BC507" i="28"/>
  <c r="BD507" i="28"/>
  <c r="BB508" i="28"/>
  <c r="BC508" i="28"/>
  <c r="BD508" i="28"/>
  <c r="BB509" i="28"/>
  <c r="BC509" i="28"/>
  <c r="BD509" i="28"/>
  <c r="BB510" i="28"/>
  <c r="BC510" i="28"/>
  <c r="BD510" i="28"/>
  <c r="BB511" i="28"/>
  <c r="BC511" i="28"/>
  <c r="BD511" i="28"/>
  <c r="BB512" i="28"/>
  <c r="BC512" i="28"/>
  <c r="BD512" i="28"/>
  <c r="BB513" i="28"/>
  <c r="BC513" i="28"/>
  <c r="BD513" i="28"/>
  <c r="BB514" i="28"/>
  <c r="BC514" i="28"/>
  <c r="BD514" i="28"/>
  <c r="BB515" i="28"/>
  <c r="BC515" i="28"/>
  <c r="BD515" i="28"/>
  <c r="BB516" i="28"/>
  <c r="BC516" i="28"/>
  <c r="BD516" i="28"/>
  <c r="BB517" i="28"/>
  <c r="BC517" i="28"/>
  <c r="BD517" i="28"/>
  <c r="BB518" i="28"/>
  <c r="BC518" i="28"/>
  <c r="BD518" i="28"/>
  <c r="BB519" i="28"/>
  <c r="BC519" i="28"/>
  <c r="BD519" i="28"/>
  <c r="BB520" i="28"/>
  <c r="BC520" i="28"/>
  <c r="BD520" i="28"/>
  <c r="BB521" i="28"/>
  <c r="BC521" i="28"/>
  <c r="BD521" i="28"/>
  <c r="BB522" i="28"/>
  <c r="BC522" i="28"/>
  <c r="BD522" i="28"/>
  <c r="BB523" i="28"/>
  <c r="BC523" i="28"/>
  <c r="BD523" i="28"/>
  <c r="BB524" i="28"/>
  <c r="BC524" i="28"/>
  <c r="BD524" i="28"/>
  <c r="BB525" i="28"/>
  <c r="BC525" i="28"/>
  <c r="BD525" i="28"/>
  <c r="BB526" i="28"/>
  <c r="BC526" i="28"/>
  <c r="BD526" i="28"/>
  <c r="BB527" i="28"/>
  <c r="BC527" i="28"/>
  <c r="BD527" i="28"/>
  <c r="BB528" i="28"/>
  <c r="BC528" i="28"/>
  <c r="BD528" i="28"/>
  <c r="BB529" i="28"/>
  <c r="BC529" i="28"/>
  <c r="BD529" i="28"/>
  <c r="BB530" i="28"/>
  <c r="BC530" i="28"/>
  <c r="BD530" i="28"/>
  <c r="BB531" i="28"/>
  <c r="BC531" i="28"/>
  <c r="BD531" i="28"/>
  <c r="BB532" i="28"/>
  <c r="BC532" i="28"/>
  <c r="BD532" i="28"/>
  <c r="BB533" i="28"/>
  <c r="BC533" i="28"/>
  <c r="BD533" i="28"/>
  <c r="BB534" i="28"/>
  <c r="BC534" i="28"/>
  <c r="BD534" i="28"/>
  <c r="BB535" i="28"/>
  <c r="BC535" i="28"/>
  <c r="BD535" i="28"/>
  <c r="BB536" i="28"/>
  <c r="BC536" i="28"/>
  <c r="BD536" i="28"/>
  <c r="BB537" i="28"/>
  <c r="BC537" i="28"/>
  <c r="BD537" i="28"/>
  <c r="D193" i="28"/>
  <c r="G193" i="28" s="1"/>
  <c r="E193" i="28"/>
  <c r="D194" i="28"/>
  <c r="G194" i="28" s="1"/>
  <c r="E194" i="28"/>
  <c r="D195" i="28"/>
  <c r="G195" i="28" s="1"/>
  <c r="E195" i="28"/>
  <c r="D196" i="28"/>
  <c r="G196" i="28" s="1"/>
  <c r="E196" i="28"/>
  <c r="D197" i="28"/>
  <c r="G197" i="28" s="1"/>
  <c r="E197" i="28"/>
  <c r="D198" i="28"/>
  <c r="G198" i="28" s="1"/>
  <c r="E198" i="28"/>
  <c r="D199" i="28"/>
  <c r="G199" i="28" s="1"/>
  <c r="E199" i="28"/>
  <c r="D200" i="28"/>
  <c r="G200" i="28" s="1"/>
  <c r="E200" i="28"/>
  <c r="D201" i="28"/>
  <c r="G201" i="28" s="1"/>
  <c r="E201" i="28"/>
  <c r="D202" i="28"/>
  <c r="G202" i="28" s="1"/>
  <c r="E202" i="28"/>
  <c r="D203" i="28"/>
  <c r="G203" i="28" s="1"/>
  <c r="E203" i="28"/>
  <c r="D204" i="28"/>
  <c r="G204" i="28" s="1"/>
  <c r="E204" i="28"/>
  <c r="D205" i="28"/>
  <c r="G205" i="28" s="1"/>
  <c r="E205" i="28"/>
  <c r="D206" i="28"/>
  <c r="G206" i="28" s="1"/>
  <c r="E206" i="28"/>
  <c r="D207" i="28"/>
  <c r="G207" i="28" s="1"/>
  <c r="E207" i="28"/>
  <c r="D208" i="28"/>
  <c r="G208" i="28" s="1"/>
  <c r="E208" i="28"/>
  <c r="D209" i="28"/>
  <c r="G209" i="28" s="1"/>
  <c r="E209" i="28"/>
  <c r="D210" i="28"/>
  <c r="G210" i="28" s="1"/>
  <c r="E210" i="28"/>
  <c r="D211" i="28"/>
  <c r="G211" i="28" s="1"/>
  <c r="E211" i="28"/>
  <c r="D212" i="28"/>
  <c r="G212" i="28" s="1"/>
  <c r="E212" i="28"/>
  <c r="D213" i="28"/>
  <c r="G213" i="28" s="1"/>
  <c r="E213" i="28"/>
  <c r="D214" i="28"/>
  <c r="G214" i="28" s="1"/>
  <c r="E214" i="28"/>
  <c r="D215" i="28"/>
  <c r="G215" i="28" s="1"/>
  <c r="E215" i="28"/>
  <c r="D216" i="28"/>
  <c r="G216" i="28" s="1"/>
  <c r="E216" i="28"/>
  <c r="D217" i="28"/>
  <c r="G217" i="28" s="1"/>
  <c r="E217" i="28"/>
  <c r="D218" i="28"/>
  <c r="G218" i="28" s="1"/>
  <c r="E218" i="28"/>
  <c r="D219" i="28"/>
  <c r="G219" i="28" s="1"/>
  <c r="E219" i="28"/>
  <c r="D220" i="28"/>
  <c r="G220" i="28" s="1"/>
  <c r="E220" i="28"/>
  <c r="D221" i="28"/>
  <c r="G221" i="28" s="1"/>
  <c r="E221" i="28"/>
  <c r="D222" i="28"/>
  <c r="G222" i="28" s="1"/>
  <c r="E222" i="28"/>
  <c r="D223" i="28"/>
  <c r="G223" i="28" s="1"/>
  <c r="E223" i="28"/>
  <c r="D224" i="28"/>
  <c r="G224" i="28" s="1"/>
  <c r="E224" i="28"/>
  <c r="D225" i="28"/>
  <c r="G225" i="28" s="1"/>
  <c r="E225" i="28"/>
  <c r="D226" i="28"/>
  <c r="G226" i="28" s="1"/>
  <c r="E226" i="28"/>
  <c r="D227" i="28"/>
  <c r="G227" i="28" s="1"/>
  <c r="E227" i="28"/>
  <c r="D228" i="28"/>
  <c r="G228" i="28" s="1"/>
  <c r="E228" i="28"/>
  <c r="D229" i="28"/>
  <c r="G229" i="28" s="1"/>
  <c r="E229" i="28"/>
  <c r="D230" i="28"/>
  <c r="G230" i="28" s="1"/>
  <c r="E230" i="28"/>
  <c r="D231" i="28"/>
  <c r="G231" i="28" s="1"/>
  <c r="E231" i="28"/>
  <c r="D232" i="28"/>
  <c r="G232" i="28" s="1"/>
  <c r="E232" i="28"/>
  <c r="D233" i="28"/>
  <c r="G233" i="28" s="1"/>
  <c r="E233" i="28"/>
  <c r="D234" i="28"/>
  <c r="G234" i="28" s="1"/>
  <c r="E234" i="28"/>
  <c r="D235" i="28"/>
  <c r="G235" i="28" s="1"/>
  <c r="E235" i="28"/>
  <c r="D236" i="28"/>
  <c r="G236" i="28" s="1"/>
  <c r="E236" i="28"/>
  <c r="D237" i="28"/>
  <c r="G237" i="28" s="1"/>
  <c r="E237" i="28"/>
  <c r="D238" i="28"/>
  <c r="G238" i="28" s="1"/>
  <c r="E238" i="28"/>
  <c r="D239" i="28"/>
  <c r="G239" i="28" s="1"/>
  <c r="E239" i="28"/>
  <c r="D240" i="28"/>
  <c r="G240" i="28" s="1"/>
  <c r="E240" i="28"/>
  <c r="D241" i="28"/>
  <c r="G241" i="28" s="1"/>
  <c r="E241" i="28"/>
  <c r="D242" i="28"/>
  <c r="G242" i="28" s="1"/>
  <c r="E242" i="28"/>
  <c r="D243" i="28"/>
  <c r="G243" i="28" s="1"/>
  <c r="E243" i="28"/>
  <c r="D244" i="28"/>
  <c r="G244" i="28" s="1"/>
  <c r="E244" i="28"/>
  <c r="D245" i="28"/>
  <c r="G245" i="28" s="1"/>
  <c r="E245" i="28"/>
  <c r="D246" i="28"/>
  <c r="G246" i="28" s="1"/>
  <c r="E246" i="28"/>
  <c r="D247" i="28"/>
  <c r="G247" i="28" s="1"/>
  <c r="E247" i="28"/>
  <c r="D248" i="28"/>
  <c r="G248" i="28" s="1"/>
  <c r="E248" i="28"/>
  <c r="D249" i="28"/>
  <c r="G249" i="28" s="1"/>
  <c r="E249" i="28"/>
  <c r="D250" i="28"/>
  <c r="G250" i="28" s="1"/>
  <c r="E250" i="28"/>
  <c r="D251" i="28"/>
  <c r="G251" i="28" s="1"/>
  <c r="E251" i="28"/>
  <c r="D252" i="28"/>
  <c r="G252" i="28" s="1"/>
  <c r="E252" i="28"/>
  <c r="D253" i="28"/>
  <c r="G253" i="28" s="1"/>
  <c r="E253" i="28"/>
  <c r="D254" i="28"/>
  <c r="G254" i="28" s="1"/>
  <c r="J254" i="28" s="1"/>
  <c r="E254" i="28"/>
  <c r="D255" i="28"/>
  <c r="G255" i="28" s="1"/>
  <c r="E255" i="28"/>
  <c r="D256" i="28"/>
  <c r="G256" i="28" s="1"/>
  <c r="E256" i="28"/>
  <c r="D257" i="28"/>
  <c r="G257" i="28" s="1"/>
  <c r="E257" i="28"/>
  <c r="D258" i="28"/>
  <c r="G258" i="28" s="1"/>
  <c r="E258" i="28"/>
  <c r="D259" i="28"/>
  <c r="G259" i="28" s="1"/>
  <c r="E259" i="28"/>
  <c r="D260" i="28"/>
  <c r="G260" i="28" s="1"/>
  <c r="E260" i="28"/>
  <c r="D261" i="28"/>
  <c r="G261" i="28" s="1"/>
  <c r="E261" i="28"/>
  <c r="D262" i="28"/>
  <c r="G262" i="28" s="1"/>
  <c r="J262" i="28" s="1"/>
  <c r="E262" i="28"/>
  <c r="D263" i="28"/>
  <c r="E263" i="28"/>
  <c r="G263" i="28"/>
  <c r="D264" i="28"/>
  <c r="G264" i="28" s="1"/>
  <c r="E264" i="28"/>
  <c r="D265" i="28"/>
  <c r="G265" i="28" s="1"/>
  <c r="E265" i="28"/>
  <c r="D266" i="28"/>
  <c r="G266" i="28" s="1"/>
  <c r="E266" i="28"/>
  <c r="D267" i="28"/>
  <c r="G267" i="28" s="1"/>
  <c r="E267" i="28"/>
  <c r="D268" i="28"/>
  <c r="G268" i="28" s="1"/>
  <c r="E268" i="28"/>
  <c r="D269" i="28"/>
  <c r="G269" i="28" s="1"/>
  <c r="E269" i="28"/>
  <c r="D270" i="28"/>
  <c r="G270" i="28" s="1"/>
  <c r="J270" i="28" s="1"/>
  <c r="E270" i="28"/>
  <c r="D271" i="28"/>
  <c r="G271" i="28" s="1"/>
  <c r="E271" i="28"/>
  <c r="D272" i="28"/>
  <c r="G272" i="28" s="1"/>
  <c r="E272" i="28"/>
  <c r="D273" i="28"/>
  <c r="G273" i="28" s="1"/>
  <c r="E273" i="28"/>
  <c r="D274" i="28"/>
  <c r="G274" i="28" s="1"/>
  <c r="E274" i="28"/>
  <c r="D275" i="28"/>
  <c r="G275" i="28" s="1"/>
  <c r="E275" i="28"/>
  <c r="D276" i="28"/>
  <c r="G276" i="28" s="1"/>
  <c r="E276" i="28"/>
  <c r="D277" i="28"/>
  <c r="G277" i="28" s="1"/>
  <c r="E277" i="28"/>
  <c r="D278" i="28"/>
  <c r="G278" i="28" s="1"/>
  <c r="J278" i="28" s="1"/>
  <c r="E278" i="28"/>
  <c r="D279" i="28"/>
  <c r="G279" i="28" s="1"/>
  <c r="E279" i="28"/>
  <c r="D280" i="28"/>
  <c r="G280" i="28" s="1"/>
  <c r="E280" i="28"/>
  <c r="D281" i="28"/>
  <c r="G281" i="28" s="1"/>
  <c r="E281" i="28"/>
  <c r="D282" i="28"/>
  <c r="G282" i="28" s="1"/>
  <c r="E282" i="28"/>
  <c r="D283" i="28"/>
  <c r="G283" i="28" s="1"/>
  <c r="E283" i="28"/>
  <c r="D284" i="28"/>
  <c r="G284" i="28" s="1"/>
  <c r="E284" i="28"/>
  <c r="D285" i="28"/>
  <c r="G285" i="28" s="1"/>
  <c r="E285" i="28"/>
  <c r="D286" i="28"/>
  <c r="G286" i="28" s="1"/>
  <c r="J286" i="28" s="1"/>
  <c r="E286" i="28"/>
  <c r="D287" i="28"/>
  <c r="G287" i="28" s="1"/>
  <c r="E287" i="28"/>
  <c r="D288" i="28"/>
  <c r="G288" i="28" s="1"/>
  <c r="E288" i="28"/>
  <c r="D289" i="28"/>
  <c r="G289" i="28" s="1"/>
  <c r="E289" i="28"/>
  <c r="D290" i="28"/>
  <c r="G290" i="28" s="1"/>
  <c r="E290" i="28"/>
  <c r="D291" i="28"/>
  <c r="G291" i="28" s="1"/>
  <c r="E291" i="28"/>
  <c r="D292" i="28"/>
  <c r="G292" i="28" s="1"/>
  <c r="E292" i="28"/>
  <c r="D293" i="28"/>
  <c r="G293" i="28" s="1"/>
  <c r="E293" i="28"/>
  <c r="D294" i="28"/>
  <c r="G294" i="28" s="1"/>
  <c r="J294" i="28" s="1"/>
  <c r="E294" i="28"/>
  <c r="D295" i="28"/>
  <c r="G295" i="28" s="1"/>
  <c r="E295" i="28"/>
  <c r="D296" i="28"/>
  <c r="G296" i="28" s="1"/>
  <c r="E296" i="28"/>
  <c r="D297" i="28"/>
  <c r="G297" i="28" s="1"/>
  <c r="E297" i="28"/>
  <c r="D298" i="28"/>
  <c r="G298" i="28" s="1"/>
  <c r="E298" i="28"/>
  <c r="D299" i="28"/>
  <c r="G299" i="28" s="1"/>
  <c r="E299" i="28"/>
  <c r="D300" i="28"/>
  <c r="G300" i="28" s="1"/>
  <c r="E300" i="28"/>
  <c r="D301" i="28"/>
  <c r="G301" i="28" s="1"/>
  <c r="E301" i="28"/>
  <c r="D302" i="28"/>
  <c r="G302" i="28" s="1"/>
  <c r="J302" i="28" s="1"/>
  <c r="E302" i="28"/>
  <c r="D303" i="28"/>
  <c r="G303" i="28" s="1"/>
  <c r="E303" i="28"/>
  <c r="D304" i="28"/>
  <c r="G304" i="28" s="1"/>
  <c r="E304" i="28"/>
  <c r="D305" i="28"/>
  <c r="G305" i="28" s="1"/>
  <c r="E305" i="28"/>
  <c r="D306" i="28"/>
  <c r="G306" i="28" s="1"/>
  <c r="E306" i="28"/>
  <c r="D307" i="28"/>
  <c r="G307" i="28" s="1"/>
  <c r="E307" i="28"/>
  <c r="D308" i="28"/>
  <c r="G308" i="28" s="1"/>
  <c r="E308" i="28"/>
  <c r="D309" i="28"/>
  <c r="G309" i="28" s="1"/>
  <c r="E309" i="28"/>
  <c r="D310" i="28"/>
  <c r="G310" i="28" s="1"/>
  <c r="J310" i="28" s="1"/>
  <c r="E310" i="28"/>
  <c r="D311" i="28"/>
  <c r="G311" i="28" s="1"/>
  <c r="E311" i="28"/>
  <c r="D312" i="28"/>
  <c r="G312" i="28" s="1"/>
  <c r="E312" i="28"/>
  <c r="D313" i="28"/>
  <c r="G313" i="28" s="1"/>
  <c r="E313" i="28"/>
  <c r="D314" i="28"/>
  <c r="G314" i="28" s="1"/>
  <c r="E314" i="28"/>
  <c r="D315" i="28"/>
  <c r="G315" i="28" s="1"/>
  <c r="E315" i="28"/>
  <c r="D316" i="28"/>
  <c r="G316" i="28" s="1"/>
  <c r="E316" i="28"/>
  <c r="D317" i="28"/>
  <c r="G317" i="28" s="1"/>
  <c r="E317" i="28"/>
  <c r="D318" i="28"/>
  <c r="G318" i="28" s="1"/>
  <c r="J318" i="28" s="1"/>
  <c r="E318" i="28"/>
  <c r="D319" i="28"/>
  <c r="G319" i="28" s="1"/>
  <c r="E319" i="28"/>
  <c r="D320" i="28"/>
  <c r="G320" i="28" s="1"/>
  <c r="E320" i="28"/>
  <c r="D321" i="28"/>
  <c r="G321" i="28" s="1"/>
  <c r="E321" i="28"/>
  <c r="D322" i="28"/>
  <c r="G322" i="28" s="1"/>
  <c r="E322" i="28"/>
  <c r="D323" i="28"/>
  <c r="G323" i="28" s="1"/>
  <c r="E323" i="28"/>
  <c r="D324" i="28"/>
  <c r="G324" i="28" s="1"/>
  <c r="E324" i="28"/>
  <c r="D325" i="28"/>
  <c r="G325" i="28" s="1"/>
  <c r="E325" i="28"/>
  <c r="D326" i="28"/>
  <c r="G326" i="28" s="1"/>
  <c r="J326" i="28" s="1"/>
  <c r="E326" i="28"/>
  <c r="D327" i="28"/>
  <c r="G327" i="28" s="1"/>
  <c r="E327" i="28"/>
  <c r="D328" i="28"/>
  <c r="G328" i="28" s="1"/>
  <c r="E328" i="28"/>
  <c r="D329" i="28"/>
  <c r="G329" i="28" s="1"/>
  <c r="E329" i="28"/>
  <c r="D330" i="28"/>
  <c r="G330" i="28" s="1"/>
  <c r="E330" i="28"/>
  <c r="D331" i="28"/>
  <c r="G331" i="28" s="1"/>
  <c r="E331" i="28"/>
  <c r="D332" i="28"/>
  <c r="G332" i="28" s="1"/>
  <c r="E332" i="28"/>
  <c r="D333" i="28"/>
  <c r="G333" i="28" s="1"/>
  <c r="E333" i="28"/>
  <c r="D334" i="28"/>
  <c r="G334" i="28" s="1"/>
  <c r="J334" i="28" s="1"/>
  <c r="E334" i="28"/>
  <c r="D335" i="28"/>
  <c r="G335" i="28" s="1"/>
  <c r="E335" i="28"/>
  <c r="D336" i="28"/>
  <c r="G336" i="28" s="1"/>
  <c r="E336" i="28"/>
  <c r="D337" i="28"/>
  <c r="G337" i="28" s="1"/>
  <c r="E337" i="28"/>
  <c r="D338" i="28"/>
  <c r="G338" i="28" s="1"/>
  <c r="E338" i="28"/>
  <c r="D339" i="28"/>
  <c r="G339" i="28" s="1"/>
  <c r="E339" i="28"/>
  <c r="D340" i="28"/>
  <c r="G340" i="28" s="1"/>
  <c r="E340" i="28"/>
  <c r="D341" i="28"/>
  <c r="G341" i="28" s="1"/>
  <c r="E341" i="28"/>
  <c r="D342" i="28"/>
  <c r="G342" i="28" s="1"/>
  <c r="J342" i="28" s="1"/>
  <c r="E342" i="28"/>
  <c r="D343" i="28"/>
  <c r="G343" i="28" s="1"/>
  <c r="E343" i="28"/>
  <c r="D344" i="28"/>
  <c r="G344" i="28" s="1"/>
  <c r="E344" i="28"/>
  <c r="D345" i="28"/>
  <c r="G345" i="28" s="1"/>
  <c r="E345" i="28"/>
  <c r="D346" i="28"/>
  <c r="G346" i="28" s="1"/>
  <c r="E346" i="28"/>
  <c r="D347" i="28"/>
  <c r="G347" i="28" s="1"/>
  <c r="E347" i="28"/>
  <c r="D348" i="28"/>
  <c r="G348" i="28" s="1"/>
  <c r="E348" i="28"/>
  <c r="D349" i="28"/>
  <c r="G349" i="28" s="1"/>
  <c r="E349" i="28"/>
  <c r="D350" i="28"/>
  <c r="G350" i="28" s="1"/>
  <c r="J350" i="28" s="1"/>
  <c r="E350" i="28"/>
  <c r="D351" i="28"/>
  <c r="G351" i="28" s="1"/>
  <c r="E351" i="28"/>
  <c r="D352" i="28"/>
  <c r="G352" i="28" s="1"/>
  <c r="E352" i="28"/>
  <c r="D353" i="28"/>
  <c r="G353" i="28" s="1"/>
  <c r="E353" i="28"/>
  <c r="D354" i="28"/>
  <c r="G354" i="28" s="1"/>
  <c r="E354" i="28"/>
  <c r="D355" i="28"/>
  <c r="G355" i="28" s="1"/>
  <c r="E355" i="28"/>
  <c r="D356" i="28"/>
  <c r="G356" i="28" s="1"/>
  <c r="E356" i="28"/>
  <c r="D357" i="28"/>
  <c r="G357" i="28" s="1"/>
  <c r="E357" i="28"/>
  <c r="D358" i="28"/>
  <c r="G358" i="28" s="1"/>
  <c r="J358" i="28" s="1"/>
  <c r="E358" i="28"/>
  <c r="D359" i="28"/>
  <c r="G359" i="28" s="1"/>
  <c r="E359" i="28"/>
  <c r="D360" i="28"/>
  <c r="G360" i="28" s="1"/>
  <c r="E360" i="28"/>
  <c r="D361" i="28"/>
  <c r="G361" i="28" s="1"/>
  <c r="I361" i="28" s="1"/>
  <c r="E361" i="28"/>
  <c r="D362" i="28"/>
  <c r="G362" i="28" s="1"/>
  <c r="E362" i="28"/>
  <c r="D363" i="28"/>
  <c r="G363" i="28" s="1"/>
  <c r="I363" i="28" s="1"/>
  <c r="E363" i="28"/>
  <c r="D364" i="28"/>
  <c r="G364" i="28" s="1"/>
  <c r="E364" i="28"/>
  <c r="D365" i="28"/>
  <c r="G365" i="28" s="1"/>
  <c r="I365" i="28" s="1"/>
  <c r="E365" i="28"/>
  <c r="D366" i="28"/>
  <c r="G366" i="28" s="1"/>
  <c r="E366" i="28"/>
  <c r="D367" i="28"/>
  <c r="G367" i="28" s="1"/>
  <c r="I367" i="28" s="1"/>
  <c r="E367" i="28"/>
  <c r="D368" i="28"/>
  <c r="G368" i="28" s="1"/>
  <c r="E368" i="28"/>
  <c r="D369" i="28"/>
  <c r="G369" i="28" s="1"/>
  <c r="I369" i="28" s="1"/>
  <c r="E369" i="28"/>
  <c r="D370" i="28"/>
  <c r="G370" i="28" s="1"/>
  <c r="E370" i="28"/>
  <c r="D371" i="28"/>
  <c r="G371" i="28" s="1"/>
  <c r="I371" i="28" s="1"/>
  <c r="E371" i="28"/>
  <c r="D372" i="28"/>
  <c r="G372" i="28" s="1"/>
  <c r="E372" i="28"/>
  <c r="D373" i="28"/>
  <c r="G373" i="28" s="1"/>
  <c r="I373" i="28" s="1"/>
  <c r="E373" i="28"/>
  <c r="D374" i="28"/>
  <c r="G374" i="28" s="1"/>
  <c r="E374" i="28"/>
  <c r="D375" i="28"/>
  <c r="G375" i="28" s="1"/>
  <c r="I375" i="28" s="1"/>
  <c r="E375" i="28"/>
  <c r="D376" i="28"/>
  <c r="G376" i="28" s="1"/>
  <c r="E376" i="28"/>
  <c r="D377" i="28"/>
  <c r="G377" i="28" s="1"/>
  <c r="I377" i="28" s="1"/>
  <c r="E377" i="28"/>
  <c r="D378" i="28"/>
  <c r="G378" i="28" s="1"/>
  <c r="E378" i="28"/>
  <c r="D379" i="28"/>
  <c r="G379" i="28" s="1"/>
  <c r="I379" i="28" s="1"/>
  <c r="E379" i="28"/>
  <c r="D380" i="28"/>
  <c r="G380" i="28" s="1"/>
  <c r="E380" i="28"/>
  <c r="D381" i="28"/>
  <c r="G381" i="28" s="1"/>
  <c r="I381" i="28" s="1"/>
  <c r="E381" i="28"/>
  <c r="D382" i="28"/>
  <c r="G382" i="28" s="1"/>
  <c r="E382" i="28"/>
  <c r="D383" i="28"/>
  <c r="G383" i="28" s="1"/>
  <c r="I383" i="28" s="1"/>
  <c r="E383" i="28"/>
  <c r="D384" i="28"/>
  <c r="G384" i="28" s="1"/>
  <c r="E384" i="28"/>
  <c r="D385" i="28"/>
  <c r="G385" i="28" s="1"/>
  <c r="I385" i="28" s="1"/>
  <c r="E385" i="28"/>
  <c r="D386" i="28"/>
  <c r="G386" i="28" s="1"/>
  <c r="E386" i="28"/>
  <c r="D387" i="28"/>
  <c r="G387" i="28" s="1"/>
  <c r="I387" i="28" s="1"/>
  <c r="E387" i="28"/>
  <c r="D388" i="28"/>
  <c r="G388" i="28" s="1"/>
  <c r="E388" i="28"/>
  <c r="D389" i="28"/>
  <c r="G389" i="28" s="1"/>
  <c r="I389" i="28" s="1"/>
  <c r="E389" i="28"/>
  <c r="D390" i="28"/>
  <c r="G390" i="28" s="1"/>
  <c r="E390" i="28"/>
  <c r="D391" i="28"/>
  <c r="G391" i="28" s="1"/>
  <c r="I391" i="28" s="1"/>
  <c r="E391" i="28"/>
  <c r="D392" i="28"/>
  <c r="G392" i="28" s="1"/>
  <c r="E392" i="28"/>
  <c r="D393" i="28"/>
  <c r="G393" i="28" s="1"/>
  <c r="I393" i="28" s="1"/>
  <c r="E393" i="28"/>
  <c r="D394" i="28"/>
  <c r="G394" i="28" s="1"/>
  <c r="E394" i="28"/>
  <c r="D395" i="28"/>
  <c r="G395" i="28" s="1"/>
  <c r="I395" i="28" s="1"/>
  <c r="E395" i="28"/>
  <c r="D396" i="28"/>
  <c r="G396" i="28" s="1"/>
  <c r="E396" i="28"/>
  <c r="D397" i="28"/>
  <c r="G397" i="28" s="1"/>
  <c r="I397" i="28" s="1"/>
  <c r="E397" i="28"/>
  <c r="D398" i="28"/>
  <c r="G398" i="28" s="1"/>
  <c r="E398" i="28"/>
  <c r="D399" i="28"/>
  <c r="G399" i="28" s="1"/>
  <c r="I399" i="28" s="1"/>
  <c r="E399" i="28"/>
  <c r="D400" i="28"/>
  <c r="G400" i="28" s="1"/>
  <c r="E400" i="28"/>
  <c r="D401" i="28"/>
  <c r="G401" i="28" s="1"/>
  <c r="I401" i="28" s="1"/>
  <c r="E401" i="28"/>
  <c r="D402" i="28"/>
  <c r="G402" i="28" s="1"/>
  <c r="E402" i="28"/>
  <c r="D403" i="28"/>
  <c r="G403" i="28" s="1"/>
  <c r="I403" i="28" s="1"/>
  <c r="E403" i="28"/>
  <c r="D404" i="28"/>
  <c r="G404" i="28" s="1"/>
  <c r="E404" i="28"/>
  <c r="D405" i="28"/>
  <c r="G405" i="28" s="1"/>
  <c r="I405" i="28" s="1"/>
  <c r="E405" i="28"/>
  <c r="D406" i="28"/>
  <c r="G406" i="28" s="1"/>
  <c r="E406" i="28"/>
  <c r="D407" i="28"/>
  <c r="G407" i="28" s="1"/>
  <c r="I407" i="28" s="1"/>
  <c r="E407" i="28"/>
  <c r="D408" i="28"/>
  <c r="G408" i="28" s="1"/>
  <c r="E408" i="28"/>
  <c r="D409" i="28"/>
  <c r="G409" i="28" s="1"/>
  <c r="I409" i="28" s="1"/>
  <c r="E409" i="28"/>
  <c r="D410" i="28"/>
  <c r="G410" i="28" s="1"/>
  <c r="E410" i="28"/>
  <c r="D411" i="28"/>
  <c r="G411" i="28" s="1"/>
  <c r="I411" i="28" s="1"/>
  <c r="E411" i="28"/>
  <c r="D412" i="28"/>
  <c r="G412" i="28" s="1"/>
  <c r="E412" i="28"/>
  <c r="D413" i="28"/>
  <c r="G413" i="28" s="1"/>
  <c r="I413" i="28" s="1"/>
  <c r="E413" i="28"/>
  <c r="D414" i="28"/>
  <c r="G414" i="28" s="1"/>
  <c r="E414" i="28"/>
  <c r="D415" i="28"/>
  <c r="G415" i="28" s="1"/>
  <c r="I415" i="28" s="1"/>
  <c r="E415" i="28"/>
  <c r="D416" i="28"/>
  <c r="G416" i="28" s="1"/>
  <c r="E416" i="28"/>
  <c r="D417" i="28"/>
  <c r="G417" i="28" s="1"/>
  <c r="I417" i="28" s="1"/>
  <c r="E417" i="28"/>
  <c r="D418" i="28"/>
  <c r="G418" i="28" s="1"/>
  <c r="E418" i="28"/>
  <c r="D419" i="28"/>
  <c r="G419" i="28" s="1"/>
  <c r="I419" i="28" s="1"/>
  <c r="E419" i="28"/>
  <c r="D420" i="28"/>
  <c r="G420" i="28" s="1"/>
  <c r="E420" i="28"/>
  <c r="D421" i="28"/>
  <c r="G421" i="28" s="1"/>
  <c r="I421" i="28" s="1"/>
  <c r="E421" i="28"/>
  <c r="D422" i="28"/>
  <c r="G422" i="28" s="1"/>
  <c r="E422" i="28"/>
  <c r="D423" i="28"/>
  <c r="G423" i="28" s="1"/>
  <c r="I423" i="28" s="1"/>
  <c r="E423" i="28"/>
  <c r="D424" i="28"/>
  <c r="G424" i="28" s="1"/>
  <c r="E424" i="28"/>
  <c r="D425" i="28"/>
  <c r="G425" i="28" s="1"/>
  <c r="I425" i="28" s="1"/>
  <c r="E425" i="28"/>
  <c r="D426" i="28"/>
  <c r="G426" i="28" s="1"/>
  <c r="E426" i="28"/>
  <c r="D427" i="28"/>
  <c r="G427" i="28" s="1"/>
  <c r="I427" i="28" s="1"/>
  <c r="E427" i="28"/>
  <c r="D428" i="28"/>
  <c r="G428" i="28" s="1"/>
  <c r="E428" i="28"/>
  <c r="D429" i="28"/>
  <c r="G429" i="28" s="1"/>
  <c r="I429" i="28" s="1"/>
  <c r="E429" i="28"/>
  <c r="D430" i="28"/>
  <c r="G430" i="28" s="1"/>
  <c r="E430" i="28"/>
  <c r="D431" i="28"/>
  <c r="G431" i="28" s="1"/>
  <c r="I431" i="28" s="1"/>
  <c r="E431" i="28"/>
  <c r="D432" i="28"/>
  <c r="G432" i="28" s="1"/>
  <c r="E432" i="28"/>
  <c r="D433" i="28"/>
  <c r="G433" i="28" s="1"/>
  <c r="I433" i="28" s="1"/>
  <c r="E433" i="28"/>
  <c r="D434" i="28"/>
  <c r="G434" i="28" s="1"/>
  <c r="E434" i="28"/>
  <c r="D435" i="28"/>
  <c r="G435" i="28" s="1"/>
  <c r="I435" i="28" s="1"/>
  <c r="E435" i="28"/>
  <c r="D436" i="28"/>
  <c r="G436" i="28" s="1"/>
  <c r="E436" i="28"/>
  <c r="D437" i="28"/>
  <c r="G437" i="28" s="1"/>
  <c r="I437" i="28" s="1"/>
  <c r="E437" i="28"/>
  <c r="D438" i="28"/>
  <c r="G438" i="28" s="1"/>
  <c r="E438" i="28"/>
  <c r="D439" i="28"/>
  <c r="G439" i="28" s="1"/>
  <c r="I439" i="28" s="1"/>
  <c r="E439" i="28"/>
  <c r="D440" i="28"/>
  <c r="G440" i="28" s="1"/>
  <c r="E440" i="28"/>
  <c r="D441" i="28"/>
  <c r="G441" i="28" s="1"/>
  <c r="I441" i="28" s="1"/>
  <c r="E441" i="28"/>
  <c r="D442" i="28"/>
  <c r="G442" i="28" s="1"/>
  <c r="E442" i="28"/>
  <c r="D443" i="28"/>
  <c r="G443" i="28" s="1"/>
  <c r="I443" i="28" s="1"/>
  <c r="E443" i="28"/>
  <c r="D444" i="28"/>
  <c r="G444" i="28" s="1"/>
  <c r="E444" i="28"/>
  <c r="D445" i="28"/>
  <c r="G445" i="28" s="1"/>
  <c r="I445" i="28" s="1"/>
  <c r="E445" i="28"/>
  <c r="D446" i="28"/>
  <c r="G446" i="28" s="1"/>
  <c r="E446" i="28"/>
  <c r="D447" i="28"/>
  <c r="G447" i="28" s="1"/>
  <c r="I447" i="28" s="1"/>
  <c r="E447" i="28"/>
  <c r="D448" i="28"/>
  <c r="G448" i="28" s="1"/>
  <c r="E448" i="28"/>
  <c r="D449" i="28"/>
  <c r="G449" i="28" s="1"/>
  <c r="I449" i="28" s="1"/>
  <c r="E449" i="28"/>
  <c r="D450" i="28"/>
  <c r="G450" i="28" s="1"/>
  <c r="E450" i="28"/>
  <c r="D451" i="28"/>
  <c r="G451" i="28" s="1"/>
  <c r="I451" i="28" s="1"/>
  <c r="E451" i="28"/>
  <c r="D452" i="28"/>
  <c r="G452" i="28" s="1"/>
  <c r="E452" i="28"/>
  <c r="D453" i="28"/>
  <c r="G453" i="28" s="1"/>
  <c r="I453" i="28" s="1"/>
  <c r="E453" i="28"/>
  <c r="D454" i="28"/>
  <c r="G454" i="28" s="1"/>
  <c r="E454" i="28"/>
  <c r="D455" i="28"/>
  <c r="G455" i="28" s="1"/>
  <c r="I455" i="28" s="1"/>
  <c r="E455" i="28"/>
  <c r="D456" i="28"/>
  <c r="G456" i="28" s="1"/>
  <c r="E456" i="28"/>
  <c r="D457" i="28"/>
  <c r="G457" i="28" s="1"/>
  <c r="I457" i="28" s="1"/>
  <c r="E457" i="28"/>
  <c r="D458" i="28"/>
  <c r="G458" i="28" s="1"/>
  <c r="E458" i="28"/>
  <c r="D459" i="28"/>
  <c r="G459" i="28" s="1"/>
  <c r="I459" i="28" s="1"/>
  <c r="E459" i="28"/>
  <c r="D460" i="28"/>
  <c r="G460" i="28" s="1"/>
  <c r="E460" i="28"/>
  <c r="D461" i="28"/>
  <c r="G461" i="28" s="1"/>
  <c r="I461" i="28" s="1"/>
  <c r="E461" i="28"/>
  <c r="D462" i="28"/>
  <c r="G462" i="28" s="1"/>
  <c r="E462" i="28"/>
  <c r="D463" i="28"/>
  <c r="G463" i="28" s="1"/>
  <c r="I463" i="28" s="1"/>
  <c r="E463" i="28"/>
  <c r="D464" i="28"/>
  <c r="G464" i="28" s="1"/>
  <c r="E464" i="28"/>
  <c r="D465" i="28"/>
  <c r="G465" i="28" s="1"/>
  <c r="I465" i="28" s="1"/>
  <c r="E465" i="28"/>
  <c r="D466" i="28"/>
  <c r="G466" i="28" s="1"/>
  <c r="E466" i="28"/>
  <c r="D467" i="28"/>
  <c r="G467" i="28" s="1"/>
  <c r="I467" i="28" s="1"/>
  <c r="E467" i="28"/>
  <c r="D468" i="28"/>
  <c r="G468" i="28" s="1"/>
  <c r="E468" i="28"/>
  <c r="D469" i="28"/>
  <c r="G469" i="28" s="1"/>
  <c r="I469" i="28" s="1"/>
  <c r="E469" i="28"/>
  <c r="D470" i="28"/>
  <c r="G470" i="28" s="1"/>
  <c r="E470" i="28"/>
  <c r="D471" i="28"/>
  <c r="G471" i="28" s="1"/>
  <c r="E471" i="28"/>
  <c r="D472" i="28"/>
  <c r="G472" i="28" s="1"/>
  <c r="E472" i="28"/>
  <c r="D473" i="28"/>
  <c r="G473" i="28" s="1"/>
  <c r="I473" i="28" s="1"/>
  <c r="E473" i="28"/>
  <c r="D474" i="28"/>
  <c r="G474" i="28" s="1"/>
  <c r="E474" i="28"/>
  <c r="D475" i="28"/>
  <c r="G475" i="28" s="1"/>
  <c r="I475" i="28" s="1"/>
  <c r="E475" i="28"/>
  <c r="D476" i="28"/>
  <c r="G476" i="28" s="1"/>
  <c r="E476" i="28"/>
  <c r="D477" i="28"/>
  <c r="G477" i="28" s="1"/>
  <c r="I477" i="28" s="1"/>
  <c r="E477" i="28"/>
  <c r="D478" i="28"/>
  <c r="G478" i="28" s="1"/>
  <c r="E478" i="28"/>
  <c r="D479" i="28"/>
  <c r="G479" i="28" s="1"/>
  <c r="E479" i="28"/>
  <c r="D480" i="28"/>
  <c r="G480" i="28" s="1"/>
  <c r="E480" i="28"/>
  <c r="D481" i="28"/>
  <c r="G481" i="28" s="1"/>
  <c r="I481" i="28" s="1"/>
  <c r="E481" i="28"/>
  <c r="D482" i="28"/>
  <c r="G482" i="28" s="1"/>
  <c r="E482" i="28"/>
  <c r="D483" i="28"/>
  <c r="G483" i="28" s="1"/>
  <c r="I483" i="28" s="1"/>
  <c r="E483" i="28"/>
  <c r="D484" i="28"/>
  <c r="G484" i="28" s="1"/>
  <c r="E484" i="28"/>
  <c r="D485" i="28"/>
  <c r="G485" i="28" s="1"/>
  <c r="I485" i="28" s="1"/>
  <c r="E485" i="28"/>
  <c r="D486" i="28"/>
  <c r="G486" i="28" s="1"/>
  <c r="E486" i="28"/>
  <c r="D487" i="28"/>
  <c r="G487" i="28" s="1"/>
  <c r="E487" i="28"/>
  <c r="D488" i="28"/>
  <c r="G488" i="28" s="1"/>
  <c r="E488" i="28"/>
  <c r="D489" i="28"/>
  <c r="E489" i="28"/>
  <c r="D490" i="28"/>
  <c r="E490" i="28"/>
  <c r="D491" i="28"/>
  <c r="E491" i="28"/>
  <c r="D492" i="28"/>
  <c r="E492" i="28"/>
  <c r="D493" i="28"/>
  <c r="E493" i="28"/>
  <c r="D494" i="28"/>
  <c r="E494" i="28"/>
  <c r="D495" i="28"/>
  <c r="E495" i="28"/>
  <c r="D496" i="28"/>
  <c r="E496" i="28"/>
  <c r="D497" i="28"/>
  <c r="E497" i="28"/>
  <c r="D498" i="28"/>
  <c r="E498" i="28"/>
  <c r="D499" i="28"/>
  <c r="E499" i="28"/>
  <c r="D500" i="28"/>
  <c r="E500" i="28"/>
  <c r="D501" i="28"/>
  <c r="E501" i="28"/>
  <c r="D502" i="28"/>
  <c r="E502" i="28"/>
  <c r="D503" i="28"/>
  <c r="E503" i="28"/>
  <c r="D504" i="28"/>
  <c r="E504" i="28"/>
  <c r="D505" i="28"/>
  <c r="E505" i="28"/>
  <c r="D506" i="28"/>
  <c r="E506" i="28"/>
  <c r="D507" i="28"/>
  <c r="E507" i="28"/>
  <c r="D508" i="28"/>
  <c r="E508" i="28"/>
  <c r="D509" i="28"/>
  <c r="E509" i="28"/>
  <c r="D510" i="28"/>
  <c r="E510" i="28"/>
  <c r="D511" i="28"/>
  <c r="E511" i="28"/>
  <c r="D512" i="28"/>
  <c r="E512" i="28"/>
  <c r="D513" i="28"/>
  <c r="E513" i="28"/>
  <c r="D514" i="28"/>
  <c r="E514" i="28"/>
  <c r="D515" i="28"/>
  <c r="E515" i="28"/>
  <c r="D516" i="28"/>
  <c r="E516" i="28"/>
  <c r="D517" i="28"/>
  <c r="E517" i="28"/>
  <c r="D518" i="28"/>
  <c r="E518" i="28"/>
  <c r="D519" i="28"/>
  <c r="E519" i="28"/>
  <c r="D520" i="28"/>
  <c r="E520" i="28"/>
  <c r="D521" i="28"/>
  <c r="E521" i="28"/>
  <c r="D522" i="28"/>
  <c r="E522" i="28"/>
  <c r="D523" i="28"/>
  <c r="E523" i="28"/>
  <c r="D524" i="28"/>
  <c r="E524" i="28"/>
  <c r="D525" i="28"/>
  <c r="E525" i="28"/>
  <c r="D526" i="28"/>
  <c r="E526" i="28"/>
  <c r="D527" i="28"/>
  <c r="E527" i="28"/>
  <c r="D528" i="28"/>
  <c r="E528" i="28"/>
  <c r="D529" i="28"/>
  <c r="G529" i="28" s="1"/>
  <c r="I529" i="28" s="1"/>
  <c r="E529" i="28"/>
  <c r="D530" i="28"/>
  <c r="G530" i="28" s="1"/>
  <c r="J530" i="28" s="1"/>
  <c r="E530" i="28"/>
  <c r="D531" i="28"/>
  <c r="G531" i="28" s="1"/>
  <c r="I531" i="28" s="1"/>
  <c r="E531" i="28"/>
  <c r="D532" i="28"/>
  <c r="G532" i="28" s="1"/>
  <c r="J532" i="28" s="1"/>
  <c r="E532" i="28"/>
  <c r="D533" i="28"/>
  <c r="G533" i="28" s="1"/>
  <c r="I533" i="28" s="1"/>
  <c r="E533" i="28"/>
  <c r="D534" i="28"/>
  <c r="G534" i="28" s="1"/>
  <c r="J534" i="28" s="1"/>
  <c r="E534" i="28"/>
  <c r="D535" i="28"/>
  <c r="G535" i="28" s="1"/>
  <c r="I535" i="28" s="1"/>
  <c r="E535" i="28"/>
  <c r="D536" i="28"/>
  <c r="G536" i="28" s="1"/>
  <c r="J536" i="28" s="1"/>
  <c r="E536" i="28"/>
  <c r="D537" i="28"/>
  <c r="G537" i="28" s="1"/>
  <c r="I537" i="28" s="1"/>
  <c r="E537" i="28"/>
  <c r="BD192" i="28"/>
  <c r="BC192" i="28"/>
  <c r="BB192" i="28"/>
  <c r="E192" i="28"/>
  <c r="D192" i="28"/>
  <c r="G192" i="28" s="1"/>
  <c r="J192" i="28" s="1"/>
  <c r="G82" i="28" a="1"/>
  <c r="G82" i="28" s="1"/>
  <c r="F82" i="28"/>
  <c r="C82" i="28" s="1"/>
  <c r="BA97" i="28"/>
  <c r="AZ97" i="28"/>
  <c r="AY97" i="28"/>
  <c r="AX97" i="28"/>
  <c r="AW97" i="28"/>
  <c r="AV97" i="28"/>
  <c r="AU97" i="28"/>
  <c r="BA96" i="28"/>
  <c r="AZ96" i="28"/>
  <c r="AY96" i="28"/>
  <c r="AX96" i="28"/>
  <c r="AW96" i="28"/>
  <c r="AV96" i="28"/>
  <c r="AU96" i="28"/>
  <c r="BA95" i="28"/>
  <c r="AZ95" i="28"/>
  <c r="AY95" i="28"/>
  <c r="AX95" i="28"/>
  <c r="AW95" i="28"/>
  <c r="AV95" i="28"/>
  <c r="AU95" i="28"/>
  <c r="BA94" i="28"/>
  <c r="AZ94" i="28"/>
  <c r="AY94" i="28"/>
  <c r="AX94" i="28"/>
  <c r="AW94" i="28"/>
  <c r="AV94" i="28"/>
  <c r="AU94" i="28"/>
  <c r="BA93" i="28"/>
  <c r="AZ93" i="28"/>
  <c r="AY93" i="28"/>
  <c r="AX93" i="28"/>
  <c r="AW93" i="28"/>
  <c r="AV93" i="28"/>
  <c r="AU93" i="28"/>
  <c r="BA92" i="28"/>
  <c r="AZ92" i="28"/>
  <c r="AY92" i="28"/>
  <c r="AX92" i="28"/>
  <c r="AW92" i="28"/>
  <c r="AV92" i="28"/>
  <c r="AU92" i="28"/>
  <c r="BA91" i="28"/>
  <c r="AZ91" i="28"/>
  <c r="AY91" i="28"/>
  <c r="AX91" i="28"/>
  <c r="AW91" i="28"/>
  <c r="AV91" i="28"/>
  <c r="AU91" i="28"/>
  <c r="BA90" i="28"/>
  <c r="AZ90" i="28"/>
  <c r="AY90" i="28"/>
  <c r="AX90" i="28"/>
  <c r="AW90" i="28"/>
  <c r="AV90" i="28"/>
  <c r="AU90" i="28"/>
  <c r="BA89" i="28"/>
  <c r="AZ89" i="28"/>
  <c r="AY89" i="28"/>
  <c r="AX89" i="28"/>
  <c r="AW89" i="28"/>
  <c r="AV89" i="28"/>
  <c r="AU89" i="28"/>
  <c r="BA88" i="28"/>
  <c r="AZ88" i="28"/>
  <c r="AY88" i="28"/>
  <c r="AX88" i="28"/>
  <c r="AW88" i="28"/>
  <c r="AV88" i="28"/>
  <c r="AU88" i="28"/>
  <c r="BA87" i="28"/>
  <c r="AZ87" i="28"/>
  <c r="AY87" i="28"/>
  <c r="AX87" i="28"/>
  <c r="AW87" i="28"/>
  <c r="AV87" i="28"/>
  <c r="AU87" i="28"/>
  <c r="BA86" i="28"/>
  <c r="AZ86" i="28"/>
  <c r="AY86" i="28"/>
  <c r="AX86" i="28"/>
  <c r="AW86" i="28"/>
  <c r="AV86" i="28"/>
  <c r="AU86" i="28"/>
  <c r="BA85" i="28"/>
  <c r="AZ85" i="28"/>
  <c r="AY85" i="28"/>
  <c r="AX85" i="28"/>
  <c r="AW85" i="28"/>
  <c r="AV85" i="28"/>
  <c r="AU85" i="28"/>
  <c r="BA98" i="28"/>
  <c r="BA84" i="28"/>
  <c r="BA83" i="28"/>
  <c r="AZ98" i="28"/>
  <c r="AZ84" i="28"/>
  <c r="AZ83" i="28"/>
  <c r="AY98" i="28"/>
  <c r="AY84" i="28"/>
  <c r="AY83" i="28"/>
  <c r="AX98" i="28"/>
  <c r="AX84" i="28"/>
  <c r="AX83" i="28"/>
  <c r="AW98" i="28"/>
  <c r="AW84" i="28"/>
  <c r="AW83" i="28"/>
  <c r="AV98" i="28"/>
  <c r="AV84" i="28"/>
  <c r="AV83" i="28"/>
  <c r="AU98" i="28"/>
  <c r="AU84" i="28"/>
  <c r="AU83" i="28"/>
  <c r="AT98" i="28"/>
  <c r="AT84" i="28"/>
  <c r="AT83" i="28"/>
  <c r="AR79" i="28"/>
  <c r="AR82" i="28" s="1"/>
  <c r="D52" i="28"/>
  <c r="I52" i="28" s="1"/>
  <c r="F51" i="28"/>
  <c r="D51" i="28"/>
  <c r="A51" i="28"/>
  <c r="F50" i="28"/>
  <c r="A50" i="28"/>
  <c r="H49" i="28"/>
  <c r="G49" i="28"/>
  <c r="C49" i="28"/>
  <c r="B49" i="28"/>
  <c r="C47" i="28"/>
  <c r="C29" i="28"/>
  <c r="C11" i="28" s="1"/>
  <c r="F27" i="28"/>
  <c r="I23" i="28"/>
  <c r="E23" i="28"/>
  <c r="D23" i="28"/>
  <c r="I22" i="28"/>
  <c r="E22" i="28"/>
  <c r="D22" i="28"/>
  <c r="I21" i="28"/>
  <c r="E21" i="28"/>
  <c r="D21" i="28"/>
  <c r="I20" i="28"/>
  <c r="E20" i="28"/>
  <c r="D20" i="28"/>
  <c r="I19" i="28"/>
  <c r="E19" i="28"/>
  <c r="D19" i="28"/>
  <c r="I18" i="28"/>
  <c r="E18" i="28"/>
  <c r="D18" i="28"/>
  <c r="I17" i="28"/>
  <c r="E17" i="28"/>
  <c r="D17" i="28"/>
  <c r="I16" i="28"/>
  <c r="E16" i="28"/>
  <c r="D16" i="28"/>
  <c r="E15" i="28"/>
  <c r="D15" i="28"/>
  <c r="F168" i="20"/>
  <c r="AV172" i="20" s="1"/>
  <c r="F145" i="20"/>
  <c r="EN148" i="20" s="1"/>
  <c r="D47" i="20"/>
  <c r="C59" i="20" s="1"/>
  <c r="AR10" i="20"/>
  <c r="I11" i="20" s="1"/>
  <c r="BE172" i="20"/>
  <c r="BO172" i="20"/>
  <c r="BZ172" i="20"/>
  <c r="CK172" i="20"/>
  <c r="CU172" i="20"/>
  <c r="DF172" i="20"/>
  <c r="DQ172" i="20"/>
  <c r="EA172" i="20"/>
  <c r="EL172" i="20"/>
  <c r="AW148" i="20"/>
  <c r="BB193" i="20"/>
  <c r="BC193" i="20"/>
  <c r="BD193" i="20"/>
  <c r="BB194" i="20"/>
  <c r="BC194" i="20"/>
  <c r="BD194" i="20"/>
  <c r="BB195" i="20"/>
  <c r="BC195" i="20"/>
  <c r="BD195" i="20"/>
  <c r="BB196" i="20"/>
  <c r="BC196" i="20"/>
  <c r="BD196" i="20"/>
  <c r="BB197" i="20"/>
  <c r="BC197" i="20"/>
  <c r="BD197" i="20"/>
  <c r="BB198" i="20"/>
  <c r="BC198" i="20"/>
  <c r="BD198" i="20"/>
  <c r="BB199" i="20"/>
  <c r="BC199" i="20"/>
  <c r="BD199" i="20"/>
  <c r="BB200" i="20"/>
  <c r="BC200" i="20"/>
  <c r="BD200" i="20"/>
  <c r="BB201" i="20"/>
  <c r="BC201" i="20"/>
  <c r="BD201" i="20"/>
  <c r="BB202" i="20"/>
  <c r="BC202" i="20"/>
  <c r="BD202" i="20"/>
  <c r="BB203" i="20"/>
  <c r="BC203" i="20"/>
  <c r="BD203" i="20"/>
  <c r="BB204" i="20"/>
  <c r="BC204" i="20"/>
  <c r="BD204" i="20"/>
  <c r="BB205" i="20"/>
  <c r="BC205" i="20"/>
  <c r="BD205" i="20"/>
  <c r="BB206" i="20"/>
  <c r="BC206" i="20"/>
  <c r="BD206" i="20"/>
  <c r="BB207" i="20"/>
  <c r="BC207" i="20"/>
  <c r="BD207" i="20"/>
  <c r="BB208" i="20"/>
  <c r="BC208" i="20"/>
  <c r="BD208" i="20"/>
  <c r="BB209" i="20"/>
  <c r="BC209" i="20"/>
  <c r="BD209" i="20"/>
  <c r="BB210" i="20"/>
  <c r="BC210" i="20"/>
  <c r="BD210" i="20"/>
  <c r="BB211" i="20"/>
  <c r="BC211" i="20"/>
  <c r="BD211" i="20"/>
  <c r="BB212" i="20"/>
  <c r="BC212" i="20"/>
  <c r="BD212" i="20"/>
  <c r="BB213" i="20"/>
  <c r="BC213" i="20"/>
  <c r="BD213" i="20"/>
  <c r="BB214" i="20"/>
  <c r="BC214" i="20"/>
  <c r="BD214" i="20"/>
  <c r="BB215" i="20"/>
  <c r="BC215" i="20"/>
  <c r="BD215" i="20"/>
  <c r="BB216" i="20"/>
  <c r="BC216" i="20"/>
  <c r="BD216" i="20"/>
  <c r="BB217" i="20"/>
  <c r="BC217" i="20"/>
  <c r="BD217" i="20"/>
  <c r="BB218" i="20"/>
  <c r="BC218" i="20"/>
  <c r="BD218" i="20"/>
  <c r="BB219" i="20"/>
  <c r="BC219" i="20"/>
  <c r="BD219" i="20"/>
  <c r="BB220" i="20"/>
  <c r="BC220" i="20"/>
  <c r="BD220" i="20"/>
  <c r="BB221" i="20"/>
  <c r="BC221" i="20"/>
  <c r="BD221" i="20"/>
  <c r="BB222" i="20"/>
  <c r="BC222" i="20"/>
  <c r="BD222" i="20"/>
  <c r="BB223" i="20"/>
  <c r="BC223" i="20"/>
  <c r="BD223" i="20"/>
  <c r="BB224" i="20"/>
  <c r="BC224" i="20"/>
  <c r="BD224" i="20"/>
  <c r="BB225" i="20"/>
  <c r="BC225" i="20"/>
  <c r="BD225" i="20"/>
  <c r="BB226" i="20"/>
  <c r="BC226" i="20"/>
  <c r="BD226" i="20"/>
  <c r="BB227" i="20"/>
  <c r="BC227" i="20"/>
  <c r="BD227" i="20"/>
  <c r="BB228" i="20"/>
  <c r="BC228" i="20"/>
  <c r="BD228" i="20"/>
  <c r="BB229" i="20"/>
  <c r="BC229" i="20"/>
  <c r="BD229" i="20"/>
  <c r="BB230" i="20"/>
  <c r="BC230" i="20"/>
  <c r="BD230" i="20"/>
  <c r="BB231" i="20"/>
  <c r="BC231" i="20"/>
  <c r="BD231" i="20"/>
  <c r="BB232" i="20"/>
  <c r="BC232" i="20"/>
  <c r="BD232" i="20"/>
  <c r="BB233" i="20"/>
  <c r="BC233" i="20"/>
  <c r="BD233" i="20"/>
  <c r="BB234" i="20"/>
  <c r="BC234" i="20"/>
  <c r="BD234" i="20"/>
  <c r="BB235" i="20"/>
  <c r="BC235" i="20"/>
  <c r="BD235" i="20"/>
  <c r="BB236" i="20"/>
  <c r="BC236" i="20"/>
  <c r="BD236" i="20"/>
  <c r="BB237" i="20"/>
  <c r="BC237" i="20"/>
  <c r="BD237" i="20"/>
  <c r="BB238" i="20"/>
  <c r="BC238" i="20"/>
  <c r="BD238" i="20"/>
  <c r="BB239" i="20"/>
  <c r="BC239" i="20"/>
  <c r="BD239" i="20"/>
  <c r="BB240" i="20"/>
  <c r="BC240" i="20"/>
  <c r="BD240" i="20"/>
  <c r="BB241" i="20"/>
  <c r="BC241" i="20"/>
  <c r="BD241" i="20"/>
  <c r="BB242" i="20"/>
  <c r="BC242" i="20"/>
  <c r="BD242" i="20"/>
  <c r="BB243" i="20"/>
  <c r="BC243" i="20"/>
  <c r="BD243" i="20"/>
  <c r="BB244" i="20"/>
  <c r="BC244" i="20"/>
  <c r="BD244" i="20"/>
  <c r="BB245" i="20"/>
  <c r="BC245" i="20"/>
  <c r="BD245" i="20"/>
  <c r="BB246" i="20"/>
  <c r="BC246" i="20"/>
  <c r="BD246" i="20"/>
  <c r="BB247" i="20"/>
  <c r="BC247" i="20"/>
  <c r="BD247" i="20"/>
  <c r="BB248" i="20"/>
  <c r="BC248" i="20"/>
  <c r="BD248" i="20"/>
  <c r="BB249" i="20"/>
  <c r="BC249" i="20"/>
  <c r="BD249" i="20"/>
  <c r="BB250" i="20"/>
  <c r="BC250" i="20"/>
  <c r="BD250" i="20"/>
  <c r="BB251" i="20"/>
  <c r="BC251" i="20"/>
  <c r="BD251" i="20"/>
  <c r="BB252" i="20"/>
  <c r="BC252" i="20"/>
  <c r="BD252" i="20"/>
  <c r="BB253" i="20"/>
  <c r="BC253" i="20"/>
  <c r="BD253" i="20"/>
  <c r="BB254" i="20"/>
  <c r="BC254" i="20"/>
  <c r="BD254" i="20"/>
  <c r="BB255" i="20"/>
  <c r="BC255" i="20"/>
  <c r="BD255" i="20"/>
  <c r="BB256" i="20"/>
  <c r="BC256" i="20"/>
  <c r="BD256" i="20"/>
  <c r="BB257" i="20"/>
  <c r="BC257" i="20"/>
  <c r="BD257" i="20"/>
  <c r="BB258" i="20"/>
  <c r="BC258" i="20"/>
  <c r="BD258" i="20"/>
  <c r="BB259" i="20"/>
  <c r="BC259" i="20"/>
  <c r="BD259" i="20"/>
  <c r="BB260" i="20"/>
  <c r="BC260" i="20"/>
  <c r="BD260" i="20"/>
  <c r="BB261" i="20"/>
  <c r="BC261" i="20"/>
  <c r="BD261" i="20"/>
  <c r="BB262" i="20"/>
  <c r="BC262" i="20"/>
  <c r="BD262" i="20"/>
  <c r="BB263" i="20"/>
  <c r="BC263" i="20"/>
  <c r="BD263" i="20"/>
  <c r="BB264" i="20"/>
  <c r="BC264" i="20"/>
  <c r="BD264" i="20"/>
  <c r="BB265" i="20"/>
  <c r="BC265" i="20"/>
  <c r="BD265" i="20"/>
  <c r="BB266" i="20"/>
  <c r="BC266" i="20"/>
  <c r="BD266" i="20"/>
  <c r="BB267" i="20"/>
  <c r="BC267" i="20"/>
  <c r="BD267" i="20"/>
  <c r="BB268" i="20"/>
  <c r="BC268" i="20"/>
  <c r="BD268" i="20"/>
  <c r="BB269" i="20"/>
  <c r="BC269" i="20"/>
  <c r="BD269" i="20"/>
  <c r="BB270" i="20"/>
  <c r="BC270" i="20"/>
  <c r="BD270" i="20"/>
  <c r="BB271" i="20"/>
  <c r="BC271" i="20"/>
  <c r="BD271" i="20"/>
  <c r="BB272" i="20"/>
  <c r="BC272" i="20"/>
  <c r="BD272" i="20"/>
  <c r="BB273" i="20"/>
  <c r="BC273" i="20"/>
  <c r="BD273" i="20"/>
  <c r="BB274" i="20"/>
  <c r="BC274" i="20"/>
  <c r="BD274" i="20"/>
  <c r="BB275" i="20"/>
  <c r="BC275" i="20"/>
  <c r="BD275" i="20"/>
  <c r="BB276" i="20"/>
  <c r="BC276" i="20"/>
  <c r="BD276" i="20"/>
  <c r="BB277" i="20"/>
  <c r="BC277" i="20"/>
  <c r="BD277" i="20"/>
  <c r="BB278" i="20"/>
  <c r="BC278" i="20"/>
  <c r="BD278" i="20"/>
  <c r="BB279" i="20"/>
  <c r="BC279" i="20"/>
  <c r="BD279" i="20"/>
  <c r="BB280" i="20"/>
  <c r="BC280" i="20"/>
  <c r="BD280" i="20"/>
  <c r="BB281" i="20"/>
  <c r="BC281" i="20"/>
  <c r="BD281" i="20"/>
  <c r="BB282" i="20"/>
  <c r="BC282" i="20"/>
  <c r="BD282" i="20"/>
  <c r="BB283" i="20"/>
  <c r="BC283" i="20"/>
  <c r="BD283" i="20"/>
  <c r="BB284" i="20"/>
  <c r="BC284" i="20"/>
  <c r="BD284" i="20"/>
  <c r="BB285" i="20"/>
  <c r="BC285" i="20"/>
  <c r="BD285" i="20"/>
  <c r="BB286" i="20"/>
  <c r="BC286" i="20"/>
  <c r="BD286" i="20"/>
  <c r="BB287" i="20"/>
  <c r="BC287" i="20"/>
  <c r="BD287" i="20"/>
  <c r="BB288" i="20"/>
  <c r="BC288" i="20"/>
  <c r="BD288" i="20"/>
  <c r="BB289" i="20"/>
  <c r="BC289" i="20"/>
  <c r="BD289" i="20"/>
  <c r="BB290" i="20"/>
  <c r="BC290" i="20"/>
  <c r="BD290" i="20"/>
  <c r="BB291" i="20"/>
  <c r="BC291" i="20"/>
  <c r="BD291" i="20"/>
  <c r="BB292" i="20"/>
  <c r="BC292" i="20"/>
  <c r="BD292" i="20"/>
  <c r="BB293" i="20"/>
  <c r="BC293" i="20"/>
  <c r="BD293" i="20"/>
  <c r="BB294" i="20"/>
  <c r="BC294" i="20"/>
  <c r="BD294" i="20"/>
  <c r="BB295" i="20"/>
  <c r="BC295" i="20"/>
  <c r="BD295" i="20"/>
  <c r="BB296" i="20"/>
  <c r="BC296" i="20"/>
  <c r="BD296" i="20"/>
  <c r="BB297" i="20"/>
  <c r="BC297" i="20"/>
  <c r="BD297" i="20"/>
  <c r="BB298" i="20"/>
  <c r="BC298" i="20"/>
  <c r="BD298" i="20"/>
  <c r="BB299" i="20"/>
  <c r="BC299" i="20"/>
  <c r="BD299" i="20"/>
  <c r="BB300" i="20"/>
  <c r="BC300" i="20"/>
  <c r="BD300" i="20"/>
  <c r="BB301" i="20"/>
  <c r="BC301" i="20"/>
  <c r="BD301" i="20"/>
  <c r="BB302" i="20"/>
  <c r="BC302" i="20"/>
  <c r="BD302" i="20"/>
  <c r="BB303" i="20"/>
  <c r="BC303" i="20"/>
  <c r="BD303" i="20"/>
  <c r="BB304" i="20"/>
  <c r="BC304" i="20"/>
  <c r="BD304" i="20"/>
  <c r="BB305" i="20"/>
  <c r="BC305" i="20"/>
  <c r="BD305" i="20"/>
  <c r="BB306" i="20"/>
  <c r="BC306" i="20"/>
  <c r="BD306" i="20"/>
  <c r="BB307" i="20"/>
  <c r="BC307" i="20"/>
  <c r="BD307" i="20"/>
  <c r="BB308" i="20"/>
  <c r="BC308" i="20"/>
  <c r="BD308" i="20"/>
  <c r="BB309" i="20"/>
  <c r="BC309" i="20"/>
  <c r="BD309" i="20"/>
  <c r="BB310" i="20"/>
  <c r="BC310" i="20"/>
  <c r="BD310" i="20"/>
  <c r="BB311" i="20"/>
  <c r="BC311" i="20"/>
  <c r="BD311" i="20"/>
  <c r="BB312" i="20"/>
  <c r="BC312" i="20"/>
  <c r="BD312" i="20"/>
  <c r="BB313" i="20"/>
  <c r="BC313" i="20"/>
  <c r="BD313" i="20"/>
  <c r="BB314" i="20"/>
  <c r="BC314" i="20"/>
  <c r="BD314" i="20"/>
  <c r="BB315" i="20"/>
  <c r="BC315" i="20"/>
  <c r="BD315" i="20"/>
  <c r="BB316" i="20"/>
  <c r="BC316" i="20"/>
  <c r="BD316" i="20"/>
  <c r="BB317" i="20"/>
  <c r="BC317" i="20"/>
  <c r="BD317" i="20"/>
  <c r="BB318" i="20"/>
  <c r="BC318" i="20"/>
  <c r="BD318" i="20"/>
  <c r="BB319" i="20"/>
  <c r="BC319" i="20"/>
  <c r="BD319" i="20"/>
  <c r="BB320" i="20"/>
  <c r="BC320" i="20"/>
  <c r="BD320" i="20"/>
  <c r="BB321" i="20"/>
  <c r="BC321" i="20"/>
  <c r="BD321" i="20"/>
  <c r="BB322" i="20"/>
  <c r="BC322" i="20"/>
  <c r="BD322" i="20"/>
  <c r="BB323" i="20"/>
  <c r="BC323" i="20"/>
  <c r="BD323" i="20"/>
  <c r="BB324" i="20"/>
  <c r="BC324" i="20"/>
  <c r="BD324" i="20"/>
  <c r="BB325" i="20"/>
  <c r="BC325" i="20"/>
  <c r="BD325" i="20"/>
  <c r="BB326" i="20"/>
  <c r="BC326" i="20"/>
  <c r="BD326" i="20"/>
  <c r="BB327" i="20"/>
  <c r="BC327" i="20"/>
  <c r="BD327" i="20"/>
  <c r="BB328" i="20"/>
  <c r="BC328" i="20"/>
  <c r="BD328" i="20"/>
  <c r="BB329" i="20"/>
  <c r="BC329" i="20"/>
  <c r="BD329" i="20"/>
  <c r="BB330" i="20"/>
  <c r="BC330" i="20"/>
  <c r="BD330" i="20"/>
  <c r="BB331" i="20"/>
  <c r="BC331" i="20"/>
  <c r="BD331" i="20"/>
  <c r="BB332" i="20"/>
  <c r="BC332" i="20"/>
  <c r="BD332" i="20"/>
  <c r="BB333" i="20"/>
  <c r="BC333" i="20"/>
  <c r="BD333" i="20"/>
  <c r="BB334" i="20"/>
  <c r="BC334" i="20"/>
  <c r="BD334" i="20"/>
  <c r="BB335" i="20"/>
  <c r="BC335" i="20"/>
  <c r="BD335" i="20"/>
  <c r="BB336" i="20"/>
  <c r="BC336" i="20"/>
  <c r="BD336" i="20"/>
  <c r="BB337" i="20"/>
  <c r="BC337" i="20"/>
  <c r="BD337" i="20"/>
  <c r="BB338" i="20"/>
  <c r="BC338" i="20"/>
  <c r="BD338" i="20"/>
  <c r="BB339" i="20"/>
  <c r="BC339" i="20"/>
  <c r="BD339" i="20"/>
  <c r="BB340" i="20"/>
  <c r="BC340" i="20"/>
  <c r="BD340" i="20"/>
  <c r="BB341" i="20"/>
  <c r="BC341" i="20"/>
  <c r="BD341" i="20"/>
  <c r="BB342" i="20"/>
  <c r="BC342" i="20"/>
  <c r="BD342" i="20"/>
  <c r="BB343" i="20"/>
  <c r="BC343" i="20"/>
  <c r="BD343" i="20"/>
  <c r="BB344" i="20"/>
  <c r="BC344" i="20"/>
  <c r="BD344" i="20"/>
  <c r="BB345" i="20"/>
  <c r="BC345" i="20"/>
  <c r="BD345" i="20"/>
  <c r="BB346" i="20"/>
  <c r="BC346" i="20"/>
  <c r="BD346" i="20"/>
  <c r="BB347" i="20"/>
  <c r="BC347" i="20"/>
  <c r="BD347" i="20"/>
  <c r="BB348" i="20"/>
  <c r="BC348" i="20"/>
  <c r="BD348" i="20"/>
  <c r="BB349" i="20"/>
  <c r="BC349" i="20"/>
  <c r="BD349" i="20"/>
  <c r="BB350" i="20"/>
  <c r="BC350" i="20"/>
  <c r="BD350" i="20"/>
  <c r="BB351" i="20"/>
  <c r="BC351" i="20"/>
  <c r="BD351" i="20"/>
  <c r="BB352" i="20"/>
  <c r="BC352" i="20"/>
  <c r="BD352" i="20"/>
  <c r="BB353" i="20"/>
  <c r="BC353" i="20"/>
  <c r="BD353" i="20"/>
  <c r="BB354" i="20"/>
  <c r="BC354" i="20"/>
  <c r="BD354" i="20"/>
  <c r="BB355" i="20"/>
  <c r="BC355" i="20"/>
  <c r="BD355" i="20"/>
  <c r="BB356" i="20"/>
  <c r="BC356" i="20"/>
  <c r="BD356" i="20"/>
  <c r="BB357" i="20"/>
  <c r="BC357" i="20"/>
  <c r="BD357" i="20"/>
  <c r="BB358" i="20"/>
  <c r="BC358" i="20"/>
  <c r="BD358" i="20"/>
  <c r="BB359" i="20"/>
  <c r="BC359" i="20"/>
  <c r="BD359" i="20"/>
  <c r="BB360" i="20"/>
  <c r="BC360" i="20"/>
  <c r="BD360" i="20"/>
  <c r="BB361" i="20"/>
  <c r="BC361" i="20"/>
  <c r="BD361" i="20"/>
  <c r="BB362" i="20"/>
  <c r="BC362" i="20"/>
  <c r="BD362" i="20"/>
  <c r="BB363" i="20"/>
  <c r="BC363" i="20"/>
  <c r="BD363" i="20"/>
  <c r="BB364" i="20"/>
  <c r="BC364" i="20"/>
  <c r="BD364" i="20"/>
  <c r="BB365" i="20"/>
  <c r="BC365" i="20"/>
  <c r="BD365" i="20"/>
  <c r="BB366" i="20"/>
  <c r="BC366" i="20"/>
  <c r="BD366" i="20"/>
  <c r="BB367" i="20"/>
  <c r="BC367" i="20"/>
  <c r="BD367" i="20"/>
  <c r="BB368" i="20"/>
  <c r="BC368" i="20"/>
  <c r="BD368" i="20"/>
  <c r="BB369" i="20"/>
  <c r="BC369" i="20"/>
  <c r="BD369" i="20"/>
  <c r="BB370" i="20"/>
  <c r="BC370" i="20"/>
  <c r="BD370" i="20"/>
  <c r="BB371" i="20"/>
  <c r="BC371" i="20"/>
  <c r="BD371" i="20"/>
  <c r="BB372" i="20"/>
  <c r="BC372" i="20"/>
  <c r="BD372" i="20"/>
  <c r="BB373" i="20"/>
  <c r="BC373" i="20"/>
  <c r="BD373" i="20"/>
  <c r="BB374" i="20"/>
  <c r="BC374" i="20"/>
  <c r="BD374" i="20"/>
  <c r="BB375" i="20"/>
  <c r="BC375" i="20"/>
  <c r="BD375" i="20"/>
  <c r="BB376" i="20"/>
  <c r="BC376" i="20"/>
  <c r="BD376" i="20"/>
  <c r="BB377" i="20"/>
  <c r="BC377" i="20"/>
  <c r="BD377" i="20"/>
  <c r="BB378" i="20"/>
  <c r="BC378" i="20"/>
  <c r="BD378" i="20"/>
  <c r="BB379" i="20"/>
  <c r="BC379" i="20"/>
  <c r="BD379" i="20"/>
  <c r="BB380" i="20"/>
  <c r="BC380" i="20"/>
  <c r="BD380" i="20"/>
  <c r="BB381" i="20"/>
  <c r="BC381" i="20"/>
  <c r="BD381" i="20"/>
  <c r="BB382" i="20"/>
  <c r="BC382" i="20"/>
  <c r="BD382" i="20"/>
  <c r="BB383" i="20"/>
  <c r="BC383" i="20"/>
  <c r="BD383" i="20"/>
  <c r="BB384" i="20"/>
  <c r="BC384" i="20"/>
  <c r="BD384" i="20"/>
  <c r="BB385" i="20"/>
  <c r="BC385" i="20"/>
  <c r="BD385" i="20"/>
  <c r="BB386" i="20"/>
  <c r="BC386" i="20"/>
  <c r="BD386" i="20"/>
  <c r="BB387" i="20"/>
  <c r="BC387" i="20"/>
  <c r="BD387" i="20"/>
  <c r="BB388" i="20"/>
  <c r="BC388" i="20"/>
  <c r="BD388" i="20"/>
  <c r="BB389" i="20"/>
  <c r="BC389" i="20"/>
  <c r="BD389" i="20"/>
  <c r="BB390" i="20"/>
  <c r="BC390" i="20"/>
  <c r="BD390" i="20"/>
  <c r="BB391" i="20"/>
  <c r="BC391" i="20"/>
  <c r="BD391" i="20"/>
  <c r="BB392" i="20"/>
  <c r="BC392" i="20"/>
  <c r="BD392" i="20"/>
  <c r="BB393" i="20"/>
  <c r="BC393" i="20"/>
  <c r="BD393" i="20"/>
  <c r="BB394" i="20"/>
  <c r="BC394" i="20"/>
  <c r="BD394" i="20"/>
  <c r="BB395" i="20"/>
  <c r="BC395" i="20"/>
  <c r="BD395" i="20"/>
  <c r="BB396" i="20"/>
  <c r="BC396" i="20"/>
  <c r="BD396" i="20"/>
  <c r="BB397" i="20"/>
  <c r="BC397" i="20"/>
  <c r="BD397" i="20"/>
  <c r="BB398" i="20"/>
  <c r="BC398" i="20"/>
  <c r="BD398" i="20"/>
  <c r="BB399" i="20"/>
  <c r="BC399" i="20"/>
  <c r="BD399" i="20"/>
  <c r="BB400" i="20"/>
  <c r="BC400" i="20"/>
  <c r="BD400" i="20"/>
  <c r="BB401" i="20"/>
  <c r="BC401" i="20"/>
  <c r="BD401" i="20"/>
  <c r="BB402" i="20"/>
  <c r="BC402" i="20"/>
  <c r="BD402" i="20"/>
  <c r="BB403" i="20"/>
  <c r="BC403" i="20"/>
  <c r="BD403" i="20"/>
  <c r="BB404" i="20"/>
  <c r="BC404" i="20"/>
  <c r="BD404" i="20"/>
  <c r="BB405" i="20"/>
  <c r="BC405" i="20"/>
  <c r="BD405" i="20"/>
  <c r="BB406" i="20"/>
  <c r="BC406" i="20"/>
  <c r="BD406" i="20"/>
  <c r="BB407" i="20"/>
  <c r="BC407" i="20"/>
  <c r="BD407" i="20"/>
  <c r="BB408" i="20"/>
  <c r="BC408" i="20"/>
  <c r="BD408" i="20"/>
  <c r="BB409" i="20"/>
  <c r="BC409" i="20"/>
  <c r="BD409" i="20"/>
  <c r="BB410" i="20"/>
  <c r="BC410" i="20"/>
  <c r="BD410" i="20"/>
  <c r="BB411" i="20"/>
  <c r="BC411" i="20"/>
  <c r="BD411" i="20"/>
  <c r="BB412" i="20"/>
  <c r="BC412" i="20"/>
  <c r="BD412" i="20"/>
  <c r="BB413" i="20"/>
  <c r="BC413" i="20"/>
  <c r="BD413" i="20"/>
  <c r="BB414" i="20"/>
  <c r="BC414" i="20"/>
  <c r="BD414" i="20"/>
  <c r="BB415" i="20"/>
  <c r="BC415" i="20"/>
  <c r="BD415" i="20"/>
  <c r="BB416" i="20"/>
  <c r="BC416" i="20"/>
  <c r="BD416" i="20"/>
  <c r="BB417" i="20"/>
  <c r="BC417" i="20"/>
  <c r="BD417" i="20"/>
  <c r="BB418" i="20"/>
  <c r="BC418" i="20"/>
  <c r="BD418" i="20"/>
  <c r="BB419" i="20"/>
  <c r="BC419" i="20"/>
  <c r="BD419" i="20"/>
  <c r="BB420" i="20"/>
  <c r="BC420" i="20"/>
  <c r="BD420" i="20"/>
  <c r="BB421" i="20"/>
  <c r="BC421" i="20"/>
  <c r="BD421" i="20"/>
  <c r="BB422" i="20"/>
  <c r="BC422" i="20"/>
  <c r="BD422" i="20"/>
  <c r="BB423" i="20"/>
  <c r="BC423" i="20"/>
  <c r="BD423" i="20"/>
  <c r="BB424" i="20"/>
  <c r="BC424" i="20"/>
  <c r="BD424" i="20"/>
  <c r="BB425" i="20"/>
  <c r="BC425" i="20"/>
  <c r="BD425" i="20"/>
  <c r="BB426" i="20"/>
  <c r="BC426" i="20"/>
  <c r="BD426" i="20"/>
  <c r="BB427" i="20"/>
  <c r="BC427" i="20"/>
  <c r="BD427" i="20"/>
  <c r="BB428" i="20"/>
  <c r="BC428" i="20"/>
  <c r="BD428" i="20"/>
  <c r="BB429" i="20"/>
  <c r="BC429" i="20"/>
  <c r="BD429" i="20"/>
  <c r="BB430" i="20"/>
  <c r="BC430" i="20"/>
  <c r="BD430" i="20"/>
  <c r="BB431" i="20"/>
  <c r="BC431" i="20"/>
  <c r="BD431" i="20"/>
  <c r="BB432" i="20"/>
  <c r="BC432" i="20"/>
  <c r="BD432" i="20"/>
  <c r="BB433" i="20"/>
  <c r="BC433" i="20"/>
  <c r="BD433" i="20"/>
  <c r="BB434" i="20"/>
  <c r="BC434" i="20"/>
  <c r="BD434" i="20"/>
  <c r="BB435" i="20"/>
  <c r="BC435" i="20"/>
  <c r="BD435" i="20"/>
  <c r="BB436" i="20"/>
  <c r="BC436" i="20"/>
  <c r="BD436" i="20"/>
  <c r="BB437" i="20"/>
  <c r="BC437" i="20"/>
  <c r="BD437" i="20"/>
  <c r="D193" i="20"/>
  <c r="G193" i="20" s="1"/>
  <c r="I193" i="20" s="1"/>
  <c r="E193" i="20"/>
  <c r="D194" i="20"/>
  <c r="G194" i="20" s="1"/>
  <c r="E194" i="20"/>
  <c r="D195" i="20"/>
  <c r="G195" i="20" s="1"/>
  <c r="E195" i="20"/>
  <c r="D196" i="20"/>
  <c r="G196" i="20" s="1"/>
  <c r="E196" i="20"/>
  <c r="D197" i="20"/>
  <c r="G197" i="20" s="1"/>
  <c r="E197" i="20"/>
  <c r="D198" i="20"/>
  <c r="G198" i="20" s="1"/>
  <c r="E198" i="20"/>
  <c r="D199" i="20"/>
  <c r="G199" i="20" s="1"/>
  <c r="E199" i="20"/>
  <c r="D200" i="20"/>
  <c r="G200" i="20" s="1"/>
  <c r="E200" i="20"/>
  <c r="D201" i="20"/>
  <c r="G201" i="20" s="1"/>
  <c r="E201" i="20"/>
  <c r="D202" i="20"/>
  <c r="G202" i="20" s="1"/>
  <c r="E202" i="20"/>
  <c r="D203" i="20"/>
  <c r="G203" i="20" s="1"/>
  <c r="E203" i="20"/>
  <c r="D204" i="20"/>
  <c r="G204" i="20" s="1"/>
  <c r="E204" i="20"/>
  <c r="D205" i="20"/>
  <c r="G205" i="20" s="1"/>
  <c r="E205" i="20"/>
  <c r="D206" i="20"/>
  <c r="G206" i="20" s="1"/>
  <c r="E206" i="20"/>
  <c r="D207" i="20"/>
  <c r="G207" i="20" s="1"/>
  <c r="E207" i="20"/>
  <c r="D208" i="20"/>
  <c r="G208" i="20" s="1"/>
  <c r="E208" i="20"/>
  <c r="D209" i="20"/>
  <c r="G209" i="20" s="1"/>
  <c r="I209" i="20" s="1"/>
  <c r="E209" i="20"/>
  <c r="D210" i="20"/>
  <c r="G210" i="20" s="1"/>
  <c r="E210" i="20"/>
  <c r="D211" i="20"/>
  <c r="G211" i="20" s="1"/>
  <c r="E211" i="20"/>
  <c r="D212" i="20"/>
  <c r="G212" i="20" s="1"/>
  <c r="E212" i="20"/>
  <c r="D213" i="20"/>
  <c r="G213" i="20" s="1"/>
  <c r="E213" i="20"/>
  <c r="D214" i="20"/>
  <c r="G214" i="20" s="1"/>
  <c r="E214" i="20"/>
  <c r="D215" i="20"/>
  <c r="G215" i="20" s="1"/>
  <c r="E215" i="20"/>
  <c r="D216" i="20"/>
  <c r="G216" i="20" s="1"/>
  <c r="E216" i="20"/>
  <c r="D217" i="20"/>
  <c r="G217" i="20" s="1"/>
  <c r="I217" i="20" s="1"/>
  <c r="E217" i="20"/>
  <c r="D218" i="20"/>
  <c r="G218" i="20" s="1"/>
  <c r="E218" i="20"/>
  <c r="D219" i="20"/>
  <c r="G219" i="20" s="1"/>
  <c r="E219" i="20"/>
  <c r="D220" i="20"/>
  <c r="G220" i="20" s="1"/>
  <c r="E220" i="20"/>
  <c r="D221" i="20"/>
  <c r="G221" i="20" s="1"/>
  <c r="E221" i="20"/>
  <c r="D222" i="20"/>
  <c r="G222" i="20" s="1"/>
  <c r="E222" i="20"/>
  <c r="F222" i="20" s="1"/>
  <c r="D223" i="20"/>
  <c r="G223" i="20" s="1"/>
  <c r="I223" i="20" s="1"/>
  <c r="E223" i="20"/>
  <c r="D224" i="20"/>
  <c r="G224" i="20" s="1"/>
  <c r="E224" i="20"/>
  <c r="D225" i="20"/>
  <c r="G225" i="20" s="1"/>
  <c r="E225" i="20"/>
  <c r="D226" i="20"/>
  <c r="G226" i="20" s="1"/>
  <c r="E226" i="20"/>
  <c r="D227" i="20"/>
  <c r="G227" i="20" s="1"/>
  <c r="E227" i="20"/>
  <c r="D228" i="20"/>
  <c r="G228" i="20" s="1"/>
  <c r="E228" i="20"/>
  <c r="D229" i="20"/>
  <c r="G229" i="20" s="1"/>
  <c r="I229" i="20" s="1"/>
  <c r="E229" i="20"/>
  <c r="D230" i="20"/>
  <c r="G230" i="20" s="1"/>
  <c r="E230" i="20"/>
  <c r="F230" i="20" s="1"/>
  <c r="D231" i="20"/>
  <c r="G231" i="20" s="1"/>
  <c r="E231" i="20"/>
  <c r="D232" i="20"/>
  <c r="G232" i="20" s="1"/>
  <c r="E232" i="20"/>
  <c r="D233" i="20"/>
  <c r="G233" i="20" s="1"/>
  <c r="E233" i="20"/>
  <c r="D234" i="20"/>
  <c r="G234" i="20" s="1"/>
  <c r="J234" i="20" s="1"/>
  <c r="E234" i="20"/>
  <c r="F234" i="20" s="1"/>
  <c r="D235" i="20"/>
  <c r="G235" i="20" s="1"/>
  <c r="E235" i="20"/>
  <c r="D236" i="20"/>
  <c r="G236" i="20" s="1"/>
  <c r="E236" i="20"/>
  <c r="F236" i="20" s="1"/>
  <c r="D237" i="20"/>
  <c r="G237" i="20" s="1"/>
  <c r="E237" i="20"/>
  <c r="D238" i="20"/>
  <c r="G238" i="20" s="1"/>
  <c r="E238" i="20"/>
  <c r="D239" i="20"/>
  <c r="G239" i="20" s="1"/>
  <c r="E239" i="20"/>
  <c r="D240" i="20"/>
  <c r="G240" i="20" s="1"/>
  <c r="E240" i="20"/>
  <c r="D241" i="20"/>
  <c r="G241" i="20" s="1"/>
  <c r="E241" i="20"/>
  <c r="D242" i="20"/>
  <c r="G242" i="20" s="1"/>
  <c r="E242" i="20"/>
  <c r="D243" i="20"/>
  <c r="G243" i="20" s="1"/>
  <c r="E243" i="20"/>
  <c r="D244" i="20"/>
  <c r="G244" i="20" s="1"/>
  <c r="E244" i="20"/>
  <c r="D245" i="20"/>
  <c r="G245" i="20" s="1"/>
  <c r="I245" i="20" s="1"/>
  <c r="E245" i="20"/>
  <c r="D246" i="20"/>
  <c r="G246" i="20" s="1"/>
  <c r="E246" i="20"/>
  <c r="D247" i="20"/>
  <c r="G247" i="20" s="1"/>
  <c r="E247" i="20"/>
  <c r="D248" i="20"/>
  <c r="G248" i="20" s="1"/>
  <c r="E248" i="20"/>
  <c r="D249" i="20"/>
  <c r="G249" i="20" s="1"/>
  <c r="E249" i="20"/>
  <c r="D250" i="20"/>
  <c r="G250" i="20" s="1"/>
  <c r="J250" i="20" s="1"/>
  <c r="E250" i="20"/>
  <c r="D251" i="20"/>
  <c r="G251" i="20" s="1"/>
  <c r="E251" i="20"/>
  <c r="D252" i="20"/>
  <c r="G252" i="20" s="1"/>
  <c r="E252" i="20"/>
  <c r="D253" i="20"/>
  <c r="G253" i="20" s="1"/>
  <c r="E253" i="20"/>
  <c r="D254" i="20"/>
  <c r="G254" i="20" s="1"/>
  <c r="E254" i="20"/>
  <c r="D255" i="20"/>
  <c r="G255" i="20" s="1"/>
  <c r="I255" i="20" s="1"/>
  <c r="E255" i="20"/>
  <c r="D256" i="20"/>
  <c r="G256" i="20" s="1"/>
  <c r="E256" i="20"/>
  <c r="D257" i="20"/>
  <c r="G257" i="20" s="1"/>
  <c r="E257" i="20"/>
  <c r="D258" i="20"/>
  <c r="G258" i="20" s="1"/>
  <c r="E258" i="20"/>
  <c r="D259" i="20"/>
  <c r="G259" i="20" s="1"/>
  <c r="E259" i="20"/>
  <c r="D260" i="20"/>
  <c r="G260" i="20" s="1"/>
  <c r="E260" i="20"/>
  <c r="D261" i="20"/>
  <c r="G261" i="20" s="1"/>
  <c r="I261" i="20" s="1"/>
  <c r="E261" i="20"/>
  <c r="D262" i="20"/>
  <c r="G262" i="20" s="1"/>
  <c r="E262" i="20"/>
  <c r="D263" i="20"/>
  <c r="G263" i="20" s="1"/>
  <c r="E263" i="20"/>
  <c r="D264" i="20"/>
  <c r="G264" i="20" s="1"/>
  <c r="E264" i="20"/>
  <c r="D265" i="20"/>
  <c r="G265" i="20" s="1"/>
  <c r="E265" i="20"/>
  <c r="D266" i="20"/>
  <c r="G266" i="20" s="1"/>
  <c r="J266" i="20" s="1"/>
  <c r="E266" i="20"/>
  <c r="D267" i="20"/>
  <c r="G267" i="20" s="1"/>
  <c r="E267" i="20"/>
  <c r="D268" i="20"/>
  <c r="G268" i="20" s="1"/>
  <c r="E268" i="20"/>
  <c r="D269" i="20"/>
  <c r="G269" i="20" s="1"/>
  <c r="E269" i="20"/>
  <c r="D270" i="20"/>
  <c r="G270" i="20" s="1"/>
  <c r="E270" i="20"/>
  <c r="D271" i="20"/>
  <c r="G271" i="20" s="1"/>
  <c r="I271" i="20" s="1"/>
  <c r="E271" i="20"/>
  <c r="D272" i="20"/>
  <c r="G272" i="20" s="1"/>
  <c r="E272" i="20"/>
  <c r="D273" i="20"/>
  <c r="G273" i="20" s="1"/>
  <c r="E273" i="20"/>
  <c r="D274" i="20"/>
  <c r="G274" i="20" s="1"/>
  <c r="E274" i="20"/>
  <c r="D275" i="20"/>
  <c r="G275" i="20" s="1"/>
  <c r="E275" i="20"/>
  <c r="D276" i="20"/>
  <c r="G276" i="20" s="1"/>
  <c r="E276" i="20"/>
  <c r="D277" i="20"/>
  <c r="G277" i="20" s="1"/>
  <c r="I277" i="20" s="1"/>
  <c r="E277" i="20"/>
  <c r="D278" i="20"/>
  <c r="E278" i="20"/>
  <c r="D279" i="20"/>
  <c r="E279" i="20"/>
  <c r="D280" i="20"/>
  <c r="E280" i="20"/>
  <c r="D281" i="20"/>
  <c r="E281" i="20"/>
  <c r="D282" i="20"/>
  <c r="E282" i="20"/>
  <c r="D283" i="20"/>
  <c r="G283" i="20" s="1"/>
  <c r="E283" i="20"/>
  <c r="D284" i="20"/>
  <c r="G284" i="20" s="1"/>
  <c r="E284" i="20"/>
  <c r="D285" i="20"/>
  <c r="G285" i="20" s="1"/>
  <c r="E285" i="20"/>
  <c r="D286" i="20"/>
  <c r="G286" i="20" s="1"/>
  <c r="E286" i="20"/>
  <c r="D287" i="20"/>
  <c r="G287" i="20" s="1"/>
  <c r="I287" i="20" s="1"/>
  <c r="E287" i="20"/>
  <c r="D288" i="20"/>
  <c r="G288" i="20" s="1"/>
  <c r="E288" i="20"/>
  <c r="D289" i="20"/>
  <c r="G289" i="20" s="1"/>
  <c r="E289" i="20"/>
  <c r="D290" i="20"/>
  <c r="G290" i="20" s="1"/>
  <c r="E290" i="20"/>
  <c r="D291" i="20"/>
  <c r="G291" i="20" s="1"/>
  <c r="E291" i="20"/>
  <c r="D292" i="20"/>
  <c r="G292" i="20" s="1"/>
  <c r="E292" i="20"/>
  <c r="D293" i="20"/>
  <c r="G293" i="20" s="1"/>
  <c r="I293" i="20" s="1"/>
  <c r="E293" i="20"/>
  <c r="D294" i="20"/>
  <c r="G294" i="20" s="1"/>
  <c r="E294" i="20"/>
  <c r="D295" i="20"/>
  <c r="G295" i="20" s="1"/>
  <c r="E295" i="20"/>
  <c r="D296" i="20"/>
  <c r="G296" i="20" s="1"/>
  <c r="E296" i="20"/>
  <c r="D297" i="20"/>
  <c r="G297" i="20" s="1"/>
  <c r="E297" i="20"/>
  <c r="D298" i="20"/>
  <c r="G298" i="20" s="1"/>
  <c r="J298" i="20" s="1"/>
  <c r="E298" i="20"/>
  <c r="D299" i="20"/>
  <c r="G299" i="20" s="1"/>
  <c r="E299" i="20"/>
  <c r="D300" i="20"/>
  <c r="G300" i="20" s="1"/>
  <c r="E300" i="20"/>
  <c r="D301" i="20"/>
  <c r="G301" i="20" s="1"/>
  <c r="E301" i="20"/>
  <c r="D302" i="20"/>
  <c r="G302" i="20" s="1"/>
  <c r="E302" i="20"/>
  <c r="D303" i="20"/>
  <c r="G303" i="20" s="1"/>
  <c r="I303" i="20" s="1"/>
  <c r="E303" i="20"/>
  <c r="D304" i="20"/>
  <c r="G304" i="20" s="1"/>
  <c r="E304" i="20"/>
  <c r="D305" i="20"/>
  <c r="G305" i="20" s="1"/>
  <c r="E305" i="20"/>
  <c r="D306" i="20"/>
  <c r="G306" i="20" s="1"/>
  <c r="E306" i="20"/>
  <c r="D307" i="20"/>
  <c r="G307" i="20" s="1"/>
  <c r="E307" i="20"/>
  <c r="D308" i="20"/>
  <c r="G308" i="20" s="1"/>
  <c r="E308" i="20"/>
  <c r="D309" i="20"/>
  <c r="G309" i="20" s="1"/>
  <c r="I309" i="20" s="1"/>
  <c r="E309" i="20"/>
  <c r="D310" i="20"/>
  <c r="G310" i="20" s="1"/>
  <c r="E310" i="20"/>
  <c r="D311" i="20"/>
  <c r="G311" i="20" s="1"/>
  <c r="E311" i="20"/>
  <c r="D312" i="20"/>
  <c r="G312" i="20" s="1"/>
  <c r="E312" i="20"/>
  <c r="D313" i="20"/>
  <c r="G313" i="20" s="1"/>
  <c r="E313" i="20"/>
  <c r="D314" i="20"/>
  <c r="G314" i="20" s="1"/>
  <c r="E314" i="20"/>
  <c r="D315" i="20"/>
  <c r="G315" i="20" s="1"/>
  <c r="E315" i="20"/>
  <c r="D316" i="20"/>
  <c r="G316" i="20" s="1"/>
  <c r="E316" i="20"/>
  <c r="D317" i="20"/>
  <c r="G317" i="20" s="1"/>
  <c r="I317" i="20" s="1"/>
  <c r="E317" i="20"/>
  <c r="D318" i="20"/>
  <c r="G318" i="20" s="1"/>
  <c r="E318" i="20"/>
  <c r="D319" i="20"/>
  <c r="G319" i="20" s="1"/>
  <c r="E319" i="20"/>
  <c r="D320" i="20"/>
  <c r="G320" i="20" s="1"/>
  <c r="E320" i="20"/>
  <c r="D321" i="20"/>
  <c r="G321" i="20" s="1"/>
  <c r="I321" i="20" s="1"/>
  <c r="E321" i="20"/>
  <c r="D322" i="20"/>
  <c r="G322" i="20" s="1"/>
  <c r="E322" i="20"/>
  <c r="D323" i="20"/>
  <c r="G323" i="20" s="1"/>
  <c r="E323" i="20"/>
  <c r="D324" i="20"/>
  <c r="G324" i="20" s="1"/>
  <c r="E324" i="20"/>
  <c r="D325" i="20"/>
  <c r="G325" i="20" s="1"/>
  <c r="J325" i="20" s="1"/>
  <c r="E325" i="20"/>
  <c r="D326" i="20"/>
  <c r="G326" i="20" s="1"/>
  <c r="E326" i="20"/>
  <c r="D327" i="20"/>
  <c r="G327" i="20" s="1"/>
  <c r="E327" i="20"/>
  <c r="D328" i="20"/>
  <c r="G328" i="20" s="1"/>
  <c r="J328" i="20" s="1"/>
  <c r="E328" i="20"/>
  <c r="D329" i="20"/>
  <c r="G329" i="20" s="1"/>
  <c r="E329" i="20"/>
  <c r="D330" i="20"/>
  <c r="G330" i="20" s="1"/>
  <c r="E330" i="20"/>
  <c r="D331" i="20"/>
  <c r="G331" i="20" s="1"/>
  <c r="E331" i="20"/>
  <c r="D332" i="20"/>
  <c r="G332" i="20" s="1"/>
  <c r="J332" i="20" s="1"/>
  <c r="E332" i="20"/>
  <c r="D333" i="20"/>
  <c r="G333" i="20" s="1"/>
  <c r="E333" i="20"/>
  <c r="D334" i="20"/>
  <c r="G334" i="20" s="1"/>
  <c r="E334" i="20"/>
  <c r="D335" i="20"/>
  <c r="G335" i="20" s="1"/>
  <c r="I335" i="20" s="1"/>
  <c r="E335" i="20"/>
  <c r="D336" i="20"/>
  <c r="G336" i="20" s="1"/>
  <c r="E336" i="20"/>
  <c r="D337" i="20"/>
  <c r="G337" i="20" s="1"/>
  <c r="E337" i="20"/>
  <c r="D338" i="20"/>
  <c r="G338" i="20" s="1"/>
  <c r="E338" i="20"/>
  <c r="D339" i="20"/>
  <c r="G339" i="20" s="1"/>
  <c r="E339" i="20"/>
  <c r="D340" i="20"/>
  <c r="G340" i="20" s="1"/>
  <c r="E340" i="20"/>
  <c r="D341" i="20"/>
  <c r="G341" i="20" s="1"/>
  <c r="E341" i="20"/>
  <c r="D342" i="20"/>
  <c r="G342" i="20" s="1"/>
  <c r="E342" i="20"/>
  <c r="D343" i="20"/>
  <c r="G343" i="20" s="1"/>
  <c r="J343" i="20" s="1"/>
  <c r="E343" i="20"/>
  <c r="D344" i="20"/>
  <c r="G344" i="20" s="1"/>
  <c r="E344" i="20"/>
  <c r="D345" i="20"/>
  <c r="G345" i="20" s="1"/>
  <c r="E345" i="20"/>
  <c r="D346" i="20"/>
  <c r="G346" i="20" s="1"/>
  <c r="E346" i="20"/>
  <c r="D347" i="20"/>
  <c r="G347" i="20" s="1"/>
  <c r="E347" i="20"/>
  <c r="D348" i="20"/>
  <c r="G348" i="20" s="1"/>
  <c r="E348" i="20"/>
  <c r="D349" i="20"/>
  <c r="G349" i="20" s="1"/>
  <c r="I349" i="20" s="1"/>
  <c r="E349" i="20"/>
  <c r="D350" i="20"/>
  <c r="G350" i="20" s="1"/>
  <c r="E350" i="20"/>
  <c r="D351" i="20"/>
  <c r="G351" i="20" s="1"/>
  <c r="E351" i="20"/>
  <c r="D352" i="20"/>
  <c r="G352" i="20" s="1"/>
  <c r="E352" i="20"/>
  <c r="D353" i="20"/>
  <c r="G353" i="20" s="1"/>
  <c r="I353" i="20" s="1"/>
  <c r="E353" i="20"/>
  <c r="D354" i="20"/>
  <c r="G354" i="20" s="1"/>
  <c r="E354" i="20"/>
  <c r="D355" i="20"/>
  <c r="G355" i="20" s="1"/>
  <c r="E355" i="20"/>
  <c r="D356" i="20"/>
  <c r="G356" i="20" s="1"/>
  <c r="E356" i="20"/>
  <c r="D357" i="20"/>
  <c r="G357" i="20" s="1"/>
  <c r="J357" i="20" s="1"/>
  <c r="E357" i="20"/>
  <c r="D358" i="20"/>
  <c r="G358" i="20" s="1"/>
  <c r="E358" i="20"/>
  <c r="D359" i="20"/>
  <c r="G359" i="20" s="1"/>
  <c r="E359" i="20"/>
  <c r="D360" i="20"/>
  <c r="G360" i="20" s="1"/>
  <c r="J360" i="20" s="1"/>
  <c r="E360" i="20"/>
  <c r="D361" i="20"/>
  <c r="G361" i="20" s="1"/>
  <c r="E361" i="20"/>
  <c r="D362" i="20"/>
  <c r="G362" i="20" s="1"/>
  <c r="E362" i="20"/>
  <c r="D363" i="20"/>
  <c r="G363" i="20" s="1"/>
  <c r="E363" i="20"/>
  <c r="D364" i="20"/>
  <c r="G364" i="20" s="1"/>
  <c r="E364" i="20"/>
  <c r="D365" i="20"/>
  <c r="G365" i="20" s="1"/>
  <c r="E365" i="20"/>
  <c r="D366" i="20"/>
  <c r="G366" i="20" s="1"/>
  <c r="E366" i="20"/>
  <c r="D367" i="20"/>
  <c r="G367" i="20" s="1"/>
  <c r="E367" i="20"/>
  <c r="D368" i="20"/>
  <c r="G368" i="20" s="1"/>
  <c r="I368" i="20" s="1"/>
  <c r="E368" i="20"/>
  <c r="D369" i="20"/>
  <c r="G369" i="20" s="1"/>
  <c r="E369" i="20"/>
  <c r="D370" i="20"/>
  <c r="G370" i="20" s="1"/>
  <c r="E370" i="20"/>
  <c r="D371" i="20"/>
  <c r="G371" i="20" s="1"/>
  <c r="E371" i="20"/>
  <c r="D372" i="20"/>
  <c r="G372" i="20" s="1"/>
  <c r="E372" i="20"/>
  <c r="D373" i="20"/>
  <c r="G373" i="20" s="1"/>
  <c r="E373" i="20"/>
  <c r="D374" i="20"/>
  <c r="G374" i="20" s="1"/>
  <c r="E374" i="20"/>
  <c r="D375" i="20"/>
  <c r="G375" i="20" s="1"/>
  <c r="E375" i="20"/>
  <c r="D376" i="20"/>
  <c r="G376" i="20" s="1"/>
  <c r="I376" i="20" s="1"/>
  <c r="E376" i="20"/>
  <c r="D377" i="20"/>
  <c r="G377" i="20" s="1"/>
  <c r="E377" i="20"/>
  <c r="D378" i="20"/>
  <c r="G378" i="20" s="1"/>
  <c r="E378" i="20"/>
  <c r="D379" i="20"/>
  <c r="G379" i="20" s="1"/>
  <c r="E379" i="20"/>
  <c r="D380" i="20"/>
  <c r="G380" i="20" s="1"/>
  <c r="E380" i="20"/>
  <c r="D381" i="20"/>
  <c r="G381" i="20" s="1"/>
  <c r="E381" i="20"/>
  <c r="D382" i="20"/>
  <c r="G382" i="20" s="1"/>
  <c r="E382" i="20"/>
  <c r="D383" i="20"/>
  <c r="G383" i="20" s="1"/>
  <c r="E383" i="20"/>
  <c r="D384" i="20"/>
  <c r="G384" i="20" s="1"/>
  <c r="I384" i="20" s="1"/>
  <c r="E384" i="20"/>
  <c r="D385" i="20"/>
  <c r="G385" i="20" s="1"/>
  <c r="E385" i="20"/>
  <c r="D386" i="20"/>
  <c r="G386" i="20" s="1"/>
  <c r="E386" i="20"/>
  <c r="D387" i="20"/>
  <c r="G387" i="20" s="1"/>
  <c r="E387" i="20"/>
  <c r="D388" i="20"/>
  <c r="G388" i="20" s="1"/>
  <c r="E388" i="20"/>
  <c r="D389" i="20"/>
  <c r="G389" i="20" s="1"/>
  <c r="E389" i="20"/>
  <c r="D390" i="20"/>
  <c r="G390" i="20" s="1"/>
  <c r="E390" i="20"/>
  <c r="D391" i="20"/>
  <c r="G391" i="20" s="1"/>
  <c r="E391" i="20"/>
  <c r="D392" i="20"/>
  <c r="G392" i="20" s="1"/>
  <c r="I392" i="20" s="1"/>
  <c r="E392" i="20"/>
  <c r="D393" i="20"/>
  <c r="G393" i="20" s="1"/>
  <c r="E393" i="20"/>
  <c r="D394" i="20"/>
  <c r="G394" i="20" s="1"/>
  <c r="E394" i="20"/>
  <c r="D395" i="20"/>
  <c r="G395" i="20" s="1"/>
  <c r="E395" i="20"/>
  <c r="D396" i="20"/>
  <c r="G396" i="20" s="1"/>
  <c r="E396" i="20"/>
  <c r="D397" i="20"/>
  <c r="G397" i="20" s="1"/>
  <c r="E397" i="20"/>
  <c r="D398" i="20"/>
  <c r="G398" i="20" s="1"/>
  <c r="E398" i="20"/>
  <c r="D399" i="20"/>
  <c r="G399" i="20" s="1"/>
  <c r="E399" i="20"/>
  <c r="D400" i="20"/>
  <c r="G400" i="20" s="1"/>
  <c r="I400" i="20" s="1"/>
  <c r="E400" i="20"/>
  <c r="D401" i="20"/>
  <c r="G401" i="20" s="1"/>
  <c r="E401" i="20"/>
  <c r="D402" i="20"/>
  <c r="G402" i="20" s="1"/>
  <c r="E402" i="20"/>
  <c r="D403" i="20"/>
  <c r="G403" i="20" s="1"/>
  <c r="E403" i="20"/>
  <c r="D404" i="20"/>
  <c r="G404" i="20" s="1"/>
  <c r="E404" i="20"/>
  <c r="D405" i="20"/>
  <c r="G405" i="20" s="1"/>
  <c r="E405" i="20"/>
  <c r="D406" i="20"/>
  <c r="G406" i="20" s="1"/>
  <c r="E406" i="20"/>
  <c r="D407" i="20"/>
  <c r="G407" i="20" s="1"/>
  <c r="E407" i="20"/>
  <c r="D408" i="20"/>
  <c r="G408" i="20" s="1"/>
  <c r="I408" i="20" s="1"/>
  <c r="E408" i="20"/>
  <c r="D409" i="20"/>
  <c r="G409" i="20" s="1"/>
  <c r="E409" i="20"/>
  <c r="D410" i="20"/>
  <c r="G410" i="20" s="1"/>
  <c r="E410" i="20"/>
  <c r="D411" i="20"/>
  <c r="G411" i="20" s="1"/>
  <c r="E411" i="20"/>
  <c r="D412" i="20"/>
  <c r="G412" i="20" s="1"/>
  <c r="E412" i="20"/>
  <c r="D413" i="20"/>
  <c r="G413" i="20" s="1"/>
  <c r="E413" i="20"/>
  <c r="D414" i="20"/>
  <c r="G414" i="20" s="1"/>
  <c r="E414" i="20"/>
  <c r="D415" i="20"/>
  <c r="G415" i="20" s="1"/>
  <c r="E415" i="20"/>
  <c r="D416" i="20"/>
  <c r="G416" i="20" s="1"/>
  <c r="I416" i="20" s="1"/>
  <c r="E416" i="20"/>
  <c r="D417" i="20"/>
  <c r="G417" i="20" s="1"/>
  <c r="E417" i="20"/>
  <c r="D418" i="20"/>
  <c r="G418" i="20" s="1"/>
  <c r="E418" i="20"/>
  <c r="D419" i="20"/>
  <c r="G419" i="20" s="1"/>
  <c r="E419" i="20"/>
  <c r="D420" i="20"/>
  <c r="G420" i="20" s="1"/>
  <c r="E420" i="20"/>
  <c r="D421" i="20"/>
  <c r="G421" i="20" s="1"/>
  <c r="E421" i="20"/>
  <c r="D422" i="20"/>
  <c r="G422" i="20" s="1"/>
  <c r="E422" i="20"/>
  <c r="D423" i="20"/>
  <c r="G423" i="20" s="1"/>
  <c r="E423" i="20"/>
  <c r="D424" i="20"/>
  <c r="G424" i="20" s="1"/>
  <c r="I424" i="20" s="1"/>
  <c r="E424" i="20"/>
  <c r="D425" i="20"/>
  <c r="G425" i="20" s="1"/>
  <c r="E425" i="20"/>
  <c r="D426" i="20"/>
  <c r="G426" i="20" s="1"/>
  <c r="E426" i="20"/>
  <c r="D427" i="20"/>
  <c r="G427" i="20" s="1"/>
  <c r="E427" i="20"/>
  <c r="D428" i="20"/>
  <c r="G428" i="20" s="1"/>
  <c r="E428" i="20"/>
  <c r="D429" i="20"/>
  <c r="G429" i="20" s="1"/>
  <c r="E429" i="20"/>
  <c r="D430" i="20"/>
  <c r="G430" i="20" s="1"/>
  <c r="E430" i="20"/>
  <c r="D431" i="20"/>
  <c r="G431" i="20" s="1"/>
  <c r="E431" i="20"/>
  <c r="D432" i="20"/>
  <c r="G432" i="20" s="1"/>
  <c r="I432" i="20" s="1"/>
  <c r="E432" i="20"/>
  <c r="D433" i="20"/>
  <c r="G433" i="20" s="1"/>
  <c r="E433" i="20"/>
  <c r="D434" i="20"/>
  <c r="G434" i="20" s="1"/>
  <c r="E434" i="20"/>
  <c r="D435" i="20"/>
  <c r="G435" i="20" s="1"/>
  <c r="E435" i="20"/>
  <c r="D436" i="20"/>
  <c r="G436" i="20" s="1"/>
  <c r="E436" i="20"/>
  <c r="D437" i="20"/>
  <c r="G437" i="20" s="1"/>
  <c r="I437" i="20" s="1"/>
  <c r="E437" i="20"/>
  <c r="BD192" i="20"/>
  <c r="BC192" i="20"/>
  <c r="BB192" i="20"/>
  <c r="E192" i="20"/>
  <c r="D192" i="20"/>
  <c r="G192" i="20" s="1"/>
  <c r="G82" i="20" a="1"/>
  <c r="G82" i="20" s="1"/>
  <c r="F82" i="20"/>
  <c r="C82" i="20" s="1"/>
  <c r="BA97" i="20"/>
  <c r="AZ97" i="20"/>
  <c r="AY97" i="20"/>
  <c r="AX97" i="20"/>
  <c r="AW97" i="20"/>
  <c r="AV97" i="20"/>
  <c r="AU97" i="20"/>
  <c r="BA96" i="20"/>
  <c r="AZ96" i="20"/>
  <c r="AY96" i="20"/>
  <c r="AX96" i="20"/>
  <c r="AW96" i="20"/>
  <c r="AV96" i="20"/>
  <c r="AU96" i="20"/>
  <c r="BA95" i="20"/>
  <c r="AZ95" i="20"/>
  <c r="AY95" i="20"/>
  <c r="AX95" i="20"/>
  <c r="AW95" i="20"/>
  <c r="AV95" i="20"/>
  <c r="AU95" i="20"/>
  <c r="BA94" i="20"/>
  <c r="AZ94" i="20"/>
  <c r="AY94" i="20"/>
  <c r="AX94" i="20"/>
  <c r="AW94" i="20"/>
  <c r="AV94" i="20"/>
  <c r="AU94" i="20"/>
  <c r="BA93" i="20"/>
  <c r="AZ93" i="20"/>
  <c r="AY93" i="20"/>
  <c r="AX93" i="20"/>
  <c r="AW93" i="20"/>
  <c r="AV93" i="20"/>
  <c r="AU93" i="20"/>
  <c r="BA92" i="20"/>
  <c r="AZ92" i="20"/>
  <c r="AY92" i="20"/>
  <c r="AX92" i="20"/>
  <c r="AW92" i="20"/>
  <c r="AV92" i="20"/>
  <c r="AU92" i="20"/>
  <c r="BA91" i="20"/>
  <c r="AZ91" i="20"/>
  <c r="AY91" i="20"/>
  <c r="AX91" i="20"/>
  <c r="AW91" i="20"/>
  <c r="AV91" i="20"/>
  <c r="AU91" i="20"/>
  <c r="BA90" i="20"/>
  <c r="AZ90" i="20"/>
  <c r="AY90" i="20"/>
  <c r="AX90" i="20"/>
  <c r="AW90" i="20"/>
  <c r="AV90" i="20"/>
  <c r="AU90" i="20"/>
  <c r="BA89" i="20"/>
  <c r="AZ89" i="20"/>
  <c r="AY89" i="20"/>
  <c r="AX89" i="20"/>
  <c r="AW89" i="20"/>
  <c r="AV89" i="20"/>
  <c r="AU89" i="20"/>
  <c r="BA88" i="20"/>
  <c r="AZ88" i="20"/>
  <c r="AY88" i="20"/>
  <c r="AX88" i="20"/>
  <c r="AW88" i="20"/>
  <c r="AV88" i="20"/>
  <c r="AU88" i="20"/>
  <c r="BA87" i="20"/>
  <c r="AZ87" i="20"/>
  <c r="AY87" i="20"/>
  <c r="AX87" i="20"/>
  <c r="AW87" i="20"/>
  <c r="AV87" i="20"/>
  <c r="AU87" i="20"/>
  <c r="BA86" i="20"/>
  <c r="AZ86" i="20"/>
  <c r="AY86" i="20"/>
  <c r="AX86" i="20"/>
  <c r="AW86" i="20"/>
  <c r="AV86" i="20"/>
  <c r="AU86" i="20"/>
  <c r="BA85" i="20"/>
  <c r="AZ85" i="20"/>
  <c r="AY85" i="20"/>
  <c r="AX85" i="20"/>
  <c r="AW85" i="20"/>
  <c r="AV85" i="20"/>
  <c r="AU85" i="20"/>
  <c r="BA98" i="20"/>
  <c r="BA84" i="20"/>
  <c r="BA83" i="20"/>
  <c r="AZ98" i="20"/>
  <c r="AZ84" i="20"/>
  <c r="AZ83" i="20"/>
  <c r="AY98" i="20"/>
  <c r="AY84" i="20"/>
  <c r="AY83" i="20"/>
  <c r="AX98" i="20"/>
  <c r="AX84" i="20"/>
  <c r="AX83" i="20"/>
  <c r="AW98" i="20"/>
  <c r="AW84" i="20"/>
  <c r="AW83" i="20"/>
  <c r="AV98" i="20"/>
  <c r="AV84" i="20"/>
  <c r="AV83" i="20"/>
  <c r="AU98" i="20"/>
  <c r="AU84" i="20"/>
  <c r="AU83" i="20"/>
  <c r="AT98" i="20"/>
  <c r="AT84" i="20"/>
  <c r="AT83" i="20"/>
  <c r="AR79" i="20"/>
  <c r="AR82" i="20" s="1"/>
  <c r="D52" i="20"/>
  <c r="I52" i="20" s="1"/>
  <c r="F51" i="20"/>
  <c r="D51" i="20"/>
  <c r="A51" i="20"/>
  <c r="F50" i="20"/>
  <c r="A50" i="20"/>
  <c r="H49" i="20"/>
  <c r="G49" i="20"/>
  <c r="C49" i="20"/>
  <c r="B49" i="20"/>
  <c r="C47" i="20"/>
  <c r="C29" i="20"/>
  <c r="C11" i="20" s="1"/>
  <c r="F27" i="20"/>
  <c r="I23" i="20"/>
  <c r="E23" i="20"/>
  <c r="D23" i="20"/>
  <c r="I22" i="20"/>
  <c r="E22" i="20"/>
  <c r="D22" i="20"/>
  <c r="I21" i="20"/>
  <c r="E21" i="20"/>
  <c r="D21" i="20"/>
  <c r="I20" i="20"/>
  <c r="E20" i="20"/>
  <c r="D20" i="20"/>
  <c r="I19" i="20"/>
  <c r="E19" i="20"/>
  <c r="D19" i="20"/>
  <c r="I18" i="20"/>
  <c r="E18" i="20"/>
  <c r="D18" i="20"/>
  <c r="I17" i="20"/>
  <c r="E17" i="20"/>
  <c r="D17" i="20"/>
  <c r="I16" i="20"/>
  <c r="E16" i="20"/>
  <c r="D16" i="20"/>
  <c r="E15" i="20"/>
  <c r="D15" i="20"/>
  <c r="F170" i="12"/>
  <c r="EN174" i="12" s="1"/>
  <c r="F147" i="12"/>
  <c r="EO150" i="12" s="1"/>
  <c r="D49" i="12"/>
  <c r="C54" i="12" s="1"/>
  <c r="AS10" i="12"/>
  <c r="I11" i="12" s="1"/>
  <c r="BL150" i="12"/>
  <c r="CP150" i="12"/>
  <c r="DR150" i="12"/>
  <c r="C61" i="12"/>
  <c r="BC195" i="12"/>
  <c r="BD195" i="12"/>
  <c r="BE195" i="12"/>
  <c r="BC196" i="12"/>
  <c r="BD196" i="12"/>
  <c r="BE196" i="12"/>
  <c r="BC197" i="12"/>
  <c r="BD197" i="12"/>
  <c r="BE197" i="12"/>
  <c r="BC198" i="12"/>
  <c r="BD198" i="12"/>
  <c r="BE198" i="12"/>
  <c r="BC199" i="12"/>
  <c r="BD199" i="12"/>
  <c r="BE199" i="12"/>
  <c r="BC200" i="12"/>
  <c r="BD200" i="12"/>
  <c r="BE200" i="12"/>
  <c r="BC201" i="12"/>
  <c r="BD201" i="12"/>
  <c r="BE201" i="12"/>
  <c r="BC202" i="12"/>
  <c r="BD202" i="12"/>
  <c r="BE202" i="12"/>
  <c r="BC203" i="12"/>
  <c r="BD203" i="12"/>
  <c r="BE203" i="12"/>
  <c r="BC204" i="12"/>
  <c r="BD204" i="12"/>
  <c r="BE204" i="12"/>
  <c r="BC205" i="12"/>
  <c r="BD205" i="12"/>
  <c r="BE205" i="12"/>
  <c r="BC206" i="12"/>
  <c r="BD206" i="12"/>
  <c r="BE206" i="12"/>
  <c r="BC207" i="12"/>
  <c r="BD207" i="12"/>
  <c r="BE207" i="12"/>
  <c r="BC208" i="12"/>
  <c r="BD208" i="12"/>
  <c r="BE208" i="12"/>
  <c r="BC209" i="12"/>
  <c r="BD209" i="12"/>
  <c r="BE209" i="12"/>
  <c r="BC210" i="12"/>
  <c r="BD210" i="12"/>
  <c r="BE210" i="12"/>
  <c r="BC211" i="12"/>
  <c r="BD211" i="12"/>
  <c r="BE211" i="12"/>
  <c r="BC212" i="12"/>
  <c r="BD212" i="12"/>
  <c r="BE212" i="12"/>
  <c r="BC213" i="12"/>
  <c r="BD213" i="12"/>
  <c r="BE213" i="12"/>
  <c r="BC214" i="12"/>
  <c r="BD214" i="12"/>
  <c r="BE214" i="12"/>
  <c r="BC215" i="12"/>
  <c r="BD215" i="12"/>
  <c r="BE215" i="12"/>
  <c r="BC216" i="12"/>
  <c r="BD216" i="12"/>
  <c r="BE216" i="12"/>
  <c r="BC217" i="12"/>
  <c r="BD217" i="12"/>
  <c r="BE217" i="12"/>
  <c r="BC218" i="12"/>
  <c r="BD218" i="12"/>
  <c r="BE218" i="12"/>
  <c r="BC219" i="12"/>
  <c r="BD219" i="12"/>
  <c r="BE219" i="12"/>
  <c r="BC220" i="12"/>
  <c r="BD220" i="12"/>
  <c r="BE220" i="12"/>
  <c r="BC221" i="12"/>
  <c r="BD221" i="12"/>
  <c r="BE221" i="12"/>
  <c r="BC222" i="12"/>
  <c r="BD222" i="12"/>
  <c r="BE222" i="12"/>
  <c r="BC223" i="12"/>
  <c r="BD223" i="12"/>
  <c r="BE223" i="12"/>
  <c r="BC224" i="12"/>
  <c r="BD224" i="12"/>
  <c r="BE224" i="12"/>
  <c r="BC225" i="12"/>
  <c r="BD225" i="12"/>
  <c r="BE225" i="12"/>
  <c r="BC226" i="12"/>
  <c r="BD226" i="12"/>
  <c r="BE226" i="12"/>
  <c r="BC227" i="12"/>
  <c r="BD227" i="12"/>
  <c r="BE227" i="12"/>
  <c r="BC228" i="12"/>
  <c r="BD228" i="12"/>
  <c r="BE228" i="12"/>
  <c r="BC229" i="12"/>
  <c r="BD229" i="12"/>
  <c r="BE229" i="12"/>
  <c r="BC230" i="12"/>
  <c r="BD230" i="12"/>
  <c r="BE230" i="12"/>
  <c r="BC231" i="12"/>
  <c r="BD231" i="12"/>
  <c r="BE231" i="12"/>
  <c r="BC232" i="12"/>
  <c r="BD232" i="12"/>
  <c r="BE232" i="12"/>
  <c r="BC233" i="12"/>
  <c r="BD233" i="12"/>
  <c r="BE233" i="12"/>
  <c r="BC234" i="12"/>
  <c r="BD234" i="12"/>
  <c r="BE234" i="12"/>
  <c r="BC235" i="12"/>
  <c r="BD235" i="12"/>
  <c r="BE235" i="12"/>
  <c r="BC236" i="12"/>
  <c r="BD236" i="12"/>
  <c r="BE236" i="12"/>
  <c r="BC237" i="12"/>
  <c r="BD237" i="12"/>
  <c r="BE237" i="12"/>
  <c r="BC238" i="12"/>
  <c r="BD238" i="12"/>
  <c r="BE238" i="12"/>
  <c r="BC239" i="12"/>
  <c r="BD239" i="12"/>
  <c r="BE239" i="12"/>
  <c r="BC240" i="12"/>
  <c r="BD240" i="12"/>
  <c r="BE240" i="12"/>
  <c r="BC241" i="12"/>
  <c r="BD241" i="12"/>
  <c r="BE241" i="12"/>
  <c r="BC242" i="12"/>
  <c r="BD242" i="12"/>
  <c r="BE242" i="12"/>
  <c r="BC243" i="12"/>
  <c r="BD243" i="12"/>
  <c r="BE243" i="12"/>
  <c r="BC244" i="12"/>
  <c r="BD244" i="12"/>
  <c r="BE244" i="12"/>
  <c r="BC245" i="12"/>
  <c r="BD245" i="12"/>
  <c r="BE245" i="12"/>
  <c r="BC246" i="12"/>
  <c r="BD246" i="12"/>
  <c r="BE246" i="12"/>
  <c r="BC247" i="12"/>
  <c r="BD247" i="12"/>
  <c r="BE247" i="12"/>
  <c r="BC248" i="12"/>
  <c r="BD248" i="12"/>
  <c r="BE248" i="12"/>
  <c r="BC249" i="12"/>
  <c r="BD249" i="12"/>
  <c r="BE249" i="12"/>
  <c r="BC250" i="12"/>
  <c r="BD250" i="12"/>
  <c r="BE250" i="12"/>
  <c r="BC251" i="12"/>
  <c r="BD251" i="12"/>
  <c r="BE251" i="12"/>
  <c r="BC252" i="12"/>
  <c r="BD252" i="12"/>
  <c r="BE252" i="12"/>
  <c r="BC253" i="12"/>
  <c r="BD253" i="12"/>
  <c r="BE253" i="12"/>
  <c r="BC254" i="12"/>
  <c r="BD254" i="12"/>
  <c r="BE254" i="12"/>
  <c r="BC255" i="12"/>
  <c r="BD255" i="12"/>
  <c r="BE255" i="12"/>
  <c r="BC256" i="12"/>
  <c r="BD256" i="12"/>
  <c r="BE256" i="12"/>
  <c r="BC257" i="12"/>
  <c r="BD257" i="12"/>
  <c r="BE257" i="12"/>
  <c r="BC258" i="12"/>
  <c r="BD258" i="12"/>
  <c r="BE258" i="12"/>
  <c r="BC259" i="12"/>
  <c r="BD259" i="12"/>
  <c r="BE259" i="12"/>
  <c r="BC260" i="12"/>
  <c r="BD260" i="12"/>
  <c r="BE260" i="12"/>
  <c r="BC261" i="12"/>
  <c r="BD261" i="12"/>
  <c r="BE261" i="12"/>
  <c r="BC262" i="12"/>
  <c r="BD262" i="12"/>
  <c r="BE262" i="12"/>
  <c r="BC263" i="12"/>
  <c r="BD263" i="12"/>
  <c r="BE263" i="12"/>
  <c r="BC264" i="12"/>
  <c r="BD264" i="12"/>
  <c r="BE264" i="12"/>
  <c r="BC265" i="12"/>
  <c r="BD265" i="12"/>
  <c r="BE265" i="12"/>
  <c r="BC266" i="12"/>
  <c r="BD266" i="12"/>
  <c r="BE266" i="12"/>
  <c r="BC267" i="12"/>
  <c r="BD267" i="12"/>
  <c r="BE267" i="12"/>
  <c r="BC268" i="12"/>
  <c r="BD268" i="12"/>
  <c r="BE268" i="12"/>
  <c r="BC269" i="12"/>
  <c r="BD269" i="12"/>
  <c r="BE269" i="12"/>
  <c r="BC270" i="12"/>
  <c r="BD270" i="12"/>
  <c r="BE270" i="12"/>
  <c r="BC271" i="12"/>
  <c r="BD271" i="12"/>
  <c r="BE271" i="12"/>
  <c r="BC272" i="12"/>
  <c r="BD272" i="12"/>
  <c r="BE272" i="12"/>
  <c r="BC273" i="12"/>
  <c r="BD273" i="12"/>
  <c r="BE273" i="12"/>
  <c r="BC274" i="12"/>
  <c r="BD274" i="12"/>
  <c r="BE274" i="12"/>
  <c r="BC275" i="12"/>
  <c r="BD275" i="12"/>
  <c r="BE275" i="12"/>
  <c r="BC276" i="12"/>
  <c r="BD276" i="12"/>
  <c r="BE276" i="12"/>
  <c r="BC277" i="12"/>
  <c r="BD277" i="12"/>
  <c r="BE277" i="12"/>
  <c r="BC278" i="12"/>
  <c r="BD278" i="12"/>
  <c r="BE278" i="12"/>
  <c r="BC279" i="12"/>
  <c r="BD279" i="12"/>
  <c r="BE279" i="12"/>
  <c r="BC280" i="12"/>
  <c r="BD280" i="12"/>
  <c r="BE280" i="12"/>
  <c r="BC281" i="12"/>
  <c r="BD281" i="12"/>
  <c r="BE281" i="12"/>
  <c r="BC282" i="12"/>
  <c r="BD282" i="12"/>
  <c r="BE282" i="12"/>
  <c r="BC283" i="12"/>
  <c r="BD283" i="12"/>
  <c r="BE283" i="12"/>
  <c r="BC284" i="12"/>
  <c r="BD284" i="12"/>
  <c r="BE284" i="12"/>
  <c r="BC285" i="12"/>
  <c r="BD285" i="12"/>
  <c r="BE285" i="12"/>
  <c r="BC286" i="12"/>
  <c r="BD286" i="12"/>
  <c r="BE286" i="12"/>
  <c r="BC287" i="12"/>
  <c r="BD287" i="12"/>
  <c r="BE287" i="12"/>
  <c r="BC288" i="12"/>
  <c r="BD288" i="12"/>
  <c r="BE288" i="12"/>
  <c r="BC289" i="12"/>
  <c r="BD289" i="12"/>
  <c r="BE289" i="12"/>
  <c r="BC290" i="12"/>
  <c r="BD290" i="12"/>
  <c r="BE290" i="12"/>
  <c r="BC291" i="12"/>
  <c r="BD291" i="12"/>
  <c r="BE291" i="12"/>
  <c r="BC292" i="12"/>
  <c r="BD292" i="12"/>
  <c r="BE292" i="12"/>
  <c r="BC293" i="12"/>
  <c r="BD293" i="12"/>
  <c r="BE293" i="12"/>
  <c r="BC294" i="12"/>
  <c r="BD294" i="12"/>
  <c r="BE294" i="12"/>
  <c r="BC295" i="12"/>
  <c r="BD295" i="12"/>
  <c r="BE295" i="12"/>
  <c r="BC296" i="12"/>
  <c r="BD296" i="12"/>
  <c r="BE296" i="12"/>
  <c r="BC297" i="12"/>
  <c r="BD297" i="12"/>
  <c r="BE297" i="12"/>
  <c r="BC298" i="12"/>
  <c r="BD298" i="12"/>
  <c r="BE298" i="12"/>
  <c r="BC299" i="12"/>
  <c r="BD299" i="12"/>
  <c r="BE299" i="12"/>
  <c r="BC300" i="12"/>
  <c r="BD300" i="12"/>
  <c r="BE300" i="12"/>
  <c r="BC301" i="12"/>
  <c r="BD301" i="12"/>
  <c r="BE301" i="12"/>
  <c r="BC302" i="12"/>
  <c r="BD302" i="12"/>
  <c r="BE302" i="12"/>
  <c r="BC303" i="12"/>
  <c r="BD303" i="12"/>
  <c r="BE303" i="12"/>
  <c r="BC304" i="12"/>
  <c r="BD304" i="12"/>
  <c r="BE304" i="12"/>
  <c r="BC305" i="12"/>
  <c r="BD305" i="12"/>
  <c r="BE305" i="12"/>
  <c r="BC306" i="12"/>
  <c r="BD306" i="12"/>
  <c r="BE306" i="12"/>
  <c r="BC307" i="12"/>
  <c r="BD307" i="12"/>
  <c r="BE307" i="12"/>
  <c r="BC308" i="12"/>
  <c r="BD308" i="12"/>
  <c r="BE308" i="12"/>
  <c r="BC309" i="12"/>
  <c r="BD309" i="12"/>
  <c r="BE309" i="12"/>
  <c r="BC310" i="12"/>
  <c r="BD310" i="12"/>
  <c r="BE310" i="12"/>
  <c r="BC311" i="12"/>
  <c r="BD311" i="12"/>
  <c r="BE311" i="12"/>
  <c r="BC312" i="12"/>
  <c r="BD312" i="12"/>
  <c r="BE312" i="12"/>
  <c r="BC313" i="12"/>
  <c r="BD313" i="12"/>
  <c r="BE313" i="12"/>
  <c r="BC314" i="12"/>
  <c r="BD314" i="12"/>
  <c r="BE314" i="12"/>
  <c r="BC315" i="12"/>
  <c r="BD315" i="12"/>
  <c r="BE315" i="12"/>
  <c r="BC316" i="12"/>
  <c r="BD316" i="12"/>
  <c r="BE316" i="12"/>
  <c r="BC317" i="12"/>
  <c r="BD317" i="12"/>
  <c r="BE317" i="12"/>
  <c r="BC318" i="12"/>
  <c r="BD318" i="12"/>
  <c r="BE318" i="12"/>
  <c r="BC319" i="12"/>
  <c r="BD319" i="12"/>
  <c r="BE319" i="12"/>
  <c r="BC320" i="12"/>
  <c r="BD320" i="12"/>
  <c r="BE320" i="12"/>
  <c r="BC321" i="12"/>
  <c r="BD321" i="12"/>
  <c r="BE321" i="12"/>
  <c r="BC322" i="12"/>
  <c r="BD322" i="12"/>
  <c r="BE322" i="12"/>
  <c r="BC323" i="12"/>
  <c r="BD323" i="12"/>
  <c r="BE323" i="12"/>
  <c r="BC324" i="12"/>
  <c r="BD324" i="12"/>
  <c r="BE324" i="12"/>
  <c r="BC325" i="12"/>
  <c r="BD325" i="12"/>
  <c r="BE325" i="12"/>
  <c r="BC326" i="12"/>
  <c r="BD326" i="12"/>
  <c r="BE326" i="12"/>
  <c r="BC327" i="12"/>
  <c r="BD327" i="12"/>
  <c r="BE327" i="12"/>
  <c r="BC328" i="12"/>
  <c r="BD328" i="12"/>
  <c r="BE328" i="12"/>
  <c r="BC329" i="12"/>
  <c r="BD329" i="12"/>
  <c r="BE329" i="12"/>
  <c r="BC330" i="12"/>
  <c r="BD330" i="12"/>
  <c r="BE330" i="12"/>
  <c r="BC331" i="12"/>
  <c r="BD331" i="12"/>
  <c r="BE331" i="12"/>
  <c r="BC332" i="12"/>
  <c r="BD332" i="12"/>
  <c r="BE332" i="12"/>
  <c r="BC333" i="12"/>
  <c r="BD333" i="12"/>
  <c r="BE333" i="12"/>
  <c r="BC334" i="12"/>
  <c r="BD334" i="12"/>
  <c r="BE334" i="12"/>
  <c r="BC335" i="12"/>
  <c r="BD335" i="12"/>
  <c r="BE335" i="12"/>
  <c r="BC336" i="12"/>
  <c r="BD336" i="12"/>
  <c r="BE336" i="12"/>
  <c r="BC337" i="12"/>
  <c r="BD337" i="12"/>
  <c r="BE337" i="12"/>
  <c r="BC338" i="12"/>
  <c r="BD338" i="12"/>
  <c r="BE338" i="12"/>
  <c r="BC339" i="12"/>
  <c r="BD339" i="12"/>
  <c r="BE339" i="12"/>
  <c r="BC340" i="12"/>
  <c r="BD340" i="12"/>
  <c r="BE340" i="12"/>
  <c r="BC341" i="12"/>
  <c r="BD341" i="12"/>
  <c r="BE341" i="12"/>
  <c r="BC342" i="12"/>
  <c r="BD342" i="12"/>
  <c r="BE342" i="12"/>
  <c r="BC343" i="12"/>
  <c r="BD343" i="12"/>
  <c r="BE343" i="12"/>
  <c r="BC344" i="12"/>
  <c r="BD344" i="12"/>
  <c r="BE344" i="12"/>
  <c r="BC345" i="12"/>
  <c r="BD345" i="12"/>
  <c r="BE345" i="12"/>
  <c r="BC346" i="12"/>
  <c r="BD346" i="12"/>
  <c r="BE346" i="12"/>
  <c r="BC347" i="12"/>
  <c r="BD347" i="12"/>
  <c r="BE347" i="12"/>
  <c r="BC348" i="12"/>
  <c r="BD348" i="12"/>
  <c r="BE348" i="12"/>
  <c r="BC349" i="12"/>
  <c r="BD349" i="12"/>
  <c r="BE349" i="12"/>
  <c r="BC350" i="12"/>
  <c r="BD350" i="12"/>
  <c r="BE350" i="12"/>
  <c r="BC351" i="12"/>
  <c r="BD351" i="12"/>
  <c r="BE351" i="12"/>
  <c r="BC352" i="12"/>
  <c r="BD352" i="12"/>
  <c r="BE352" i="12"/>
  <c r="BC353" i="12"/>
  <c r="BD353" i="12"/>
  <c r="BE353" i="12"/>
  <c r="BC354" i="12"/>
  <c r="BD354" i="12"/>
  <c r="BE354" i="12"/>
  <c r="BC355" i="12"/>
  <c r="BD355" i="12"/>
  <c r="BE355" i="12"/>
  <c r="BC356" i="12"/>
  <c r="BD356" i="12"/>
  <c r="BE356" i="12"/>
  <c r="BC357" i="12"/>
  <c r="BD357" i="12"/>
  <c r="BE357" i="12"/>
  <c r="BC358" i="12"/>
  <c r="BD358" i="12"/>
  <c r="BE358" i="12"/>
  <c r="BC359" i="12"/>
  <c r="BD359" i="12"/>
  <c r="BE359" i="12"/>
  <c r="BC360" i="12"/>
  <c r="BD360" i="12"/>
  <c r="BE360" i="12"/>
  <c r="BC361" i="12"/>
  <c r="BD361" i="12"/>
  <c r="BE361" i="12"/>
  <c r="BC362" i="12"/>
  <c r="BD362" i="12"/>
  <c r="BE362" i="12"/>
  <c r="BC363" i="12"/>
  <c r="BD363" i="12"/>
  <c r="BE363" i="12"/>
  <c r="BC364" i="12"/>
  <c r="BD364" i="12"/>
  <c r="BE364" i="12"/>
  <c r="BC365" i="12"/>
  <c r="BD365" i="12"/>
  <c r="BE365" i="12"/>
  <c r="BC366" i="12"/>
  <c r="BD366" i="12"/>
  <c r="BE366" i="12"/>
  <c r="BC367" i="12"/>
  <c r="BD367" i="12"/>
  <c r="BE367" i="12"/>
  <c r="BC368" i="12"/>
  <c r="BD368" i="12"/>
  <c r="BE368" i="12"/>
  <c r="BC369" i="12"/>
  <c r="BD369" i="12"/>
  <c r="BE369" i="12"/>
  <c r="BC370" i="12"/>
  <c r="BD370" i="12"/>
  <c r="BE370" i="12"/>
  <c r="BC371" i="12"/>
  <c r="BD371" i="12"/>
  <c r="BE371" i="12"/>
  <c r="BC372" i="12"/>
  <c r="BD372" i="12"/>
  <c r="BE372" i="12"/>
  <c r="BC373" i="12"/>
  <c r="BD373" i="12"/>
  <c r="BE373" i="12"/>
  <c r="BC374" i="12"/>
  <c r="BD374" i="12"/>
  <c r="BE374" i="12"/>
  <c r="BC375" i="12"/>
  <c r="BD375" i="12"/>
  <c r="BE375" i="12"/>
  <c r="BC376" i="12"/>
  <c r="BD376" i="12"/>
  <c r="BE376" i="12"/>
  <c r="BC377" i="12"/>
  <c r="BD377" i="12"/>
  <c r="BE377" i="12"/>
  <c r="BC378" i="12"/>
  <c r="BD378" i="12"/>
  <c r="BE378" i="12"/>
  <c r="BC379" i="12"/>
  <c r="BD379" i="12"/>
  <c r="BE379" i="12"/>
  <c r="BC380" i="12"/>
  <c r="BD380" i="12"/>
  <c r="BE380" i="12"/>
  <c r="BC381" i="12"/>
  <c r="BD381" i="12"/>
  <c r="BE381" i="12"/>
  <c r="BC382" i="12"/>
  <c r="BD382" i="12"/>
  <c r="BE382" i="12"/>
  <c r="BC383" i="12"/>
  <c r="BD383" i="12"/>
  <c r="BE383" i="12"/>
  <c r="BC384" i="12"/>
  <c r="BD384" i="12"/>
  <c r="BE384" i="12"/>
  <c r="BC385" i="12"/>
  <c r="BD385" i="12"/>
  <c r="BE385" i="12"/>
  <c r="BC386" i="12"/>
  <c r="BD386" i="12"/>
  <c r="BE386" i="12"/>
  <c r="BC387" i="12"/>
  <c r="BD387" i="12"/>
  <c r="BE387" i="12"/>
  <c r="BC388" i="12"/>
  <c r="BD388" i="12"/>
  <c r="BE388" i="12"/>
  <c r="BC389" i="12"/>
  <c r="BD389" i="12"/>
  <c r="BE389" i="12"/>
  <c r="BC390" i="12"/>
  <c r="BD390" i="12"/>
  <c r="BE390" i="12"/>
  <c r="BC391" i="12"/>
  <c r="BD391" i="12"/>
  <c r="BE391" i="12"/>
  <c r="BC392" i="12"/>
  <c r="BD392" i="12"/>
  <c r="BE392" i="12"/>
  <c r="BC393" i="12"/>
  <c r="BD393" i="12"/>
  <c r="BE393" i="12"/>
  <c r="BC394" i="12"/>
  <c r="BD394" i="12"/>
  <c r="BE394" i="12"/>
  <c r="BC395" i="12"/>
  <c r="BD395" i="12"/>
  <c r="BE395" i="12"/>
  <c r="BC396" i="12"/>
  <c r="BD396" i="12"/>
  <c r="BE396" i="12"/>
  <c r="BC397" i="12"/>
  <c r="BD397" i="12"/>
  <c r="BE397" i="12"/>
  <c r="BC398" i="12"/>
  <c r="BD398" i="12"/>
  <c r="BE398" i="12"/>
  <c r="BC399" i="12"/>
  <c r="BD399" i="12"/>
  <c r="BE399" i="12"/>
  <c r="BC400" i="12"/>
  <c r="BD400" i="12"/>
  <c r="BE400" i="12"/>
  <c r="BC401" i="12"/>
  <c r="BD401" i="12"/>
  <c r="BE401" i="12"/>
  <c r="BC402" i="12"/>
  <c r="BD402" i="12"/>
  <c r="BE402" i="12"/>
  <c r="BC403" i="12"/>
  <c r="BD403" i="12"/>
  <c r="BE403" i="12"/>
  <c r="BC404" i="12"/>
  <c r="BD404" i="12"/>
  <c r="BE404" i="12"/>
  <c r="BC405" i="12"/>
  <c r="BD405" i="12"/>
  <c r="BE405" i="12"/>
  <c r="BC406" i="12"/>
  <c r="BD406" i="12"/>
  <c r="BE406" i="12"/>
  <c r="BC407" i="12"/>
  <c r="BD407" i="12"/>
  <c r="BE407" i="12"/>
  <c r="BC408" i="12"/>
  <c r="BD408" i="12"/>
  <c r="BE408" i="12"/>
  <c r="BC409" i="12"/>
  <c r="BD409" i="12"/>
  <c r="BE409" i="12"/>
  <c r="BC410" i="12"/>
  <c r="BD410" i="12"/>
  <c r="BE410" i="12"/>
  <c r="BC411" i="12"/>
  <c r="BD411" i="12"/>
  <c r="BE411" i="12"/>
  <c r="BC412" i="12"/>
  <c r="BD412" i="12"/>
  <c r="BE412" i="12"/>
  <c r="BC413" i="12"/>
  <c r="BD413" i="12"/>
  <c r="BE413" i="12"/>
  <c r="BC414" i="12"/>
  <c r="BD414" i="12"/>
  <c r="BE414" i="12"/>
  <c r="BC415" i="12"/>
  <c r="BD415" i="12"/>
  <c r="BE415" i="12"/>
  <c r="BC416" i="12"/>
  <c r="BD416" i="12"/>
  <c r="BE416" i="12"/>
  <c r="BC417" i="12"/>
  <c r="BD417" i="12"/>
  <c r="BE417" i="12"/>
  <c r="BC418" i="12"/>
  <c r="BD418" i="12"/>
  <c r="BE418" i="12"/>
  <c r="BC419" i="12"/>
  <c r="BD419" i="12"/>
  <c r="BE419" i="12"/>
  <c r="BC420" i="12"/>
  <c r="BD420" i="12"/>
  <c r="BE420" i="12"/>
  <c r="BC421" i="12"/>
  <c r="BD421" i="12"/>
  <c r="BE421" i="12"/>
  <c r="BC422" i="12"/>
  <c r="BD422" i="12"/>
  <c r="BE422" i="12"/>
  <c r="BC423" i="12"/>
  <c r="BD423" i="12"/>
  <c r="BE423" i="12"/>
  <c r="BC424" i="12"/>
  <c r="BD424" i="12"/>
  <c r="BE424" i="12"/>
  <c r="BC425" i="12"/>
  <c r="BD425" i="12"/>
  <c r="BE425" i="12"/>
  <c r="BC426" i="12"/>
  <c r="BD426" i="12"/>
  <c r="BE426" i="12"/>
  <c r="BC427" i="12"/>
  <c r="BD427" i="12"/>
  <c r="BE427" i="12"/>
  <c r="BC428" i="12"/>
  <c r="BD428" i="12"/>
  <c r="BE428" i="12"/>
  <c r="BC429" i="12"/>
  <c r="BD429" i="12"/>
  <c r="BE429" i="12"/>
  <c r="BC430" i="12"/>
  <c r="BD430" i="12"/>
  <c r="BE430" i="12"/>
  <c r="BC431" i="12"/>
  <c r="BD431" i="12"/>
  <c r="BE431" i="12"/>
  <c r="BC432" i="12"/>
  <c r="BD432" i="12"/>
  <c r="BE432" i="12"/>
  <c r="BC433" i="12"/>
  <c r="BD433" i="12"/>
  <c r="BE433" i="12"/>
  <c r="BC434" i="12"/>
  <c r="BD434" i="12"/>
  <c r="BE434" i="12"/>
  <c r="BC435" i="12"/>
  <c r="BD435" i="12"/>
  <c r="BE435" i="12"/>
  <c r="BC436" i="12"/>
  <c r="BD436" i="12"/>
  <c r="BE436" i="12"/>
  <c r="BC437" i="12"/>
  <c r="BD437" i="12"/>
  <c r="BE437" i="12"/>
  <c r="BC438" i="12"/>
  <c r="BD438" i="12"/>
  <c r="BE438" i="12"/>
  <c r="BC439" i="12"/>
  <c r="BD439" i="12"/>
  <c r="BE439" i="12"/>
  <c r="D195" i="12"/>
  <c r="G195" i="12" s="1"/>
  <c r="E195" i="12"/>
  <c r="D196" i="12"/>
  <c r="G196" i="12" s="1"/>
  <c r="E196" i="12"/>
  <c r="D197" i="12"/>
  <c r="G197" i="12" s="1"/>
  <c r="E197" i="12"/>
  <c r="D198" i="12"/>
  <c r="G198" i="12" s="1"/>
  <c r="E198" i="12"/>
  <c r="D199" i="12"/>
  <c r="G199" i="12" s="1"/>
  <c r="E199" i="12"/>
  <c r="D200" i="12"/>
  <c r="G200" i="12" s="1"/>
  <c r="E200" i="12"/>
  <c r="D201" i="12"/>
  <c r="G201" i="12" s="1"/>
  <c r="E201" i="12"/>
  <c r="D202" i="12"/>
  <c r="G202" i="12" s="1"/>
  <c r="E202" i="12"/>
  <c r="D203" i="12"/>
  <c r="G203" i="12" s="1"/>
  <c r="E203" i="12"/>
  <c r="D204" i="12"/>
  <c r="G204" i="12" s="1"/>
  <c r="E204" i="12"/>
  <c r="D205" i="12"/>
  <c r="G205" i="12" s="1"/>
  <c r="E205" i="12"/>
  <c r="D206" i="12"/>
  <c r="G206" i="12" s="1"/>
  <c r="E206" i="12"/>
  <c r="D207" i="12"/>
  <c r="G207" i="12" s="1"/>
  <c r="E207" i="12"/>
  <c r="D208" i="12"/>
  <c r="G208" i="12" s="1"/>
  <c r="E208" i="12"/>
  <c r="D209" i="12"/>
  <c r="G209" i="12" s="1"/>
  <c r="E209" i="12"/>
  <c r="D210" i="12"/>
  <c r="G210" i="12" s="1"/>
  <c r="E210" i="12"/>
  <c r="D211" i="12"/>
  <c r="G211" i="12" s="1"/>
  <c r="E211" i="12"/>
  <c r="D212" i="12"/>
  <c r="G212" i="12" s="1"/>
  <c r="E212" i="12"/>
  <c r="D213" i="12"/>
  <c r="G213" i="12" s="1"/>
  <c r="E213" i="12"/>
  <c r="D214" i="12"/>
  <c r="G214" i="12" s="1"/>
  <c r="E214" i="12"/>
  <c r="D215" i="12"/>
  <c r="G215" i="12" s="1"/>
  <c r="E215" i="12"/>
  <c r="D216" i="12"/>
  <c r="G216" i="12" s="1"/>
  <c r="E216" i="12"/>
  <c r="D217" i="12"/>
  <c r="G217" i="12" s="1"/>
  <c r="E217" i="12"/>
  <c r="D218" i="12"/>
  <c r="G218" i="12" s="1"/>
  <c r="E218" i="12"/>
  <c r="D219" i="12"/>
  <c r="G219" i="12" s="1"/>
  <c r="E219" i="12"/>
  <c r="D220" i="12"/>
  <c r="G220" i="12" s="1"/>
  <c r="E220" i="12"/>
  <c r="D221" i="12"/>
  <c r="G221" i="12" s="1"/>
  <c r="E221" i="12"/>
  <c r="D222" i="12"/>
  <c r="G222" i="12" s="1"/>
  <c r="E222" i="12"/>
  <c r="D223" i="12"/>
  <c r="G223" i="12" s="1"/>
  <c r="E223" i="12"/>
  <c r="D224" i="12"/>
  <c r="G224" i="12" s="1"/>
  <c r="E224" i="12"/>
  <c r="D225" i="12"/>
  <c r="G225" i="12" s="1"/>
  <c r="E225" i="12"/>
  <c r="D226" i="12"/>
  <c r="G226" i="12" s="1"/>
  <c r="E226" i="12"/>
  <c r="D227" i="12"/>
  <c r="G227" i="12" s="1"/>
  <c r="E227" i="12"/>
  <c r="D228" i="12"/>
  <c r="G228" i="12" s="1"/>
  <c r="E228" i="12"/>
  <c r="D229" i="12"/>
  <c r="G229" i="12" s="1"/>
  <c r="E229" i="12"/>
  <c r="D230" i="12"/>
  <c r="G230" i="12" s="1"/>
  <c r="E230" i="12"/>
  <c r="D231" i="12"/>
  <c r="G231" i="12" s="1"/>
  <c r="E231" i="12"/>
  <c r="D232" i="12"/>
  <c r="G232" i="12" s="1"/>
  <c r="E232" i="12"/>
  <c r="D233" i="12"/>
  <c r="G233" i="12" s="1"/>
  <c r="E233" i="12"/>
  <c r="D234" i="12"/>
  <c r="G234" i="12" s="1"/>
  <c r="E234" i="12"/>
  <c r="D235" i="12"/>
  <c r="G235" i="12" s="1"/>
  <c r="E235" i="12"/>
  <c r="D236" i="12"/>
  <c r="G236" i="12" s="1"/>
  <c r="E236" i="12"/>
  <c r="D237" i="12"/>
  <c r="G237" i="12" s="1"/>
  <c r="E237" i="12"/>
  <c r="D238" i="12"/>
  <c r="G238" i="12" s="1"/>
  <c r="E238" i="12"/>
  <c r="D239" i="12"/>
  <c r="G239" i="12" s="1"/>
  <c r="E239" i="12"/>
  <c r="D240" i="12"/>
  <c r="G240" i="12" s="1"/>
  <c r="E240" i="12"/>
  <c r="D241" i="12"/>
  <c r="G241" i="12" s="1"/>
  <c r="E241" i="12"/>
  <c r="D242" i="12"/>
  <c r="G242" i="12" s="1"/>
  <c r="E242" i="12"/>
  <c r="D243" i="12"/>
  <c r="G243" i="12" s="1"/>
  <c r="E243" i="12"/>
  <c r="D244" i="12"/>
  <c r="G244" i="12" s="1"/>
  <c r="E244" i="12"/>
  <c r="D245" i="12"/>
  <c r="G245" i="12" s="1"/>
  <c r="E245" i="12"/>
  <c r="D246" i="12"/>
  <c r="G246" i="12" s="1"/>
  <c r="E246" i="12"/>
  <c r="D247" i="12"/>
  <c r="G247" i="12" s="1"/>
  <c r="E247" i="12"/>
  <c r="D248" i="12"/>
  <c r="G248" i="12" s="1"/>
  <c r="E248" i="12"/>
  <c r="D249" i="12"/>
  <c r="G249" i="12" s="1"/>
  <c r="E249" i="12"/>
  <c r="D250" i="12"/>
  <c r="G250" i="12" s="1"/>
  <c r="E250" i="12"/>
  <c r="D251" i="12"/>
  <c r="G251" i="12" s="1"/>
  <c r="E251" i="12"/>
  <c r="D252" i="12"/>
  <c r="G252" i="12" s="1"/>
  <c r="E252" i="12"/>
  <c r="D253" i="12"/>
  <c r="G253" i="12" s="1"/>
  <c r="E253" i="12"/>
  <c r="D254" i="12"/>
  <c r="G254" i="12" s="1"/>
  <c r="E254" i="12"/>
  <c r="D255" i="12"/>
  <c r="G255" i="12" s="1"/>
  <c r="E255" i="12"/>
  <c r="D256" i="12"/>
  <c r="G256" i="12" s="1"/>
  <c r="E256" i="12"/>
  <c r="D257" i="12"/>
  <c r="G257" i="12" s="1"/>
  <c r="E257" i="12"/>
  <c r="D258" i="12"/>
  <c r="G258" i="12" s="1"/>
  <c r="E258" i="12"/>
  <c r="D259" i="12"/>
  <c r="G259" i="12" s="1"/>
  <c r="E259" i="12"/>
  <c r="D260" i="12"/>
  <c r="G260" i="12" s="1"/>
  <c r="E260" i="12"/>
  <c r="D261" i="12"/>
  <c r="G261" i="12" s="1"/>
  <c r="E261" i="12"/>
  <c r="D262" i="12"/>
  <c r="G262" i="12" s="1"/>
  <c r="E262" i="12"/>
  <c r="D263" i="12"/>
  <c r="G263" i="12" s="1"/>
  <c r="E263" i="12"/>
  <c r="D264" i="12"/>
  <c r="G264" i="12" s="1"/>
  <c r="E264" i="12"/>
  <c r="D265" i="12"/>
  <c r="G265" i="12" s="1"/>
  <c r="E265" i="12"/>
  <c r="D266" i="12"/>
  <c r="G266" i="12" s="1"/>
  <c r="E266" i="12"/>
  <c r="D267" i="12"/>
  <c r="G267" i="12" s="1"/>
  <c r="E267" i="12"/>
  <c r="D268" i="12"/>
  <c r="G268" i="12" s="1"/>
  <c r="E268" i="12"/>
  <c r="D269" i="12"/>
  <c r="G269" i="12" s="1"/>
  <c r="E269" i="12"/>
  <c r="D270" i="12"/>
  <c r="G270" i="12" s="1"/>
  <c r="E270" i="12"/>
  <c r="D271" i="12"/>
  <c r="G271" i="12" s="1"/>
  <c r="E271" i="12"/>
  <c r="D272" i="12"/>
  <c r="G272" i="12" s="1"/>
  <c r="E272" i="12"/>
  <c r="D273" i="12"/>
  <c r="G273" i="12" s="1"/>
  <c r="E273" i="12"/>
  <c r="D274" i="12"/>
  <c r="G274" i="12" s="1"/>
  <c r="E274" i="12"/>
  <c r="D275" i="12"/>
  <c r="G275" i="12" s="1"/>
  <c r="E275" i="12"/>
  <c r="D276" i="12"/>
  <c r="G276" i="12" s="1"/>
  <c r="E276" i="12"/>
  <c r="D277" i="12"/>
  <c r="G277" i="12" s="1"/>
  <c r="E277" i="12"/>
  <c r="D278" i="12"/>
  <c r="G278" i="12" s="1"/>
  <c r="E278" i="12"/>
  <c r="D279" i="12"/>
  <c r="G279" i="12" s="1"/>
  <c r="E279" i="12"/>
  <c r="D280" i="12"/>
  <c r="G280" i="12" s="1"/>
  <c r="E280" i="12"/>
  <c r="D281" i="12"/>
  <c r="G281" i="12" s="1"/>
  <c r="E281" i="12"/>
  <c r="D282" i="12"/>
  <c r="G282" i="12" s="1"/>
  <c r="E282" i="12"/>
  <c r="D283" i="12"/>
  <c r="G283" i="12" s="1"/>
  <c r="E283" i="12"/>
  <c r="D284" i="12"/>
  <c r="G284" i="12" s="1"/>
  <c r="E284" i="12"/>
  <c r="D285" i="12"/>
  <c r="G285" i="12" s="1"/>
  <c r="E285" i="12"/>
  <c r="D286" i="12"/>
  <c r="G286" i="12" s="1"/>
  <c r="E286" i="12"/>
  <c r="D287" i="12"/>
  <c r="G287" i="12" s="1"/>
  <c r="E287" i="12"/>
  <c r="D288" i="12"/>
  <c r="G288" i="12" s="1"/>
  <c r="E288" i="12"/>
  <c r="D289" i="12"/>
  <c r="G289" i="12" s="1"/>
  <c r="E289" i="12"/>
  <c r="D290" i="12"/>
  <c r="G290" i="12" s="1"/>
  <c r="E290" i="12"/>
  <c r="D291" i="12"/>
  <c r="G291" i="12" s="1"/>
  <c r="E291" i="12"/>
  <c r="D292" i="12"/>
  <c r="G292" i="12" s="1"/>
  <c r="E292" i="12"/>
  <c r="D293" i="12"/>
  <c r="G293" i="12" s="1"/>
  <c r="E293" i="12"/>
  <c r="D294" i="12"/>
  <c r="G294" i="12" s="1"/>
  <c r="E294" i="12"/>
  <c r="D295" i="12"/>
  <c r="G295" i="12" s="1"/>
  <c r="E295" i="12"/>
  <c r="D296" i="12"/>
  <c r="G296" i="12" s="1"/>
  <c r="E296" i="12"/>
  <c r="D297" i="12"/>
  <c r="G297" i="12" s="1"/>
  <c r="E297" i="12"/>
  <c r="D298" i="12"/>
  <c r="G298" i="12" s="1"/>
  <c r="E298" i="12"/>
  <c r="D299" i="12"/>
  <c r="G299" i="12" s="1"/>
  <c r="E299" i="12"/>
  <c r="D300" i="12"/>
  <c r="G300" i="12" s="1"/>
  <c r="E300" i="12"/>
  <c r="D301" i="12"/>
  <c r="G301" i="12" s="1"/>
  <c r="E301" i="12"/>
  <c r="D302" i="12"/>
  <c r="G302" i="12" s="1"/>
  <c r="E302" i="12"/>
  <c r="D303" i="12"/>
  <c r="G303" i="12" s="1"/>
  <c r="E303" i="12"/>
  <c r="D304" i="12"/>
  <c r="G304" i="12" s="1"/>
  <c r="E304" i="12"/>
  <c r="D305" i="12"/>
  <c r="G305" i="12" s="1"/>
  <c r="E305" i="12"/>
  <c r="D306" i="12"/>
  <c r="G306" i="12" s="1"/>
  <c r="E306" i="12"/>
  <c r="D307" i="12"/>
  <c r="G307" i="12" s="1"/>
  <c r="E307" i="12"/>
  <c r="D308" i="12"/>
  <c r="G308" i="12" s="1"/>
  <c r="E308" i="12"/>
  <c r="D309" i="12"/>
  <c r="G309" i="12" s="1"/>
  <c r="E309" i="12"/>
  <c r="D310" i="12"/>
  <c r="G310" i="12" s="1"/>
  <c r="E310" i="12"/>
  <c r="D311" i="12"/>
  <c r="G311" i="12" s="1"/>
  <c r="E311" i="12"/>
  <c r="D312" i="12"/>
  <c r="G312" i="12" s="1"/>
  <c r="E312" i="12"/>
  <c r="D313" i="12"/>
  <c r="G313" i="12" s="1"/>
  <c r="E313" i="12"/>
  <c r="D314" i="12"/>
  <c r="G314" i="12" s="1"/>
  <c r="E314" i="12"/>
  <c r="D315" i="12"/>
  <c r="G315" i="12" s="1"/>
  <c r="E315" i="12"/>
  <c r="D316" i="12"/>
  <c r="G316" i="12" s="1"/>
  <c r="E316" i="12"/>
  <c r="D317" i="12"/>
  <c r="G317" i="12" s="1"/>
  <c r="E317" i="12"/>
  <c r="D318" i="12"/>
  <c r="G318" i="12" s="1"/>
  <c r="E318" i="12"/>
  <c r="D319" i="12"/>
  <c r="G319" i="12" s="1"/>
  <c r="E319" i="12"/>
  <c r="D320" i="12"/>
  <c r="G320" i="12" s="1"/>
  <c r="E320" i="12"/>
  <c r="D321" i="12"/>
  <c r="G321" i="12" s="1"/>
  <c r="E321" i="12"/>
  <c r="D322" i="12"/>
  <c r="G322" i="12" s="1"/>
  <c r="E322" i="12"/>
  <c r="D323" i="12"/>
  <c r="G323" i="12" s="1"/>
  <c r="E323" i="12"/>
  <c r="D324" i="12"/>
  <c r="G324" i="12" s="1"/>
  <c r="E324" i="12"/>
  <c r="D325" i="12"/>
  <c r="G325" i="12" s="1"/>
  <c r="E325" i="12"/>
  <c r="D326" i="12"/>
  <c r="G326" i="12" s="1"/>
  <c r="E326" i="12"/>
  <c r="D327" i="12"/>
  <c r="G327" i="12" s="1"/>
  <c r="E327" i="12"/>
  <c r="D328" i="12"/>
  <c r="G328" i="12" s="1"/>
  <c r="E328" i="12"/>
  <c r="D329" i="12"/>
  <c r="G329" i="12" s="1"/>
  <c r="E329" i="12"/>
  <c r="D330" i="12"/>
  <c r="G330" i="12" s="1"/>
  <c r="E330" i="12"/>
  <c r="D331" i="12"/>
  <c r="G331" i="12" s="1"/>
  <c r="E331" i="12"/>
  <c r="D332" i="12"/>
  <c r="G332" i="12" s="1"/>
  <c r="E332" i="12"/>
  <c r="D333" i="12"/>
  <c r="G333" i="12" s="1"/>
  <c r="E333" i="12"/>
  <c r="D334" i="12"/>
  <c r="G334" i="12" s="1"/>
  <c r="E334" i="12"/>
  <c r="D335" i="12"/>
  <c r="G335" i="12" s="1"/>
  <c r="E335" i="12"/>
  <c r="D336" i="12"/>
  <c r="G336" i="12" s="1"/>
  <c r="E336" i="12"/>
  <c r="D337" i="12"/>
  <c r="G337" i="12" s="1"/>
  <c r="E337" i="12"/>
  <c r="D338" i="12"/>
  <c r="G338" i="12" s="1"/>
  <c r="E338" i="12"/>
  <c r="D339" i="12"/>
  <c r="G339" i="12" s="1"/>
  <c r="E339" i="12"/>
  <c r="D340" i="12"/>
  <c r="G340" i="12" s="1"/>
  <c r="J340" i="12" s="1"/>
  <c r="E340" i="12"/>
  <c r="D341" i="12"/>
  <c r="G341" i="12" s="1"/>
  <c r="E341" i="12"/>
  <c r="D342" i="12"/>
  <c r="G342" i="12" s="1"/>
  <c r="E342" i="12"/>
  <c r="D343" i="12"/>
  <c r="G343" i="12" s="1"/>
  <c r="E343" i="12"/>
  <c r="D344" i="12"/>
  <c r="G344" i="12" s="1"/>
  <c r="E344" i="12"/>
  <c r="D345" i="12"/>
  <c r="G345" i="12" s="1"/>
  <c r="E345" i="12"/>
  <c r="D346" i="12"/>
  <c r="G346" i="12" s="1"/>
  <c r="E346" i="12"/>
  <c r="D347" i="12"/>
  <c r="G347" i="12" s="1"/>
  <c r="E347" i="12"/>
  <c r="D348" i="12"/>
  <c r="G348" i="12" s="1"/>
  <c r="E348" i="12"/>
  <c r="D349" i="12"/>
  <c r="G349" i="12" s="1"/>
  <c r="E349" i="12"/>
  <c r="D350" i="12"/>
  <c r="G350" i="12" s="1"/>
  <c r="E350" i="12"/>
  <c r="D351" i="12"/>
  <c r="G351" i="12" s="1"/>
  <c r="E351" i="12"/>
  <c r="D352" i="12"/>
  <c r="G352" i="12" s="1"/>
  <c r="E352" i="12"/>
  <c r="D353" i="12"/>
  <c r="G353" i="12" s="1"/>
  <c r="E353" i="12"/>
  <c r="D354" i="12"/>
  <c r="G354" i="12" s="1"/>
  <c r="E354" i="12"/>
  <c r="D355" i="12"/>
  <c r="G355" i="12" s="1"/>
  <c r="E355" i="12"/>
  <c r="D356" i="12"/>
  <c r="G356" i="12" s="1"/>
  <c r="I356" i="12" s="1"/>
  <c r="E356" i="12"/>
  <c r="D357" i="12"/>
  <c r="G357" i="12" s="1"/>
  <c r="E357" i="12"/>
  <c r="D358" i="12"/>
  <c r="G358" i="12" s="1"/>
  <c r="E358" i="12"/>
  <c r="D359" i="12"/>
  <c r="G359" i="12" s="1"/>
  <c r="E359" i="12"/>
  <c r="D360" i="12"/>
  <c r="G360" i="12" s="1"/>
  <c r="E360" i="12"/>
  <c r="D361" i="12"/>
  <c r="G361" i="12" s="1"/>
  <c r="E361" i="12"/>
  <c r="D362" i="12"/>
  <c r="G362" i="12" s="1"/>
  <c r="E362" i="12"/>
  <c r="D363" i="12"/>
  <c r="G363" i="12" s="1"/>
  <c r="E363" i="12"/>
  <c r="D364" i="12"/>
  <c r="G364" i="12" s="1"/>
  <c r="E364" i="12"/>
  <c r="D365" i="12"/>
  <c r="G365" i="12" s="1"/>
  <c r="E365" i="12"/>
  <c r="D366" i="12"/>
  <c r="G366" i="12" s="1"/>
  <c r="E366" i="12"/>
  <c r="D367" i="12"/>
  <c r="G367" i="12" s="1"/>
  <c r="J367" i="12" s="1"/>
  <c r="E367" i="12"/>
  <c r="D368" i="12"/>
  <c r="G368" i="12" s="1"/>
  <c r="E368" i="12"/>
  <c r="D369" i="12"/>
  <c r="G369" i="12" s="1"/>
  <c r="E369" i="12"/>
  <c r="D370" i="12"/>
  <c r="G370" i="12" s="1"/>
  <c r="E370" i="12"/>
  <c r="D371" i="12"/>
  <c r="G371" i="12" s="1"/>
  <c r="E371" i="12"/>
  <c r="D372" i="12"/>
  <c r="G372" i="12" s="1"/>
  <c r="E372" i="12"/>
  <c r="D373" i="12"/>
  <c r="G373" i="12" s="1"/>
  <c r="E373" i="12"/>
  <c r="D374" i="12"/>
  <c r="G374" i="12" s="1"/>
  <c r="E374" i="12"/>
  <c r="D375" i="12"/>
  <c r="G375" i="12" s="1"/>
  <c r="J375" i="12" s="1"/>
  <c r="E375" i="12"/>
  <c r="D376" i="12"/>
  <c r="G376" i="12" s="1"/>
  <c r="E376" i="12"/>
  <c r="D377" i="12"/>
  <c r="G377" i="12" s="1"/>
  <c r="E377" i="12"/>
  <c r="D378" i="12"/>
  <c r="G378" i="12" s="1"/>
  <c r="E378" i="12"/>
  <c r="D379" i="12"/>
  <c r="G379" i="12" s="1"/>
  <c r="E379" i="12"/>
  <c r="D380" i="12"/>
  <c r="G380" i="12" s="1"/>
  <c r="E380" i="12"/>
  <c r="D381" i="12"/>
  <c r="G381" i="12" s="1"/>
  <c r="E381" i="12"/>
  <c r="D382" i="12"/>
  <c r="G382" i="12" s="1"/>
  <c r="E382" i="12"/>
  <c r="D383" i="12"/>
  <c r="G383" i="12" s="1"/>
  <c r="J383" i="12" s="1"/>
  <c r="E383" i="12"/>
  <c r="D384" i="12"/>
  <c r="G384" i="12" s="1"/>
  <c r="E384" i="12"/>
  <c r="D385" i="12"/>
  <c r="G385" i="12" s="1"/>
  <c r="E385" i="12"/>
  <c r="D386" i="12"/>
  <c r="G386" i="12" s="1"/>
  <c r="E386" i="12"/>
  <c r="D387" i="12"/>
  <c r="G387" i="12" s="1"/>
  <c r="E387" i="12"/>
  <c r="D388" i="12"/>
  <c r="G388" i="12" s="1"/>
  <c r="E388" i="12"/>
  <c r="D389" i="12"/>
  <c r="G389" i="12" s="1"/>
  <c r="E389" i="12"/>
  <c r="D390" i="12"/>
  <c r="G390" i="12" s="1"/>
  <c r="E390" i="12"/>
  <c r="D391" i="12"/>
  <c r="G391" i="12" s="1"/>
  <c r="J391" i="12" s="1"/>
  <c r="E391" i="12"/>
  <c r="D392" i="12"/>
  <c r="G392" i="12" s="1"/>
  <c r="E392" i="12"/>
  <c r="D393" i="12"/>
  <c r="G393" i="12" s="1"/>
  <c r="E393" i="12"/>
  <c r="D394" i="12"/>
  <c r="G394" i="12" s="1"/>
  <c r="E394" i="12"/>
  <c r="D395" i="12"/>
  <c r="G395" i="12" s="1"/>
  <c r="E395" i="12"/>
  <c r="D396" i="12"/>
  <c r="G396" i="12" s="1"/>
  <c r="E396" i="12"/>
  <c r="D397" i="12"/>
  <c r="G397" i="12" s="1"/>
  <c r="E397" i="12"/>
  <c r="D398" i="12"/>
  <c r="G398" i="12" s="1"/>
  <c r="E398" i="12"/>
  <c r="D399" i="12"/>
  <c r="G399" i="12" s="1"/>
  <c r="J399" i="12" s="1"/>
  <c r="E399" i="12"/>
  <c r="D400" i="12"/>
  <c r="G400" i="12" s="1"/>
  <c r="E400" i="12"/>
  <c r="D401" i="12"/>
  <c r="G401" i="12" s="1"/>
  <c r="E401" i="12"/>
  <c r="D402" i="12"/>
  <c r="G402" i="12" s="1"/>
  <c r="E402" i="12"/>
  <c r="D403" i="12"/>
  <c r="G403" i="12" s="1"/>
  <c r="E403" i="12"/>
  <c r="D404" i="12"/>
  <c r="G404" i="12" s="1"/>
  <c r="E404" i="12"/>
  <c r="D405" i="12"/>
  <c r="G405" i="12" s="1"/>
  <c r="E405" i="12"/>
  <c r="D406" i="12"/>
  <c r="G406" i="12" s="1"/>
  <c r="E406" i="12"/>
  <c r="D407" i="12"/>
  <c r="G407" i="12" s="1"/>
  <c r="J407" i="12" s="1"/>
  <c r="E407" i="12"/>
  <c r="D408" i="12"/>
  <c r="G408" i="12" s="1"/>
  <c r="E408" i="12"/>
  <c r="D409" i="12"/>
  <c r="G409" i="12" s="1"/>
  <c r="E409" i="12"/>
  <c r="D410" i="12"/>
  <c r="G410" i="12" s="1"/>
  <c r="E410" i="12"/>
  <c r="D411" i="12"/>
  <c r="G411" i="12" s="1"/>
  <c r="E411" i="12"/>
  <c r="D412" i="12"/>
  <c r="G412" i="12" s="1"/>
  <c r="E412" i="12"/>
  <c r="D413" i="12"/>
  <c r="G413" i="12" s="1"/>
  <c r="E413" i="12"/>
  <c r="D414" i="12"/>
  <c r="G414" i="12" s="1"/>
  <c r="E414" i="12"/>
  <c r="D415" i="12"/>
  <c r="G415" i="12" s="1"/>
  <c r="J415" i="12" s="1"/>
  <c r="E415" i="12"/>
  <c r="D416" i="12"/>
  <c r="G416" i="12" s="1"/>
  <c r="E416" i="12"/>
  <c r="D417" i="12"/>
  <c r="G417" i="12" s="1"/>
  <c r="E417" i="12"/>
  <c r="D418" i="12"/>
  <c r="G418" i="12" s="1"/>
  <c r="E418" i="12"/>
  <c r="D419" i="12"/>
  <c r="G419" i="12" s="1"/>
  <c r="E419" i="12"/>
  <c r="D420" i="12"/>
  <c r="G420" i="12" s="1"/>
  <c r="E420" i="12"/>
  <c r="D421" i="12"/>
  <c r="G421" i="12" s="1"/>
  <c r="E421" i="12"/>
  <c r="D422" i="12"/>
  <c r="G422" i="12" s="1"/>
  <c r="E422" i="12"/>
  <c r="D423" i="12"/>
  <c r="G423" i="12" s="1"/>
  <c r="J423" i="12" s="1"/>
  <c r="E423" i="12"/>
  <c r="D424" i="12"/>
  <c r="G424" i="12" s="1"/>
  <c r="E424" i="12"/>
  <c r="D425" i="12"/>
  <c r="G425" i="12" s="1"/>
  <c r="E425" i="12"/>
  <c r="D426" i="12"/>
  <c r="G426" i="12" s="1"/>
  <c r="E426" i="12"/>
  <c r="D427" i="12"/>
  <c r="G427" i="12" s="1"/>
  <c r="E427" i="12"/>
  <c r="D428" i="12"/>
  <c r="G428" i="12" s="1"/>
  <c r="E428" i="12"/>
  <c r="D429" i="12"/>
  <c r="G429" i="12" s="1"/>
  <c r="E429" i="12"/>
  <c r="D430" i="12"/>
  <c r="G430" i="12" s="1"/>
  <c r="E430" i="12"/>
  <c r="D431" i="12"/>
  <c r="G431" i="12" s="1"/>
  <c r="J431" i="12" s="1"/>
  <c r="E431" i="12"/>
  <c r="D432" i="12"/>
  <c r="G432" i="12" s="1"/>
  <c r="E432" i="12"/>
  <c r="D433" i="12"/>
  <c r="G433" i="12" s="1"/>
  <c r="E433" i="12"/>
  <c r="D434" i="12"/>
  <c r="G434" i="12" s="1"/>
  <c r="E434" i="12"/>
  <c r="D435" i="12"/>
  <c r="G435" i="12" s="1"/>
  <c r="E435" i="12"/>
  <c r="D436" i="12"/>
  <c r="G436" i="12" s="1"/>
  <c r="E436" i="12"/>
  <c r="F436" i="12"/>
  <c r="D437" i="12"/>
  <c r="G437" i="12" s="1"/>
  <c r="E437" i="12"/>
  <c r="D438" i="12"/>
  <c r="G438" i="12" s="1"/>
  <c r="E438" i="12"/>
  <c r="D439" i="12"/>
  <c r="G439" i="12" s="1"/>
  <c r="E439" i="12"/>
  <c r="BE194" i="12"/>
  <c r="BD194" i="12"/>
  <c r="BC194" i="12"/>
  <c r="E194" i="12"/>
  <c r="D194" i="12"/>
  <c r="G194" i="12" s="1"/>
  <c r="G84" i="12" a="1"/>
  <c r="G84" i="12" s="1"/>
  <c r="F84" i="12"/>
  <c r="C84" i="12" s="1"/>
  <c r="BC99" i="12"/>
  <c r="BB99" i="12"/>
  <c r="BA99" i="12"/>
  <c r="AZ99" i="12"/>
  <c r="AY99" i="12"/>
  <c r="AX99" i="12"/>
  <c r="AW99" i="12"/>
  <c r="AV99" i="12"/>
  <c r="BC98" i="12"/>
  <c r="BB98" i="12"/>
  <c r="BA98" i="12"/>
  <c r="AZ98" i="12"/>
  <c r="AY98" i="12"/>
  <c r="AX98" i="12"/>
  <c r="AW98" i="12"/>
  <c r="AV98" i="12"/>
  <c r="BC97" i="12"/>
  <c r="BB97" i="12"/>
  <c r="BA97" i="12"/>
  <c r="AZ97" i="12"/>
  <c r="AY97" i="12"/>
  <c r="AX97" i="12"/>
  <c r="AW97" i="12"/>
  <c r="AV97" i="12"/>
  <c r="BC96" i="12"/>
  <c r="BB96" i="12"/>
  <c r="BA96" i="12"/>
  <c r="AZ96" i="12"/>
  <c r="AY96" i="12"/>
  <c r="AX96" i="12"/>
  <c r="AW96" i="12"/>
  <c r="AV96" i="12"/>
  <c r="BC95" i="12"/>
  <c r="BB95" i="12"/>
  <c r="BA95" i="12"/>
  <c r="AZ95" i="12"/>
  <c r="AY95" i="12"/>
  <c r="AX95" i="12"/>
  <c r="AW95" i="12"/>
  <c r="AV95" i="12"/>
  <c r="BC94" i="12"/>
  <c r="BB94" i="12"/>
  <c r="BA94" i="12"/>
  <c r="AZ94" i="12"/>
  <c r="AY94" i="12"/>
  <c r="AX94" i="12"/>
  <c r="AW94" i="12"/>
  <c r="AV94" i="12"/>
  <c r="BC93" i="12"/>
  <c r="BB93" i="12"/>
  <c r="BA93" i="12"/>
  <c r="AZ93" i="12"/>
  <c r="AY93" i="12"/>
  <c r="AX93" i="12"/>
  <c r="AW93" i="12"/>
  <c r="AV93" i="12"/>
  <c r="BC92" i="12"/>
  <c r="BB92" i="12"/>
  <c r="BA92" i="12"/>
  <c r="AZ92" i="12"/>
  <c r="AY92" i="12"/>
  <c r="AX92" i="12"/>
  <c r="AW92" i="12"/>
  <c r="AV92" i="12"/>
  <c r="BC91" i="12"/>
  <c r="BB91" i="12"/>
  <c r="BA91" i="12"/>
  <c r="AZ91" i="12"/>
  <c r="AY91" i="12"/>
  <c r="AX91" i="12"/>
  <c r="AW91" i="12"/>
  <c r="AV91" i="12"/>
  <c r="BC90" i="12"/>
  <c r="BB90" i="12"/>
  <c r="BA90" i="12"/>
  <c r="AZ90" i="12"/>
  <c r="AY90" i="12"/>
  <c r="AX90" i="12"/>
  <c r="AW90" i="12"/>
  <c r="AV90" i="12"/>
  <c r="BC89" i="12"/>
  <c r="BB89" i="12"/>
  <c r="BA89" i="12"/>
  <c r="AZ89" i="12"/>
  <c r="AY89" i="12"/>
  <c r="AX89" i="12"/>
  <c r="AW89" i="12"/>
  <c r="AV89" i="12"/>
  <c r="BC88" i="12"/>
  <c r="BB88" i="12"/>
  <c r="BA88" i="12"/>
  <c r="AZ88" i="12"/>
  <c r="AY88" i="12"/>
  <c r="AX88" i="12"/>
  <c r="AW88" i="12"/>
  <c r="AV88" i="12"/>
  <c r="BC87" i="12"/>
  <c r="BB87" i="12"/>
  <c r="BA87" i="12"/>
  <c r="AZ87" i="12"/>
  <c r="AY87" i="12"/>
  <c r="AX87" i="12"/>
  <c r="AW87" i="12"/>
  <c r="AV87" i="12"/>
  <c r="BC100" i="12"/>
  <c r="BC86" i="12"/>
  <c r="BC85" i="12"/>
  <c r="BB100" i="12"/>
  <c r="BB86" i="12"/>
  <c r="BB85" i="12"/>
  <c r="BA100" i="12"/>
  <c r="BA86" i="12"/>
  <c r="BA85" i="12"/>
  <c r="AZ100" i="12"/>
  <c r="AZ86" i="12"/>
  <c r="AZ85" i="12"/>
  <c r="AY100" i="12"/>
  <c r="AY86" i="12"/>
  <c r="AY85" i="12"/>
  <c r="AX100" i="12"/>
  <c r="AX86" i="12"/>
  <c r="AX85" i="12"/>
  <c r="AW100" i="12"/>
  <c r="AW86" i="12"/>
  <c r="AW85" i="12"/>
  <c r="AV100" i="12"/>
  <c r="AV86" i="12"/>
  <c r="AV85" i="12"/>
  <c r="AU100" i="12"/>
  <c r="AU86" i="12"/>
  <c r="AU85" i="12"/>
  <c r="AS81" i="12"/>
  <c r="AS84" i="12" s="1"/>
  <c r="D54" i="12"/>
  <c r="F53" i="12"/>
  <c r="D53" i="12"/>
  <c r="A53" i="12"/>
  <c r="F52" i="12"/>
  <c r="A52" i="12"/>
  <c r="H51" i="12"/>
  <c r="G51" i="12"/>
  <c r="C51" i="12"/>
  <c r="B51" i="12"/>
  <c r="C49" i="12"/>
  <c r="C30" i="12"/>
  <c r="C11" i="12" s="1"/>
  <c r="F28" i="12"/>
  <c r="I24" i="12"/>
  <c r="E24" i="12"/>
  <c r="D24" i="12"/>
  <c r="I23" i="12"/>
  <c r="E23" i="12"/>
  <c r="D23" i="12"/>
  <c r="I22" i="12"/>
  <c r="E22" i="12"/>
  <c r="D22" i="12"/>
  <c r="I21" i="12"/>
  <c r="E21" i="12"/>
  <c r="D21" i="12"/>
  <c r="I20" i="12"/>
  <c r="E20" i="12"/>
  <c r="D20" i="12"/>
  <c r="I19" i="12"/>
  <c r="E19" i="12"/>
  <c r="D19" i="12"/>
  <c r="I18" i="12"/>
  <c r="E18" i="12"/>
  <c r="D18" i="12"/>
  <c r="I17" i="12"/>
  <c r="E17" i="12"/>
  <c r="D17" i="12"/>
  <c r="I16" i="12"/>
  <c r="E16" i="12"/>
  <c r="D16" i="12"/>
  <c r="E15" i="12"/>
  <c r="D15" i="12"/>
  <c r="F174" i="3"/>
  <c r="AY178" i="3" s="1"/>
  <c r="F151" i="3"/>
  <c r="EQ154" i="3" s="1"/>
  <c r="D53" i="3"/>
  <c r="C57" i="3" s="1"/>
  <c r="AU10" i="3"/>
  <c r="I11" i="3" s="1"/>
  <c r="DZ178" i="3"/>
  <c r="AX154" i="3"/>
  <c r="BE199" i="3"/>
  <c r="BF199" i="3"/>
  <c r="BG199" i="3"/>
  <c r="BE200" i="3"/>
  <c r="BF200" i="3"/>
  <c r="BG200" i="3"/>
  <c r="BE201" i="3"/>
  <c r="BF201" i="3"/>
  <c r="BG201" i="3"/>
  <c r="BE202" i="3"/>
  <c r="BF202" i="3"/>
  <c r="BG202" i="3"/>
  <c r="BE203" i="3"/>
  <c r="BF203" i="3"/>
  <c r="BG203" i="3"/>
  <c r="BE204" i="3"/>
  <c r="BF204" i="3"/>
  <c r="BG204" i="3"/>
  <c r="BE205" i="3"/>
  <c r="BF205" i="3"/>
  <c r="BG205" i="3"/>
  <c r="BE206" i="3"/>
  <c r="BF206" i="3"/>
  <c r="BG206" i="3"/>
  <c r="BE207" i="3"/>
  <c r="BF207" i="3"/>
  <c r="BG207" i="3"/>
  <c r="BE208" i="3"/>
  <c r="BF208" i="3"/>
  <c r="BG208" i="3"/>
  <c r="BE209" i="3"/>
  <c r="BF209" i="3"/>
  <c r="BG209" i="3"/>
  <c r="BE210" i="3"/>
  <c r="BF210" i="3"/>
  <c r="BG210" i="3"/>
  <c r="BE211" i="3"/>
  <c r="BF211" i="3"/>
  <c r="BG211" i="3"/>
  <c r="BE212" i="3"/>
  <c r="BF212" i="3"/>
  <c r="BG212" i="3"/>
  <c r="BE213" i="3"/>
  <c r="BF213" i="3"/>
  <c r="BG213" i="3"/>
  <c r="BE214" i="3"/>
  <c r="BF214" i="3"/>
  <c r="BG214" i="3"/>
  <c r="BE215" i="3"/>
  <c r="BF215" i="3"/>
  <c r="BG215" i="3"/>
  <c r="BE216" i="3"/>
  <c r="BF216" i="3"/>
  <c r="BG216" i="3"/>
  <c r="BE217" i="3"/>
  <c r="BF217" i="3"/>
  <c r="BG217" i="3"/>
  <c r="BE218" i="3"/>
  <c r="BF218" i="3"/>
  <c r="BG218" i="3"/>
  <c r="BE219" i="3"/>
  <c r="BF219" i="3"/>
  <c r="BG219" i="3"/>
  <c r="BE220" i="3"/>
  <c r="BF220" i="3"/>
  <c r="BG220" i="3"/>
  <c r="BE221" i="3"/>
  <c r="BF221" i="3"/>
  <c r="BG221" i="3"/>
  <c r="BE222" i="3"/>
  <c r="BF222" i="3"/>
  <c r="BG222" i="3"/>
  <c r="BE223" i="3"/>
  <c r="BF223" i="3"/>
  <c r="BG223" i="3"/>
  <c r="BE224" i="3"/>
  <c r="BF224" i="3"/>
  <c r="BG224" i="3"/>
  <c r="BE225" i="3"/>
  <c r="BF225" i="3"/>
  <c r="BG225" i="3"/>
  <c r="BE226" i="3"/>
  <c r="BF226" i="3"/>
  <c r="BG226" i="3"/>
  <c r="BE227" i="3"/>
  <c r="BF227" i="3"/>
  <c r="BG227" i="3"/>
  <c r="BE228" i="3"/>
  <c r="BF228" i="3"/>
  <c r="BG228" i="3"/>
  <c r="BE229" i="3"/>
  <c r="BF229" i="3"/>
  <c r="BG229" i="3"/>
  <c r="BE230" i="3"/>
  <c r="BF230" i="3"/>
  <c r="BG230" i="3"/>
  <c r="BE231" i="3"/>
  <c r="BF231" i="3"/>
  <c r="BG231" i="3"/>
  <c r="BE232" i="3"/>
  <c r="BF232" i="3"/>
  <c r="BG232" i="3"/>
  <c r="BE233" i="3"/>
  <c r="BF233" i="3"/>
  <c r="BG233" i="3"/>
  <c r="BE234" i="3"/>
  <c r="BF234" i="3"/>
  <c r="BG234" i="3"/>
  <c r="BE235" i="3"/>
  <c r="BF235" i="3"/>
  <c r="BG235" i="3"/>
  <c r="BE236" i="3"/>
  <c r="BF236" i="3"/>
  <c r="BG236" i="3"/>
  <c r="BE237" i="3"/>
  <c r="BF237" i="3"/>
  <c r="BG237" i="3"/>
  <c r="BE238" i="3"/>
  <c r="BF238" i="3"/>
  <c r="BG238" i="3"/>
  <c r="BE239" i="3"/>
  <c r="BF239" i="3"/>
  <c r="BG239" i="3"/>
  <c r="BE240" i="3"/>
  <c r="BF240" i="3"/>
  <c r="BG240" i="3"/>
  <c r="BE241" i="3"/>
  <c r="BF241" i="3"/>
  <c r="BG241" i="3"/>
  <c r="BE242" i="3"/>
  <c r="BF242" i="3"/>
  <c r="BG242" i="3"/>
  <c r="BE243" i="3"/>
  <c r="BF243" i="3"/>
  <c r="BG243" i="3"/>
  <c r="BE244" i="3"/>
  <c r="BF244" i="3"/>
  <c r="BG244" i="3"/>
  <c r="BE245" i="3"/>
  <c r="BF245" i="3"/>
  <c r="BG245" i="3"/>
  <c r="BE246" i="3"/>
  <c r="BF246" i="3"/>
  <c r="BG246" i="3"/>
  <c r="BE247" i="3"/>
  <c r="BF247" i="3"/>
  <c r="BG247" i="3"/>
  <c r="BE248" i="3"/>
  <c r="BF248" i="3"/>
  <c r="BG248" i="3"/>
  <c r="BE249" i="3"/>
  <c r="BF249" i="3"/>
  <c r="BG249" i="3"/>
  <c r="BE250" i="3"/>
  <c r="BF250" i="3"/>
  <c r="BG250" i="3"/>
  <c r="BE251" i="3"/>
  <c r="BF251" i="3"/>
  <c r="BG251" i="3"/>
  <c r="BE252" i="3"/>
  <c r="BF252" i="3"/>
  <c r="BG252" i="3"/>
  <c r="BE253" i="3"/>
  <c r="BF253" i="3"/>
  <c r="BG253" i="3"/>
  <c r="BE254" i="3"/>
  <c r="BF254" i="3"/>
  <c r="BG254" i="3"/>
  <c r="BE255" i="3"/>
  <c r="BF255" i="3"/>
  <c r="BG255" i="3"/>
  <c r="BE256" i="3"/>
  <c r="BF256" i="3"/>
  <c r="BG256" i="3"/>
  <c r="BE257" i="3"/>
  <c r="BF257" i="3"/>
  <c r="BG257" i="3"/>
  <c r="BE258" i="3"/>
  <c r="BF258" i="3"/>
  <c r="BG258" i="3"/>
  <c r="BE259" i="3"/>
  <c r="BF259" i="3"/>
  <c r="BG259" i="3"/>
  <c r="BE260" i="3"/>
  <c r="BF260" i="3"/>
  <c r="BG260" i="3"/>
  <c r="BE261" i="3"/>
  <c r="BF261" i="3"/>
  <c r="BG261" i="3"/>
  <c r="BE262" i="3"/>
  <c r="BF262" i="3"/>
  <c r="BG262" i="3"/>
  <c r="BE263" i="3"/>
  <c r="BF263" i="3"/>
  <c r="BG263" i="3"/>
  <c r="BE264" i="3"/>
  <c r="BF264" i="3"/>
  <c r="BG264" i="3"/>
  <c r="BE265" i="3"/>
  <c r="BF265" i="3"/>
  <c r="BG265" i="3"/>
  <c r="BE266" i="3"/>
  <c r="BF266" i="3"/>
  <c r="BG266" i="3"/>
  <c r="BE267" i="3"/>
  <c r="BF267" i="3"/>
  <c r="BG267" i="3"/>
  <c r="BE268" i="3"/>
  <c r="BF268" i="3"/>
  <c r="BG268" i="3"/>
  <c r="BE269" i="3"/>
  <c r="BF269" i="3"/>
  <c r="BG269" i="3"/>
  <c r="BE270" i="3"/>
  <c r="BF270" i="3"/>
  <c r="BG270" i="3"/>
  <c r="BE271" i="3"/>
  <c r="BF271" i="3"/>
  <c r="BG271" i="3"/>
  <c r="BE272" i="3"/>
  <c r="BF272" i="3"/>
  <c r="BG272" i="3"/>
  <c r="BE273" i="3"/>
  <c r="BF273" i="3"/>
  <c r="BG273" i="3"/>
  <c r="BE274" i="3"/>
  <c r="BF274" i="3"/>
  <c r="BG274" i="3"/>
  <c r="BE275" i="3"/>
  <c r="BF275" i="3"/>
  <c r="BG275" i="3"/>
  <c r="BE276" i="3"/>
  <c r="BF276" i="3"/>
  <c r="BG276" i="3"/>
  <c r="BE277" i="3"/>
  <c r="BF277" i="3"/>
  <c r="BG277" i="3"/>
  <c r="BE278" i="3"/>
  <c r="BF278" i="3"/>
  <c r="BG278" i="3"/>
  <c r="BE279" i="3"/>
  <c r="BF279" i="3"/>
  <c r="BG279" i="3"/>
  <c r="BE280" i="3"/>
  <c r="BF280" i="3"/>
  <c r="BG280" i="3"/>
  <c r="BE281" i="3"/>
  <c r="BF281" i="3"/>
  <c r="BG281" i="3"/>
  <c r="BE282" i="3"/>
  <c r="BF282" i="3"/>
  <c r="BG282" i="3"/>
  <c r="BE283" i="3"/>
  <c r="BF283" i="3"/>
  <c r="BG283" i="3"/>
  <c r="BE284" i="3"/>
  <c r="BF284" i="3"/>
  <c r="BG284" i="3"/>
  <c r="BE285" i="3"/>
  <c r="BF285" i="3"/>
  <c r="BG285" i="3"/>
  <c r="BE286" i="3"/>
  <c r="BF286" i="3"/>
  <c r="BG286" i="3"/>
  <c r="BE287" i="3"/>
  <c r="BF287" i="3"/>
  <c r="BG287" i="3"/>
  <c r="BE288" i="3"/>
  <c r="BF288" i="3"/>
  <c r="BG288" i="3"/>
  <c r="BE289" i="3"/>
  <c r="BF289" i="3"/>
  <c r="BG289" i="3"/>
  <c r="BE290" i="3"/>
  <c r="BF290" i="3"/>
  <c r="BG290" i="3"/>
  <c r="BE291" i="3"/>
  <c r="BF291" i="3"/>
  <c r="BG291" i="3"/>
  <c r="BE292" i="3"/>
  <c r="BF292" i="3"/>
  <c r="BG292" i="3"/>
  <c r="BE293" i="3"/>
  <c r="BF293" i="3"/>
  <c r="BG293" i="3"/>
  <c r="BE294" i="3"/>
  <c r="BF294" i="3"/>
  <c r="BG294" i="3"/>
  <c r="BE295" i="3"/>
  <c r="BF295" i="3"/>
  <c r="BG295" i="3"/>
  <c r="BE296" i="3"/>
  <c r="BF296" i="3"/>
  <c r="BG296" i="3"/>
  <c r="BE297" i="3"/>
  <c r="BF297" i="3"/>
  <c r="BG297" i="3"/>
  <c r="BE298" i="3"/>
  <c r="BF298" i="3"/>
  <c r="BG298" i="3"/>
  <c r="BE299" i="3"/>
  <c r="BF299" i="3"/>
  <c r="BG299" i="3"/>
  <c r="BE300" i="3"/>
  <c r="BF300" i="3"/>
  <c r="BG300" i="3"/>
  <c r="BE301" i="3"/>
  <c r="BF301" i="3"/>
  <c r="BG301" i="3"/>
  <c r="BE302" i="3"/>
  <c r="BF302" i="3"/>
  <c r="BG302" i="3"/>
  <c r="BE303" i="3"/>
  <c r="BF303" i="3"/>
  <c r="BG303" i="3"/>
  <c r="BE304" i="3"/>
  <c r="BF304" i="3"/>
  <c r="BG304" i="3"/>
  <c r="BE305" i="3"/>
  <c r="BF305" i="3"/>
  <c r="BG305" i="3"/>
  <c r="BE306" i="3"/>
  <c r="BF306" i="3"/>
  <c r="BG306" i="3"/>
  <c r="BE307" i="3"/>
  <c r="BF307" i="3"/>
  <c r="BG307" i="3"/>
  <c r="BE308" i="3"/>
  <c r="BF308" i="3"/>
  <c r="BG308" i="3"/>
  <c r="BE309" i="3"/>
  <c r="BF309" i="3"/>
  <c r="BG309" i="3"/>
  <c r="BE310" i="3"/>
  <c r="BF310" i="3"/>
  <c r="BG310" i="3"/>
  <c r="BE311" i="3"/>
  <c r="BF311" i="3"/>
  <c r="BG311" i="3"/>
  <c r="BE312" i="3"/>
  <c r="BF312" i="3"/>
  <c r="BG312" i="3"/>
  <c r="BE313" i="3"/>
  <c r="BF313" i="3"/>
  <c r="BG313" i="3"/>
  <c r="BE314" i="3"/>
  <c r="BF314" i="3"/>
  <c r="BG314" i="3"/>
  <c r="BE315" i="3"/>
  <c r="BF315" i="3"/>
  <c r="BG315" i="3"/>
  <c r="BE316" i="3"/>
  <c r="BF316" i="3"/>
  <c r="BG316" i="3"/>
  <c r="BE317" i="3"/>
  <c r="BF317" i="3"/>
  <c r="BG317" i="3"/>
  <c r="BE318" i="3"/>
  <c r="BF318" i="3"/>
  <c r="BG318" i="3"/>
  <c r="BE319" i="3"/>
  <c r="BF319" i="3"/>
  <c r="BG319" i="3"/>
  <c r="BE320" i="3"/>
  <c r="BF320" i="3"/>
  <c r="BG320" i="3"/>
  <c r="BE321" i="3"/>
  <c r="BF321" i="3"/>
  <c r="BG321" i="3"/>
  <c r="BE322" i="3"/>
  <c r="BF322" i="3"/>
  <c r="BG322" i="3"/>
  <c r="BE323" i="3"/>
  <c r="BF323" i="3"/>
  <c r="BG323" i="3"/>
  <c r="BE324" i="3"/>
  <c r="BF324" i="3"/>
  <c r="BG324" i="3"/>
  <c r="BE325" i="3"/>
  <c r="BF325" i="3"/>
  <c r="BG325" i="3"/>
  <c r="BE326" i="3"/>
  <c r="BF326" i="3"/>
  <c r="BG326" i="3"/>
  <c r="BE327" i="3"/>
  <c r="BF327" i="3"/>
  <c r="BG327" i="3"/>
  <c r="BE328" i="3"/>
  <c r="BF328" i="3"/>
  <c r="BG328" i="3"/>
  <c r="BE329" i="3"/>
  <c r="BF329" i="3"/>
  <c r="BG329" i="3"/>
  <c r="BE330" i="3"/>
  <c r="BF330" i="3"/>
  <c r="BG330" i="3"/>
  <c r="BE331" i="3"/>
  <c r="BF331" i="3"/>
  <c r="BG331" i="3"/>
  <c r="BE332" i="3"/>
  <c r="BF332" i="3"/>
  <c r="BG332" i="3"/>
  <c r="BE333" i="3"/>
  <c r="BF333" i="3"/>
  <c r="BG333" i="3"/>
  <c r="BE334" i="3"/>
  <c r="BF334" i="3"/>
  <c r="BG334" i="3"/>
  <c r="BE335" i="3"/>
  <c r="BF335" i="3"/>
  <c r="BG335" i="3"/>
  <c r="BE336" i="3"/>
  <c r="BF336" i="3"/>
  <c r="BG336" i="3"/>
  <c r="BE337" i="3"/>
  <c r="BF337" i="3"/>
  <c r="BG337" i="3"/>
  <c r="BE338" i="3"/>
  <c r="BF338" i="3"/>
  <c r="BG338" i="3"/>
  <c r="BE339" i="3"/>
  <c r="BF339" i="3"/>
  <c r="BG339" i="3"/>
  <c r="BE340" i="3"/>
  <c r="BF340" i="3"/>
  <c r="BG340" i="3"/>
  <c r="BE341" i="3"/>
  <c r="BF341" i="3"/>
  <c r="BG341" i="3"/>
  <c r="BE342" i="3"/>
  <c r="BF342" i="3"/>
  <c r="BG342" i="3"/>
  <c r="BE343" i="3"/>
  <c r="BF343" i="3"/>
  <c r="BG343" i="3"/>
  <c r="BE344" i="3"/>
  <c r="BF344" i="3"/>
  <c r="BG344" i="3"/>
  <c r="BE345" i="3"/>
  <c r="BF345" i="3"/>
  <c r="BG345" i="3"/>
  <c r="BE346" i="3"/>
  <c r="BF346" i="3"/>
  <c r="BG346" i="3"/>
  <c r="BE347" i="3"/>
  <c r="BF347" i="3"/>
  <c r="BG347" i="3"/>
  <c r="BE348" i="3"/>
  <c r="BF348" i="3"/>
  <c r="BG348" i="3"/>
  <c r="BE349" i="3"/>
  <c r="BF349" i="3"/>
  <c r="BG349" i="3"/>
  <c r="BE350" i="3"/>
  <c r="BF350" i="3"/>
  <c r="BG350" i="3"/>
  <c r="BE351" i="3"/>
  <c r="BF351" i="3"/>
  <c r="BG351" i="3"/>
  <c r="BE352" i="3"/>
  <c r="BF352" i="3"/>
  <c r="BG352" i="3"/>
  <c r="BE353" i="3"/>
  <c r="BF353" i="3"/>
  <c r="BG353" i="3"/>
  <c r="BE354" i="3"/>
  <c r="BF354" i="3"/>
  <c r="BG354" i="3"/>
  <c r="BE355" i="3"/>
  <c r="BF355" i="3"/>
  <c r="BG355" i="3"/>
  <c r="BE356" i="3"/>
  <c r="BF356" i="3"/>
  <c r="BG356" i="3"/>
  <c r="BE357" i="3"/>
  <c r="BF357" i="3"/>
  <c r="BG357" i="3"/>
  <c r="BE358" i="3"/>
  <c r="BF358" i="3"/>
  <c r="BG358" i="3"/>
  <c r="BE359" i="3"/>
  <c r="BF359" i="3"/>
  <c r="BG359" i="3"/>
  <c r="BE360" i="3"/>
  <c r="BF360" i="3"/>
  <c r="BG360" i="3"/>
  <c r="BE361" i="3"/>
  <c r="BF361" i="3"/>
  <c r="BG361" i="3"/>
  <c r="BE362" i="3"/>
  <c r="BF362" i="3"/>
  <c r="BG362" i="3"/>
  <c r="BE363" i="3"/>
  <c r="BF363" i="3"/>
  <c r="BG363" i="3"/>
  <c r="BE364" i="3"/>
  <c r="BF364" i="3"/>
  <c r="BG364" i="3"/>
  <c r="BE365" i="3"/>
  <c r="BF365" i="3"/>
  <c r="BG365" i="3"/>
  <c r="BE366" i="3"/>
  <c r="BF366" i="3"/>
  <c r="BG366" i="3"/>
  <c r="BE367" i="3"/>
  <c r="BF367" i="3"/>
  <c r="BG367" i="3"/>
  <c r="BE368" i="3"/>
  <c r="BF368" i="3"/>
  <c r="BG368" i="3"/>
  <c r="BE369" i="3"/>
  <c r="BF369" i="3"/>
  <c r="BG369" i="3"/>
  <c r="BE370" i="3"/>
  <c r="BF370" i="3"/>
  <c r="BG370" i="3"/>
  <c r="BE371" i="3"/>
  <c r="BF371" i="3"/>
  <c r="BG371" i="3"/>
  <c r="BE372" i="3"/>
  <c r="BF372" i="3"/>
  <c r="BG372" i="3"/>
  <c r="BE373" i="3"/>
  <c r="BF373" i="3"/>
  <c r="BG373" i="3"/>
  <c r="BE374" i="3"/>
  <c r="BF374" i="3"/>
  <c r="BG374" i="3"/>
  <c r="BE375" i="3"/>
  <c r="BF375" i="3"/>
  <c r="BG375" i="3"/>
  <c r="BE376" i="3"/>
  <c r="BF376" i="3"/>
  <c r="BG376" i="3"/>
  <c r="BE377" i="3"/>
  <c r="BF377" i="3"/>
  <c r="BG377" i="3"/>
  <c r="BE378" i="3"/>
  <c r="BF378" i="3"/>
  <c r="BG378" i="3"/>
  <c r="BE379" i="3"/>
  <c r="BF379" i="3"/>
  <c r="BG379" i="3"/>
  <c r="BE380" i="3"/>
  <c r="BF380" i="3"/>
  <c r="BG380" i="3"/>
  <c r="BE381" i="3"/>
  <c r="BF381" i="3"/>
  <c r="BG381" i="3"/>
  <c r="BE382" i="3"/>
  <c r="BF382" i="3"/>
  <c r="BG382" i="3"/>
  <c r="BE383" i="3"/>
  <c r="BF383" i="3"/>
  <c r="BG383" i="3"/>
  <c r="BE384" i="3"/>
  <c r="BF384" i="3"/>
  <c r="BG384" i="3"/>
  <c r="BE385" i="3"/>
  <c r="BF385" i="3"/>
  <c r="BG385" i="3"/>
  <c r="BE386" i="3"/>
  <c r="BF386" i="3"/>
  <c r="BG386" i="3"/>
  <c r="BE387" i="3"/>
  <c r="BF387" i="3"/>
  <c r="BG387" i="3"/>
  <c r="BE388" i="3"/>
  <c r="BF388" i="3"/>
  <c r="BG388" i="3"/>
  <c r="BE389" i="3"/>
  <c r="BF389" i="3"/>
  <c r="BG389" i="3"/>
  <c r="BE390" i="3"/>
  <c r="BF390" i="3"/>
  <c r="BG390" i="3"/>
  <c r="BE391" i="3"/>
  <c r="BF391" i="3"/>
  <c r="BG391" i="3"/>
  <c r="BE392" i="3"/>
  <c r="BF392" i="3"/>
  <c r="BG392" i="3"/>
  <c r="BE393" i="3"/>
  <c r="BF393" i="3"/>
  <c r="BG393" i="3"/>
  <c r="BE394" i="3"/>
  <c r="BF394" i="3"/>
  <c r="BG394" i="3"/>
  <c r="BE395" i="3"/>
  <c r="BF395" i="3"/>
  <c r="BG395" i="3"/>
  <c r="BE396" i="3"/>
  <c r="BF396" i="3"/>
  <c r="BG396" i="3"/>
  <c r="BE397" i="3"/>
  <c r="BF397" i="3"/>
  <c r="BG397" i="3"/>
  <c r="BE398" i="3"/>
  <c r="BF398" i="3"/>
  <c r="BG398" i="3"/>
  <c r="BE399" i="3"/>
  <c r="BF399" i="3"/>
  <c r="BG399" i="3"/>
  <c r="BE400" i="3"/>
  <c r="BF400" i="3"/>
  <c r="BG400" i="3"/>
  <c r="BE401" i="3"/>
  <c r="BF401" i="3"/>
  <c r="BG401" i="3"/>
  <c r="BE402" i="3"/>
  <c r="BF402" i="3"/>
  <c r="BG402" i="3"/>
  <c r="BE403" i="3"/>
  <c r="BF403" i="3"/>
  <c r="BG403" i="3"/>
  <c r="BE404" i="3"/>
  <c r="BF404" i="3"/>
  <c r="BG404" i="3"/>
  <c r="BE405" i="3"/>
  <c r="BF405" i="3"/>
  <c r="BG405" i="3"/>
  <c r="BE406" i="3"/>
  <c r="BF406" i="3"/>
  <c r="BG406" i="3"/>
  <c r="BE407" i="3"/>
  <c r="BF407" i="3"/>
  <c r="BG407" i="3"/>
  <c r="BE408" i="3"/>
  <c r="BF408" i="3"/>
  <c r="BG408" i="3"/>
  <c r="BE409" i="3"/>
  <c r="BF409" i="3"/>
  <c r="BG409" i="3"/>
  <c r="BE410" i="3"/>
  <c r="BF410" i="3"/>
  <c r="BG410" i="3"/>
  <c r="BE411" i="3"/>
  <c r="BF411" i="3"/>
  <c r="BG411" i="3"/>
  <c r="BE412" i="3"/>
  <c r="BF412" i="3"/>
  <c r="BG412" i="3"/>
  <c r="BE413" i="3"/>
  <c r="BF413" i="3"/>
  <c r="BG413" i="3"/>
  <c r="BE414" i="3"/>
  <c r="BF414" i="3"/>
  <c r="BG414" i="3"/>
  <c r="BE415" i="3"/>
  <c r="BF415" i="3"/>
  <c r="BG415" i="3"/>
  <c r="BE416" i="3"/>
  <c r="BF416" i="3"/>
  <c r="BG416" i="3"/>
  <c r="BE417" i="3"/>
  <c r="BF417" i="3"/>
  <c r="BG417" i="3"/>
  <c r="BE418" i="3"/>
  <c r="BF418" i="3"/>
  <c r="BG418" i="3"/>
  <c r="BE419" i="3"/>
  <c r="BF419" i="3"/>
  <c r="BG419" i="3"/>
  <c r="BE420" i="3"/>
  <c r="BF420" i="3"/>
  <c r="BG420" i="3"/>
  <c r="BE421" i="3"/>
  <c r="BF421" i="3"/>
  <c r="BG421" i="3"/>
  <c r="BE422" i="3"/>
  <c r="BF422" i="3"/>
  <c r="BG422" i="3"/>
  <c r="BE423" i="3"/>
  <c r="BF423" i="3"/>
  <c r="BG423" i="3"/>
  <c r="BE424" i="3"/>
  <c r="BF424" i="3"/>
  <c r="BG424" i="3"/>
  <c r="BE425" i="3"/>
  <c r="BF425" i="3"/>
  <c r="BG425" i="3"/>
  <c r="BE426" i="3"/>
  <c r="BF426" i="3"/>
  <c r="BG426" i="3"/>
  <c r="BE427" i="3"/>
  <c r="BF427" i="3"/>
  <c r="BG427" i="3"/>
  <c r="BE428" i="3"/>
  <c r="BF428" i="3"/>
  <c r="BG428" i="3"/>
  <c r="BE429" i="3"/>
  <c r="BF429" i="3"/>
  <c r="BG429" i="3"/>
  <c r="BE430" i="3"/>
  <c r="BF430" i="3"/>
  <c r="BG430" i="3"/>
  <c r="BE431" i="3"/>
  <c r="BF431" i="3"/>
  <c r="BG431" i="3"/>
  <c r="BE432" i="3"/>
  <c r="BF432" i="3"/>
  <c r="BG432" i="3"/>
  <c r="BE433" i="3"/>
  <c r="BF433" i="3"/>
  <c r="BG433" i="3"/>
  <c r="BE434" i="3"/>
  <c r="BF434" i="3"/>
  <c r="BG434" i="3"/>
  <c r="BE435" i="3"/>
  <c r="BF435" i="3"/>
  <c r="BG435" i="3"/>
  <c r="BE436" i="3"/>
  <c r="BF436" i="3"/>
  <c r="BG436" i="3"/>
  <c r="BE437" i="3"/>
  <c r="BF437" i="3"/>
  <c r="BG437" i="3"/>
  <c r="BE438" i="3"/>
  <c r="BF438" i="3"/>
  <c r="BG438" i="3"/>
  <c r="BE439" i="3"/>
  <c r="BF439" i="3"/>
  <c r="BG439" i="3"/>
  <c r="BE440" i="3"/>
  <c r="BF440" i="3"/>
  <c r="BG440" i="3"/>
  <c r="BE441" i="3"/>
  <c r="BF441" i="3"/>
  <c r="BG441" i="3"/>
  <c r="BE442" i="3"/>
  <c r="BF442" i="3"/>
  <c r="BG442" i="3"/>
  <c r="BE443" i="3"/>
  <c r="BF443" i="3"/>
  <c r="BG443" i="3"/>
  <c r="D199" i="3"/>
  <c r="G199" i="3" s="1"/>
  <c r="E199" i="3"/>
  <c r="D200" i="3"/>
  <c r="G200" i="3" s="1"/>
  <c r="E200" i="3"/>
  <c r="D201" i="3"/>
  <c r="G201" i="3" s="1"/>
  <c r="E201" i="3"/>
  <c r="D202" i="3"/>
  <c r="G202" i="3" s="1"/>
  <c r="E202" i="3"/>
  <c r="D203" i="3"/>
  <c r="G203" i="3" s="1"/>
  <c r="E203" i="3"/>
  <c r="D204" i="3"/>
  <c r="G204" i="3" s="1"/>
  <c r="E204" i="3"/>
  <c r="D205" i="3"/>
  <c r="G205" i="3" s="1"/>
  <c r="E205" i="3"/>
  <c r="D206" i="3"/>
  <c r="G206" i="3" s="1"/>
  <c r="E206" i="3"/>
  <c r="D207" i="3"/>
  <c r="G207" i="3" s="1"/>
  <c r="E207" i="3"/>
  <c r="D208" i="3"/>
  <c r="G208" i="3" s="1"/>
  <c r="E208" i="3"/>
  <c r="D209" i="3"/>
  <c r="G209" i="3" s="1"/>
  <c r="E209" i="3"/>
  <c r="D210" i="3"/>
  <c r="G210" i="3" s="1"/>
  <c r="E210" i="3"/>
  <c r="D211" i="3"/>
  <c r="G211" i="3" s="1"/>
  <c r="E211" i="3"/>
  <c r="D212" i="3"/>
  <c r="G212" i="3" s="1"/>
  <c r="E212" i="3"/>
  <c r="D213" i="3"/>
  <c r="G213" i="3" s="1"/>
  <c r="E213" i="3"/>
  <c r="D214" i="3"/>
  <c r="G214" i="3" s="1"/>
  <c r="E214" i="3"/>
  <c r="D215" i="3"/>
  <c r="G215" i="3" s="1"/>
  <c r="E215" i="3"/>
  <c r="D216" i="3"/>
  <c r="G216" i="3" s="1"/>
  <c r="E216" i="3"/>
  <c r="D217" i="3"/>
  <c r="G217" i="3" s="1"/>
  <c r="E217" i="3"/>
  <c r="D218" i="3"/>
  <c r="G218" i="3" s="1"/>
  <c r="E218" i="3"/>
  <c r="D219" i="3"/>
  <c r="G219" i="3" s="1"/>
  <c r="E219" i="3"/>
  <c r="D220" i="3"/>
  <c r="G220" i="3" s="1"/>
  <c r="E220" i="3"/>
  <c r="D221" i="3"/>
  <c r="G221" i="3" s="1"/>
  <c r="E221" i="3"/>
  <c r="D222" i="3"/>
  <c r="G222" i="3" s="1"/>
  <c r="E222" i="3"/>
  <c r="D223" i="3"/>
  <c r="G223" i="3" s="1"/>
  <c r="E223" i="3"/>
  <c r="D224" i="3"/>
  <c r="G224" i="3" s="1"/>
  <c r="E224" i="3"/>
  <c r="D225" i="3"/>
  <c r="G225" i="3" s="1"/>
  <c r="E225" i="3"/>
  <c r="D226" i="3"/>
  <c r="G226" i="3" s="1"/>
  <c r="E226" i="3"/>
  <c r="D227" i="3"/>
  <c r="G227" i="3" s="1"/>
  <c r="E227" i="3"/>
  <c r="D228" i="3"/>
  <c r="G228" i="3" s="1"/>
  <c r="E228" i="3"/>
  <c r="D229" i="3"/>
  <c r="G229" i="3" s="1"/>
  <c r="E229" i="3"/>
  <c r="D230" i="3"/>
  <c r="G230" i="3" s="1"/>
  <c r="E230" i="3"/>
  <c r="D231" i="3"/>
  <c r="G231" i="3" s="1"/>
  <c r="E231" i="3"/>
  <c r="D232" i="3"/>
  <c r="G232" i="3" s="1"/>
  <c r="E232" i="3"/>
  <c r="D233" i="3"/>
  <c r="G233" i="3" s="1"/>
  <c r="E233" i="3"/>
  <c r="D234" i="3"/>
  <c r="G234" i="3" s="1"/>
  <c r="E234" i="3"/>
  <c r="D235" i="3"/>
  <c r="G235" i="3" s="1"/>
  <c r="E235" i="3"/>
  <c r="D236" i="3"/>
  <c r="G236" i="3" s="1"/>
  <c r="E236" i="3"/>
  <c r="D237" i="3"/>
  <c r="G237" i="3" s="1"/>
  <c r="E237" i="3"/>
  <c r="D238" i="3"/>
  <c r="G238" i="3" s="1"/>
  <c r="E238" i="3"/>
  <c r="D239" i="3"/>
  <c r="G239" i="3" s="1"/>
  <c r="E239" i="3"/>
  <c r="D240" i="3"/>
  <c r="G240" i="3" s="1"/>
  <c r="E240" i="3"/>
  <c r="D241" i="3"/>
  <c r="G241" i="3" s="1"/>
  <c r="E241" i="3"/>
  <c r="D242" i="3"/>
  <c r="G242" i="3" s="1"/>
  <c r="E242" i="3"/>
  <c r="D243" i="3"/>
  <c r="G243" i="3" s="1"/>
  <c r="E243" i="3"/>
  <c r="D244" i="3"/>
  <c r="G244" i="3" s="1"/>
  <c r="E244" i="3"/>
  <c r="D245" i="3"/>
  <c r="G245" i="3" s="1"/>
  <c r="E245" i="3"/>
  <c r="D246" i="3"/>
  <c r="G246" i="3" s="1"/>
  <c r="E246" i="3"/>
  <c r="D247" i="3"/>
  <c r="G247" i="3" s="1"/>
  <c r="E247" i="3"/>
  <c r="D248" i="3"/>
  <c r="G248" i="3" s="1"/>
  <c r="E248" i="3"/>
  <c r="D249" i="3"/>
  <c r="G249" i="3" s="1"/>
  <c r="E249" i="3"/>
  <c r="D250" i="3"/>
  <c r="G250" i="3" s="1"/>
  <c r="E250" i="3"/>
  <c r="D251" i="3"/>
  <c r="G251" i="3" s="1"/>
  <c r="E251" i="3"/>
  <c r="D252" i="3"/>
  <c r="G252" i="3" s="1"/>
  <c r="E252" i="3"/>
  <c r="D253" i="3"/>
  <c r="G253" i="3" s="1"/>
  <c r="E253" i="3"/>
  <c r="D254" i="3"/>
  <c r="G254" i="3" s="1"/>
  <c r="E254" i="3"/>
  <c r="D255" i="3"/>
  <c r="G255" i="3" s="1"/>
  <c r="E255" i="3"/>
  <c r="D256" i="3"/>
  <c r="G256" i="3" s="1"/>
  <c r="E256" i="3"/>
  <c r="D257" i="3"/>
  <c r="G257" i="3" s="1"/>
  <c r="E257" i="3"/>
  <c r="D258" i="3"/>
  <c r="G258" i="3" s="1"/>
  <c r="E258" i="3"/>
  <c r="D259" i="3"/>
  <c r="G259" i="3" s="1"/>
  <c r="E259" i="3"/>
  <c r="D260" i="3"/>
  <c r="G260" i="3" s="1"/>
  <c r="E260" i="3"/>
  <c r="D261" i="3"/>
  <c r="G261" i="3" s="1"/>
  <c r="E261" i="3"/>
  <c r="D262" i="3"/>
  <c r="G262" i="3" s="1"/>
  <c r="E262" i="3"/>
  <c r="D263" i="3"/>
  <c r="G263" i="3" s="1"/>
  <c r="E263" i="3"/>
  <c r="D264" i="3"/>
  <c r="G264" i="3" s="1"/>
  <c r="E264" i="3"/>
  <c r="D265" i="3"/>
  <c r="G265" i="3" s="1"/>
  <c r="E265" i="3"/>
  <c r="D266" i="3"/>
  <c r="G266" i="3" s="1"/>
  <c r="E266" i="3"/>
  <c r="D267" i="3"/>
  <c r="G267" i="3" s="1"/>
  <c r="E267" i="3"/>
  <c r="D268" i="3"/>
  <c r="G268" i="3" s="1"/>
  <c r="E268" i="3"/>
  <c r="D269" i="3"/>
  <c r="G269" i="3" s="1"/>
  <c r="E269" i="3"/>
  <c r="D270" i="3"/>
  <c r="G270" i="3" s="1"/>
  <c r="E270" i="3"/>
  <c r="D271" i="3"/>
  <c r="G271" i="3" s="1"/>
  <c r="E271" i="3"/>
  <c r="D272" i="3"/>
  <c r="G272" i="3" s="1"/>
  <c r="I272" i="3" s="1"/>
  <c r="E272" i="3"/>
  <c r="D273" i="3"/>
  <c r="G273" i="3" s="1"/>
  <c r="E273" i="3"/>
  <c r="D274" i="3"/>
  <c r="G274" i="3" s="1"/>
  <c r="E274" i="3"/>
  <c r="D275" i="3"/>
  <c r="G275" i="3" s="1"/>
  <c r="E275" i="3"/>
  <c r="D276" i="3"/>
  <c r="G276" i="3" s="1"/>
  <c r="I276" i="3" s="1"/>
  <c r="E276" i="3"/>
  <c r="D277" i="3"/>
  <c r="G277" i="3" s="1"/>
  <c r="E277" i="3"/>
  <c r="D278" i="3"/>
  <c r="G278" i="3" s="1"/>
  <c r="E278" i="3"/>
  <c r="D279" i="3"/>
  <c r="G279" i="3" s="1"/>
  <c r="E279" i="3"/>
  <c r="D280" i="3"/>
  <c r="G280" i="3" s="1"/>
  <c r="I280" i="3" s="1"/>
  <c r="E280" i="3"/>
  <c r="D281" i="3"/>
  <c r="G281" i="3" s="1"/>
  <c r="E281" i="3"/>
  <c r="D282" i="3"/>
  <c r="G282" i="3" s="1"/>
  <c r="E282" i="3"/>
  <c r="D283" i="3"/>
  <c r="G283" i="3" s="1"/>
  <c r="E283" i="3"/>
  <c r="D284" i="3"/>
  <c r="E284" i="3"/>
  <c r="D285" i="3"/>
  <c r="E285" i="3"/>
  <c r="D286" i="3"/>
  <c r="G286" i="3" s="1"/>
  <c r="I286" i="3" s="1"/>
  <c r="E286" i="3"/>
  <c r="D287" i="3"/>
  <c r="G287" i="3" s="1"/>
  <c r="E287" i="3"/>
  <c r="D288" i="3"/>
  <c r="G288" i="3" s="1"/>
  <c r="I288" i="3" s="1"/>
  <c r="E288" i="3"/>
  <c r="D289" i="3"/>
  <c r="G289" i="3" s="1"/>
  <c r="E289" i="3"/>
  <c r="D290" i="3"/>
  <c r="G290" i="3" s="1"/>
  <c r="I290" i="3" s="1"/>
  <c r="E290" i="3"/>
  <c r="D291" i="3"/>
  <c r="G291" i="3" s="1"/>
  <c r="E291" i="3"/>
  <c r="D292" i="3"/>
  <c r="G292" i="3" s="1"/>
  <c r="I292" i="3" s="1"/>
  <c r="E292" i="3"/>
  <c r="D293" i="3"/>
  <c r="G293" i="3" s="1"/>
  <c r="E293" i="3"/>
  <c r="D294" i="3"/>
  <c r="G294" i="3" s="1"/>
  <c r="I294" i="3" s="1"/>
  <c r="E294" i="3"/>
  <c r="D295" i="3"/>
  <c r="G295" i="3" s="1"/>
  <c r="E295" i="3"/>
  <c r="D296" i="3"/>
  <c r="G296" i="3" s="1"/>
  <c r="I296" i="3" s="1"/>
  <c r="E296" i="3"/>
  <c r="D297" i="3"/>
  <c r="G297" i="3" s="1"/>
  <c r="E297" i="3"/>
  <c r="D298" i="3"/>
  <c r="G298" i="3" s="1"/>
  <c r="I298" i="3" s="1"/>
  <c r="E298" i="3"/>
  <c r="D299" i="3"/>
  <c r="G299" i="3" s="1"/>
  <c r="E299" i="3"/>
  <c r="D300" i="3"/>
  <c r="G300" i="3" s="1"/>
  <c r="I300" i="3" s="1"/>
  <c r="E300" i="3"/>
  <c r="D301" i="3"/>
  <c r="G301" i="3" s="1"/>
  <c r="E301" i="3"/>
  <c r="D302" i="3"/>
  <c r="G302" i="3" s="1"/>
  <c r="I302" i="3" s="1"/>
  <c r="E302" i="3"/>
  <c r="D303" i="3"/>
  <c r="G303" i="3" s="1"/>
  <c r="E303" i="3"/>
  <c r="D304" i="3"/>
  <c r="G304" i="3" s="1"/>
  <c r="I304" i="3" s="1"/>
  <c r="E304" i="3"/>
  <c r="D305" i="3"/>
  <c r="G305" i="3" s="1"/>
  <c r="E305" i="3"/>
  <c r="D306" i="3"/>
  <c r="G306" i="3" s="1"/>
  <c r="I306" i="3" s="1"/>
  <c r="E306" i="3"/>
  <c r="D307" i="3"/>
  <c r="G307" i="3" s="1"/>
  <c r="E307" i="3"/>
  <c r="D308" i="3"/>
  <c r="G308" i="3" s="1"/>
  <c r="I308" i="3" s="1"/>
  <c r="E308" i="3"/>
  <c r="D309" i="3"/>
  <c r="G309" i="3" s="1"/>
  <c r="E309" i="3"/>
  <c r="D310" i="3"/>
  <c r="G310" i="3" s="1"/>
  <c r="I310" i="3" s="1"/>
  <c r="E310" i="3"/>
  <c r="D311" i="3"/>
  <c r="G311" i="3" s="1"/>
  <c r="E311" i="3"/>
  <c r="D312" i="3"/>
  <c r="G312" i="3" s="1"/>
  <c r="I312" i="3" s="1"/>
  <c r="E312" i="3"/>
  <c r="D313" i="3"/>
  <c r="G313" i="3" s="1"/>
  <c r="E313" i="3"/>
  <c r="D314" i="3"/>
  <c r="G314" i="3" s="1"/>
  <c r="I314" i="3" s="1"/>
  <c r="E314" i="3"/>
  <c r="D315" i="3"/>
  <c r="G315" i="3" s="1"/>
  <c r="E315" i="3"/>
  <c r="D316" i="3"/>
  <c r="G316" i="3" s="1"/>
  <c r="I316" i="3" s="1"/>
  <c r="E316" i="3"/>
  <c r="D317" i="3"/>
  <c r="G317" i="3" s="1"/>
  <c r="E317" i="3"/>
  <c r="D318" i="3"/>
  <c r="G318" i="3" s="1"/>
  <c r="I318" i="3" s="1"/>
  <c r="E318" i="3"/>
  <c r="D319" i="3"/>
  <c r="G319" i="3" s="1"/>
  <c r="E319" i="3"/>
  <c r="D320" i="3"/>
  <c r="G320" i="3" s="1"/>
  <c r="I320" i="3" s="1"/>
  <c r="E320" i="3"/>
  <c r="D321" i="3"/>
  <c r="G321" i="3" s="1"/>
  <c r="E321" i="3"/>
  <c r="D322" i="3"/>
  <c r="G322" i="3" s="1"/>
  <c r="I322" i="3" s="1"/>
  <c r="E322" i="3"/>
  <c r="D323" i="3"/>
  <c r="G323" i="3" s="1"/>
  <c r="E323" i="3"/>
  <c r="D324" i="3"/>
  <c r="G324" i="3" s="1"/>
  <c r="I324" i="3" s="1"/>
  <c r="E324" i="3"/>
  <c r="D325" i="3"/>
  <c r="G325" i="3" s="1"/>
  <c r="E325" i="3"/>
  <c r="D326" i="3"/>
  <c r="G326" i="3" s="1"/>
  <c r="I326" i="3" s="1"/>
  <c r="E326" i="3"/>
  <c r="D327" i="3"/>
  <c r="G327" i="3" s="1"/>
  <c r="E327" i="3"/>
  <c r="D328" i="3"/>
  <c r="G328" i="3" s="1"/>
  <c r="I328" i="3" s="1"/>
  <c r="E328" i="3"/>
  <c r="D329" i="3"/>
  <c r="G329" i="3" s="1"/>
  <c r="E329" i="3"/>
  <c r="D330" i="3"/>
  <c r="G330" i="3" s="1"/>
  <c r="I330" i="3" s="1"/>
  <c r="E330" i="3"/>
  <c r="D331" i="3"/>
  <c r="G331" i="3" s="1"/>
  <c r="E331" i="3"/>
  <c r="D332" i="3"/>
  <c r="G332" i="3" s="1"/>
  <c r="I332" i="3" s="1"/>
  <c r="E332" i="3"/>
  <c r="D333" i="3"/>
  <c r="G333" i="3" s="1"/>
  <c r="E333" i="3"/>
  <c r="D334" i="3"/>
  <c r="G334" i="3" s="1"/>
  <c r="I334" i="3" s="1"/>
  <c r="E334" i="3"/>
  <c r="D335" i="3"/>
  <c r="G335" i="3" s="1"/>
  <c r="E335" i="3"/>
  <c r="D336" i="3"/>
  <c r="G336" i="3" s="1"/>
  <c r="I336" i="3" s="1"/>
  <c r="E336" i="3"/>
  <c r="D337" i="3"/>
  <c r="G337" i="3" s="1"/>
  <c r="E337" i="3"/>
  <c r="D338" i="3"/>
  <c r="G338" i="3" s="1"/>
  <c r="I338" i="3" s="1"/>
  <c r="E338" i="3"/>
  <c r="D339" i="3"/>
  <c r="G339" i="3" s="1"/>
  <c r="E339" i="3"/>
  <c r="D340" i="3"/>
  <c r="G340" i="3" s="1"/>
  <c r="I340" i="3" s="1"/>
  <c r="E340" i="3"/>
  <c r="D341" i="3"/>
  <c r="G341" i="3" s="1"/>
  <c r="E341" i="3"/>
  <c r="D342" i="3"/>
  <c r="G342" i="3" s="1"/>
  <c r="I342" i="3" s="1"/>
  <c r="E342" i="3"/>
  <c r="D343" i="3"/>
  <c r="G343" i="3" s="1"/>
  <c r="E343" i="3"/>
  <c r="D344" i="3"/>
  <c r="G344" i="3" s="1"/>
  <c r="I344" i="3" s="1"/>
  <c r="E344" i="3"/>
  <c r="D345" i="3"/>
  <c r="G345" i="3" s="1"/>
  <c r="E345" i="3"/>
  <c r="D346" i="3"/>
  <c r="G346" i="3" s="1"/>
  <c r="I346" i="3" s="1"/>
  <c r="E346" i="3"/>
  <c r="D347" i="3"/>
  <c r="G347" i="3" s="1"/>
  <c r="E347" i="3"/>
  <c r="D348" i="3"/>
  <c r="G348" i="3" s="1"/>
  <c r="I348" i="3" s="1"/>
  <c r="E348" i="3"/>
  <c r="D349" i="3"/>
  <c r="G349" i="3" s="1"/>
  <c r="E349" i="3"/>
  <c r="D350" i="3"/>
  <c r="G350" i="3" s="1"/>
  <c r="I350" i="3" s="1"/>
  <c r="E350" i="3"/>
  <c r="D351" i="3"/>
  <c r="G351" i="3" s="1"/>
  <c r="E351" i="3"/>
  <c r="D352" i="3"/>
  <c r="G352" i="3" s="1"/>
  <c r="I352" i="3" s="1"/>
  <c r="E352" i="3"/>
  <c r="D353" i="3"/>
  <c r="G353" i="3" s="1"/>
  <c r="E353" i="3"/>
  <c r="D354" i="3"/>
  <c r="G354" i="3" s="1"/>
  <c r="I354" i="3" s="1"/>
  <c r="E354" i="3"/>
  <c r="D355" i="3"/>
  <c r="G355" i="3" s="1"/>
  <c r="E355" i="3"/>
  <c r="D356" i="3"/>
  <c r="G356" i="3" s="1"/>
  <c r="I356" i="3" s="1"/>
  <c r="E356" i="3"/>
  <c r="D357" i="3"/>
  <c r="G357" i="3" s="1"/>
  <c r="E357" i="3"/>
  <c r="D358" i="3"/>
  <c r="G358" i="3" s="1"/>
  <c r="I358" i="3" s="1"/>
  <c r="E358" i="3"/>
  <c r="D359" i="3"/>
  <c r="G359" i="3" s="1"/>
  <c r="E359" i="3"/>
  <c r="D360" i="3"/>
  <c r="G360" i="3" s="1"/>
  <c r="I360" i="3" s="1"/>
  <c r="E360" i="3"/>
  <c r="D361" i="3"/>
  <c r="G361" i="3" s="1"/>
  <c r="E361" i="3"/>
  <c r="D362" i="3"/>
  <c r="G362" i="3" s="1"/>
  <c r="I362" i="3" s="1"/>
  <c r="E362" i="3"/>
  <c r="D363" i="3"/>
  <c r="G363" i="3" s="1"/>
  <c r="E363" i="3"/>
  <c r="D364" i="3"/>
  <c r="G364" i="3" s="1"/>
  <c r="I364" i="3" s="1"/>
  <c r="E364" i="3"/>
  <c r="D365" i="3"/>
  <c r="G365" i="3" s="1"/>
  <c r="E365" i="3"/>
  <c r="D366" i="3"/>
  <c r="G366" i="3" s="1"/>
  <c r="I366" i="3" s="1"/>
  <c r="E366" i="3"/>
  <c r="D367" i="3"/>
  <c r="G367" i="3" s="1"/>
  <c r="E367" i="3"/>
  <c r="D368" i="3"/>
  <c r="G368" i="3" s="1"/>
  <c r="E368" i="3"/>
  <c r="D369" i="3"/>
  <c r="G369" i="3" s="1"/>
  <c r="I369" i="3" s="1"/>
  <c r="E369" i="3"/>
  <c r="D370" i="3"/>
  <c r="G370" i="3" s="1"/>
  <c r="I370" i="3" s="1"/>
  <c r="E370" i="3"/>
  <c r="D371" i="3"/>
  <c r="G371" i="3" s="1"/>
  <c r="E371" i="3"/>
  <c r="D372" i="3"/>
  <c r="G372" i="3" s="1"/>
  <c r="I372" i="3" s="1"/>
  <c r="E372" i="3"/>
  <c r="D373" i="3"/>
  <c r="E373" i="3"/>
  <c r="D374" i="3"/>
  <c r="G374" i="3" s="1"/>
  <c r="I374" i="3" s="1"/>
  <c r="E374" i="3"/>
  <c r="D375" i="3"/>
  <c r="G375" i="3" s="1"/>
  <c r="I375" i="3" s="1"/>
  <c r="E375" i="3"/>
  <c r="D376" i="3"/>
  <c r="G376" i="3" s="1"/>
  <c r="E376" i="3"/>
  <c r="D377" i="3"/>
  <c r="G377" i="3" s="1"/>
  <c r="I377" i="3" s="1"/>
  <c r="E377" i="3"/>
  <c r="D378" i="3"/>
  <c r="G378" i="3" s="1"/>
  <c r="E378" i="3"/>
  <c r="D379" i="3"/>
  <c r="G379" i="3" s="1"/>
  <c r="E379" i="3"/>
  <c r="D380" i="3"/>
  <c r="G380" i="3" s="1"/>
  <c r="I380" i="3" s="1"/>
  <c r="E380" i="3"/>
  <c r="D381" i="3"/>
  <c r="E381" i="3"/>
  <c r="D382" i="3"/>
  <c r="G382" i="3" s="1"/>
  <c r="I382" i="3" s="1"/>
  <c r="E382" i="3"/>
  <c r="D383" i="3"/>
  <c r="G383" i="3" s="1"/>
  <c r="I383" i="3" s="1"/>
  <c r="E383" i="3"/>
  <c r="D384" i="3"/>
  <c r="G384" i="3" s="1"/>
  <c r="E384" i="3"/>
  <c r="D385" i="3"/>
  <c r="G385" i="3" s="1"/>
  <c r="I385" i="3" s="1"/>
  <c r="E385" i="3"/>
  <c r="D386" i="3"/>
  <c r="G386" i="3" s="1"/>
  <c r="I386" i="3" s="1"/>
  <c r="E386" i="3"/>
  <c r="D387" i="3"/>
  <c r="G387" i="3" s="1"/>
  <c r="E387" i="3"/>
  <c r="D388" i="3"/>
  <c r="G388" i="3" s="1"/>
  <c r="I388" i="3" s="1"/>
  <c r="E388" i="3"/>
  <c r="D389" i="3"/>
  <c r="E389" i="3"/>
  <c r="D390" i="3"/>
  <c r="G390" i="3" s="1"/>
  <c r="I390" i="3" s="1"/>
  <c r="E390" i="3"/>
  <c r="D391" i="3"/>
  <c r="G391" i="3" s="1"/>
  <c r="I391" i="3" s="1"/>
  <c r="E391" i="3"/>
  <c r="D392" i="3"/>
  <c r="G392" i="3" s="1"/>
  <c r="E392" i="3"/>
  <c r="D393" i="3"/>
  <c r="G393" i="3" s="1"/>
  <c r="I393" i="3" s="1"/>
  <c r="E393" i="3"/>
  <c r="D394" i="3"/>
  <c r="G394" i="3" s="1"/>
  <c r="E394" i="3"/>
  <c r="D395" i="3"/>
  <c r="G395" i="3" s="1"/>
  <c r="E395" i="3"/>
  <c r="D396" i="3"/>
  <c r="G396" i="3" s="1"/>
  <c r="E396" i="3"/>
  <c r="D397" i="3"/>
  <c r="G397" i="3" s="1"/>
  <c r="E397" i="3"/>
  <c r="D398" i="3"/>
  <c r="G398" i="3" s="1"/>
  <c r="E398" i="3"/>
  <c r="D399" i="3"/>
  <c r="G399" i="3" s="1"/>
  <c r="E399" i="3"/>
  <c r="D400" i="3"/>
  <c r="G400" i="3" s="1"/>
  <c r="I400" i="3" s="1"/>
  <c r="E400" i="3"/>
  <c r="D401" i="3"/>
  <c r="G401" i="3" s="1"/>
  <c r="E401" i="3"/>
  <c r="D402" i="3"/>
  <c r="G402" i="3" s="1"/>
  <c r="E402" i="3"/>
  <c r="D403" i="3"/>
  <c r="G403" i="3" s="1"/>
  <c r="E403" i="3"/>
  <c r="D404" i="3"/>
  <c r="G404" i="3" s="1"/>
  <c r="I404" i="3" s="1"/>
  <c r="E404" i="3"/>
  <c r="D405" i="3"/>
  <c r="G405" i="3" s="1"/>
  <c r="E405" i="3"/>
  <c r="D406" i="3"/>
  <c r="G406" i="3" s="1"/>
  <c r="I406" i="3" s="1"/>
  <c r="E406" i="3"/>
  <c r="D407" i="3"/>
  <c r="G407" i="3" s="1"/>
  <c r="E407" i="3"/>
  <c r="D408" i="3"/>
  <c r="G408" i="3" s="1"/>
  <c r="I408" i="3" s="1"/>
  <c r="E408" i="3"/>
  <c r="D409" i="3"/>
  <c r="G409" i="3" s="1"/>
  <c r="E409" i="3"/>
  <c r="D410" i="3"/>
  <c r="G410" i="3" s="1"/>
  <c r="I410" i="3" s="1"/>
  <c r="E410" i="3"/>
  <c r="D411" i="3"/>
  <c r="G411" i="3" s="1"/>
  <c r="E411" i="3"/>
  <c r="D412" i="3"/>
  <c r="G412" i="3" s="1"/>
  <c r="I412" i="3" s="1"/>
  <c r="E412" i="3"/>
  <c r="D413" i="3"/>
  <c r="G413" i="3" s="1"/>
  <c r="E413" i="3"/>
  <c r="D414" i="3"/>
  <c r="G414" i="3" s="1"/>
  <c r="I414" i="3" s="1"/>
  <c r="E414" i="3"/>
  <c r="D415" i="3"/>
  <c r="G415" i="3" s="1"/>
  <c r="E415" i="3"/>
  <c r="D416" i="3"/>
  <c r="G416" i="3" s="1"/>
  <c r="I416" i="3" s="1"/>
  <c r="E416" i="3"/>
  <c r="D417" i="3"/>
  <c r="G417" i="3" s="1"/>
  <c r="E417" i="3"/>
  <c r="D418" i="3"/>
  <c r="G418" i="3" s="1"/>
  <c r="I418" i="3" s="1"/>
  <c r="E418" i="3"/>
  <c r="D419" i="3"/>
  <c r="G419" i="3" s="1"/>
  <c r="E419" i="3"/>
  <c r="D420" i="3"/>
  <c r="G420" i="3" s="1"/>
  <c r="I420" i="3" s="1"/>
  <c r="E420" i="3"/>
  <c r="D421" i="3"/>
  <c r="G421" i="3" s="1"/>
  <c r="E421" i="3"/>
  <c r="D422" i="3"/>
  <c r="G422" i="3" s="1"/>
  <c r="I422" i="3" s="1"/>
  <c r="E422" i="3"/>
  <c r="D423" i="3"/>
  <c r="G423" i="3" s="1"/>
  <c r="E423" i="3"/>
  <c r="D424" i="3"/>
  <c r="G424" i="3" s="1"/>
  <c r="I424" i="3" s="1"/>
  <c r="E424" i="3"/>
  <c r="D425" i="3"/>
  <c r="G425" i="3" s="1"/>
  <c r="E425" i="3"/>
  <c r="D426" i="3"/>
  <c r="G426" i="3" s="1"/>
  <c r="I426" i="3" s="1"/>
  <c r="E426" i="3"/>
  <c r="D427" i="3"/>
  <c r="G427" i="3" s="1"/>
  <c r="E427" i="3"/>
  <c r="D428" i="3"/>
  <c r="G428" i="3" s="1"/>
  <c r="I428" i="3" s="1"/>
  <c r="E428" i="3"/>
  <c r="D429" i="3"/>
  <c r="G429" i="3" s="1"/>
  <c r="E429" i="3"/>
  <c r="D430" i="3"/>
  <c r="G430" i="3" s="1"/>
  <c r="I430" i="3" s="1"/>
  <c r="E430" i="3"/>
  <c r="D431" i="3"/>
  <c r="G431" i="3" s="1"/>
  <c r="E431" i="3"/>
  <c r="D432" i="3"/>
  <c r="G432" i="3" s="1"/>
  <c r="I432" i="3" s="1"/>
  <c r="E432" i="3"/>
  <c r="D433" i="3"/>
  <c r="G433" i="3" s="1"/>
  <c r="E433" i="3"/>
  <c r="D434" i="3"/>
  <c r="G434" i="3" s="1"/>
  <c r="I434" i="3" s="1"/>
  <c r="E434" i="3"/>
  <c r="D435" i="3"/>
  <c r="G435" i="3" s="1"/>
  <c r="E435" i="3"/>
  <c r="D436" i="3"/>
  <c r="G436" i="3" s="1"/>
  <c r="I436" i="3" s="1"/>
  <c r="E436" i="3"/>
  <c r="D437" i="3"/>
  <c r="G437" i="3" s="1"/>
  <c r="E437" i="3"/>
  <c r="D438" i="3"/>
  <c r="G438" i="3" s="1"/>
  <c r="I438" i="3" s="1"/>
  <c r="E438" i="3"/>
  <c r="D439" i="3"/>
  <c r="G439" i="3" s="1"/>
  <c r="E439" i="3"/>
  <c r="D440" i="3"/>
  <c r="G440" i="3" s="1"/>
  <c r="I440" i="3" s="1"/>
  <c r="E440" i="3"/>
  <c r="D441" i="3"/>
  <c r="G441" i="3" s="1"/>
  <c r="E441" i="3"/>
  <c r="D442" i="3"/>
  <c r="G442" i="3" s="1"/>
  <c r="I442" i="3" s="1"/>
  <c r="E442" i="3"/>
  <c r="D443" i="3"/>
  <c r="G443" i="3" s="1"/>
  <c r="E443" i="3"/>
  <c r="BG198" i="3"/>
  <c r="BF198" i="3"/>
  <c r="BE198" i="3"/>
  <c r="E198" i="3"/>
  <c r="D198" i="3"/>
  <c r="G198" i="3" s="1"/>
  <c r="I198" i="3" s="1"/>
  <c r="G88" i="3" a="1"/>
  <c r="G88" i="3" s="1"/>
  <c r="F88" i="3"/>
  <c r="C88" i="3" s="1"/>
  <c r="BG103" i="3"/>
  <c r="BF103" i="3"/>
  <c r="BE103" i="3"/>
  <c r="BD103" i="3"/>
  <c r="BC103" i="3"/>
  <c r="BB103" i="3"/>
  <c r="BA103" i="3"/>
  <c r="AZ103" i="3"/>
  <c r="AY103" i="3"/>
  <c r="AX103" i="3"/>
  <c r="BG102" i="3"/>
  <c r="BF102" i="3"/>
  <c r="BE102" i="3"/>
  <c r="BD102" i="3"/>
  <c r="BC102" i="3"/>
  <c r="BB102" i="3"/>
  <c r="BA102" i="3"/>
  <c r="AZ102" i="3"/>
  <c r="AY102" i="3"/>
  <c r="AX102" i="3"/>
  <c r="BG101" i="3"/>
  <c r="BF101" i="3"/>
  <c r="BE101" i="3"/>
  <c r="BD101" i="3"/>
  <c r="BC101" i="3"/>
  <c r="BB101" i="3"/>
  <c r="BA101" i="3"/>
  <c r="AZ101" i="3"/>
  <c r="AY101" i="3"/>
  <c r="AX101" i="3"/>
  <c r="BG100" i="3"/>
  <c r="BF100" i="3"/>
  <c r="BE100" i="3"/>
  <c r="BD100" i="3"/>
  <c r="BC100" i="3"/>
  <c r="BB100" i="3"/>
  <c r="BA100" i="3"/>
  <c r="AZ100" i="3"/>
  <c r="AY100" i="3"/>
  <c r="AX100" i="3"/>
  <c r="BG99" i="3"/>
  <c r="BF99" i="3"/>
  <c r="BE99" i="3"/>
  <c r="BD99" i="3"/>
  <c r="BC99" i="3"/>
  <c r="BB99" i="3"/>
  <c r="BA99" i="3"/>
  <c r="AZ99" i="3"/>
  <c r="AY99" i="3"/>
  <c r="AX99" i="3"/>
  <c r="BG98" i="3"/>
  <c r="BF98" i="3"/>
  <c r="BE98" i="3"/>
  <c r="BD98" i="3"/>
  <c r="BC98" i="3"/>
  <c r="BB98" i="3"/>
  <c r="BA98" i="3"/>
  <c r="AZ98" i="3"/>
  <c r="AY98" i="3"/>
  <c r="AX98" i="3"/>
  <c r="BG97" i="3"/>
  <c r="BF97" i="3"/>
  <c r="BE97" i="3"/>
  <c r="BD97" i="3"/>
  <c r="BC97" i="3"/>
  <c r="BB97" i="3"/>
  <c r="BA97" i="3"/>
  <c r="AZ97" i="3"/>
  <c r="AY97" i="3"/>
  <c r="AX97" i="3"/>
  <c r="BG96" i="3"/>
  <c r="BF96" i="3"/>
  <c r="BE96" i="3"/>
  <c r="BD96" i="3"/>
  <c r="BC96" i="3"/>
  <c r="BB96" i="3"/>
  <c r="BA96" i="3"/>
  <c r="AZ96" i="3"/>
  <c r="AY96" i="3"/>
  <c r="AX96" i="3"/>
  <c r="BG95" i="3"/>
  <c r="BF95" i="3"/>
  <c r="BE95" i="3"/>
  <c r="BD95" i="3"/>
  <c r="BC95" i="3"/>
  <c r="BB95" i="3"/>
  <c r="BA95" i="3"/>
  <c r="AZ95" i="3"/>
  <c r="AY95" i="3"/>
  <c r="AX95" i="3"/>
  <c r="BG94" i="3"/>
  <c r="BF94" i="3"/>
  <c r="BE94" i="3"/>
  <c r="BD94" i="3"/>
  <c r="BC94" i="3"/>
  <c r="BB94" i="3"/>
  <c r="BA94" i="3"/>
  <c r="AZ94" i="3"/>
  <c r="AY94" i="3"/>
  <c r="AX94" i="3"/>
  <c r="BG93" i="3"/>
  <c r="BF93" i="3"/>
  <c r="BE93" i="3"/>
  <c r="BD93" i="3"/>
  <c r="BC93" i="3"/>
  <c r="BB93" i="3"/>
  <c r="BA93" i="3"/>
  <c r="AZ93" i="3"/>
  <c r="AY93" i="3"/>
  <c r="AX93" i="3"/>
  <c r="BG92" i="3"/>
  <c r="BF92" i="3"/>
  <c r="BE92" i="3"/>
  <c r="BD92" i="3"/>
  <c r="BC92" i="3"/>
  <c r="BB92" i="3"/>
  <c r="BA92" i="3"/>
  <c r="AZ92" i="3"/>
  <c r="AY92" i="3"/>
  <c r="AX92" i="3"/>
  <c r="BG91" i="3"/>
  <c r="BF91" i="3"/>
  <c r="BE91" i="3"/>
  <c r="BD91" i="3"/>
  <c r="BC91" i="3"/>
  <c r="BB91" i="3"/>
  <c r="BA91" i="3"/>
  <c r="AZ91" i="3"/>
  <c r="AY91" i="3"/>
  <c r="AX91" i="3"/>
  <c r="BG104" i="3"/>
  <c r="BG90" i="3"/>
  <c r="BG89" i="3"/>
  <c r="BF104" i="3"/>
  <c r="BF90" i="3"/>
  <c r="BF89" i="3"/>
  <c r="BE104" i="3"/>
  <c r="BE90" i="3"/>
  <c r="BE89" i="3"/>
  <c r="BD104" i="3"/>
  <c r="BD90" i="3"/>
  <c r="BD89" i="3"/>
  <c r="BC104" i="3"/>
  <c r="BC90" i="3"/>
  <c r="BC89" i="3"/>
  <c r="BB104" i="3"/>
  <c r="BB90" i="3"/>
  <c r="BB89" i="3"/>
  <c r="BA104" i="3"/>
  <c r="BA90" i="3"/>
  <c r="BA89" i="3"/>
  <c r="AZ104" i="3"/>
  <c r="AZ90" i="3"/>
  <c r="AZ89" i="3"/>
  <c r="AY104" i="3"/>
  <c r="AY90" i="3"/>
  <c r="AY89" i="3"/>
  <c r="AX104" i="3"/>
  <c r="AX90" i="3"/>
  <c r="AX89" i="3"/>
  <c r="AW104" i="3"/>
  <c r="AW90" i="3"/>
  <c r="AW89" i="3"/>
  <c r="AU85" i="3"/>
  <c r="AU88" i="3" s="1"/>
  <c r="D58" i="3"/>
  <c r="F57" i="3"/>
  <c r="D57" i="3"/>
  <c r="A57" i="3"/>
  <c r="F56" i="3"/>
  <c r="A56" i="3"/>
  <c r="H55" i="3"/>
  <c r="G55" i="3"/>
  <c r="C55" i="3"/>
  <c r="B55" i="3"/>
  <c r="C53" i="3"/>
  <c r="C32" i="3"/>
  <c r="C11" i="3" s="1"/>
  <c r="F30" i="3"/>
  <c r="I26" i="3"/>
  <c r="E26" i="3"/>
  <c r="D26" i="3"/>
  <c r="I25" i="3"/>
  <c r="E25" i="3"/>
  <c r="D25" i="3"/>
  <c r="I24" i="3"/>
  <c r="E24" i="3"/>
  <c r="D24" i="3"/>
  <c r="I23" i="3"/>
  <c r="E23" i="3"/>
  <c r="D23" i="3"/>
  <c r="I22" i="3"/>
  <c r="E22" i="3"/>
  <c r="D22" i="3"/>
  <c r="I21" i="3"/>
  <c r="E21" i="3"/>
  <c r="D21" i="3"/>
  <c r="I20" i="3"/>
  <c r="E20" i="3"/>
  <c r="D20" i="3"/>
  <c r="I19" i="3"/>
  <c r="E19" i="3"/>
  <c r="D19" i="3"/>
  <c r="I18" i="3"/>
  <c r="E18" i="3"/>
  <c r="D18" i="3"/>
  <c r="I17" i="3"/>
  <c r="E17" i="3"/>
  <c r="D17" i="3"/>
  <c r="I16" i="3"/>
  <c r="E16" i="3"/>
  <c r="D16" i="3"/>
  <c r="E15" i="3"/>
  <c r="D15" i="3"/>
  <c r="D91" i="46" l="1"/>
  <c r="E96" i="46"/>
  <c r="E88" i="38"/>
  <c r="D88" i="38"/>
  <c r="D96" i="38"/>
  <c r="E96" i="38"/>
  <c r="E89" i="38"/>
  <c r="E93" i="38"/>
  <c r="H53" i="38"/>
  <c r="D63" i="38" s="1"/>
  <c r="D93" i="38"/>
  <c r="D88" i="30"/>
  <c r="D90" i="30"/>
  <c r="E93" i="30"/>
  <c r="D93" i="30"/>
  <c r="EI148" i="28"/>
  <c r="DY148" i="28"/>
  <c r="DQ148" i="28"/>
  <c r="DG148" i="28"/>
  <c r="CW148" i="28"/>
  <c r="EG148" i="28"/>
  <c r="DW148" i="28"/>
  <c r="DN148" i="28"/>
  <c r="DC148" i="28"/>
  <c r="CU148" i="28"/>
  <c r="AT148" i="28"/>
  <c r="ED148" i="28"/>
  <c r="DV148" i="28"/>
  <c r="DK148" i="28"/>
  <c r="DB148" i="28"/>
  <c r="CS148" i="28"/>
  <c r="DI148" i="20"/>
  <c r="DJ178" i="3"/>
  <c r="BN178" i="3"/>
  <c r="CT178" i="3"/>
  <c r="AW178" i="3"/>
  <c r="CD178" i="3"/>
  <c r="C64" i="46"/>
  <c r="C66" i="46" s="1"/>
  <c r="G30" i="46"/>
  <c r="D91" i="38"/>
  <c r="E91" i="38"/>
  <c r="E92" i="30"/>
  <c r="B53" i="30"/>
  <c r="D92" i="30"/>
  <c r="AQ172" i="28"/>
  <c r="EK172" i="28"/>
  <c r="EG172" i="28"/>
  <c r="EC172" i="28"/>
  <c r="DY172" i="28"/>
  <c r="DU172" i="28"/>
  <c r="DQ172" i="28"/>
  <c r="DM172" i="28"/>
  <c r="DI172" i="28"/>
  <c r="DE172" i="28"/>
  <c r="DA172" i="28"/>
  <c r="CW172" i="28"/>
  <c r="CS172" i="28"/>
  <c r="CO172" i="28"/>
  <c r="CK172" i="28"/>
  <c r="CG172" i="28"/>
  <c r="CC172" i="28"/>
  <c r="BY172" i="28"/>
  <c r="BU172" i="28"/>
  <c r="BQ172" i="28"/>
  <c r="BM172" i="28"/>
  <c r="BI172" i="28"/>
  <c r="BE172" i="28"/>
  <c r="BA172" i="28"/>
  <c r="AW172" i="28"/>
  <c r="AS172" i="28"/>
  <c r="EJ172" i="28"/>
  <c r="EF172" i="28"/>
  <c r="EB172" i="28"/>
  <c r="DX172" i="28"/>
  <c r="DT172" i="28"/>
  <c r="DP172" i="28"/>
  <c r="DL172" i="28"/>
  <c r="DH172" i="28"/>
  <c r="DD172" i="28"/>
  <c r="CZ172" i="28"/>
  <c r="CV172" i="28"/>
  <c r="CR172" i="28"/>
  <c r="CN172" i="28"/>
  <c r="CJ172" i="28"/>
  <c r="CF172" i="28"/>
  <c r="CB172" i="28"/>
  <c r="BX172" i="28"/>
  <c r="BT172" i="28"/>
  <c r="BP172" i="28"/>
  <c r="BL172" i="28"/>
  <c r="BH172" i="28"/>
  <c r="BD172" i="28"/>
  <c r="AZ172" i="28"/>
  <c r="AV172" i="28"/>
  <c r="F260" i="28"/>
  <c r="F222" i="28"/>
  <c r="AT172" i="28"/>
  <c r="EI172" i="28"/>
  <c r="EE172" i="28"/>
  <c r="EA172" i="28"/>
  <c r="DW172" i="28"/>
  <c r="DS172" i="28"/>
  <c r="DO172" i="28"/>
  <c r="DK172" i="28"/>
  <c r="DG172" i="28"/>
  <c r="DC172" i="28"/>
  <c r="CY172" i="28"/>
  <c r="CU172" i="28"/>
  <c r="CQ172" i="28"/>
  <c r="CM172" i="28"/>
  <c r="CI172" i="28"/>
  <c r="CE172" i="28"/>
  <c r="CA172" i="28"/>
  <c r="BW172" i="28"/>
  <c r="BS172" i="28"/>
  <c r="BO172" i="28"/>
  <c r="BK172" i="28"/>
  <c r="BG172" i="28"/>
  <c r="BC172" i="28"/>
  <c r="AY172" i="28"/>
  <c r="AU172" i="28"/>
  <c r="F436" i="20"/>
  <c r="CS148" i="20"/>
  <c r="AR148" i="20"/>
  <c r="CC148" i="20"/>
  <c r="F239" i="20"/>
  <c r="DY148" i="20"/>
  <c r="BM148" i="20"/>
  <c r="EA174" i="12"/>
  <c r="EK178" i="3"/>
  <c r="DU178" i="3"/>
  <c r="DE178" i="3"/>
  <c r="CO178" i="3"/>
  <c r="BY178" i="3"/>
  <c r="BI178" i="3"/>
  <c r="EH178" i="3"/>
  <c r="DR178" i="3"/>
  <c r="DB178" i="3"/>
  <c r="CL178" i="3"/>
  <c r="BV178" i="3"/>
  <c r="BF178" i="3"/>
  <c r="AX178" i="3"/>
  <c r="EC178" i="3"/>
  <c r="DM178" i="3"/>
  <c r="CW178" i="3"/>
  <c r="CG178" i="3"/>
  <c r="BQ178" i="3"/>
  <c r="BA178" i="3"/>
  <c r="C58" i="38"/>
  <c r="C60" i="38" s="1"/>
  <c r="G27" i="38"/>
  <c r="F486" i="28"/>
  <c r="F484" i="28"/>
  <c r="F482" i="28"/>
  <c r="F480" i="28"/>
  <c r="F227" i="28"/>
  <c r="F220" i="28"/>
  <c r="F214" i="28"/>
  <c r="F206" i="28"/>
  <c r="J435" i="28"/>
  <c r="J371" i="28"/>
  <c r="F537" i="28"/>
  <c r="F535" i="28"/>
  <c r="F533" i="28"/>
  <c r="F531" i="28"/>
  <c r="F529" i="28"/>
  <c r="F271" i="28"/>
  <c r="F256" i="28"/>
  <c r="F246" i="28"/>
  <c r="F238" i="28"/>
  <c r="F195" i="28"/>
  <c r="F327" i="20"/>
  <c r="F277" i="20"/>
  <c r="F269" i="20"/>
  <c r="F265" i="20"/>
  <c r="F220" i="20"/>
  <c r="EK172" i="20"/>
  <c r="DZ172" i="20"/>
  <c r="DO172" i="20"/>
  <c r="DE172" i="20"/>
  <c r="CT172" i="20"/>
  <c r="CI172" i="20"/>
  <c r="BY172" i="20"/>
  <c r="BN172" i="20"/>
  <c r="BC172" i="20"/>
  <c r="EM172" i="20"/>
  <c r="EG172" i="20"/>
  <c r="DV172" i="20"/>
  <c r="DK172" i="20"/>
  <c r="DA172" i="20"/>
  <c r="CP172" i="20"/>
  <c r="CE172" i="20"/>
  <c r="BU172" i="20"/>
  <c r="BJ172" i="20"/>
  <c r="AY172" i="20"/>
  <c r="F372" i="20"/>
  <c r="AQ172" i="20"/>
  <c r="EE172" i="20"/>
  <c r="DU172" i="20"/>
  <c r="DJ172" i="20"/>
  <c r="CY172" i="20"/>
  <c r="CO172" i="20"/>
  <c r="CD172" i="20"/>
  <c r="BS172" i="20"/>
  <c r="BI172" i="20"/>
  <c r="AX172" i="20"/>
  <c r="C87" i="30"/>
  <c r="D87" i="30"/>
  <c r="E87" i="30"/>
  <c r="CL148" i="28"/>
  <c r="CK148" i="28"/>
  <c r="AR148" i="28"/>
  <c r="EH148" i="28"/>
  <c r="EA148" i="28"/>
  <c r="DS148" i="28"/>
  <c r="DM148" i="28"/>
  <c r="DF148" i="28"/>
  <c r="CX148" i="28"/>
  <c r="CQ148" i="28"/>
  <c r="CH148" i="28"/>
  <c r="CE148" i="28"/>
  <c r="CA148" i="28"/>
  <c r="BV148" i="28"/>
  <c r="BU148" i="28"/>
  <c r="CC148" i="28"/>
  <c r="BQ148" i="28"/>
  <c r="BW148" i="28"/>
  <c r="BO148" i="28"/>
  <c r="BK148" i="28"/>
  <c r="AQ148" i="28"/>
  <c r="EK148" i="28"/>
  <c r="EE148" i="28"/>
  <c r="DZ148" i="28"/>
  <c r="DU148" i="28"/>
  <c r="DO148" i="28"/>
  <c r="DJ148" i="28"/>
  <c r="DE148" i="28"/>
  <c r="CY148" i="28"/>
  <c r="CT148" i="28"/>
  <c r="CM148" i="28"/>
  <c r="CG148" i="28"/>
  <c r="BZ148" i="28"/>
  <c r="BR148" i="28"/>
  <c r="BE148" i="28"/>
  <c r="BG148" i="28"/>
  <c r="BM148" i="28"/>
  <c r="BA148" i="28"/>
  <c r="BJ148" i="28"/>
  <c r="AY148" i="28"/>
  <c r="BF148" i="28"/>
  <c r="AW148" i="28"/>
  <c r="BB148" i="28"/>
  <c r="AU148" i="28"/>
  <c r="EM148" i="28"/>
  <c r="CO148" i="28"/>
  <c r="CI148" i="28"/>
  <c r="CD148" i="28"/>
  <c r="BY148" i="28"/>
  <c r="BS148" i="28"/>
  <c r="BN148" i="28"/>
  <c r="BI148" i="28"/>
  <c r="BC148" i="28"/>
  <c r="AX148" i="28"/>
  <c r="EN148" i="28"/>
  <c r="C59" i="28"/>
  <c r="AT86" i="28"/>
  <c r="G86" i="28" s="1" a="1"/>
  <c r="G86" i="28" s="1"/>
  <c r="F470" i="28"/>
  <c r="F276" i="28"/>
  <c r="F243" i="28"/>
  <c r="F236" i="28"/>
  <c r="F230" i="28"/>
  <c r="F211" i="28"/>
  <c r="F198" i="28"/>
  <c r="J531" i="28"/>
  <c r="J473" i="28"/>
  <c r="H52" i="28"/>
  <c r="I51" i="28"/>
  <c r="J467" i="28"/>
  <c r="J403" i="28"/>
  <c r="F192" i="28"/>
  <c r="J411" i="28"/>
  <c r="F272" i="28"/>
  <c r="F255" i="28"/>
  <c r="F244" i="28"/>
  <c r="F235" i="28"/>
  <c r="F228" i="28"/>
  <c r="F219" i="28"/>
  <c r="F203" i="28"/>
  <c r="J535" i="28"/>
  <c r="J443" i="28"/>
  <c r="J379" i="28"/>
  <c r="AS148" i="28"/>
  <c r="EJ148" i="28"/>
  <c r="EF148" i="28"/>
  <c r="EB148" i="28"/>
  <c r="DX148" i="28"/>
  <c r="DT148" i="28"/>
  <c r="DP148" i="28"/>
  <c r="DL148" i="28"/>
  <c r="DH148" i="28"/>
  <c r="DD148" i="28"/>
  <c r="CZ148" i="28"/>
  <c r="CV148" i="28"/>
  <c r="CR148" i="28"/>
  <c r="CN148" i="28"/>
  <c r="CJ148" i="28"/>
  <c r="CF148" i="28"/>
  <c r="CB148" i="28"/>
  <c r="BX148" i="28"/>
  <c r="BT148" i="28"/>
  <c r="BP148" i="28"/>
  <c r="BL148" i="28"/>
  <c r="BH148" i="28"/>
  <c r="BD148" i="28"/>
  <c r="AZ148" i="28"/>
  <c r="EK148" i="20"/>
  <c r="DU148" i="20"/>
  <c r="DE148" i="20"/>
  <c r="CO148" i="20"/>
  <c r="BY148" i="20"/>
  <c r="BI148" i="20"/>
  <c r="EG148" i="20"/>
  <c r="DQ148" i="20"/>
  <c r="DA148" i="20"/>
  <c r="CK148" i="20"/>
  <c r="BU148" i="20"/>
  <c r="BE148" i="20"/>
  <c r="AR172" i="20"/>
  <c r="EI172" i="20"/>
  <c r="ED172" i="20"/>
  <c r="DY172" i="20"/>
  <c r="DS172" i="20"/>
  <c r="DN172" i="20"/>
  <c r="DI172" i="20"/>
  <c r="DC172" i="20"/>
  <c r="CX172" i="20"/>
  <c r="CS172" i="20"/>
  <c r="CM172" i="20"/>
  <c r="CH172" i="20"/>
  <c r="CC172" i="20"/>
  <c r="BW172" i="20"/>
  <c r="BR172" i="20"/>
  <c r="BM172" i="20"/>
  <c r="BG172" i="20"/>
  <c r="BB172" i="20"/>
  <c r="AW172" i="20"/>
  <c r="EN172" i="20"/>
  <c r="F405" i="20"/>
  <c r="F381" i="20"/>
  <c r="F377" i="20"/>
  <c r="F375" i="20"/>
  <c r="F207" i="20"/>
  <c r="F199" i="20"/>
  <c r="EC148" i="20"/>
  <c r="DM148" i="20"/>
  <c r="CW148" i="20"/>
  <c r="CG148" i="20"/>
  <c r="BQ148" i="20"/>
  <c r="BA148" i="20"/>
  <c r="AT172" i="20"/>
  <c r="EH172" i="20"/>
  <c r="EC172" i="20"/>
  <c r="DW172" i="20"/>
  <c r="DR172" i="20"/>
  <c r="DM172" i="20"/>
  <c r="DG172" i="20"/>
  <c r="DB172" i="20"/>
  <c r="CW172" i="20"/>
  <c r="CQ172" i="20"/>
  <c r="CL172" i="20"/>
  <c r="CG172" i="20"/>
  <c r="CA172" i="20"/>
  <c r="BV172" i="20"/>
  <c r="BQ172" i="20"/>
  <c r="BK172" i="20"/>
  <c r="BF172" i="20"/>
  <c r="BA172" i="20"/>
  <c r="AU172" i="20"/>
  <c r="AS148" i="20"/>
  <c r="EJ148" i="20"/>
  <c r="EF148" i="20"/>
  <c r="EB148" i="20"/>
  <c r="DX148" i="20"/>
  <c r="DT148" i="20"/>
  <c r="DP148" i="20"/>
  <c r="DL148" i="20"/>
  <c r="DH148" i="20"/>
  <c r="DD148" i="20"/>
  <c r="CZ148" i="20"/>
  <c r="CV148" i="20"/>
  <c r="CR148" i="20"/>
  <c r="CN148" i="20"/>
  <c r="CJ148" i="20"/>
  <c r="CF148" i="20"/>
  <c r="CB148" i="20"/>
  <c r="BX148" i="20"/>
  <c r="BT148" i="20"/>
  <c r="BP148" i="20"/>
  <c r="BL148" i="20"/>
  <c r="BH148" i="20"/>
  <c r="BD148" i="20"/>
  <c r="AZ148" i="20"/>
  <c r="AV148" i="20"/>
  <c r="I51" i="20"/>
  <c r="AT94" i="20"/>
  <c r="G94" i="20" s="1" a="1"/>
  <c r="G94" i="20" s="1"/>
  <c r="F437" i="20"/>
  <c r="F429" i="20"/>
  <c r="F425" i="20"/>
  <c r="F404" i="20"/>
  <c r="F373" i="20"/>
  <c r="F231" i="20"/>
  <c r="F227" i="20"/>
  <c r="J193" i="20"/>
  <c r="AT148" i="20"/>
  <c r="EI148" i="20"/>
  <c r="EE148" i="20"/>
  <c r="EA148" i="20"/>
  <c r="DW148" i="20"/>
  <c r="DS148" i="20"/>
  <c r="DO148" i="20"/>
  <c r="DK148" i="20"/>
  <c r="DG148" i="20"/>
  <c r="DC148" i="20"/>
  <c r="CY148" i="20"/>
  <c r="CU148" i="20"/>
  <c r="CQ148" i="20"/>
  <c r="CM148" i="20"/>
  <c r="CI148" i="20"/>
  <c r="CE148" i="20"/>
  <c r="CA148" i="20"/>
  <c r="BW148" i="20"/>
  <c r="BS148" i="20"/>
  <c r="BO148" i="20"/>
  <c r="BK148" i="20"/>
  <c r="BG148" i="20"/>
  <c r="BC148" i="20"/>
  <c r="AY148" i="20"/>
  <c r="AU148" i="20"/>
  <c r="AS172" i="20"/>
  <c r="EJ172" i="20"/>
  <c r="EF172" i="20"/>
  <c r="EB172" i="20"/>
  <c r="DX172" i="20"/>
  <c r="DT172" i="20"/>
  <c r="DP172" i="20"/>
  <c r="DL172" i="20"/>
  <c r="DH172" i="20"/>
  <c r="DD172" i="20"/>
  <c r="CZ172" i="20"/>
  <c r="CV172" i="20"/>
  <c r="CR172" i="20"/>
  <c r="CN172" i="20"/>
  <c r="CJ172" i="20"/>
  <c r="CF172" i="20"/>
  <c r="CB172" i="20"/>
  <c r="BX172" i="20"/>
  <c r="BT172" i="20"/>
  <c r="BP172" i="20"/>
  <c r="BL172" i="20"/>
  <c r="BH172" i="20"/>
  <c r="BD172" i="20"/>
  <c r="AZ172" i="20"/>
  <c r="F413" i="20"/>
  <c r="F409" i="20"/>
  <c r="F407" i="20"/>
  <c r="F343" i="20"/>
  <c r="F335" i="20"/>
  <c r="F331" i="20"/>
  <c r="F329" i="20"/>
  <c r="F215" i="20"/>
  <c r="F211" i="20"/>
  <c r="AQ148" i="20"/>
  <c r="EL148" i="20"/>
  <c r="EH148" i="20"/>
  <c r="ED148" i="20"/>
  <c r="DZ148" i="20"/>
  <c r="DV148" i="20"/>
  <c r="DR148" i="20"/>
  <c r="DN148" i="20"/>
  <c r="DJ148" i="20"/>
  <c r="DF148" i="20"/>
  <c r="DB148" i="20"/>
  <c r="CX148" i="20"/>
  <c r="CT148" i="20"/>
  <c r="CP148" i="20"/>
  <c r="CL148" i="20"/>
  <c r="CH148" i="20"/>
  <c r="CD148" i="20"/>
  <c r="BZ148" i="20"/>
  <c r="BV148" i="20"/>
  <c r="BR148" i="20"/>
  <c r="BN148" i="20"/>
  <c r="BJ148" i="20"/>
  <c r="BF148" i="20"/>
  <c r="BB148" i="20"/>
  <c r="AX148" i="20"/>
  <c r="EM148" i="20"/>
  <c r="EM150" i="12"/>
  <c r="CH150" i="12"/>
  <c r="BF150" i="12"/>
  <c r="CE174" i="12"/>
  <c r="EF150" i="12"/>
  <c r="DC150" i="12"/>
  <c r="CA150" i="12"/>
  <c r="AY150" i="12"/>
  <c r="DK150" i="12"/>
  <c r="F431" i="12"/>
  <c r="F429" i="12"/>
  <c r="F427" i="12"/>
  <c r="F425" i="12"/>
  <c r="F423" i="12"/>
  <c r="F421" i="12"/>
  <c r="F415" i="12"/>
  <c r="F413" i="12"/>
  <c r="F411" i="12"/>
  <c r="F409" i="12"/>
  <c r="F407" i="12"/>
  <c r="F405" i="12"/>
  <c r="F403" i="12"/>
  <c r="F401" i="12"/>
  <c r="F399" i="12"/>
  <c r="F397" i="12"/>
  <c r="F395" i="12"/>
  <c r="F393" i="12"/>
  <c r="F391" i="12"/>
  <c r="F243" i="12"/>
  <c r="F211" i="12"/>
  <c r="DX150" i="12"/>
  <c r="CV150" i="12"/>
  <c r="BT150" i="12"/>
  <c r="AR174" i="12"/>
  <c r="EL150" i="12"/>
  <c r="DW150" i="12"/>
  <c r="DH150" i="12"/>
  <c r="CU150" i="12"/>
  <c r="CF150" i="12"/>
  <c r="BR150" i="12"/>
  <c r="BK150" i="12"/>
  <c r="AV150" i="12"/>
  <c r="AR150" i="12"/>
  <c r="EI150" i="12"/>
  <c r="EB150" i="12"/>
  <c r="DV150" i="12"/>
  <c r="DN150" i="12"/>
  <c r="DG150" i="12"/>
  <c r="CZ150" i="12"/>
  <c r="CR150" i="12"/>
  <c r="CL150" i="12"/>
  <c r="CE150" i="12"/>
  <c r="BW150" i="12"/>
  <c r="BP150" i="12"/>
  <c r="BJ150" i="12"/>
  <c r="BB150" i="12"/>
  <c r="EN150" i="12"/>
  <c r="DK174" i="12"/>
  <c r="ED150" i="12"/>
  <c r="DP150" i="12"/>
  <c r="DB150" i="12"/>
  <c r="CM150" i="12"/>
  <c r="BZ150" i="12"/>
  <c r="BD150" i="12"/>
  <c r="BO174" i="12"/>
  <c r="AU150" i="12"/>
  <c r="EH150" i="12"/>
  <c r="EA150" i="12"/>
  <c r="DS150" i="12"/>
  <c r="DL150" i="12"/>
  <c r="DF150" i="12"/>
  <c r="CX150" i="12"/>
  <c r="CQ150" i="12"/>
  <c r="CJ150" i="12"/>
  <c r="CB150" i="12"/>
  <c r="BV150" i="12"/>
  <c r="BO150" i="12"/>
  <c r="BG150" i="12"/>
  <c r="AZ150" i="12"/>
  <c r="CU174" i="12"/>
  <c r="EE154" i="3"/>
  <c r="DJ154" i="3"/>
  <c r="CO154" i="3"/>
  <c r="EO178" i="3"/>
  <c r="EG178" i="3"/>
  <c r="DY178" i="3"/>
  <c r="DQ178" i="3"/>
  <c r="DI178" i="3"/>
  <c r="DA178" i="3"/>
  <c r="CS178" i="3"/>
  <c r="CK178" i="3"/>
  <c r="CC178" i="3"/>
  <c r="BU178" i="3"/>
  <c r="BM178" i="3"/>
  <c r="BE178" i="3"/>
  <c r="BS154" i="3"/>
  <c r="EL178" i="3"/>
  <c r="ED178" i="3"/>
  <c r="DV178" i="3"/>
  <c r="DN178" i="3"/>
  <c r="DF178" i="3"/>
  <c r="CX178" i="3"/>
  <c r="CP178" i="3"/>
  <c r="CH178" i="3"/>
  <c r="BZ178" i="3"/>
  <c r="BR178" i="3"/>
  <c r="BJ178" i="3"/>
  <c r="BB178" i="3"/>
  <c r="I530" i="28"/>
  <c r="B52" i="28"/>
  <c r="G52" i="28" s="1"/>
  <c r="AT97" i="28"/>
  <c r="G97" i="28" s="1" a="1"/>
  <c r="G97" i="28" s="1"/>
  <c r="F478" i="28"/>
  <c r="F476" i="28"/>
  <c r="F347" i="28"/>
  <c r="F345" i="28"/>
  <c r="F343" i="28"/>
  <c r="F341" i="28"/>
  <c r="F339" i="28"/>
  <c r="F337" i="28"/>
  <c r="F335" i="28"/>
  <c r="F333" i="28"/>
  <c r="F331" i="28"/>
  <c r="F329" i="28"/>
  <c r="F327" i="28"/>
  <c r="F325" i="28"/>
  <c r="F323" i="28"/>
  <c r="F321" i="28"/>
  <c r="F319" i="28"/>
  <c r="F317" i="28"/>
  <c r="F315" i="28"/>
  <c r="F313" i="28"/>
  <c r="F311" i="28"/>
  <c r="F309" i="28"/>
  <c r="F307" i="28"/>
  <c r="F305" i="28"/>
  <c r="F303" i="28"/>
  <c r="F301" i="28"/>
  <c r="F299" i="28"/>
  <c r="F297" i="28"/>
  <c r="F295" i="28"/>
  <c r="F293" i="28"/>
  <c r="F291" i="28"/>
  <c r="F289" i="28"/>
  <c r="F287" i="28"/>
  <c r="F285" i="28"/>
  <c r="F283" i="28"/>
  <c r="F281" i="28"/>
  <c r="F279" i="28"/>
  <c r="F268" i="28"/>
  <c r="F263" i="28"/>
  <c r="F252" i="28"/>
  <c r="F247" i="28"/>
  <c r="F242" i="28"/>
  <c r="F239" i="28"/>
  <c r="F234" i="28"/>
  <c r="F231" i="28"/>
  <c r="F226" i="28"/>
  <c r="F223" i="28"/>
  <c r="F218" i="28"/>
  <c r="F215" i="28"/>
  <c r="F210" i="28"/>
  <c r="F207" i="28"/>
  <c r="F202" i="28"/>
  <c r="F199" i="28"/>
  <c r="F194" i="28"/>
  <c r="J537" i="28"/>
  <c r="J533" i="28"/>
  <c r="J529" i="28"/>
  <c r="J459" i="28"/>
  <c r="J427" i="28"/>
  <c r="J395" i="28"/>
  <c r="J363" i="28"/>
  <c r="C51" i="28"/>
  <c r="C50" i="28" s="1"/>
  <c r="H50" i="28" s="1"/>
  <c r="I534" i="28"/>
  <c r="F536" i="28"/>
  <c r="F534" i="28"/>
  <c r="F532" i="28"/>
  <c r="F530" i="28"/>
  <c r="F488" i="28"/>
  <c r="F474" i="28"/>
  <c r="F472" i="28"/>
  <c r="F264" i="28"/>
  <c r="F248" i="28"/>
  <c r="F240" i="28"/>
  <c r="F232" i="28"/>
  <c r="F224" i="28"/>
  <c r="I536" i="28"/>
  <c r="I532" i="28"/>
  <c r="J481" i="28"/>
  <c r="J451" i="28"/>
  <c r="J419" i="28"/>
  <c r="J387" i="28"/>
  <c r="I479" i="28"/>
  <c r="J479" i="28"/>
  <c r="J276" i="28"/>
  <c r="I276" i="28"/>
  <c r="I267" i="28"/>
  <c r="J267" i="28"/>
  <c r="J260" i="28"/>
  <c r="I260" i="28"/>
  <c r="I251" i="28"/>
  <c r="J251" i="28"/>
  <c r="J246" i="28"/>
  <c r="I246" i="28"/>
  <c r="I241" i="28"/>
  <c r="J241" i="28"/>
  <c r="J238" i="28"/>
  <c r="I238" i="28"/>
  <c r="I233" i="28"/>
  <c r="J233" i="28"/>
  <c r="J230" i="28"/>
  <c r="I230" i="28"/>
  <c r="I225" i="28"/>
  <c r="J225" i="28"/>
  <c r="J222" i="28"/>
  <c r="I222" i="28"/>
  <c r="I217" i="28"/>
  <c r="J217" i="28"/>
  <c r="J214" i="28"/>
  <c r="I214" i="28"/>
  <c r="I209" i="28"/>
  <c r="J209" i="28"/>
  <c r="J206" i="28"/>
  <c r="I206" i="28"/>
  <c r="I201" i="28"/>
  <c r="J201" i="28"/>
  <c r="J198" i="28"/>
  <c r="I198" i="28"/>
  <c r="I193" i="28"/>
  <c r="J193" i="28"/>
  <c r="I474" i="28"/>
  <c r="J474" i="28"/>
  <c r="I487" i="28"/>
  <c r="J487" i="28"/>
  <c r="I482" i="28"/>
  <c r="J482" i="28"/>
  <c r="I471" i="28"/>
  <c r="J471" i="28"/>
  <c r="I275" i="28"/>
  <c r="J275" i="28"/>
  <c r="J268" i="28"/>
  <c r="I268" i="28"/>
  <c r="I259" i="28"/>
  <c r="J259" i="28"/>
  <c r="J252" i="28"/>
  <c r="I252" i="28"/>
  <c r="I245" i="28"/>
  <c r="J245" i="28"/>
  <c r="J242" i="28"/>
  <c r="I242" i="28"/>
  <c r="I237" i="28"/>
  <c r="J237" i="28"/>
  <c r="J234" i="28"/>
  <c r="I234" i="28"/>
  <c r="I229" i="28"/>
  <c r="J229" i="28"/>
  <c r="J226" i="28"/>
  <c r="I226" i="28"/>
  <c r="I221" i="28"/>
  <c r="J221" i="28"/>
  <c r="J218" i="28"/>
  <c r="I218" i="28"/>
  <c r="I213" i="28"/>
  <c r="J213" i="28"/>
  <c r="J210" i="28"/>
  <c r="I210" i="28"/>
  <c r="I205" i="28"/>
  <c r="J205" i="28"/>
  <c r="J202" i="28"/>
  <c r="I202" i="28"/>
  <c r="I197" i="28"/>
  <c r="J197" i="28"/>
  <c r="J194" i="28"/>
  <c r="I194" i="28"/>
  <c r="J348" i="28"/>
  <c r="I348" i="28"/>
  <c r="J344" i="28"/>
  <c r="I344" i="28"/>
  <c r="J338" i="28"/>
  <c r="I338" i="28"/>
  <c r="J332" i="28"/>
  <c r="I332" i="28"/>
  <c r="J320" i="28"/>
  <c r="I320" i="28"/>
  <c r="J316" i="28"/>
  <c r="I316" i="28"/>
  <c r="J312" i="28"/>
  <c r="I312" i="28"/>
  <c r="J306" i="28"/>
  <c r="I306" i="28"/>
  <c r="J300" i="28"/>
  <c r="I300" i="28"/>
  <c r="J290" i="28"/>
  <c r="I290" i="28"/>
  <c r="J284" i="28"/>
  <c r="I284" i="28"/>
  <c r="I273" i="28"/>
  <c r="J273" i="28"/>
  <c r="I271" i="28"/>
  <c r="J271" i="28"/>
  <c r="I265" i="28"/>
  <c r="J265" i="28"/>
  <c r="I263" i="28"/>
  <c r="J263" i="28"/>
  <c r="I257" i="28"/>
  <c r="J257" i="28"/>
  <c r="I255" i="28"/>
  <c r="J255" i="28"/>
  <c r="I247" i="28"/>
  <c r="J247" i="28"/>
  <c r="I243" i="28"/>
  <c r="J243" i="28"/>
  <c r="I219" i="28"/>
  <c r="J219" i="28"/>
  <c r="I215" i="28"/>
  <c r="J215" i="28"/>
  <c r="I199" i="28"/>
  <c r="J199" i="28"/>
  <c r="I195" i="28"/>
  <c r="J195" i="28"/>
  <c r="J475" i="28"/>
  <c r="I342" i="28"/>
  <c r="D50" i="28"/>
  <c r="I50" i="28" s="1"/>
  <c r="AT90" i="28"/>
  <c r="G90" i="28" s="1" a="1"/>
  <c r="G90" i="28" s="1"/>
  <c r="AT91" i="28"/>
  <c r="G91" i="28" s="1" a="1"/>
  <c r="G91" i="28" s="1"/>
  <c r="AT92" i="28"/>
  <c r="G92" i="28" s="1" a="1"/>
  <c r="G92" i="28" s="1"/>
  <c r="AT93" i="28"/>
  <c r="G93" i="28" s="1" a="1"/>
  <c r="G93" i="28" s="1"/>
  <c r="I192" i="28"/>
  <c r="F528" i="28"/>
  <c r="F526" i="28"/>
  <c r="F524" i="28"/>
  <c r="F522" i="28"/>
  <c r="F520" i="28"/>
  <c r="F518" i="28"/>
  <c r="F516" i="28"/>
  <c r="F514" i="28"/>
  <c r="F512" i="28"/>
  <c r="F510" i="28"/>
  <c r="F508" i="28"/>
  <c r="F506" i="28"/>
  <c r="F504" i="28"/>
  <c r="F502" i="28"/>
  <c r="F500" i="28"/>
  <c r="F498" i="28"/>
  <c r="F496" i="28"/>
  <c r="F494" i="28"/>
  <c r="F492" i="28"/>
  <c r="F490" i="28"/>
  <c r="I488" i="28"/>
  <c r="J488" i="28"/>
  <c r="I486" i="28"/>
  <c r="J486" i="28"/>
  <c r="I480" i="28"/>
  <c r="J480" i="28"/>
  <c r="I478" i="28"/>
  <c r="J478" i="28"/>
  <c r="I472" i="28"/>
  <c r="J472" i="28"/>
  <c r="I470" i="28"/>
  <c r="J470" i="28"/>
  <c r="I359" i="28"/>
  <c r="J359" i="28"/>
  <c r="I357" i="28"/>
  <c r="J357" i="28"/>
  <c r="I355" i="28"/>
  <c r="J355" i="28"/>
  <c r="I353" i="28"/>
  <c r="J353" i="28"/>
  <c r="I351" i="28"/>
  <c r="J351" i="28"/>
  <c r="I349" i="28"/>
  <c r="J349" i="28"/>
  <c r="J272" i="28"/>
  <c r="I272" i="28"/>
  <c r="J264" i="28"/>
  <c r="I264" i="28"/>
  <c r="J256" i="28"/>
  <c r="I256" i="28"/>
  <c r="J248" i="28"/>
  <c r="I248" i="28"/>
  <c r="J244" i="28"/>
  <c r="I244" i="28"/>
  <c r="J240" i="28"/>
  <c r="I240" i="28"/>
  <c r="J236" i="28"/>
  <c r="I236" i="28"/>
  <c r="J232" i="28"/>
  <c r="I232" i="28"/>
  <c r="J228" i="28"/>
  <c r="I228" i="28"/>
  <c r="J224" i="28"/>
  <c r="I224" i="28"/>
  <c r="J220" i="28"/>
  <c r="I220" i="28"/>
  <c r="J216" i="28"/>
  <c r="I216" i="28"/>
  <c r="J212" i="28"/>
  <c r="I212" i="28"/>
  <c r="J208" i="28"/>
  <c r="I208" i="28"/>
  <c r="J204" i="28"/>
  <c r="I204" i="28"/>
  <c r="J200" i="28"/>
  <c r="I200" i="28"/>
  <c r="J196" i="28"/>
  <c r="I196" i="28"/>
  <c r="J465" i="28"/>
  <c r="J457" i="28"/>
  <c r="J449" i="28"/>
  <c r="J441" i="28"/>
  <c r="J433" i="28"/>
  <c r="J425" i="28"/>
  <c r="J417" i="28"/>
  <c r="J409" i="28"/>
  <c r="J401" i="28"/>
  <c r="J393" i="28"/>
  <c r="J385" i="28"/>
  <c r="J377" i="28"/>
  <c r="J369" i="28"/>
  <c r="J361" i="28"/>
  <c r="I334" i="28"/>
  <c r="I302" i="28"/>
  <c r="I270" i="28"/>
  <c r="AT85" i="28"/>
  <c r="G85" i="28" s="1" a="1"/>
  <c r="G85" i="28" s="1"/>
  <c r="AT87" i="28"/>
  <c r="G87" i="28" s="1" a="1"/>
  <c r="G87" i="28" s="1"/>
  <c r="AT88" i="28"/>
  <c r="G88" i="28" s="1" a="1"/>
  <c r="G88" i="28" s="1"/>
  <c r="AT89" i="28"/>
  <c r="F89" i="28" s="1"/>
  <c r="C89" i="28" s="1"/>
  <c r="J336" i="28"/>
  <c r="I336" i="28"/>
  <c r="J330" i="28"/>
  <c r="I330" i="28"/>
  <c r="J322" i="28"/>
  <c r="I322" i="28"/>
  <c r="J314" i="28"/>
  <c r="I314" i="28"/>
  <c r="J308" i="28"/>
  <c r="I308" i="28"/>
  <c r="J304" i="28"/>
  <c r="I304" i="28"/>
  <c r="J296" i="28"/>
  <c r="I296" i="28"/>
  <c r="J280" i="28"/>
  <c r="I280" i="28"/>
  <c r="I239" i="28"/>
  <c r="J239" i="28"/>
  <c r="I235" i="28"/>
  <c r="J235" i="28"/>
  <c r="I231" i="28"/>
  <c r="J231" i="28"/>
  <c r="I227" i="28"/>
  <c r="J227" i="28"/>
  <c r="I211" i="28"/>
  <c r="J211" i="28"/>
  <c r="I278" i="28"/>
  <c r="AT94" i="28"/>
  <c r="G94" i="28" s="1" a="1"/>
  <c r="G94" i="28" s="1"/>
  <c r="AT95" i="28"/>
  <c r="G95" i="28" s="1" a="1"/>
  <c r="G95" i="28" s="1"/>
  <c r="AT96" i="28"/>
  <c r="G96" i="28" s="1" a="1"/>
  <c r="G96" i="28" s="1"/>
  <c r="F348" i="28"/>
  <c r="I347" i="28"/>
  <c r="J347" i="28"/>
  <c r="I345" i="28"/>
  <c r="J345" i="28"/>
  <c r="I343" i="28"/>
  <c r="J343" i="28"/>
  <c r="I341" i="28"/>
  <c r="J341" i="28"/>
  <c r="I339" i="28"/>
  <c r="J339" i="28"/>
  <c r="I337" i="28"/>
  <c r="J337" i="28"/>
  <c r="I335" i="28"/>
  <c r="J335" i="28"/>
  <c r="I333" i="28"/>
  <c r="J333" i="28"/>
  <c r="I331" i="28"/>
  <c r="J331" i="28"/>
  <c r="I329" i="28"/>
  <c r="J329" i="28"/>
  <c r="I327" i="28"/>
  <c r="J327" i="28"/>
  <c r="I325" i="28"/>
  <c r="J325" i="28"/>
  <c r="I323" i="28"/>
  <c r="J323" i="28"/>
  <c r="I321" i="28"/>
  <c r="J321" i="28"/>
  <c r="I319" i="28"/>
  <c r="J319" i="28"/>
  <c r="I317" i="28"/>
  <c r="J317" i="28"/>
  <c r="I315" i="28"/>
  <c r="J315" i="28"/>
  <c r="I313" i="28"/>
  <c r="J313" i="28"/>
  <c r="I311" i="28"/>
  <c r="J311" i="28"/>
  <c r="I309" i="28"/>
  <c r="J309" i="28"/>
  <c r="I307" i="28"/>
  <c r="J307" i="28"/>
  <c r="I305" i="28"/>
  <c r="J305" i="28"/>
  <c r="I303" i="28"/>
  <c r="J303" i="28"/>
  <c r="I301" i="28"/>
  <c r="J301" i="28"/>
  <c r="I299" i="28"/>
  <c r="J299" i="28"/>
  <c r="I297" i="28"/>
  <c r="J297" i="28"/>
  <c r="I295" i="28"/>
  <c r="J295" i="28"/>
  <c r="I293" i="28"/>
  <c r="J293" i="28"/>
  <c r="I291" i="28"/>
  <c r="J291" i="28"/>
  <c r="I289" i="28"/>
  <c r="J289" i="28"/>
  <c r="I287" i="28"/>
  <c r="J287" i="28"/>
  <c r="I285" i="28"/>
  <c r="J285" i="28"/>
  <c r="I283" i="28"/>
  <c r="J283" i="28"/>
  <c r="I281" i="28"/>
  <c r="J281" i="28"/>
  <c r="I279" i="28"/>
  <c r="J279" i="28"/>
  <c r="I277" i="28"/>
  <c r="J277" i="28"/>
  <c r="J274" i="28"/>
  <c r="I274" i="28"/>
  <c r="I269" i="28"/>
  <c r="J269" i="28"/>
  <c r="J266" i="28"/>
  <c r="I266" i="28"/>
  <c r="I261" i="28"/>
  <c r="J261" i="28"/>
  <c r="J258" i="28"/>
  <c r="I258" i="28"/>
  <c r="I253" i="28"/>
  <c r="J253" i="28"/>
  <c r="J250" i="28"/>
  <c r="I250" i="28"/>
  <c r="F216" i="28"/>
  <c r="F212" i="28"/>
  <c r="F208" i="28"/>
  <c r="F204" i="28"/>
  <c r="F200" i="28"/>
  <c r="F196" i="28"/>
  <c r="J463" i="28"/>
  <c r="J455" i="28"/>
  <c r="J447" i="28"/>
  <c r="J439" i="28"/>
  <c r="J431" i="28"/>
  <c r="J423" i="28"/>
  <c r="J415" i="28"/>
  <c r="J407" i="28"/>
  <c r="J399" i="28"/>
  <c r="J391" i="28"/>
  <c r="J383" i="28"/>
  <c r="J375" i="28"/>
  <c r="J367" i="28"/>
  <c r="I358" i="28"/>
  <c r="I326" i="28"/>
  <c r="I294" i="28"/>
  <c r="I262" i="28"/>
  <c r="J346" i="28"/>
  <c r="I346" i="28"/>
  <c r="J340" i="28"/>
  <c r="I340" i="28"/>
  <c r="J328" i="28"/>
  <c r="I328" i="28"/>
  <c r="J324" i="28"/>
  <c r="I324" i="28"/>
  <c r="J298" i="28"/>
  <c r="I298" i="28"/>
  <c r="J292" i="28"/>
  <c r="I292" i="28"/>
  <c r="J288" i="28"/>
  <c r="I288" i="28"/>
  <c r="J282" i="28"/>
  <c r="I282" i="28"/>
  <c r="I249" i="28"/>
  <c r="J249" i="28"/>
  <c r="I223" i="28"/>
  <c r="J223" i="28"/>
  <c r="I207" i="28"/>
  <c r="J207" i="28"/>
  <c r="I203" i="28"/>
  <c r="J203" i="28"/>
  <c r="J483" i="28"/>
  <c r="I310" i="28"/>
  <c r="B82" i="28"/>
  <c r="F527" i="28"/>
  <c r="F525" i="28"/>
  <c r="F523" i="28"/>
  <c r="F521" i="28"/>
  <c r="F519" i="28"/>
  <c r="F517" i="28"/>
  <c r="F515" i="28"/>
  <c r="F513" i="28"/>
  <c r="F511" i="28"/>
  <c r="F509" i="28"/>
  <c r="F507" i="28"/>
  <c r="F505" i="28"/>
  <c r="F503" i="28"/>
  <c r="F501" i="28"/>
  <c r="F499" i="28"/>
  <c r="F497" i="28"/>
  <c r="F495" i="28"/>
  <c r="F493" i="28"/>
  <c r="F491" i="28"/>
  <c r="F489" i="28"/>
  <c r="I484" i="28"/>
  <c r="J484" i="28"/>
  <c r="I476" i="28"/>
  <c r="J476" i="28"/>
  <c r="I468" i="28"/>
  <c r="J468" i="28"/>
  <c r="I466" i="28"/>
  <c r="J466" i="28"/>
  <c r="I464" i="28"/>
  <c r="J464" i="28"/>
  <c r="I462" i="28"/>
  <c r="J462" i="28"/>
  <c r="I460" i="28"/>
  <c r="J460" i="28"/>
  <c r="I458" i="28"/>
  <c r="J458" i="28"/>
  <c r="I456" i="28"/>
  <c r="J456" i="28"/>
  <c r="I454" i="28"/>
  <c r="J454" i="28"/>
  <c r="I452" i="28"/>
  <c r="J452" i="28"/>
  <c r="I450" i="28"/>
  <c r="J450" i="28"/>
  <c r="I448" i="28"/>
  <c r="J448" i="28"/>
  <c r="I446" i="28"/>
  <c r="J446" i="28"/>
  <c r="I444" i="28"/>
  <c r="J444" i="28"/>
  <c r="I442" i="28"/>
  <c r="J442" i="28"/>
  <c r="I440" i="28"/>
  <c r="J440" i="28"/>
  <c r="I438" i="28"/>
  <c r="J438" i="28"/>
  <c r="I436" i="28"/>
  <c r="J436" i="28"/>
  <c r="I434" i="28"/>
  <c r="J434" i="28"/>
  <c r="I432" i="28"/>
  <c r="J432" i="28"/>
  <c r="I430" i="28"/>
  <c r="J430" i="28"/>
  <c r="I428" i="28"/>
  <c r="J428" i="28"/>
  <c r="I426" i="28"/>
  <c r="J426" i="28"/>
  <c r="I424" i="28"/>
  <c r="J424" i="28"/>
  <c r="I422" i="28"/>
  <c r="J422" i="28"/>
  <c r="I420" i="28"/>
  <c r="J420" i="28"/>
  <c r="I418" i="28"/>
  <c r="J418" i="28"/>
  <c r="I416" i="28"/>
  <c r="J416" i="28"/>
  <c r="I414" i="28"/>
  <c r="J414" i="28"/>
  <c r="I412" i="28"/>
  <c r="J412" i="28"/>
  <c r="I410" i="28"/>
  <c r="J410" i="28"/>
  <c r="I408" i="28"/>
  <c r="J408" i="28"/>
  <c r="I406" i="28"/>
  <c r="J406" i="28"/>
  <c r="I404" i="28"/>
  <c r="J404" i="28"/>
  <c r="I402" i="28"/>
  <c r="J402" i="28"/>
  <c r="I400" i="28"/>
  <c r="J400" i="28"/>
  <c r="I398" i="28"/>
  <c r="J398" i="28"/>
  <c r="I396" i="28"/>
  <c r="J396" i="28"/>
  <c r="I394" i="28"/>
  <c r="J394" i="28"/>
  <c r="I392" i="28"/>
  <c r="J392" i="28"/>
  <c r="I390" i="28"/>
  <c r="J390" i="28"/>
  <c r="I388" i="28"/>
  <c r="J388" i="28"/>
  <c r="I386" i="28"/>
  <c r="J386" i="28"/>
  <c r="I384" i="28"/>
  <c r="J384" i="28"/>
  <c r="I382" i="28"/>
  <c r="J382" i="28"/>
  <c r="I380" i="28"/>
  <c r="J380" i="28"/>
  <c r="I378" i="28"/>
  <c r="J378" i="28"/>
  <c r="I376" i="28"/>
  <c r="J376" i="28"/>
  <c r="I374" i="28"/>
  <c r="J374" i="28"/>
  <c r="I372" i="28"/>
  <c r="J372" i="28"/>
  <c r="I370" i="28"/>
  <c r="J370" i="28"/>
  <c r="I368" i="28"/>
  <c r="J368" i="28"/>
  <c r="I366" i="28"/>
  <c r="J366" i="28"/>
  <c r="I364" i="28"/>
  <c r="J364" i="28"/>
  <c r="I362" i="28"/>
  <c r="J362" i="28"/>
  <c r="J360" i="28"/>
  <c r="I360" i="28"/>
  <c r="J356" i="28"/>
  <c r="I356" i="28"/>
  <c r="J354" i="28"/>
  <c r="I354" i="28"/>
  <c r="J352" i="28"/>
  <c r="I352" i="28"/>
  <c r="F286" i="28"/>
  <c r="F284" i="28"/>
  <c r="F282" i="28"/>
  <c r="F280" i="28"/>
  <c r="F278" i="28"/>
  <c r="F275" i="28"/>
  <c r="F267" i="28"/>
  <c r="F259" i="28"/>
  <c r="F251" i="28"/>
  <c r="F245" i="28"/>
  <c r="F241" i="28"/>
  <c r="F237" i="28"/>
  <c r="F233" i="28"/>
  <c r="F229" i="28"/>
  <c r="F225" i="28"/>
  <c r="F221" i="28"/>
  <c r="F217" i="28"/>
  <c r="F213" i="28"/>
  <c r="F209" i="28"/>
  <c r="F205" i="28"/>
  <c r="F201" i="28"/>
  <c r="F197" i="28"/>
  <c r="F193" i="28"/>
  <c r="J485" i="28"/>
  <c r="J477" i="28"/>
  <c r="J469" i="28"/>
  <c r="J461" i="28"/>
  <c r="J453" i="28"/>
  <c r="J445" i="28"/>
  <c r="J437" i="28"/>
  <c r="J429" i="28"/>
  <c r="J421" i="28"/>
  <c r="J413" i="28"/>
  <c r="J405" i="28"/>
  <c r="J397" i="28"/>
  <c r="J389" i="28"/>
  <c r="J381" i="28"/>
  <c r="J373" i="28"/>
  <c r="J365" i="28"/>
  <c r="I350" i="28"/>
  <c r="I318" i="28"/>
  <c r="I286" i="28"/>
  <c r="I254" i="28"/>
  <c r="F91" i="28"/>
  <c r="C91" i="28" s="1"/>
  <c r="D84" i="28"/>
  <c r="H11" i="28"/>
  <c r="F20" i="28" s="1"/>
  <c r="G14" i="28"/>
  <c r="E84" i="28"/>
  <c r="F14" i="28"/>
  <c r="G19" i="28"/>
  <c r="AR172" i="28"/>
  <c r="AR60" i="28"/>
  <c r="G528" i="28"/>
  <c r="G527" i="28"/>
  <c r="G526" i="28"/>
  <c r="G525" i="28"/>
  <c r="G524" i="28"/>
  <c r="G523" i="28"/>
  <c r="G522" i="28"/>
  <c r="G521" i="28"/>
  <c r="G520" i="28"/>
  <c r="G519" i="28"/>
  <c r="G518" i="28"/>
  <c r="G517" i="28"/>
  <c r="G516" i="28"/>
  <c r="G515" i="28"/>
  <c r="G514" i="28"/>
  <c r="G513" i="28"/>
  <c r="G512" i="28"/>
  <c r="G511" i="28"/>
  <c r="G510" i="28"/>
  <c r="G509" i="28"/>
  <c r="G508" i="28"/>
  <c r="G507" i="28"/>
  <c r="G506" i="28"/>
  <c r="G505" i="28"/>
  <c r="G504" i="28"/>
  <c r="G503" i="28"/>
  <c r="G502" i="28"/>
  <c r="G501" i="28"/>
  <c r="G500" i="28"/>
  <c r="G499" i="28"/>
  <c r="G498" i="28"/>
  <c r="G497" i="28"/>
  <c r="G496" i="28"/>
  <c r="G495" i="28"/>
  <c r="G494" i="28"/>
  <c r="G493" i="28"/>
  <c r="G492" i="28"/>
  <c r="G491" i="28"/>
  <c r="G490" i="28"/>
  <c r="G489" i="28"/>
  <c r="F487" i="28"/>
  <c r="F483" i="28"/>
  <c r="F479" i="28"/>
  <c r="F475" i="28"/>
  <c r="F471" i="28"/>
  <c r="F468" i="28"/>
  <c r="F466" i="28"/>
  <c r="F464" i="28"/>
  <c r="F462" i="28"/>
  <c r="F460" i="28"/>
  <c r="F458" i="28"/>
  <c r="F456" i="28"/>
  <c r="F454" i="28"/>
  <c r="F452" i="28"/>
  <c r="F450" i="28"/>
  <c r="F448" i="28"/>
  <c r="F446" i="28"/>
  <c r="F444" i="28"/>
  <c r="F442" i="28"/>
  <c r="F440" i="28"/>
  <c r="F438" i="28"/>
  <c r="F436" i="28"/>
  <c r="F434" i="28"/>
  <c r="F432" i="28"/>
  <c r="F430" i="28"/>
  <c r="F428" i="28"/>
  <c r="F426" i="28"/>
  <c r="F424" i="28"/>
  <c r="F422" i="28"/>
  <c r="F420" i="28"/>
  <c r="F418" i="28"/>
  <c r="F416" i="28"/>
  <c r="F414" i="28"/>
  <c r="F412" i="28"/>
  <c r="F410" i="28"/>
  <c r="F408" i="28"/>
  <c r="F406" i="28"/>
  <c r="F404" i="28"/>
  <c r="F402" i="28"/>
  <c r="F400" i="28"/>
  <c r="F398" i="28"/>
  <c r="F396" i="28"/>
  <c r="F394" i="28"/>
  <c r="F392" i="28"/>
  <c r="F390" i="28"/>
  <c r="F388" i="28"/>
  <c r="F386" i="28"/>
  <c r="F384" i="28"/>
  <c r="F382" i="28"/>
  <c r="F380" i="28"/>
  <c r="F378" i="28"/>
  <c r="F376" i="28"/>
  <c r="F374" i="28"/>
  <c r="F372" i="28"/>
  <c r="F370" i="28"/>
  <c r="F368" i="28"/>
  <c r="F366" i="28"/>
  <c r="F364" i="28"/>
  <c r="F362" i="28"/>
  <c r="F360" i="28"/>
  <c r="F358" i="28"/>
  <c r="F356" i="28"/>
  <c r="F354" i="28"/>
  <c r="F352" i="28"/>
  <c r="F350" i="28"/>
  <c r="F485" i="28"/>
  <c r="F481" i="28"/>
  <c r="F477" i="28"/>
  <c r="F473" i="28"/>
  <c r="F469" i="28"/>
  <c r="F467" i="28"/>
  <c r="F465" i="28"/>
  <c r="F463" i="28"/>
  <c r="F461" i="28"/>
  <c r="F459" i="28"/>
  <c r="F457" i="28"/>
  <c r="F455" i="28"/>
  <c r="F453" i="28"/>
  <c r="F451" i="28"/>
  <c r="F449" i="28"/>
  <c r="F447" i="28"/>
  <c r="F445" i="28"/>
  <c r="F443" i="28"/>
  <c r="F441" i="28"/>
  <c r="F439" i="28"/>
  <c r="F437" i="28"/>
  <c r="F435" i="28"/>
  <c r="F433" i="28"/>
  <c r="F431" i="28"/>
  <c r="F429" i="28"/>
  <c r="F427" i="28"/>
  <c r="F425" i="28"/>
  <c r="F423" i="28"/>
  <c r="F421" i="28"/>
  <c r="F419" i="28"/>
  <c r="F417" i="28"/>
  <c r="F415" i="28"/>
  <c r="F413" i="28"/>
  <c r="F411" i="28"/>
  <c r="F409" i="28"/>
  <c r="F407" i="28"/>
  <c r="F405" i="28"/>
  <c r="F403" i="28"/>
  <c r="F401" i="28"/>
  <c r="F399" i="28"/>
  <c r="F397" i="28"/>
  <c r="F395" i="28"/>
  <c r="F393" i="28"/>
  <c r="F391" i="28"/>
  <c r="F389" i="28"/>
  <c r="F387" i="28"/>
  <c r="F385" i="28"/>
  <c r="F383" i="28"/>
  <c r="F381" i="28"/>
  <c r="F379" i="28"/>
  <c r="F377" i="28"/>
  <c r="F375" i="28"/>
  <c r="F373" i="28"/>
  <c r="F371" i="28"/>
  <c r="F369" i="28"/>
  <c r="F367" i="28"/>
  <c r="F365" i="28"/>
  <c r="F363" i="28"/>
  <c r="F361" i="28"/>
  <c r="F359" i="28"/>
  <c r="F357" i="28"/>
  <c r="F355" i="28"/>
  <c r="F353" i="28"/>
  <c r="F351" i="28"/>
  <c r="F349" i="28"/>
  <c r="F346" i="28"/>
  <c r="F344" i="28"/>
  <c r="F342" i="28"/>
  <c r="F340" i="28"/>
  <c r="F338" i="28"/>
  <c r="F336" i="28"/>
  <c r="F334" i="28"/>
  <c r="F332" i="28"/>
  <c r="F330" i="28"/>
  <c r="F328" i="28"/>
  <c r="F326" i="28"/>
  <c r="F324" i="28"/>
  <c r="F322" i="28"/>
  <c r="F320" i="28"/>
  <c r="F318" i="28"/>
  <c r="F316" i="28"/>
  <c r="F314" i="28"/>
  <c r="F312" i="28"/>
  <c r="F310" i="28"/>
  <c r="F308" i="28"/>
  <c r="F306" i="28"/>
  <c r="F304" i="28"/>
  <c r="F302" i="28"/>
  <c r="F300" i="28"/>
  <c r="F298" i="28"/>
  <c r="F296" i="28"/>
  <c r="F294" i="28"/>
  <c r="F292" i="28"/>
  <c r="F290" i="28"/>
  <c r="F288" i="28"/>
  <c r="F277" i="28"/>
  <c r="F273" i="28"/>
  <c r="F269" i="28"/>
  <c r="F265" i="28"/>
  <c r="F261" i="28"/>
  <c r="F257" i="28"/>
  <c r="F253" i="28"/>
  <c r="F249" i="28"/>
  <c r="F274" i="28"/>
  <c r="F270" i="28"/>
  <c r="F266" i="28"/>
  <c r="F262" i="28"/>
  <c r="F258" i="28"/>
  <c r="F254" i="28"/>
  <c r="F250" i="28"/>
  <c r="D82" i="28"/>
  <c r="F93" i="28"/>
  <c r="C93" i="28" s="1"/>
  <c r="B91" i="28"/>
  <c r="B87" i="28"/>
  <c r="F87" i="28"/>
  <c r="C87" i="28" s="1"/>
  <c r="B86" i="28"/>
  <c r="F86" i="28"/>
  <c r="C86" i="28" s="1"/>
  <c r="B85" i="28"/>
  <c r="B84" i="28"/>
  <c r="AR81" i="28"/>
  <c r="I27" i="28"/>
  <c r="B11" i="28"/>
  <c r="C27" i="28"/>
  <c r="E27" i="28" s="1"/>
  <c r="I28" i="28"/>
  <c r="I29" i="28" s="1"/>
  <c r="G17" i="28"/>
  <c r="G15" i="28"/>
  <c r="G18" i="28"/>
  <c r="F423" i="20"/>
  <c r="F420" i="20"/>
  <c r="F397" i="20"/>
  <c r="F393" i="20"/>
  <c r="F391" i="20"/>
  <c r="F388" i="20"/>
  <c r="F365" i="20"/>
  <c r="F361" i="20"/>
  <c r="F359" i="20"/>
  <c r="F356" i="20"/>
  <c r="F263" i="20"/>
  <c r="F260" i="20"/>
  <c r="F195" i="20"/>
  <c r="B82" i="20"/>
  <c r="AT91" i="20"/>
  <c r="F91" i="20" s="1"/>
  <c r="C91" i="20" s="1"/>
  <c r="AT92" i="20"/>
  <c r="G92" i="20" s="1" a="1"/>
  <c r="G92" i="20" s="1"/>
  <c r="AT93" i="20"/>
  <c r="F93" i="20" s="1"/>
  <c r="C93" i="20" s="1"/>
  <c r="F421" i="20"/>
  <c r="F389" i="20"/>
  <c r="F357" i="20"/>
  <c r="F261" i="20"/>
  <c r="F223" i="20"/>
  <c r="AT90" i="20"/>
  <c r="B90" i="20" s="1"/>
  <c r="F433" i="20"/>
  <c r="F431" i="20"/>
  <c r="F428" i="20"/>
  <c r="F417" i="20"/>
  <c r="F415" i="20"/>
  <c r="F412" i="20"/>
  <c r="F401" i="20"/>
  <c r="F399" i="20"/>
  <c r="F396" i="20"/>
  <c r="F385" i="20"/>
  <c r="F383" i="20"/>
  <c r="F380" i="20"/>
  <c r="F369" i="20"/>
  <c r="F367" i="20"/>
  <c r="F364" i="20"/>
  <c r="F351" i="20"/>
  <c r="F347" i="20"/>
  <c r="F345" i="20"/>
  <c r="F319" i="20"/>
  <c r="F315" i="20"/>
  <c r="F313" i="20"/>
  <c r="F276" i="20"/>
  <c r="F253" i="20"/>
  <c r="F249" i="20"/>
  <c r="F247" i="20"/>
  <c r="F244" i="20"/>
  <c r="F235" i="20"/>
  <c r="F228" i="20"/>
  <c r="F226" i="20"/>
  <c r="F219" i="20"/>
  <c r="F212" i="20"/>
  <c r="F203" i="20"/>
  <c r="J293" i="20"/>
  <c r="EM174" i="12"/>
  <c r="DG174" i="12"/>
  <c r="CQ174" i="12"/>
  <c r="BK174" i="12"/>
  <c r="EI174" i="12"/>
  <c r="DS174" i="12"/>
  <c r="DC174" i="12"/>
  <c r="CM174" i="12"/>
  <c r="BW174" i="12"/>
  <c r="BG174" i="12"/>
  <c r="AY174" i="12"/>
  <c r="DW174" i="12"/>
  <c r="CA174" i="12"/>
  <c r="EE174" i="12"/>
  <c r="DO174" i="12"/>
  <c r="CY174" i="12"/>
  <c r="CI174" i="12"/>
  <c r="BS174" i="12"/>
  <c r="BC174" i="12"/>
  <c r="AS174" i="12"/>
  <c r="EL174" i="12"/>
  <c r="EH174" i="12"/>
  <c r="ED174" i="12"/>
  <c r="DZ174" i="12"/>
  <c r="DV174" i="12"/>
  <c r="DR174" i="12"/>
  <c r="DN174" i="12"/>
  <c r="DJ174" i="12"/>
  <c r="DF174" i="12"/>
  <c r="DB174" i="12"/>
  <c r="CX174" i="12"/>
  <c r="CT174" i="12"/>
  <c r="CP174" i="12"/>
  <c r="CL174" i="12"/>
  <c r="CH174" i="12"/>
  <c r="CD174" i="12"/>
  <c r="BZ174" i="12"/>
  <c r="BV174" i="12"/>
  <c r="BR174" i="12"/>
  <c r="BN174" i="12"/>
  <c r="BJ174" i="12"/>
  <c r="BF174" i="12"/>
  <c r="BB174" i="12"/>
  <c r="AX174" i="12"/>
  <c r="F432" i="12"/>
  <c r="AT174" i="12"/>
  <c r="EK174" i="12"/>
  <c r="EG174" i="12"/>
  <c r="EC174" i="12"/>
  <c r="DY174" i="12"/>
  <c r="DU174" i="12"/>
  <c r="DQ174" i="12"/>
  <c r="DM174" i="12"/>
  <c r="DI174" i="12"/>
  <c r="DE174" i="12"/>
  <c r="DA174" i="12"/>
  <c r="CW174" i="12"/>
  <c r="CS174" i="12"/>
  <c r="CO174" i="12"/>
  <c r="CK174" i="12"/>
  <c r="CG174" i="12"/>
  <c r="CC174" i="12"/>
  <c r="BY174" i="12"/>
  <c r="BU174" i="12"/>
  <c r="BQ174" i="12"/>
  <c r="BM174" i="12"/>
  <c r="BI174" i="12"/>
  <c r="BE174" i="12"/>
  <c r="BA174" i="12"/>
  <c r="AW174" i="12"/>
  <c r="EO174" i="12"/>
  <c r="F437" i="12"/>
  <c r="AU174" i="12"/>
  <c r="EJ174" i="12"/>
  <c r="EF174" i="12"/>
  <c r="EB174" i="12"/>
  <c r="DX174" i="12"/>
  <c r="DT174" i="12"/>
  <c r="DP174" i="12"/>
  <c r="DL174" i="12"/>
  <c r="DH174" i="12"/>
  <c r="DD174" i="12"/>
  <c r="CZ174" i="12"/>
  <c r="CV174" i="12"/>
  <c r="CR174" i="12"/>
  <c r="CN174" i="12"/>
  <c r="CJ174" i="12"/>
  <c r="CF174" i="12"/>
  <c r="CB174" i="12"/>
  <c r="BX174" i="12"/>
  <c r="BT174" i="12"/>
  <c r="BP174" i="12"/>
  <c r="BL174" i="12"/>
  <c r="BH174" i="12"/>
  <c r="BD174" i="12"/>
  <c r="AZ174" i="12"/>
  <c r="AV174" i="12"/>
  <c r="F233" i="3"/>
  <c r="F231" i="3"/>
  <c r="DZ154" i="3"/>
  <c r="DE154" i="3"/>
  <c r="CI154" i="3"/>
  <c r="BN154" i="3"/>
  <c r="AW154" i="3"/>
  <c r="DU154" i="3"/>
  <c r="CY154" i="3"/>
  <c r="CD154" i="3"/>
  <c r="BI154" i="3"/>
  <c r="F424" i="3"/>
  <c r="F420" i="3"/>
  <c r="F418" i="3"/>
  <c r="F416" i="3"/>
  <c r="F414" i="3"/>
  <c r="F412" i="3"/>
  <c r="F410" i="3"/>
  <c r="F408" i="3"/>
  <c r="F406" i="3"/>
  <c r="F404" i="3"/>
  <c r="F402" i="3"/>
  <c r="F400" i="3"/>
  <c r="F398" i="3"/>
  <c r="F396" i="3"/>
  <c r="F394" i="3"/>
  <c r="F390" i="3"/>
  <c r="F388" i="3"/>
  <c r="F228" i="3"/>
  <c r="F224" i="3"/>
  <c r="EK154" i="3"/>
  <c r="DO154" i="3"/>
  <c r="CT154" i="3"/>
  <c r="BY154" i="3"/>
  <c r="BC154" i="3"/>
  <c r="EI154" i="3"/>
  <c r="DY154" i="3"/>
  <c r="DS154" i="3"/>
  <c r="DI154" i="3"/>
  <c r="CX154" i="3"/>
  <c r="CM154" i="3"/>
  <c r="CC154" i="3"/>
  <c r="BR154" i="3"/>
  <c r="BG154" i="3"/>
  <c r="BB154" i="3"/>
  <c r="EQ178" i="3"/>
  <c r="AT154" i="3"/>
  <c r="EM154" i="3"/>
  <c r="EH154" i="3"/>
  <c r="EC154" i="3"/>
  <c r="DW154" i="3"/>
  <c r="DR154" i="3"/>
  <c r="DM154" i="3"/>
  <c r="DG154" i="3"/>
  <c r="DB154" i="3"/>
  <c r="CW154" i="3"/>
  <c r="CQ154" i="3"/>
  <c r="CL154" i="3"/>
  <c r="CG154" i="3"/>
  <c r="CA154" i="3"/>
  <c r="BV154" i="3"/>
  <c r="BQ154" i="3"/>
  <c r="BK154" i="3"/>
  <c r="BF154" i="3"/>
  <c r="BA154" i="3"/>
  <c r="AT178" i="3"/>
  <c r="EN178" i="3"/>
  <c r="EJ178" i="3"/>
  <c r="EF178" i="3"/>
  <c r="EB178" i="3"/>
  <c r="DX178" i="3"/>
  <c r="DT178" i="3"/>
  <c r="DP178" i="3"/>
  <c r="DL178" i="3"/>
  <c r="DH178" i="3"/>
  <c r="DD178" i="3"/>
  <c r="CZ178" i="3"/>
  <c r="CV178" i="3"/>
  <c r="CR178" i="3"/>
  <c r="CN178" i="3"/>
  <c r="CJ178" i="3"/>
  <c r="CF178" i="3"/>
  <c r="CB178" i="3"/>
  <c r="BX178" i="3"/>
  <c r="BT178" i="3"/>
  <c r="BP178" i="3"/>
  <c r="BL178" i="3"/>
  <c r="BH178" i="3"/>
  <c r="BD178" i="3"/>
  <c r="AZ178" i="3"/>
  <c r="EO154" i="3"/>
  <c r="ED154" i="3"/>
  <c r="DN154" i="3"/>
  <c r="DC154" i="3"/>
  <c r="CS154" i="3"/>
  <c r="CH154" i="3"/>
  <c r="BW154" i="3"/>
  <c r="BM154" i="3"/>
  <c r="EP154" i="3"/>
  <c r="F421" i="3"/>
  <c r="F419" i="3"/>
  <c r="F417" i="3"/>
  <c r="F415" i="3"/>
  <c r="F413" i="3"/>
  <c r="F411" i="3"/>
  <c r="F409" i="3"/>
  <c r="F407" i="3"/>
  <c r="F405" i="3"/>
  <c r="F403" i="3"/>
  <c r="F401" i="3"/>
  <c r="F399" i="3"/>
  <c r="F397" i="3"/>
  <c r="F395" i="3"/>
  <c r="F393" i="3"/>
  <c r="F265" i="3"/>
  <c r="F263" i="3"/>
  <c r="F259" i="3"/>
  <c r="F249" i="3"/>
  <c r="F247" i="3"/>
  <c r="F243" i="3"/>
  <c r="F235" i="3"/>
  <c r="F220" i="3"/>
  <c r="F212" i="3"/>
  <c r="F208" i="3"/>
  <c r="AV154" i="3"/>
  <c r="EL154" i="3"/>
  <c r="EG154" i="3"/>
  <c r="EA154" i="3"/>
  <c r="DV154" i="3"/>
  <c r="DQ154" i="3"/>
  <c r="DK154" i="3"/>
  <c r="DF154" i="3"/>
  <c r="DA154" i="3"/>
  <c r="CU154" i="3"/>
  <c r="CP154" i="3"/>
  <c r="CK154" i="3"/>
  <c r="CE154" i="3"/>
  <c r="BZ154" i="3"/>
  <c r="BU154" i="3"/>
  <c r="BO154" i="3"/>
  <c r="BJ154" i="3"/>
  <c r="BE154" i="3"/>
  <c r="AY154" i="3"/>
  <c r="AV178" i="3"/>
  <c r="EM178" i="3"/>
  <c r="EI178" i="3"/>
  <c r="EE178" i="3"/>
  <c r="EA178" i="3"/>
  <c r="DW178" i="3"/>
  <c r="DS178" i="3"/>
  <c r="DO178" i="3"/>
  <c r="DK178" i="3"/>
  <c r="DG178" i="3"/>
  <c r="DC178" i="3"/>
  <c r="CY178" i="3"/>
  <c r="CU178" i="3"/>
  <c r="CQ178" i="3"/>
  <c r="CM178" i="3"/>
  <c r="CI178" i="3"/>
  <c r="CE178" i="3"/>
  <c r="CA178" i="3"/>
  <c r="BW178" i="3"/>
  <c r="BS178" i="3"/>
  <c r="BO178" i="3"/>
  <c r="BK178" i="3"/>
  <c r="BG178" i="3"/>
  <c r="BC178" i="3"/>
  <c r="J271" i="20"/>
  <c r="I357" i="20"/>
  <c r="I250" i="20"/>
  <c r="F192" i="20"/>
  <c r="F435" i="20"/>
  <c r="F432" i="20"/>
  <c r="F427" i="20"/>
  <c r="F424" i="20"/>
  <c r="F419" i="20"/>
  <c r="F416" i="20"/>
  <c r="F411" i="20"/>
  <c r="F408" i="20"/>
  <c r="F403" i="20"/>
  <c r="F400" i="20"/>
  <c r="F395" i="20"/>
  <c r="F392" i="20"/>
  <c r="F387" i="20"/>
  <c r="F384" i="20"/>
  <c r="F379" i="20"/>
  <c r="F376" i="20"/>
  <c r="F371" i="20"/>
  <c r="F368" i="20"/>
  <c r="F363" i="20"/>
  <c r="F360" i="20"/>
  <c r="F355" i="20"/>
  <c r="F353" i="20"/>
  <c r="F339" i="20"/>
  <c r="F337" i="20"/>
  <c r="F323" i="20"/>
  <c r="F321" i="20"/>
  <c r="F273" i="20"/>
  <c r="F271" i="20"/>
  <c r="F268" i="20"/>
  <c r="F257" i="20"/>
  <c r="F255" i="20"/>
  <c r="F252" i="20"/>
  <c r="F243" i="20"/>
  <c r="F240" i="20"/>
  <c r="F232" i="20"/>
  <c r="F224" i="20"/>
  <c r="F216" i="20"/>
  <c r="I343" i="20"/>
  <c r="J229" i="20"/>
  <c r="J192" i="20"/>
  <c r="I192" i="20"/>
  <c r="I435" i="20"/>
  <c r="J435" i="20"/>
  <c r="J430" i="20"/>
  <c r="I430" i="20"/>
  <c r="I427" i="20"/>
  <c r="J427" i="20"/>
  <c r="J422" i="20"/>
  <c r="I422" i="20"/>
  <c r="I419" i="20"/>
  <c r="J419" i="20"/>
  <c r="J414" i="20"/>
  <c r="I414" i="20"/>
  <c r="I411" i="20"/>
  <c r="J411" i="20"/>
  <c r="J406" i="20"/>
  <c r="I406" i="20"/>
  <c r="I403" i="20"/>
  <c r="J403" i="20"/>
  <c r="J398" i="20"/>
  <c r="I398" i="20"/>
  <c r="I395" i="20"/>
  <c r="J395" i="20"/>
  <c r="J390" i="20"/>
  <c r="I390" i="20"/>
  <c r="I387" i="20"/>
  <c r="J387" i="20"/>
  <c r="J382" i="20"/>
  <c r="I382" i="20"/>
  <c r="I379" i="20"/>
  <c r="J379" i="20"/>
  <c r="J374" i="20"/>
  <c r="I374" i="20"/>
  <c r="I371" i="20"/>
  <c r="J371" i="20"/>
  <c r="J366" i="20"/>
  <c r="I366" i="20"/>
  <c r="I363" i="20"/>
  <c r="J363" i="20"/>
  <c r="J358" i="20"/>
  <c r="I358" i="20"/>
  <c r="J355" i="20"/>
  <c r="I355" i="20"/>
  <c r="J346" i="20"/>
  <c r="I346" i="20"/>
  <c r="J339" i="20"/>
  <c r="I339" i="20"/>
  <c r="J330" i="20"/>
  <c r="I330" i="20"/>
  <c r="J323" i="20"/>
  <c r="I323" i="20"/>
  <c r="J314" i="20"/>
  <c r="I314" i="20"/>
  <c r="I273" i="20"/>
  <c r="J273" i="20"/>
  <c r="J264" i="20"/>
  <c r="I264" i="20"/>
  <c r="I257" i="20"/>
  <c r="J257" i="20"/>
  <c r="J248" i="20"/>
  <c r="I248" i="20"/>
  <c r="I243" i="20"/>
  <c r="J243" i="20"/>
  <c r="J238" i="20"/>
  <c r="I238" i="20"/>
  <c r="I434" i="20"/>
  <c r="J434" i="20"/>
  <c r="I431" i="20"/>
  <c r="J431" i="20"/>
  <c r="I426" i="20"/>
  <c r="J426" i="20"/>
  <c r="I423" i="20"/>
  <c r="J423" i="20"/>
  <c r="I418" i="20"/>
  <c r="J418" i="20"/>
  <c r="I415" i="20"/>
  <c r="J415" i="20"/>
  <c r="I410" i="20"/>
  <c r="J410" i="20"/>
  <c r="I407" i="20"/>
  <c r="J407" i="20"/>
  <c r="I402" i="20"/>
  <c r="J402" i="20"/>
  <c r="I399" i="20"/>
  <c r="J399" i="20"/>
  <c r="I394" i="20"/>
  <c r="J394" i="20"/>
  <c r="I391" i="20"/>
  <c r="J391" i="20"/>
  <c r="I386" i="20"/>
  <c r="J386" i="20"/>
  <c r="I383" i="20"/>
  <c r="J383" i="20"/>
  <c r="I378" i="20"/>
  <c r="J378" i="20"/>
  <c r="I375" i="20"/>
  <c r="J375" i="20"/>
  <c r="I370" i="20"/>
  <c r="J370" i="20"/>
  <c r="I367" i="20"/>
  <c r="J367" i="20"/>
  <c r="I362" i="20"/>
  <c r="J362" i="20"/>
  <c r="I359" i="20"/>
  <c r="J359" i="20"/>
  <c r="J354" i="20"/>
  <c r="I354" i="20"/>
  <c r="J347" i="20"/>
  <c r="I347" i="20"/>
  <c r="J338" i="20"/>
  <c r="I338" i="20"/>
  <c r="J331" i="20"/>
  <c r="I331" i="20"/>
  <c r="J322" i="20"/>
  <c r="I322" i="20"/>
  <c r="J315" i="20"/>
  <c r="I315" i="20"/>
  <c r="J272" i="20"/>
  <c r="I272" i="20"/>
  <c r="I265" i="20"/>
  <c r="J265" i="20"/>
  <c r="J256" i="20"/>
  <c r="I256" i="20"/>
  <c r="I249" i="20"/>
  <c r="J249" i="20"/>
  <c r="J242" i="20"/>
  <c r="I242" i="20"/>
  <c r="I239" i="20"/>
  <c r="J239" i="20"/>
  <c r="I436" i="20"/>
  <c r="J436" i="20"/>
  <c r="I428" i="20"/>
  <c r="J428" i="20"/>
  <c r="I420" i="20"/>
  <c r="J420" i="20"/>
  <c r="I412" i="20"/>
  <c r="J412" i="20"/>
  <c r="I404" i="20"/>
  <c r="J404" i="20"/>
  <c r="I396" i="20"/>
  <c r="J396" i="20"/>
  <c r="I388" i="20"/>
  <c r="J388" i="20"/>
  <c r="I380" i="20"/>
  <c r="J380" i="20"/>
  <c r="I372" i="20"/>
  <c r="J372" i="20"/>
  <c r="I364" i="20"/>
  <c r="J364" i="20"/>
  <c r="J356" i="20"/>
  <c r="I356" i="20"/>
  <c r="J352" i="20"/>
  <c r="I352" i="20"/>
  <c r="J350" i="20"/>
  <c r="I350" i="20"/>
  <c r="J344" i="20"/>
  <c r="I344" i="20"/>
  <c r="J342" i="20"/>
  <c r="I342" i="20"/>
  <c r="I341" i="20"/>
  <c r="J341" i="20"/>
  <c r="J336" i="20"/>
  <c r="I336" i="20"/>
  <c r="J334" i="20"/>
  <c r="I334" i="20"/>
  <c r="I333" i="20"/>
  <c r="J333" i="20"/>
  <c r="J326" i="20"/>
  <c r="I326" i="20"/>
  <c r="J320" i="20"/>
  <c r="I320" i="20"/>
  <c r="J318" i="20"/>
  <c r="I318" i="20"/>
  <c r="J312" i="20"/>
  <c r="I312" i="20"/>
  <c r="J310" i="20"/>
  <c r="I310" i="20"/>
  <c r="J308" i="20"/>
  <c r="I308" i="20"/>
  <c r="J306" i="20"/>
  <c r="I306" i="20"/>
  <c r="J304" i="20"/>
  <c r="I304" i="20"/>
  <c r="J302" i="20"/>
  <c r="I302" i="20"/>
  <c r="J300" i="20"/>
  <c r="I300" i="20"/>
  <c r="J296" i="20"/>
  <c r="I296" i="20"/>
  <c r="J294" i="20"/>
  <c r="I294" i="20"/>
  <c r="J292" i="20"/>
  <c r="I292" i="20"/>
  <c r="J290" i="20"/>
  <c r="I290" i="20"/>
  <c r="J288" i="20"/>
  <c r="I288" i="20"/>
  <c r="J286" i="20"/>
  <c r="I286" i="20"/>
  <c r="J284" i="20"/>
  <c r="I284" i="20"/>
  <c r="J276" i="20"/>
  <c r="I276" i="20"/>
  <c r="I275" i="20"/>
  <c r="J275" i="20"/>
  <c r="J270" i="20"/>
  <c r="I270" i="20"/>
  <c r="J268" i="20"/>
  <c r="I268" i="20"/>
  <c r="I267" i="20"/>
  <c r="J267" i="20"/>
  <c r="J262" i="20"/>
  <c r="I262" i="20"/>
  <c r="J260" i="20"/>
  <c r="I260" i="20"/>
  <c r="I259" i="20"/>
  <c r="J259" i="20"/>
  <c r="J254" i="20"/>
  <c r="I254" i="20"/>
  <c r="J252" i="20"/>
  <c r="I252" i="20"/>
  <c r="I251" i="20"/>
  <c r="J251" i="20"/>
  <c r="J246" i="20"/>
  <c r="I246" i="20"/>
  <c r="J244" i="20"/>
  <c r="I244" i="20"/>
  <c r="J240" i="20"/>
  <c r="I240" i="20"/>
  <c r="J236" i="20"/>
  <c r="I236" i="20"/>
  <c r="J228" i="20"/>
  <c r="I228" i="20"/>
  <c r="J220" i="20"/>
  <c r="I220" i="20"/>
  <c r="J212" i="20"/>
  <c r="I212" i="20"/>
  <c r="J204" i="20"/>
  <c r="I204" i="20"/>
  <c r="J196" i="20"/>
  <c r="I196" i="20"/>
  <c r="J432" i="20"/>
  <c r="J400" i="20"/>
  <c r="J368" i="20"/>
  <c r="I328" i="20"/>
  <c r="D50" i="20"/>
  <c r="I50" i="20" s="1"/>
  <c r="AT95" i="20"/>
  <c r="G95" i="20" s="1" a="1"/>
  <c r="G95" i="20" s="1"/>
  <c r="AT96" i="20"/>
  <c r="G96" i="20" s="1" a="1"/>
  <c r="G96" i="20" s="1"/>
  <c r="AT97" i="20"/>
  <c r="F97" i="20" s="1"/>
  <c r="C97" i="20" s="1"/>
  <c r="I433" i="20"/>
  <c r="J433" i="20"/>
  <c r="I429" i="20"/>
  <c r="J429" i="20"/>
  <c r="I425" i="20"/>
  <c r="J425" i="20"/>
  <c r="I421" i="20"/>
  <c r="J421" i="20"/>
  <c r="I417" i="20"/>
  <c r="J417" i="20"/>
  <c r="I413" i="20"/>
  <c r="J413" i="20"/>
  <c r="I409" i="20"/>
  <c r="J409" i="20"/>
  <c r="I405" i="20"/>
  <c r="J405" i="20"/>
  <c r="I401" i="20"/>
  <c r="J401" i="20"/>
  <c r="I397" i="20"/>
  <c r="J397" i="20"/>
  <c r="I393" i="20"/>
  <c r="J393" i="20"/>
  <c r="I389" i="20"/>
  <c r="J389" i="20"/>
  <c r="I385" i="20"/>
  <c r="J385" i="20"/>
  <c r="I381" i="20"/>
  <c r="J381" i="20"/>
  <c r="I377" i="20"/>
  <c r="J377" i="20"/>
  <c r="I373" i="20"/>
  <c r="J373" i="20"/>
  <c r="I369" i="20"/>
  <c r="J369" i="20"/>
  <c r="I365" i="20"/>
  <c r="J365" i="20"/>
  <c r="I361" i="20"/>
  <c r="J361" i="20"/>
  <c r="I351" i="20"/>
  <c r="J351" i="20"/>
  <c r="I327" i="20"/>
  <c r="J327" i="20"/>
  <c r="I319" i="20"/>
  <c r="J319" i="20"/>
  <c r="I269" i="20"/>
  <c r="J269" i="20"/>
  <c r="I253" i="20"/>
  <c r="J253" i="20"/>
  <c r="I241" i="20"/>
  <c r="J241" i="20"/>
  <c r="I237" i="20"/>
  <c r="J237" i="20"/>
  <c r="I233" i="20"/>
  <c r="J233" i="20"/>
  <c r="I231" i="20"/>
  <c r="J231" i="20"/>
  <c r="J230" i="20"/>
  <c r="I230" i="20"/>
  <c r="I225" i="20"/>
  <c r="J225" i="20"/>
  <c r="J222" i="20"/>
  <c r="I222" i="20"/>
  <c r="J214" i="20"/>
  <c r="I214" i="20"/>
  <c r="J206" i="20"/>
  <c r="I206" i="20"/>
  <c r="I201" i="20"/>
  <c r="J201" i="20"/>
  <c r="J198" i="20"/>
  <c r="I198" i="20"/>
  <c r="J408" i="20"/>
  <c r="J376" i="20"/>
  <c r="J353" i="20"/>
  <c r="I325" i="20"/>
  <c r="J309" i="20"/>
  <c r="J287" i="20"/>
  <c r="I266" i="20"/>
  <c r="J245" i="20"/>
  <c r="J223" i="20"/>
  <c r="AT85" i="20"/>
  <c r="F85" i="20" s="1"/>
  <c r="C85" i="20" s="1"/>
  <c r="AT86" i="20"/>
  <c r="G86" i="20" s="1" a="1"/>
  <c r="G86" i="20" s="1"/>
  <c r="J348" i="20"/>
  <c r="I348" i="20"/>
  <c r="I345" i="20"/>
  <c r="J345" i="20"/>
  <c r="J340" i="20"/>
  <c r="I340" i="20"/>
  <c r="I337" i="20"/>
  <c r="J337" i="20"/>
  <c r="I329" i="20"/>
  <c r="J329" i="20"/>
  <c r="J324" i="20"/>
  <c r="I324" i="20"/>
  <c r="J316" i="20"/>
  <c r="I316" i="20"/>
  <c r="I313" i="20"/>
  <c r="J313" i="20"/>
  <c r="I311" i="20"/>
  <c r="J311" i="20"/>
  <c r="I307" i="20"/>
  <c r="J307" i="20"/>
  <c r="I305" i="20"/>
  <c r="J305" i="20"/>
  <c r="I301" i="20"/>
  <c r="J301" i="20"/>
  <c r="I299" i="20"/>
  <c r="J299" i="20"/>
  <c r="I297" i="20"/>
  <c r="J297" i="20"/>
  <c r="I295" i="20"/>
  <c r="J295" i="20"/>
  <c r="I291" i="20"/>
  <c r="J291" i="20"/>
  <c r="I289" i="20"/>
  <c r="J289" i="20"/>
  <c r="I285" i="20"/>
  <c r="J285" i="20"/>
  <c r="I283" i="20"/>
  <c r="J283" i="20"/>
  <c r="J274" i="20"/>
  <c r="I274" i="20"/>
  <c r="I263" i="20"/>
  <c r="J263" i="20"/>
  <c r="J258" i="20"/>
  <c r="I258" i="20"/>
  <c r="I247" i="20"/>
  <c r="J247" i="20"/>
  <c r="F245" i="20"/>
  <c r="F241" i="20"/>
  <c r="J232" i="20"/>
  <c r="I232" i="20"/>
  <c r="J224" i="20"/>
  <c r="I224" i="20"/>
  <c r="J216" i="20"/>
  <c r="I216" i="20"/>
  <c r="J208" i="20"/>
  <c r="I208" i="20"/>
  <c r="J200" i="20"/>
  <c r="I200" i="20"/>
  <c r="J437" i="20"/>
  <c r="J416" i="20"/>
  <c r="J384" i="20"/>
  <c r="J349" i="20"/>
  <c r="J335" i="20"/>
  <c r="J321" i="20"/>
  <c r="J303" i="20"/>
  <c r="J261" i="20"/>
  <c r="J217" i="20"/>
  <c r="AT87" i="20"/>
  <c r="G87" i="20" s="1" a="1"/>
  <c r="G87" i="20" s="1"/>
  <c r="AT88" i="20"/>
  <c r="G88" i="20" s="1" a="1"/>
  <c r="G88" i="20" s="1"/>
  <c r="AT89" i="20"/>
  <c r="G89" i="20" s="1" a="1"/>
  <c r="G89" i="20" s="1"/>
  <c r="F434" i="20"/>
  <c r="F430" i="20"/>
  <c r="F426" i="20"/>
  <c r="F422" i="20"/>
  <c r="F418" i="20"/>
  <c r="F414" i="20"/>
  <c r="F410" i="20"/>
  <c r="F406" i="20"/>
  <c r="F402" i="20"/>
  <c r="F398" i="20"/>
  <c r="F394" i="20"/>
  <c r="F390" i="20"/>
  <c r="F386" i="20"/>
  <c r="F382" i="20"/>
  <c r="F378" i="20"/>
  <c r="F374" i="20"/>
  <c r="F370" i="20"/>
  <c r="F366" i="20"/>
  <c r="F362" i="20"/>
  <c r="F358" i="20"/>
  <c r="F349" i="20"/>
  <c r="F341" i="20"/>
  <c r="F333" i="20"/>
  <c r="F325" i="20"/>
  <c r="F317" i="20"/>
  <c r="F275" i="20"/>
  <c r="F272" i="20"/>
  <c r="F267" i="20"/>
  <c r="F264" i="20"/>
  <c r="F259" i="20"/>
  <c r="F256" i="20"/>
  <c r="F251" i="20"/>
  <c r="F248" i="20"/>
  <c r="F242" i="20"/>
  <c r="F238" i="20"/>
  <c r="I235" i="20"/>
  <c r="J235" i="20"/>
  <c r="I227" i="20"/>
  <c r="J227" i="20"/>
  <c r="J226" i="20"/>
  <c r="I226" i="20"/>
  <c r="I221" i="20"/>
  <c r="J221" i="20"/>
  <c r="J218" i="20"/>
  <c r="I218" i="20"/>
  <c r="I213" i="20"/>
  <c r="J213" i="20"/>
  <c r="J210" i="20"/>
  <c r="I210" i="20"/>
  <c r="I205" i="20"/>
  <c r="J205" i="20"/>
  <c r="J202" i="20"/>
  <c r="I202" i="20"/>
  <c r="I197" i="20"/>
  <c r="J197" i="20"/>
  <c r="J194" i="20"/>
  <c r="I194" i="20"/>
  <c r="J424" i="20"/>
  <c r="J392" i="20"/>
  <c r="I360" i="20"/>
  <c r="I332" i="20"/>
  <c r="J317" i="20"/>
  <c r="I298" i="20"/>
  <c r="J277" i="20"/>
  <c r="J255" i="20"/>
  <c r="I234" i="20"/>
  <c r="J209" i="20"/>
  <c r="F208" i="20"/>
  <c r="F204" i="20"/>
  <c r="F200" i="20"/>
  <c r="F196" i="20"/>
  <c r="F237" i="20"/>
  <c r="F233" i="20"/>
  <c r="F229" i="20"/>
  <c r="F225" i="20"/>
  <c r="F221" i="20"/>
  <c r="F217" i="20"/>
  <c r="F213" i="20"/>
  <c r="F209" i="20"/>
  <c r="F205" i="20"/>
  <c r="F201" i="20"/>
  <c r="F197" i="20"/>
  <c r="F193" i="20"/>
  <c r="I219" i="20"/>
  <c r="J219" i="20"/>
  <c r="F218" i="20"/>
  <c r="I215" i="20"/>
  <c r="J215" i="20"/>
  <c r="F214" i="20"/>
  <c r="I211" i="20"/>
  <c r="J211" i="20"/>
  <c r="F210" i="20"/>
  <c r="I207" i="20"/>
  <c r="J207" i="20"/>
  <c r="F206" i="20"/>
  <c r="I203" i="20"/>
  <c r="J203" i="20"/>
  <c r="F202" i="20"/>
  <c r="I199" i="20"/>
  <c r="J199" i="20"/>
  <c r="F198" i="20"/>
  <c r="I195" i="20"/>
  <c r="J195" i="20"/>
  <c r="F194" i="20"/>
  <c r="C52" i="20"/>
  <c r="B52" i="20" s="1"/>
  <c r="G52" i="20" s="1"/>
  <c r="C51" i="20"/>
  <c r="B51" i="20" s="1"/>
  <c r="B88" i="20"/>
  <c r="F94" i="20"/>
  <c r="E84" i="20"/>
  <c r="H11" i="20"/>
  <c r="F20" i="20" s="1"/>
  <c r="D84" i="20"/>
  <c r="G14" i="20"/>
  <c r="F14" i="20"/>
  <c r="H51" i="20"/>
  <c r="AR60" i="20"/>
  <c r="F278" i="20"/>
  <c r="G278" i="20"/>
  <c r="F354" i="20"/>
  <c r="F350" i="20"/>
  <c r="F346" i="20"/>
  <c r="F342" i="20"/>
  <c r="F338" i="20"/>
  <c r="F334" i="20"/>
  <c r="F330" i="20"/>
  <c r="F326" i="20"/>
  <c r="F322" i="20"/>
  <c r="F318" i="20"/>
  <c r="F314" i="20"/>
  <c r="F311" i="20"/>
  <c r="F309" i="20"/>
  <c r="F307" i="20"/>
  <c r="F305" i="20"/>
  <c r="F303" i="20"/>
  <c r="F301" i="20"/>
  <c r="F299" i="20"/>
  <c r="F297" i="20"/>
  <c r="F295" i="20"/>
  <c r="F293" i="20"/>
  <c r="F291" i="20"/>
  <c r="F289" i="20"/>
  <c r="F287" i="20"/>
  <c r="F285" i="20"/>
  <c r="F283" i="20"/>
  <c r="F280" i="20"/>
  <c r="G280" i="20"/>
  <c r="F281" i="20"/>
  <c r="G281" i="20"/>
  <c r="F279" i="20"/>
  <c r="G279" i="20"/>
  <c r="F282" i="20"/>
  <c r="G282" i="20"/>
  <c r="F352" i="20"/>
  <c r="F348" i="20"/>
  <c r="F344" i="20"/>
  <c r="F340" i="20"/>
  <c r="F336" i="20"/>
  <c r="F332" i="20"/>
  <c r="F328" i="20"/>
  <c r="F324" i="20"/>
  <c r="F320" i="20"/>
  <c r="F316" i="20"/>
  <c r="F312" i="20"/>
  <c r="F310" i="20"/>
  <c r="F308" i="20"/>
  <c r="F306" i="20"/>
  <c r="F304" i="20"/>
  <c r="F302" i="20"/>
  <c r="F300" i="20"/>
  <c r="F298" i="20"/>
  <c r="F296" i="20"/>
  <c r="F294" i="20"/>
  <c r="F292" i="20"/>
  <c r="F290" i="20"/>
  <c r="F288" i="20"/>
  <c r="F286" i="20"/>
  <c r="F284" i="20"/>
  <c r="F274" i="20"/>
  <c r="F270" i="20"/>
  <c r="F266" i="20"/>
  <c r="F262" i="20"/>
  <c r="F258" i="20"/>
  <c r="F254" i="20"/>
  <c r="F250" i="20"/>
  <c r="F246" i="20"/>
  <c r="B97" i="20"/>
  <c r="F92" i="20"/>
  <c r="C92" i="20" s="1"/>
  <c r="B84" i="20"/>
  <c r="AR81" i="20"/>
  <c r="B11" i="20"/>
  <c r="I27" i="20"/>
  <c r="C27" i="20"/>
  <c r="E27" i="20" s="1"/>
  <c r="I28" i="20"/>
  <c r="I29" i="20" s="1"/>
  <c r="F439" i="12"/>
  <c r="F250" i="12"/>
  <c r="F218" i="12"/>
  <c r="F424" i="12"/>
  <c r="F416" i="12"/>
  <c r="F414" i="12"/>
  <c r="F412" i="12"/>
  <c r="F410" i="12"/>
  <c r="F408" i="12"/>
  <c r="F406" i="12"/>
  <c r="F404" i="12"/>
  <c r="F402" i="12"/>
  <c r="F400" i="12"/>
  <c r="F398" i="12"/>
  <c r="F396" i="12"/>
  <c r="F394" i="12"/>
  <c r="F392" i="12"/>
  <c r="F390" i="12"/>
  <c r="F388" i="12"/>
  <c r="F386" i="12"/>
  <c r="F384" i="12"/>
  <c r="F382" i="12"/>
  <c r="F380" i="12"/>
  <c r="F378" i="12"/>
  <c r="F376" i="12"/>
  <c r="F374" i="12"/>
  <c r="F372" i="12"/>
  <c r="F370" i="12"/>
  <c r="F368" i="12"/>
  <c r="F366" i="12"/>
  <c r="F364" i="12"/>
  <c r="F362" i="12"/>
  <c r="F360" i="12"/>
  <c r="F268" i="12"/>
  <c r="F262" i="12"/>
  <c r="F259" i="12"/>
  <c r="F255" i="12"/>
  <c r="F248" i="12"/>
  <c r="F246" i="12"/>
  <c r="F232" i="12"/>
  <c r="F230" i="12"/>
  <c r="F227" i="12"/>
  <c r="F223" i="12"/>
  <c r="F216" i="12"/>
  <c r="F214" i="12"/>
  <c r="F200" i="12"/>
  <c r="F198" i="12"/>
  <c r="F195" i="12"/>
  <c r="F194" i="12"/>
  <c r="F420" i="12"/>
  <c r="F389" i="12"/>
  <c r="F387" i="12"/>
  <c r="F385" i="12"/>
  <c r="F383" i="12"/>
  <c r="F381" i="12"/>
  <c r="F379" i="12"/>
  <c r="F377" i="12"/>
  <c r="F375" i="12"/>
  <c r="F373" i="12"/>
  <c r="F371" i="12"/>
  <c r="F369" i="12"/>
  <c r="F367" i="12"/>
  <c r="F365" i="12"/>
  <c r="F363" i="12"/>
  <c r="F361" i="12"/>
  <c r="F359" i="12"/>
  <c r="F357" i="12"/>
  <c r="F355" i="12"/>
  <c r="F353" i="12"/>
  <c r="F351" i="12"/>
  <c r="F349" i="12"/>
  <c r="F347" i="12"/>
  <c r="F345" i="12"/>
  <c r="F343" i="12"/>
  <c r="F341" i="12"/>
  <c r="F339" i="12"/>
  <c r="F337" i="12"/>
  <c r="F335" i="12"/>
  <c r="F333" i="12"/>
  <c r="F331" i="12"/>
  <c r="F329" i="12"/>
  <c r="F327" i="12"/>
  <c r="F325" i="12"/>
  <c r="F323" i="12"/>
  <c r="F321" i="12"/>
  <c r="F319" i="12"/>
  <c r="F317" i="12"/>
  <c r="F315" i="12"/>
  <c r="F313" i="12"/>
  <c r="F311" i="12"/>
  <c r="F309" i="12"/>
  <c r="F307" i="12"/>
  <c r="F305" i="12"/>
  <c r="F303" i="12"/>
  <c r="F301" i="12"/>
  <c r="F299" i="12"/>
  <c r="F297" i="12"/>
  <c r="F295" i="12"/>
  <c r="F293" i="12"/>
  <c r="F291" i="12"/>
  <c r="F289" i="12"/>
  <c r="F287" i="12"/>
  <c r="F285" i="12"/>
  <c r="F283" i="12"/>
  <c r="F281" i="12"/>
  <c r="F251" i="12"/>
  <c r="F242" i="12"/>
  <c r="F219" i="12"/>
  <c r="F210" i="12"/>
  <c r="AU96" i="12"/>
  <c r="G96" i="12" s="1" a="1"/>
  <c r="G96" i="12" s="1"/>
  <c r="F275" i="12"/>
  <c r="F267" i="12"/>
  <c r="F258" i="12"/>
  <c r="F254" i="12"/>
  <c r="F247" i="12"/>
  <c r="F240" i="12"/>
  <c r="F238" i="12"/>
  <c r="F235" i="12"/>
  <c r="F231" i="12"/>
  <c r="F226" i="12"/>
  <c r="F222" i="12"/>
  <c r="F215" i="12"/>
  <c r="F208" i="12"/>
  <c r="F206" i="12"/>
  <c r="F203" i="12"/>
  <c r="F199" i="12"/>
  <c r="I367" i="12"/>
  <c r="C53" i="12"/>
  <c r="B53" i="12" s="1"/>
  <c r="G53" i="12" s="1"/>
  <c r="F386" i="3"/>
  <c r="F227" i="3"/>
  <c r="F440" i="3"/>
  <c r="F432" i="3"/>
  <c r="F428" i="3"/>
  <c r="F426" i="3"/>
  <c r="F423" i="3"/>
  <c r="F378" i="3"/>
  <c r="F260" i="3"/>
  <c r="F256" i="3"/>
  <c r="F201" i="3"/>
  <c r="F199" i="3"/>
  <c r="J380" i="3"/>
  <c r="C58" i="3"/>
  <c r="B58" i="3" s="1"/>
  <c r="G58" i="3" s="1"/>
  <c r="F442" i="3"/>
  <c r="F439" i="3"/>
  <c r="F377" i="3"/>
  <c r="F375" i="3"/>
  <c r="F369" i="3"/>
  <c r="F281" i="3"/>
  <c r="F279" i="3"/>
  <c r="F267" i="3"/>
  <c r="F252" i="3"/>
  <c r="F244" i="3"/>
  <c r="F240" i="3"/>
  <c r="F217" i="3"/>
  <c r="F211" i="3"/>
  <c r="F203" i="3"/>
  <c r="C65" i="3"/>
  <c r="AU97" i="12"/>
  <c r="G97" i="12" s="1" a="1"/>
  <c r="G97" i="12" s="1"/>
  <c r="F438" i="12"/>
  <c r="F428" i="12"/>
  <c r="I431" i="12"/>
  <c r="AW150" i="12"/>
  <c r="BA150" i="12"/>
  <c r="BE150" i="12"/>
  <c r="BI150" i="12"/>
  <c r="BM150" i="12"/>
  <c r="BQ150" i="12"/>
  <c r="BU150" i="12"/>
  <c r="BY150" i="12"/>
  <c r="CC150" i="12"/>
  <c r="CG150" i="12"/>
  <c r="CK150" i="12"/>
  <c r="CO150" i="12"/>
  <c r="CS150" i="12"/>
  <c r="CW150" i="12"/>
  <c r="DA150" i="12"/>
  <c r="DE150" i="12"/>
  <c r="DI150" i="12"/>
  <c r="DM150" i="12"/>
  <c r="DQ150" i="12"/>
  <c r="DU150" i="12"/>
  <c r="DY150" i="12"/>
  <c r="EC150" i="12"/>
  <c r="EG150" i="12"/>
  <c r="EK150" i="12"/>
  <c r="AT150" i="12"/>
  <c r="F435" i="12"/>
  <c r="F433" i="12"/>
  <c r="F419" i="12"/>
  <c r="F417" i="12"/>
  <c r="F270" i="12"/>
  <c r="F256" i="12"/>
  <c r="F239" i="12"/>
  <c r="F234" i="12"/>
  <c r="F224" i="12"/>
  <c r="F207" i="12"/>
  <c r="F202" i="12"/>
  <c r="I399" i="12"/>
  <c r="AS150" i="12"/>
  <c r="EJ150" i="12"/>
  <c r="EE150" i="12"/>
  <c r="DZ150" i="12"/>
  <c r="DT150" i="12"/>
  <c r="DO150" i="12"/>
  <c r="DJ150" i="12"/>
  <c r="DD150" i="12"/>
  <c r="CY150" i="12"/>
  <c r="CT150" i="12"/>
  <c r="CN150" i="12"/>
  <c r="CI150" i="12"/>
  <c r="CD150" i="12"/>
  <c r="BX150" i="12"/>
  <c r="BS150" i="12"/>
  <c r="BN150" i="12"/>
  <c r="BH150" i="12"/>
  <c r="BC150" i="12"/>
  <c r="AX150" i="12"/>
  <c r="F358" i="12"/>
  <c r="F356" i="12"/>
  <c r="F354" i="12"/>
  <c r="F352" i="12"/>
  <c r="F350" i="12"/>
  <c r="F348" i="12"/>
  <c r="F346" i="12"/>
  <c r="F344" i="12"/>
  <c r="F342" i="12"/>
  <c r="F340" i="12"/>
  <c r="F338" i="12"/>
  <c r="F336" i="12"/>
  <c r="F334" i="12"/>
  <c r="F332" i="12"/>
  <c r="F330" i="12"/>
  <c r="F328" i="12"/>
  <c r="F326" i="12"/>
  <c r="F324" i="12"/>
  <c r="F322" i="12"/>
  <c r="F320" i="12"/>
  <c r="F318" i="12"/>
  <c r="F316" i="12"/>
  <c r="F314" i="12"/>
  <c r="F312" i="12"/>
  <c r="F310" i="12"/>
  <c r="F308" i="12"/>
  <c r="F306" i="12"/>
  <c r="F304" i="12"/>
  <c r="F302" i="12"/>
  <c r="F300" i="12"/>
  <c r="F298" i="12"/>
  <c r="F296" i="12"/>
  <c r="F294" i="12"/>
  <c r="F292" i="12"/>
  <c r="F290" i="12"/>
  <c r="F288" i="12"/>
  <c r="F286" i="12"/>
  <c r="F284" i="12"/>
  <c r="F282" i="12"/>
  <c r="F280" i="12"/>
  <c r="F278" i="12"/>
  <c r="F260" i="12"/>
  <c r="F252" i="12"/>
  <c r="F244" i="12"/>
  <c r="F236" i="12"/>
  <c r="F228" i="12"/>
  <c r="F220" i="12"/>
  <c r="F212" i="12"/>
  <c r="F204" i="12"/>
  <c r="F196" i="12"/>
  <c r="I438" i="12"/>
  <c r="J438" i="12"/>
  <c r="J437" i="12"/>
  <c r="I437" i="12"/>
  <c r="J194" i="12"/>
  <c r="I194" i="12"/>
  <c r="J439" i="12"/>
  <c r="I439" i="12"/>
  <c r="I436" i="12"/>
  <c r="J436" i="12"/>
  <c r="I434" i="12"/>
  <c r="J434" i="12"/>
  <c r="I422" i="12"/>
  <c r="J422" i="12"/>
  <c r="I275" i="12"/>
  <c r="J275" i="12"/>
  <c r="I54" i="12"/>
  <c r="B84" i="12"/>
  <c r="AU90" i="12"/>
  <c r="G90" i="12" s="1" a="1"/>
  <c r="G90" i="12" s="1"/>
  <c r="AU94" i="12"/>
  <c r="F94" i="12" s="1"/>
  <c r="C94" i="12" s="1"/>
  <c r="AU98" i="12"/>
  <c r="G98" i="12" s="1" a="1"/>
  <c r="G98" i="12" s="1"/>
  <c r="J435" i="12"/>
  <c r="I435" i="12"/>
  <c r="J427" i="12"/>
  <c r="I427" i="12"/>
  <c r="J419" i="12"/>
  <c r="I419" i="12"/>
  <c r="J413" i="12"/>
  <c r="I413" i="12"/>
  <c r="J411" i="12"/>
  <c r="I411" i="12"/>
  <c r="J409" i="12"/>
  <c r="I409" i="12"/>
  <c r="J405" i="12"/>
  <c r="I405" i="12"/>
  <c r="J403" i="12"/>
  <c r="I403" i="12"/>
  <c r="J401" i="12"/>
  <c r="I401" i="12"/>
  <c r="J397" i="12"/>
  <c r="I397" i="12"/>
  <c r="J395" i="12"/>
  <c r="I395" i="12"/>
  <c r="J393" i="12"/>
  <c r="I393" i="12"/>
  <c r="J389" i="12"/>
  <c r="I389" i="12"/>
  <c r="J387" i="12"/>
  <c r="I387" i="12"/>
  <c r="J385" i="12"/>
  <c r="I385" i="12"/>
  <c r="J381" i="12"/>
  <c r="I381" i="12"/>
  <c r="J379" i="12"/>
  <c r="I379" i="12"/>
  <c r="J377" i="12"/>
  <c r="I377" i="12"/>
  <c r="J373" i="12"/>
  <c r="I373" i="12"/>
  <c r="J371" i="12"/>
  <c r="I371" i="12"/>
  <c r="J369" i="12"/>
  <c r="I369" i="12"/>
  <c r="J365" i="12"/>
  <c r="I365" i="12"/>
  <c r="I363" i="12"/>
  <c r="J363" i="12"/>
  <c r="I361" i="12"/>
  <c r="J361" i="12"/>
  <c r="I359" i="12"/>
  <c r="J359" i="12"/>
  <c r="I357" i="12"/>
  <c r="J357" i="12"/>
  <c r="I355" i="12"/>
  <c r="J355" i="12"/>
  <c r="I353" i="12"/>
  <c r="J353" i="12"/>
  <c r="I351" i="12"/>
  <c r="J351" i="12"/>
  <c r="I349" i="12"/>
  <c r="J349" i="12"/>
  <c r="I347" i="12"/>
  <c r="J347" i="12"/>
  <c r="I345" i="12"/>
  <c r="J345" i="12"/>
  <c r="I343" i="12"/>
  <c r="J343" i="12"/>
  <c r="I341" i="12"/>
  <c r="J341" i="12"/>
  <c r="I339" i="12"/>
  <c r="J339" i="12"/>
  <c r="I337" i="12"/>
  <c r="J337" i="12"/>
  <c r="I335" i="12"/>
  <c r="J335" i="12"/>
  <c r="I333" i="12"/>
  <c r="J333" i="12"/>
  <c r="I331" i="12"/>
  <c r="J331" i="12"/>
  <c r="I329" i="12"/>
  <c r="J329" i="12"/>
  <c r="I327" i="12"/>
  <c r="J327" i="12"/>
  <c r="I325" i="12"/>
  <c r="J325" i="12"/>
  <c r="I323" i="12"/>
  <c r="J323" i="12"/>
  <c r="I321" i="12"/>
  <c r="J321" i="12"/>
  <c r="I319" i="12"/>
  <c r="J319" i="12"/>
  <c r="I317" i="12"/>
  <c r="J317" i="12"/>
  <c r="I315" i="12"/>
  <c r="J315" i="12"/>
  <c r="I313" i="12"/>
  <c r="J313" i="12"/>
  <c r="I311" i="12"/>
  <c r="J311" i="12"/>
  <c r="I309" i="12"/>
  <c r="J309" i="12"/>
  <c r="I307" i="12"/>
  <c r="J307" i="12"/>
  <c r="I305" i="12"/>
  <c r="J305" i="12"/>
  <c r="I303" i="12"/>
  <c r="J303" i="12"/>
  <c r="I301" i="12"/>
  <c r="J301" i="12"/>
  <c r="I299" i="12"/>
  <c r="J299" i="12"/>
  <c r="I297" i="12"/>
  <c r="J297" i="12"/>
  <c r="I295" i="12"/>
  <c r="J295" i="12"/>
  <c r="I293" i="12"/>
  <c r="J293" i="12"/>
  <c r="I291" i="12"/>
  <c r="J291" i="12"/>
  <c r="I289" i="12"/>
  <c r="J289" i="12"/>
  <c r="I287" i="12"/>
  <c r="J287" i="12"/>
  <c r="I285" i="12"/>
  <c r="J285" i="12"/>
  <c r="I283" i="12"/>
  <c r="J283" i="12"/>
  <c r="I281" i="12"/>
  <c r="J281" i="12"/>
  <c r="I279" i="12"/>
  <c r="J279" i="12"/>
  <c r="I277" i="12"/>
  <c r="J277" i="12"/>
  <c r="I423" i="12"/>
  <c r="I391" i="12"/>
  <c r="J356" i="12"/>
  <c r="I430" i="12"/>
  <c r="J430" i="12"/>
  <c r="I426" i="12"/>
  <c r="J426" i="12"/>
  <c r="J274" i="12"/>
  <c r="I274" i="12"/>
  <c r="D52" i="12"/>
  <c r="I52" i="12" s="1"/>
  <c r="AU87" i="12"/>
  <c r="G87" i="12" s="1" a="1"/>
  <c r="G87" i="12" s="1"/>
  <c r="AU91" i="12"/>
  <c r="G91" i="12" s="1" a="1"/>
  <c r="G91" i="12" s="1"/>
  <c r="AU95" i="12"/>
  <c r="G95" i="12" s="1" a="1"/>
  <c r="G95" i="12" s="1"/>
  <c r="AU99" i="12"/>
  <c r="G99" i="12" s="1" a="1"/>
  <c r="G99" i="12" s="1"/>
  <c r="F434" i="12"/>
  <c r="I432" i="12"/>
  <c r="J432" i="12"/>
  <c r="F430" i="12"/>
  <c r="I428" i="12"/>
  <c r="J428" i="12"/>
  <c r="F426" i="12"/>
  <c r="I424" i="12"/>
  <c r="J424" i="12"/>
  <c r="F422" i="12"/>
  <c r="I420" i="12"/>
  <c r="J420" i="12"/>
  <c r="F418" i="12"/>
  <c r="I416" i="12"/>
  <c r="J416" i="12"/>
  <c r="I271" i="12"/>
  <c r="J271" i="12"/>
  <c r="I415" i="12"/>
  <c r="I383" i="12"/>
  <c r="I340" i="12"/>
  <c r="AU89" i="12"/>
  <c r="G89" i="12" s="1" a="1"/>
  <c r="G89" i="12" s="1"/>
  <c r="AU93" i="12"/>
  <c r="G93" i="12" s="1" a="1"/>
  <c r="G93" i="12" s="1"/>
  <c r="I418" i="12"/>
  <c r="J418" i="12"/>
  <c r="J272" i="12"/>
  <c r="I272" i="12"/>
  <c r="AU88" i="12"/>
  <c r="G88" i="12" s="1" a="1"/>
  <c r="G88" i="12" s="1"/>
  <c r="AU92" i="12"/>
  <c r="F92" i="12" s="1"/>
  <c r="C92" i="12" s="1"/>
  <c r="J433" i="12"/>
  <c r="I433" i="12"/>
  <c r="J429" i="12"/>
  <c r="I429" i="12"/>
  <c r="J425" i="12"/>
  <c r="I425" i="12"/>
  <c r="J421" i="12"/>
  <c r="I421" i="12"/>
  <c r="J417" i="12"/>
  <c r="I417" i="12"/>
  <c r="I414" i="12"/>
  <c r="J414" i="12"/>
  <c r="I412" i="12"/>
  <c r="J412" i="12"/>
  <c r="I410" i="12"/>
  <c r="J410" i="12"/>
  <c r="I408" i="12"/>
  <c r="J408" i="12"/>
  <c r="I406" i="12"/>
  <c r="J406" i="12"/>
  <c r="I404" i="12"/>
  <c r="J404" i="12"/>
  <c r="I402" i="12"/>
  <c r="J402" i="12"/>
  <c r="I400" i="12"/>
  <c r="J400" i="12"/>
  <c r="I398" i="12"/>
  <c r="J398" i="12"/>
  <c r="I396" i="12"/>
  <c r="J396" i="12"/>
  <c r="I394" i="12"/>
  <c r="J394" i="12"/>
  <c r="I392" i="12"/>
  <c r="J392" i="12"/>
  <c r="I390" i="12"/>
  <c r="J390" i="12"/>
  <c r="I388" i="12"/>
  <c r="J388" i="12"/>
  <c r="I386" i="12"/>
  <c r="J386" i="12"/>
  <c r="I384" i="12"/>
  <c r="J384" i="12"/>
  <c r="I382" i="12"/>
  <c r="J382" i="12"/>
  <c r="I380" i="12"/>
  <c r="J380" i="12"/>
  <c r="I378" i="12"/>
  <c r="J378" i="12"/>
  <c r="I376" i="12"/>
  <c r="J376" i="12"/>
  <c r="I374" i="12"/>
  <c r="J374" i="12"/>
  <c r="I372" i="12"/>
  <c r="J372" i="12"/>
  <c r="I370" i="12"/>
  <c r="J370" i="12"/>
  <c r="I368" i="12"/>
  <c r="J368" i="12"/>
  <c r="I366" i="12"/>
  <c r="J366" i="12"/>
  <c r="I364" i="12"/>
  <c r="J364" i="12"/>
  <c r="I362" i="12"/>
  <c r="J362" i="12"/>
  <c r="J360" i="12"/>
  <c r="I360" i="12"/>
  <c r="I358" i="12"/>
  <c r="J358" i="12"/>
  <c r="I354" i="12"/>
  <c r="J354" i="12"/>
  <c r="I352" i="12"/>
  <c r="J352" i="12"/>
  <c r="I350" i="12"/>
  <c r="J350" i="12"/>
  <c r="I348" i="12"/>
  <c r="J348" i="12"/>
  <c r="I346" i="12"/>
  <c r="J346" i="12"/>
  <c r="I344" i="12"/>
  <c r="J344" i="12"/>
  <c r="I342" i="12"/>
  <c r="J342" i="12"/>
  <c r="J338" i="12"/>
  <c r="I338" i="12"/>
  <c r="J336" i="12"/>
  <c r="I336" i="12"/>
  <c r="J334" i="12"/>
  <c r="I334" i="12"/>
  <c r="J332" i="12"/>
  <c r="I332" i="12"/>
  <c r="J330" i="12"/>
  <c r="I330" i="12"/>
  <c r="J328" i="12"/>
  <c r="I328" i="12"/>
  <c r="J326" i="12"/>
  <c r="I326" i="12"/>
  <c r="J324" i="12"/>
  <c r="I324" i="12"/>
  <c r="J322" i="12"/>
  <c r="I322" i="12"/>
  <c r="J320" i="12"/>
  <c r="I320" i="12"/>
  <c r="J318" i="12"/>
  <c r="I318" i="12"/>
  <c r="J316" i="12"/>
  <c r="I316" i="12"/>
  <c r="J314" i="12"/>
  <c r="I314" i="12"/>
  <c r="J312" i="12"/>
  <c r="I312" i="12"/>
  <c r="J310" i="12"/>
  <c r="I310" i="12"/>
  <c r="J308" i="12"/>
  <c r="I308" i="12"/>
  <c r="J306" i="12"/>
  <c r="I306" i="12"/>
  <c r="J304" i="12"/>
  <c r="I304" i="12"/>
  <c r="J302" i="12"/>
  <c r="I302" i="12"/>
  <c r="J300" i="12"/>
  <c r="I300" i="12"/>
  <c r="J298" i="12"/>
  <c r="I298" i="12"/>
  <c r="J296" i="12"/>
  <c r="I296" i="12"/>
  <c r="J294" i="12"/>
  <c r="I294" i="12"/>
  <c r="J292" i="12"/>
  <c r="I292" i="12"/>
  <c r="J290" i="12"/>
  <c r="I290" i="12"/>
  <c r="J288" i="12"/>
  <c r="I288" i="12"/>
  <c r="J286" i="12"/>
  <c r="I286" i="12"/>
  <c r="J284" i="12"/>
  <c r="I284" i="12"/>
  <c r="J282" i="12"/>
  <c r="I282" i="12"/>
  <c r="J280" i="12"/>
  <c r="I280" i="12"/>
  <c r="J276" i="12"/>
  <c r="I276" i="12"/>
  <c r="J268" i="12"/>
  <c r="I268" i="12"/>
  <c r="I407" i="12"/>
  <c r="I375" i="12"/>
  <c r="J270" i="12"/>
  <c r="I270" i="12"/>
  <c r="I263" i="12"/>
  <c r="J263" i="12"/>
  <c r="I261" i="12"/>
  <c r="J261" i="12"/>
  <c r="I259" i="12"/>
  <c r="J259" i="12"/>
  <c r="J258" i="12"/>
  <c r="I258" i="12"/>
  <c r="I253" i="12"/>
  <c r="J253" i="12"/>
  <c r="I251" i="12"/>
  <c r="J251" i="12"/>
  <c r="J250" i="12"/>
  <c r="I250" i="12"/>
  <c r="I245" i="12"/>
  <c r="J245" i="12"/>
  <c r="I243" i="12"/>
  <c r="J243" i="12"/>
  <c r="J242" i="12"/>
  <c r="I242" i="12"/>
  <c r="I237" i="12"/>
  <c r="J237" i="12"/>
  <c r="I235" i="12"/>
  <c r="J235" i="12"/>
  <c r="J234" i="12"/>
  <c r="I234" i="12"/>
  <c r="I229" i="12"/>
  <c r="J229" i="12"/>
  <c r="I227" i="12"/>
  <c r="J227" i="12"/>
  <c r="J226" i="12"/>
  <c r="I226" i="12"/>
  <c r="I221" i="12"/>
  <c r="J221" i="12"/>
  <c r="I219" i="12"/>
  <c r="J219" i="12"/>
  <c r="J218" i="12"/>
  <c r="I218" i="12"/>
  <c r="I213" i="12"/>
  <c r="J213" i="12"/>
  <c r="I211" i="12"/>
  <c r="J211" i="12"/>
  <c r="J210" i="12"/>
  <c r="I210" i="12"/>
  <c r="I205" i="12"/>
  <c r="J205" i="12"/>
  <c r="I203" i="12"/>
  <c r="J203" i="12"/>
  <c r="J202" i="12"/>
  <c r="I202" i="12"/>
  <c r="I197" i="12"/>
  <c r="J197" i="12"/>
  <c r="I195" i="12"/>
  <c r="J195" i="12"/>
  <c r="J278" i="12"/>
  <c r="I278" i="12"/>
  <c r="F276" i="12"/>
  <c r="I273" i="12"/>
  <c r="J273" i="12"/>
  <c r="F279" i="12"/>
  <c r="F272" i="12"/>
  <c r="I269" i="12"/>
  <c r="J269" i="12"/>
  <c r="I267" i="12"/>
  <c r="J267" i="12"/>
  <c r="J266" i="12"/>
  <c r="I266" i="12"/>
  <c r="J264" i="12"/>
  <c r="I264" i="12"/>
  <c r="I257" i="12"/>
  <c r="J257" i="12"/>
  <c r="I255" i="12"/>
  <c r="J255" i="12"/>
  <c r="J254" i="12"/>
  <c r="I254" i="12"/>
  <c r="I249" i="12"/>
  <c r="J249" i="12"/>
  <c r="I247" i="12"/>
  <c r="J247" i="12"/>
  <c r="J246" i="12"/>
  <c r="I246" i="12"/>
  <c r="I241" i="12"/>
  <c r="J241" i="12"/>
  <c r="I239" i="12"/>
  <c r="J239" i="12"/>
  <c r="J238" i="12"/>
  <c r="I238" i="12"/>
  <c r="I233" i="12"/>
  <c r="J233" i="12"/>
  <c r="I231" i="12"/>
  <c r="J231" i="12"/>
  <c r="J230" i="12"/>
  <c r="I230" i="12"/>
  <c r="I225" i="12"/>
  <c r="J225" i="12"/>
  <c r="I223" i="12"/>
  <c r="J223" i="12"/>
  <c r="J222" i="12"/>
  <c r="I222" i="12"/>
  <c r="I217" i="12"/>
  <c r="J217" i="12"/>
  <c r="I215" i="12"/>
  <c r="J215" i="12"/>
  <c r="J214" i="12"/>
  <c r="I214" i="12"/>
  <c r="I209" i="12"/>
  <c r="J209" i="12"/>
  <c r="I207" i="12"/>
  <c r="J207" i="12"/>
  <c r="J206" i="12"/>
  <c r="I206" i="12"/>
  <c r="I201" i="12"/>
  <c r="J201" i="12"/>
  <c r="I199" i="12"/>
  <c r="J199" i="12"/>
  <c r="J198" i="12"/>
  <c r="I198" i="12"/>
  <c r="J260" i="12"/>
  <c r="I260" i="12"/>
  <c r="J256" i="12"/>
  <c r="I256" i="12"/>
  <c r="J252" i="12"/>
  <c r="I252" i="12"/>
  <c r="J248" i="12"/>
  <c r="I248" i="12"/>
  <c r="J244" i="12"/>
  <c r="I244" i="12"/>
  <c r="J240" i="12"/>
  <c r="I240" i="12"/>
  <c r="J236" i="12"/>
  <c r="I236" i="12"/>
  <c r="J232" i="12"/>
  <c r="I232" i="12"/>
  <c r="J228" i="12"/>
  <c r="I228" i="12"/>
  <c r="J224" i="12"/>
  <c r="I224" i="12"/>
  <c r="J220" i="12"/>
  <c r="I220" i="12"/>
  <c r="J216" i="12"/>
  <c r="I216" i="12"/>
  <c r="J212" i="12"/>
  <c r="I212" i="12"/>
  <c r="J208" i="12"/>
  <c r="I208" i="12"/>
  <c r="J204" i="12"/>
  <c r="I204" i="12"/>
  <c r="J200" i="12"/>
  <c r="I200" i="12"/>
  <c r="J196" i="12"/>
  <c r="I196" i="12"/>
  <c r="I265" i="12"/>
  <c r="J265" i="12"/>
  <c r="J262" i="12"/>
  <c r="I262" i="12"/>
  <c r="F274" i="12"/>
  <c r="F271" i="12"/>
  <c r="F266" i="12"/>
  <c r="F263" i="12"/>
  <c r="F257" i="12"/>
  <c r="F253" i="12"/>
  <c r="F249" i="12"/>
  <c r="F245" i="12"/>
  <c r="F241" i="12"/>
  <c r="F237" i="12"/>
  <c r="F233" i="12"/>
  <c r="F229" i="12"/>
  <c r="F225" i="12"/>
  <c r="F221" i="12"/>
  <c r="F217" i="12"/>
  <c r="F213" i="12"/>
  <c r="F209" i="12"/>
  <c r="F205" i="12"/>
  <c r="F201" i="12"/>
  <c r="F197" i="12"/>
  <c r="B93" i="12"/>
  <c r="H11" i="12"/>
  <c r="F24" i="12" s="1"/>
  <c r="E86" i="12"/>
  <c r="F14" i="12"/>
  <c r="G14" i="12"/>
  <c r="D86" i="12"/>
  <c r="AS62" i="12"/>
  <c r="H54" i="12"/>
  <c r="B54" i="12"/>
  <c r="G54" i="12" s="1"/>
  <c r="F277" i="12"/>
  <c r="F273" i="12"/>
  <c r="F269" i="12"/>
  <c r="F265" i="12"/>
  <c r="F261" i="12"/>
  <c r="F264" i="12"/>
  <c r="B91" i="12"/>
  <c r="B86" i="12"/>
  <c r="AS83" i="12"/>
  <c r="I53" i="12"/>
  <c r="I28" i="12"/>
  <c r="B11" i="12"/>
  <c r="C28" i="12"/>
  <c r="E28" i="12" s="1"/>
  <c r="I29" i="12"/>
  <c r="I30" i="12" s="1"/>
  <c r="F15" i="12"/>
  <c r="F198" i="3"/>
  <c r="F436" i="3"/>
  <c r="F434" i="3"/>
  <c r="F431" i="3"/>
  <c r="F385" i="3"/>
  <c r="F383" i="3"/>
  <c r="F268" i="3"/>
  <c r="F251" i="3"/>
  <c r="F236" i="3"/>
  <c r="F219" i="3"/>
  <c r="F204" i="3"/>
  <c r="AU154" i="3"/>
  <c r="EN154" i="3"/>
  <c r="EJ154" i="3"/>
  <c r="EF154" i="3"/>
  <c r="EB154" i="3"/>
  <c r="DX154" i="3"/>
  <c r="DT154" i="3"/>
  <c r="DP154" i="3"/>
  <c r="DL154" i="3"/>
  <c r="DH154" i="3"/>
  <c r="DD154" i="3"/>
  <c r="CZ154" i="3"/>
  <c r="CV154" i="3"/>
  <c r="CR154" i="3"/>
  <c r="CN154" i="3"/>
  <c r="CJ154" i="3"/>
  <c r="CF154" i="3"/>
  <c r="CB154" i="3"/>
  <c r="BX154" i="3"/>
  <c r="BT154" i="3"/>
  <c r="BP154" i="3"/>
  <c r="BL154" i="3"/>
  <c r="BH154" i="3"/>
  <c r="BD154" i="3"/>
  <c r="AZ154" i="3"/>
  <c r="J302" i="3"/>
  <c r="J370" i="3"/>
  <c r="I57" i="3"/>
  <c r="J198" i="3"/>
  <c r="J364" i="3"/>
  <c r="J332" i="3"/>
  <c r="J348" i="3"/>
  <c r="J336" i="3"/>
  <c r="F443" i="3"/>
  <c r="F438" i="3"/>
  <c r="F435" i="3"/>
  <c r="F430" i="3"/>
  <c r="F427" i="3"/>
  <c r="F391" i="3"/>
  <c r="F374" i="3"/>
  <c r="F372" i="3"/>
  <c r="F370" i="3"/>
  <c r="F366" i="3"/>
  <c r="F273" i="3"/>
  <c r="F271" i="3"/>
  <c r="F264" i="3"/>
  <c r="F257" i="3"/>
  <c r="F255" i="3"/>
  <c r="F248" i="3"/>
  <c r="F241" i="3"/>
  <c r="F239" i="3"/>
  <c r="F232" i="3"/>
  <c r="F225" i="3"/>
  <c r="F223" i="3"/>
  <c r="F216" i="3"/>
  <c r="F209" i="3"/>
  <c r="F207" i="3"/>
  <c r="F200" i="3"/>
  <c r="J390" i="3"/>
  <c r="J352" i="3"/>
  <c r="J310" i="3"/>
  <c r="F441" i="3"/>
  <c r="F437" i="3"/>
  <c r="F433" i="3"/>
  <c r="F429" i="3"/>
  <c r="F425" i="3"/>
  <c r="F422" i="3"/>
  <c r="I378" i="3"/>
  <c r="J378" i="3"/>
  <c r="J388" i="3"/>
  <c r="F382" i="3"/>
  <c r="F380" i="3"/>
  <c r="F215" i="3"/>
  <c r="J386" i="3"/>
  <c r="J374" i="3"/>
  <c r="J360" i="3"/>
  <c r="J344" i="3"/>
  <c r="J326" i="3"/>
  <c r="J294" i="3"/>
  <c r="F367" i="3"/>
  <c r="F365" i="3"/>
  <c r="F363" i="3"/>
  <c r="F361" i="3"/>
  <c r="F359" i="3"/>
  <c r="F357" i="3"/>
  <c r="F355" i="3"/>
  <c r="F353" i="3"/>
  <c r="F351" i="3"/>
  <c r="F349" i="3"/>
  <c r="F347" i="3"/>
  <c r="F345" i="3"/>
  <c r="F343" i="3"/>
  <c r="F341" i="3"/>
  <c r="F339" i="3"/>
  <c r="F337" i="3"/>
  <c r="F335" i="3"/>
  <c r="F333" i="3"/>
  <c r="F331" i="3"/>
  <c r="F329" i="3"/>
  <c r="F327" i="3"/>
  <c r="F325" i="3"/>
  <c r="F323" i="3"/>
  <c r="F321" i="3"/>
  <c r="F319" i="3"/>
  <c r="F317" i="3"/>
  <c r="F315" i="3"/>
  <c r="F313" i="3"/>
  <c r="F311" i="3"/>
  <c r="F309" i="3"/>
  <c r="F307" i="3"/>
  <c r="F305" i="3"/>
  <c r="F303" i="3"/>
  <c r="F301" i="3"/>
  <c r="F299" i="3"/>
  <c r="F297" i="3"/>
  <c r="F295" i="3"/>
  <c r="F293" i="3"/>
  <c r="F291" i="3"/>
  <c r="F289" i="3"/>
  <c r="F287" i="3"/>
  <c r="F269" i="3"/>
  <c r="F261" i="3"/>
  <c r="F253" i="3"/>
  <c r="F245" i="3"/>
  <c r="F237" i="3"/>
  <c r="F229" i="3"/>
  <c r="F221" i="3"/>
  <c r="F213" i="3"/>
  <c r="F205" i="3"/>
  <c r="J382" i="3"/>
  <c r="J372" i="3"/>
  <c r="J356" i="3"/>
  <c r="J340" i="3"/>
  <c r="J318" i="3"/>
  <c r="J286" i="3"/>
  <c r="AW101" i="3"/>
  <c r="F101" i="3" s="1"/>
  <c r="C101" i="3" s="1"/>
  <c r="AW97" i="3"/>
  <c r="F97" i="3" s="1"/>
  <c r="C97" i="3" s="1"/>
  <c r="AW93" i="3"/>
  <c r="B93" i="3" s="1"/>
  <c r="AW102" i="3"/>
  <c r="F102" i="3" s="1"/>
  <c r="C102" i="3" s="1"/>
  <c r="AW98" i="3"/>
  <c r="F98" i="3" s="1"/>
  <c r="AW94" i="3"/>
  <c r="G94" i="3" s="1" a="1"/>
  <c r="G94" i="3" s="1"/>
  <c r="AW103" i="3"/>
  <c r="F103" i="3" s="1"/>
  <c r="C103" i="3" s="1"/>
  <c r="AW99" i="3"/>
  <c r="B99" i="3" s="1"/>
  <c r="AW95" i="3"/>
  <c r="G95" i="3" s="1" a="1"/>
  <c r="G95" i="3" s="1"/>
  <c r="AW91" i="3"/>
  <c r="G91" i="3" s="1" a="1"/>
  <c r="G91" i="3" s="1"/>
  <c r="AW96" i="3"/>
  <c r="F96" i="3" s="1"/>
  <c r="C96" i="3" s="1"/>
  <c r="I441" i="3"/>
  <c r="J441" i="3"/>
  <c r="I439" i="3"/>
  <c r="J439" i="3"/>
  <c r="I433" i="3"/>
  <c r="J433" i="3"/>
  <c r="I427" i="3"/>
  <c r="J427" i="3"/>
  <c r="I425" i="3"/>
  <c r="J425" i="3"/>
  <c r="I405" i="3"/>
  <c r="J405" i="3"/>
  <c r="J402" i="3"/>
  <c r="I402" i="3"/>
  <c r="I399" i="3"/>
  <c r="J399" i="3"/>
  <c r="J396" i="3"/>
  <c r="I396" i="3"/>
  <c r="I281" i="3"/>
  <c r="J281" i="3"/>
  <c r="I267" i="3"/>
  <c r="J267" i="3"/>
  <c r="I259" i="3"/>
  <c r="J259" i="3"/>
  <c r="I251" i="3"/>
  <c r="J251" i="3"/>
  <c r="I244" i="3"/>
  <c r="J244" i="3"/>
  <c r="I236" i="3"/>
  <c r="J236" i="3"/>
  <c r="I227" i="3"/>
  <c r="J227" i="3"/>
  <c r="I220" i="3"/>
  <c r="J220" i="3"/>
  <c r="I211" i="3"/>
  <c r="J211" i="3"/>
  <c r="I206" i="3"/>
  <c r="J206" i="3"/>
  <c r="J440" i="3"/>
  <c r="J416" i="3"/>
  <c r="AW100" i="3"/>
  <c r="F100" i="3" s="1"/>
  <c r="C100" i="3" s="1"/>
  <c r="J368" i="3"/>
  <c r="I368" i="3"/>
  <c r="J438" i="3"/>
  <c r="J430" i="3"/>
  <c r="J422" i="3"/>
  <c r="J414" i="3"/>
  <c r="J406" i="3"/>
  <c r="I443" i="3"/>
  <c r="J443" i="3"/>
  <c r="I437" i="3"/>
  <c r="J437" i="3"/>
  <c r="I431" i="3"/>
  <c r="J431" i="3"/>
  <c r="I429" i="3"/>
  <c r="J429" i="3"/>
  <c r="I423" i="3"/>
  <c r="J423" i="3"/>
  <c r="I417" i="3"/>
  <c r="J417" i="3"/>
  <c r="I415" i="3"/>
  <c r="J415" i="3"/>
  <c r="I401" i="3"/>
  <c r="J401" i="3"/>
  <c r="J398" i="3"/>
  <c r="I398" i="3"/>
  <c r="I395" i="3"/>
  <c r="J395" i="3"/>
  <c r="I392" i="3"/>
  <c r="J392" i="3"/>
  <c r="G381" i="3"/>
  <c r="F381" i="3"/>
  <c r="J376" i="3"/>
  <c r="I376" i="3"/>
  <c r="I270" i="3"/>
  <c r="J270" i="3"/>
  <c r="I262" i="3"/>
  <c r="J262" i="3"/>
  <c r="I254" i="3"/>
  <c r="J254" i="3"/>
  <c r="I246" i="3"/>
  <c r="J246" i="3"/>
  <c r="I243" i="3"/>
  <c r="J243" i="3"/>
  <c r="I230" i="3"/>
  <c r="J230" i="3"/>
  <c r="I222" i="3"/>
  <c r="J222" i="3"/>
  <c r="I214" i="3"/>
  <c r="J214" i="3"/>
  <c r="I204" i="3"/>
  <c r="J204" i="3"/>
  <c r="J432" i="3"/>
  <c r="J408" i="3"/>
  <c r="I58" i="3"/>
  <c r="H57" i="3"/>
  <c r="D56" i="3"/>
  <c r="I56" i="3" s="1"/>
  <c r="G389" i="3"/>
  <c r="F389" i="3"/>
  <c r="I387" i="3"/>
  <c r="J387" i="3"/>
  <c r="J384" i="3"/>
  <c r="I384" i="3"/>
  <c r="G373" i="3"/>
  <c r="F373" i="3"/>
  <c r="I371" i="3"/>
  <c r="J371" i="3"/>
  <c r="I278" i="3"/>
  <c r="J278" i="3"/>
  <c r="I274" i="3"/>
  <c r="J274" i="3"/>
  <c r="I273" i="3"/>
  <c r="J273" i="3"/>
  <c r="I266" i="3"/>
  <c r="J266" i="3"/>
  <c r="I264" i="3"/>
  <c r="J264" i="3"/>
  <c r="I263" i="3"/>
  <c r="J263" i="3"/>
  <c r="I258" i="3"/>
  <c r="J258" i="3"/>
  <c r="I256" i="3"/>
  <c r="J256" i="3"/>
  <c r="I255" i="3"/>
  <c r="J255" i="3"/>
  <c r="I250" i="3"/>
  <c r="J250" i="3"/>
  <c r="I248" i="3"/>
  <c r="J248" i="3"/>
  <c r="I247" i="3"/>
  <c r="J247" i="3"/>
  <c r="I242" i="3"/>
  <c r="J242" i="3"/>
  <c r="I240" i="3"/>
  <c r="J240" i="3"/>
  <c r="I239" i="3"/>
  <c r="J239" i="3"/>
  <c r="I234" i="3"/>
  <c r="J234" i="3"/>
  <c r="I232" i="3"/>
  <c r="J232" i="3"/>
  <c r="I231" i="3"/>
  <c r="J231" i="3"/>
  <c r="I226" i="3"/>
  <c r="J226" i="3"/>
  <c r="I224" i="3"/>
  <c r="J224" i="3"/>
  <c r="I223" i="3"/>
  <c r="J223" i="3"/>
  <c r="I218" i="3"/>
  <c r="J218" i="3"/>
  <c r="I216" i="3"/>
  <c r="J216" i="3"/>
  <c r="I215" i="3"/>
  <c r="J215" i="3"/>
  <c r="I210" i="3"/>
  <c r="J210" i="3"/>
  <c r="I208" i="3"/>
  <c r="J208" i="3"/>
  <c r="I207" i="3"/>
  <c r="J207" i="3"/>
  <c r="I202" i="3"/>
  <c r="J202" i="3"/>
  <c r="I200" i="3"/>
  <c r="J200" i="3"/>
  <c r="I199" i="3"/>
  <c r="J199" i="3"/>
  <c r="J436" i="3"/>
  <c r="J428" i="3"/>
  <c r="J420" i="3"/>
  <c r="J412" i="3"/>
  <c r="J404" i="3"/>
  <c r="I435" i="3"/>
  <c r="J435" i="3"/>
  <c r="I421" i="3"/>
  <c r="J421" i="3"/>
  <c r="I419" i="3"/>
  <c r="J419" i="3"/>
  <c r="I413" i="3"/>
  <c r="J413" i="3"/>
  <c r="I411" i="3"/>
  <c r="J411" i="3"/>
  <c r="I409" i="3"/>
  <c r="J409" i="3"/>
  <c r="I407" i="3"/>
  <c r="J407" i="3"/>
  <c r="I403" i="3"/>
  <c r="J403" i="3"/>
  <c r="I397" i="3"/>
  <c r="J397" i="3"/>
  <c r="J394" i="3"/>
  <c r="I394" i="3"/>
  <c r="I379" i="3"/>
  <c r="J379" i="3"/>
  <c r="I282" i="3"/>
  <c r="J282" i="3"/>
  <c r="I268" i="3"/>
  <c r="J268" i="3"/>
  <c r="I260" i="3"/>
  <c r="J260" i="3"/>
  <c r="I252" i="3"/>
  <c r="J252" i="3"/>
  <c r="I238" i="3"/>
  <c r="J238" i="3"/>
  <c r="I235" i="3"/>
  <c r="J235" i="3"/>
  <c r="I228" i="3"/>
  <c r="J228" i="3"/>
  <c r="I219" i="3"/>
  <c r="J219" i="3"/>
  <c r="I212" i="3"/>
  <c r="J212" i="3"/>
  <c r="I203" i="3"/>
  <c r="J203" i="3"/>
  <c r="J424" i="3"/>
  <c r="AW92" i="3"/>
  <c r="G92" i="3" s="1" a="1"/>
  <c r="G92" i="3" s="1"/>
  <c r="J442" i="3"/>
  <c r="J434" i="3"/>
  <c r="J426" i="3"/>
  <c r="J418" i="3"/>
  <c r="J410" i="3"/>
  <c r="J400" i="3"/>
  <c r="I279" i="3"/>
  <c r="J279" i="3"/>
  <c r="I277" i="3"/>
  <c r="J277" i="3"/>
  <c r="I271" i="3"/>
  <c r="J271" i="3"/>
  <c r="I269" i="3"/>
  <c r="J269" i="3"/>
  <c r="I265" i="3"/>
  <c r="J265" i="3"/>
  <c r="I261" i="3"/>
  <c r="J261" i="3"/>
  <c r="I257" i="3"/>
  <c r="J257" i="3"/>
  <c r="I253" i="3"/>
  <c r="J253" i="3"/>
  <c r="I249" i="3"/>
  <c r="J249" i="3"/>
  <c r="I245" i="3"/>
  <c r="J245" i="3"/>
  <c r="I241" i="3"/>
  <c r="J241" i="3"/>
  <c r="I237" i="3"/>
  <c r="J237" i="3"/>
  <c r="I233" i="3"/>
  <c r="J233" i="3"/>
  <c r="I229" i="3"/>
  <c r="J229" i="3"/>
  <c r="I225" i="3"/>
  <c r="J225" i="3"/>
  <c r="I221" i="3"/>
  <c r="J221" i="3"/>
  <c r="I217" i="3"/>
  <c r="J217" i="3"/>
  <c r="I213" i="3"/>
  <c r="J213" i="3"/>
  <c r="I209" i="3"/>
  <c r="J209" i="3"/>
  <c r="I205" i="3"/>
  <c r="J205" i="3"/>
  <c r="I201" i="3"/>
  <c r="J201" i="3"/>
  <c r="J324" i="3"/>
  <c r="J316" i="3"/>
  <c r="J308" i="3"/>
  <c r="J300" i="3"/>
  <c r="J292" i="3"/>
  <c r="J276" i="3"/>
  <c r="B88" i="3"/>
  <c r="I367" i="3"/>
  <c r="J367" i="3"/>
  <c r="F283" i="3"/>
  <c r="F277" i="3"/>
  <c r="F275" i="3"/>
  <c r="J393" i="3"/>
  <c r="J391" i="3"/>
  <c r="J385" i="3"/>
  <c r="J383" i="3"/>
  <c r="J377" i="3"/>
  <c r="J375" i="3"/>
  <c r="J369" i="3"/>
  <c r="J366" i="3"/>
  <c r="J362" i="3"/>
  <c r="J358" i="3"/>
  <c r="J354" i="3"/>
  <c r="J350" i="3"/>
  <c r="J346" i="3"/>
  <c r="J342" i="3"/>
  <c r="J338" i="3"/>
  <c r="J334" i="3"/>
  <c r="J330" i="3"/>
  <c r="J322" i="3"/>
  <c r="J314" i="3"/>
  <c r="J306" i="3"/>
  <c r="J298" i="3"/>
  <c r="J290" i="3"/>
  <c r="F392" i="3"/>
  <c r="F387" i="3"/>
  <c r="F384" i="3"/>
  <c r="F379" i="3"/>
  <c r="F376" i="3"/>
  <c r="F371" i="3"/>
  <c r="F368" i="3"/>
  <c r="I365" i="3"/>
  <c r="J365" i="3"/>
  <c r="I363" i="3"/>
  <c r="J363" i="3"/>
  <c r="I361" i="3"/>
  <c r="J361" i="3"/>
  <c r="I359" i="3"/>
  <c r="J359" i="3"/>
  <c r="I357" i="3"/>
  <c r="J357" i="3"/>
  <c r="I355" i="3"/>
  <c r="J355" i="3"/>
  <c r="I353" i="3"/>
  <c r="J353" i="3"/>
  <c r="I351" i="3"/>
  <c r="J351" i="3"/>
  <c r="I349" i="3"/>
  <c r="J349" i="3"/>
  <c r="I347" i="3"/>
  <c r="J347" i="3"/>
  <c r="I345" i="3"/>
  <c r="J345" i="3"/>
  <c r="I343" i="3"/>
  <c r="J343" i="3"/>
  <c r="I341" i="3"/>
  <c r="J341" i="3"/>
  <c r="I339" i="3"/>
  <c r="J339" i="3"/>
  <c r="I337" i="3"/>
  <c r="J337" i="3"/>
  <c r="I335" i="3"/>
  <c r="J335" i="3"/>
  <c r="I333" i="3"/>
  <c r="J333" i="3"/>
  <c r="I331" i="3"/>
  <c r="J331" i="3"/>
  <c r="I329" i="3"/>
  <c r="J329" i="3"/>
  <c r="I327" i="3"/>
  <c r="J327" i="3"/>
  <c r="I325" i="3"/>
  <c r="J325" i="3"/>
  <c r="I323" i="3"/>
  <c r="J323" i="3"/>
  <c r="I321" i="3"/>
  <c r="J321" i="3"/>
  <c r="I319" i="3"/>
  <c r="J319" i="3"/>
  <c r="I317" i="3"/>
  <c r="J317" i="3"/>
  <c r="I315" i="3"/>
  <c r="J315" i="3"/>
  <c r="I313" i="3"/>
  <c r="J313" i="3"/>
  <c r="I311" i="3"/>
  <c r="J311" i="3"/>
  <c r="I309" i="3"/>
  <c r="J309" i="3"/>
  <c r="I307" i="3"/>
  <c r="J307" i="3"/>
  <c r="I305" i="3"/>
  <c r="J305" i="3"/>
  <c r="I303" i="3"/>
  <c r="J303" i="3"/>
  <c r="I301" i="3"/>
  <c r="J301" i="3"/>
  <c r="I299" i="3"/>
  <c r="J299" i="3"/>
  <c r="I297" i="3"/>
  <c r="J297" i="3"/>
  <c r="I295" i="3"/>
  <c r="J295" i="3"/>
  <c r="I293" i="3"/>
  <c r="J293" i="3"/>
  <c r="I291" i="3"/>
  <c r="J291" i="3"/>
  <c r="I289" i="3"/>
  <c r="J289" i="3"/>
  <c r="I287" i="3"/>
  <c r="J287" i="3"/>
  <c r="I283" i="3"/>
  <c r="J283" i="3"/>
  <c r="I275" i="3"/>
  <c r="J275" i="3"/>
  <c r="F266" i="3"/>
  <c r="F262" i="3"/>
  <c r="F258" i="3"/>
  <c r="F254" i="3"/>
  <c r="F250" i="3"/>
  <c r="F246" i="3"/>
  <c r="F242" i="3"/>
  <c r="F238" i="3"/>
  <c r="F234" i="3"/>
  <c r="F230" i="3"/>
  <c r="F226" i="3"/>
  <c r="F222" i="3"/>
  <c r="F218" i="3"/>
  <c r="F214" i="3"/>
  <c r="F210" i="3"/>
  <c r="F206" i="3"/>
  <c r="F202" i="3"/>
  <c r="J328" i="3"/>
  <c r="J320" i="3"/>
  <c r="J312" i="3"/>
  <c r="J304" i="3"/>
  <c r="J296" i="3"/>
  <c r="J288" i="3"/>
  <c r="J280" i="3"/>
  <c r="J272" i="3"/>
  <c r="B57" i="3"/>
  <c r="G14" i="3"/>
  <c r="E90" i="3"/>
  <c r="F14" i="3"/>
  <c r="D90" i="3"/>
  <c r="H11" i="3"/>
  <c r="F15" i="3" s="1"/>
  <c r="AU178" i="3"/>
  <c r="EP178" i="3"/>
  <c r="F285" i="3"/>
  <c r="G285" i="3"/>
  <c r="F364" i="3"/>
  <c r="F362" i="3"/>
  <c r="F360" i="3"/>
  <c r="F358" i="3"/>
  <c r="F356" i="3"/>
  <c r="F354" i="3"/>
  <c r="F352" i="3"/>
  <c r="F350" i="3"/>
  <c r="F348" i="3"/>
  <c r="F346" i="3"/>
  <c r="F344" i="3"/>
  <c r="F342" i="3"/>
  <c r="F340" i="3"/>
  <c r="F338" i="3"/>
  <c r="F336" i="3"/>
  <c r="F334" i="3"/>
  <c r="F332" i="3"/>
  <c r="F330" i="3"/>
  <c r="F328" i="3"/>
  <c r="F326" i="3"/>
  <c r="F324" i="3"/>
  <c r="F322" i="3"/>
  <c r="F320" i="3"/>
  <c r="F318" i="3"/>
  <c r="F316" i="3"/>
  <c r="F314" i="3"/>
  <c r="F312" i="3"/>
  <c r="F310" i="3"/>
  <c r="F308" i="3"/>
  <c r="F306" i="3"/>
  <c r="F304" i="3"/>
  <c r="F302" i="3"/>
  <c r="F300" i="3"/>
  <c r="F298" i="3"/>
  <c r="F296" i="3"/>
  <c r="F294" i="3"/>
  <c r="F292" i="3"/>
  <c r="F290" i="3"/>
  <c r="F288" i="3"/>
  <c r="F286" i="3"/>
  <c r="F284" i="3"/>
  <c r="G284" i="3"/>
  <c r="F282" i="3"/>
  <c r="F278" i="3"/>
  <c r="F274" i="3"/>
  <c r="F270" i="3"/>
  <c r="F280" i="3"/>
  <c r="F276" i="3"/>
  <c r="F272" i="3"/>
  <c r="B90" i="3"/>
  <c r="AU87" i="3"/>
  <c r="I30" i="3"/>
  <c r="B11" i="3"/>
  <c r="C30" i="3"/>
  <c r="E30" i="3" s="1"/>
  <c r="I31" i="3"/>
  <c r="I32" i="3" s="1"/>
  <c r="E53" i="20" l="1"/>
  <c r="E63" i="20" s="1"/>
  <c r="B95" i="20"/>
  <c r="F88" i="20"/>
  <c r="C88" i="20" s="1"/>
  <c r="F90" i="20"/>
  <c r="C90" i="20" s="1"/>
  <c r="B88" i="28"/>
  <c r="B96" i="28"/>
  <c r="E91" i="28"/>
  <c r="F96" i="28"/>
  <c r="C96" i="28" s="1"/>
  <c r="G22" i="20"/>
  <c r="G91" i="20" a="1"/>
  <c r="G91" i="20" s="1"/>
  <c r="E91" i="20" s="1"/>
  <c r="G90" i="20" a="1"/>
  <c r="G90" i="20" s="1"/>
  <c r="G15" i="20"/>
  <c r="B91" i="20"/>
  <c r="G17" i="20"/>
  <c r="B98" i="12"/>
  <c r="B51" i="28"/>
  <c r="G51" i="28" s="1"/>
  <c r="G22" i="28"/>
  <c r="F17" i="28"/>
  <c r="G21" i="28"/>
  <c r="B89" i="28"/>
  <c r="B92" i="28"/>
  <c r="F88" i="28"/>
  <c r="C88" i="28" s="1"/>
  <c r="F21" i="28"/>
  <c r="F22" i="28"/>
  <c r="G20" i="28"/>
  <c r="E82" i="28"/>
  <c r="F19" i="28"/>
  <c r="G16" i="28"/>
  <c r="F18" i="28"/>
  <c r="D91" i="28"/>
  <c r="F92" i="28"/>
  <c r="C92" i="28" s="1"/>
  <c r="F97" i="28"/>
  <c r="C97" i="28" s="1"/>
  <c r="B97" i="28"/>
  <c r="D88" i="28"/>
  <c r="B90" i="28"/>
  <c r="B95" i="28"/>
  <c r="H51" i="28"/>
  <c r="E53" i="28" s="1"/>
  <c r="E63" i="28" s="1"/>
  <c r="F85" i="28"/>
  <c r="C85" i="28" s="1"/>
  <c r="E88" i="28"/>
  <c r="F90" i="28"/>
  <c r="C90" i="28" s="1"/>
  <c r="F95" i="28"/>
  <c r="C95" i="28" s="1"/>
  <c r="G19" i="20"/>
  <c r="F19" i="20"/>
  <c r="F22" i="20"/>
  <c r="F21" i="20"/>
  <c r="G18" i="20"/>
  <c r="G21" i="20"/>
  <c r="G20" i="20"/>
  <c r="B85" i="20"/>
  <c r="D94" i="20"/>
  <c r="E82" i="20"/>
  <c r="G23" i="20"/>
  <c r="E94" i="20"/>
  <c r="G85" i="20" a="1"/>
  <c r="G85" i="20" s="1"/>
  <c r="G97" i="20" a="1"/>
  <c r="G97" i="20" s="1"/>
  <c r="D97" i="20" s="1"/>
  <c r="D82" i="20"/>
  <c r="F17" i="20"/>
  <c r="F18" i="20"/>
  <c r="G16" i="20"/>
  <c r="C94" i="20"/>
  <c r="F95" i="20"/>
  <c r="E95" i="20" s="1"/>
  <c r="G93" i="20" a="1"/>
  <c r="G93" i="20" s="1"/>
  <c r="D93" i="20" s="1"/>
  <c r="B93" i="20"/>
  <c r="F86" i="20"/>
  <c r="C86" i="20" s="1"/>
  <c r="B94" i="20"/>
  <c r="B96" i="12"/>
  <c r="F91" i="12"/>
  <c r="C91" i="12" s="1"/>
  <c r="F93" i="12"/>
  <c r="C93" i="12" s="1"/>
  <c r="F98" i="12"/>
  <c r="C98" i="12" s="1"/>
  <c r="B100" i="3"/>
  <c r="G102" i="3" a="1"/>
  <c r="G102" i="3" s="1"/>
  <c r="G100" i="3" a="1"/>
  <c r="G100" i="3" s="1"/>
  <c r="D100" i="3" s="1"/>
  <c r="B93" i="28"/>
  <c r="J492" i="28"/>
  <c r="I492" i="28"/>
  <c r="J496" i="28"/>
  <c r="I496" i="28"/>
  <c r="J500" i="28"/>
  <c r="I500" i="28"/>
  <c r="J504" i="28"/>
  <c r="I504" i="28"/>
  <c r="J508" i="28"/>
  <c r="I508" i="28"/>
  <c r="J512" i="28"/>
  <c r="I512" i="28"/>
  <c r="J516" i="28"/>
  <c r="I516" i="28"/>
  <c r="J520" i="28"/>
  <c r="I520" i="28"/>
  <c r="J524" i="28"/>
  <c r="I524" i="28"/>
  <c r="J528" i="28"/>
  <c r="I528" i="28"/>
  <c r="I491" i="28"/>
  <c r="J491" i="28"/>
  <c r="I499" i="28"/>
  <c r="J499" i="28"/>
  <c r="I507" i="28"/>
  <c r="J507" i="28"/>
  <c r="I511" i="28"/>
  <c r="J511" i="28"/>
  <c r="I519" i="28"/>
  <c r="J519" i="28"/>
  <c r="I523" i="28"/>
  <c r="J523" i="28"/>
  <c r="I527" i="28"/>
  <c r="J527" i="28"/>
  <c r="F94" i="28"/>
  <c r="C94" i="28" s="1"/>
  <c r="I489" i="28"/>
  <c r="J489" i="28"/>
  <c r="I493" i="28"/>
  <c r="J493" i="28"/>
  <c r="I497" i="28"/>
  <c r="J497" i="28"/>
  <c r="I501" i="28"/>
  <c r="J501" i="28"/>
  <c r="I505" i="28"/>
  <c r="J505" i="28"/>
  <c r="I509" i="28"/>
  <c r="J509" i="28"/>
  <c r="I513" i="28"/>
  <c r="J513" i="28"/>
  <c r="I517" i="28"/>
  <c r="J517" i="28"/>
  <c r="I521" i="28"/>
  <c r="J521" i="28"/>
  <c r="I525" i="28"/>
  <c r="J525" i="28"/>
  <c r="G89" i="28" a="1"/>
  <c r="G89" i="28" s="1"/>
  <c r="D89" i="28" s="1"/>
  <c r="I495" i="28"/>
  <c r="J495" i="28"/>
  <c r="I503" i="28"/>
  <c r="J503" i="28"/>
  <c r="I515" i="28"/>
  <c r="J515" i="28"/>
  <c r="B94" i="28"/>
  <c r="J490" i="28"/>
  <c r="I490" i="28"/>
  <c r="J494" i="28"/>
  <c r="I494" i="28"/>
  <c r="J498" i="28"/>
  <c r="I498" i="28"/>
  <c r="J502" i="28"/>
  <c r="I502" i="28"/>
  <c r="J506" i="28"/>
  <c r="I506" i="28"/>
  <c r="J510" i="28"/>
  <c r="I510" i="28"/>
  <c r="J514" i="28"/>
  <c r="I514" i="28"/>
  <c r="J518" i="28"/>
  <c r="I518" i="28"/>
  <c r="J522" i="28"/>
  <c r="I522" i="28"/>
  <c r="J526" i="28"/>
  <c r="I526" i="28"/>
  <c r="F23" i="28"/>
  <c r="F15" i="28"/>
  <c r="F16" i="28"/>
  <c r="G23" i="28"/>
  <c r="C58" i="28"/>
  <c r="C60" i="28" s="1"/>
  <c r="G27" i="28"/>
  <c r="D96" i="28"/>
  <c r="D93" i="28"/>
  <c r="E93" i="28"/>
  <c r="D92" i="28"/>
  <c r="D90" i="28"/>
  <c r="E89" i="28"/>
  <c r="E87" i="28"/>
  <c r="D87" i="28"/>
  <c r="D86" i="28"/>
  <c r="E86" i="28"/>
  <c r="D85" i="28"/>
  <c r="B89" i="20"/>
  <c r="B92" i="20"/>
  <c r="F87" i="20"/>
  <c r="C87" i="20" s="1"/>
  <c r="B96" i="20"/>
  <c r="F23" i="12"/>
  <c r="F97" i="12"/>
  <c r="C97" i="12" s="1"/>
  <c r="G22" i="12"/>
  <c r="B88" i="12"/>
  <c r="F16" i="12"/>
  <c r="B90" i="12"/>
  <c r="B95" i="12"/>
  <c r="G20" i="12"/>
  <c r="F22" i="12"/>
  <c r="C52" i="12"/>
  <c r="H52" i="12" s="1"/>
  <c r="H53" i="12"/>
  <c r="E55" i="12" s="1"/>
  <c r="E65" i="12" s="1"/>
  <c r="G23" i="12"/>
  <c r="F17" i="12"/>
  <c r="G21" i="12"/>
  <c r="B91" i="3"/>
  <c r="H58" i="3"/>
  <c r="B87" i="20"/>
  <c r="F89" i="20"/>
  <c r="C89" i="20" s="1"/>
  <c r="F96" i="20"/>
  <c r="C96" i="20" s="1"/>
  <c r="B86" i="20"/>
  <c r="H52" i="20"/>
  <c r="J282" i="20"/>
  <c r="I282" i="20"/>
  <c r="I281" i="20"/>
  <c r="J281" i="20"/>
  <c r="I279" i="20"/>
  <c r="J279" i="20"/>
  <c r="J280" i="20"/>
  <c r="I280" i="20"/>
  <c r="J278" i="20"/>
  <c r="I278" i="20"/>
  <c r="C50" i="20"/>
  <c r="H50" i="20" s="1"/>
  <c r="F23" i="20"/>
  <c r="F15" i="20"/>
  <c r="F16" i="20"/>
  <c r="G27" i="20"/>
  <c r="C58" i="20"/>
  <c r="C60" i="20" s="1"/>
  <c r="B50" i="20"/>
  <c r="G50" i="20" s="1"/>
  <c r="G51" i="20"/>
  <c r="D95" i="20"/>
  <c r="C95" i="20"/>
  <c r="D92" i="20"/>
  <c r="E92" i="20"/>
  <c r="D91" i="20"/>
  <c r="D88" i="20"/>
  <c r="E88" i="20"/>
  <c r="E85" i="20"/>
  <c r="D85" i="20"/>
  <c r="F20" i="12"/>
  <c r="G24" i="12"/>
  <c r="G16" i="12"/>
  <c r="F19" i="12"/>
  <c r="F18" i="12"/>
  <c r="F90" i="12"/>
  <c r="C90" i="12" s="1"/>
  <c r="B94" i="12"/>
  <c r="F96" i="12"/>
  <c r="C96" i="12" s="1"/>
  <c r="D84" i="12"/>
  <c r="G94" i="12" a="1"/>
  <c r="G94" i="12" s="1"/>
  <c r="E94" i="12" s="1"/>
  <c r="G19" i="12"/>
  <c r="F21" i="12"/>
  <c r="G15" i="12"/>
  <c r="G18" i="12"/>
  <c r="G17" i="12"/>
  <c r="B87" i="12"/>
  <c r="B97" i="12"/>
  <c r="E84" i="12"/>
  <c r="F88" i="12"/>
  <c r="C88" i="12" s="1"/>
  <c r="F21" i="3"/>
  <c r="E88" i="3"/>
  <c r="B56" i="3"/>
  <c r="G56" i="3" s="1"/>
  <c r="H59" i="3" s="1"/>
  <c r="D69" i="3" s="1"/>
  <c r="G96" i="3" a="1"/>
  <c r="G96" i="3" s="1"/>
  <c r="D96" i="3" s="1"/>
  <c r="G15" i="3"/>
  <c r="F93" i="3"/>
  <c r="C93" i="3" s="1"/>
  <c r="B94" i="3"/>
  <c r="C56" i="3"/>
  <c r="H56" i="3" s="1"/>
  <c r="B92" i="3"/>
  <c r="B103" i="3"/>
  <c r="G103" i="3" a="1"/>
  <c r="G103" i="3" s="1"/>
  <c r="D103" i="3" s="1"/>
  <c r="G93" i="3" a="1"/>
  <c r="G93" i="3" s="1"/>
  <c r="F92" i="3"/>
  <c r="C92" i="3" s="1"/>
  <c r="B96" i="3"/>
  <c r="B59" i="3"/>
  <c r="B99" i="12"/>
  <c r="G92" i="12" a="1"/>
  <c r="G92" i="12" s="1"/>
  <c r="E92" i="12" s="1"/>
  <c r="B92" i="12"/>
  <c r="F99" i="12"/>
  <c r="C99" i="12" s="1"/>
  <c r="D88" i="12"/>
  <c r="F87" i="12"/>
  <c r="C87" i="12" s="1"/>
  <c r="F95" i="12"/>
  <c r="C95" i="12" s="1"/>
  <c r="B89" i="12"/>
  <c r="F89" i="12"/>
  <c r="B52" i="12"/>
  <c r="G52" i="12" s="1"/>
  <c r="H55" i="12" s="1"/>
  <c r="D65" i="12" s="1"/>
  <c r="C60" i="12"/>
  <c r="C62" i="12" s="1"/>
  <c r="G28" i="12"/>
  <c r="D97" i="12"/>
  <c r="E97" i="12"/>
  <c r="D91" i="12"/>
  <c r="E91" i="12"/>
  <c r="G57" i="3"/>
  <c r="B102" i="3"/>
  <c r="G99" i="3" a="1"/>
  <c r="G99" i="3" s="1"/>
  <c r="C98" i="3"/>
  <c r="G20" i="3"/>
  <c r="F95" i="3"/>
  <c r="C95" i="3" s="1"/>
  <c r="F17" i="3"/>
  <c r="B95" i="3"/>
  <c r="B98" i="3"/>
  <c r="B101" i="3"/>
  <c r="F99" i="3"/>
  <c r="C99" i="3" s="1"/>
  <c r="G98" i="3" a="1"/>
  <c r="G98" i="3" s="1"/>
  <c r="D98" i="3" s="1"/>
  <c r="E59" i="3"/>
  <c r="E69" i="3" s="1"/>
  <c r="G101" i="3" a="1"/>
  <c r="G101" i="3" s="1"/>
  <c r="D101" i="3" s="1"/>
  <c r="G24" i="3"/>
  <c r="G16" i="3"/>
  <c r="D88" i="3"/>
  <c r="F91" i="3"/>
  <c r="C91" i="3" s="1"/>
  <c r="B97" i="3"/>
  <c r="F94" i="3"/>
  <c r="G97" i="3" a="1"/>
  <c r="G97" i="3" s="1"/>
  <c r="E97" i="3" s="1"/>
  <c r="I285" i="3"/>
  <c r="J285" i="3"/>
  <c r="I373" i="3"/>
  <c r="J373" i="3"/>
  <c r="I381" i="3"/>
  <c r="J381" i="3"/>
  <c r="I284" i="3"/>
  <c r="J284" i="3"/>
  <c r="I389" i="3"/>
  <c r="J389" i="3"/>
  <c r="E102" i="3"/>
  <c r="D102" i="3"/>
  <c r="F22" i="3"/>
  <c r="G21" i="3"/>
  <c r="G26" i="3"/>
  <c r="F19" i="3"/>
  <c r="F23" i="3"/>
  <c r="F20" i="3"/>
  <c r="G18" i="3"/>
  <c r="G22" i="3"/>
  <c r="G19" i="3"/>
  <c r="F25" i="3"/>
  <c r="F26" i="3"/>
  <c r="F24" i="3"/>
  <c r="G17" i="3"/>
  <c r="F16" i="3"/>
  <c r="G25" i="3"/>
  <c r="G23" i="3"/>
  <c r="F18" i="3"/>
  <c r="AU66" i="3"/>
  <c r="E90" i="20" l="1"/>
  <c r="D86" i="20"/>
  <c r="D90" i="20"/>
  <c r="E87" i="12"/>
  <c r="E93" i="12"/>
  <c r="D87" i="12"/>
  <c r="D93" i="12"/>
  <c r="E100" i="3"/>
  <c r="B50" i="28"/>
  <c r="G50" i="28" s="1"/>
  <c r="H53" i="28" s="1"/>
  <c r="D63" i="28" s="1"/>
  <c r="E85" i="28"/>
  <c r="E92" i="28"/>
  <c r="E96" i="28"/>
  <c r="E97" i="20"/>
  <c r="E93" i="20"/>
  <c r="E97" i="28"/>
  <c r="D97" i="28"/>
  <c r="B53" i="28"/>
  <c r="D95" i="28"/>
  <c r="E94" i="28"/>
  <c r="E90" i="28"/>
  <c r="E95" i="28"/>
  <c r="E87" i="20"/>
  <c r="E96" i="20"/>
  <c r="E86" i="20"/>
  <c r="E89" i="20"/>
  <c r="E98" i="12"/>
  <c r="D98" i="12"/>
  <c r="D95" i="3"/>
  <c r="E93" i="3"/>
  <c r="D94" i="28"/>
  <c r="D96" i="20"/>
  <c r="D87" i="20"/>
  <c r="D89" i="20"/>
  <c r="E90" i="12"/>
  <c r="D90" i="12"/>
  <c r="D94" i="12"/>
  <c r="E88" i="12"/>
  <c r="E92" i="3"/>
  <c r="D92" i="3"/>
  <c r="D99" i="3"/>
  <c r="H53" i="20"/>
  <c r="D63" i="20" s="1"/>
  <c r="B53" i="20"/>
  <c r="D92" i="12"/>
  <c r="E96" i="12"/>
  <c r="D96" i="12"/>
  <c r="E96" i="3"/>
  <c r="D93" i="3"/>
  <c r="E103" i="3"/>
  <c r="E101" i="3"/>
  <c r="E99" i="12"/>
  <c r="D99" i="12"/>
  <c r="C89" i="12"/>
  <c r="D89" i="12"/>
  <c r="E95" i="12"/>
  <c r="B55" i="12"/>
  <c r="E89" i="12"/>
  <c r="D95" i="12"/>
  <c r="D91" i="3"/>
  <c r="E91" i="3"/>
  <c r="E95" i="3"/>
  <c r="E99" i="3"/>
  <c r="E98" i="3"/>
  <c r="C94" i="3"/>
  <c r="E94" i="3"/>
  <c r="D94" i="3"/>
  <c r="D97" i="3"/>
  <c r="C64" i="3"/>
  <c r="C66" i="3" s="1"/>
  <c r="G30"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Dell_Owner</author>
  </authors>
  <commentList>
    <comment ref="B1" authorId="0" shapeId="0" xr:uid="{F9AF9070-800A-4B9B-BD54-BBF9D23E7BAA}">
      <text>
        <r>
          <rPr>
            <sz val="9"/>
            <color indexed="81"/>
            <rFont val="Tahoma"/>
            <family val="2"/>
          </rPr>
          <t>Model 1 (#vars=11, n=246, AdjRsq=0.562)
Dependent variable = Vendor.Eq.EnchantedDiamonds 
Run time = 01/05/2018 12:28:06
File name = Book8
Computer name = DESKTOP-A1N8O3F
Program file name = RegressItLogistic.xlam
Version number = 2018.03.01
Execution time = 00h:00m:12s</t>
        </r>
      </text>
    </comment>
    <comment ref="B10" authorId="0" shapeId="0" xr:uid="{EABFB2A6-176B-4CFC-9F13-E350235EB6CC}">
      <text>
        <r>
          <rPr>
            <sz val="9"/>
            <color indexed="81"/>
            <rFont val="Tahoma"/>
            <family val="2"/>
          </rPr>
          <t>In a logistic regression model, R-squared is the estimated fraction
of *deviance* explained by the model, in comparison to a null model
that has no independent variables.   Deviance is equal to minus-2 times
the log likelihood function, which is analogous to error variance in
a linear regression model, and the estimation of model coefficients
is based on minimization of this quantity (i.e., maximization of the
likelihood).  There is more than one way to define R-squared for a
logistic regression model.   McFadden's definition, shown in this cell,
has exactly the same functional form as R-squared in a linear model,
with variance merely replaced by deviance.    See the analysis-of-deviance
table below for more details of this calculation as well as those of
several other R-squared definitions.</t>
        </r>
      </text>
    </comment>
    <comment ref="C10" authorId="0" shapeId="0" xr:uid="{1B78756A-239D-410B-9758-83F4EE7E37D0}">
      <text>
        <r>
          <rPr>
            <sz val="9"/>
            <color indexed="81"/>
            <rFont val="Tahoma"/>
            <family val="2"/>
          </rPr>
          <t>Adjusted R-squared is a less-biased estimate of the fraction of deviance
explained by the logistic model, and it is obtained from R-squared
by an adjustment that takes into account the number of independent
variables in the model, as in the case of linear regression.</t>
        </r>
      </text>
    </comment>
    <comment ref="D10" authorId="0" shapeId="0" xr:uid="{75D6B3C9-3A81-4744-AA63-5EA0BCB13E13}">
      <text>
        <r>
          <rPr>
            <sz val="9"/>
            <color indexed="81"/>
            <rFont val="Tahoma"/>
            <family val="2"/>
          </rPr>
          <t>Root-mean-squared-error is a measure of the typical size of the errors
that the model makes in predicting  0's and 1's in units of probability,
and it plays a role analogous to the standard error of the regression
in a linear regression model.  A predicted probability of p yields
an error of p if the true outcome is 0 and an error of 1-p if the true
outcome is 1, and RMSE is the square root of the average squared value
of such errors.   If the model includes a constant, the mean value
of its errors is zero (i.e., it is unbiased) and its RMSE is the same
as the population standard deviation of its errors.</t>
        </r>
      </text>
    </comment>
    <comment ref="E10" authorId="0" shapeId="0" xr:uid="{B51D407B-3091-4890-B659-D491521F0860}">
      <text>
        <r>
          <rPr>
            <sz val="9"/>
            <color indexed="81"/>
            <rFont val="Tahoma"/>
            <family val="2"/>
          </rPr>
          <t>The value in the cell below is the mean value of the dependent variable,
i.e., the fraction of outcomes that are 1's.  In a constant-only model,
this would be the prediction given for all observations of the dependent
variable, as in the case of linear regression.</t>
        </r>
      </text>
    </comment>
    <comment ref="A14" authorId="0" shapeId="0" xr:uid="{C463EE0F-8F61-458E-9A7E-A33E7A355A3B}">
      <text>
        <r>
          <rPr>
            <sz val="9"/>
            <color indexed="81"/>
            <rFont val="Tahoma"/>
            <family val="2"/>
          </rPr>
          <t xml:space="preserve">In a logistic regression model, a linear function of the independent
variables is used to predict the LogOdds of the event that the dependent
variable will have a value of 1 rather than 0. LogOdds is equal to
LN(p/(1-p)) for an event with probability p, where LN is the natural
log function.  It is equal to zero if p=0.5 and approaches negative
or positive infinity as p goes to 0 or 1.  The value of LogOdds predicted
by the linear equation is then converted to units of probability by
the inverse transformation: p = 1/(1+exp(-LogOdds)).  The formulas
for these calculations are shown in rows 6 and 7 at the top left of
the worksheet:  you can unhide these rows by clicking the + symbol
in the sidebar. </t>
        </r>
      </text>
    </comment>
    <comment ref="B14" authorId="0" shapeId="0" xr:uid="{4F857378-FDCB-4012-8546-730A8434138A}">
      <text>
        <r>
          <rPr>
            <sz val="9"/>
            <color indexed="81"/>
            <rFont val="Tahoma"/>
            <family val="2"/>
          </rPr>
          <t>The coefficient table of a logistic regression model has exactly the
same structure as that of a linear regression model.  Each estimated
coefficient has an associated standard error, which is the (estimated)
standard deviation of the error in the coefficient estimate.</t>
        </r>
      </text>
    </comment>
    <comment ref="D14" authorId="0" shapeId="0" xr:uid="{E096B818-DFDF-4E55-95B8-20F692525476}">
      <text>
        <r>
          <rPr>
            <sz val="9"/>
            <color indexed="81"/>
            <rFont val="Tahoma"/>
            <family val="2"/>
          </rPr>
          <t>The coefficient estimate divided by its own standard error is its z-statistic,
which is analogous to a t-statistic in a linear model and is subject
to the same rules of thumb.  In particular, a coefficient estimate
is significantly different from zero at approximately the 0.05 level
if its z-statistic is greater than 2 in magnitude.</t>
        </r>
      </text>
    </comment>
    <comment ref="E14" authorId="0" shapeId="0" xr:uid="{3E61BBB5-BBBF-4AD9-9F56-67E44382B51E}">
      <text>
        <r>
          <rPr>
            <sz val="9"/>
            <color indexed="81"/>
            <rFont val="Tahoma"/>
            <family val="2"/>
          </rPr>
          <t xml:space="preserve">The exact P-value for measuring the significance of the coefficient's
difference from zero is determined from a standard normal (z) distribution
rather than the t distribution that is used for this purpose in linear
regression, as shown the cell formulas in this column.   The z distribution
is used for this calculation because in a logistic model there is no
analogous adjustment for the number of coefficients estimated from
a sample of a given size. </t>
        </r>
      </text>
    </comment>
    <comment ref="A29" authorId="0" shapeId="0" xr:uid="{35392DE9-FCCD-4449-8413-4376471E5857}">
      <text>
        <r>
          <rPr>
            <sz val="9"/>
            <color indexed="81"/>
            <rFont val="Tahoma"/>
            <family val="2"/>
          </rPr>
          <t>The analysis of deviance table is analogous to the analysis of variance
table in a linear model.  Deviance is equal to minus-2 times the log
likelihood function, and it plays a role analogous to that of the variance
of the dependent variable in a linear regression model.  In this table,
the deviance of a null (no-independent-variable) model is decomposed
into the sum of an explained (regression) part and an unexplained (residual)
part.  The regression deviance divided by the null deviance is McFadden's
R-squared.</t>
        </r>
      </text>
    </comment>
    <comment ref="E29" authorId="0" shapeId="0" xr:uid="{FBEB163E-9276-4756-8A83-DC74C2345AE0}">
      <text>
        <r>
          <rPr>
            <sz val="9"/>
            <color indexed="81"/>
            <rFont val="Tahoma"/>
            <family val="2"/>
          </rPr>
          <t>The P-value for the significance of the model as a whole is determined
from the regression deviance by reference to a chi-squared distribution
whose number of degrees of freedom is the number of model coefficients.
  Thus, the chi-squared distribution plays a role here that is analogous
to that of the F distribution in the analysis of variance table for
a linear regression model.</t>
        </r>
      </text>
    </comment>
    <comment ref="F29" authorId="0" shapeId="0" xr:uid="{35FB3BB9-6B25-4FF3-8AB0-EFFFDE35AABC}">
      <text>
        <r>
          <rPr>
            <sz val="9"/>
            <color indexed="81"/>
            <rFont val="Tahoma"/>
            <family val="2"/>
          </rPr>
          <t>The Akaike information criterion (AIC) is a measure of the information
lost by using the fitted model rather than the unknown true model to
predict the dependent variable. It is a measure of goodness of fit
that includes a penalty for the number of model parameters, and it
is widely used in machine learning.  The formula for the AIC is 2 times
k minus two times the log likelihood, where k is the number of model
parameters, including constant.
In the case of a  linear regression model with normally distributed
errors, choosing the model with the largest AIC is equivalent to choosing
the model with the smallest value of k + n*LN(RSS) where n is the sample
size and RSS is the sum of squared residuals.
This is a useful model-comparison statistic but it will not necessarily
pick the best model for your decision purposes or even a good one if
the data or the model set is poorly chosen.  You should also study
other properties of your models to fully understand their assumptions
and their validity and their appropriateness for your task.</t>
        </r>
      </text>
    </comment>
    <comment ref="G29" authorId="0" shapeId="0" xr:uid="{5F77E642-20F9-4445-967A-A92DDC10E171}">
      <text>
        <r>
          <rPr>
            <sz val="9"/>
            <color indexed="81"/>
            <rFont val="Tahoma"/>
            <family val="2"/>
          </rPr>
          <t>The area under the ROC curve is a measure of the model's classification
accuracy over the whole range of cutoff values that might be used to
convert a probabilistic prediction into a 0-1 prediction.  It has a
maximum possible value of 1.0 (corresponding to perfect accuracy in
predicting both positive and negative outcomes) and a minimum possible
value of 0.5 (corresponding to random predictions).</t>
        </r>
      </text>
    </comment>
    <comment ref="A52" authorId="0" shapeId="0" xr:uid="{18F16A4F-156C-4BE0-BD37-C92D634B6170}">
      <text>
        <r>
          <rPr>
            <sz val="9"/>
            <color indexed="81"/>
            <rFont val="Tahoma"/>
            <family val="2"/>
          </rPr>
          <t>The classification table shows the absolute and relative numbers of
correct predictions and false-positive and false-negative errors for
a given cutoff level that might be used to convert probabilistic predictions
to binary (0-1) predictions.  On this worksheet, the classification
table is interactive.  Use the spinner at the right to vary the cutoff
level in increments of 0.05 and watch how the numbers change.  To get
a finer scale, you can enter your own values in the cutoff level cell
in increments of 0.01.  The source data for classification is stored
in a table at the far right, beginning in column AP.
The true positive rate is the number of correctly predicted positive
outcomes (1's) divided by the total number of positive outcomes, as
seen in the cell formula.  The true negative rate is the number of
correctly predicted negative outcomes (0's) divided by the total number
of negative outcomes.</t>
        </r>
      </text>
    </comment>
    <comment ref="A61" authorId="0" shapeId="0" xr:uid="{C7B21D3C-4FEA-4A56-8432-6B0E4BC9FA3B}">
      <text>
        <r>
          <rPr>
            <sz val="9"/>
            <color indexed="81"/>
            <rFont val="Tahoma"/>
            <family val="2"/>
          </rPr>
          <t>The ROC curve is a graph of the true positive rate versus the false
positive rate (1 minus the true negative rate) as a function of the
cutoff level used for binary classification.  Thus, it sweeps out the
frontier of the error rates that are computed in the classification
table as the cutoff level is varied.  Ideally the area under the ROC
curve is close to 1, i.e., the curve bends far into the upper left
of the square. In the worse case (a completely uninformative model),
the curve is the 45-degree line, under which the area is 0.5. This
chart is also interactive on this worksheet: use the spinner to vary
the cutoff level and watch the movement of the red box along the curve.</t>
        </r>
      </text>
    </comment>
    <comment ref="A83" authorId="0" shapeId="0" xr:uid="{57E5F190-B979-453D-86B8-FF0BB8D8348B}">
      <text>
        <r>
          <rPr>
            <sz val="9"/>
            <color indexed="81"/>
            <rFont val="Tahoma"/>
            <family val="2"/>
          </rPr>
          <t>The logistic curve plot shows the model's probabilistic predictions
for the dependent variable as a function of a selected independent
variable, holding other variables (if any) fixed at their mean values.
  This chart gives a nice visual representation of the predictive importance
of a variable.  Ideally it is S-shaped or reverse-S-shaped (rather
than flat) with relatively narrow confidence bands, indicating that
the selected independent variable is highly informative in predicting
outcomes.  Be aware, though, that if some of the independent variables
are themselves binary, it is not possible to set them equal to their
mean values or to abitrary values within their range.  In such a case
the logistic curve and confidence bands that surround it cannot be
interpreted to represent forecasts for specific scenarios.  Rather,
they represent the model's average forecasts within a hypothetical
large population of scenarios.</t>
        </r>
      </text>
    </comment>
    <comment ref="A106" authorId="0" shapeId="0" xr:uid="{509AD5F3-06EB-4723-A785-64FC9E65C88D}">
      <text>
        <r>
          <rPr>
            <sz val="9"/>
            <color indexed="81"/>
            <rFont val="Tahoma"/>
            <family val="2"/>
          </rPr>
          <t>The distribution-of-outcomes plot provides another view of the model's
predictive accuracy.  It consists of back-to-back histogram plots showing
distributions of the probabilistic predictions that were made for the
outcomes that turned out to be positive and those that turned out to
be negative.  Ideally the negative outcomes were associated with small
predicted probabilities (i.e., the negative bars are shifted toward
the left) and the positive outcomes were associated with large predicted
probabilities (i.e., the positive bars are shifted toward the right).
 If the distributions of predictions are the same for positive and
negative outcomes (i.e., if the relative shapes of the two distributions
are the same above and below the x-axis) and/or if the predictions
all fall within the same narrow range, the model does not have much
predictive value.</t>
        </r>
      </text>
    </comment>
    <comment ref="A128" authorId="0" shapeId="0" xr:uid="{6181F5DD-5EAB-46EF-A2C0-44CCCC9FE5DD}">
      <text>
        <r>
          <rPr>
            <sz val="9"/>
            <color indexed="81"/>
            <rFont val="Tahoma"/>
            <family val="2"/>
          </rPr>
          <t>The actual-and-predicted-vs-observation# chart shows the model's predictions
and the actual values that were observed by row order in the data set.
  It can help to show whether the data has been sorted or grouped in
some way that depends on the outcomes or predictions, or whether it
is randomly ordered.  It has the following relation to the distribution-of-outcomes
chart.  If you turn this chart on its right side and let the red and
blue points fall into separate bins at the bottom, you get the other
chart.</t>
        </r>
      </text>
    </comment>
    <comment ref="A150" authorId="0" shapeId="0" xr:uid="{96680D89-C678-4C23-9046-F183970F9F11}">
      <text>
        <r>
          <rPr>
            <sz val="9"/>
            <color indexed="81"/>
            <rFont val="Tahoma"/>
            <family val="2"/>
          </rPr>
          <t>The sensitivity-and-specificity-vs-cutoff-value chart provides another
view of the model's classification accuracy as measured in terms of
sensitivity and specificity.  It is another way to visualize the same
information that is shown in the ROC curve.  On this chart, the spinner
can be used to adjust a weight that is used to compute a weighted average
of the two performance measures, which might help to determine a cutoff
value that makes an optimal tradeoff between the two.  A higher value
is better in these terms.</t>
        </r>
      </text>
    </comment>
    <comment ref="A173" authorId="0" shapeId="0" xr:uid="{93327150-56CF-4BAE-9DF7-B3D46931278D}">
      <text>
        <r>
          <rPr>
            <sz val="9"/>
            <color indexed="81"/>
            <rFont val="Tahoma"/>
            <family val="2"/>
          </rPr>
          <t xml:space="preserve"> The error-rate-versus-cutoff-value chart provides yet another view
of the model's classification accuracy.  Here the spinner can be adjusted
to vary the weight used in a weighted average of false positive and
false negative error rates.  A lower value is better in these terms.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Dell_Owner</author>
  </authors>
  <commentList>
    <comment ref="B1" authorId="0" shapeId="0" xr:uid="{8FF43BE6-1A72-4E04-BE42-AFC1E524D6C8}">
      <text>
        <r>
          <rPr>
            <sz val="9"/>
            <color indexed="81"/>
            <rFont val="Tahoma"/>
            <family val="2"/>
          </rPr>
          <t>Model 2 (#vars=9, n=246, AdjRsq=0.572)
Dependent variable = Vendor.Eq.EnchantedDiamonds 
Run time = 01/05/2018 12:29:08
File name = Book8
Computer name = DESKTOP-A1N8O3F
Program file name = RegressItLogistic.xlam
Version number = 2018.03.01
Execution time = 00h:00m:07s</t>
        </r>
      </text>
    </comment>
    <comment ref="B10" authorId="0" shapeId="0" xr:uid="{0CB999B8-BA7F-4589-B431-630E63F9D1D0}">
      <text>
        <r>
          <rPr>
            <sz val="9"/>
            <color indexed="81"/>
            <rFont val="Tahoma"/>
            <family val="2"/>
          </rPr>
          <t>In a logistic regression model, R-squared is the estimated fraction
of *deviance* explained by the model, in comparison to a null model
that has no independent variables.   Deviance is equal to minus-2 times
the log likelihood function, which is analogous to error variance in
a linear regression model, and the estimation of model coefficients
is based on minimization of this quantity (i.e., maximization of the
likelihood).  There is more than one way to define R-squared for a
logistic regression model.   McFadden's definition, shown in this cell,
has exactly the same functional form as R-squared in a linear model,
with variance merely replaced by deviance.    See the analysis-of-deviance
table below for more details of this calculation as well as those of
several other R-squared definitions.</t>
        </r>
      </text>
    </comment>
    <comment ref="C10" authorId="0" shapeId="0" xr:uid="{6D122C29-5156-4F89-9C26-28FD4F3474A5}">
      <text>
        <r>
          <rPr>
            <sz val="9"/>
            <color indexed="81"/>
            <rFont val="Tahoma"/>
            <family val="2"/>
          </rPr>
          <t>Adjusted R-squared is a less-biased estimate of the fraction of deviance
explained by the logistic model, and it is obtained from R-squared
by an adjustment that takes into account the number of independent
variables in the model, as in the case of linear regression.</t>
        </r>
      </text>
    </comment>
    <comment ref="D10" authorId="0" shapeId="0" xr:uid="{04678F6B-3BC5-4457-9050-68CE6C1F1420}">
      <text>
        <r>
          <rPr>
            <sz val="9"/>
            <color indexed="81"/>
            <rFont val="Tahoma"/>
            <family val="2"/>
          </rPr>
          <t>Root-mean-squared-error is a measure of the typical size of the errors
that the model makes in predicting  0's and 1's in units of probability,
and it plays a role analogous to the standard error of the regression
in a linear regression model.  A predicted probability of p yields
an error of p if the true outcome is 0 and an error of 1-p if the true
outcome is 1, and RMSE is the square root of the average squared value
of such errors.   If the model includes a constant, the mean value
of its errors is zero (i.e., it is unbiased) and its RMSE is the same
as the population standard deviation of its errors.</t>
        </r>
      </text>
    </comment>
    <comment ref="E10" authorId="0" shapeId="0" xr:uid="{7E0A5921-E645-45CE-A2D5-5E61866563E6}">
      <text>
        <r>
          <rPr>
            <sz val="9"/>
            <color indexed="81"/>
            <rFont val="Tahoma"/>
            <family val="2"/>
          </rPr>
          <t>The value in the cell below is the mean value of the dependent variable,
i.e., the fraction of outcomes that are 1's.  In a constant-only model,
this would be the prediction given for all observations of the dependent
variable, as in the case of linear regression.</t>
        </r>
      </text>
    </comment>
    <comment ref="A14" authorId="0" shapeId="0" xr:uid="{52CB198C-D636-4316-A26A-223A12278D16}">
      <text>
        <r>
          <rPr>
            <sz val="9"/>
            <color indexed="81"/>
            <rFont val="Tahoma"/>
            <family val="2"/>
          </rPr>
          <t xml:space="preserve">In a logistic regression model, a linear function of the independent
variables is used to predict the LogOdds of the event that the dependent
variable will have a value of 1 rather than 0. LogOdds is equal to
LN(p/(1-p)) for an event with probability p, where LN is the natural
log function.  It is equal to zero if p=0.5 and approaches negative
or positive infinity as p goes to 0 or 1.  The value of LogOdds predicted
by the linear equation is then converted to units of probability by
the inverse transformation: p = 1/(1+exp(-LogOdds)).  The formulas
for these calculations are shown in rows 6 and 7 at the top left of
the worksheet:  you can unhide these rows by clicking the + symbol
in the sidebar. </t>
        </r>
      </text>
    </comment>
    <comment ref="B14" authorId="0" shapeId="0" xr:uid="{8C254D55-8DDD-4802-BBD8-91F5EC0F5424}">
      <text>
        <r>
          <rPr>
            <sz val="9"/>
            <color indexed="81"/>
            <rFont val="Tahoma"/>
            <family val="2"/>
          </rPr>
          <t>The coefficient table of a logistic regression model has exactly the
same structure as that of a linear regression model.  Each estimated
coefficient has an associated standard error, which is the (estimated)
standard deviation of the error in the coefficient estimate.</t>
        </r>
      </text>
    </comment>
    <comment ref="D14" authorId="0" shapeId="0" xr:uid="{0B646570-F6F2-4DE8-9A55-AA2A9EF5F7CE}">
      <text>
        <r>
          <rPr>
            <sz val="9"/>
            <color indexed="81"/>
            <rFont val="Tahoma"/>
            <family val="2"/>
          </rPr>
          <t>The coefficient estimate divided by its own standard error is its z-statistic,
which is analogous to a t-statistic in a linear model and is subject
to the same rules of thumb.  In particular, a coefficient estimate
is significantly different from zero at approximately the 0.05 level
if its z-statistic is greater than 2 in magnitude.</t>
        </r>
      </text>
    </comment>
    <comment ref="E14" authorId="0" shapeId="0" xr:uid="{70929501-B195-47D3-A563-578460CBDCEE}">
      <text>
        <r>
          <rPr>
            <sz val="9"/>
            <color indexed="81"/>
            <rFont val="Tahoma"/>
            <family val="2"/>
          </rPr>
          <t xml:space="preserve">The exact P-value for measuring the significance of the coefficient's
difference from zero is determined from a standard normal (z) distribution
rather than the t distribution that is used for this purpose in linear
regression, as shown the cell formulas in this column.   The z distribution
is used for this calculation because in a logistic model there is no
analogous adjustment for the number of coefficients estimated from
a sample of a given size. </t>
        </r>
      </text>
    </comment>
    <comment ref="A27" authorId="0" shapeId="0" xr:uid="{56A1BB10-B2D9-40B1-B76E-9BA8568D50C6}">
      <text>
        <r>
          <rPr>
            <sz val="9"/>
            <color indexed="81"/>
            <rFont val="Tahoma"/>
            <family val="2"/>
          </rPr>
          <t>The analysis of deviance table is analogous to the analysis of variance
table in a linear model.  Deviance is equal to minus-2 times the log
likelihood function, and it plays a role analogous to that of the variance
of the dependent variable in a linear regression model.  In this table,
the deviance of a null (no-independent-variable) model is decomposed
into the sum of an explained (regression) part and an unexplained (residual)
part.  The regression deviance divided by the null deviance is McFadden's
R-squared.</t>
        </r>
      </text>
    </comment>
    <comment ref="E27" authorId="0" shapeId="0" xr:uid="{ECD12020-0F09-4A26-A107-C79F6C49F086}">
      <text>
        <r>
          <rPr>
            <sz val="9"/>
            <color indexed="81"/>
            <rFont val="Tahoma"/>
            <family val="2"/>
          </rPr>
          <t>The P-value for the significance of the model as a whole is determined
from the regression deviance by reference to a chi-squared distribution
whose number of degrees of freedom is the number of model coefficients.
  Thus, the chi-squared distribution plays a role here that is analogous
to that of the F distribution in the analysis of variance table for
a linear regression model.</t>
        </r>
      </text>
    </comment>
    <comment ref="F27" authorId="0" shapeId="0" xr:uid="{1FF27EC7-C431-4E78-9139-37CF31611A06}">
      <text>
        <r>
          <rPr>
            <sz val="9"/>
            <color indexed="81"/>
            <rFont val="Tahoma"/>
            <family val="2"/>
          </rPr>
          <t>The Akaike information criterion (AIC) is a measure of the information
lost by using the fitted model rather than the unknown true model to
predict the dependent variable. It is a measure of goodness of fit
that includes a penalty for the number of model parameters, and it
is widely used in machine learning.  The formula for the AIC is 2 times
k minus two times the log likelihood, where k is the number of model
parameters, including constant.
In the case of a  linear regression model with normally distributed
errors, choosing the model with the largest AIC is equivalent to choosing
the model with the smallest value of k + n*LN(RSS) where n is the sample
size and RSS is the sum of squared residuals.
This is a useful model-comparison statistic but it will not necessarily
pick the best model for your decision purposes or even a good one if
the data or the model set is poorly chosen.  You should also study
other properties of your models to fully understand their assumptions
and their validity and their appropriateness for your task.</t>
        </r>
      </text>
    </comment>
    <comment ref="G27" authorId="0" shapeId="0" xr:uid="{7C791673-D70E-412B-BC88-74E0A856AEE5}">
      <text>
        <r>
          <rPr>
            <sz val="9"/>
            <color indexed="81"/>
            <rFont val="Tahoma"/>
            <family val="2"/>
          </rPr>
          <t>The area under the ROC curve is a measure of the model's classification
accuracy over the whole range of cutoff values that might be used to
convert a probabilistic prediction into a 0-1 prediction.  It has a
maximum possible value of 1.0 (corresponding to perfect accuracy in
predicting both positive and negative outcomes) and a minimum possible
value of 0.5 (corresponding to random predictions).</t>
        </r>
      </text>
    </comment>
    <comment ref="A48" authorId="0" shapeId="0" xr:uid="{3FBB07FC-5E23-46CD-8CFD-35EC67FE0DF3}">
      <text>
        <r>
          <rPr>
            <sz val="9"/>
            <color indexed="81"/>
            <rFont val="Tahoma"/>
            <family val="2"/>
          </rPr>
          <t>The classification table shows the absolute and relative numbers of
correct predictions and false-positive and false-negative errors for
a given cutoff level that might be used to convert probabilistic predictions
to binary (0-1) predictions.  On this worksheet, the classification
table is interactive.  Use the spinner at the right to vary the cutoff
level in increments of 0.05 and watch how the numbers change.  To get
a finer scale, you can enter your own values in the cutoff level cell
in increments of 0.01.  The source data for classification is stored
in a table at the far right, beginning in column AP.
The true positive rate is the number of correctly predicted positive
outcomes (1's) divided by the total number of positive outcomes, as
seen in the cell formula.  The true negative rate is the number of
correctly predicted negative outcomes (0's) divided by the total number
of negative outcomes.</t>
        </r>
      </text>
    </comment>
    <comment ref="A57" authorId="0" shapeId="0" xr:uid="{64FACEFC-AEAA-41E3-84C6-23E8C39C635D}">
      <text>
        <r>
          <rPr>
            <sz val="9"/>
            <color indexed="81"/>
            <rFont val="Tahoma"/>
            <family val="2"/>
          </rPr>
          <t>The ROC curve is a graph of the true positive rate versus the false
positive rate (1 minus the true negative rate) as a function of the
cutoff level used for binary classification.  Thus, it sweeps out the
frontier of the error rates that are computed in the classification
table as the cutoff level is varied.  Ideally the area under the ROC
curve is close to 1, i.e., the curve bends far into the upper left
of the square. In the worse case (a completely uninformative model),
the curve is the 45-degree line, under which the area is 0.5. This
chart is also interactive on this worksheet: use the spinner to vary
the cutoff level and watch the movement of the red box along the curve.</t>
        </r>
      </text>
    </comment>
    <comment ref="A79" authorId="0" shapeId="0" xr:uid="{1E7AFEF9-65EE-407E-9589-0F0774971FF9}">
      <text>
        <r>
          <rPr>
            <sz val="9"/>
            <color indexed="81"/>
            <rFont val="Tahoma"/>
            <family val="2"/>
          </rPr>
          <t>The logistic curve plot shows the model's probabilistic predictions
for the dependent variable as a function of a selected independent
variable, holding other variables (if any) fixed at their mean values.
  This chart gives a nice visual representation of the predictive importance
of a variable.  Ideally it is S-shaped or reverse-S-shaped (rather
than flat) with relatively narrow confidence bands, indicating that
the selected independent variable is highly informative in predicting
outcomes.  Be aware, though, that if some of the independent variables
are themselves binary, it is not possible to set them equal to their
mean values or to abitrary values within their range.  In such a case
the logistic curve and confidence bands that surround it cannot be
interpreted to represent forecasts for specific scenarios.  Rather,
they represent the model's average forecasts within a hypothetical
large population of scenarios.</t>
        </r>
      </text>
    </comment>
    <comment ref="A102" authorId="0" shapeId="0" xr:uid="{6F13FAB0-F035-455C-B02C-E21B8843F8A8}">
      <text>
        <r>
          <rPr>
            <sz val="9"/>
            <color indexed="81"/>
            <rFont val="Tahoma"/>
            <family val="2"/>
          </rPr>
          <t>The distribution-of-outcomes plot provides another view of the model's
predictive accuracy.  It consists of back-to-back histogram plots showing
distributions of the probabilistic predictions that were made for the
outcomes that turned out to be positive and those that turned out to
be negative.  Ideally the negative outcomes were associated with small
predicted probabilities (i.e., the negative bars are shifted toward
the left) and the positive outcomes were associated with large predicted
probabilities (i.e., the positive bars are shifted toward the right).
 If the distributions of predictions are the same for positive and
negative outcomes (i.e., if the relative shapes of the two distributions
are the same above and below the x-axis) and/or if the predictions
all fall within the same narrow range, the model does not have much
predictive value.</t>
        </r>
      </text>
    </comment>
    <comment ref="A124" authorId="0" shapeId="0" xr:uid="{533091B4-AAE4-4AED-90D0-962B47D461C4}">
      <text>
        <r>
          <rPr>
            <sz val="9"/>
            <color indexed="81"/>
            <rFont val="Tahoma"/>
            <family val="2"/>
          </rPr>
          <t>The actual-and-predicted-vs-observation# chart shows the model's predictions
and the actual values that were observed by row order in the data set.
  It can help to show whether the data has been sorted or grouped in
some way that depends on the outcomes or predictions, or whether it
is randomly ordered.  It has the following relation to the distribution-of-outcomes
chart.  If you turn this chart on its right side and let the red and
blue points fall into separate bins at the bottom, you get the other
chart.</t>
        </r>
      </text>
    </comment>
    <comment ref="A146" authorId="0" shapeId="0" xr:uid="{E7EFEB05-4A85-4A57-AAF1-DD86C4E85985}">
      <text>
        <r>
          <rPr>
            <sz val="9"/>
            <color indexed="81"/>
            <rFont val="Tahoma"/>
            <family val="2"/>
          </rPr>
          <t>The sensitivity-and-specificity-vs-cutoff-value chart provides another
view of the model's classification accuracy as measured in terms of
sensitivity and specificity.  It is another way to visualize the same
information that is shown in the ROC curve.  On this chart, the spinner
can be used to adjust a weight that is used to compute a weighted average
of the two performance measures, which might help to determine a cutoff
value that makes an optimal tradeoff between the two.  A higher value
is better in these terms.</t>
        </r>
      </text>
    </comment>
    <comment ref="A169" authorId="0" shapeId="0" xr:uid="{18EFC4C4-5E37-41E6-9C0E-A61B7B522811}">
      <text>
        <r>
          <rPr>
            <sz val="9"/>
            <color indexed="81"/>
            <rFont val="Tahoma"/>
            <family val="2"/>
          </rPr>
          <t xml:space="preserve"> The error-rate-versus-cutoff-value chart provides yet another view
of the model's classification accuracy.  Here the spinner can be adjusted
to vary the weight used in a weighted average of false positive and
false negative error rates.  A lower value is better in these terms.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Dell_Owner</author>
  </authors>
  <commentList>
    <comment ref="B1" authorId="0" shapeId="0" xr:uid="{7EC75592-9221-45F4-BED8-3FB969E9ED1A}">
      <text>
        <r>
          <rPr>
            <sz val="9"/>
            <color indexed="81"/>
            <rFont val="Tahoma"/>
            <family val="2"/>
          </rPr>
          <t>Model 3 (#vars=8, n=246, AdjRsq=0.581)
Dependent variable = Vendor.Eq.EnchantedDiamonds 
Run time = 01/05/2018 12:29:41
File name = Book8
Computer name = DESKTOP-A1N8O3F
Program file name = RegressItLogistic.xlam
Version number = 2018.03.01
Execution time = 00h:00m:06s</t>
        </r>
      </text>
    </comment>
    <comment ref="B10" authorId="0" shapeId="0" xr:uid="{7A2F6481-141D-40BC-9CEA-3EB1DE94CB81}">
      <text>
        <r>
          <rPr>
            <sz val="9"/>
            <color indexed="81"/>
            <rFont val="Tahoma"/>
            <family val="2"/>
          </rPr>
          <t>In a logistic regression model, R-squared is the estimated fraction
of *deviance* explained by the model, in comparison to a null model
that has no independent variables.   Deviance is equal to minus-2 times
the log likelihood function, which is analogous to error variance in
a linear regression model, and the estimation of model coefficients
is based on minimization of this quantity (i.e., maximization of the
likelihood).  There is more than one way to define R-squared for a
logistic regression model.   McFadden's definition, shown in this cell,
has exactly the same functional form as R-squared in a linear model,
with variance merely replaced by deviance.    See the analysis-of-deviance
table below for more details of this calculation as well as those of
several other R-squared definitions.</t>
        </r>
      </text>
    </comment>
    <comment ref="C10" authorId="0" shapeId="0" xr:uid="{E49A8E8F-930D-4C5F-88E9-A4A11AD1EF3A}">
      <text>
        <r>
          <rPr>
            <sz val="9"/>
            <color indexed="81"/>
            <rFont val="Tahoma"/>
            <family val="2"/>
          </rPr>
          <t>Adjusted R-squared is a less-biased estimate of the fraction of deviance
explained by the logistic model, and it is obtained from R-squared
by an adjustment that takes into account the number of independent
variables in the model, as in the case of linear regression.</t>
        </r>
      </text>
    </comment>
    <comment ref="D10" authorId="0" shapeId="0" xr:uid="{ADC15838-EC1F-4184-86E8-1B9DE6AD0171}">
      <text>
        <r>
          <rPr>
            <sz val="9"/>
            <color indexed="81"/>
            <rFont val="Tahoma"/>
            <family val="2"/>
          </rPr>
          <t>Root-mean-squared-error is a measure of the typical size of the errors
that the model makes in predicting  0's and 1's in units of probability,
and it plays a role analogous to the standard error of the regression
in a linear regression model.  A predicted probability of p yields
an error of p if the true outcome is 0 and an error of 1-p if the true
outcome is 1, and RMSE is the square root of the average squared value
of such errors.   If the model includes a constant, the mean value
of its errors is zero (i.e., it is unbiased) and its RMSE is the same
as the population standard deviation of its errors.</t>
        </r>
      </text>
    </comment>
    <comment ref="E10" authorId="0" shapeId="0" xr:uid="{AA63C274-0852-4AD0-B356-2F4629232FCE}">
      <text>
        <r>
          <rPr>
            <sz val="9"/>
            <color indexed="81"/>
            <rFont val="Tahoma"/>
            <family val="2"/>
          </rPr>
          <t>The value in the cell below is the mean value of the dependent variable,
i.e., the fraction of outcomes that are 1's.  In a constant-only model,
this would be the prediction given for all observations of the dependent
variable, as in the case of linear regression.</t>
        </r>
      </text>
    </comment>
    <comment ref="A14" authorId="0" shapeId="0" xr:uid="{A231751B-90E4-48E2-A201-30903C7087B8}">
      <text>
        <r>
          <rPr>
            <sz val="9"/>
            <color indexed="81"/>
            <rFont val="Tahoma"/>
            <family val="2"/>
          </rPr>
          <t xml:space="preserve">In a logistic regression model, a linear function of the independent
variables is used to predict the LogOdds of the event that the dependent
variable will have a value of 1 rather than 0. LogOdds is equal to
LN(p/(1-p)) for an event with probability p, where LN is the natural
log function.  It is equal to zero if p=0.5 and approaches negative
or positive infinity as p goes to 0 or 1.  The value of LogOdds predicted
by the linear equation is then converted to units of probability by
the inverse transformation: p = 1/(1+exp(-LogOdds)).  The formulas
for these calculations are shown in rows 6 and 7 at the top left of
the worksheet:  you can unhide these rows by clicking the + symbol
in the sidebar. </t>
        </r>
      </text>
    </comment>
    <comment ref="B14" authorId="0" shapeId="0" xr:uid="{E6725330-9FC5-43AE-A221-7672474202D1}">
      <text>
        <r>
          <rPr>
            <sz val="9"/>
            <color indexed="81"/>
            <rFont val="Tahoma"/>
            <family val="2"/>
          </rPr>
          <t>The coefficient table of a logistic regression model has exactly the
same structure as that of a linear regression model.  Each estimated
coefficient has an associated standard error, which is the (estimated)
standard deviation of the error in the coefficient estimate.</t>
        </r>
      </text>
    </comment>
    <comment ref="D14" authorId="0" shapeId="0" xr:uid="{EBD3B20C-84DB-4E85-B250-8C0C7688111C}">
      <text>
        <r>
          <rPr>
            <sz val="9"/>
            <color indexed="81"/>
            <rFont val="Tahoma"/>
            <family val="2"/>
          </rPr>
          <t>The coefficient estimate divided by its own standard error is its z-statistic,
which is analogous to a t-statistic in a linear model and is subject
to the same rules of thumb.  In particular, a coefficient estimate
is significantly different from zero at approximately the 0.05 level
if its z-statistic is greater than 2 in magnitude.</t>
        </r>
      </text>
    </comment>
    <comment ref="E14" authorId="0" shapeId="0" xr:uid="{F2573B1E-80F9-4A7A-9B05-1415D0B255C2}">
      <text>
        <r>
          <rPr>
            <sz val="9"/>
            <color indexed="81"/>
            <rFont val="Tahoma"/>
            <family val="2"/>
          </rPr>
          <t xml:space="preserve">The exact P-value for measuring the significance of the coefficient's
difference from zero is determined from a standard normal (z) distribution
rather than the t distribution that is used for this purpose in linear
regression, as shown the cell formulas in this column.   The z distribution
is used for this calculation because in a logistic model there is no
analogous adjustment for the number of coefficients estimated from
a sample of a given size. </t>
        </r>
      </text>
    </comment>
    <comment ref="A26" authorId="0" shapeId="0" xr:uid="{FCCE445E-4561-4B7A-8E69-32E89770B226}">
      <text>
        <r>
          <rPr>
            <sz val="9"/>
            <color indexed="81"/>
            <rFont val="Tahoma"/>
            <family val="2"/>
          </rPr>
          <t>The analysis of deviance table is analogous to the analysis of variance
table in a linear model.  Deviance is equal to minus-2 times the log
likelihood function, and it plays a role analogous to that of the variance
of the dependent variable in a linear regression model.  In this table,
the deviance of a null (no-independent-variable) model is decomposed
into the sum of an explained (regression) part and an unexplained (residual)
part.  The regression deviance divided by the null deviance is McFadden's
R-squared.</t>
        </r>
      </text>
    </comment>
    <comment ref="E26" authorId="0" shapeId="0" xr:uid="{5831F380-8BFE-40CA-A612-809905E973DB}">
      <text>
        <r>
          <rPr>
            <sz val="9"/>
            <color indexed="81"/>
            <rFont val="Tahoma"/>
            <family val="2"/>
          </rPr>
          <t>The P-value for the significance of the model as a whole is determined
from the regression deviance by reference to a chi-squared distribution
whose number of degrees of freedom is the number of model coefficients.
  Thus, the chi-squared distribution plays a role here that is analogous
to that of the F distribution in the analysis of variance table for
a linear regression model.</t>
        </r>
      </text>
    </comment>
    <comment ref="F26" authorId="0" shapeId="0" xr:uid="{66F13F8A-D360-446E-B6BD-04920D6B6459}">
      <text>
        <r>
          <rPr>
            <sz val="9"/>
            <color indexed="81"/>
            <rFont val="Tahoma"/>
            <family val="2"/>
          </rPr>
          <t>The Akaike information criterion (AIC) is a measure of the information
lost by using the fitted model rather than the unknown true model to
predict the dependent variable. It is a measure of goodness of fit
that includes a penalty for the number of model parameters, and it
is widely used in machine learning.  The formula for the AIC is 2 times
k minus two times the log likelihood, where k is the number of model
parameters, including constant.
In the case of a  linear regression model with normally distributed
errors, choosing the model with the largest AIC is equivalent to choosing
the model with the smallest value of k + n*LN(RSS) where n is the sample
size and RSS is the sum of squared residuals.
This is a useful model-comparison statistic but it will not necessarily
pick the best model for your decision purposes or even a good one if
the data or the model set is poorly chosen.  You should also study
other properties of your models to fully understand their assumptions
and their validity and their appropriateness for your task.</t>
        </r>
      </text>
    </comment>
    <comment ref="G26" authorId="0" shapeId="0" xr:uid="{54E4CB5F-79EF-4DC9-BD74-BEA88FE564CE}">
      <text>
        <r>
          <rPr>
            <sz val="9"/>
            <color indexed="81"/>
            <rFont val="Tahoma"/>
            <family val="2"/>
          </rPr>
          <t>The area under the ROC curve is a measure of the model's classification
accuracy over the whole range of cutoff values that might be used to
convert a probabilistic prediction into a 0-1 prediction.  It has a
maximum possible value of 1.0 (corresponding to perfect accuracy in
predicting both positive and negative outcomes) and a minimum possible
value of 0.5 (corresponding to random predictions).</t>
        </r>
      </text>
    </comment>
    <comment ref="A46" authorId="0" shapeId="0" xr:uid="{39930A0E-2ECB-47D6-8BC0-B4C8246BF472}">
      <text>
        <r>
          <rPr>
            <sz val="9"/>
            <color indexed="81"/>
            <rFont val="Tahoma"/>
            <family val="2"/>
          </rPr>
          <t>The classification table shows the absolute and relative numbers of
correct predictions and false-positive and false-negative errors for
a given cutoff level that might be used to convert probabilistic predictions
to binary (0-1) predictions.  On this worksheet, the classification
table is interactive.  Use the spinner at the right to vary the cutoff
level in increments of 0.05 and watch how the numbers change.  To get
a finer scale, you can enter your own values in the cutoff level cell
in increments of 0.01.  The source data for classification is stored
in a table at the far right, beginning in column AP.
The true positive rate is the number of correctly predicted positive
outcomes (1's) divided by the total number of positive outcomes, as
seen in the cell formula.  The true negative rate is the number of
correctly predicted negative outcomes (0's) divided by the total number
of negative outcomes.</t>
        </r>
      </text>
    </comment>
    <comment ref="A55" authorId="0" shapeId="0" xr:uid="{060C84BE-4911-4158-BE8E-E15A616EAB64}">
      <text>
        <r>
          <rPr>
            <sz val="9"/>
            <color indexed="81"/>
            <rFont val="Tahoma"/>
            <family val="2"/>
          </rPr>
          <t>The ROC curve is a graph of the true positive rate versus the false
positive rate (1 minus the true negative rate) as a function of the
cutoff level used for binary classification.  Thus, it sweeps out the
frontier of the error rates that are computed in the classification
table as the cutoff level is varied.  Ideally the area under the ROC
curve is close to 1, i.e., the curve bends far into the upper left
of the square. In the worse case (a completely uninformative model),
the curve is the 45-degree line, under which the area is 0.5. This
chart is also interactive on this worksheet: use the spinner to vary
the cutoff level and watch the movement of the red box along the curve.</t>
        </r>
      </text>
    </comment>
    <comment ref="A77" authorId="0" shapeId="0" xr:uid="{EE663B9B-067D-4745-85D2-01DB564683CA}">
      <text>
        <r>
          <rPr>
            <sz val="9"/>
            <color indexed="81"/>
            <rFont val="Tahoma"/>
            <family val="2"/>
          </rPr>
          <t>The logistic curve plot shows the model's probabilistic predictions
for the dependent variable as a function of a selected independent
variable, holding other variables (if any) fixed at their mean values.
  This chart gives a nice visual representation of the predictive importance
of a variable.  Ideally it is S-shaped or reverse-S-shaped (rather
than flat) with relatively narrow confidence bands, indicating that
the selected independent variable is highly informative in predicting
outcomes.  Be aware, though, that if some of the independent variables
are themselves binary, it is not possible to set them equal to their
mean values or to abitrary values within their range.  In such a case
the logistic curve and confidence bands that surround it cannot be
interpreted to represent forecasts for specific scenarios.  Rather,
they represent the model's average forecasts within a hypothetical
large population of scenarios.</t>
        </r>
      </text>
    </comment>
    <comment ref="A100" authorId="0" shapeId="0" xr:uid="{32807688-3A89-450D-8108-4613C28C2303}">
      <text>
        <r>
          <rPr>
            <sz val="9"/>
            <color indexed="81"/>
            <rFont val="Tahoma"/>
            <family val="2"/>
          </rPr>
          <t>The distribution-of-outcomes plot provides another view of the model's
predictive accuracy.  It consists of back-to-back histogram plots showing
distributions of the probabilistic predictions that were made for the
outcomes that turned out to be positive and those that turned out to
be negative.  Ideally the negative outcomes were associated with small
predicted probabilities (i.e., the negative bars are shifted toward
the left) and the positive outcomes were associated with large predicted
probabilities (i.e., the positive bars are shifted toward the right).
 If the distributions of predictions are the same for positive and
negative outcomes (i.e., if the relative shapes of the two distributions
are the same above and below the x-axis) and/or if the predictions
all fall within the same narrow range, the model does not have much
predictive value.</t>
        </r>
      </text>
    </comment>
    <comment ref="A122" authorId="0" shapeId="0" xr:uid="{472AE90F-6A30-4DA6-871F-1A2768E94645}">
      <text>
        <r>
          <rPr>
            <sz val="9"/>
            <color indexed="81"/>
            <rFont val="Tahoma"/>
            <family val="2"/>
          </rPr>
          <t>The actual-and-predicted-vs-observation# chart shows the model's predictions
and the actual values that were observed by row order in the data set.
  It can help to show whether the data has been sorted or grouped in
some way that depends on the outcomes or predictions, or whether it
is randomly ordered.  It has the following relation to the distribution-of-outcomes
chart.  If you turn this chart on its right side and let the red and
blue points fall into separate bins at the bottom, you get the other
chart.</t>
        </r>
      </text>
    </comment>
    <comment ref="A144" authorId="0" shapeId="0" xr:uid="{D0F812C6-7294-42A0-AFCD-8785D0C454FE}">
      <text>
        <r>
          <rPr>
            <sz val="9"/>
            <color indexed="81"/>
            <rFont val="Tahoma"/>
            <family val="2"/>
          </rPr>
          <t>The sensitivity-and-specificity-vs-cutoff-value chart provides another
view of the model's classification accuracy as measured in terms of
sensitivity and specificity.  It is another way to visualize the same
information that is shown in the ROC curve.  On this chart, the spinner
can be used to adjust a weight that is used to compute a weighted average
of the two performance measures, which might help to determine a cutoff
value that makes an optimal tradeoff between the two.  A higher value
is better in these terms.</t>
        </r>
      </text>
    </comment>
    <comment ref="A167" authorId="0" shapeId="0" xr:uid="{FB329375-6961-4155-A08A-02BD7CAF6C9E}">
      <text>
        <r>
          <rPr>
            <sz val="9"/>
            <color indexed="81"/>
            <rFont val="Tahoma"/>
            <family val="2"/>
          </rPr>
          <t xml:space="preserve"> The error-rate-versus-cutoff-value chart provides yet another view
of the model's classification accuracy.  Here the spinner can be adjusted
to vary the weight used in a weighted average of false positive and
false negative error rates.  A lower value is better in these terms.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Dell_Owner</author>
  </authors>
  <commentList>
    <comment ref="B1" authorId="0" shapeId="0" xr:uid="{BBEB4478-18EA-4ED4-AF05-07973B8DCA76}">
      <text>
        <r>
          <rPr>
            <sz val="9"/>
            <color indexed="81"/>
            <rFont val="Tahoma"/>
            <family val="2"/>
          </rPr>
          <t>Model 4 (#vars=8, n=346, AdjRsq=0.636)
Dependent variable = Vendor.Eq.EnchantedDiamonds 
Run time = 01/05/2018 12:31:36
File name = Book8
Computer name = DESKTOP-A1N8O3F
Program file name = RegressItLogistic.xlam
Version number = 2018.03.01
Execution time = 00h:00m:07s</t>
        </r>
      </text>
    </comment>
    <comment ref="B10" authorId="0" shapeId="0" xr:uid="{54C5E421-5EB7-4E0A-BA35-360AD0CA6558}">
      <text>
        <r>
          <rPr>
            <sz val="9"/>
            <color indexed="81"/>
            <rFont val="Tahoma"/>
            <family val="2"/>
          </rPr>
          <t>In a logistic regression model, R-squared is the estimated fraction
of *deviance* explained by the model, in comparison to a null model
that has no independent variables.   Deviance is equal to minus-2 times
the log likelihood function, which is analogous to error variance in
a linear regression model, and the estimation of model coefficients
is based on minimization of this quantity (i.e., maximization of the
likelihood).  There is more than one way to define R-squared for a
logistic regression model.   McFadden's definition, shown in this cell,
has exactly the same functional form as R-squared in a linear model,
with variance merely replaced by deviance.    See the analysis-of-deviance
table below for more details of this calculation as well as those of
several other R-squared definitions.</t>
        </r>
      </text>
    </comment>
    <comment ref="C10" authorId="0" shapeId="0" xr:uid="{5E998A65-4C8F-4D05-BE04-CA2A507E49C4}">
      <text>
        <r>
          <rPr>
            <sz val="9"/>
            <color indexed="81"/>
            <rFont val="Tahoma"/>
            <family val="2"/>
          </rPr>
          <t>Adjusted R-squared is a less-biased estimate of the fraction of deviance
explained by the logistic model, and it is obtained from R-squared
by an adjustment that takes into account the number of independent
variables in the model, as in the case of linear regression.</t>
        </r>
      </text>
    </comment>
    <comment ref="D10" authorId="0" shapeId="0" xr:uid="{A1433883-02A7-45DE-A1FE-FEBDBDC7696B}">
      <text>
        <r>
          <rPr>
            <sz val="9"/>
            <color indexed="81"/>
            <rFont val="Tahoma"/>
            <family val="2"/>
          </rPr>
          <t>Root-mean-squared-error is a measure of the typical size of the errors
that the model makes in predicting  0's and 1's in units of probability,
and it plays a role analogous to the standard error of the regression
in a linear regression model.  A predicted probability of p yields
an error of p if the true outcome is 0 and an error of 1-p if the true
outcome is 1, and RMSE is the square root of the average squared value
of such errors.   If the model includes a constant, the mean value
of its errors is zero (i.e., it is unbiased) and its RMSE is the same
as the population standard deviation of its errors.</t>
        </r>
      </text>
    </comment>
    <comment ref="E10" authorId="0" shapeId="0" xr:uid="{6AA40CA4-B22F-4C07-8E2F-72D1ABD22AFA}">
      <text>
        <r>
          <rPr>
            <sz val="9"/>
            <color indexed="81"/>
            <rFont val="Tahoma"/>
            <family val="2"/>
          </rPr>
          <t>The value in the cell below is the mean value of the dependent variable,
i.e., the fraction of outcomes that are 1's.  In a constant-only model,
this would be the prediction given for all observations of the dependent
variable, as in the case of linear regression.</t>
        </r>
      </text>
    </comment>
    <comment ref="A14" authorId="0" shapeId="0" xr:uid="{C9DDD854-68A6-461B-A415-5BA359DB7E64}">
      <text>
        <r>
          <rPr>
            <sz val="9"/>
            <color indexed="81"/>
            <rFont val="Tahoma"/>
            <family val="2"/>
          </rPr>
          <t xml:space="preserve">In a logistic regression model, a linear function of the independent
variables is used to predict the LogOdds of the event that the dependent
variable will have a value of 1 rather than 0. LogOdds is equal to
LN(p/(1-p)) for an event with probability p, where LN is the natural
log function.  It is equal to zero if p=0.5 and approaches negative
or positive infinity as p goes to 0 or 1.  The value of LogOdds predicted
by the linear equation is then converted to units of probability by
the inverse transformation: p = 1/(1+exp(-LogOdds)).  The formulas
for these calculations are shown in rows 6 and 7 at the top left of
the worksheet:  you can unhide these rows by clicking the + symbol
in the sidebar. </t>
        </r>
      </text>
    </comment>
    <comment ref="B14" authorId="0" shapeId="0" xr:uid="{20758843-39D3-4D93-92FB-EA3EB77E6084}">
      <text>
        <r>
          <rPr>
            <sz val="9"/>
            <color indexed="81"/>
            <rFont val="Tahoma"/>
            <family val="2"/>
          </rPr>
          <t>The coefficient table of a logistic regression model has exactly the
same structure as that of a linear regression model.  Each estimated
coefficient has an associated standard error, which is the (estimated)
standard deviation of the error in the coefficient estimate.</t>
        </r>
      </text>
    </comment>
    <comment ref="D14" authorId="0" shapeId="0" xr:uid="{A0D947D9-2ECA-420E-88C8-3740A3C65A26}">
      <text>
        <r>
          <rPr>
            <sz val="9"/>
            <color indexed="81"/>
            <rFont val="Tahoma"/>
            <family val="2"/>
          </rPr>
          <t>The coefficient estimate divided by its own standard error is its z-statistic,
which is analogous to a t-statistic in a linear model and is subject
to the same rules of thumb.  In particular, a coefficient estimate
is significantly different from zero at approximately the 0.05 level
if its z-statistic is greater than 2 in magnitude.</t>
        </r>
      </text>
    </comment>
    <comment ref="E14" authorId="0" shapeId="0" xr:uid="{4E7A9B0B-CAF2-4122-B65A-A19D397061B1}">
      <text>
        <r>
          <rPr>
            <sz val="9"/>
            <color indexed="81"/>
            <rFont val="Tahoma"/>
            <family val="2"/>
          </rPr>
          <t xml:space="preserve">The exact P-value for measuring the significance of the coefficient's
difference from zero is determined from a standard normal (z) distribution
rather than the t distribution that is used for this purpose in linear
regression, as shown the cell formulas in this column.   The z distribution
is used for this calculation because in a logistic model there is no
analogous adjustment for the number of coefficients estimated from
a sample of a given size. </t>
        </r>
      </text>
    </comment>
    <comment ref="A26" authorId="0" shapeId="0" xr:uid="{11AF2013-B561-45CB-B7A5-DAF25C1838BA}">
      <text>
        <r>
          <rPr>
            <sz val="9"/>
            <color indexed="81"/>
            <rFont val="Tahoma"/>
            <family val="2"/>
          </rPr>
          <t>The analysis of deviance table is analogous to the analysis of variance
table in a linear model.  Deviance is equal to minus-2 times the log
likelihood function, and it plays a role analogous to that of the variance
of the dependent variable in a linear regression model.  In this table,
the deviance of a null (no-independent-variable) model is decomposed
into the sum of an explained (regression) part and an unexplained (residual)
part.  The regression deviance divided by the null deviance is McFadden's
R-squared.</t>
        </r>
      </text>
    </comment>
    <comment ref="E26" authorId="0" shapeId="0" xr:uid="{874A4FBE-EA1D-4F2D-881D-94B59F441C87}">
      <text>
        <r>
          <rPr>
            <sz val="9"/>
            <color indexed="81"/>
            <rFont val="Tahoma"/>
            <family val="2"/>
          </rPr>
          <t>The P-value for the significance of the model as a whole is determined
from the regression deviance by reference to a chi-squared distribution
whose number of degrees of freedom is the number of model coefficients.
  Thus, the chi-squared distribution plays a role here that is analogous
to that of the F distribution in the analysis of variance table for
a linear regression model.</t>
        </r>
      </text>
    </comment>
    <comment ref="F26" authorId="0" shapeId="0" xr:uid="{31DE2B27-B6E1-4864-8FE0-D4A66F8E995E}">
      <text>
        <r>
          <rPr>
            <sz val="9"/>
            <color indexed="81"/>
            <rFont val="Tahoma"/>
            <family val="2"/>
          </rPr>
          <t>The Akaike information criterion (AIC) is a measure of the information
lost by using the fitted model rather than the unknown true model to
predict the dependent variable. It is a measure of goodness of fit
that includes a penalty for the number of model parameters, and it
is widely used in machine learning.  The formula for the AIC is 2 times
k minus two times the log likelihood, where k is the number of model
parameters, including constant.
In the case of a  linear regression model with normally distributed
errors, choosing the model with the largest AIC is equivalent to choosing
the model with the smallest value of k + n*LN(RSS) where n is the sample
size and RSS is the sum of squared residuals.
This is a useful model-comparison statistic but it will not necessarily
pick the best model for your decision purposes or even a good one if
the data or the model set is poorly chosen.  You should also study
other properties of your models to fully understand their assumptions
and their validity and their appropriateness for your task.</t>
        </r>
      </text>
    </comment>
    <comment ref="G26" authorId="0" shapeId="0" xr:uid="{D5AFF2CD-12DF-4955-9A7A-B11CCCCA58A1}">
      <text>
        <r>
          <rPr>
            <sz val="9"/>
            <color indexed="81"/>
            <rFont val="Tahoma"/>
            <family val="2"/>
          </rPr>
          <t>The area under the ROC curve is a measure of the model's classification
accuracy over the whole range of cutoff values that might be used to
convert a probabilistic prediction into a 0-1 prediction.  It has a
maximum possible value of 1.0 (corresponding to perfect accuracy in
predicting both positive and negative outcomes) and a minimum possible
value of 0.5 (corresponding to random predictions).</t>
        </r>
      </text>
    </comment>
    <comment ref="A46" authorId="0" shapeId="0" xr:uid="{EE7CC0FE-DAED-4D63-AB5F-A79B5299948F}">
      <text>
        <r>
          <rPr>
            <sz val="9"/>
            <color indexed="81"/>
            <rFont val="Tahoma"/>
            <family val="2"/>
          </rPr>
          <t>The classification table shows the absolute and relative numbers of
correct predictions and false-positive and false-negative errors for
a given cutoff level that might be used to convert probabilistic predictions
to binary (0-1) predictions.  On this worksheet, the classification
table is interactive.  Use the spinner at the right to vary the cutoff
level in increments of 0.05 and watch how the numbers change.  To get
a finer scale, you can enter your own values in the cutoff level cell
in increments of 0.01.  The source data for classification is stored
in a table at the far right, beginning in column AP.
The true positive rate is the number of correctly predicted positive
outcomes (1's) divided by the total number of positive outcomes, as
seen in the cell formula.  The true negative rate is the number of
correctly predicted negative outcomes (0's) divided by the total number
of negative outcomes.</t>
        </r>
      </text>
    </comment>
    <comment ref="A55" authorId="0" shapeId="0" xr:uid="{43E2B3DE-CC7B-4BE9-9469-80725B9FFD81}">
      <text>
        <r>
          <rPr>
            <sz val="9"/>
            <color indexed="81"/>
            <rFont val="Tahoma"/>
            <family val="2"/>
          </rPr>
          <t>The ROC curve is a graph of the true positive rate versus the false
positive rate (1 minus the true negative rate) as a function of the
cutoff level used for binary classification.  Thus, it sweeps out the
frontier of the error rates that are computed in the classification
table as the cutoff level is varied.  Ideally the area under the ROC
curve is close to 1, i.e., the curve bends far into the upper left
of the square. In the worse case (a completely uninformative model),
the curve is the 45-degree line, under which the area is 0.5. This
chart is also interactive on this worksheet: use the spinner to vary
the cutoff level and watch the movement of the red box along the curve.</t>
        </r>
      </text>
    </comment>
    <comment ref="A77" authorId="0" shapeId="0" xr:uid="{E53EE26D-A9FD-4C0A-AF64-2D42CDE6A0EC}">
      <text>
        <r>
          <rPr>
            <sz val="9"/>
            <color indexed="81"/>
            <rFont val="Tahoma"/>
            <family val="2"/>
          </rPr>
          <t>The logistic curve plot shows the model's probabilistic predictions
for the dependent variable as a function of a selected independent
variable, holding other variables (if any) fixed at their mean values.
  This chart gives a nice visual representation of the predictive importance
of a variable.  Ideally it is S-shaped or reverse-S-shaped (rather
than flat) with relatively narrow confidence bands, indicating that
the selected independent variable is highly informative in predicting
outcomes.  Be aware, though, that if some of the independent variables
are themselves binary, it is not possible to set them equal to their
mean values or to abitrary values within their range.  In such a case
the logistic curve and confidence bands that surround it cannot be
interpreted to represent forecasts for specific scenarios.  Rather,
they represent the model's average forecasts within a hypothetical
large population of scenarios.</t>
        </r>
      </text>
    </comment>
    <comment ref="A100" authorId="0" shapeId="0" xr:uid="{F0162A72-3DA3-4176-A985-2386715CFDAC}">
      <text>
        <r>
          <rPr>
            <sz val="9"/>
            <color indexed="81"/>
            <rFont val="Tahoma"/>
            <family val="2"/>
          </rPr>
          <t>The distribution-of-outcomes plot provides another view of the model's
predictive accuracy.  It consists of back-to-back histogram plots showing
distributions of the probabilistic predictions that were made for the
outcomes that turned out to be positive and those that turned out to
be negative.  Ideally the negative outcomes were associated with small
predicted probabilities (i.e., the negative bars are shifted toward
the left) and the positive outcomes were associated with large predicted
probabilities (i.e., the positive bars are shifted toward the right).
 If the distributions of predictions are the same for positive and
negative outcomes (i.e., if the relative shapes of the two distributions
are the same above and below the x-axis) and/or if the predictions
all fall within the same narrow range, the model does not have much
predictive value.</t>
        </r>
      </text>
    </comment>
    <comment ref="A122" authorId="0" shapeId="0" xr:uid="{AA7FC70F-4508-4CF3-ACFA-2DB3268FBFE1}">
      <text>
        <r>
          <rPr>
            <sz val="9"/>
            <color indexed="81"/>
            <rFont val="Tahoma"/>
            <family val="2"/>
          </rPr>
          <t>The actual-and-predicted-vs-observation# chart shows the model's predictions
and the actual values that were observed by row order in the data set.
  It can help to show whether the data has been sorted or grouped in
some way that depends on the outcomes or predictions, or whether it
is randomly ordered.  It has the following relation to the distribution-of-outcomes
chart.  If you turn this chart on its right side and let the red and
blue points fall into separate bins at the bottom, you get the other
chart.</t>
        </r>
      </text>
    </comment>
    <comment ref="A144" authorId="0" shapeId="0" xr:uid="{82A9A625-BF66-4749-BE04-833ADCF129F5}">
      <text>
        <r>
          <rPr>
            <sz val="9"/>
            <color indexed="81"/>
            <rFont val="Tahoma"/>
            <family val="2"/>
          </rPr>
          <t>The sensitivity-and-specificity-vs-cutoff-value chart provides another
view of the model's classification accuracy as measured in terms of
sensitivity and specificity.  It is another way to visualize the same
information that is shown in the ROC curve.  On this chart, the spinner
can be used to adjust a weight that is used to compute a weighted average
of the two performance measures, which might help to determine a cutoff
value that makes an optimal tradeoff between the two.  A higher value
is better in these terms.</t>
        </r>
      </text>
    </comment>
    <comment ref="A167" authorId="0" shapeId="0" xr:uid="{A52F921D-730D-49E7-B72A-8F5CBB9EFFF2}">
      <text>
        <r>
          <rPr>
            <sz val="9"/>
            <color indexed="81"/>
            <rFont val="Tahoma"/>
            <family val="2"/>
          </rPr>
          <t xml:space="preserve"> The error-rate-versus-cutoff-value chart provides yet another view
of the model's classification accuracy.  Here the spinner can be adjusted
to vary the weight used in a weighted average of false positive and
false negative error rates.  A lower value is better in these terms.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Dell_Owner</author>
  </authors>
  <commentList>
    <comment ref="B1" authorId="0" shapeId="0" xr:uid="{B6FC83F5-25FB-40A2-ACD8-B73FF2D1F76A}">
      <text>
        <r>
          <rPr>
            <sz val="9"/>
            <color indexed="81"/>
            <rFont val="Tahoma"/>
            <family val="2"/>
          </rPr>
          <t>Model 5 (#vars=8, n=346, AdjRsq=0.68)
Dependent variable = Vendor.Eq.EnchantedDiamonds 
Run time = 01/05/2018 19:23:47
File name = DD_AF_Vendor_predictions_logiscti_regression.xlsx
Computer name = DESKTOP-A1N8O3F
Program file name = RegressItLogistic.xlam
Version number = 2018.03.01
Execution time = 00h:00m:05s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Dell_Owner</author>
  </authors>
  <commentList>
    <comment ref="B1" authorId="0" shapeId="0" xr:uid="{115175AB-4511-4B58-BA2A-9D49FFEAC1C0}">
      <text>
        <r>
          <rPr>
            <sz val="9"/>
            <color indexed="81"/>
            <rFont val="Tahoma"/>
            <family val="2"/>
          </rPr>
          <t>Model 6 (#vars=8, n=346, AdjRsq=0.68)
Dependent variable = Vendor.Eq.EnchantedDiamonds 
Run time = 01/05/2018 19:24:37
File name = DD_AF_Vendor_predictions_logiscti_regression.xlsx
Computer name = DESKTOP-A1N8O3F
Program file name = RegressItLogistic.xlam
Version number = 2018.03.01
Execution time = 00h:00m:04s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Dell_Owner</author>
  </authors>
  <commentList>
    <comment ref="B1" authorId="0" shapeId="0" xr:uid="{468F3E19-0C0C-4941-904D-B2437775B8B9}">
      <text>
        <r>
          <rPr>
            <sz val="9"/>
            <color indexed="81"/>
            <rFont val="Tahoma"/>
            <family val="2"/>
          </rPr>
          <t>Model 7 (#vars=11, n=346, AdjRsq=0.675)
Dependent variable = Vendor.Eq.EnchantedDiamonds 
Run time = 01/05/2018 19:25:20
File name = DD_AF_Vendor_predictions_logiscti_regression.xlsx
Computer name = DESKTOP-A1N8O3F
Program file name = RegressItLogistic.xlam
Version number = 2018.03.01
Execution time = 00h:00m:09s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Dell_Owner</author>
  </authors>
  <commentList>
    <comment ref="B4" authorId="0" shapeId="0" xr:uid="{4DC4BFB3-9640-49D9-8B8D-23C73FDD32A7}">
      <text>
        <r>
          <rPr>
            <sz val="9"/>
            <color indexed="81"/>
            <rFont val="Tahoma"/>
            <family val="2"/>
          </rPr>
          <t>Model 1 (#vars=11, n=246, AdjRsq=0.562)
Dependent variable = Vendor.Eq.EnchantedDiamonds 
Run time = 01/05/2018 12:28:06
File name = Book8
Computer name = DESKTOP-A1N8O3F
Program file name = RegressItLogistic.xlam
Version number = 2018.03.01
Execution time = 00h:00m:12s</t>
        </r>
      </text>
    </comment>
    <comment ref="C4" authorId="0" shapeId="0" xr:uid="{B71BC605-F6E2-4F68-98CD-9A737910F249}">
      <text>
        <r>
          <rPr>
            <sz val="9"/>
            <color indexed="81"/>
            <rFont val="Tahoma"/>
            <family val="2"/>
          </rPr>
          <t>Model 2 (#vars=9, n=246, AdjRsq=0.572)
Dependent variable = Vendor.Eq.EnchantedDiamonds 
Run time = 01/05/2018 12:29:08
File name = Book8
Computer name = DESKTOP-A1N8O3F
Program file name = RegressItLogistic.xlam
Version number = 2018.03.01
Execution time = 00h:00m:07s</t>
        </r>
      </text>
    </comment>
    <comment ref="D4" authorId="0" shapeId="0" xr:uid="{570F5031-71FE-427D-9320-916E477E87CB}">
      <text>
        <r>
          <rPr>
            <sz val="9"/>
            <color indexed="81"/>
            <rFont val="Tahoma"/>
            <family val="2"/>
          </rPr>
          <t>Model 3 (#vars=8, n=246, AdjRsq=0.581)
Dependent variable = Vendor.Eq.EnchantedDiamonds 
Run time = 01/05/2018 12:29:41
File name = Book8
Computer name = DESKTOP-A1N8O3F
Program file name = RegressItLogistic.xlam
Version number = 2018.03.01
Execution time = 00h:00m:06s</t>
        </r>
      </text>
    </comment>
    <comment ref="E4" authorId="0" shapeId="0" xr:uid="{0BE572F5-E0FB-4420-99AD-BDE599938246}">
      <text>
        <r>
          <rPr>
            <sz val="9"/>
            <color indexed="81"/>
            <rFont val="Tahoma"/>
            <family val="2"/>
          </rPr>
          <t>Model 4 (#vars=8, n=346, AdjRsq=0.636)
Dependent variable = Vendor.Eq.EnchantedDiamonds 
Run time = 01/05/2018 12:31:36
File name = Book8
Computer name = DESKTOP-A1N8O3F
Program file name = RegressItLogistic.xlam
Version number = 2018.03.01
Execution time = 00h:00m:07s</t>
        </r>
      </text>
    </comment>
    <comment ref="F4" authorId="0" shapeId="0" xr:uid="{48FBD9C9-2F0E-45C2-BFC0-68EDC58AB950}">
      <text>
        <r>
          <rPr>
            <sz val="9"/>
            <color indexed="81"/>
            <rFont val="Tahoma"/>
            <family val="2"/>
          </rPr>
          <t>Model 5 (#vars=8, n=346, AdjRsq=0.68)
Dependent variable = Vendor.Eq.EnchantedDiamonds 
Run time = 01/05/2018 19:23:47
File name = DD_AF_Vendor_predictions_logiscti_regression.xlsx
Computer name = DESKTOP-A1N8O3F
Program file name = RegressItLogistic.xlam
Version number = 2018.03.01
Execution time = 00h:00m:05s</t>
        </r>
      </text>
    </comment>
    <comment ref="G4" authorId="0" shapeId="0" xr:uid="{C521E869-5ABE-4F98-9F94-2A0D5EDBF433}">
      <text>
        <r>
          <rPr>
            <sz val="9"/>
            <color indexed="81"/>
            <rFont val="Tahoma"/>
            <family val="2"/>
          </rPr>
          <t>Model 6 (#vars=8, n=346, AdjRsq=0.68)
Dependent variable = Vendor.Eq.EnchantedDiamonds 
Run time = 01/05/2018 19:24:37
File name = DD_AF_Vendor_predictions_logiscti_regression.xlsx
Computer name = DESKTOP-A1N8O3F
Program file name = RegressItLogistic.xlam
Version number = 2018.03.01
Execution time = 00h:00m:04s</t>
        </r>
      </text>
    </comment>
    <comment ref="H4" authorId="0" shapeId="0" xr:uid="{C699042E-C73C-42F3-B52A-683277267A07}">
      <text>
        <r>
          <rPr>
            <sz val="9"/>
            <color indexed="81"/>
            <rFont val="Tahoma"/>
            <family val="2"/>
          </rPr>
          <t>Model 7 (#vars=11, n=346, AdjRsq=0.675)
Dependent variable = Vendor.Eq.EnchantedDiamonds 
Run time = 01/05/2018 19:25:20
File name = DD_AF_Vendor_predictions_logiscti_regression.xlsx
Computer name = DESKTOP-A1N8O3F
Program file name = RegressItLogistic.xlam
Version number = 2018.03.01
Execution time = 00h:00m:09s</t>
        </r>
      </text>
    </comment>
    <comment ref="B11" authorId="0" shapeId="0" xr:uid="{0A99F026-5D53-4CA7-BA1D-C7FC8C9459CD}">
      <text>
        <r>
          <rPr>
            <sz val="9"/>
            <color indexed="81"/>
            <rFont val="Tahoma"/>
            <family val="2"/>
          </rPr>
          <t>McFadden R-squared for Logit</t>
        </r>
      </text>
    </comment>
    <comment ref="C11" authorId="0" shapeId="0" xr:uid="{6F2EFBA2-2024-4CF6-B74D-64E26F87F7AE}">
      <text>
        <r>
          <rPr>
            <sz val="9"/>
            <color indexed="81"/>
            <rFont val="Tahoma"/>
            <family val="2"/>
          </rPr>
          <t>McFadden R-squared for Logit</t>
        </r>
      </text>
    </comment>
    <comment ref="D11" authorId="0" shapeId="0" xr:uid="{997E687C-7EBE-4981-A49D-6FBEEE040DAD}">
      <text>
        <r>
          <rPr>
            <sz val="9"/>
            <color indexed="81"/>
            <rFont val="Tahoma"/>
            <family val="2"/>
          </rPr>
          <t>McFadden R-squared for Logit</t>
        </r>
      </text>
    </comment>
    <comment ref="E11" authorId="0" shapeId="0" xr:uid="{CE2852B4-27CA-4C02-9FD9-2E861FD1CEB2}">
      <text>
        <r>
          <rPr>
            <sz val="9"/>
            <color indexed="81"/>
            <rFont val="Tahoma"/>
            <family val="2"/>
          </rPr>
          <t>McFadden R-squared for Logit</t>
        </r>
      </text>
    </comment>
    <comment ref="F11" authorId="0" shapeId="0" xr:uid="{D9270863-D7A3-4831-AC24-BCA404320EDF}">
      <text>
        <r>
          <rPr>
            <sz val="9"/>
            <color indexed="81"/>
            <rFont val="Tahoma"/>
            <family val="2"/>
          </rPr>
          <t>McFadden R-squared for Logit</t>
        </r>
      </text>
    </comment>
    <comment ref="G11" authorId="0" shapeId="0" xr:uid="{AE707FC6-8198-4C41-8186-D92084E61127}">
      <text>
        <r>
          <rPr>
            <sz val="9"/>
            <color indexed="81"/>
            <rFont val="Tahoma"/>
            <family val="2"/>
          </rPr>
          <t>McFadden R-squared for Logit</t>
        </r>
      </text>
    </comment>
    <comment ref="H11" authorId="0" shapeId="0" xr:uid="{4EB11B47-2CAF-4CC9-B490-4A33FA317A4C}">
      <text>
        <r>
          <rPr>
            <sz val="9"/>
            <color indexed="81"/>
            <rFont val="Tahoma"/>
            <family val="2"/>
          </rPr>
          <t>McFadden R-squared for Logit</t>
        </r>
      </text>
    </comment>
    <comment ref="B27" authorId="0" shapeId="0" xr:uid="{FF1A4B7C-8789-4996-B6C6-66DEB08C6911}">
      <text>
        <r>
          <rPr>
            <sz val="9"/>
            <color indexed="81"/>
            <rFont val="Tahoma"/>
            <family val="2"/>
          </rPr>
          <t>Model = Model 1
Variable =  Constant
Coeff = -46.674
StdErr = 5927.5
z-stat = -0.008
P-value = 0.994
VIF = 0
StdCoeff = 0
ExpCoeff = 1.86242394593814E+20</t>
        </r>
      </text>
    </comment>
    <comment ref="C27" authorId="0" shapeId="0" xr:uid="{F9CAD3FD-351B-43CF-A616-D0671730801A}">
      <text>
        <r>
          <rPr>
            <sz val="9"/>
            <color indexed="81"/>
            <rFont val="Tahoma"/>
            <family val="2"/>
          </rPr>
          <t>Model = Model 2
Variable =  Constant
Coeff = -26.371
StdErr = 9.7208
z-stat = -2.713
P-value = 0.007
VIF = 0
StdCoeff = 0
ExpCoeff = 283649788804.402</t>
        </r>
      </text>
    </comment>
    <comment ref="D27" authorId="0" shapeId="0" xr:uid="{99D49208-CA75-4171-876F-F03735E15140}">
      <text>
        <r>
          <rPr>
            <sz val="9"/>
            <color indexed="81"/>
            <rFont val="Tahoma"/>
            <family val="2"/>
          </rPr>
          <t>Model = Model 3
Variable =  Constant
Coeff = -24.9924
StdErr = 9.3754
z-stat = -2.666
P-value = 0.008
VIF = 0
StdCoeff = 0
ExpCoeff = 71461188166.445</t>
        </r>
      </text>
    </comment>
    <comment ref="E27" authorId="0" shapeId="0" xr:uid="{F86BFC2C-374D-4C15-8B3A-60EB72783B2B}">
      <text>
        <r>
          <rPr>
            <sz val="9"/>
            <color indexed="81"/>
            <rFont val="Tahoma"/>
            <family val="2"/>
          </rPr>
          <t>Model = Model 4
Variable =  Constant
Coeff = -11.1127
StdErr = 4.1311
z-stat = -2.69
P-value = 0.007
VIF = 0
StdCoeff = 0
ExpCoeff = 67015.909</t>
        </r>
      </text>
    </comment>
    <comment ref="F27" authorId="0" shapeId="0" xr:uid="{F09F7572-2F7F-4912-824B-FCAFC533EDAA}">
      <text>
        <r>
          <rPr>
            <sz val="9"/>
            <color indexed="81"/>
            <rFont val="Tahoma"/>
            <family val="2"/>
          </rPr>
          <t xml:space="preserve">Model = Model 5
Variable =  Constant
Coeff = 155.725
StdErr = 47.254
z-stat = 3.295
P-value = 0.001
VIF = 0
StdCoeff = 0
</t>
        </r>
      </text>
    </comment>
    <comment ref="G27" authorId="0" shapeId="0" xr:uid="{21B06593-4A3B-42B3-8236-04C4E475A9CC}">
      <text>
        <r>
          <rPr>
            <sz val="9"/>
            <color indexed="81"/>
            <rFont val="Tahoma"/>
            <family val="2"/>
          </rPr>
          <t xml:space="preserve">Model = Model 6
Variable =  Constant
Coeff = 155.725
StdErr = 47.254
z-stat = 3.295
P-value = 0.001
VIF = 0
StdCoeff = 0
</t>
        </r>
      </text>
    </comment>
    <comment ref="H27" authorId="0" shapeId="0" xr:uid="{79AACDCA-43EB-41E2-9997-44481E7B467E}">
      <text>
        <r>
          <rPr>
            <sz val="9"/>
            <color indexed="81"/>
            <rFont val="Tahoma"/>
            <family val="2"/>
          </rPr>
          <t xml:space="preserve">Model = Model 7
Variable =  Constant
Coeff = 161.741
StdErr = 5849.5
z-stat = 0.028
P-value = 0.978
VIF = 0
StdCoeff = 0
</t>
        </r>
      </text>
    </comment>
    <comment ref="B28" authorId="0" shapeId="0" xr:uid="{69DA9950-7CC4-48F0-86FC-1B82CD3E4C5B}">
      <text>
        <r>
          <rPr>
            <sz val="9"/>
            <color indexed="81"/>
            <rFont val="Tahoma"/>
            <family val="2"/>
          </rPr>
          <t>Model = Model 1
Variable = CARAT
Coeff = 25.1738
StdErr = 8.7553
z-stat = 2.875
P-value = 0.004
VIF = 5.41
StdCoeff = 3.85004
ExpCoeff = 85674998855.828</t>
        </r>
      </text>
    </comment>
    <comment ref="C28" authorId="0" shapeId="0" xr:uid="{CE7CA81C-A46C-484C-B4C7-C0D975B02084}">
      <text>
        <r>
          <rPr>
            <sz val="9"/>
            <color indexed="81"/>
            <rFont val="Tahoma"/>
            <family val="2"/>
          </rPr>
          <t>Model = Model 2
Variable = CARAT
Coeff = 21.3536
StdErr = 7.3937
z-stat = 2.888
P-value = 0.004
VIF = 5.371
StdCoeff = 3.26579
ExpCoeff = 1878304525.378</t>
        </r>
      </text>
    </comment>
    <comment ref="D28" authorId="0" shapeId="0" xr:uid="{3BC09775-8E16-4308-B47D-A5D8F8018FF3}">
      <text>
        <r>
          <rPr>
            <sz val="9"/>
            <color indexed="81"/>
            <rFont val="Tahoma"/>
            <family val="2"/>
          </rPr>
          <t>Model = Model 3
Variable = CARAT
Coeff = 20.9865
StdErr = 7.3366
z-stat = 2.861
P-value = 0.004
VIF = 5.358
StdCoeff = 3.20964
ExpCoeff = 1301118150.956</t>
        </r>
      </text>
    </comment>
    <comment ref="E28" authorId="0" shapeId="0" xr:uid="{54602BC8-FA3A-4490-B5B9-CC6707BB9204}">
      <text>
        <r>
          <rPr>
            <sz val="9"/>
            <color indexed="81"/>
            <rFont val="Tahoma"/>
            <family val="2"/>
          </rPr>
          <t>Model = Model 4
Variable = CARAT
Coeff = 19.7993
StdErr = 5.6576
z-stat = 3.5
P-value = 0
VIF = 5.759
StdCoeff = 3.11388
ExpCoeff = 396942864.477</t>
        </r>
      </text>
    </comment>
    <comment ref="F28" authorId="0" shapeId="0" xr:uid="{987EE2C2-8B92-4C15-B57F-3E2F41C99DAE}">
      <text>
        <r>
          <rPr>
            <sz val="9"/>
            <color indexed="81"/>
            <rFont val="Tahoma"/>
            <family val="2"/>
          </rPr>
          <t>Model = Model 5
Variable = CARAT
Coeff = 27.5896
StdErr = 8.2009
z-stat = 3.364
P-value = 0.001
VIF = 8.059
StdCoeff = 4.33909
ExpCoeff = 959461064595.865</t>
        </r>
      </text>
    </comment>
    <comment ref="G28" authorId="0" shapeId="0" xr:uid="{DCE0B681-B582-4D21-9CBC-EE92835B6E06}">
      <text>
        <r>
          <rPr>
            <sz val="9"/>
            <color indexed="81"/>
            <rFont val="Tahoma"/>
            <family val="2"/>
          </rPr>
          <t>Model = Model 6
Variable = CARAT
Coeff = 27.5896
StdErr = 8.2009
z-stat = 3.364
P-value = 0.001
VIF = 8.059
StdCoeff = 4.33909
ExpCoeff = 959461064595.865</t>
        </r>
      </text>
    </comment>
    <comment ref="H28" authorId="0" shapeId="0" xr:uid="{E8BF2C4D-A928-4382-BE42-45F1F4706852}">
      <text>
        <r>
          <rPr>
            <sz val="9"/>
            <color indexed="81"/>
            <rFont val="Tahoma"/>
            <family val="2"/>
          </rPr>
          <t>Model = Model 7
Variable = CARAT
Coeff = 31.743
StdErr = 9.7293
z-stat = 3.263
P-value = 0.001
VIF = 8.105
StdCoeff = 4.99235
ExpCoeff = 61087776681378.9</t>
        </r>
      </text>
    </comment>
    <comment ref="B29" authorId="0" shapeId="0" xr:uid="{B6E4FBC5-2A6D-42EC-A3D3-0608F177D114}">
      <text>
        <r>
          <rPr>
            <sz val="9"/>
            <color indexed="81"/>
            <rFont val="Tahoma"/>
            <family val="2"/>
          </rPr>
          <t>Model = Model 1
Variable = Clarity_without_FL_IF
Coeff = -7.2613
StdErr = 2.41104
z-stat = -3.012
P-value = 0.003
VIF = 1.289
StdCoeff = -0.9599
ExpCoeff = 1424.116</t>
        </r>
      </text>
    </comment>
    <comment ref="C29" authorId="0" shapeId="0" xr:uid="{49FC8551-4711-4582-9F27-6511D10C5432}">
      <text>
        <r>
          <rPr>
            <sz val="9"/>
            <color indexed="81"/>
            <rFont val="Tahoma"/>
            <family val="2"/>
          </rPr>
          <t>Model = Model 2
Variable = Clarity_without_FL_IF
Coeff = -6.7749
StdErr = 2.12401
z-stat = -3.19
P-value = 0.001
VIF = 1.274
StdCoeff = -0.89561
ExpCoeff = 875.635</t>
        </r>
      </text>
    </comment>
    <comment ref="D29" authorId="0" shapeId="0" xr:uid="{2043DFA8-3B92-40EF-AD63-305FFA7BCC18}">
      <text>
        <r>
          <rPr>
            <sz val="9"/>
            <color indexed="81"/>
            <rFont val="Tahoma"/>
            <family val="2"/>
          </rPr>
          <t>Model = Model 3
Variable = Clarity_without_FL_IF
Coeff = -6.5295
StdErr = 2.07178
z-stat = -3.152
P-value = 0.002
VIF = 1.262
StdCoeff = -0.86317
ExpCoeff = 685.08</t>
        </r>
      </text>
    </comment>
    <comment ref="E29" authorId="0" shapeId="0" xr:uid="{E6BD2D09-D797-4741-AC09-3A95400530AC}">
      <text>
        <r>
          <rPr>
            <sz val="9"/>
            <color indexed="81"/>
            <rFont val="Tahoma"/>
            <family val="2"/>
          </rPr>
          <t>Model = Model 4
Variable = Clarity_without_FL_IF
Coeff = -6.3124
StdErr = 1.71288
z-stat = -3.685
P-value = 0
VIF = 1.185
StdCoeff = -0.73193
ExpCoeff = 551.347</t>
        </r>
      </text>
    </comment>
    <comment ref="F29" authorId="0" shapeId="0" xr:uid="{9B1CFF32-DA3E-4AD0-8CDC-0F0D347B417B}">
      <text>
        <r>
          <rPr>
            <sz val="9"/>
            <color indexed="81"/>
            <rFont val="Tahoma"/>
            <family val="2"/>
          </rPr>
          <t>Model = Model 5
Variable = Clarity_without_FL_IF
Coeff = -6.5824
StdErr = 1.91676
z-stat = -3.434
P-value = 0.001
VIF = 1.154
StdCoeff = -0.76324
ExpCoeff = 722.25</t>
        </r>
      </text>
    </comment>
    <comment ref="G29" authorId="0" shapeId="0" xr:uid="{103CA3C5-C15A-4324-9E25-EA5163138815}">
      <text>
        <r>
          <rPr>
            <sz val="9"/>
            <color indexed="81"/>
            <rFont val="Tahoma"/>
            <family val="2"/>
          </rPr>
          <t>Model = Model 6
Variable = Clarity_without_FL_IF
Coeff = -6.5824
StdErr = 1.91676
z-stat = -3.434
P-value = 0.001
VIF = 1.154
StdCoeff = -0.76324
ExpCoeff = 722.25</t>
        </r>
      </text>
    </comment>
    <comment ref="H29" authorId="0" shapeId="0" xr:uid="{BE0DBD07-BDDA-4D74-9DAE-81FCCA808205}">
      <text>
        <r>
          <rPr>
            <sz val="9"/>
            <color indexed="81"/>
            <rFont val="Tahoma"/>
            <family val="2"/>
          </rPr>
          <t>Model = Model 7
Variable = Clarity_without_FL_IF
Coeff = -6.5718
StdErr = 2.03696
z-stat = -3.226
P-value = 0.001
VIF = 1.184
StdCoeff = -0.76202
ExpCoeff = 714.662</t>
        </r>
      </text>
    </comment>
    <comment ref="B30" authorId="0" shapeId="0" xr:uid="{4612061C-7886-4C39-8E3F-1AC0C4B16579}">
      <text>
        <r>
          <rPr>
            <sz val="9"/>
            <color indexed="81"/>
            <rFont val="Tahoma"/>
            <family val="2"/>
          </rPr>
          <t>Model = Model 1
Variable = D
Coeff = 9.7461
StdErr = 3.4876
z-stat = 2.795
P-value = 0.005
VIF = 1.795
StdCoeff = 1.81123
ExpCoeff = 17087.818</t>
        </r>
      </text>
    </comment>
    <comment ref="C30" authorId="0" shapeId="0" xr:uid="{DF1153BA-D238-4036-84FD-BA46CD0B3D25}">
      <text>
        <r>
          <rPr>
            <sz val="9"/>
            <color indexed="81"/>
            <rFont val="Tahoma"/>
            <family val="2"/>
          </rPr>
          <t>Model = Model 2
Variable = D
Coeff = 8.4729
StdErr = 3.0261
z-stat = 2.8
P-value = 0.005
VIF = 1.787
StdCoeff = 1.57462
ExpCoeff = 4783.6</t>
        </r>
      </text>
    </comment>
    <comment ref="D30" authorId="0" shapeId="0" xr:uid="{F7A555F9-6EB6-45FD-8781-ABD51A145005}">
      <text>
        <r>
          <rPr>
            <sz val="9"/>
            <color indexed="81"/>
            <rFont val="Tahoma"/>
            <family val="2"/>
          </rPr>
          <t>Model = Model 3
Variable = D
Coeff = 8.2877
StdErr = 2.95957
z-stat = 2.8
P-value = 0.005
VIF = 1.782
StdCoeff = 1.54019
ExpCoeff = 3974.494</t>
        </r>
      </text>
    </comment>
    <comment ref="E30" authorId="0" shapeId="0" xr:uid="{F06EA015-F63C-4195-B6CD-6380C92626FD}">
      <text>
        <r>
          <rPr>
            <sz val="9"/>
            <color indexed="81"/>
            <rFont val="Tahoma"/>
            <family val="2"/>
          </rPr>
          <t>Model = Model 4
Variable = D
Coeff = 6.9386
StdErr = 2.03545
z-stat = 3.409
P-value = 0.001
VIF = 1.709
StdCoeff = 1.31255
ExpCoeff = 1031.282</t>
        </r>
      </text>
    </comment>
    <comment ref="F30" authorId="0" shapeId="0" xr:uid="{6E7EFD38-FEEB-4727-8C3B-B5974EAACBA5}">
      <text>
        <r>
          <rPr>
            <sz val="9"/>
            <color indexed="81"/>
            <rFont val="Tahoma"/>
            <family val="2"/>
          </rPr>
          <t>Model = Model 5
Variable = D
Coeff = 9.8536
StdErr = 2.94857
z-stat = 3.342
P-value = 0.001
VIF = 2.153
StdCoeff = 1.86398
ExpCoeff = 19026.365</t>
        </r>
      </text>
    </comment>
    <comment ref="G30" authorId="0" shapeId="0" xr:uid="{90183486-CB3E-4477-B55B-90AD554E73B5}">
      <text>
        <r>
          <rPr>
            <sz val="9"/>
            <color indexed="81"/>
            <rFont val="Tahoma"/>
            <family val="2"/>
          </rPr>
          <t>Model = Model 6
Variable = D
Coeff = 9.8536
StdErr = 2.94857
z-stat = 3.342
P-value = 0.001
VIF = 2.153
StdCoeff = 1.86398
ExpCoeff = 19026.365</t>
        </r>
      </text>
    </comment>
    <comment ref="H30" authorId="0" shapeId="0" xr:uid="{8F2E2F84-7197-4E24-9EC2-B87E47DA7FB4}">
      <text>
        <r>
          <rPr>
            <sz val="9"/>
            <color indexed="81"/>
            <rFont val="Tahoma"/>
            <family val="2"/>
          </rPr>
          <t>Model = Model 7
Variable = D
Coeff = 10.9579
StdErr = 3.6073
z-stat = 3.038
P-value = 0.002
VIF = 2.196
StdCoeff = 2.07288
ExpCoeff = 57405.238</t>
        </r>
      </text>
    </comment>
    <comment ref="B31" authorId="0" shapeId="0" xr:uid="{CC556122-1EC6-496A-8679-922A6824BC1E}">
      <text>
        <r>
          <rPr>
            <sz val="9"/>
            <color indexed="81"/>
            <rFont val="Tahoma"/>
            <family val="2"/>
          </rPr>
          <t>Model = Model 1
Variable = E_F
Coeff = 2.82409
StdErr = 1.93003
z-stat = 1.463
P-value = 0.143
VIF = 1.401
StdCoeff = 0.72847
ExpCoeff = 16.846</t>
        </r>
      </text>
    </comment>
    <comment ref="C31" authorId="0" shapeId="0" xr:uid="{BCE8BFC1-57EF-4CCE-842B-D83A97B9C14F}">
      <text>
        <r>
          <rPr>
            <sz val="9"/>
            <color indexed="81"/>
            <rFont val="Tahoma"/>
            <family val="2"/>
          </rPr>
          <t>Model = Model 2
Variable = E_F
Coeff = 2.66699
StdErr = 1.80856
z-stat = 1.475
P-value = 0.14
VIF = 1.359
StdCoeff = 0.68794
ExpCoeff = 14.397</t>
        </r>
      </text>
    </comment>
    <comment ref="D31" authorId="0" shapeId="0" xr:uid="{84EBB67A-20A7-426E-B184-17A243AC49CC}">
      <text>
        <r>
          <rPr>
            <sz val="9"/>
            <color indexed="81"/>
            <rFont val="Tahoma"/>
            <family val="2"/>
          </rPr>
          <t>Model = Model 3
Variable = E_F
Coeff = 2.78429
StdErr = 1.81477
z-stat = 1.534
P-value = 0.125
VIF = 1.358
StdCoeff = 0.7182
ExpCoeff = 16.188</t>
        </r>
      </text>
    </comment>
    <comment ref="E31" authorId="0" shapeId="0" xr:uid="{4D93F828-EE13-4480-A18F-B46D46121B28}">
      <text>
        <r>
          <rPr>
            <sz val="9"/>
            <color indexed="81"/>
            <rFont val="Tahoma"/>
            <family val="2"/>
          </rPr>
          <t>Model = Model 4
Variable = E_F
Coeff = 2.60577
StdErr = 1.57792
z-stat = 1.651
P-value = 0.099
VIF = 1.345
StdCoeff = 0.65967
ExpCoeff = 13.542</t>
        </r>
      </text>
    </comment>
    <comment ref="F31" authorId="0" shapeId="0" xr:uid="{5D94DCBC-DD48-4376-873E-A68CB41B96E8}">
      <text>
        <r>
          <rPr>
            <sz val="9"/>
            <color indexed="81"/>
            <rFont val="Tahoma"/>
            <family val="2"/>
          </rPr>
          <t>Model = Model 5
Variable = E_F
Coeff = 4.5626
StdErr = 2.15581
z-stat = 2.116
P-value = 0.034
VIF = 1.651
StdCoeff = 1.15505
ExpCoeff = 95.835</t>
        </r>
      </text>
    </comment>
    <comment ref="G31" authorId="0" shapeId="0" xr:uid="{FC6F7D7A-0BD0-4C24-9471-55D385AC85D0}">
      <text>
        <r>
          <rPr>
            <sz val="9"/>
            <color indexed="81"/>
            <rFont val="Tahoma"/>
            <family val="2"/>
          </rPr>
          <t>Model = Model 6
Variable = E_F
Coeff = 4.5626
StdErr = 2.15581
z-stat = 2.116
P-value = 0.034
VIF = 1.651
StdCoeff = 1.15505
ExpCoeff = 95.835</t>
        </r>
      </text>
    </comment>
    <comment ref="H31" authorId="0" shapeId="0" xr:uid="{EB72AF22-988F-4AF8-A780-6D70BE3F1587}">
      <text>
        <r>
          <rPr>
            <sz val="9"/>
            <color indexed="81"/>
            <rFont val="Tahoma"/>
            <family val="2"/>
          </rPr>
          <t>Model = Model 7
Variable = E_F
Coeff = 5.1038
StdErr = 2.39698
z-stat = 2.129
P-value = 0.033
VIF = 1.69
StdCoeff = 1.29207
ExpCoeff = 164.653</t>
        </r>
      </text>
    </comment>
    <comment ref="B32" authorId="0" shapeId="0" xr:uid="{59F6293D-FDE3-4C9C-B20F-4B22252F1053}">
      <text>
        <r>
          <rPr>
            <sz val="9"/>
            <color indexed="81"/>
            <rFont val="Tahoma"/>
            <family val="2"/>
          </rPr>
          <t>Model = Model 1
Variable = HeartsXArrows
Coeff = -4.186
StdErr = 1.58259
z-stat = -2.645
P-value = 0.008
VIF = 1.4
StdCoeff = -0.90916
ExpCoeff = 65.762</t>
        </r>
      </text>
    </comment>
    <comment ref="C32" authorId="0" shapeId="0" xr:uid="{4D6B69CD-FCF0-4E09-8CEE-47044C953A41}">
      <text>
        <r>
          <rPr>
            <sz val="9"/>
            <color indexed="81"/>
            <rFont val="Tahoma"/>
            <family val="2"/>
          </rPr>
          <t>Model = Model 2
Variable = HeartsXArrows
Coeff = -4.3746
StdErr = 1.4646
z-stat = -2.987
P-value = 0.003
VIF = 1.113
StdCoeff = -0.95011
ExpCoeff = 79.407</t>
        </r>
      </text>
    </comment>
    <comment ref="D32" authorId="0" shapeId="0" xr:uid="{FE1F1693-D86E-476F-AC2F-D3E67D4BB4C4}">
      <text>
        <r>
          <rPr>
            <sz val="9"/>
            <color indexed="81"/>
            <rFont val="Tahoma"/>
            <family val="2"/>
          </rPr>
          <t>Model = Model 3
Variable = HeartsXArrows
Coeff = -4.3011
StdErr = 1.45011
z-stat = -2.966
P-value = 0.003
VIF = 1.078
StdCoeff = -0.93414
ExpCoeff = 73.778</t>
        </r>
      </text>
    </comment>
    <comment ref="E32" authorId="0" shapeId="0" xr:uid="{DDE6A301-4BA1-4980-A07D-D4A4280A5D92}">
      <text>
        <r>
          <rPr>
            <sz val="9"/>
            <color indexed="81"/>
            <rFont val="Tahoma"/>
            <family val="2"/>
          </rPr>
          <t>Model = Model 4
Variable = HeartsXArrows
Coeff = -4.4482
StdErr = 1.18788
z-stat = -3.745
P-value = 0
VIF = 1.046
StdCoeff = -0.99183
ExpCoeff = 85.469</t>
        </r>
      </text>
    </comment>
    <comment ref="F32" authorId="0" shapeId="0" xr:uid="{27BE4B4C-5A61-49FD-B884-AAB545087F49}">
      <text>
        <r>
          <rPr>
            <sz val="9"/>
            <color indexed="81"/>
            <rFont val="Tahoma"/>
            <family val="2"/>
          </rPr>
          <t>Model = Model 5
Variable = HeartsXArrows
Coeff = -4.4583
StdErr = 1.31389
z-stat = -3.393
P-value = 0.001
VIF = 1.034
StdCoeff = -0.99409
ExpCoeff = 86.34</t>
        </r>
      </text>
    </comment>
    <comment ref="G32" authorId="0" shapeId="0" xr:uid="{472E7305-075F-401E-A731-0D3E5C2028B8}">
      <text>
        <r>
          <rPr>
            <sz val="9"/>
            <color indexed="81"/>
            <rFont val="Tahoma"/>
            <family val="2"/>
          </rPr>
          <t>Model = Model 6
Variable = HeartsXArrows
Coeff = -4.4583
StdErr = 1.31389
z-stat = -3.393
P-value = 0.001
VIF = 1.034
StdCoeff = -0.99409
ExpCoeff = 86.34</t>
        </r>
      </text>
    </comment>
    <comment ref="H32" authorId="0" shapeId="0" xr:uid="{FEA9FDB3-5C68-43E0-9975-16A83D964A7E}">
      <text>
        <r>
          <rPr>
            <sz val="9"/>
            <color indexed="81"/>
            <rFont val="Tahoma"/>
            <family val="2"/>
          </rPr>
          <t>Model = Model 7
Variable = HeartsXArrows
Coeff = -4.8751
StdErr = 1.49036
z-stat = -3.271
P-value = 0.001
VIF = 1.344
StdCoeff = -1.08704
ExpCoeff = 130.993</t>
        </r>
      </text>
    </comment>
    <comment ref="B33" authorId="0" shapeId="0" xr:uid="{3CC9C291-539D-4196-86C0-79B9FCCA0511}">
      <text>
        <r>
          <rPr>
            <sz val="9"/>
            <color indexed="81"/>
            <rFont val="Tahoma"/>
            <family val="2"/>
          </rPr>
          <t>Model = Model 1
Variable = HxA_CrownAngle_34to35
Coeff = -1.93389
StdErr = 1.29628
z-stat = -1.492
P-value = 0.136
VIF = 1.502
StdCoeff = -0.52635
ExpCoeff = 6.916</t>
        </r>
      </text>
    </comment>
    <comment ref="H33" authorId="0" shapeId="0" xr:uid="{BF3C18F1-EE23-4F88-8E7C-F32D53E6751B}">
      <text>
        <r>
          <rPr>
            <sz val="9"/>
            <color indexed="81"/>
            <rFont val="Tahoma"/>
            <family val="2"/>
          </rPr>
          <t>Model = Model 7
Variable = HxA_CrownAngle_34to35
Coeff = -1.24667
StdErr = 1.44603
z-stat = -0.862
P-value = 0.389
VIF = 1.494
StdCoeff = -0.33962
ExpCoeff = 3.479</t>
        </r>
      </text>
    </comment>
    <comment ref="B34" authorId="0" shapeId="0" xr:uid="{E9C3E294-9398-43C8-8A6B-EE8760B2E6BA}">
      <text>
        <r>
          <rPr>
            <sz val="9"/>
            <color indexed="81"/>
            <rFont val="Tahoma"/>
            <family val="2"/>
          </rPr>
          <t>Model = Model 1
Variable = HxA_LowerGirdle_76to78
Coeff = 15.747
StdErr = 5927.5
z-stat = 0.003
P-value = 0.998
VIF = 1.082
StdCoeff = 0.78121
ExpCoeff = 6899725.23</t>
        </r>
      </text>
    </comment>
    <comment ref="H34" authorId="0" shapeId="0" xr:uid="{A86C5C8C-C394-4A84-9E4B-A5DB9CDDAA13}">
      <text>
        <r>
          <rPr>
            <sz val="9"/>
            <color indexed="81"/>
            <rFont val="Tahoma"/>
            <family val="2"/>
          </rPr>
          <t>Model = Model 7
Variable = HxA_LowerGirdle_76to78
Coeff = 18.0341
StdErr = 5849.2
z-stat = 0.003
P-value = 0.998
VIF = 1.059
StdCoeff = 0.75483
ExpCoeff = 67936475.218</t>
        </r>
      </text>
    </comment>
    <comment ref="B35" authorId="0" shapeId="0" xr:uid="{A5F29E4A-C064-4819-9F4A-8FDD6BDA4E13}">
      <text>
        <r>
          <rPr>
            <sz val="9"/>
            <color indexed="81"/>
            <rFont val="Tahoma"/>
            <family val="2"/>
          </rPr>
          <t>Model = Model 1
Variable = HxA_PavillionAngle_406to409
Coeff = 1.74248
StdErr = 1.6126
z-stat = 1.081
P-value = 0.28
VIF = 1.187
StdCoeff = 0.32808
ExpCoeff = 5.712</t>
        </r>
      </text>
    </comment>
    <comment ref="C35" authorId="0" shapeId="0" xr:uid="{3DE87067-EE8D-436A-9096-54BF49487C12}">
      <text>
        <r>
          <rPr>
            <sz val="9"/>
            <color indexed="81"/>
            <rFont val="Tahoma"/>
            <family val="2"/>
          </rPr>
          <t>Model = Model 2
Variable = HxA_PavillionAngle_406to409
Coeff = 1.1266
StdErr = 1.31008
z-stat = 0.86
P-value = 0.39
VIF = 1.106
StdCoeff = 0.21212
ExpCoeff = 3.085</t>
        </r>
      </text>
    </comment>
    <comment ref="H35" authorId="0" shapeId="0" xr:uid="{4D064017-7A1E-4D49-BBE3-3D140E115023}">
      <text>
        <r>
          <rPr>
            <sz val="9"/>
            <color indexed="81"/>
            <rFont val="Tahoma"/>
            <family val="2"/>
          </rPr>
          <t>Model = Model 7
Variable = HxA_PavillionAngle_406to409
Coeff = 2.3244
StdErr = 1.72054
z-stat = 1.351
P-value = 0.177
VIF = 1.156
StdCoeff = 0.4397
ExpCoeff = 10.221</t>
        </r>
      </text>
    </comment>
    <comment ref="B36" authorId="0" shapeId="0" xr:uid="{0397785A-C39E-4BF3-B8D7-E79B2B147A73}">
      <text>
        <r>
          <rPr>
            <sz val="9"/>
            <color indexed="81"/>
            <rFont val="Tahoma"/>
            <family val="2"/>
          </rPr>
          <t>Model = Model 1
Variable = HxA_StarFacets_45to50
Coeff = 8.7817
StdErr = 2.74377
z-stat = 3.201
P-value = 0.001
VIF = 1.153
StdCoeff = 2.40763
ExpCoeff = 6513.864</t>
        </r>
      </text>
    </comment>
    <comment ref="C36" authorId="0" shapeId="0" xr:uid="{EA2A7E41-D92C-4E61-8730-F33BE34A9DC8}">
      <text>
        <r>
          <rPr>
            <sz val="9"/>
            <color indexed="81"/>
            <rFont val="Tahoma"/>
            <family val="2"/>
          </rPr>
          <t>Model = Model 2
Variable = HxA_StarFacets_45to50
Coeff = 7.8701
StdErr = 2.34495
z-stat = 3.356
P-value = 0.001
VIF = 1.066
StdCoeff = 2.15771
ExpCoeff = 2617.866</t>
        </r>
      </text>
    </comment>
    <comment ref="D36" authorId="0" shapeId="0" xr:uid="{CDBA6415-259E-4314-A4D4-B31C0A23BF70}">
      <text>
        <r>
          <rPr>
            <sz val="9"/>
            <color indexed="81"/>
            <rFont val="Tahoma"/>
            <family val="2"/>
          </rPr>
          <t>Model = Model 3
Variable = HxA_StarFacets_45to50
Coeff = 7.4245
StdErr = 2.19303
z-stat = 3.386
P-value = 0.001
VIF = 1.035
StdCoeff = 2.03554
ExpCoeff = 1676.569</t>
        </r>
      </text>
    </comment>
    <comment ref="E36" authorId="0" shapeId="0" xr:uid="{1686921B-0DB1-4494-8510-1C93C3910718}">
      <text>
        <r>
          <rPr>
            <sz val="9"/>
            <color indexed="81"/>
            <rFont val="Tahoma"/>
            <family val="2"/>
          </rPr>
          <t>Model = Model 4
Variable = HxA_StarFacets_45to50
Coeff = 6.5975
StdErr = 1.66433
z-stat = 3.964
P-value = 0
VIF = 1.042
StdCoeff = 1.80063
ExpCoeff = 733.228</t>
        </r>
      </text>
    </comment>
    <comment ref="F36" authorId="0" shapeId="0" xr:uid="{8728439C-4802-4F07-B516-14A56038A05A}">
      <text>
        <r>
          <rPr>
            <sz val="9"/>
            <color indexed="81"/>
            <rFont val="Tahoma"/>
            <family val="2"/>
          </rPr>
          <t>Model = Model 5
Variable = HxA_StarFacets_45to50
Coeff = 6.3677
StdErr = 1.68055
z-stat = 3.789
P-value = 0
VIF = 1.038
StdCoeff = 1.73791
ExpCoeff = 582.694</t>
        </r>
      </text>
    </comment>
    <comment ref="G36" authorId="0" shapeId="0" xr:uid="{CAB4FEB8-84E6-4EF7-A0B5-D0C723C22C99}">
      <text>
        <r>
          <rPr>
            <sz val="9"/>
            <color indexed="81"/>
            <rFont val="Tahoma"/>
            <family val="2"/>
          </rPr>
          <t>Model = Model 6
Variable = HxA_StarFacets_45to50
Coeff = 6.3677
StdErr = 1.68055
z-stat = 3.789
P-value = 0
VIF = 1.038
StdCoeff = 1.73791
ExpCoeff = 582.694</t>
        </r>
      </text>
    </comment>
    <comment ref="H36" authorId="0" shapeId="0" xr:uid="{7ED5FD5B-AF76-44D0-981C-60F2F31A3765}">
      <text>
        <r>
          <rPr>
            <sz val="9"/>
            <color indexed="81"/>
            <rFont val="Tahoma"/>
            <family val="2"/>
          </rPr>
          <t>Model = Model 7
Variable = HxA_StarFacets_45to50
Coeff = 6.9854
StdErr = 1.90989
z-stat = 3.657
P-value = 0
VIF = 1.168
StdCoeff = 1.90652
ExpCoeff = 1080.758</t>
        </r>
      </text>
    </comment>
    <comment ref="B37" authorId="0" shapeId="0" xr:uid="{85464C7D-FFAD-4183-B61D-FD75761DD542}">
      <text>
        <r>
          <rPr>
            <sz val="9"/>
            <color indexed="81"/>
            <rFont val="Tahoma"/>
            <family val="2"/>
          </rPr>
          <t>Model = Model 1
Variable = HxA_TableSize_54to57
Coeff = -8.4631
StdErr = 2.48644
z-stat = -3.404
P-value = 0.001
VIF = 1.031
StdCoeff = -1.21757
ExpCoeff = 4736.639</t>
        </r>
      </text>
    </comment>
    <comment ref="C37" authorId="0" shapeId="0" xr:uid="{EC1AC574-E3AD-4489-8A6B-85F616E9D752}">
      <text>
        <r>
          <rPr>
            <sz val="9"/>
            <color indexed="81"/>
            <rFont val="Tahoma"/>
            <family val="2"/>
          </rPr>
          <t>Model = Model 2
Variable = HxA_TableSize_54to57
Coeff = -7.1991
StdErr = 2.03007
z-stat = -3.546
P-value = 0
VIF = 1.024
StdCoeff = -1.03571
ExpCoeff = 1338.175</t>
        </r>
      </text>
    </comment>
    <comment ref="D37" authorId="0" shapeId="0" xr:uid="{CD7E93FE-9209-40FB-8A71-C179A95A6CD1}">
      <text>
        <r>
          <rPr>
            <sz val="9"/>
            <color indexed="81"/>
            <rFont val="Tahoma"/>
            <family val="2"/>
          </rPr>
          <t>Model = Model 3
Variable = HxA_TableSize_54to57
Coeff = -6.9348
StdErr = 1.97545
z-stat = -3.51
P-value = 0
VIF = 1.024
StdCoeff = -0.99769
ExpCoeff = 1027.394</t>
        </r>
      </text>
    </comment>
    <comment ref="E37" authorId="0" shapeId="0" xr:uid="{39B4AFA0-5E83-4F7C-A53C-2F2F47122FE3}">
      <text>
        <r>
          <rPr>
            <sz val="9"/>
            <color indexed="81"/>
            <rFont val="Tahoma"/>
            <family val="2"/>
          </rPr>
          <t>Model = Model 4
Variable = HxA_TableSize_54to57
Coeff = -6.4209
StdErr = 1.62336
z-stat = -3.955
P-value = 0
VIF = 1.028
StdCoeff = -0.98241
ExpCoeff = 614.582</t>
        </r>
      </text>
    </comment>
    <comment ref="F37" authorId="0" shapeId="0" xr:uid="{C5768DC4-3F12-4660-9E70-F0D5593BAEBF}">
      <text>
        <r>
          <rPr>
            <sz val="9"/>
            <color indexed="81"/>
            <rFont val="Tahoma"/>
            <family val="2"/>
          </rPr>
          <t>Model = Model 5
Variable = HxA_TableSize_54to57
Coeff = -6.5913
StdErr = 1.83512
z-stat = -3.592
P-value = 0
VIF = 1.034
StdCoeff = -1.00848
ExpCoeff = 728.754</t>
        </r>
      </text>
    </comment>
    <comment ref="G37" authorId="0" shapeId="0" xr:uid="{E784427D-764C-4C74-A49E-55492F457BE4}">
      <text>
        <r>
          <rPr>
            <sz val="9"/>
            <color indexed="81"/>
            <rFont val="Tahoma"/>
            <family val="2"/>
          </rPr>
          <t>Model = Model 6
Variable = HxA_TableSize_54to57
Coeff = -6.5913
StdErr = 1.83512
z-stat = -3.592
P-value = 0
VIF = 1.034
StdCoeff = -1.00848
ExpCoeff = 728.754</t>
        </r>
      </text>
    </comment>
    <comment ref="H37" authorId="0" shapeId="0" xr:uid="{CA4E8B01-5A52-4C80-BDF2-DD38679F1939}">
      <text>
        <r>
          <rPr>
            <sz val="9"/>
            <color indexed="81"/>
            <rFont val="Tahoma"/>
            <family val="2"/>
          </rPr>
          <t>Model = Model 7
Variable = HxA_TableSize_54to57
Coeff = -7.4456
StdErr = 2.17833
z-stat = -3.418
P-value = 0.001
VIF = 1.042
StdCoeff = -1.13917
ExpCoeff = 1712.258</t>
        </r>
      </text>
    </comment>
    <comment ref="E38" authorId="0" shapeId="0" xr:uid="{5D821728-A8DC-47D8-A934-C33F1A0C3D9A}">
      <text>
        <r>
          <rPr>
            <sz val="9"/>
            <color indexed="81"/>
            <rFont val="Tahoma"/>
            <family val="2"/>
          </rPr>
          <t>Model = Model 4
Variable = PRICE
Coeff = -0.00080736
StdErr = 0.000241832
z-stat = -3.339
P-value = 0.001
VIF = 6.182
StdCoeff = -3.11425
ExpCoeff = 1.001</t>
        </r>
      </text>
    </comment>
    <comment ref="F39" authorId="0" shapeId="0" xr:uid="{2F22ACA4-A520-4356-AE37-E723BF9E2BE1}">
      <text>
        <r>
          <rPr>
            <sz val="9"/>
            <color indexed="81"/>
            <rFont val="Tahoma"/>
            <family val="2"/>
          </rPr>
          <t>Model = Model 5
Variable = PRICE.Ln
Coeff = -19.9174
StdErr = 6.0517
z-stat = -3.291
P-value = 0.001
VIF = 8.747
StdCoeff = -4.38008
ExpCoeff = 446704350.661</t>
        </r>
      </text>
    </comment>
    <comment ref="G39" authorId="0" shapeId="0" xr:uid="{7F8EC21A-C6F9-418F-A242-DD0501A39459}">
      <text>
        <r>
          <rPr>
            <sz val="9"/>
            <color indexed="81"/>
            <rFont val="Tahoma"/>
            <family val="2"/>
          </rPr>
          <t>Model = Model 6
Variable = PRICE.Ln
Coeff = -19.9174
StdErr = 6.0517
z-stat = -3.291
P-value = 0.001
VIF = 8.747
StdCoeff = -4.38008
ExpCoeff = 446704350.661</t>
        </r>
      </text>
    </comment>
    <comment ref="H39" authorId="0" shapeId="0" xr:uid="{2A1B193C-1F68-46D1-B151-4FD3AA66371B}">
      <text>
        <r>
          <rPr>
            <sz val="9"/>
            <color indexed="81"/>
            <rFont val="Tahoma"/>
            <family val="2"/>
          </rPr>
          <t>Model = Model 7
Variable = PRICE.Ln
Coeff = -23.1713
StdErr = 7.2078
z-stat = -3.215
P-value = 0.001
VIF = 8.9
StdCoeff = -5.09565
ExpCoeff = 11565540568.683</t>
        </r>
      </text>
    </comment>
    <comment ref="B40" authorId="0" shapeId="0" xr:uid="{6E4974C4-FEF8-4010-AC4E-7835BECEA8F9}">
      <text>
        <r>
          <rPr>
            <sz val="9"/>
            <color indexed="81"/>
            <rFont val="Tahoma"/>
            <family val="2"/>
          </rPr>
          <t>Model = Model 1
Variable = Standardized_Price
Coeff = -7.1638
StdErr = 2.61396
z-stat = -2.741
P-value = 0.006
VIF = 5.827
StdCoeff = -3.94964
ExpCoeff = 1291.87</t>
        </r>
      </text>
    </comment>
    <comment ref="C40" authorId="0" shapeId="0" xr:uid="{BAC139D6-284E-4027-AE6F-702D37B8A682}">
      <text>
        <r>
          <rPr>
            <sz val="9"/>
            <color indexed="81"/>
            <rFont val="Tahoma"/>
            <family val="2"/>
          </rPr>
          <t>Model = Model 2
Variable = Standardized_Price
Coeff = -5.9802
StdErr = 2.21058
z-stat = -2.705
P-value = 0.007
VIF = 5.825
StdCoeff = -3.29706
ExpCoeff = 395.524</t>
        </r>
      </text>
    </comment>
    <comment ref="D40" authorId="0" shapeId="0" xr:uid="{A671D989-7128-4D5D-8616-8D8B0043662B}">
      <text>
        <r>
          <rPr>
            <sz val="9"/>
            <color indexed="81"/>
            <rFont val="Tahoma"/>
            <family val="2"/>
          </rPr>
          <t>Model = Model 3
Variable = Standardized_Price
Coeff = -6.0285
StdErr = 2.24222
z-stat = -2.689
P-value = 0.007
VIF = 5.825
StdCoeff = -3.32368
ExpCoeff = 415.089</t>
        </r>
      </text>
    </comment>
  </commentList>
</comments>
</file>

<file path=xl/sharedStrings.xml><?xml version="1.0" encoding="utf-8"?>
<sst xmlns="http://schemas.openxmlformats.org/spreadsheetml/2006/main" count="6078" uniqueCount="381">
  <si>
    <t>Vendor</t>
  </si>
  <si>
    <t>Vendor.Eq.BlueNile</t>
  </si>
  <si>
    <t>Vendor.Eq.BrianGavin</t>
  </si>
  <si>
    <t>Vendor.Eq.CraftedByInfinity</t>
  </si>
  <si>
    <t>Vendor.Eq.EnchantedDiamonds</t>
  </si>
  <si>
    <t>Vendor.Eq.JamesAllen</t>
  </si>
  <si>
    <t>Vendor.Eq.WhiteFlash</t>
  </si>
  <si>
    <t>PRICE</t>
  </si>
  <si>
    <t>Standardized Price</t>
  </si>
  <si>
    <t>CARAT</t>
  </si>
  <si>
    <t>xSHAPE</t>
  </si>
  <si>
    <t>xCUT</t>
  </si>
  <si>
    <t>COLOR</t>
  </si>
  <si>
    <t>D</t>
  </si>
  <si>
    <t>E-F</t>
  </si>
  <si>
    <t>G-H</t>
  </si>
  <si>
    <t>CLARITY</t>
  </si>
  <si>
    <t>Clarity_FL_IF</t>
  </si>
  <si>
    <t>Clarity without FL_IF</t>
  </si>
  <si>
    <t>Girdle</t>
  </si>
  <si>
    <t>HeartsXArrows</t>
  </si>
  <si>
    <t>ASETIdealscopeAssetTest</t>
  </si>
  <si>
    <t>TableClarity</t>
  </si>
  <si>
    <t>HxA_CrownAngle_34to35</t>
  </si>
  <si>
    <t>HxA_PavillionAngle_406to409</t>
  </si>
  <si>
    <t>HxA_LowerGirdle_76to78</t>
  </si>
  <si>
    <t>HxA_TableSize_54to57</t>
  </si>
  <si>
    <t>HxA_StarFacets_45to50</t>
  </si>
  <si>
    <t>HxA_True</t>
  </si>
  <si>
    <t>Super_Ideal_Diamonds</t>
  </si>
  <si>
    <t>xGRADINGLAB</t>
  </si>
  <si>
    <t>xDEPTH</t>
  </si>
  <si>
    <t>xTABLE</t>
  </si>
  <si>
    <t>xCrownAngle</t>
  </si>
  <si>
    <t>xPavillionAngle</t>
  </si>
  <si>
    <t>xStarAngle</t>
  </si>
  <si>
    <t>xLowerGirdleAngle</t>
  </si>
  <si>
    <t>Count</t>
  </si>
  <si>
    <t>COLOR.Eq.D</t>
  </si>
  <si>
    <t>COLOR.Eq.E</t>
  </si>
  <si>
    <t>COLOR.Eq.F</t>
  </si>
  <si>
    <t>COLOR.Eq.G</t>
  </si>
  <si>
    <t>COLOR.Eq.H</t>
  </si>
  <si>
    <t>Clarity_IF_FL</t>
  </si>
  <si>
    <t>Clarity excluding IF_FL</t>
  </si>
  <si>
    <t>CLARITY.Eq.FL</t>
  </si>
  <si>
    <t>CLARITY.Eq.IF</t>
  </si>
  <si>
    <t>CLARITY.Eq.VS1</t>
  </si>
  <si>
    <t>CLARITY.Eq.VS2</t>
  </si>
  <si>
    <t>CLARITY.Eq.VVS1</t>
  </si>
  <si>
    <t>CLARITY.Eq.VVS2</t>
  </si>
  <si>
    <t>EnchantedDiamonds</t>
  </si>
  <si>
    <t>Round</t>
  </si>
  <si>
    <t>Excellent</t>
  </si>
  <si>
    <t>G</t>
  </si>
  <si>
    <t>VS2</t>
  </si>
  <si>
    <t>MedToSlightThick</t>
  </si>
  <si>
    <t>GIA</t>
  </si>
  <si>
    <t>BlueNile</t>
  </si>
  <si>
    <t>Sig Ideal</t>
  </si>
  <si>
    <t>H</t>
  </si>
  <si>
    <t>VVS2</t>
  </si>
  <si>
    <t>BrianGavin</t>
  </si>
  <si>
    <t>AGS - Ideal</t>
  </si>
  <si>
    <t>VS1</t>
  </si>
  <si>
    <t>ThinToMedium</t>
  </si>
  <si>
    <t>AGS</t>
  </si>
  <si>
    <t>JamesAllen</t>
  </si>
  <si>
    <t>TrueHearts</t>
  </si>
  <si>
    <t>F</t>
  </si>
  <si>
    <t>Medium</t>
  </si>
  <si>
    <t>WhiteFlash</t>
  </si>
  <si>
    <t>Ideal</t>
  </si>
  <si>
    <t>VVS1</t>
  </si>
  <si>
    <t>E</t>
  </si>
  <si>
    <t>CraftedByInfinity</t>
  </si>
  <si>
    <t> Round Brilliant</t>
  </si>
  <si>
    <t>ThinToSlightThick</t>
  </si>
  <si>
    <t>IF</t>
  </si>
  <si>
    <t>SlightlyThick</t>
  </si>
  <si>
    <t>FL</t>
  </si>
  <si>
    <t>Model:</t>
  </si>
  <si>
    <t>Model 1</t>
  </si>
  <si>
    <t>Editable</t>
  </si>
  <si>
    <t>5/1/18 12:28 PM on DESKTOP-A1N8O3F - Model 1 - Book8 - RegressItLogistic.xlam - Version 2018.03.01</t>
  </si>
  <si>
    <t>Binary Dependent Variable:</t>
  </si>
  <si>
    <t>0-1 value labels:</t>
  </si>
  <si>
    <t>0</t>
  </si>
  <si>
    <t>1</t>
  </si>
  <si>
    <t>Independent Variables:</t>
  </si>
  <si>
    <t>CARAT, Clarity_without_FL_IF, D, E_F, HeartsXArrows, HxA_CrownAngle_34to35, HxA_LowerGirdle_76to78, HxA_PavillionAngle_406to409, HxA_StarFacets_45to50, HxA_TableSize_54to57, Standardized_Price</t>
  </si>
  <si>
    <t>Logistic Regression Equation:</t>
  </si>
  <si>
    <t>Predicted probability of "Vendor.Eq.EnchantedDiamonds = 1" is equal to exp(LogOdds)/(1+exp(LogOdds)) = 1/(1+exp(-LogOdds))</t>
  </si>
  <si>
    <t>where LogOdds = -46.674 + 25.174*CARAT - 7.261*Clarity_without_FL_IF + 9.746*D + 2.824*E_F - 4.186*HeartsXArrows - 1.934*HxA_CrownAngle_34to35 + 15.747*HxA_LowerGirdle_76to78 + 1.742*HxA_PavillionAngle_406to409 + 8.782*HxA_StarFacets_45to50 - 8.463*HxA_TableSize_54to57 - 7.164*Standardized_Price</t>
  </si>
  <si>
    <t>Logistic Regression Statistics:    Model 1 for Vendor.Eq.EnchantedDiamonds    (11 variables, n=246)</t>
  </si>
  <si>
    <t>R-squared (McFadden)</t>
  </si>
  <si>
    <t>Adj.R-Sqr.</t>
  </si>
  <si>
    <t>RMSE</t>
  </si>
  <si>
    <t>Mean</t>
  </si>
  <si>
    <t># Fitted</t>
  </si>
  <si>
    <t># Missing</t>
  </si>
  <si>
    <t>Critical z</t>
  </si>
  <si>
    <t>Conf. level</t>
  </si>
  <si>
    <t>Logistic Regression Coefficient Estimates:    Model 1 for Vendor.Eq.EnchantedDiamonds    (11 variables, n=246)</t>
  </si>
  <si>
    <t>Variable</t>
  </si>
  <si>
    <t>Coefficient</t>
  </si>
  <si>
    <t>Std.Err.</t>
  </si>
  <si>
    <t>z-statistic</t>
  </si>
  <si>
    <t>P-value</t>
  </si>
  <si>
    <t>Std. coeff.</t>
  </si>
  <si>
    <t>VIF</t>
  </si>
  <si>
    <t xml:space="preserve"> Constant</t>
  </si>
  <si>
    <t>Clarity_without_FL_IF</t>
  </si>
  <si>
    <t>E_F</t>
  </si>
  <si>
    <t>Standardized_Price</t>
  </si>
  <si>
    <t>Variance/Covariance Matrix</t>
  </si>
  <si>
    <t>Analysis of Deviance:     Model 1 for Vendor.Eq.EnchantedDiamonds    (11 variables, n=246)</t>
  </si>
  <si>
    <t>Source</t>
  </si>
  <si>
    <t>Deg.Freedom</t>
  </si>
  <si>
    <t>Deviance</t>
  </si>
  <si>
    <t>AIC</t>
  </si>
  <si>
    <t>ROC</t>
  </si>
  <si>
    <t>R-squared</t>
  </si>
  <si>
    <t>Regression</t>
  </si>
  <si>
    <t>= Chi-square</t>
  </si>
  <si>
    <t>McFadden</t>
  </si>
  <si>
    <t>Residual</t>
  </si>
  <si>
    <t>= -2 * log likelihood</t>
  </si>
  <si>
    <t>Cox-Snell</t>
  </si>
  <si>
    <t>Null</t>
  </si>
  <si>
    <t>= -2 * null model log likelihood</t>
  </si>
  <si>
    <t>Nagelkerke</t>
  </si>
  <si>
    <t>Correlation Matrix of Coefficient Estimates : Model 1 for Vendor.Eq.EnchantedDiamonds    (11 variables, n=246)</t>
  </si>
  <si>
    <t xml:space="preserve">       Constant</t>
  </si>
  <si>
    <t xml:space="preserve">         CARAT</t>
  </si>
  <si>
    <t xml:space="preserve">      Clarity_without_FL_IF</t>
  </si>
  <si>
    <t xml:space="preserve">             D</t>
  </si>
  <si>
    <t xml:space="preserve">           E_F</t>
  </si>
  <si>
    <t xml:space="preserve">      HeartsXArrows</t>
  </si>
  <si>
    <t xml:space="preserve">      HxA_CrownAngle_34to35</t>
  </si>
  <si>
    <t xml:space="preserve">      HxA_LowerGirdle_76to78</t>
  </si>
  <si>
    <t xml:space="preserve">      HxA_PavillionAngle_406to409</t>
  </si>
  <si>
    <t xml:space="preserve">      HxA_StarFacets_45to50</t>
  </si>
  <si>
    <t xml:space="preserve">      HxA_TableSize_54to57</t>
  </si>
  <si>
    <t xml:space="preserve">      Standardized_Price</t>
  </si>
  <si>
    <t>Some correlations between coefficient estimates are greater than 0.9 in magnitude, a strong indication of multicollinearity (redundancy).</t>
  </si>
  <si>
    <t>It may be advisable to remove one out of a pair of independent variables whose coefficient estimates are very highly correlated.</t>
  </si>
  <si>
    <t>See the VIF's and correlation matrix of variables for more information about potential redundancy among the independent variables.</t>
  </si>
  <si>
    <t>Classification Table: Model 1 for Vendor.Eq.EnchantedDiamonds    (11 variables, n=246)</t>
  </si>
  <si>
    <t>RMSE =</t>
  </si>
  <si>
    <t>Predicted:</t>
  </si>
  <si>
    <t xml:space="preserve">           Actual:</t>
  </si>
  <si>
    <t>Total</t>
  </si>
  <si>
    <t>Actual:</t>
  </si>
  <si>
    <t>Percent correct =</t>
  </si>
  <si>
    <t>True positive rate =</t>
  </si>
  <si>
    <t>True negative rate =</t>
  </si>
  <si>
    <t>Receiver Operating Characteristic (ROC) Curve</t>
  </si>
  <si>
    <t>Logistic Curve Plot</t>
  </si>
  <si>
    <t>Forecast</t>
  </si>
  <si>
    <t>Log Odds</t>
  </si>
  <si>
    <t>Variable number</t>
  </si>
  <si>
    <t>Variable name</t>
  </si>
  <si>
    <t>Chart titles:</t>
  </si>
  <si>
    <t>Start and step values can be overtyped to customize x-axis scale</t>
  </si>
  <si>
    <t>Default limits are min and max for integer data, mean +/- 3 std. dev. for continuous data</t>
  </si>
  <si>
    <t>Name</t>
  </si>
  <si>
    <t>Min</t>
  </si>
  <si>
    <t>Max</t>
  </si>
  <si>
    <t>START</t>
  </si>
  <si>
    <t>STEP</t>
  </si>
  <si>
    <t>Distribution of Outcomes -vs- Predictions</t>
  </si>
  <si>
    <t>Actual and Predicted -vs- Observation #</t>
  </si>
  <si>
    <t>Sensitivity and Specificity -vs- Cutoff Value</t>
  </si>
  <si>
    <t>Percentage of False Positives and False Negatives -vs- Cutoff Value</t>
  </si>
  <si>
    <t>Actual and Predicted Values: Model 1 for Vendor.Eq.EnchantedDiamonds    (11 variables, n=246)</t>
  </si>
  <si>
    <t>Observation #</t>
  </si>
  <si>
    <t>Actual</t>
  </si>
  <si>
    <t>Predicted</t>
  </si>
  <si>
    <t>Dev.Resid.</t>
  </si>
  <si>
    <t>Pearson's.Res.</t>
  </si>
  <si>
    <t>Leverage</t>
  </si>
  <si>
    <t>Cook's D</t>
  </si>
  <si>
    <t>Stud.Res.</t>
  </si>
  <si>
    <t>1-Actual</t>
  </si>
  <si>
    <t>Actual 0</t>
  </si>
  <si>
    <t>Actual 1</t>
  </si>
  <si>
    <t>Data for Classification Table</t>
  </si>
  <si>
    <t>Cutoff</t>
  </si>
  <si>
    <t>Predicted true</t>
  </si>
  <si>
    <t>True positive</t>
  </si>
  <si>
    <t>False positive</t>
  </si>
  <si>
    <t>True negative</t>
  </si>
  <si>
    <t>False negative</t>
  </si>
  <si>
    <t>Data for ROC curve chart:</t>
  </si>
  <si>
    <t>True positive rate</t>
  </si>
  <si>
    <t>False positive rate</t>
  </si>
  <si>
    <t>Area</t>
  </si>
  <si>
    <t>Total area</t>
  </si>
  <si>
    <t>Chart legend:</t>
  </si>
  <si>
    <t>Chart title:</t>
  </si>
  <si>
    <t>Coordinates for plotting:</t>
  </si>
  <si>
    <t>Data for distribution of outcomes chart:</t>
  </si>
  <si>
    <t>Cumulative</t>
  </si>
  <si>
    <t>1's</t>
  </si>
  <si>
    <t>0's</t>
  </si>
  <si>
    <t>Non-cumulative</t>
  </si>
  <si>
    <t>Relative weight on specificity for weighted average:</t>
  </si>
  <si>
    <t>Relative weight on % false negatives for weighted average:</t>
  </si>
  <si>
    <t>Sensitivity</t>
  </si>
  <si>
    <t>Specificity</t>
  </si>
  <si>
    <t xml:space="preserve">Relative weight on % false negatives for weighted average: </t>
  </si>
  <si>
    <t>% False Positive</t>
  </si>
  <si>
    <t>% False Negative</t>
  </si>
  <si>
    <t>Total % False</t>
  </si>
  <si>
    <t>Confidence Index</t>
  </si>
  <si>
    <t>Confidence Level</t>
  </si>
  <si>
    <t>Variable Selector</t>
  </si>
  <si>
    <t>Summary of Regression Model Results</t>
  </si>
  <si>
    <t>Dependent Variable: Vendor.Eq.EnchantedDiamonds</t>
  </si>
  <si>
    <t>Model</t>
  </si>
  <si>
    <t>Run Time</t>
  </si>
  <si>
    <t>Regression Statistics</t>
  </si>
  <si>
    <t>Model Size</t>
  </si>
  <si>
    <t>Standard Deviation</t>
  </si>
  <si>
    <t>Adjusted R-squared</t>
  </si>
  <si>
    <t>Maximum VIF</t>
  </si>
  <si>
    <t>Area Under ROC Curve</t>
  </si>
  <si>
    <t>Cutoff Level</t>
  </si>
  <si>
    <t>Percent Correct</t>
  </si>
  <si>
    <t>True Positive Rate</t>
  </si>
  <si>
    <t>True Negative Rate</t>
  </si>
  <si>
    <t>Test Variable</t>
  </si>
  <si>
    <t>Coefficient estimates</t>
  </si>
  <si>
    <t>Coefficient type</t>
  </si>
  <si>
    <t>Logistic Regression</t>
  </si>
  <si>
    <t>Vendor.Eq.EnchantedDiamonds vs. CARAT, Clarity_without_FL_IF, D, E_F, HeartsXArrows, HxA_CrownAngle_34to35, HxA_LowerGirdle_76to78, HxA_PavillionAngle_406to409, HxA_StarFacets_45to50, HxA_TableSize_54to57, Standardized_Price</t>
  </si>
  <si>
    <t>#var=11, n=246</t>
  </si>
  <si>
    <t>Logit</t>
  </si>
  <si>
    <t>-46.674  (0.994)</t>
  </si>
  <si>
    <t>25.174  (0.004)</t>
  </si>
  <si>
    <t>-7.261  (0.003)</t>
  </si>
  <si>
    <t>9.746  (0.005)</t>
  </si>
  <si>
    <t>2.824  (0.143)</t>
  </si>
  <si>
    <t>-4.186  (0.008)</t>
  </si>
  <si>
    <t>-1.934  (0.136)</t>
  </si>
  <si>
    <t>15.747  (0.998)</t>
  </si>
  <si>
    <t>1.742  (0.280)</t>
  </si>
  <si>
    <t>8.782  (0.001)</t>
  </si>
  <si>
    <t>-8.463  (0.001)</t>
  </si>
  <si>
    <t>-7.164  (0.006)</t>
  </si>
  <si>
    <t>Color</t>
  </si>
  <si>
    <t>White</t>
  </si>
  <si>
    <t>No Font</t>
  </si>
  <si>
    <t>R code:</t>
  </si>
  <si>
    <t>Model.1 &lt;- glm(Vendor.Eq.EnchantedDiamonds ~ CARAT +  Clarity_without_FL_IF +  D +  E_F +  HeartsXArrows +  HxA_CrownAngle_34to35 +  HxA_LowerGirdle_76to78 +  HxA_PavillionAngle_406to409 +  HxA_StarFacets_45to50 +  HxA_TableSize_54to57 +  Standardized_Price, family = binomial(link = "logit"), data = Sheet1)</t>
  </si>
  <si>
    <t>Model 2</t>
  </si>
  <si>
    <t>5/1/18 12:29 PM on DESKTOP-A1N8O3F - Model 2 - Book8 - RegressItLogistic.xlam - Version 2018.03.01</t>
  </si>
  <si>
    <t>CARAT, Clarity_without_FL_IF, D, E_F, HeartsXArrows, HxA_PavillionAngle_406to409, HxA_StarFacets_45to50, HxA_TableSize_54to57, Standardized_Price</t>
  </si>
  <si>
    <t>where LogOdds = -26.371 + 21.354*CARAT - 6.775*Clarity_without_FL_IF + 8.473*D + 2.667*E_F - 4.375*HeartsXArrows + 1.127*HxA_PavillionAngle_406to409 + 7.87*HxA_StarFacets_45to50 - 7.199*HxA_TableSize_54to57 - 5.98*Standardized_Price</t>
  </si>
  <si>
    <t>Logistic Regression Statistics:    Model 2 for Vendor.Eq.EnchantedDiamonds    (9 variables, n=246)</t>
  </si>
  <si>
    <t>Logistic Regression Coefficient Estimates:    Model 2 for Vendor.Eq.EnchantedDiamonds    (9 variables, n=246)</t>
  </si>
  <si>
    <t>Analysis of Deviance:     Model 2 for Vendor.Eq.EnchantedDiamonds    (9 variables, n=246)</t>
  </si>
  <si>
    <t>Correlation Matrix of Coefficient Estimates : Model 2 for Vendor.Eq.EnchantedDiamonds    (9 variables, n=246)</t>
  </si>
  <si>
    <t>Classification Table: Model 2 for Vendor.Eq.EnchantedDiamonds    (9 variables, n=246)</t>
  </si>
  <si>
    <t>Actual and Predicted Values: Model 2 for Vendor.Eq.EnchantedDiamonds    (9 variables, n=246)</t>
  </si>
  <si>
    <t>Vendor.Eq.EnchantedDiamonds vs. CARAT, Clarity_without_FL_IF, D, E_F, HeartsXArrows, HxA_PavillionAngle_406to409, HxA_StarFacets_45to50, HxA_TableSize_54to57, Standardized_Price</t>
  </si>
  <si>
    <t>#var=9, n=246</t>
  </si>
  <si>
    <t>-26.371  (0.007)</t>
  </si>
  <si>
    <t>21.354  (0.004)</t>
  </si>
  <si>
    <t>-6.775  (0.001)</t>
  </si>
  <si>
    <t>8.473  (0.005)</t>
  </si>
  <si>
    <t>2.667  (0.140)</t>
  </si>
  <si>
    <t>-4.375  (0.003)</t>
  </si>
  <si>
    <t>1.127  (0.390)</t>
  </si>
  <si>
    <t>7.87  (0.001)</t>
  </si>
  <si>
    <t>-7.199  (0.000)</t>
  </si>
  <si>
    <t>-5.98  (0.007)</t>
  </si>
  <si>
    <t>Model.2 &lt;- glm(Vendor.Eq.EnchantedDiamonds ~ CARAT +  Clarity_without_FL_IF +  D +  E_F +  HeartsXArrows +  HxA_PavillionAngle_406to409 +  HxA_StarFacets_45to50 +  HxA_TableSize_54to57 +  Standardized_Price, family = binomial(link = "logit"), data = Sheet1)</t>
  </si>
  <si>
    <t>Model 3</t>
  </si>
  <si>
    <t>5/1/18 12:29 PM on DESKTOP-A1N8O3F - Model 3 - Book8 - RegressItLogistic.xlam - Version 2018.03.01</t>
  </si>
  <si>
    <t>CARAT, Clarity_without_FL_IF, D, E_F, HeartsXArrows, HxA_StarFacets_45to50, HxA_TableSize_54to57, Standardized_Price</t>
  </si>
  <si>
    <t>where LogOdds = -24.992 + 20.986*CARAT - 6.53*Clarity_without_FL_IF + 8.288*D + 2.784*E_F - 4.301*HeartsXArrows + 7.425*HxA_StarFacets_45to50 - 6.935*HxA_TableSize_54to57 - 6.028*Standardized_Price</t>
  </si>
  <si>
    <t>Logistic Regression Statistics:    Model 3 for Vendor.Eq.EnchantedDiamonds    (8 variables, n=246)</t>
  </si>
  <si>
    <t>Logistic Regression Coefficient Estimates:    Model 3 for Vendor.Eq.EnchantedDiamonds    (8 variables, n=246)</t>
  </si>
  <si>
    <t>Analysis of Deviance:     Model 3 for Vendor.Eq.EnchantedDiamonds    (8 variables, n=246)</t>
  </si>
  <si>
    <t>Correlation Matrix of Coefficient Estimates : Model 3 for Vendor.Eq.EnchantedDiamonds    (8 variables, n=246)</t>
  </si>
  <si>
    <t>Classification Table: Model 3 for Vendor.Eq.EnchantedDiamonds    (8 variables, n=246)</t>
  </si>
  <si>
    <t>Actual and Predicted Values: Model 3 for Vendor.Eq.EnchantedDiamonds    (8 variables, n=246)</t>
  </si>
  <si>
    <t>Vendor.Eq.EnchantedDiamonds vs. CARAT, Clarity_without_FL_IF, D, E_F, HeartsXArrows, HxA_StarFacets_45to50, HxA_TableSize_54to57, Standardized_Price</t>
  </si>
  <si>
    <t>#var=8, n=246</t>
  </si>
  <si>
    <t>-24.992  (0.008)</t>
  </si>
  <si>
    <t>20.986  (0.004)</t>
  </si>
  <si>
    <t>-6.53  (0.002)</t>
  </si>
  <si>
    <t>8.288  (0.005)</t>
  </si>
  <si>
    <t>2.784  (0.125)</t>
  </si>
  <si>
    <t>-4.301  (0.003)</t>
  </si>
  <si>
    <t>7.425  (0.001)</t>
  </si>
  <si>
    <t>-6.935  (0.000)</t>
  </si>
  <si>
    <t>-6.028  (0.007)</t>
  </si>
  <si>
    <t>Model.3 &lt;- glm(Vendor.Eq.EnchantedDiamonds ~ CARAT +  Clarity_without_FL_IF +  D +  E_F +  HeartsXArrows +  HxA_StarFacets_45to50 +  HxA_TableSize_54to57 +  Standardized_Price, family = binomial(link = "logit"), data = Sheet1)</t>
  </si>
  <si>
    <t>Model 4</t>
  </si>
  <si>
    <t>5/1/18 12:31 PM on DESKTOP-A1N8O3F - Model 4 - Book8 - RegressItLogistic.xlam - Version 2018.03.01</t>
  </si>
  <si>
    <t>CARAT, Clarity_without_FL_IF, D, E_F, HeartsXArrows, HxA_StarFacets_45to50, HxA_TableSize_54to57, PRICE</t>
  </si>
  <si>
    <t>where LogOdds = -11.113 + 19.799*CARAT - 6.312*Clarity_without_FL_IF + 6.939*D + 2.606*E_F - 4.448*HeartsXArrows + 6.597*HxA_StarFacets_45to50 - 6.421*HxA_TableSize_54to57 - 0.000807*PRICE</t>
  </si>
  <si>
    <t>Logistic Regression Statistics:    Model 4 for Vendor.Eq.EnchantedDiamonds    (8 variables, n=346)</t>
  </si>
  <si>
    <t>Logistic Regression Coefficient Estimates:    Model 4 for Vendor.Eq.EnchantedDiamonds    (8 variables, n=346)</t>
  </si>
  <si>
    <t>Analysis of Deviance:     Model 4 for Vendor.Eq.EnchantedDiamonds    (8 variables, n=346)</t>
  </si>
  <si>
    <t>Correlation Matrix of Coefficient Estimates : Model 4 for Vendor.Eq.EnchantedDiamonds    (8 variables, n=346)</t>
  </si>
  <si>
    <t xml:space="preserve">         PRICE</t>
  </si>
  <si>
    <t>Classification Table: Model 4 for Vendor.Eq.EnchantedDiamonds    (8 variables, n=346)</t>
  </si>
  <si>
    <t>Actual and Predicted Values: Model 4 for Vendor.Eq.EnchantedDiamonds    (8 variables, n=346)</t>
  </si>
  <si>
    <t>Vendor.Eq.EnchantedDiamonds vs. CARAT, Clarity_without_FL_IF, D, E_F, HeartsXArrows, HxA_StarFacets_45to50, HxA_TableSize_54to57, PRICE</t>
  </si>
  <si>
    <t>#var=8, n=346</t>
  </si>
  <si>
    <t>-11.113  (0.007)</t>
  </si>
  <si>
    <t>19.799  (0.000)</t>
  </si>
  <si>
    <t>-6.312  (0.000)</t>
  </si>
  <si>
    <t>6.939  (0.001)</t>
  </si>
  <si>
    <t>2.606  (0.099)</t>
  </si>
  <si>
    <t>-4.448  (0.000)</t>
  </si>
  <si>
    <t>6.597  (0.000)</t>
  </si>
  <si>
    <t>-6.421  (0.000)</t>
  </si>
  <si>
    <t>-0.001  (0.001)</t>
  </si>
  <si>
    <t>Model.4 &lt;- glm(Vendor.Eq.EnchantedDiamonds ~ CARAT +  Clarity_without_FL_IF +  D +  E_F +  HeartsXArrows +  HxA_StarFacets_45to50 +  HxA_TableSize_54to57 +  PRICE, family = binomial(link = "logit"), data = Sheet1)</t>
  </si>
  <si>
    <t>PRICE.Ln</t>
  </si>
  <si>
    <t>Model 5</t>
  </si>
  <si>
    <t>5/1/18 7:23 PM on DESKTOP-A1N8O3F - Model 5 - DD_AF_Vendor_predictions_logiscti_regression.xlsx - RegressItLogistic.xlam - Version 2018.03.01</t>
  </si>
  <si>
    <t>CARAT, Clarity_without_FL_IF, D, E_F, HeartsXArrows, HxA_StarFacets_45to50, HxA_TableSize_54to57, PRICE.Ln</t>
  </si>
  <si>
    <t>where LogOdds = 155.725 + 27.59*CARAT - 6.582*Clarity_without_FL_IF + 9.854*D + 4.563*E_F - 4.458*HeartsXArrows + 6.368*HxA_StarFacets_45to50 - 6.591*HxA_TableSize_54to57 - 19.917*PRICE.Ln</t>
  </si>
  <si>
    <t>Logistic Regression Statistics:    Model 5 for Vendor.Eq.EnchantedDiamonds    (8 variables, n=346)</t>
  </si>
  <si>
    <t>Logistic Regression Coefficient Estimates:    Model 5 for Vendor.Eq.EnchantedDiamonds    (8 variables, n=346)</t>
  </si>
  <si>
    <t>Analysis of Deviance:     Model 5 for Vendor.Eq.EnchantedDiamonds    (8 variables, n=346)</t>
  </si>
  <si>
    <t>Correlation Matrix of Coefficient Estimates : Model 5 for Vendor.Eq.EnchantedDiamonds    (8 variables, n=346)</t>
  </si>
  <si>
    <t xml:space="preserve">      PRICE.Ln</t>
  </si>
  <si>
    <t>Classification Table: Model 5 for Vendor.Eq.EnchantedDiamonds    (8 variables, n=346)</t>
  </si>
  <si>
    <t>Actual and Predicted Values: Model 5 for Vendor.Eq.EnchantedDiamonds    (8 variables, n=346)</t>
  </si>
  <si>
    <t>Vendor.Eq.EnchantedDiamonds vs. CARAT, Clarity_without_FL_IF, D, E_F, HeartsXArrows, HxA_StarFacets_45to50, HxA_TableSize_54to57, PRICE.Ln</t>
  </si>
  <si>
    <t>155.725  (0.001)</t>
  </si>
  <si>
    <t>27.59  (0.001)</t>
  </si>
  <si>
    <t>-6.582  (0.001)</t>
  </si>
  <si>
    <t>9.854  (0.001)</t>
  </si>
  <si>
    <t>4.563  (0.034)</t>
  </si>
  <si>
    <t>-4.458  (0.001)</t>
  </si>
  <si>
    <t>6.368  (0.000)</t>
  </si>
  <si>
    <t>-6.591  (0.000)</t>
  </si>
  <si>
    <t>-19.917  (0.001)</t>
  </si>
  <si>
    <t>Model.5 &lt;- glm(Vendor.Eq.EnchantedDiamonds ~ CARAT +  Clarity_without_FL_IF +  D +  E_F +  HeartsXArrows +  HxA_StarFacets_45to50 +  HxA_TableSize_54to57 +  PRICE.Ln, family = binomial(link = "logit"), data = Sheet1)</t>
  </si>
  <si>
    <t>Model 6</t>
  </si>
  <si>
    <t>5/1/18 7:24 PM on DESKTOP-A1N8O3F - Model 6 - DD_AF_Vendor_predictions_logiscti_regression.xlsx - RegressItLogistic.xlam - Version 2018.03.01</t>
  </si>
  <si>
    <t>Logistic Regression Statistics:    Model 6 for Vendor.Eq.EnchantedDiamonds    (8 variables, n=346)</t>
  </si>
  <si>
    <t>Logistic Regression Coefficient Estimates:    Model 6 for Vendor.Eq.EnchantedDiamonds    (8 variables, n=346)</t>
  </si>
  <si>
    <t>Analysis of Deviance:     Model 6 for Vendor.Eq.EnchantedDiamonds    (8 variables, n=346)</t>
  </si>
  <si>
    <t>Correlation Matrix of Coefficient Estimates : Model 6 for Vendor.Eq.EnchantedDiamonds    (8 variables, n=346)</t>
  </si>
  <si>
    <t>Classification Table: Model 6 for Vendor.Eq.EnchantedDiamonds    (8 variables, n=346)</t>
  </si>
  <si>
    <t>Actual and Predicted Values: Model 6 for Vendor.Eq.EnchantedDiamonds    (8 variables, n=346)</t>
  </si>
  <si>
    <t>Model.6 &lt;- glm(Vendor.Eq.EnchantedDiamonds ~ CARAT +  Clarity_without_FL_IF +  D +  E_F +  HeartsXArrows +  HxA_StarFacets_45to50 +  HxA_TableSize_54to57 +  PRICE.Ln, family = binomial(link = "logit"), data = Sheet1)</t>
  </si>
  <si>
    <t>Model 7</t>
  </si>
  <si>
    <t>5/1/18 7:25 PM on DESKTOP-A1N8O3F - Model 7 - DD_AF_Vendor_predictions_logiscti_regression.xlsx - RegressItLogistic.xlam - Version 2018.03.01</t>
  </si>
  <si>
    <t>CARAT, Clarity_without_FL_IF, D, E_F, HeartsXArrows, HxA_CrownAngle_34to35, HxA_LowerGirdle_76to78, HxA_PavillionAngle_406to409, HxA_StarFacets_45to50, HxA_TableSize_54to57, PRICE.Ln</t>
  </si>
  <si>
    <t>where LogOdds = 161.741 + 31.743*CARAT - 6.572*Clarity_without_FL_IF + 10.958*D + 5.104*E_F - 4.875*HeartsXArrows - 1.247*HxA_CrownAngle_34to35 + 18.034*HxA_LowerGirdle_76to78 + 2.324*HxA_PavillionAngle_406to409 + 6.985*HxA_StarFacets_45to50 - 7.446*HxA_TableSize_54to57 - 23.171*PRICE.Ln</t>
  </si>
  <si>
    <t>Logistic Regression Statistics:    Model 7 for Vendor.Eq.EnchantedDiamonds    (11 variables, n=346)</t>
  </si>
  <si>
    <t>Logistic Regression Coefficient Estimates:    Model 7 for Vendor.Eq.EnchantedDiamonds    (11 variables, n=346)</t>
  </si>
  <si>
    <t>Analysis of Deviance:     Model 7 for Vendor.Eq.EnchantedDiamonds    (11 variables, n=346)</t>
  </si>
  <si>
    <t>Correlation Matrix of Coefficient Estimates : Model 7 for Vendor.Eq.EnchantedDiamonds    (11 variables, n=346)</t>
  </si>
  <si>
    <t>Classification Table: Model 7 for Vendor.Eq.EnchantedDiamonds    (11 variables, n=346)</t>
  </si>
  <si>
    <t>Actual and Predicted Values: Model 7 for Vendor.Eq.EnchantedDiamonds    (11 variables, n=346)</t>
  </si>
  <si>
    <t>Vendor.Eq.EnchantedDiamonds vs. CARAT, Clarity_without_FL_IF, D, E_F, HeartsXArrows, HxA_CrownAngle_34to35, HxA_LowerGirdle_76to78, HxA_PavillionAngle_406to409, HxA_StarFacets_45to50, HxA_TableSize_54to57, PRICE.Ln</t>
  </si>
  <si>
    <t>#var=11, n=346</t>
  </si>
  <si>
    <t>161.741  (0.978)</t>
  </si>
  <si>
    <t>31.743  (0.001)</t>
  </si>
  <si>
    <t>-6.572  (0.001)</t>
  </si>
  <si>
    <t>10.958  (0.002)</t>
  </si>
  <si>
    <t>5.104  (0.033)</t>
  </si>
  <si>
    <t>-4.875  (0.001)</t>
  </si>
  <si>
    <t>-1.247  (0.389)</t>
  </si>
  <si>
    <t>18.034  (0.998)</t>
  </si>
  <si>
    <t>2.324  (0.177)</t>
  </si>
  <si>
    <t>6.985  (0.000)</t>
  </si>
  <si>
    <t>-7.446  (0.001)</t>
  </si>
  <si>
    <t>-23.171  (0.001)</t>
  </si>
  <si>
    <t>Model.7 &lt;- glm(Vendor.Eq.EnchantedDiamonds ~ CARAT +  Clarity_without_FL_IF +  D +  E_F +  HeartsXArrows +  HxA_CrownAngle_34to35 +  HxA_LowerGirdle_76to78 +  HxA_PavillionAngle_406to409 +  HxA_StarFacets_45to50 +  HxA_TableSize_54to57 +  PRICE.Ln, family = binomial(link = "logit"), data = Sheet1)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</si>
</sst>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00"/>
    <numFmt numFmtId="166" formatCode="0.0%"/>
    <numFmt numFmtId="167" formatCode="#,###"/>
    <numFmt numFmtId="168" formatCode="[$-409]m/d/yy\ h:mm\ AM/PM;@"/>
    <numFmt numFmtId="169" formatCode="0.000000"/>
  </numFmts>
  <fonts count="15" x14ac:knownFonts="1">
    <font>
      <sz val="11"/>
      <color theme="1"/>
      <name val="Calibri"/>
      <family val="2"/>
      <scheme val="minor"/>
    </font>
    <font>
      <sz val="8"/>
      <color theme="1"/>
      <name val="Arial"/>
      <family val="2"/>
    </font>
    <font>
      <b/>
      <sz val="8"/>
      <color theme="1"/>
      <name val="Arial"/>
      <family val="2"/>
    </font>
    <font>
      <sz val="8"/>
      <color rgb="FFFFFFFF"/>
      <name val="Arial"/>
      <family val="2"/>
    </font>
    <font>
      <i/>
      <sz val="8"/>
      <color theme="1"/>
      <name val="Arial"/>
      <family val="2"/>
    </font>
    <font>
      <b/>
      <u/>
      <sz val="8"/>
      <color theme="1"/>
      <name val="Arial"/>
      <family val="2"/>
    </font>
    <font>
      <b/>
      <sz val="7"/>
      <color theme="1"/>
      <name val="Arial"/>
      <family val="2"/>
    </font>
    <font>
      <sz val="9"/>
      <color indexed="81"/>
      <name val="Tahoma"/>
      <family val="2"/>
    </font>
    <font>
      <sz val="8"/>
      <color rgb="FFB2B2B2"/>
      <name val="Arial"/>
      <family val="2"/>
    </font>
    <font>
      <sz val="8"/>
      <color rgb="FFB4B4B4"/>
      <name val="Arial"/>
      <family val="2"/>
    </font>
    <font>
      <sz val="8"/>
      <color rgb="FF000000"/>
      <name val="Arial"/>
      <family val="2"/>
    </font>
    <font>
      <sz val="8"/>
      <color rgb="FF010101"/>
      <name val="Arial"/>
      <family val="2"/>
    </font>
    <font>
      <sz val="8"/>
      <color rgb="FF020202"/>
      <name val="Arial"/>
      <family val="2"/>
    </font>
    <font>
      <sz val="8"/>
      <color theme="0"/>
      <name val="Arial"/>
      <family val="2"/>
    </font>
    <font>
      <sz val="8"/>
      <color rgb="FFA6A6A6"/>
      <name val="Arial"/>
      <family val="2"/>
    </font>
  </fonts>
  <fills count="176">
    <fill>
      <patternFill patternType="none"/>
    </fill>
    <fill>
      <patternFill patternType="gray125"/>
    </fill>
    <fill>
      <patternFill patternType="solid">
        <fgColor rgb="FFFFD2D2"/>
        <bgColor indexed="64"/>
      </patternFill>
    </fill>
    <fill>
      <patternFill patternType="solid">
        <fgColor theme="0" tint="-4.9989318521683403E-2"/>
        <bgColor indexed="64"/>
      </patternFill>
    </fill>
    <fill>
      <patternFill patternType="solid">
        <fgColor rgb="FFE6E6E6"/>
        <bgColor indexed="64"/>
      </patternFill>
    </fill>
    <fill>
      <patternFill patternType="solid">
        <fgColor rgb="FFB3B3FF"/>
        <bgColor indexed="64"/>
      </patternFill>
    </fill>
    <fill>
      <patternFill patternType="solid">
        <fgColor rgb="FF3737FF"/>
        <bgColor indexed="64"/>
      </patternFill>
    </fill>
    <fill>
      <patternFill patternType="solid">
        <fgColor rgb="FFFFAEAE"/>
        <bgColor indexed="64"/>
      </patternFill>
    </fill>
    <fill>
      <patternFill patternType="solid">
        <fgColor rgb="FFFF3737"/>
        <bgColor indexed="64"/>
      </patternFill>
    </fill>
    <fill>
      <patternFill patternType="solid">
        <fgColor rgb="FFB5B5FF"/>
        <bgColor indexed="64"/>
      </patternFill>
    </fill>
    <fill>
      <patternFill patternType="solid">
        <fgColor rgb="FFD8D8FF"/>
        <bgColor indexed="64"/>
      </patternFill>
    </fill>
    <fill>
      <patternFill patternType="solid">
        <fgColor rgb="FFFFB8B8"/>
        <bgColor indexed="64"/>
      </patternFill>
    </fill>
    <fill>
      <patternFill patternType="solid">
        <fgColor rgb="FFFFD7D7"/>
        <bgColor indexed="64"/>
      </patternFill>
    </fill>
    <fill>
      <patternFill patternType="solid">
        <fgColor rgb="FFFF4F4F"/>
        <bgColor indexed="64"/>
      </patternFill>
    </fill>
    <fill>
      <patternFill patternType="solid">
        <fgColor rgb="FFFFFFFF"/>
        <bgColor indexed="64"/>
      </patternFill>
    </fill>
    <fill>
      <patternFill patternType="solid">
        <fgColor rgb="FFE3E3FF"/>
        <bgColor indexed="64"/>
      </patternFill>
    </fill>
    <fill>
      <patternFill patternType="solid">
        <fgColor rgb="FF9292FF"/>
        <bgColor indexed="64"/>
      </patternFill>
    </fill>
    <fill>
      <patternFill patternType="solid">
        <fgColor rgb="FFAAAAFF"/>
        <bgColor indexed="64"/>
      </patternFill>
    </fill>
    <fill>
      <patternFill patternType="solid">
        <fgColor rgb="FFFFA4A4"/>
        <bgColor indexed="64"/>
      </patternFill>
    </fill>
    <fill>
      <patternFill patternType="solid">
        <fgColor rgb="FFFFB5B5"/>
        <bgColor indexed="64"/>
      </patternFill>
    </fill>
    <fill>
      <patternFill patternType="solid">
        <fgColor rgb="FFFF7979"/>
        <bgColor indexed="64"/>
      </patternFill>
    </fill>
    <fill>
      <patternFill patternType="solid">
        <fgColor rgb="FF6565FF"/>
        <bgColor indexed="64"/>
      </patternFill>
    </fill>
    <fill>
      <patternFill patternType="solid">
        <fgColor rgb="FFFF7F7F"/>
        <bgColor indexed="64"/>
      </patternFill>
    </fill>
    <fill>
      <patternFill patternType="solid">
        <fgColor rgb="FF9E9EFF"/>
        <bgColor indexed="64"/>
      </patternFill>
    </fill>
    <fill>
      <patternFill patternType="solid">
        <fgColor rgb="FF9797FF"/>
        <bgColor indexed="64"/>
      </patternFill>
    </fill>
    <fill>
      <patternFill patternType="solid">
        <fgColor rgb="FFABABFF"/>
        <bgColor indexed="64"/>
      </patternFill>
    </fill>
    <fill>
      <patternFill patternType="solid">
        <fgColor rgb="FFFFABAB"/>
        <bgColor indexed="64"/>
      </patternFill>
    </fill>
    <fill>
      <patternFill patternType="solid">
        <fgColor rgb="FFFFC8C8"/>
        <bgColor indexed="64"/>
      </patternFill>
    </fill>
    <fill>
      <patternFill patternType="solid">
        <fgColor rgb="FFDDDDFF"/>
        <bgColor indexed="64"/>
      </patternFill>
    </fill>
    <fill>
      <patternFill patternType="solid">
        <fgColor rgb="FFFFCFCF"/>
        <bgColor indexed="64"/>
      </patternFill>
    </fill>
    <fill>
      <patternFill patternType="solid">
        <fgColor rgb="FFFFF3F3"/>
        <bgColor indexed="64"/>
      </patternFill>
    </fill>
    <fill>
      <patternFill patternType="solid">
        <fgColor rgb="FFF9F9FF"/>
        <bgColor indexed="64"/>
      </patternFill>
    </fill>
    <fill>
      <patternFill patternType="solid">
        <fgColor rgb="FFFFFEFE"/>
        <bgColor indexed="64"/>
      </patternFill>
    </fill>
    <fill>
      <patternFill patternType="solid">
        <fgColor rgb="FFE5E5FF"/>
        <bgColor indexed="64"/>
      </patternFill>
    </fill>
    <fill>
      <patternFill patternType="solid">
        <fgColor rgb="FFFFE6E6"/>
        <bgColor indexed="64"/>
      </patternFill>
    </fill>
    <fill>
      <patternFill patternType="solid">
        <fgColor rgb="FFFFF0F0"/>
        <bgColor indexed="64"/>
      </patternFill>
    </fill>
    <fill>
      <patternFill patternType="solid">
        <fgColor rgb="FFF8F8FF"/>
        <bgColor indexed="64"/>
      </patternFill>
    </fill>
    <fill>
      <patternFill patternType="solid">
        <fgColor rgb="FF7D7DFF"/>
        <bgColor indexed="64"/>
      </patternFill>
    </fill>
    <fill>
      <patternFill patternType="solid">
        <fgColor rgb="FFFF8686"/>
        <bgColor indexed="64"/>
      </patternFill>
    </fill>
    <fill>
      <patternFill patternType="solid">
        <fgColor rgb="FF7F7FFF"/>
        <bgColor indexed="64"/>
      </patternFill>
    </fill>
    <fill>
      <patternFill patternType="solid">
        <fgColor rgb="FFC0C0FF"/>
        <bgColor indexed="64"/>
      </patternFill>
    </fill>
    <fill>
      <patternFill patternType="solid">
        <fgColor rgb="FFFFCECE"/>
        <bgColor indexed="64"/>
      </patternFill>
    </fill>
    <fill>
      <patternFill patternType="solid">
        <fgColor rgb="FFD0D0FF"/>
        <bgColor indexed="64"/>
      </patternFill>
    </fill>
    <fill>
      <patternFill patternType="solid">
        <fgColor rgb="FFFF7B7B"/>
        <bgColor indexed="64"/>
      </patternFill>
    </fill>
    <fill>
      <patternFill patternType="solid">
        <fgColor rgb="FF8080FF"/>
        <bgColor indexed="64"/>
      </patternFill>
    </fill>
    <fill>
      <patternFill patternType="solid">
        <fgColor rgb="FFFF8B8B"/>
        <bgColor indexed="64"/>
      </patternFill>
    </fill>
    <fill>
      <patternFill patternType="solid">
        <fgColor rgb="FFFFC0C0"/>
        <bgColor indexed="64"/>
      </patternFill>
    </fill>
    <fill>
      <patternFill patternType="solid">
        <fgColor rgb="FFA1A1FF"/>
        <bgColor indexed="64"/>
      </patternFill>
    </fill>
    <fill>
      <patternFill patternType="solid">
        <fgColor rgb="FFBCBCFF"/>
        <bgColor indexed="64"/>
      </patternFill>
    </fill>
    <fill>
      <patternFill patternType="solid">
        <fgColor rgb="FFFFD6D6"/>
        <bgColor indexed="64"/>
      </patternFill>
    </fill>
    <fill>
      <patternFill patternType="solid">
        <fgColor rgb="FFFF8282"/>
        <bgColor indexed="64"/>
      </patternFill>
    </fill>
    <fill>
      <patternFill patternType="solid">
        <fgColor rgb="FFFF5656"/>
        <bgColor indexed="64"/>
      </patternFill>
    </fill>
    <fill>
      <patternFill patternType="solid">
        <fgColor rgb="FF7777FF"/>
        <bgColor indexed="64"/>
      </patternFill>
    </fill>
    <fill>
      <patternFill patternType="solid">
        <fgColor rgb="FFFF6363"/>
        <bgColor indexed="64"/>
      </patternFill>
    </fill>
    <fill>
      <patternFill patternType="solid">
        <fgColor rgb="FFFF8E8E"/>
        <bgColor indexed="64"/>
      </patternFill>
    </fill>
    <fill>
      <patternFill patternType="solid">
        <fgColor rgb="FFA7A7FF"/>
        <bgColor indexed="64"/>
      </patternFill>
    </fill>
    <fill>
      <patternFill patternType="solid">
        <fgColor rgb="FFCDCDFF"/>
        <bgColor indexed="64"/>
      </patternFill>
    </fill>
    <fill>
      <patternFill patternType="solid">
        <fgColor rgb="FFFF8585"/>
        <bgColor indexed="64"/>
      </patternFill>
    </fill>
    <fill>
      <patternFill patternType="solid">
        <fgColor rgb="FF8282FF"/>
        <bgColor indexed="64"/>
      </patternFill>
    </fill>
    <fill>
      <patternFill patternType="solid">
        <fgColor rgb="FFB2B2FF"/>
        <bgColor indexed="64"/>
      </patternFill>
    </fill>
    <fill>
      <patternFill patternType="solid">
        <fgColor rgb="FFFFA9A9"/>
        <bgColor indexed="64"/>
      </patternFill>
    </fill>
    <fill>
      <patternFill patternType="solid">
        <fgColor rgb="FFFFAFAF"/>
        <bgColor indexed="64"/>
      </patternFill>
    </fill>
    <fill>
      <patternFill patternType="solid">
        <fgColor rgb="FFE9E9FF"/>
        <bgColor indexed="64"/>
      </patternFill>
    </fill>
    <fill>
      <patternFill patternType="solid">
        <fgColor rgb="FFB9B9FF"/>
        <bgColor indexed="64"/>
      </patternFill>
    </fill>
    <fill>
      <patternFill patternType="solid">
        <fgColor rgb="FFA6A6FF"/>
        <bgColor indexed="64"/>
      </patternFill>
    </fill>
    <fill>
      <patternFill patternType="solid">
        <fgColor rgb="FFFFA0A0"/>
        <bgColor indexed="64"/>
      </patternFill>
    </fill>
    <fill>
      <patternFill patternType="solid">
        <fgColor rgb="FFFFB6B6"/>
        <bgColor indexed="64"/>
      </patternFill>
    </fill>
    <fill>
      <patternFill patternType="solid">
        <fgColor rgb="FFFF7E7E"/>
        <bgColor indexed="64"/>
      </patternFill>
    </fill>
    <fill>
      <patternFill patternType="solid">
        <fgColor rgb="FF6A6AFF"/>
        <bgColor indexed="64"/>
      </patternFill>
    </fill>
    <fill>
      <patternFill patternType="solid">
        <fgColor rgb="FF9B9BFF"/>
        <bgColor indexed="64"/>
      </patternFill>
    </fill>
    <fill>
      <patternFill patternType="solid">
        <fgColor rgb="FFFFA5A5"/>
        <bgColor indexed="64"/>
      </patternFill>
    </fill>
    <fill>
      <patternFill patternType="solid">
        <fgColor rgb="FF9393FF"/>
        <bgColor indexed="64"/>
      </patternFill>
    </fill>
    <fill>
      <patternFill patternType="solid">
        <fgColor rgb="FFA5A5FF"/>
        <bgColor indexed="64"/>
      </patternFill>
    </fill>
    <fill>
      <patternFill patternType="solid">
        <fgColor rgb="FFFFB7B7"/>
        <bgColor indexed="64"/>
      </patternFill>
    </fill>
    <fill>
      <patternFill patternType="solid">
        <fgColor rgb="FFEEEEFF"/>
        <bgColor indexed="64"/>
      </patternFill>
    </fill>
    <fill>
      <patternFill patternType="solid">
        <fgColor rgb="FFFFE2E2"/>
        <bgColor indexed="64"/>
      </patternFill>
    </fill>
    <fill>
      <patternFill patternType="solid">
        <fgColor rgb="FFFFEFEF"/>
        <bgColor indexed="64"/>
      </patternFill>
    </fill>
    <fill>
      <patternFill patternType="solid">
        <fgColor rgb="FF8888FF"/>
        <bgColor indexed="64"/>
      </patternFill>
    </fill>
    <fill>
      <patternFill patternType="solid">
        <fgColor rgb="FFFF8F8F"/>
        <bgColor indexed="64"/>
      </patternFill>
    </fill>
    <fill>
      <patternFill patternType="solid">
        <fgColor rgb="FF8A8AFF"/>
        <bgColor indexed="64"/>
      </patternFill>
    </fill>
    <fill>
      <patternFill patternType="solid">
        <fgColor rgb="FFDBDBFF"/>
        <bgColor indexed="64"/>
      </patternFill>
    </fill>
    <fill>
      <patternFill patternType="solid">
        <fgColor rgb="FFFF8C8C"/>
        <bgColor indexed="64"/>
      </patternFill>
    </fill>
    <fill>
      <patternFill patternType="solid">
        <fgColor rgb="FF8585FF"/>
        <bgColor indexed="64"/>
      </patternFill>
    </fill>
    <fill>
      <patternFill patternType="solid">
        <fgColor rgb="FFFF9E9E"/>
        <bgColor indexed="64"/>
      </patternFill>
    </fill>
    <fill>
      <patternFill patternType="solid">
        <fgColor rgb="FFFFCCCC"/>
        <bgColor indexed="64"/>
      </patternFill>
    </fill>
    <fill>
      <patternFill patternType="solid">
        <fgColor rgb="FF9191FF"/>
        <bgColor indexed="64"/>
      </patternFill>
    </fill>
    <fill>
      <patternFill patternType="solid">
        <fgColor rgb="FFFFE1E1"/>
        <bgColor indexed="64"/>
      </patternFill>
    </fill>
    <fill>
      <patternFill patternType="solid">
        <fgColor rgb="FFFF5555"/>
        <bgColor indexed="64"/>
      </patternFill>
    </fill>
    <fill>
      <patternFill patternType="solid">
        <fgColor rgb="FFFF6868"/>
        <bgColor indexed="64"/>
      </patternFill>
    </fill>
    <fill>
      <patternFill patternType="solid">
        <fgColor rgb="FFFF8D8D"/>
        <bgColor indexed="64"/>
      </patternFill>
    </fill>
    <fill>
      <patternFill patternType="solid">
        <fgColor rgb="FFFFF8F8"/>
        <bgColor indexed="64"/>
      </patternFill>
    </fill>
    <fill>
      <patternFill patternType="solid">
        <fgColor rgb="FF9494FF"/>
        <bgColor indexed="64"/>
      </patternFill>
    </fill>
    <fill>
      <patternFill patternType="solid">
        <fgColor rgb="FFFFAAAA"/>
        <bgColor indexed="64"/>
      </patternFill>
    </fill>
    <fill>
      <patternFill patternType="solid">
        <fgColor rgb="FFD7D7FF"/>
        <bgColor indexed="64"/>
      </patternFill>
    </fill>
    <fill>
      <patternFill patternType="solid">
        <fgColor rgb="FFFFA1A1"/>
        <bgColor indexed="64"/>
      </patternFill>
    </fill>
    <fill>
      <patternFill patternType="solid">
        <fgColor rgb="FFFF8181"/>
        <bgColor indexed="64"/>
      </patternFill>
    </fill>
    <fill>
      <patternFill patternType="solid">
        <fgColor rgb="FF6969FF"/>
        <bgColor indexed="64"/>
      </patternFill>
    </fill>
    <fill>
      <patternFill patternType="solid">
        <fgColor rgb="FFFFA8A8"/>
        <bgColor indexed="64"/>
      </patternFill>
    </fill>
    <fill>
      <patternFill patternType="solid">
        <fgColor rgb="FFA4A4FF"/>
        <bgColor indexed="64"/>
      </patternFill>
    </fill>
    <fill>
      <patternFill patternType="solid">
        <fgColor rgb="FFFFB4B4"/>
        <bgColor indexed="64"/>
      </patternFill>
    </fill>
    <fill>
      <patternFill patternType="solid">
        <fgColor rgb="FFFFBCBC"/>
        <bgColor indexed="64"/>
      </patternFill>
    </fill>
    <fill>
      <patternFill patternType="solid">
        <fgColor rgb="FFFF9393"/>
        <bgColor indexed="64"/>
      </patternFill>
    </fill>
    <fill>
      <patternFill patternType="solid">
        <fgColor rgb="FF8989FF"/>
        <bgColor indexed="64"/>
      </patternFill>
    </fill>
    <fill>
      <patternFill patternType="solid">
        <fgColor rgb="FFFF8A8A"/>
        <bgColor indexed="64"/>
      </patternFill>
    </fill>
    <fill>
      <patternFill patternType="solid">
        <fgColor rgb="FF8787FF"/>
        <bgColor indexed="64"/>
      </patternFill>
    </fill>
    <fill>
      <patternFill patternType="solid">
        <fgColor rgb="FFFF9A9A"/>
        <bgColor indexed="64"/>
      </patternFill>
    </fill>
    <fill>
      <patternFill patternType="solid">
        <fgColor rgb="FFFFC4C4"/>
        <bgColor indexed="64"/>
      </patternFill>
    </fill>
    <fill>
      <patternFill patternType="solid">
        <fgColor rgb="FF9090FF"/>
        <bgColor indexed="64"/>
      </patternFill>
    </fill>
    <fill>
      <patternFill patternType="solid">
        <fgColor rgb="FFFF9191"/>
        <bgColor indexed="64"/>
      </patternFill>
    </fill>
    <fill>
      <patternFill patternType="solid">
        <fgColor rgb="FFFF5454"/>
        <bgColor indexed="64"/>
      </patternFill>
    </fill>
    <fill>
      <patternFill patternType="solid">
        <fgColor rgb="FF7C7CFF"/>
        <bgColor indexed="64"/>
      </patternFill>
    </fill>
    <fill>
      <patternFill patternType="solid">
        <fgColor rgb="FFFF6666"/>
        <bgColor indexed="64"/>
      </patternFill>
    </fill>
    <fill>
      <patternFill patternType="solid">
        <fgColor rgb="FFA8A8FF"/>
        <bgColor indexed="64"/>
      </patternFill>
    </fill>
    <fill>
      <patternFill patternType="solid">
        <fgColor rgb="FF8E8EFF"/>
        <bgColor indexed="64"/>
      </patternFill>
    </fill>
    <fill>
      <patternFill patternType="solid">
        <fgColor rgb="FFA2A2FF"/>
        <bgColor indexed="64"/>
      </patternFill>
    </fill>
    <fill>
      <patternFill patternType="solid">
        <fgColor rgb="FFFF9C9C"/>
        <bgColor indexed="64"/>
      </patternFill>
    </fill>
    <fill>
      <patternFill patternType="solid">
        <fgColor rgb="FFD3D3FF"/>
        <bgColor indexed="64"/>
      </patternFill>
    </fill>
    <fill>
      <patternFill patternType="solid">
        <fgColor rgb="FFFF9B9B"/>
        <bgColor indexed="64"/>
      </patternFill>
    </fill>
    <fill>
      <patternFill patternType="solid">
        <fgColor rgb="FF9696FF"/>
        <bgColor indexed="64"/>
      </patternFill>
    </fill>
    <fill>
      <patternFill patternType="solid">
        <fgColor rgb="FFFF9595"/>
        <bgColor indexed="64"/>
      </patternFill>
    </fill>
    <fill>
      <patternFill patternType="solid">
        <fgColor rgb="FF7575FF"/>
        <bgColor indexed="64"/>
      </patternFill>
    </fill>
    <fill>
      <patternFill patternType="solid">
        <fgColor rgb="FFFFACAC"/>
        <bgColor indexed="64"/>
      </patternFill>
    </fill>
    <fill>
      <patternFill patternType="solid">
        <fgColor rgb="FFFFB9B9"/>
        <bgColor indexed="64"/>
      </patternFill>
    </fill>
    <fill>
      <patternFill patternType="solid">
        <fgColor rgb="FFA9A9FF"/>
        <bgColor indexed="64"/>
      </patternFill>
    </fill>
    <fill>
      <patternFill patternType="solid">
        <fgColor rgb="FFFFC7C7"/>
        <bgColor indexed="64"/>
      </patternFill>
    </fill>
    <fill>
      <patternFill patternType="solid">
        <fgColor rgb="FFFFA2A2"/>
        <bgColor indexed="64"/>
      </patternFill>
    </fill>
    <fill>
      <patternFill patternType="solid">
        <fgColor rgb="FFADADFF"/>
        <bgColor indexed="64"/>
      </patternFill>
    </fill>
    <fill>
      <patternFill patternType="solid">
        <fgColor rgb="FFCBCBFF"/>
        <bgColor indexed="64"/>
      </patternFill>
    </fill>
    <fill>
      <patternFill patternType="solid">
        <fgColor rgb="FFFFDCDC"/>
        <bgColor indexed="64"/>
      </patternFill>
    </fill>
    <fill>
      <patternFill patternType="solid">
        <fgColor rgb="FF9898FF"/>
        <bgColor indexed="64"/>
      </patternFill>
    </fill>
    <fill>
      <patternFill patternType="solid">
        <fgColor rgb="FFFF5757"/>
        <bgColor indexed="64"/>
      </patternFill>
    </fill>
    <fill>
      <patternFill patternType="solid">
        <fgColor rgb="FF8686FF"/>
        <bgColor indexed="64"/>
      </patternFill>
    </fill>
    <fill>
      <patternFill patternType="solid">
        <fgColor rgb="FFFF7171"/>
        <bgColor indexed="64"/>
      </patternFill>
    </fill>
    <fill>
      <patternFill patternType="solid">
        <fgColor rgb="FFB8B8FF"/>
        <bgColor indexed="64"/>
      </patternFill>
    </fill>
    <fill>
      <patternFill patternType="solid">
        <fgColor rgb="FFA0A0FF"/>
        <bgColor indexed="64"/>
      </patternFill>
    </fill>
    <fill>
      <patternFill patternType="solid">
        <fgColor rgb="FFFFA3A3"/>
        <bgColor indexed="64"/>
      </patternFill>
    </fill>
    <fill>
      <patternFill patternType="solid">
        <fgColor rgb="FFC7C7FF"/>
        <bgColor indexed="64"/>
      </patternFill>
    </fill>
    <fill>
      <patternFill patternType="solid">
        <fgColor rgb="FF9A9AFF"/>
        <bgColor indexed="64"/>
      </patternFill>
    </fill>
    <fill>
      <patternFill patternType="solid">
        <fgColor rgb="FFFF9F9F"/>
        <bgColor indexed="64"/>
      </patternFill>
    </fill>
    <fill>
      <patternFill patternType="solid">
        <fgColor rgb="FFFFA7A7"/>
        <bgColor indexed="64"/>
      </patternFill>
    </fill>
    <fill>
      <patternFill patternType="solid">
        <fgColor rgb="FFFF9797"/>
        <bgColor indexed="64"/>
      </patternFill>
    </fill>
    <fill>
      <patternFill patternType="solid">
        <fgColor rgb="FF6666FF"/>
        <bgColor indexed="64"/>
      </patternFill>
    </fill>
    <fill>
      <patternFill patternType="solid">
        <fgColor rgb="FFFFC5C5"/>
        <bgColor indexed="64"/>
      </patternFill>
    </fill>
    <fill>
      <patternFill patternType="solid">
        <fgColor rgb="FFFFC3C3"/>
        <bgColor indexed="64"/>
      </patternFill>
    </fill>
    <fill>
      <patternFill patternType="solid">
        <fgColor rgb="FFB7B7FF"/>
        <bgColor indexed="64"/>
      </patternFill>
    </fill>
    <fill>
      <patternFill patternType="solid">
        <fgColor rgb="FF9595FF"/>
        <bgColor indexed="64"/>
      </patternFill>
    </fill>
    <fill>
      <patternFill patternType="solid">
        <fgColor rgb="FFFF5353"/>
        <bgColor indexed="64"/>
      </patternFill>
    </fill>
    <fill>
      <patternFill patternType="solid">
        <fgColor rgb="FF9999FF"/>
        <bgColor indexed="64"/>
      </patternFill>
    </fill>
    <fill>
      <patternFill patternType="solid">
        <fgColor rgb="FFFF6464"/>
        <bgColor indexed="64"/>
      </patternFill>
    </fill>
    <fill>
      <patternFill patternType="solid">
        <fgColor rgb="FFC8C8FF"/>
        <bgColor indexed="64"/>
      </patternFill>
    </fill>
    <fill>
      <patternFill patternType="solid">
        <fgColor rgb="FFAEAEFF"/>
        <bgColor indexed="64"/>
      </patternFill>
    </fill>
    <fill>
      <patternFill patternType="solid">
        <fgColor rgb="FFFFE8E8"/>
        <bgColor indexed="64"/>
      </patternFill>
    </fill>
    <fill>
      <patternFill patternType="solid">
        <fgColor rgb="FF6D6DFF"/>
        <bgColor indexed="64"/>
      </patternFill>
    </fill>
    <fill>
      <patternFill patternType="solid">
        <fgColor rgb="FF6363FF"/>
        <bgColor indexed="64"/>
      </patternFill>
    </fill>
    <fill>
      <patternFill patternType="solid">
        <fgColor rgb="FF7A7AFF"/>
        <bgColor indexed="64"/>
      </patternFill>
    </fill>
    <fill>
      <patternFill patternType="solid">
        <fgColor rgb="FFFFB3B3"/>
        <bgColor indexed="64"/>
      </patternFill>
    </fill>
    <fill>
      <patternFill patternType="solid">
        <fgColor rgb="FFFFB1B1"/>
        <bgColor indexed="64"/>
      </patternFill>
    </fill>
    <fill>
      <patternFill patternType="solid">
        <fgColor rgb="FFFFE7E7"/>
        <bgColor indexed="64"/>
      </patternFill>
    </fill>
    <fill>
      <patternFill patternType="solid">
        <fgColor rgb="FFFFFAFA"/>
        <bgColor indexed="64"/>
      </patternFill>
    </fill>
    <fill>
      <patternFill patternType="solid">
        <fgColor rgb="FFD5D5FF"/>
        <bgColor indexed="64"/>
      </patternFill>
    </fill>
    <fill>
      <patternFill patternType="solid">
        <fgColor rgb="FFFFE0E0"/>
        <bgColor indexed="64"/>
      </patternFill>
    </fill>
    <fill>
      <patternFill patternType="solid">
        <fgColor rgb="FFD2D2FF"/>
        <bgColor indexed="64"/>
      </patternFill>
    </fill>
    <fill>
      <patternFill patternType="solid">
        <fgColor rgb="FFFFDFDF"/>
        <bgColor indexed="64"/>
      </patternFill>
    </fill>
    <fill>
      <patternFill patternType="solid">
        <fgColor rgb="FFFFBABA"/>
        <bgColor indexed="64"/>
      </patternFill>
    </fill>
    <fill>
      <patternFill patternType="solid">
        <fgColor rgb="FFFFFCFC"/>
        <bgColor indexed="64"/>
      </patternFill>
    </fill>
    <fill>
      <patternFill patternType="solid">
        <fgColor rgb="FFFF9999"/>
        <bgColor indexed="64"/>
      </patternFill>
    </fill>
    <fill>
      <patternFill patternType="solid">
        <fgColor rgb="FFFFC1C1"/>
        <bgColor indexed="64"/>
      </patternFill>
    </fill>
    <fill>
      <patternFill patternType="solid">
        <fgColor rgb="FFBFBFFF"/>
        <bgColor indexed="64"/>
      </patternFill>
    </fill>
    <fill>
      <patternFill patternType="solid">
        <fgColor rgb="FFFFD4D4"/>
        <bgColor indexed="64"/>
      </patternFill>
    </fill>
    <fill>
      <patternFill patternType="solid">
        <fgColor rgb="FFFF5252"/>
        <bgColor indexed="64"/>
      </patternFill>
    </fill>
    <fill>
      <patternFill patternType="solid">
        <fgColor rgb="FFFF6060"/>
        <bgColor indexed="64"/>
      </patternFill>
    </fill>
    <fill>
      <patternFill patternType="solid">
        <fgColor rgb="FFAFAFFF"/>
        <bgColor indexed="64"/>
      </patternFill>
    </fill>
    <fill>
      <patternFill patternType="solid">
        <fgColor rgb="FFECECFF"/>
        <bgColor indexed="64"/>
      </patternFill>
    </fill>
    <fill>
      <patternFill patternType="solid">
        <fgColor rgb="FFFFD9D9"/>
        <bgColor indexed="64"/>
      </patternFill>
    </fill>
    <fill>
      <patternFill patternType="solid">
        <fgColor rgb="FFFF9292"/>
        <bgColor indexed="64"/>
      </patternFill>
    </fill>
    <fill>
      <patternFill patternType="solid">
        <fgColor rgb="FF9F9FFF"/>
        <bgColor indexed="64"/>
      </patternFill>
    </fill>
  </fills>
  <borders count="14">
    <border>
      <left/>
      <right/>
      <top/>
      <bottom/>
      <diagonal/>
    </border>
    <border>
      <left style="thin">
        <color indexed="64"/>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bottom style="medium">
        <color indexed="18"/>
      </bottom>
      <diagonal/>
    </border>
    <border>
      <left style="medium">
        <color indexed="18"/>
      </left>
      <right/>
      <top/>
      <bottom style="medium">
        <color indexed="18"/>
      </bottom>
      <diagonal/>
    </border>
    <border>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84">
    <xf numFmtId="0" fontId="0" fillId="0" borderId="0" xfId="0"/>
    <xf numFmtId="164" fontId="1" fillId="0" borderId="0" xfId="0" applyNumberFormat="1" applyFont="1" applyAlignment="1"/>
    <xf numFmtId="164" fontId="2" fillId="0" borderId="0" xfId="0" applyNumberFormat="1" applyFont="1" applyAlignment="1"/>
    <xf numFmtId="164" fontId="3" fillId="0" borderId="0" xfId="0" applyNumberFormat="1" applyFont="1" applyAlignment="1"/>
    <xf numFmtId="164" fontId="4" fillId="0" borderId="0" xfId="0" applyNumberFormat="1" applyFont="1" applyAlignment="1"/>
    <xf numFmtId="164" fontId="1" fillId="0" borderId="0" xfId="0" quotePrefix="1" applyNumberFormat="1" applyFont="1" applyAlignment="1"/>
    <xf numFmtId="164" fontId="2" fillId="0" borderId="0" xfId="0" quotePrefix="1" applyNumberFormat="1" applyFont="1" applyAlignment="1">
      <alignment horizontal="right"/>
    </xf>
    <xf numFmtId="164" fontId="1" fillId="2" borderId="4" xfId="0" applyNumberFormat="1" applyFont="1" applyFill="1" applyBorder="1" applyAlignment="1">
      <alignment horizontal="center"/>
    </xf>
    <xf numFmtId="164" fontId="1" fillId="3" borderId="1" xfId="0" applyNumberFormat="1" applyFont="1" applyFill="1" applyBorder="1" applyAlignment="1">
      <alignment horizontal="center"/>
    </xf>
    <xf numFmtId="164" fontId="1" fillId="3" borderId="2" xfId="0" applyNumberFormat="1" applyFont="1" applyFill="1" applyBorder="1" applyAlignment="1">
      <alignment horizontal="center"/>
    </xf>
    <xf numFmtId="164" fontId="1" fillId="3" borderId="4" xfId="0" applyNumberFormat="1" applyFont="1" applyFill="1" applyBorder="1" applyAlignment="1">
      <alignment horizontal="center"/>
    </xf>
    <xf numFmtId="164" fontId="5" fillId="0" borderId="0" xfId="0" applyNumberFormat="1" applyFont="1" applyAlignment="1"/>
    <xf numFmtId="164" fontId="1" fillId="0" borderId="6" xfId="0" applyNumberFormat="1" applyFont="1" applyBorder="1" applyAlignment="1"/>
    <xf numFmtId="164" fontId="6" fillId="0" borderId="6" xfId="0" applyNumberFormat="1" applyFont="1" applyBorder="1" applyAlignment="1">
      <alignment horizontal="right"/>
    </xf>
    <xf numFmtId="165" fontId="1" fillId="0" borderId="0" xfId="0" applyNumberFormat="1" applyFont="1" applyAlignment="1"/>
    <xf numFmtId="164" fontId="6" fillId="0" borderId="6" xfId="0" applyNumberFormat="1" applyFont="1" applyBorder="1" applyAlignment="1">
      <alignment horizontal="center"/>
    </xf>
    <xf numFmtId="1" fontId="1" fillId="0" borderId="0" xfId="0" applyNumberFormat="1" applyFont="1" applyAlignment="1"/>
    <xf numFmtId="165" fontId="1" fillId="0" borderId="0" xfId="0" applyNumberFormat="1" applyFont="1" applyAlignment="1">
      <alignment horizontal="center"/>
    </xf>
    <xf numFmtId="164" fontId="1" fillId="0" borderId="0" xfId="0" applyNumberFormat="1" applyFont="1" applyAlignment="1">
      <alignment horizontal="center"/>
    </xf>
    <xf numFmtId="1" fontId="1" fillId="0" borderId="0" xfId="0" applyNumberFormat="1" applyFont="1" applyAlignment="1">
      <alignment horizontal="center"/>
    </xf>
    <xf numFmtId="166" fontId="1" fillId="0" borderId="0" xfId="0" applyNumberFormat="1" applyFont="1" applyAlignment="1">
      <alignment horizontal="center"/>
    </xf>
    <xf numFmtId="164" fontId="1" fillId="0" borderId="0" xfId="0" applyNumberFormat="1" applyFont="1" applyAlignment="1">
      <alignment horizontal="left"/>
    </xf>
    <xf numFmtId="167" fontId="1" fillId="0" borderId="0" xfId="0" applyNumberFormat="1" applyFont="1" applyAlignment="1"/>
    <xf numFmtId="164" fontId="6" fillId="0" borderId="0" xfId="0" applyNumberFormat="1" applyFont="1" applyAlignment="1">
      <alignment horizontal="right"/>
    </xf>
    <xf numFmtId="164" fontId="6" fillId="0" borderId="6" xfId="0" applyNumberFormat="1" applyFont="1" applyBorder="1" applyAlignment="1">
      <alignment horizontal="left"/>
    </xf>
    <xf numFmtId="164" fontId="1" fillId="0" borderId="0" xfId="0" applyNumberFormat="1" applyFont="1" applyAlignment="1">
      <alignment horizontal="right"/>
    </xf>
    <xf numFmtId="164" fontId="1" fillId="0" borderId="6" xfId="0" applyNumberFormat="1" applyFont="1" applyBorder="1" applyAlignment="1">
      <alignment horizontal="right"/>
    </xf>
    <xf numFmtId="164" fontId="8" fillId="0" borderId="0" xfId="0" applyNumberFormat="1" applyFont="1" applyAlignment="1">
      <alignment horizontal="center"/>
    </xf>
    <xf numFmtId="164" fontId="1" fillId="0" borderId="7" xfId="0" applyNumberFormat="1" applyFont="1" applyBorder="1" applyAlignment="1">
      <alignment horizontal="center"/>
    </xf>
    <xf numFmtId="164" fontId="1" fillId="3" borderId="8" xfId="0" applyNumberFormat="1" applyFont="1" applyFill="1" applyBorder="1" applyAlignment="1">
      <alignment horizontal="center"/>
    </xf>
    <xf numFmtId="164" fontId="1" fillId="3" borderId="10" xfId="0" applyNumberFormat="1" applyFont="1" applyFill="1" applyBorder="1" applyAlignment="1">
      <alignment horizontal="center"/>
    </xf>
    <xf numFmtId="164" fontId="1" fillId="3" borderId="0" xfId="0" applyNumberFormat="1" applyFont="1" applyFill="1" applyBorder="1" applyAlignment="1">
      <alignment horizontal="center"/>
    </xf>
    <xf numFmtId="164" fontId="1" fillId="3" borderId="11" xfId="0" applyNumberFormat="1" applyFont="1" applyFill="1" applyBorder="1" applyAlignment="1">
      <alignment horizontal="center"/>
    </xf>
    <xf numFmtId="164" fontId="1" fillId="3" borderId="5" xfId="0" applyNumberFormat="1" applyFont="1" applyFill="1" applyBorder="1" applyAlignment="1">
      <alignment horizontal="center"/>
    </xf>
    <xf numFmtId="164" fontId="1" fillId="3" borderId="12" xfId="0" applyNumberFormat="1" applyFont="1" applyFill="1" applyBorder="1" applyAlignment="1">
      <alignment horizontal="center"/>
    </xf>
    <xf numFmtId="164" fontId="1" fillId="3" borderId="8" xfId="0" applyNumberFormat="1" applyFont="1" applyFill="1" applyBorder="1" applyAlignment="1">
      <alignment horizontal="right"/>
    </xf>
    <xf numFmtId="2" fontId="1" fillId="0" borderId="4" xfId="0" applyNumberFormat="1" applyFont="1" applyFill="1" applyBorder="1" applyAlignment="1">
      <alignment horizontal="center"/>
    </xf>
    <xf numFmtId="164" fontId="1" fillId="3" borderId="8" xfId="0" applyNumberFormat="1" applyFont="1" applyFill="1" applyBorder="1" applyAlignment="1">
      <alignment horizontal="left"/>
    </xf>
    <xf numFmtId="164" fontId="1" fillId="3" borderId="0" xfId="0" applyNumberFormat="1" applyFont="1" applyFill="1" applyBorder="1" applyAlignment="1">
      <alignment horizontal="left"/>
    </xf>
    <xf numFmtId="164" fontId="1" fillId="3" borderId="1" xfId="0" applyNumberFormat="1" applyFont="1" applyFill="1" applyBorder="1" applyAlignment="1">
      <alignment horizontal="left"/>
    </xf>
    <xf numFmtId="164" fontId="1" fillId="3" borderId="1" xfId="0" applyNumberFormat="1" applyFont="1" applyFill="1" applyBorder="1" applyAlignment="1">
      <alignment horizontal="right"/>
    </xf>
    <xf numFmtId="164" fontId="1" fillId="3" borderId="0" xfId="0" applyNumberFormat="1" applyFont="1" applyFill="1" applyBorder="1" applyAlignment="1">
      <alignment horizontal="right"/>
    </xf>
    <xf numFmtId="164" fontId="1" fillId="3" borderId="9" xfId="0" applyNumberFormat="1" applyFont="1" applyFill="1" applyBorder="1" applyAlignment="1">
      <alignment horizontal="right"/>
    </xf>
    <xf numFmtId="166" fontId="1" fillId="0" borderId="4" xfId="0" applyNumberFormat="1" applyFont="1" applyFill="1" applyBorder="1" applyAlignment="1">
      <alignment horizontal="center"/>
    </xf>
    <xf numFmtId="164" fontId="1" fillId="3" borderId="5" xfId="0" applyNumberFormat="1" applyFont="1" applyFill="1" applyBorder="1" applyAlignment="1">
      <alignment horizontal="right"/>
    </xf>
    <xf numFmtId="1" fontId="1" fillId="0" borderId="2" xfId="0" applyNumberFormat="1" applyFont="1" applyFill="1" applyBorder="1" applyAlignment="1">
      <alignment horizontal="center"/>
    </xf>
    <xf numFmtId="1" fontId="2" fillId="0" borderId="13" xfId="0" applyNumberFormat="1" applyFont="1" applyFill="1" applyBorder="1" applyAlignment="1">
      <alignment horizontal="center"/>
    </xf>
    <xf numFmtId="1" fontId="1" fillId="3" borderId="0" xfId="0" applyNumberFormat="1" applyFont="1" applyFill="1" applyBorder="1" applyAlignment="1">
      <alignment horizontal="center"/>
    </xf>
    <xf numFmtId="1" fontId="1" fillId="0" borderId="3" xfId="0" applyNumberFormat="1" applyFont="1" applyFill="1" applyBorder="1" applyAlignment="1">
      <alignment horizontal="center"/>
    </xf>
    <xf numFmtId="1" fontId="1" fillId="0" borderId="4" xfId="0" applyNumberFormat="1" applyFont="1" applyFill="1" applyBorder="1" applyAlignment="1">
      <alignment horizontal="center"/>
    </xf>
    <xf numFmtId="9" fontId="1" fillId="0" borderId="2" xfId="0" applyNumberFormat="1" applyFont="1" applyFill="1" applyBorder="1" applyAlignment="1">
      <alignment horizontal="center"/>
    </xf>
    <xf numFmtId="9" fontId="1" fillId="0" borderId="13" xfId="0" applyNumberFormat="1" applyFont="1" applyFill="1" applyBorder="1" applyAlignment="1">
      <alignment horizontal="center"/>
    </xf>
    <xf numFmtId="9" fontId="1" fillId="3" borderId="11" xfId="0" applyNumberFormat="1" applyFont="1" applyFill="1" applyBorder="1" applyAlignment="1">
      <alignment horizontal="center"/>
    </xf>
    <xf numFmtId="9" fontId="1" fillId="0" borderId="3" xfId="0" applyNumberFormat="1" applyFont="1" applyFill="1" applyBorder="1" applyAlignment="1">
      <alignment horizontal="center"/>
    </xf>
    <xf numFmtId="9" fontId="1" fillId="0" borderId="4" xfId="0" applyNumberFormat="1" applyFont="1" applyFill="1" applyBorder="1" applyAlignment="1">
      <alignment horizontal="center"/>
    </xf>
    <xf numFmtId="9" fontId="1" fillId="3" borderId="0" xfId="0" applyNumberFormat="1" applyFont="1" applyFill="1" applyBorder="1" applyAlignment="1">
      <alignment horizontal="center"/>
    </xf>
    <xf numFmtId="1" fontId="6" fillId="0" borderId="6" xfId="0" applyNumberFormat="1" applyFont="1" applyBorder="1" applyAlignment="1">
      <alignment horizontal="center"/>
    </xf>
    <xf numFmtId="9" fontId="2" fillId="0" borderId="4" xfId="0" applyNumberFormat="1" applyFont="1" applyFill="1" applyBorder="1" applyAlignment="1"/>
    <xf numFmtId="164" fontId="9" fillId="0" borderId="0" xfId="0" applyNumberFormat="1" applyFont="1" applyAlignment="1"/>
    <xf numFmtId="164" fontId="5" fillId="0" borderId="0" xfId="0" applyNumberFormat="1" applyFont="1" applyAlignment="1">
      <alignment horizontal="right"/>
    </xf>
    <xf numFmtId="164" fontId="1" fillId="4" borderId="0" xfId="0" applyNumberFormat="1" applyFont="1" applyFill="1" applyAlignment="1">
      <alignment horizontal="right"/>
    </xf>
    <xf numFmtId="164" fontId="2" fillId="4" borderId="0" xfId="0" applyNumberFormat="1" applyFont="1" applyFill="1" applyAlignment="1">
      <alignment horizontal="left"/>
    </xf>
    <xf numFmtId="164" fontId="2" fillId="0" borderId="0" xfId="0" applyNumberFormat="1" applyFont="1" applyAlignment="1">
      <alignment horizontal="right"/>
    </xf>
    <xf numFmtId="164" fontId="4" fillId="0" borderId="0" xfId="0" applyNumberFormat="1" applyFont="1" applyAlignment="1">
      <alignment horizontal="left"/>
    </xf>
    <xf numFmtId="168" fontId="1" fillId="0" borderId="0" xfId="0" applyNumberFormat="1" applyFont="1" applyAlignment="1">
      <alignment horizontal="right"/>
    </xf>
    <xf numFmtId="164" fontId="3" fillId="0" borderId="0" xfId="0" applyNumberFormat="1" applyFont="1" applyAlignment="1">
      <alignment horizontal="right"/>
    </xf>
    <xf numFmtId="166" fontId="1" fillId="0" borderId="0" xfId="0" applyNumberFormat="1" applyFont="1" applyAlignment="1">
      <alignment horizontal="right"/>
    </xf>
    <xf numFmtId="1" fontId="1" fillId="0" borderId="0" xfId="0" applyNumberFormat="1" applyFont="1" applyAlignment="1">
      <alignment horizontal="right"/>
    </xf>
    <xf numFmtId="164" fontId="1" fillId="0" borderId="0" xfId="0" applyNumberFormat="1" applyFont="1" applyFill="1" applyAlignment="1">
      <alignment horizontal="right"/>
    </xf>
    <xf numFmtId="164" fontId="10" fillId="0" borderId="0" xfId="0" applyNumberFormat="1" applyFont="1" applyFill="1" applyAlignment="1">
      <alignment horizontal="right"/>
    </xf>
    <xf numFmtId="164" fontId="9" fillId="0" borderId="0" xfId="0" applyNumberFormat="1" applyFont="1" applyAlignment="1">
      <alignment horizontal="right"/>
    </xf>
    <xf numFmtId="1" fontId="9" fillId="0" borderId="0" xfId="0" applyNumberFormat="1" applyFont="1" applyAlignment="1"/>
    <xf numFmtId="164" fontId="9" fillId="0" borderId="0" xfId="0" quotePrefix="1" applyNumberFormat="1" applyFont="1" applyAlignment="1"/>
    <xf numFmtId="164" fontId="11" fillId="0" borderId="0" xfId="0" applyNumberFormat="1" applyFont="1" applyAlignment="1"/>
    <xf numFmtId="164" fontId="12" fillId="0" borderId="0" xfId="0" applyNumberFormat="1" applyFont="1" applyAlignment="1"/>
    <xf numFmtId="164" fontId="13" fillId="0" borderId="0" xfId="0" applyNumberFormat="1" applyFont="1" applyAlignment="1"/>
    <xf numFmtId="165" fontId="1" fillId="5" borderId="0" xfId="0" applyNumberFormat="1" applyFont="1" applyFill="1" applyAlignment="1"/>
    <xf numFmtId="165" fontId="1" fillId="6" borderId="0" xfId="0" applyNumberFormat="1" applyFont="1" applyFill="1" applyAlignment="1"/>
    <xf numFmtId="165" fontId="1" fillId="7" borderId="0" xfId="0" applyNumberFormat="1" applyFont="1" applyFill="1" applyAlignment="1"/>
    <xf numFmtId="165" fontId="1" fillId="8" borderId="0" xfId="0" applyNumberFormat="1" applyFont="1" applyFill="1" applyAlignment="1"/>
    <xf numFmtId="165" fontId="1" fillId="9" borderId="0" xfId="0" applyNumberFormat="1" applyFont="1" applyFill="1" applyAlignment="1"/>
    <xf numFmtId="165" fontId="1" fillId="10" borderId="0" xfId="0" applyNumberFormat="1" applyFont="1" applyFill="1" applyAlignment="1"/>
    <xf numFmtId="165" fontId="1" fillId="11" borderId="0" xfId="0" applyNumberFormat="1" applyFont="1" applyFill="1" applyAlignment="1"/>
    <xf numFmtId="165" fontId="1" fillId="15" borderId="0" xfId="0" applyNumberFormat="1" applyFont="1" applyFill="1" applyAlignment="1"/>
    <xf numFmtId="165" fontId="1" fillId="16" borderId="0" xfId="0" applyNumberFormat="1" applyFont="1" applyFill="1" applyAlignment="1"/>
    <xf numFmtId="165" fontId="1" fillId="17" borderId="0" xfId="0" applyNumberFormat="1" applyFont="1" applyFill="1" applyAlignment="1"/>
    <xf numFmtId="165" fontId="1" fillId="18" borderId="0" xfId="0" applyNumberFormat="1" applyFont="1" applyFill="1" applyAlignment="1"/>
    <xf numFmtId="165" fontId="1" fillId="19" borderId="0" xfId="0" applyNumberFormat="1" applyFont="1" applyFill="1" applyAlignment="1"/>
    <xf numFmtId="164" fontId="2" fillId="20" borderId="0" xfId="0" applyNumberFormat="1" applyFont="1" applyFill="1" applyAlignment="1">
      <alignment horizontal="center"/>
    </xf>
    <xf numFmtId="164" fontId="2" fillId="21" borderId="0" xfId="0" applyNumberFormat="1" applyFont="1" applyFill="1" applyAlignment="1">
      <alignment horizontal="center"/>
    </xf>
    <xf numFmtId="164" fontId="2" fillId="22" borderId="0" xfId="0" applyNumberFormat="1" applyFont="1" applyFill="1" applyAlignment="1">
      <alignment horizontal="center"/>
    </xf>
    <xf numFmtId="164" fontId="2" fillId="23" borderId="0" xfId="0" applyNumberFormat="1" applyFont="1" applyFill="1" applyAlignment="1">
      <alignment horizontal="center"/>
    </xf>
    <xf numFmtId="164" fontId="2" fillId="18" borderId="0" xfId="0" applyNumberFormat="1" applyFont="1" applyFill="1" applyAlignment="1">
      <alignment horizontal="center"/>
    </xf>
    <xf numFmtId="164" fontId="2" fillId="24" borderId="0" xfId="0" applyNumberFormat="1" applyFont="1" applyFill="1" applyAlignment="1">
      <alignment horizontal="center"/>
    </xf>
    <xf numFmtId="164" fontId="2" fillId="7" borderId="0" xfId="0" applyNumberFormat="1" applyFont="1" applyFill="1" applyAlignment="1">
      <alignment horizontal="center"/>
    </xf>
    <xf numFmtId="164" fontId="2" fillId="25" borderId="0" xfId="0" applyNumberFormat="1" applyFont="1" applyFill="1" applyAlignment="1">
      <alignment horizontal="center"/>
    </xf>
    <xf numFmtId="164" fontId="2" fillId="19" borderId="0" xfId="0" applyNumberFormat="1" applyFont="1" applyFill="1" applyAlignment="1">
      <alignment horizontal="center"/>
    </xf>
    <xf numFmtId="164" fontId="2" fillId="26" borderId="0" xfId="0" applyNumberFormat="1" applyFont="1" applyFill="1" applyAlignment="1">
      <alignment horizontal="center"/>
    </xf>
    <xf numFmtId="164" fontId="1" fillId="27" borderId="0" xfId="0" applyNumberFormat="1" applyFont="1" applyFill="1" applyAlignment="1">
      <alignment horizontal="center"/>
    </xf>
    <xf numFmtId="164" fontId="1" fillId="28" borderId="0" xfId="0" applyNumberFormat="1" applyFont="1" applyFill="1" applyAlignment="1">
      <alignment horizontal="center"/>
    </xf>
    <xf numFmtId="164" fontId="1" fillId="29" borderId="0" xfId="0" applyNumberFormat="1" applyFont="1" applyFill="1" applyAlignment="1">
      <alignment horizontal="center"/>
    </xf>
    <xf numFmtId="164" fontId="1" fillId="30" borderId="0" xfId="0" applyNumberFormat="1" applyFont="1" applyFill="1" applyAlignment="1">
      <alignment horizontal="center"/>
    </xf>
    <xf numFmtId="164" fontId="8" fillId="31" borderId="0" xfId="0" applyNumberFormat="1" applyFont="1" applyFill="1" applyAlignment="1">
      <alignment horizontal="center"/>
    </xf>
    <xf numFmtId="164" fontId="8" fillId="32" borderId="0" xfId="0" applyNumberFormat="1" applyFont="1" applyFill="1" applyAlignment="1">
      <alignment horizontal="center"/>
    </xf>
    <xf numFmtId="164" fontId="8" fillId="14" borderId="0" xfId="0" applyNumberFormat="1" applyFont="1" applyFill="1" applyAlignment="1">
      <alignment horizontal="center"/>
    </xf>
    <xf numFmtId="164" fontId="1" fillId="33" borderId="0" xfId="0" applyNumberFormat="1" applyFont="1" applyFill="1" applyAlignment="1">
      <alignment horizontal="center"/>
    </xf>
    <xf numFmtId="164" fontId="1" fillId="34" borderId="0" xfId="0" applyNumberFormat="1" applyFont="1" applyFill="1" applyAlignment="1">
      <alignment horizontal="center"/>
    </xf>
    <xf numFmtId="164" fontId="1" fillId="35" borderId="0" xfId="0" applyNumberFormat="1" applyFont="1" applyFill="1" applyAlignment="1">
      <alignment horizontal="center"/>
    </xf>
    <xf numFmtId="164" fontId="8" fillId="36" borderId="0" xfId="0" applyNumberFormat="1" applyFont="1" applyFill="1" applyAlignment="1">
      <alignment horizontal="center"/>
    </xf>
    <xf numFmtId="164" fontId="2" fillId="37" borderId="0" xfId="0" applyNumberFormat="1" applyFont="1" applyFill="1" applyAlignment="1">
      <alignment horizontal="center"/>
    </xf>
    <xf numFmtId="164" fontId="2" fillId="38" borderId="0" xfId="0" applyNumberFormat="1" applyFont="1" applyFill="1" applyAlignment="1">
      <alignment horizontal="center"/>
    </xf>
    <xf numFmtId="164" fontId="2" fillId="39" borderId="0" xfId="0" applyNumberFormat="1" applyFont="1" applyFill="1" applyAlignment="1">
      <alignment horizontal="center"/>
    </xf>
    <xf numFmtId="164" fontId="1" fillId="40" borderId="0" xfId="0" applyNumberFormat="1" applyFont="1" applyFill="1" applyAlignment="1">
      <alignment horizontal="center"/>
    </xf>
    <xf numFmtId="164" fontId="1" fillId="41" borderId="0" xfId="0" applyNumberFormat="1" applyFont="1" applyFill="1" applyAlignment="1">
      <alignment horizontal="center"/>
    </xf>
    <xf numFmtId="164" fontId="1" fillId="42" borderId="0" xfId="0" applyNumberFormat="1" applyFont="1" applyFill="1" applyAlignment="1">
      <alignment horizontal="center"/>
    </xf>
    <xf numFmtId="164" fontId="2" fillId="43" borderId="0" xfId="0" applyNumberFormat="1" applyFont="1" applyFill="1" applyAlignment="1">
      <alignment horizontal="center"/>
    </xf>
    <xf numFmtId="164" fontId="2" fillId="44" borderId="0" xfId="0" applyNumberFormat="1" applyFont="1" applyFill="1" applyAlignment="1">
      <alignment horizontal="center"/>
    </xf>
    <xf numFmtId="164" fontId="2" fillId="45" borderId="0" xfId="0" applyNumberFormat="1" applyFont="1" applyFill="1" applyAlignment="1">
      <alignment horizontal="center"/>
    </xf>
    <xf numFmtId="164" fontId="1" fillId="46" borderId="0" xfId="0" applyNumberFormat="1" applyFont="1" applyFill="1" applyAlignment="1">
      <alignment horizontal="center"/>
    </xf>
    <xf numFmtId="164" fontId="2" fillId="47" borderId="0" xfId="0" applyNumberFormat="1" applyFont="1" applyFill="1" applyAlignment="1">
      <alignment horizontal="center"/>
    </xf>
    <xf numFmtId="164" fontId="2" fillId="48" borderId="0" xfId="0" applyNumberFormat="1" applyFont="1" applyFill="1" applyAlignment="1">
      <alignment horizontal="center"/>
    </xf>
    <xf numFmtId="164" fontId="1" fillId="49" borderId="0" xfId="0" applyNumberFormat="1" applyFont="1" applyFill="1" applyAlignment="1">
      <alignment horizontal="center"/>
    </xf>
    <xf numFmtId="164" fontId="2" fillId="50" borderId="0" xfId="0" applyNumberFormat="1" applyFont="1" applyFill="1" applyAlignment="1">
      <alignment horizontal="center"/>
    </xf>
    <xf numFmtId="164" fontId="2" fillId="51" borderId="0" xfId="0" applyNumberFormat="1" applyFont="1" applyFill="1" applyAlignment="1">
      <alignment horizontal="center"/>
    </xf>
    <xf numFmtId="164" fontId="2" fillId="52" borderId="0" xfId="0" applyNumberFormat="1" applyFont="1" applyFill="1" applyAlignment="1">
      <alignment horizontal="center"/>
    </xf>
    <xf numFmtId="164" fontId="2" fillId="53" borderId="0" xfId="0" applyNumberFormat="1" applyFont="1" applyFill="1" applyAlignment="1">
      <alignment horizontal="center"/>
    </xf>
    <xf numFmtId="164" fontId="2" fillId="54" borderId="0" xfId="0" applyNumberFormat="1" applyFont="1" applyFill="1" applyAlignment="1">
      <alignment horizontal="center"/>
    </xf>
    <xf numFmtId="164" fontId="2" fillId="55" borderId="0" xfId="0" applyNumberFormat="1" applyFont="1" applyFill="1" applyAlignment="1">
      <alignment horizontal="center"/>
    </xf>
    <xf numFmtId="164" fontId="1" fillId="56" borderId="0" xfId="0" applyNumberFormat="1" applyFont="1" applyFill="1" applyAlignment="1">
      <alignment horizontal="center"/>
    </xf>
    <xf numFmtId="164" fontId="2" fillId="57" borderId="0" xfId="0" applyNumberFormat="1" applyFont="1" applyFill="1" applyAlignment="1">
      <alignment horizontal="center"/>
    </xf>
    <xf numFmtId="164" fontId="2" fillId="58" borderId="0" xfId="0" applyNumberFormat="1" applyFont="1" applyFill="1" applyAlignment="1">
      <alignment horizontal="center"/>
    </xf>
    <xf numFmtId="164" fontId="1" fillId="14" borderId="0" xfId="0" applyNumberFormat="1" applyFont="1" applyFill="1" applyAlignment="1"/>
    <xf numFmtId="164" fontId="14" fillId="0" borderId="0" xfId="0" applyNumberFormat="1" applyFont="1" applyAlignment="1">
      <alignment horizontal="left"/>
    </xf>
    <xf numFmtId="165" fontId="14" fillId="0" borderId="0" xfId="0" applyNumberFormat="1" applyFont="1" applyAlignment="1"/>
    <xf numFmtId="165" fontId="14" fillId="12" borderId="0" xfId="0" applyNumberFormat="1" applyFont="1" applyFill="1" applyAlignment="1"/>
    <xf numFmtId="165" fontId="14" fillId="13" borderId="0" xfId="0" applyNumberFormat="1" applyFont="1" applyFill="1" applyAlignment="1"/>
    <xf numFmtId="167" fontId="14" fillId="0" borderId="0" xfId="0" applyNumberFormat="1" applyFont="1" applyAlignment="1"/>
    <xf numFmtId="165" fontId="14" fillId="14" borderId="0" xfId="0" applyNumberFormat="1" applyFont="1" applyFill="1" applyAlignment="1"/>
    <xf numFmtId="165" fontId="14" fillId="6" borderId="0" xfId="0" applyNumberFormat="1" applyFont="1" applyFill="1" applyAlignment="1"/>
    <xf numFmtId="164" fontId="3" fillId="0" borderId="0" xfId="0" applyNumberFormat="1" applyFont="1" applyFill="1" applyAlignment="1">
      <alignment horizontal="right"/>
    </xf>
    <xf numFmtId="166" fontId="1" fillId="0" borderId="0" xfId="0" applyNumberFormat="1" applyFont="1" applyFill="1" applyAlignment="1">
      <alignment horizontal="right"/>
    </xf>
    <xf numFmtId="1" fontId="1" fillId="0" borderId="0" xfId="0" applyNumberFormat="1" applyFont="1" applyFill="1" applyAlignment="1">
      <alignment horizontal="right"/>
    </xf>
    <xf numFmtId="165" fontId="1" fillId="0" borderId="0" xfId="0" applyNumberFormat="1" applyFont="1" applyFill="1" applyAlignment="1">
      <alignment horizontal="right"/>
    </xf>
    <xf numFmtId="165" fontId="1" fillId="59" borderId="0" xfId="0" applyNumberFormat="1" applyFont="1" applyFill="1" applyAlignment="1"/>
    <xf numFmtId="165" fontId="1" fillId="60" borderId="0" xfId="0" applyNumberFormat="1" applyFont="1" applyFill="1" applyAlignment="1"/>
    <xf numFmtId="165" fontId="1" fillId="61" borderId="0" xfId="0" applyNumberFormat="1" applyFont="1" applyFill="1" applyAlignment="1"/>
    <xf numFmtId="165" fontId="1" fillId="64" borderId="0" xfId="0" applyNumberFormat="1" applyFont="1" applyFill="1" applyAlignment="1"/>
    <xf numFmtId="165" fontId="1" fillId="65" borderId="0" xfId="0" applyNumberFormat="1" applyFont="1" applyFill="1" applyAlignment="1"/>
    <xf numFmtId="165" fontId="1" fillId="66" borderId="0" xfId="0" applyNumberFormat="1" applyFont="1" applyFill="1" applyAlignment="1"/>
    <xf numFmtId="164" fontId="2" fillId="67" borderId="0" xfId="0" applyNumberFormat="1" applyFont="1" applyFill="1" applyAlignment="1">
      <alignment horizontal="center"/>
    </xf>
    <xf numFmtId="164" fontId="2" fillId="68" borderId="0" xfId="0" applyNumberFormat="1" applyFont="1" applyFill="1" applyAlignment="1">
      <alignment horizontal="center"/>
    </xf>
    <xf numFmtId="164" fontId="2" fillId="69" borderId="0" xfId="0" applyNumberFormat="1" applyFont="1" applyFill="1" applyAlignment="1">
      <alignment horizontal="center"/>
    </xf>
    <xf numFmtId="164" fontId="2" fillId="70" borderId="0" xfId="0" applyNumberFormat="1" applyFont="1" applyFill="1" applyAlignment="1">
      <alignment horizontal="center"/>
    </xf>
    <xf numFmtId="164" fontId="2" fillId="71" borderId="0" xfId="0" applyNumberFormat="1" applyFont="1" applyFill="1" applyAlignment="1">
      <alignment horizontal="center"/>
    </xf>
    <xf numFmtId="164" fontId="2" fillId="60" borderId="0" xfId="0" applyNumberFormat="1" applyFont="1" applyFill="1" applyAlignment="1">
      <alignment horizontal="center"/>
    </xf>
    <xf numFmtId="164" fontId="2" fillId="72" borderId="0" xfId="0" applyNumberFormat="1" applyFont="1" applyFill="1" applyAlignment="1">
      <alignment horizontal="center"/>
    </xf>
    <xf numFmtId="164" fontId="2" fillId="73" borderId="0" xfId="0" applyNumberFormat="1" applyFont="1" applyFill="1" applyAlignment="1">
      <alignment horizontal="center"/>
    </xf>
    <xf numFmtId="164" fontId="1" fillId="74" borderId="0" xfId="0" applyNumberFormat="1" applyFont="1" applyFill="1" applyAlignment="1">
      <alignment horizontal="center"/>
    </xf>
    <xf numFmtId="164" fontId="1" fillId="75" borderId="0" xfId="0" applyNumberFormat="1" applyFont="1" applyFill="1" applyAlignment="1">
      <alignment horizontal="center"/>
    </xf>
    <xf numFmtId="164" fontId="1" fillId="76" borderId="0" xfId="0" applyNumberFormat="1" applyFont="1" applyFill="1" applyAlignment="1">
      <alignment horizontal="center"/>
    </xf>
    <xf numFmtId="164" fontId="2" fillId="77" borderId="0" xfId="0" applyNumberFormat="1" applyFont="1" applyFill="1" applyAlignment="1">
      <alignment horizontal="center"/>
    </xf>
    <xf numFmtId="164" fontId="2" fillId="78" borderId="0" xfId="0" applyNumberFormat="1" applyFont="1" applyFill="1" applyAlignment="1">
      <alignment horizontal="center"/>
    </xf>
    <xf numFmtId="164" fontId="2" fillId="79" borderId="0" xfId="0" applyNumberFormat="1" applyFont="1" applyFill="1" applyAlignment="1">
      <alignment horizontal="center"/>
    </xf>
    <xf numFmtId="164" fontId="1" fillId="80" borderId="0" xfId="0" applyNumberFormat="1" applyFont="1" applyFill="1" applyAlignment="1">
      <alignment horizontal="center"/>
    </xf>
    <xf numFmtId="164" fontId="2" fillId="81" borderId="0" xfId="0" applyNumberFormat="1" applyFont="1" applyFill="1" applyAlignment="1">
      <alignment horizontal="center"/>
    </xf>
    <xf numFmtId="164" fontId="2" fillId="82" borderId="0" xfId="0" applyNumberFormat="1" applyFont="1" applyFill="1" applyAlignment="1">
      <alignment horizontal="center"/>
    </xf>
    <xf numFmtId="164" fontId="2" fillId="83" borderId="0" xfId="0" applyNumberFormat="1" applyFont="1" applyFill="1" applyAlignment="1">
      <alignment horizontal="center"/>
    </xf>
    <xf numFmtId="164" fontId="1" fillId="84" borderId="0" xfId="0" applyNumberFormat="1" applyFont="1" applyFill="1" applyAlignment="1">
      <alignment horizontal="center"/>
    </xf>
    <xf numFmtId="164" fontId="2" fillId="85" borderId="0" xfId="0" applyNumberFormat="1" applyFont="1" applyFill="1" applyAlignment="1">
      <alignment horizontal="center"/>
    </xf>
    <xf numFmtId="164" fontId="1" fillId="86" borderId="0" xfId="0" applyNumberFormat="1" applyFont="1" applyFill="1" applyAlignment="1">
      <alignment horizontal="center"/>
    </xf>
    <xf numFmtId="164" fontId="2" fillId="87" borderId="0" xfId="0" applyNumberFormat="1" applyFont="1" applyFill="1" applyAlignment="1">
      <alignment horizontal="center"/>
    </xf>
    <xf numFmtId="164" fontId="2" fillId="88" borderId="0" xfId="0" applyNumberFormat="1" applyFont="1" applyFill="1" applyAlignment="1">
      <alignment horizontal="center"/>
    </xf>
    <xf numFmtId="164" fontId="2" fillId="89" borderId="0" xfId="0" applyNumberFormat="1" applyFont="1" applyFill="1" applyAlignment="1">
      <alignment horizontal="center"/>
    </xf>
    <xf numFmtId="164" fontId="2" fillId="17" borderId="0" xfId="0" applyNumberFormat="1" applyFont="1" applyFill="1" applyAlignment="1">
      <alignment horizontal="center"/>
    </xf>
    <xf numFmtId="164" fontId="8" fillId="90" borderId="0" xfId="0" applyNumberFormat="1" applyFont="1" applyFill="1" applyAlignment="1">
      <alignment horizontal="center"/>
    </xf>
    <xf numFmtId="164" fontId="2" fillId="91" borderId="0" xfId="0" applyNumberFormat="1" applyFont="1" applyFill="1" applyAlignment="1">
      <alignment horizontal="center"/>
    </xf>
    <xf numFmtId="165" fontId="14" fillId="62" borderId="0" xfId="0" applyNumberFormat="1" applyFont="1" applyFill="1" applyAlignment="1"/>
    <xf numFmtId="165" fontId="14" fillId="63" borderId="0" xfId="0" applyNumberFormat="1" applyFont="1" applyFill="1" applyAlignment="1"/>
    <xf numFmtId="165" fontId="1" fillId="92" borderId="0" xfId="0" applyNumberFormat="1" applyFont="1" applyFill="1" applyAlignment="1"/>
    <xf numFmtId="165" fontId="1" fillId="93" borderId="0" xfId="0" applyNumberFormat="1" applyFont="1" applyFill="1" applyAlignment="1"/>
    <xf numFmtId="165" fontId="1" fillId="72" borderId="0" xfId="0" applyNumberFormat="1" applyFont="1" applyFill="1" applyAlignment="1"/>
    <xf numFmtId="165" fontId="1" fillId="94" borderId="0" xfId="0" applyNumberFormat="1" applyFont="1" applyFill="1" applyAlignment="1"/>
    <xf numFmtId="165" fontId="1" fillId="73" borderId="0" xfId="0" applyNumberFormat="1" applyFont="1" applyFill="1" applyAlignment="1"/>
    <xf numFmtId="164" fontId="2" fillId="95" borderId="0" xfId="0" applyNumberFormat="1" applyFont="1" applyFill="1" applyAlignment="1">
      <alignment horizontal="center"/>
    </xf>
    <xf numFmtId="164" fontId="2" fillId="96" borderId="0" xfId="0" applyNumberFormat="1" applyFont="1" applyFill="1" applyAlignment="1">
      <alignment horizontal="center"/>
    </xf>
    <xf numFmtId="164" fontId="2" fillId="97" borderId="0" xfId="0" applyNumberFormat="1" applyFont="1" applyFill="1" applyAlignment="1">
      <alignment horizontal="center"/>
    </xf>
    <xf numFmtId="164" fontId="2" fillId="98" borderId="0" xfId="0" applyNumberFormat="1" applyFont="1" applyFill="1" applyAlignment="1">
      <alignment horizontal="center"/>
    </xf>
    <xf numFmtId="164" fontId="2" fillId="99" borderId="0" xfId="0" applyNumberFormat="1" applyFont="1" applyFill="1" applyAlignment="1">
      <alignment horizontal="center"/>
    </xf>
    <xf numFmtId="164" fontId="1" fillId="100" borderId="0" xfId="0" applyNumberFormat="1" applyFont="1" applyFill="1" applyAlignment="1">
      <alignment horizontal="center"/>
    </xf>
    <xf numFmtId="164" fontId="2" fillId="101" borderId="0" xfId="0" applyNumberFormat="1" applyFont="1" applyFill="1" applyAlignment="1">
      <alignment horizontal="center"/>
    </xf>
    <xf numFmtId="164" fontId="2" fillId="102" borderId="0" xfId="0" applyNumberFormat="1" applyFont="1" applyFill="1" applyAlignment="1">
      <alignment horizontal="center"/>
    </xf>
    <xf numFmtId="164" fontId="2" fillId="63" borderId="0" xfId="0" applyNumberFormat="1" applyFont="1" applyFill="1" applyAlignment="1">
      <alignment horizontal="center"/>
    </xf>
    <xf numFmtId="164" fontId="2" fillId="103" borderId="0" xfId="0" applyNumberFormat="1" applyFont="1" applyFill="1" applyAlignment="1">
      <alignment horizontal="center"/>
    </xf>
    <xf numFmtId="164" fontId="2" fillId="104" borderId="0" xfId="0" applyNumberFormat="1" applyFont="1" applyFill="1" applyAlignment="1">
      <alignment horizontal="center"/>
    </xf>
    <xf numFmtId="164" fontId="2" fillId="105" borderId="0" xfId="0" applyNumberFormat="1" applyFont="1" applyFill="1" applyAlignment="1">
      <alignment horizontal="center"/>
    </xf>
    <xf numFmtId="164" fontId="1" fillId="106" borderId="0" xfId="0" applyNumberFormat="1" applyFont="1" applyFill="1" applyAlignment="1">
      <alignment horizontal="center"/>
    </xf>
    <xf numFmtId="164" fontId="2" fillId="107" borderId="0" xfId="0" applyNumberFormat="1" applyFont="1" applyFill="1" applyAlignment="1">
      <alignment horizontal="center"/>
    </xf>
    <xf numFmtId="164" fontId="2" fillId="108" borderId="0" xfId="0" applyNumberFormat="1" applyFont="1" applyFill="1" applyAlignment="1">
      <alignment horizontal="center"/>
    </xf>
    <xf numFmtId="164" fontId="2" fillId="109" borderId="0" xfId="0" applyNumberFormat="1" applyFont="1" applyFill="1" applyAlignment="1">
      <alignment horizontal="center"/>
    </xf>
    <xf numFmtId="164" fontId="2" fillId="110" borderId="0" xfId="0" applyNumberFormat="1" applyFont="1" applyFill="1" applyAlignment="1">
      <alignment horizontal="center"/>
    </xf>
    <xf numFmtId="164" fontId="2" fillId="111" borderId="0" xfId="0" applyNumberFormat="1" applyFont="1" applyFill="1" applyAlignment="1">
      <alignment horizontal="center"/>
    </xf>
    <xf numFmtId="164" fontId="2" fillId="112" borderId="0" xfId="0" applyNumberFormat="1" applyFont="1" applyFill="1" applyAlignment="1">
      <alignment horizontal="center"/>
    </xf>
    <xf numFmtId="164" fontId="2" fillId="113" borderId="0" xfId="0" applyNumberFormat="1" applyFont="1" applyFill="1" applyAlignment="1">
      <alignment horizontal="center"/>
    </xf>
    <xf numFmtId="169" fontId="1" fillId="0" borderId="0" xfId="0" applyNumberFormat="1" applyFont="1" applyAlignment="1"/>
    <xf numFmtId="165" fontId="10" fillId="0" borderId="0" xfId="0" applyNumberFormat="1" applyFont="1" applyFill="1" applyAlignment="1">
      <alignment horizontal="right"/>
    </xf>
    <xf numFmtId="165" fontId="1" fillId="114" borderId="0" xfId="0" applyNumberFormat="1" applyFont="1" applyFill="1" applyAlignment="1"/>
    <xf numFmtId="165" fontId="1" fillId="115" borderId="0" xfId="0" applyNumberFormat="1" applyFont="1" applyFill="1" applyAlignment="1"/>
    <xf numFmtId="165" fontId="1" fillId="116" borderId="0" xfId="0" applyNumberFormat="1" applyFont="1" applyFill="1" applyAlignment="1"/>
    <xf numFmtId="165" fontId="1" fillId="117" borderId="0" xfId="0" applyNumberFormat="1" applyFont="1" applyFill="1" applyAlignment="1"/>
    <xf numFmtId="165" fontId="1" fillId="118" borderId="0" xfId="0" applyNumberFormat="1" applyFont="1" applyFill="1" applyAlignment="1"/>
    <xf numFmtId="165" fontId="1" fillId="119" borderId="0" xfId="0" applyNumberFormat="1" applyFont="1" applyFill="1" applyAlignment="1"/>
    <xf numFmtId="165" fontId="1" fillId="70" borderId="0" xfId="0" applyNumberFormat="1" applyFont="1" applyFill="1" applyAlignment="1"/>
    <xf numFmtId="164" fontId="2" fillId="120" borderId="0" xfId="0" applyNumberFormat="1" applyFont="1" applyFill="1" applyAlignment="1">
      <alignment horizontal="center"/>
    </xf>
    <xf numFmtId="164" fontId="2" fillId="121" borderId="0" xfId="0" applyNumberFormat="1" applyFont="1" applyFill="1" applyAlignment="1">
      <alignment horizontal="center"/>
    </xf>
    <xf numFmtId="164" fontId="2" fillId="114" borderId="0" xfId="0" applyNumberFormat="1" applyFont="1" applyFill="1" applyAlignment="1">
      <alignment horizontal="center"/>
    </xf>
    <xf numFmtId="164" fontId="2" fillId="122" borderId="0" xfId="0" applyNumberFormat="1" applyFont="1" applyFill="1" applyAlignment="1">
      <alignment horizontal="center"/>
    </xf>
    <xf numFmtId="164" fontId="2" fillId="123" borderId="0" xfId="0" applyNumberFormat="1" applyFont="1" applyFill="1" applyAlignment="1">
      <alignment horizontal="center"/>
    </xf>
    <xf numFmtId="164" fontId="1" fillId="124" borderId="0" xfId="0" applyNumberFormat="1" applyFont="1" applyFill="1" applyAlignment="1">
      <alignment horizontal="center"/>
    </xf>
    <xf numFmtId="164" fontId="2" fillId="125" borderId="0" xfId="0" applyNumberFormat="1" applyFont="1" applyFill="1" applyAlignment="1">
      <alignment horizontal="center"/>
    </xf>
    <xf numFmtId="164" fontId="2" fillId="126" borderId="0" xfId="0" applyNumberFormat="1" applyFont="1" applyFill="1" applyAlignment="1">
      <alignment horizontal="center"/>
    </xf>
    <xf numFmtId="164" fontId="1" fillId="127" borderId="0" xfId="0" applyNumberFormat="1" applyFont="1" applyFill="1" applyAlignment="1">
      <alignment horizontal="center"/>
    </xf>
    <xf numFmtId="164" fontId="1" fillId="128" borderId="0" xfId="0" applyNumberFormat="1" applyFont="1" applyFill="1" applyAlignment="1">
      <alignment horizontal="center"/>
    </xf>
    <xf numFmtId="164" fontId="2" fillId="129" borderId="0" xfId="0" applyNumberFormat="1" applyFont="1" applyFill="1" applyAlignment="1">
      <alignment horizontal="center"/>
    </xf>
    <xf numFmtId="164" fontId="2" fillId="130" borderId="0" xfId="0" applyNumberFormat="1" applyFont="1" applyFill="1" applyAlignment="1">
      <alignment horizontal="center"/>
    </xf>
    <xf numFmtId="164" fontId="2" fillId="131" borderId="0" xfId="0" applyNumberFormat="1" applyFont="1" applyFill="1" applyAlignment="1">
      <alignment horizontal="center"/>
    </xf>
    <xf numFmtId="164" fontId="2" fillId="132" borderId="0" xfId="0" applyNumberFormat="1" applyFont="1" applyFill="1" applyAlignment="1">
      <alignment horizontal="center"/>
    </xf>
    <xf numFmtId="164" fontId="2" fillId="117" borderId="0" xfId="0" applyNumberFormat="1" applyFont="1" applyFill="1" applyAlignment="1">
      <alignment horizontal="center"/>
    </xf>
    <xf numFmtId="164" fontId="2" fillId="133" borderId="0" xfId="0" applyNumberFormat="1" applyFont="1" applyFill="1" applyAlignment="1">
      <alignment horizontal="center"/>
    </xf>
    <xf numFmtId="164" fontId="2" fillId="134" borderId="0" xfId="0" applyNumberFormat="1" applyFont="1" applyFill="1" applyAlignment="1">
      <alignment horizontal="center"/>
    </xf>
    <xf numFmtId="165" fontId="1" fillId="135" borderId="0" xfId="0" applyNumberFormat="1" applyFont="1" applyFill="1" applyAlignment="1"/>
    <xf numFmtId="165" fontId="1" fillId="136" borderId="0" xfId="0" applyNumberFormat="1" applyFont="1" applyFill="1" applyAlignment="1"/>
    <xf numFmtId="165" fontId="1" fillId="137" borderId="0" xfId="0" applyNumberFormat="1" applyFont="1" applyFill="1" applyAlignment="1"/>
    <xf numFmtId="165" fontId="1" fillId="138" borderId="0" xfId="0" applyNumberFormat="1" applyFont="1" applyFill="1" applyAlignment="1"/>
    <xf numFmtId="165" fontId="1" fillId="139" borderId="0" xfId="0" applyNumberFormat="1" applyFont="1" applyFill="1" applyAlignment="1"/>
    <xf numFmtId="164" fontId="2" fillId="140" borderId="0" xfId="0" applyNumberFormat="1" applyFont="1" applyFill="1" applyAlignment="1">
      <alignment horizontal="center"/>
    </xf>
    <xf numFmtId="164" fontId="2" fillId="141" borderId="0" xfId="0" applyNumberFormat="1" applyFont="1" applyFill="1" applyAlignment="1">
      <alignment horizontal="center"/>
    </xf>
    <xf numFmtId="164" fontId="2" fillId="94" borderId="0" xfId="0" applyNumberFormat="1" applyFont="1" applyFill="1" applyAlignment="1">
      <alignment horizontal="center"/>
    </xf>
    <xf numFmtId="164" fontId="1" fillId="142" borderId="0" xfId="0" applyNumberFormat="1" applyFont="1" applyFill="1" applyAlignment="1">
      <alignment horizontal="center"/>
    </xf>
    <xf numFmtId="164" fontId="1" fillId="143" borderId="0" xfId="0" applyNumberFormat="1" applyFont="1" applyFill="1" applyAlignment="1">
      <alignment horizontal="center"/>
    </xf>
    <xf numFmtId="164" fontId="2" fillId="144" borderId="0" xfId="0" applyNumberFormat="1" applyFont="1" applyFill="1" applyAlignment="1">
      <alignment horizontal="center"/>
    </xf>
    <xf numFmtId="164" fontId="2" fillId="145" borderId="0" xfId="0" applyNumberFormat="1" applyFont="1" applyFill="1" applyAlignment="1">
      <alignment horizontal="center"/>
    </xf>
    <xf numFmtId="164" fontId="2" fillId="146" borderId="0" xfId="0" applyNumberFormat="1" applyFont="1" applyFill="1" applyAlignment="1">
      <alignment horizontal="center"/>
    </xf>
    <xf numFmtId="164" fontId="2" fillId="147" borderId="0" xfId="0" applyNumberFormat="1" applyFont="1" applyFill="1" applyAlignment="1">
      <alignment horizontal="center"/>
    </xf>
    <xf numFmtId="164" fontId="2" fillId="148" borderId="0" xfId="0" applyNumberFormat="1" applyFont="1" applyFill="1" applyAlignment="1">
      <alignment horizontal="center"/>
    </xf>
    <xf numFmtId="164" fontId="1" fillId="149" borderId="0" xfId="0" applyNumberFormat="1" applyFont="1" applyFill="1" applyAlignment="1">
      <alignment horizontal="center"/>
    </xf>
    <xf numFmtId="164" fontId="2" fillId="135" borderId="0" xfId="0" applyNumberFormat="1" applyFont="1" applyFill="1" applyAlignment="1">
      <alignment horizontal="center"/>
    </xf>
    <xf numFmtId="165" fontId="1" fillId="112" borderId="0" xfId="0" applyNumberFormat="1" applyFont="1" applyFill="1" applyAlignment="1"/>
    <xf numFmtId="165" fontId="1" fillId="97" borderId="0" xfId="0" applyNumberFormat="1" applyFont="1" applyFill="1" applyAlignment="1"/>
    <xf numFmtId="165" fontId="1" fillId="150" borderId="0" xfId="0" applyNumberFormat="1" applyFont="1" applyFill="1" applyAlignment="1"/>
    <xf numFmtId="165" fontId="1" fillId="23" borderId="0" xfId="0" applyNumberFormat="1" applyFont="1" applyFill="1" applyAlignment="1"/>
    <xf numFmtId="164" fontId="2" fillId="153" borderId="0" xfId="0" applyNumberFormat="1" applyFont="1" applyFill="1" applyAlignment="1">
      <alignment horizontal="center"/>
    </xf>
    <xf numFmtId="164" fontId="2" fillId="154" borderId="0" xfId="0" applyNumberFormat="1" applyFont="1" applyFill="1" applyAlignment="1">
      <alignment horizontal="center"/>
    </xf>
    <xf numFmtId="164" fontId="2" fillId="155" borderId="0" xfId="0" applyNumberFormat="1" applyFont="1" applyFill="1" applyAlignment="1">
      <alignment horizontal="center"/>
    </xf>
    <xf numFmtId="164" fontId="2" fillId="64" borderId="0" xfId="0" applyNumberFormat="1" applyFont="1" applyFill="1" applyAlignment="1">
      <alignment horizontal="center"/>
    </xf>
    <xf numFmtId="164" fontId="2" fillId="66" borderId="0" xfId="0" applyNumberFormat="1" applyFont="1" applyFill="1" applyAlignment="1">
      <alignment horizontal="center"/>
    </xf>
    <xf numFmtId="164" fontId="2" fillId="156" borderId="0" xfId="0" applyNumberFormat="1" applyFont="1" applyFill="1" applyAlignment="1">
      <alignment horizontal="center"/>
    </xf>
    <xf numFmtId="164" fontId="1" fillId="157" borderId="0" xfId="0" applyNumberFormat="1" applyFont="1" applyFill="1" applyAlignment="1">
      <alignment horizontal="center"/>
    </xf>
    <xf numFmtId="164" fontId="8" fillId="158" borderId="0" xfId="0" applyNumberFormat="1" applyFont="1" applyFill="1" applyAlignment="1">
      <alignment horizontal="center"/>
    </xf>
    <xf numFmtId="164" fontId="1" fillId="159" borderId="0" xfId="0" applyNumberFormat="1" applyFont="1" applyFill="1" applyAlignment="1">
      <alignment horizontal="center"/>
    </xf>
    <xf numFmtId="164" fontId="1" fillId="160" borderId="0" xfId="0" applyNumberFormat="1" applyFont="1" applyFill="1" applyAlignment="1">
      <alignment horizontal="center"/>
    </xf>
    <xf numFmtId="164" fontId="1" fillId="161" borderId="0" xfId="0" applyNumberFormat="1" applyFont="1" applyFill="1" applyAlignment="1">
      <alignment horizontal="center"/>
    </xf>
    <xf numFmtId="164" fontId="1" fillId="15" borderId="0" xfId="0" applyNumberFormat="1" applyFont="1" applyFill="1" applyAlignment="1">
      <alignment horizontal="center"/>
    </xf>
    <xf numFmtId="164" fontId="1" fillId="162" borderId="0" xfId="0" applyNumberFormat="1" applyFont="1" applyFill="1" applyAlignment="1">
      <alignment horizontal="center"/>
    </xf>
    <xf numFmtId="164" fontId="2" fillId="61" borderId="0" xfId="0" applyNumberFormat="1" applyFont="1" applyFill="1" applyAlignment="1">
      <alignment horizontal="center"/>
    </xf>
    <xf numFmtId="164" fontId="2" fillId="163" borderId="0" xfId="0" applyNumberFormat="1" applyFont="1" applyFill="1" applyAlignment="1">
      <alignment horizontal="center"/>
    </xf>
    <xf numFmtId="164" fontId="8" fillId="164" borderId="0" xfId="0" applyNumberFormat="1" applyFont="1" applyFill="1" applyAlignment="1">
      <alignment horizontal="center"/>
    </xf>
    <xf numFmtId="164" fontId="1" fillId="93" borderId="0" xfId="0" applyNumberFormat="1" applyFont="1" applyFill="1" applyAlignment="1">
      <alignment horizontal="center"/>
    </xf>
    <xf numFmtId="164" fontId="2" fillId="165" borderId="0" xfId="0" applyNumberFormat="1" applyFont="1" applyFill="1" applyAlignment="1">
      <alignment horizontal="center"/>
    </xf>
    <xf numFmtId="164" fontId="2" fillId="9" borderId="0" xfId="0" applyNumberFormat="1" applyFont="1" applyFill="1" applyAlignment="1">
      <alignment horizontal="center"/>
    </xf>
    <xf numFmtId="164" fontId="2" fillId="92" borderId="0" xfId="0" applyNumberFormat="1" applyFont="1" applyFill="1" applyAlignment="1">
      <alignment horizontal="center"/>
    </xf>
    <xf numFmtId="164" fontId="1" fillId="166" borderId="0" xfId="0" applyNumberFormat="1" applyFont="1" applyFill="1" applyAlignment="1">
      <alignment horizontal="center"/>
    </xf>
    <xf numFmtId="164" fontId="1" fillId="167" borderId="0" xfId="0" applyNumberFormat="1" applyFont="1" applyFill="1" applyAlignment="1">
      <alignment horizontal="center"/>
    </xf>
    <xf numFmtId="164" fontId="1" fillId="168" borderId="0" xfId="0" applyNumberFormat="1" applyFont="1" applyFill="1" applyAlignment="1">
      <alignment horizontal="center"/>
    </xf>
    <xf numFmtId="164" fontId="2" fillId="169" borderId="0" xfId="0" applyNumberFormat="1" applyFont="1" applyFill="1" applyAlignment="1">
      <alignment horizontal="center"/>
    </xf>
    <xf numFmtId="164" fontId="2" fillId="170" borderId="0" xfId="0" applyNumberFormat="1" applyFont="1" applyFill="1" applyAlignment="1">
      <alignment horizontal="center"/>
    </xf>
    <xf numFmtId="164" fontId="2" fillId="171" borderId="0" xfId="0" applyNumberFormat="1" applyFont="1" applyFill="1" applyAlignment="1">
      <alignment horizontal="center"/>
    </xf>
    <xf numFmtId="164" fontId="1" fillId="172" borderId="0" xfId="0" applyNumberFormat="1" applyFont="1" applyFill="1" applyAlignment="1">
      <alignment horizontal="center"/>
    </xf>
    <xf numFmtId="164" fontId="1" fillId="173" borderId="0" xfId="0" applyNumberFormat="1" applyFont="1" applyFill="1" applyAlignment="1">
      <alignment horizontal="center"/>
    </xf>
    <xf numFmtId="164" fontId="2" fillId="174" borderId="0" xfId="0" applyNumberFormat="1" applyFont="1" applyFill="1" applyAlignment="1">
      <alignment horizontal="center"/>
    </xf>
    <xf numFmtId="164" fontId="2" fillId="175" borderId="0" xfId="0" applyNumberFormat="1" applyFont="1" applyFill="1" applyAlignment="1">
      <alignment horizontal="center"/>
    </xf>
    <xf numFmtId="165" fontId="14" fillId="80" borderId="0" xfId="0" applyNumberFormat="1" applyFont="1" applyFill="1" applyAlignment="1"/>
    <xf numFmtId="165" fontId="14" fillId="152" borderId="0" xfId="0" applyNumberFormat="1" applyFont="1" applyFill="1" applyAlignment="1"/>
    <xf numFmtId="165" fontId="14" fillId="151" borderId="0" xfId="0" applyNumberFormat="1" applyFont="1" applyFill="1" applyAlignment="1"/>
    <xf numFmtId="165" fontId="14" fillId="89" borderId="0" xfId="0" applyNumberFormat="1"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1'!$AU$87</c:f>
          <c:strCache>
            <c:ptCount val="1"/>
            <c:pt idx="0">
              <c:v>Logistic Regression Curve -vs- CARAT 
Model 1 for Vendor.Eq.EnchantedDiamonds    (11 variables, n=246)</c:v>
            </c:pt>
          </c:strCache>
        </c:strRef>
      </c:tx>
      <c:overlay val="0"/>
      <c:txPr>
        <a:bodyPr/>
        <a:lstStyle/>
        <a:p>
          <a:pPr>
            <a:defRPr sz="1000"/>
          </a:pPr>
          <a:endParaRPr lang="en-US"/>
        </a:p>
      </c:txPr>
    </c:title>
    <c:autoTitleDeleted val="0"/>
    <c:plotArea>
      <c:layout/>
      <c:scatterChart>
        <c:scatterStyle val="lineMarker"/>
        <c:varyColors val="0"/>
        <c:ser>
          <c:idx val="1"/>
          <c:order val="0"/>
          <c:tx>
            <c:strRef>
              <c:f>'Model 1'!$E$90</c:f>
              <c:strCache>
                <c:ptCount val="1"/>
                <c:pt idx="0">
                  <c:v>Upper 95%</c:v>
                </c:pt>
              </c:strCache>
            </c:strRef>
          </c:tx>
          <c:spPr>
            <a:ln w="12700">
              <a:solidFill>
                <a:srgbClr val="FF0000"/>
              </a:solidFill>
              <a:prstDash val="dash"/>
            </a:ln>
          </c:spPr>
          <c:marker>
            <c:symbol val="none"/>
          </c:marker>
          <c:xVal>
            <c:numRef>
              <c:f>'Model 1'!$B$91:$B$103</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1'!$E$91:$E$103</c:f>
              <c:numCache>
                <c:formatCode>#,##0.000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yVal>
          <c:smooth val="1"/>
          <c:extLst>
            <c:ext xmlns:c16="http://schemas.microsoft.com/office/drawing/2014/chart" uri="{C3380CC4-5D6E-409C-BE32-E72D297353CC}">
              <c16:uniqueId val="{00000001-B7CB-4411-8294-FAEDAC8D95F3}"/>
            </c:ext>
          </c:extLst>
        </c:ser>
        <c:ser>
          <c:idx val="2"/>
          <c:order val="1"/>
          <c:tx>
            <c:v>Forecast</c:v>
          </c:tx>
          <c:spPr>
            <a:ln w="19050">
              <a:solidFill>
                <a:srgbClr val="FF0000"/>
              </a:solidFill>
            </a:ln>
          </c:spPr>
          <c:marker>
            <c:symbol val="none"/>
          </c:marker>
          <c:xVal>
            <c:numRef>
              <c:f>'Model 1'!$B$91:$B$103</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1'!$C$91:$C$103</c:f>
              <c:numCache>
                <c:formatCode>#,##0.000</c:formatCode>
                <c:ptCount val="13"/>
                <c:pt idx="0">
                  <c:v>2.4547812309007478E-8</c:v>
                </c:pt>
                <c:pt idx="1">
                  <c:v>2.627381387540893E-7</c:v>
                </c:pt>
                <c:pt idx="2">
                  <c:v>2.8121108774550228E-6</c:v>
                </c:pt>
                <c:pt idx="3">
                  <c:v>3.0097541268874624E-5</c:v>
                </c:pt>
                <c:pt idx="4">
                  <c:v>3.2204357135490744E-4</c:v>
                </c:pt>
                <c:pt idx="5">
                  <c:v>3.4361339313470308E-3</c:v>
                </c:pt>
                <c:pt idx="6">
                  <c:v>3.5590718590676605E-2</c:v>
                </c:pt>
                <c:pt idx="7">
                  <c:v>0.28314884437148358</c:v>
                </c:pt>
                <c:pt idx="8">
                  <c:v>0.80870846332531954</c:v>
                </c:pt>
                <c:pt idx="9">
                  <c:v>0.97837779761585908</c:v>
                </c:pt>
                <c:pt idx="10">
                  <c:v>0.99793943132162954</c:v>
                </c:pt>
                <c:pt idx="11">
                  <c:v>0.99980711932936106</c:v>
                </c:pt>
                <c:pt idx="12">
                  <c:v>0.99998197587352355</c:v>
                </c:pt>
              </c:numCache>
            </c:numRef>
          </c:yVal>
          <c:smooth val="1"/>
          <c:extLst>
            <c:ext xmlns:c16="http://schemas.microsoft.com/office/drawing/2014/chart" uri="{C3380CC4-5D6E-409C-BE32-E72D297353CC}">
              <c16:uniqueId val="{00000002-B7CB-4411-8294-FAEDAC8D95F3}"/>
            </c:ext>
          </c:extLst>
        </c:ser>
        <c:ser>
          <c:idx val="3"/>
          <c:order val="2"/>
          <c:tx>
            <c:strRef>
              <c:f>'Model 1'!$D$90</c:f>
              <c:strCache>
                <c:ptCount val="1"/>
                <c:pt idx="0">
                  <c:v>Lower 95%</c:v>
                </c:pt>
              </c:strCache>
            </c:strRef>
          </c:tx>
          <c:spPr>
            <a:ln w="12700">
              <a:solidFill>
                <a:srgbClr val="FF0000"/>
              </a:solidFill>
              <a:prstDash val="dash"/>
            </a:ln>
          </c:spPr>
          <c:marker>
            <c:symbol val="none"/>
          </c:marker>
          <c:xVal>
            <c:numRef>
              <c:f>'Model 1'!$B$91:$B$103</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1'!$D$91:$D$103</c:f>
              <c:numCache>
                <c:formatCode>#,##0.000</c:formatCode>
                <c:ptCount val="13"/>
                <c:pt idx="0">
                  <c:v>1.3872235565821302E-49</c:v>
                </c:pt>
                <c:pt idx="1">
                  <c:v>1.727605540933138E-48</c:v>
                </c:pt>
                <c:pt idx="2">
                  <c:v>2.0934929613867814E-47</c:v>
                </c:pt>
                <c:pt idx="3">
                  <c:v>2.4682006940360701E-46</c:v>
                </c:pt>
                <c:pt idx="4">
                  <c:v>2.8309676657854196E-45</c:v>
                </c:pt>
                <c:pt idx="5">
                  <c:v>3.1587013495294094E-44</c:v>
                </c:pt>
                <c:pt idx="6">
                  <c:v>3.4283536756394823E-43</c:v>
                </c:pt>
                <c:pt idx="7">
                  <c:v>3.6196013831533737E-42</c:v>
                </c:pt>
                <c:pt idx="8">
                  <c:v>3.7173987879163189E-41</c:v>
                </c:pt>
                <c:pt idx="9">
                  <c:v>3.7139542431235344E-40</c:v>
                </c:pt>
                <c:pt idx="10">
                  <c:v>3.6097662071328023E-39</c:v>
                </c:pt>
                <c:pt idx="11">
                  <c:v>3.4135258332278153E-38</c:v>
                </c:pt>
                <c:pt idx="12">
                  <c:v>3.1409102779171988E-37</c:v>
                </c:pt>
              </c:numCache>
            </c:numRef>
          </c:yVal>
          <c:smooth val="1"/>
          <c:extLst>
            <c:ext xmlns:c16="http://schemas.microsoft.com/office/drawing/2014/chart" uri="{C3380CC4-5D6E-409C-BE32-E72D297353CC}">
              <c16:uniqueId val="{00000003-B7CB-4411-8294-FAEDAC8D95F3}"/>
            </c:ext>
          </c:extLst>
        </c:ser>
        <c:ser>
          <c:idx val="0"/>
          <c:order val="3"/>
          <c:tx>
            <c:v>Mean</c:v>
          </c:tx>
          <c:spPr>
            <a:ln w="25400">
              <a:noFill/>
            </a:ln>
          </c:spPr>
          <c:marker>
            <c:symbol val="diamond"/>
            <c:size val="8"/>
            <c:spPr>
              <a:solidFill>
                <a:srgbClr val="9999FF"/>
              </a:solidFill>
              <a:ln w="9525" cap="rnd" cmpd="sng" algn="ctr">
                <a:solidFill>
                  <a:srgbClr val="0000FF"/>
                </a:solidFill>
                <a:prstDash val="solid"/>
                <a:round/>
                <a:headEnd type="none" w="med" len="med"/>
                <a:tailEnd type="none" w="med" len="med"/>
              </a:ln>
            </c:spPr>
          </c:marker>
          <c:xVal>
            <c:numRef>
              <c:f>'Model 1'!$B$88</c:f>
              <c:numCache>
                <c:formatCode>#,##0.000</c:formatCode>
                <c:ptCount val="1"/>
                <c:pt idx="0">
                  <c:v>1.3162113821138195</c:v>
                </c:pt>
              </c:numCache>
            </c:numRef>
          </c:xVal>
          <c:yVal>
            <c:numRef>
              <c:f>'Model 1'!$C$88</c:f>
              <c:numCache>
                <c:formatCode>#,##0.000</c:formatCode>
                <c:ptCount val="1"/>
                <c:pt idx="0">
                  <c:v>7.0319402517598221E-5</c:v>
                </c:pt>
              </c:numCache>
            </c:numRef>
          </c:yVal>
          <c:smooth val="0"/>
          <c:extLst>
            <c:ext xmlns:c16="http://schemas.microsoft.com/office/drawing/2014/chart" uri="{C3380CC4-5D6E-409C-BE32-E72D297353CC}">
              <c16:uniqueId val="{00000000-B7CB-4411-8294-FAEDAC8D95F3}"/>
            </c:ext>
          </c:extLst>
        </c:ser>
        <c:dLbls>
          <c:showLegendKey val="0"/>
          <c:showVal val="0"/>
          <c:showCatName val="0"/>
          <c:showSerName val="0"/>
          <c:showPercent val="0"/>
          <c:showBubbleSize val="0"/>
        </c:dLbls>
        <c:axId val="1038577440"/>
        <c:axId val="1243325648"/>
      </c:scatterChart>
      <c:valAx>
        <c:axId val="1038577440"/>
        <c:scaling>
          <c:orientation val="minMax"/>
        </c:scaling>
        <c:delete val="0"/>
        <c:axPos val="b"/>
        <c:majorGridlines>
          <c:spPr>
            <a:ln w="3175">
              <a:solidFill>
                <a:srgbClr val="C0C0C0"/>
              </a:solidFill>
              <a:prstDash val="solid"/>
            </a:ln>
          </c:spPr>
        </c:majorGridlines>
        <c:title>
          <c:tx>
            <c:strRef>
              <c:f>'Model 1'!$AU$88</c:f>
              <c:strCache>
                <c:ptCount val="1"/>
                <c:pt idx="0">
                  <c:v>CARAT (min to max) 
Other Variables = Means</c:v>
                </c:pt>
              </c:strCache>
            </c:strRef>
          </c:tx>
          <c:overlay val="0"/>
        </c:title>
        <c:numFmt formatCode="General" sourceLinked="0"/>
        <c:majorTickMark val="out"/>
        <c:minorTickMark val="none"/>
        <c:tickLblPos val="nextTo"/>
        <c:crossAx val="1243325648"/>
        <c:crosses val="autoZero"/>
        <c:crossBetween val="midCat"/>
      </c:valAx>
      <c:valAx>
        <c:axId val="1243325648"/>
        <c:scaling>
          <c:orientation val="minMax"/>
          <c:max val="1"/>
          <c:min val="0"/>
        </c:scaling>
        <c:delete val="0"/>
        <c:axPos val="l"/>
        <c:majorGridlines>
          <c:spPr>
            <a:ln w="3175">
              <a:solidFill>
                <a:srgbClr val="C0C0C0"/>
              </a:solidFill>
              <a:prstDash val="solid"/>
            </a:ln>
          </c:spPr>
        </c:majorGridlines>
        <c:numFmt formatCode="0.0" sourceLinked="0"/>
        <c:majorTickMark val="out"/>
        <c:minorTickMark val="none"/>
        <c:tickLblPos val="nextTo"/>
        <c:crossAx val="1038577440"/>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1'!$C$66</c:f>
          <c:strCache>
            <c:ptCount val="1"/>
            <c:pt idx="0">
              <c:v>ROC curve:  area under curve = 0.99 
Model 1 for Vendor.Eq.EnchantedDiamonds    (11 variables, n=246)</c:v>
            </c:pt>
          </c:strCache>
        </c:strRef>
      </c:tx>
      <c:overlay val="0"/>
      <c:txPr>
        <a:bodyPr/>
        <a:lstStyle/>
        <a:p>
          <a:pPr>
            <a:defRPr sz="1000"/>
          </a:pPr>
          <a:endParaRPr lang="en-US"/>
        </a:p>
      </c:txPr>
    </c:title>
    <c:autoTitleDeleted val="0"/>
    <c:plotArea>
      <c:layout/>
      <c:scatterChart>
        <c:scatterStyle val="lineMarker"/>
        <c:varyColors val="0"/>
        <c:ser>
          <c:idx val="0"/>
          <c:order val="0"/>
          <c:tx>
            <c:v>Blue</c:v>
          </c:tx>
          <c:spPr>
            <a:ln w="28575">
              <a:solidFill>
                <a:srgbClr val="0000FF"/>
              </a:solidFill>
            </a:ln>
          </c:spPr>
          <c:marker>
            <c:symbol val="none"/>
          </c:marker>
          <c:xVal>
            <c:numRef>
              <c:f>'Model 1'!$AU$64:$EQ$64</c:f>
              <c:numCache>
                <c:formatCode>#,##0.000</c:formatCode>
                <c:ptCount val="101"/>
                <c:pt idx="0">
                  <c:v>1</c:v>
                </c:pt>
                <c:pt idx="1">
                  <c:v>0.14473684210526316</c:v>
                </c:pt>
                <c:pt idx="2">
                  <c:v>0.12719298245614036</c:v>
                </c:pt>
                <c:pt idx="3">
                  <c:v>0.11842105263157894</c:v>
                </c:pt>
                <c:pt idx="4">
                  <c:v>9.2105263157894732E-2</c:v>
                </c:pt>
                <c:pt idx="5">
                  <c:v>9.2105263157894732E-2</c:v>
                </c:pt>
                <c:pt idx="6">
                  <c:v>7.8947368421052627E-2</c:v>
                </c:pt>
                <c:pt idx="7">
                  <c:v>7.0175438596491224E-2</c:v>
                </c:pt>
                <c:pt idx="8">
                  <c:v>6.5789473684210523E-2</c:v>
                </c:pt>
                <c:pt idx="9">
                  <c:v>6.1403508771929821E-2</c:v>
                </c:pt>
                <c:pt idx="10">
                  <c:v>6.1403508771929821E-2</c:v>
                </c:pt>
                <c:pt idx="11">
                  <c:v>6.1403508771929821E-2</c:v>
                </c:pt>
                <c:pt idx="12">
                  <c:v>5.701754385964912E-2</c:v>
                </c:pt>
                <c:pt idx="13">
                  <c:v>5.2631578947368418E-2</c:v>
                </c:pt>
                <c:pt idx="14">
                  <c:v>5.2631578947368418E-2</c:v>
                </c:pt>
                <c:pt idx="15">
                  <c:v>4.3859649122807015E-2</c:v>
                </c:pt>
                <c:pt idx="16">
                  <c:v>3.9473684210526314E-2</c:v>
                </c:pt>
                <c:pt idx="17">
                  <c:v>3.0701754385964911E-2</c:v>
                </c:pt>
                <c:pt idx="18">
                  <c:v>3.0701754385964911E-2</c:v>
                </c:pt>
                <c:pt idx="19">
                  <c:v>3.0701754385964911E-2</c:v>
                </c:pt>
                <c:pt idx="20">
                  <c:v>3.0701754385964911E-2</c:v>
                </c:pt>
                <c:pt idx="21">
                  <c:v>3.0701754385964911E-2</c:v>
                </c:pt>
                <c:pt idx="22">
                  <c:v>3.0701754385964911E-2</c:v>
                </c:pt>
                <c:pt idx="23">
                  <c:v>3.0701754385964911E-2</c:v>
                </c:pt>
                <c:pt idx="24">
                  <c:v>2.6315789473684209E-2</c:v>
                </c:pt>
                <c:pt idx="25">
                  <c:v>2.6315789473684209E-2</c:v>
                </c:pt>
                <c:pt idx="26">
                  <c:v>2.6315789473684209E-2</c:v>
                </c:pt>
                <c:pt idx="27">
                  <c:v>1.7543859649122806E-2</c:v>
                </c:pt>
                <c:pt idx="28">
                  <c:v>1.7543859649122806E-2</c:v>
                </c:pt>
                <c:pt idx="29">
                  <c:v>1.7543859649122806E-2</c:v>
                </c:pt>
                <c:pt idx="30">
                  <c:v>1.7543859649122806E-2</c:v>
                </c:pt>
                <c:pt idx="31">
                  <c:v>1.7543859649122806E-2</c:v>
                </c:pt>
                <c:pt idx="32">
                  <c:v>1.7543859649122806E-2</c:v>
                </c:pt>
                <c:pt idx="33">
                  <c:v>1.7543859649122806E-2</c:v>
                </c:pt>
                <c:pt idx="34">
                  <c:v>1.7543859649122806E-2</c:v>
                </c:pt>
                <c:pt idx="35">
                  <c:v>1.7543859649122806E-2</c:v>
                </c:pt>
                <c:pt idx="36">
                  <c:v>1.7543859649122806E-2</c:v>
                </c:pt>
                <c:pt idx="37">
                  <c:v>1.7543859649122806E-2</c:v>
                </c:pt>
                <c:pt idx="38">
                  <c:v>1.7543859649122806E-2</c:v>
                </c:pt>
                <c:pt idx="39">
                  <c:v>1.7543859649122806E-2</c:v>
                </c:pt>
                <c:pt idx="40">
                  <c:v>1.7543859649122806E-2</c:v>
                </c:pt>
                <c:pt idx="41">
                  <c:v>8.771929824561403E-3</c:v>
                </c:pt>
                <c:pt idx="42">
                  <c:v>8.771929824561403E-3</c:v>
                </c:pt>
                <c:pt idx="43">
                  <c:v>8.771929824561403E-3</c:v>
                </c:pt>
                <c:pt idx="44">
                  <c:v>8.771929824561403E-3</c:v>
                </c:pt>
                <c:pt idx="45">
                  <c:v>8.771929824561403E-3</c:v>
                </c:pt>
                <c:pt idx="46">
                  <c:v>4.3859649122807015E-3</c:v>
                </c:pt>
                <c:pt idx="47">
                  <c:v>4.3859649122807015E-3</c:v>
                </c:pt>
                <c:pt idx="48">
                  <c:v>4.3859649122807015E-3</c:v>
                </c:pt>
                <c:pt idx="49">
                  <c:v>4.3859649122807015E-3</c:v>
                </c:pt>
                <c:pt idx="50">
                  <c:v>4.3859649122807015E-3</c:v>
                </c:pt>
                <c:pt idx="51">
                  <c:v>4.3859649122807015E-3</c:v>
                </c:pt>
                <c:pt idx="52">
                  <c:v>4.3859649122807015E-3</c:v>
                </c:pt>
                <c:pt idx="53">
                  <c:v>4.3859649122807015E-3</c:v>
                </c:pt>
                <c:pt idx="54">
                  <c:v>4.3859649122807015E-3</c:v>
                </c:pt>
                <c:pt idx="55">
                  <c:v>4.3859649122807015E-3</c:v>
                </c:pt>
                <c:pt idx="56">
                  <c:v>4.3859649122807015E-3</c:v>
                </c:pt>
                <c:pt idx="57">
                  <c:v>4.3859649122807015E-3</c:v>
                </c:pt>
                <c:pt idx="58">
                  <c:v>4.3859649122807015E-3</c:v>
                </c:pt>
                <c:pt idx="59">
                  <c:v>4.3859649122807015E-3</c:v>
                </c:pt>
                <c:pt idx="60">
                  <c:v>4.3859649122807015E-3</c:v>
                </c:pt>
                <c:pt idx="61">
                  <c:v>4.3859649122807015E-3</c:v>
                </c:pt>
                <c:pt idx="62">
                  <c:v>4.3859649122807015E-3</c:v>
                </c:pt>
                <c:pt idx="63">
                  <c:v>4.3859649122807015E-3</c:v>
                </c:pt>
                <c:pt idx="64">
                  <c:v>4.3859649122807015E-3</c:v>
                </c:pt>
                <c:pt idx="65">
                  <c:v>4.3859649122807015E-3</c:v>
                </c:pt>
                <c:pt idx="66">
                  <c:v>4.3859649122807015E-3</c:v>
                </c:pt>
                <c:pt idx="67">
                  <c:v>4.3859649122807015E-3</c:v>
                </c:pt>
                <c:pt idx="68">
                  <c:v>4.3859649122807015E-3</c:v>
                </c:pt>
                <c:pt idx="69">
                  <c:v>4.3859649122807015E-3</c:v>
                </c:pt>
                <c:pt idx="70">
                  <c:v>4.3859649122807015E-3</c:v>
                </c:pt>
                <c:pt idx="71">
                  <c:v>4.3859649122807015E-3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xVal>
          <c:yVal>
            <c:numRef>
              <c:f>'Model 1'!$AU$63:$EQ$63</c:f>
              <c:numCache>
                <c:formatCode>#,##0.000</c:formatCode>
                <c:ptCount val="101"/>
                <c:pt idx="0">
                  <c:v>1</c:v>
                </c:pt>
                <c:pt idx="1">
                  <c:v>1</c:v>
                </c:pt>
                <c:pt idx="2">
                  <c:v>0.94444444444444442</c:v>
                </c:pt>
                <c:pt idx="3">
                  <c:v>0.94444444444444442</c:v>
                </c:pt>
                <c:pt idx="4">
                  <c:v>0.94444444444444442</c:v>
                </c:pt>
                <c:pt idx="5">
                  <c:v>0.94444444444444442</c:v>
                </c:pt>
                <c:pt idx="6">
                  <c:v>0.88888888888888884</c:v>
                </c:pt>
                <c:pt idx="7">
                  <c:v>0.88888888888888884</c:v>
                </c:pt>
                <c:pt idx="8">
                  <c:v>0.88888888888888884</c:v>
                </c:pt>
                <c:pt idx="9">
                  <c:v>0.88888888888888884</c:v>
                </c:pt>
                <c:pt idx="10">
                  <c:v>0.88888888888888884</c:v>
                </c:pt>
                <c:pt idx="11">
                  <c:v>0.88888888888888884</c:v>
                </c:pt>
                <c:pt idx="12">
                  <c:v>0.88888888888888884</c:v>
                </c:pt>
                <c:pt idx="13">
                  <c:v>0.88888888888888884</c:v>
                </c:pt>
                <c:pt idx="14">
                  <c:v>0.88888888888888884</c:v>
                </c:pt>
                <c:pt idx="15">
                  <c:v>0.88888888888888884</c:v>
                </c:pt>
                <c:pt idx="16">
                  <c:v>0.88888888888888884</c:v>
                </c:pt>
                <c:pt idx="17">
                  <c:v>0.88888888888888884</c:v>
                </c:pt>
                <c:pt idx="18">
                  <c:v>0.88888888888888884</c:v>
                </c:pt>
                <c:pt idx="19">
                  <c:v>0.88888888888888884</c:v>
                </c:pt>
                <c:pt idx="20">
                  <c:v>0.88888888888888884</c:v>
                </c:pt>
                <c:pt idx="21">
                  <c:v>0.88888888888888884</c:v>
                </c:pt>
                <c:pt idx="22">
                  <c:v>0.88888888888888884</c:v>
                </c:pt>
                <c:pt idx="23">
                  <c:v>0.88888888888888884</c:v>
                </c:pt>
                <c:pt idx="24">
                  <c:v>0.88888888888888884</c:v>
                </c:pt>
                <c:pt idx="25">
                  <c:v>0.88888888888888884</c:v>
                </c:pt>
                <c:pt idx="26">
                  <c:v>0.88888888888888884</c:v>
                </c:pt>
                <c:pt idx="27">
                  <c:v>0.88888888888888884</c:v>
                </c:pt>
                <c:pt idx="28">
                  <c:v>0.88888888888888884</c:v>
                </c:pt>
                <c:pt idx="29">
                  <c:v>0.88888888888888884</c:v>
                </c:pt>
                <c:pt idx="30">
                  <c:v>0.88888888888888884</c:v>
                </c:pt>
                <c:pt idx="31">
                  <c:v>0.88888888888888884</c:v>
                </c:pt>
                <c:pt idx="32">
                  <c:v>0.88888888888888884</c:v>
                </c:pt>
                <c:pt idx="33">
                  <c:v>0.88888888888888884</c:v>
                </c:pt>
                <c:pt idx="34">
                  <c:v>0.88888888888888884</c:v>
                </c:pt>
                <c:pt idx="35">
                  <c:v>0.88888888888888884</c:v>
                </c:pt>
                <c:pt idx="36">
                  <c:v>0.88888888888888884</c:v>
                </c:pt>
                <c:pt idx="37">
                  <c:v>0.88888888888888884</c:v>
                </c:pt>
                <c:pt idx="38">
                  <c:v>0.88888888888888884</c:v>
                </c:pt>
                <c:pt idx="39">
                  <c:v>0.88888888888888884</c:v>
                </c:pt>
                <c:pt idx="40">
                  <c:v>0.88888888888888884</c:v>
                </c:pt>
                <c:pt idx="41">
                  <c:v>0.83333333333333337</c:v>
                </c:pt>
                <c:pt idx="42">
                  <c:v>0.83333333333333337</c:v>
                </c:pt>
                <c:pt idx="43">
                  <c:v>0.83333333333333337</c:v>
                </c:pt>
                <c:pt idx="44">
                  <c:v>0.83333333333333337</c:v>
                </c:pt>
                <c:pt idx="45">
                  <c:v>0.83333333333333337</c:v>
                </c:pt>
                <c:pt idx="46">
                  <c:v>0.83333333333333337</c:v>
                </c:pt>
                <c:pt idx="47">
                  <c:v>0.83333333333333337</c:v>
                </c:pt>
                <c:pt idx="48">
                  <c:v>0.77777777777777779</c:v>
                </c:pt>
                <c:pt idx="49">
                  <c:v>0.77777777777777779</c:v>
                </c:pt>
                <c:pt idx="50">
                  <c:v>0.77777777777777779</c:v>
                </c:pt>
                <c:pt idx="51">
                  <c:v>0.77777777777777779</c:v>
                </c:pt>
                <c:pt idx="52">
                  <c:v>0.77777777777777779</c:v>
                </c:pt>
                <c:pt idx="53">
                  <c:v>0.77777777777777779</c:v>
                </c:pt>
                <c:pt idx="54">
                  <c:v>0.77777777777777779</c:v>
                </c:pt>
                <c:pt idx="55">
                  <c:v>0.77777777777777779</c:v>
                </c:pt>
                <c:pt idx="56">
                  <c:v>0.77777777777777779</c:v>
                </c:pt>
                <c:pt idx="57">
                  <c:v>0.77777777777777779</c:v>
                </c:pt>
                <c:pt idx="58">
                  <c:v>0.77777777777777779</c:v>
                </c:pt>
                <c:pt idx="59">
                  <c:v>0.77777777777777779</c:v>
                </c:pt>
                <c:pt idx="60">
                  <c:v>0.77777777777777779</c:v>
                </c:pt>
                <c:pt idx="61">
                  <c:v>0.66666666666666663</c:v>
                </c:pt>
                <c:pt idx="62">
                  <c:v>0.66666666666666663</c:v>
                </c:pt>
                <c:pt idx="63">
                  <c:v>0.66666666666666663</c:v>
                </c:pt>
                <c:pt idx="64">
                  <c:v>0.66666666666666663</c:v>
                </c:pt>
                <c:pt idx="65">
                  <c:v>0.66666666666666663</c:v>
                </c:pt>
                <c:pt idx="66">
                  <c:v>0.66666666666666663</c:v>
                </c:pt>
                <c:pt idx="67">
                  <c:v>0.66666666666666663</c:v>
                </c:pt>
                <c:pt idx="68">
                  <c:v>0.66666666666666663</c:v>
                </c:pt>
                <c:pt idx="69">
                  <c:v>0.66666666666666663</c:v>
                </c:pt>
                <c:pt idx="70">
                  <c:v>0.61111111111111116</c:v>
                </c:pt>
                <c:pt idx="71">
                  <c:v>0.61111111111111116</c:v>
                </c:pt>
                <c:pt idx="72">
                  <c:v>0.61111111111111116</c:v>
                </c:pt>
                <c:pt idx="73">
                  <c:v>0.61111111111111116</c:v>
                </c:pt>
                <c:pt idx="74">
                  <c:v>0.61111111111111116</c:v>
                </c:pt>
                <c:pt idx="75">
                  <c:v>0.61111111111111116</c:v>
                </c:pt>
                <c:pt idx="76">
                  <c:v>0.55555555555555558</c:v>
                </c:pt>
                <c:pt idx="77">
                  <c:v>0.55555555555555558</c:v>
                </c:pt>
                <c:pt idx="78">
                  <c:v>0.55555555555555558</c:v>
                </c:pt>
                <c:pt idx="79">
                  <c:v>0.55555555555555558</c:v>
                </c:pt>
                <c:pt idx="80">
                  <c:v>0.55555555555555558</c:v>
                </c:pt>
                <c:pt idx="81">
                  <c:v>0.55555555555555558</c:v>
                </c:pt>
                <c:pt idx="82">
                  <c:v>0.55555555555555558</c:v>
                </c:pt>
                <c:pt idx="83">
                  <c:v>0.55555555555555558</c:v>
                </c:pt>
                <c:pt idx="84">
                  <c:v>0.55555555555555558</c:v>
                </c:pt>
                <c:pt idx="85">
                  <c:v>0.5</c:v>
                </c:pt>
                <c:pt idx="86">
                  <c:v>0.5</c:v>
                </c:pt>
                <c:pt idx="87">
                  <c:v>0.5</c:v>
                </c:pt>
                <c:pt idx="88">
                  <c:v>0.5</c:v>
                </c:pt>
                <c:pt idx="89">
                  <c:v>0.5</c:v>
                </c:pt>
                <c:pt idx="90">
                  <c:v>0.5</c:v>
                </c:pt>
                <c:pt idx="91">
                  <c:v>0.5</c:v>
                </c:pt>
                <c:pt idx="92">
                  <c:v>0.44444444444444442</c:v>
                </c:pt>
                <c:pt idx="93">
                  <c:v>0.44444444444444442</c:v>
                </c:pt>
                <c:pt idx="94">
                  <c:v>0.44444444444444442</c:v>
                </c:pt>
                <c:pt idx="95">
                  <c:v>0.44444444444444442</c:v>
                </c:pt>
                <c:pt idx="96">
                  <c:v>0.44444444444444442</c:v>
                </c:pt>
                <c:pt idx="97">
                  <c:v>0.44444444444444442</c:v>
                </c:pt>
                <c:pt idx="98">
                  <c:v>0.44444444444444442</c:v>
                </c:pt>
                <c:pt idx="99">
                  <c:v>0.3888888888888889</c:v>
                </c:pt>
                <c:pt idx="100">
                  <c:v>0</c:v>
                </c:pt>
              </c:numCache>
            </c:numRef>
          </c:yVal>
          <c:smooth val="0"/>
          <c:extLst>
            <c:ext xmlns:c16="http://schemas.microsoft.com/office/drawing/2014/chart" uri="{C3380CC4-5D6E-409C-BE32-E72D297353CC}">
              <c16:uniqueId val="{00000000-76D9-4125-B483-0E767F2846B8}"/>
            </c:ext>
          </c:extLst>
        </c:ser>
        <c:ser>
          <c:idx val="1"/>
          <c:order val="1"/>
          <c:tx>
            <c:v>Line</c:v>
          </c:tx>
          <c:spPr>
            <a:ln w="12700" cap="rnd" cmpd="sng" algn="ctr">
              <a:solidFill>
                <a:sysClr val="window" lastClr="FFFFFF">
                  <a:lumMod val="75000"/>
                </a:sysClr>
              </a:solidFill>
              <a:prstDash val="dash"/>
              <a:round/>
              <a:headEnd type="none" w="med" len="med"/>
              <a:tailEnd type="none" w="med" len="med"/>
            </a:ln>
          </c:spPr>
          <c:marker>
            <c:symbol val="none"/>
          </c:marker>
          <c:xVal>
            <c:numRef>
              <c:f>'Model 1'!$D$67:$E$67</c:f>
              <c:numCache>
                <c:formatCode>#,##0.000</c:formatCode>
                <c:ptCount val="2"/>
                <c:pt idx="0">
                  <c:v>0</c:v>
                </c:pt>
                <c:pt idx="1">
                  <c:v>1</c:v>
                </c:pt>
              </c:numCache>
            </c:numRef>
          </c:xVal>
          <c:yVal>
            <c:numRef>
              <c:f>'Model 1'!$D$68:$E$68</c:f>
              <c:numCache>
                <c:formatCode>#,##0.000</c:formatCode>
                <c:ptCount val="2"/>
                <c:pt idx="0">
                  <c:v>0</c:v>
                </c:pt>
                <c:pt idx="1">
                  <c:v>1</c:v>
                </c:pt>
              </c:numCache>
            </c:numRef>
          </c:yVal>
          <c:smooth val="0"/>
          <c:extLst>
            <c:ext xmlns:c16="http://schemas.microsoft.com/office/drawing/2014/chart" uri="{C3380CC4-5D6E-409C-BE32-E72D297353CC}">
              <c16:uniqueId val="{00000001-76D9-4125-B483-0E767F2846B8}"/>
            </c:ext>
          </c:extLst>
        </c:ser>
        <c:ser>
          <c:idx val="2"/>
          <c:order val="2"/>
          <c:tx>
            <c:strRef>
              <c:f>'Model 1'!$C$65</c:f>
              <c:strCache>
                <c:ptCount val="1"/>
                <c:pt idx="0">
                  <c:v>Cutoff = 0.50</c:v>
                </c:pt>
              </c:strCache>
            </c:strRef>
          </c:tx>
          <c:spPr>
            <a:ln w="25400" cap="rnd" cmpd="sng" algn="ctr">
              <a:noFill/>
              <a:prstDash val="solid"/>
              <a:round/>
            </a:ln>
            <a:effectLst/>
            <a:extLst>
              <a:ext uri="{91240B29-F687-4F45-9708-019B960494DF}">
                <a14:hiddenLine xmlns:a14="http://schemas.microsoft.com/office/drawing/2010/main" w="25400" cap="rnd" cmpd="sng" algn="ctr">
                  <a:solidFill>
                    <a:srgbClr val="FF0000"/>
                  </a:solidFill>
                  <a:prstDash val="solid"/>
                  <a:round/>
                </a14:hiddenLine>
              </a:ext>
            </a:extLst>
          </c:spPr>
          <c:marker>
            <c:symbol val="square"/>
            <c:size val="8"/>
            <c:spPr>
              <a:noFill/>
              <a:ln w="25400">
                <a:solidFill>
                  <a:srgbClr val="FF0000"/>
                </a:solidFill>
                <a:prstDash val="solid"/>
              </a:ln>
              <a:effectLst/>
              <a:extLst/>
            </c:spPr>
          </c:marker>
          <c:xVal>
            <c:numRef>
              <c:f>'Model 1'!$D$69</c:f>
              <c:numCache>
                <c:formatCode>#,##0.000</c:formatCode>
                <c:ptCount val="1"/>
                <c:pt idx="0">
                  <c:v>4.3859649122808264E-3</c:v>
                </c:pt>
              </c:numCache>
            </c:numRef>
          </c:xVal>
          <c:yVal>
            <c:numRef>
              <c:f>'Model 1'!$E$69</c:f>
              <c:numCache>
                <c:formatCode>#,##0.000</c:formatCode>
                <c:ptCount val="1"/>
                <c:pt idx="0">
                  <c:v>0.77777777777777779</c:v>
                </c:pt>
              </c:numCache>
            </c:numRef>
          </c:yVal>
          <c:smooth val="0"/>
          <c:extLst>
            <c:ext xmlns:c16="http://schemas.microsoft.com/office/drawing/2014/chart" uri="{C3380CC4-5D6E-409C-BE32-E72D297353CC}">
              <c16:uniqueId val="{00000002-76D9-4125-B483-0E767F2846B8}"/>
            </c:ext>
          </c:extLst>
        </c:ser>
        <c:dLbls>
          <c:showLegendKey val="0"/>
          <c:showVal val="0"/>
          <c:showCatName val="0"/>
          <c:showSerName val="0"/>
          <c:showPercent val="0"/>
          <c:showBubbleSize val="0"/>
        </c:dLbls>
        <c:axId val="1038574944"/>
        <c:axId val="1243351568"/>
      </c:scatterChart>
      <c:valAx>
        <c:axId val="1038574944"/>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False Positive Rate (1 - Specificity)</a:t>
                </a:r>
              </a:p>
            </c:rich>
          </c:tx>
          <c:overlay val="0"/>
        </c:title>
        <c:numFmt formatCode="0%" sourceLinked="0"/>
        <c:majorTickMark val="out"/>
        <c:minorTickMark val="none"/>
        <c:tickLblPos val="nextTo"/>
        <c:crossAx val="1243351568"/>
        <c:crosses val="autoZero"/>
        <c:crossBetween val="midCat"/>
      </c:valAx>
      <c:valAx>
        <c:axId val="1243351568"/>
        <c:scaling>
          <c:orientation val="minMax"/>
          <c:max val="1"/>
          <c:min val="0"/>
        </c:scaling>
        <c:delete val="0"/>
        <c:axPos val="l"/>
        <c:majorGridlines>
          <c:spPr>
            <a:ln w="3175">
              <a:solidFill>
                <a:srgbClr val="C0C0C0"/>
              </a:solidFill>
              <a:prstDash val="solid"/>
            </a:ln>
          </c:spPr>
        </c:majorGridlines>
        <c:title>
          <c:tx>
            <c:rich>
              <a:bodyPr/>
              <a:lstStyle/>
              <a:p>
                <a:pPr>
                  <a:defRPr/>
                </a:pPr>
                <a:r>
                  <a:rPr lang="en-GB"/>
                  <a:t>True Positive Rate (Sensitivity)</a:t>
                </a:r>
              </a:p>
            </c:rich>
          </c:tx>
          <c:overlay val="0"/>
        </c:title>
        <c:numFmt formatCode="0%" sourceLinked="0"/>
        <c:majorTickMark val="out"/>
        <c:minorTickMark val="none"/>
        <c:tickLblPos val="nextTo"/>
        <c:crossAx val="1038574944"/>
        <c:crosses val="autoZero"/>
        <c:crossBetween val="midCat"/>
      </c:valAx>
      <c:spPr>
        <a:ln w="6350">
          <a:solidFill>
            <a:srgbClr val="808080"/>
          </a:solidFill>
          <a:prstDash val="solid"/>
        </a:ln>
      </c:spPr>
    </c:plotArea>
    <c:legend>
      <c:legendPos val="r"/>
      <c:legendEntry>
        <c:idx val="0"/>
        <c:delete val="1"/>
      </c:legendEntry>
      <c:legendEntry>
        <c:idx val="1"/>
        <c:delete val="1"/>
      </c:legendEntry>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Distribution of Outcomes -vs- Prediction Interval
</a:t>
            </a:r>
            <a:r>
              <a:rPr lang="en-GB" sz="1000"/>
              <a:t>Model 1 for Vendor.Eq.EnchantedDiamonds    (11 variables, n=246)</a:t>
            </a:r>
          </a:p>
        </c:rich>
      </c:tx>
      <c:overlay val="0"/>
    </c:title>
    <c:autoTitleDeleted val="0"/>
    <c:plotArea>
      <c:layout/>
      <c:barChart>
        <c:barDir val="col"/>
        <c:grouping val="clustered"/>
        <c:varyColors val="0"/>
        <c:ser>
          <c:idx val="0"/>
          <c:order val="0"/>
          <c:tx>
            <c:strRef>
              <c:f>'Model 1'!$I$2</c:f>
              <c:strCache>
                <c:ptCount val="1"/>
                <c:pt idx="0">
                  <c:v>1</c:v>
                </c:pt>
              </c:strCache>
            </c:strRef>
          </c:tx>
          <c:spPr>
            <a:solidFill>
              <a:srgbClr val="9999FF"/>
            </a:solidFill>
            <a:ln w="9525" cap="flat" cmpd="sng" algn="ctr">
              <a:solidFill>
                <a:srgbClr val="0000FF"/>
              </a:solidFill>
              <a:prstDash val="solid"/>
              <a:round/>
              <a:headEnd type="none" w="med" len="med"/>
              <a:tailEnd type="none" w="med" len="med"/>
            </a:ln>
          </c:spPr>
          <c:invertIfNegative val="0"/>
          <c:cat>
            <c:numRef>
              <c:f>'Model 1'!$AU$111:$BN$111</c:f>
              <c:numCache>
                <c:formatCode>#,##0.000</c:formatCode>
                <c:ptCount val="20"/>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1'!$AU$112:$BN$112</c:f>
              <c:numCache>
                <c:formatCode>#,##0.000</c:formatCode>
                <c:ptCount val="20"/>
                <c:pt idx="0">
                  <c:v>1</c:v>
                </c:pt>
                <c:pt idx="1">
                  <c:v>1</c:v>
                </c:pt>
                <c:pt idx="2">
                  <c:v>0</c:v>
                </c:pt>
                <c:pt idx="3">
                  <c:v>0</c:v>
                </c:pt>
                <c:pt idx="4">
                  <c:v>0</c:v>
                </c:pt>
                <c:pt idx="5">
                  <c:v>0</c:v>
                </c:pt>
                <c:pt idx="6">
                  <c:v>0</c:v>
                </c:pt>
                <c:pt idx="7">
                  <c:v>0</c:v>
                </c:pt>
                <c:pt idx="8">
                  <c:v>1</c:v>
                </c:pt>
                <c:pt idx="9">
                  <c:v>1</c:v>
                </c:pt>
                <c:pt idx="10">
                  <c:v>0</c:v>
                </c:pt>
                <c:pt idx="11">
                  <c:v>0</c:v>
                </c:pt>
                <c:pt idx="12">
                  <c:v>2</c:v>
                </c:pt>
                <c:pt idx="13">
                  <c:v>1</c:v>
                </c:pt>
                <c:pt idx="14">
                  <c:v>0</c:v>
                </c:pt>
                <c:pt idx="15">
                  <c:v>1</c:v>
                </c:pt>
                <c:pt idx="16">
                  <c:v>1</c:v>
                </c:pt>
                <c:pt idx="17">
                  <c:v>0</c:v>
                </c:pt>
                <c:pt idx="18">
                  <c:v>1</c:v>
                </c:pt>
                <c:pt idx="19">
                  <c:v>8</c:v>
                </c:pt>
              </c:numCache>
            </c:numRef>
          </c:val>
          <c:extLst>
            <c:ext xmlns:c16="http://schemas.microsoft.com/office/drawing/2014/chart" uri="{C3380CC4-5D6E-409C-BE32-E72D297353CC}">
              <c16:uniqueId val="{00000000-0BEF-42E5-896E-436F6EC1329B}"/>
            </c:ext>
          </c:extLst>
        </c:ser>
        <c:ser>
          <c:idx val="1"/>
          <c:order val="1"/>
          <c:tx>
            <c:strRef>
              <c:f>'Model 1'!$H$2</c:f>
              <c:strCache>
                <c:ptCount val="1"/>
                <c:pt idx="0">
                  <c:v>0</c:v>
                </c:pt>
              </c:strCache>
            </c:strRef>
          </c:tx>
          <c:spPr>
            <a:solidFill>
              <a:srgbClr val="FFD2D2"/>
            </a:solidFill>
            <a:ln w="9525" cap="flat" cmpd="sng" algn="ctr">
              <a:solidFill>
                <a:srgbClr val="FF0000"/>
              </a:solidFill>
              <a:prstDash val="solid"/>
              <a:round/>
              <a:headEnd type="none" w="med" len="med"/>
              <a:tailEnd type="none" w="med" len="med"/>
            </a:ln>
          </c:spPr>
          <c:invertIfNegative val="0"/>
          <c:cat>
            <c:numRef>
              <c:f>'Model 1'!$AU$111:$BO$111</c:f>
              <c:numCache>
                <c:formatCode>#,##0.000</c:formatCode>
                <c:ptCount val="21"/>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1'!$AU$113:$BN$113</c:f>
              <c:numCache>
                <c:formatCode>#,##0.000</c:formatCode>
                <c:ptCount val="20"/>
                <c:pt idx="0">
                  <c:v>-207</c:v>
                </c:pt>
                <c:pt idx="1">
                  <c:v>-7</c:v>
                </c:pt>
                <c:pt idx="2">
                  <c:v>-4</c:v>
                </c:pt>
                <c:pt idx="3">
                  <c:v>-3</c:v>
                </c:pt>
                <c:pt idx="4">
                  <c:v>-1</c:v>
                </c:pt>
                <c:pt idx="5">
                  <c:v>-2</c:v>
                </c:pt>
                <c:pt idx="6">
                  <c:v>0</c:v>
                </c:pt>
                <c:pt idx="7">
                  <c:v>0</c:v>
                </c:pt>
                <c:pt idx="8">
                  <c:v>-2</c:v>
                </c:pt>
                <c:pt idx="9">
                  <c:v>-1</c:v>
                </c:pt>
                <c:pt idx="10">
                  <c:v>0</c:v>
                </c:pt>
                <c:pt idx="11">
                  <c:v>0</c:v>
                </c:pt>
                <c:pt idx="12">
                  <c:v>0</c:v>
                </c:pt>
                <c:pt idx="13">
                  <c:v>0</c:v>
                </c:pt>
                <c:pt idx="14">
                  <c:v>-1</c:v>
                </c:pt>
                <c:pt idx="15">
                  <c:v>0</c:v>
                </c:pt>
                <c:pt idx="16">
                  <c:v>0</c:v>
                </c:pt>
                <c:pt idx="17">
                  <c:v>0</c:v>
                </c:pt>
                <c:pt idx="18">
                  <c:v>0</c:v>
                </c:pt>
                <c:pt idx="19">
                  <c:v>0</c:v>
                </c:pt>
              </c:numCache>
            </c:numRef>
          </c:val>
          <c:extLst>
            <c:ext xmlns:c16="http://schemas.microsoft.com/office/drawing/2014/chart" uri="{C3380CC4-5D6E-409C-BE32-E72D297353CC}">
              <c16:uniqueId val="{00000001-0BEF-42E5-896E-436F6EC1329B}"/>
            </c:ext>
          </c:extLst>
        </c:ser>
        <c:dLbls>
          <c:showLegendKey val="0"/>
          <c:showVal val="0"/>
          <c:showCatName val="0"/>
          <c:showSerName val="0"/>
          <c:showPercent val="0"/>
          <c:showBubbleSize val="0"/>
        </c:dLbls>
        <c:gapWidth val="0"/>
        <c:overlap val="100"/>
        <c:axId val="1038588672"/>
        <c:axId val="1243385264"/>
      </c:barChart>
      <c:catAx>
        <c:axId val="1038588672"/>
        <c:scaling>
          <c:orientation val="minMax"/>
        </c:scaling>
        <c:delete val="0"/>
        <c:axPos val="b"/>
        <c:title>
          <c:tx>
            <c:rich>
              <a:bodyPr/>
              <a:lstStyle/>
              <a:p>
                <a:pPr>
                  <a:defRPr/>
                </a:pPr>
                <a:r>
                  <a:rPr lang="en-GB"/>
                  <a:t>Prediction</a:t>
                </a:r>
              </a:p>
            </c:rich>
          </c:tx>
          <c:overlay val="0"/>
        </c:title>
        <c:numFmt formatCode=".00" sourceLinked="0"/>
        <c:majorTickMark val="out"/>
        <c:minorTickMark val="none"/>
        <c:tickLblPos val="low"/>
        <c:crossAx val="1243385264"/>
        <c:crosses val="autoZero"/>
        <c:auto val="1"/>
        <c:lblAlgn val="ctr"/>
        <c:lblOffset val="100"/>
        <c:tickLblSkip val="1"/>
        <c:noMultiLvlLbl val="0"/>
      </c:catAx>
      <c:valAx>
        <c:axId val="1243385264"/>
        <c:scaling>
          <c:orientation val="minMax"/>
        </c:scaling>
        <c:delete val="0"/>
        <c:axPos val="l"/>
        <c:majorGridlines>
          <c:spPr>
            <a:ln w="3175">
              <a:solidFill>
                <a:srgbClr val="C0C0C0"/>
              </a:solidFill>
              <a:prstDash val="solid"/>
            </a:ln>
          </c:spPr>
        </c:majorGridlines>
        <c:numFmt formatCode="0;[Red]0" sourceLinked="0"/>
        <c:majorTickMark val="out"/>
        <c:minorTickMark val="none"/>
        <c:tickLblPos val="nextTo"/>
        <c:crossAx val="1038588672"/>
        <c:crosses val="autoZero"/>
        <c:crossBetween val="between"/>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Sensitivity and Specificity -vs- Cutoff Value
</a:t>
            </a:r>
            <a:r>
              <a:rPr lang="en-GB" sz="1000"/>
              <a:t>Model 1 for Vendor.Eq.EnchantedDiamonds    (11 variables, n=246)</a:t>
            </a:r>
          </a:p>
        </c:rich>
      </c:tx>
      <c:overlay val="0"/>
    </c:title>
    <c:autoTitleDeleted val="0"/>
    <c:plotArea>
      <c:layout/>
      <c:scatterChart>
        <c:scatterStyle val="lineMarker"/>
        <c:varyColors val="0"/>
        <c:ser>
          <c:idx val="0"/>
          <c:order val="0"/>
          <c:tx>
            <c:v>Sensitivity</c:v>
          </c:tx>
          <c:spPr>
            <a:ln w="28575">
              <a:solidFill>
                <a:srgbClr val="0000FF"/>
              </a:solidFill>
            </a:ln>
          </c:spPr>
          <c:marker>
            <c:symbol val="none"/>
          </c:marker>
          <c:xVal>
            <c:numRef>
              <c:f>'Model 1'!$AU$151:$EQ$151</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1'!$AU$152:$EQ$152</c:f>
              <c:numCache>
                <c:formatCode>#,##0.000</c:formatCode>
                <c:ptCount val="101"/>
                <c:pt idx="0">
                  <c:v>1</c:v>
                </c:pt>
                <c:pt idx="1">
                  <c:v>1</c:v>
                </c:pt>
                <c:pt idx="2">
                  <c:v>0.96666666666666656</c:v>
                </c:pt>
                <c:pt idx="3">
                  <c:v>0.95555555555555549</c:v>
                </c:pt>
                <c:pt idx="4">
                  <c:v>0.93333333333333335</c:v>
                </c:pt>
                <c:pt idx="5">
                  <c:v>0.92222222222222228</c:v>
                </c:pt>
                <c:pt idx="6">
                  <c:v>0.91111111111111098</c:v>
                </c:pt>
                <c:pt idx="7">
                  <c:v>0.89999999999999991</c:v>
                </c:pt>
                <c:pt idx="8">
                  <c:v>0.88888888888888884</c:v>
                </c:pt>
                <c:pt idx="9">
                  <c:v>0.88888888888888884</c:v>
                </c:pt>
                <c:pt idx="10">
                  <c:v>0.88888888888888884</c:v>
                </c:pt>
                <c:pt idx="11">
                  <c:v>0.88888888888888884</c:v>
                </c:pt>
                <c:pt idx="12">
                  <c:v>0.88888888888888884</c:v>
                </c:pt>
                <c:pt idx="13">
                  <c:v>0.88888888888888884</c:v>
                </c:pt>
                <c:pt idx="14">
                  <c:v>0.88888888888888884</c:v>
                </c:pt>
                <c:pt idx="15">
                  <c:v>0.88888888888888884</c:v>
                </c:pt>
                <c:pt idx="16">
                  <c:v>0.88888888888888884</c:v>
                </c:pt>
                <c:pt idx="17">
                  <c:v>0.88888888888888884</c:v>
                </c:pt>
                <c:pt idx="18">
                  <c:v>0.88888888888888884</c:v>
                </c:pt>
                <c:pt idx="19">
                  <c:v>0.88888888888888884</c:v>
                </c:pt>
                <c:pt idx="20">
                  <c:v>0.88888888888888884</c:v>
                </c:pt>
                <c:pt idx="21">
                  <c:v>0.88888888888888884</c:v>
                </c:pt>
                <c:pt idx="22">
                  <c:v>0.88888888888888884</c:v>
                </c:pt>
                <c:pt idx="23">
                  <c:v>0.88888888888888884</c:v>
                </c:pt>
                <c:pt idx="24">
                  <c:v>0.88888888888888884</c:v>
                </c:pt>
                <c:pt idx="25">
                  <c:v>0.88888888888888884</c:v>
                </c:pt>
                <c:pt idx="26">
                  <c:v>0.88888888888888884</c:v>
                </c:pt>
                <c:pt idx="27">
                  <c:v>0.88888888888888884</c:v>
                </c:pt>
                <c:pt idx="28">
                  <c:v>0.88888888888888884</c:v>
                </c:pt>
                <c:pt idx="29">
                  <c:v>0.88888888888888884</c:v>
                </c:pt>
                <c:pt idx="30">
                  <c:v>0.88888888888888884</c:v>
                </c:pt>
                <c:pt idx="31">
                  <c:v>0.88888888888888884</c:v>
                </c:pt>
                <c:pt idx="32">
                  <c:v>0.88888888888888884</c:v>
                </c:pt>
                <c:pt idx="33">
                  <c:v>0.88888888888888884</c:v>
                </c:pt>
                <c:pt idx="34">
                  <c:v>0.88888888888888884</c:v>
                </c:pt>
                <c:pt idx="35">
                  <c:v>0.88888888888888884</c:v>
                </c:pt>
                <c:pt idx="36">
                  <c:v>0.88888888888888884</c:v>
                </c:pt>
                <c:pt idx="37">
                  <c:v>0.88888888888888884</c:v>
                </c:pt>
                <c:pt idx="38">
                  <c:v>0.88888888888888884</c:v>
                </c:pt>
                <c:pt idx="39">
                  <c:v>0.87777777777777777</c:v>
                </c:pt>
                <c:pt idx="40">
                  <c:v>0.8666666666666667</c:v>
                </c:pt>
                <c:pt idx="41">
                  <c:v>0.85555555555555562</c:v>
                </c:pt>
                <c:pt idx="42">
                  <c:v>0.84444444444444444</c:v>
                </c:pt>
                <c:pt idx="43">
                  <c:v>0.83333333333333337</c:v>
                </c:pt>
                <c:pt idx="44">
                  <c:v>0.83333333333333337</c:v>
                </c:pt>
                <c:pt idx="45">
                  <c:v>0.83333333333333337</c:v>
                </c:pt>
                <c:pt idx="46">
                  <c:v>0.8222222222222223</c:v>
                </c:pt>
                <c:pt idx="47">
                  <c:v>0.81111111111111112</c:v>
                </c:pt>
                <c:pt idx="48">
                  <c:v>0.8</c:v>
                </c:pt>
                <c:pt idx="49">
                  <c:v>0.78888888888888886</c:v>
                </c:pt>
                <c:pt idx="50">
                  <c:v>0.77777777777777779</c:v>
                </c:pt>
                <c:pt idx="51">
                  <c:v>0.77777777777777779</c:v>
                </c:pt>
                <c:pt idx="52">
                  <c:v>0.77777777777777779</c:v>
                </c:pt>
                <c:pt idx="53">
                  <c:v>0.77777777777777779</c:v>
                </c:pt>
                <c:pt idx="54">
                  <c:v>0.77777777777777779</c:v>
                </c:pt>
                <c:pt idx="55">
                  <c:v>0.77777777777777779</c:v>
                </c:pt>
                <c:pt idx="56">
                  <c:v>0.77777777777777779</c:v>
                </c:pt>
                <c:pt idx="57">
                  <c:v>0.77777777777777779</c:v>
                </c:pt>
                <c:pt idx="58">
                  <c:v>0.77777777777777779</c:v>
                </c:pt>
                <c:pt idx="59">
                  <c:v>0.75555555555555554</c:v>
                </c:pt>
                <c:pt idx="60">
                  <c:v>0.73333333333333328</c:v>
                </c:pt>
                <c:pt idx="61">
                  <c:v>0.71111111111111114</c:v>
                </c:pt>
                <c:pt idx="62">
                  <c:v>0.68888888888888888</c:v>
                </c:pt>
                <c:pt idx="63">
                  <c:v>0.66666666666666663</c:v>
                </c:pt>
                <c:pt idx="64">
                  <c:v>0.66666666666666663</c:v>
                </c:pt>
                <c:pt idx="65">
                  <c:v>0.66666666666666663</c:v>
                </c:pt>
                <c:pt idx="66">
                  <c:v>0.66666666666666663</c:v>
                </c:pt>
                <c:pt idx="67">
                  <c:v>0.66666666666666663</c:v>
                </c:pt>
                <c:pt idx="68">
                  <c:v>0.65555555555555556</c:v>
                </c:pt>
                <c:pt idx="69">
                  <c:v>0.64444444444444438</c:v>
                </c:pt>
                <c:pt idx="70">
                  <c:v>0.6333333333333333</c:v>
                </c:pt>
                <c:pt idx="71">
                  <c:v>0.62222222222222223</c:v>
                </c:pt>
                <c:pt idx="72">
                  <c:v>0.61111111111111116</c:v>
                </c:pt>
                <c:pt idx="73">
                  <c:v>0.61111111111111116</c:v>
                </c:pt>
                <c:pt idx="74">
                  <c:v>0.60000000000000009</c:v>
                </c:pt>
                <c:pt idx="75">
                  <c:v>0.58888888888888891</c:v>
                </c:pt>
                <c:pt idx="76">
                  <c:v>0.57777777777777783</c:v>
                </c:pt>
                <c:pt idx="77">
                  <c:v>0.56666666666666665</c:v>
                </c:pt>
                <c:pt idx="78">
                  <c:v>0.55555555555555558</c:v>
                </c:pt>
                <c:pt idx="79">
                  <c:v>0.55555555555555558</c:v>
                </c:pt>
                <c:pt idx="80">
                  <c:v>0.55555555555555558</c:v>
                </c:pt>
                <c:pt idx="81">
                  <c:v>0.55555555555555558</c:v>
                </c:pt>
                <c:pt idx="82">
                  <c:v>0.55555555555555558</c:v>
                </c:pt>
                <c:pt idx="83">
                  <c:v>0.54444444444444451</c:v>
                </c:pt>
                <c:pt idx="84">
                  <c:v>0.53333333333333333</c:v>
                </c:pt>
                <c:pt idx="85">
                  <c:v>0.52222222222222225</c:v>
                </c:pt>
                <c:pt idx="86">
                  <c:v>0.51111111111111107</c:v>
                </c:pt>
                <c:pt idx="87">
                  <c:v>0.5</c:v>
                </c:pt>
                <c:pt idx="88">
                  <c:v>0.5</c:v>
                </c:pt>
                <c:pt idx="89">
                  <c:v>0.5</c:v>
                </c:pt>
                <c:pt idx="90">
                  <c:v>0.48888888888888893</c:v>
                </c:pt>
                <c:pt idx="91">
                  <c:v>0.47777777777777775</c:v>
                </c:pt>
                <c:pt idx="92">
                  <c:v>0.46666666666666667</c:v>
                </c:pt>
                <c:pt idx="93">
                  <c:v>0.45555555555555549</c:v>
                </c:pt>
                <c:pt idx="94">
                  <c:v>0.44444444444444442</c:v>
                </c:pt>
                <c:pt idx="95">
                  <c:v>0.44444444444444442</c:v>
                </c:pt>
                <c:pt idx="96">
                  <c:v>0.44444444444444442</c:v>
                </c:pt>
                <c:pt idx="97">
                  <c:v>0.43333333333333335</c:v>
                </c:pt>
                <c:pt idx="98">
                  <c:v>0.34444444444444444</c:v>
                </c:pt>
                <c:pt idx="99">
                  <c:v>0.3888888888888889</c:v>
                </c:pt>
                <c:pt idx="100">
                  <c:v>0</c:v>
                </c:pt>
              </c:numCache>
            </c:numRef>
          </c:yVal>
          <c:smooth val="0"/>
          <c:extLst>
            <c:ext xmlns:c16="http://schemas.microsoft.com/office/drawing/2014/chart" uri="{C3380CC4-5D6E-409C-BE32-E72D297353CC}">
              <c16:uniqueId val="{00000000-AAC7-4392-BE46-9F6CFBFE53A9}"/>
            </c:ext>
          </c:extLst>
        </c:ser>
        <c:ser>
          <c:idx val="1"/>
          <c:order val="1"/>
          <c:tx>
            <c:v>Specificity</c:v>
          </c:tx>
          <c:spPr>
            <a:ln w="28575">
              <a:solidFill>
                <a:srgbClr val="FF0000"/>
              </a:solidFill>
            </a:ln>
          </c:spPr>
          <c:marker>
            <c:symbol val="none"/>
          </c:marker>
          <c:xVal>
            <c:numRef>
              <c:f>'Model 1'!$AU$151:$EQ$151</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1'!$AU$153:$EQ$153</c:f>
              <c:numCache>
                <c:formatCode>#,##0.000</c:formatCode>
                <c:ptCount val="101"/>
                <c:pt idx="0">
                  <c:v>0</c:v>
                </c:pt>
                <c:pt idx="1">
                  <c:v>0.85526315789473684</c:v>
                </c:pt>
                <c:pt idx="2">
                  <c:v>0.70350877192982464</c:v>
                </c:pt>
                <c:pt idx="3">
                  <c:v>0.8850877192982457</c:v>
                </c:pt>
                <c:pt idx="4">
                  <c:v>0.89824561403508774</c:v>
                </c:pt>
                <c:pt idx="5">
                  <c:v>0.9096491228070176</c:v>
                </c:pt>
                <c:pt idx="6">
                  <c:v>0.92017543859649131</c:v>
                </c:pt>
                <c:pt idx="7">
                  <c:v>0.9263157894736842</c:v>
                </c:pt>
                <c:pt idx="8">
                  <c:v>0.93245614035087721</c:v>
                </c:pt>
                <c:pt idx="9">
                  <c:v>0.93596491228070178</c:v>
                </c:pt>
                <c:pt idx="10">
                  <c:v>0.93859649122807021</c:v>
                </c:pt>
                <c:pt idx="11">
                  <c:v>0.94122807017543852</c:v>
                </c:pt>
                <c:pt idx="12">
                  <c:v>0.94298245614035092</c:v>
                </c:pt>
                <c:pt idx="13">
                  <c:v>0.94649122807017549</c:v>
                </c:pt>
                <c:pt idx="14">
                  <c:v>0.95087719298245621</c:v>
                </c:pt>
                <c:pt idx="15">
                  <c:v>0.95614035087719296</c:v>
                </c:pt>
                <c:pt idx="16">
                  <c:v>0.96052631578947367</c:v>
                </c:pt>
                <c:pt idx="17">
                  <c:v>0.96491228070175439</c:v>
                </c:pt>
                <c:pt idx="18">
                  <c:v>0.96754385964912282</c:v>
                </c:pt>
                <c:pt idx="19">
                  <c:v>0.9692982456140351</c:v>
                </c:pt>
                <c:pt idx="20">
                  <c:v>0.9692982456140351</c:v>
                </c:pt>
                <c:pt idx="21">
                  <c:v>0.9692982456140351</c:v>
                </c:pt>
                <c:pt idx="22">
                  <c:v>0.97017543859649114</c:v>
                </c:pt>
                <c:pt idx="23">
                  <c:v>0.97105263157894739</c:v>
                </c:pt>
                <c:pt idx="24">
                  <c:v>0.97192982456140353</c:v>
                </c:pt>
                <c:pt idx="25">
                  <c:v>0.97456140350877185</c:v>
                </c:pt>
                <c:pt idx="26">
                  <c:v>0.97719298245614039</c:v>
                </c:pt>
                <c:pt idx="27">
                  <c:v>0.97894736842105257</c:v>
                </c:pt>
                <c:pt idx="28">
                  <c:v>0.98070175438596485</c:v>
                </c:pt>
                <c:pt idx="29">
                  <c:v>0.98245614035087714</c:v>
                </c:pt>
                <c:pt idx="30">
                  <c:v>0.98245614035087714</c:v>
                </c:pt>
                <c:pt idx="31">
                  <c:v>0.98245614035087714</c:v>
                </c:pt>
                <c:pt idx="32">
                  <c:v>0.98245614035087714</c:v>
                </c:pt>
                <c:pt idx="33">
                  <c:v>0.98245614035087714</c:v>
                </c:pt>
                <c:pt idx="34">
                  <c:v>0.98245614035087714</c:v>
                </c:pt>
                <c:pt idx="35">
                  <c:v>0.98245614035087714</c:v>
                </c:pt>
                <c:pt idx="36">
                  <c:v>0.98245614035087714</c:v>
                </c:pt>
                <c:pt idx="37">
                  <c:v>0.98245614035087714</c:v>
                </c:pt>
                <c:pt idx="38">
                  <c:v>0.98245614035087714</c:v>
                </c:pt>
                <c:pt idx="39">
                  <c:v>0.98421052631578954</c:v>
                </c:pt>
                <c:pt idx="40">
                  <c:v>0.98596491228070182</c:v>
                </c:pt>
                <c:pt idx="41">
                  <c:v>0.987719298245614</c:v>
                </c:pt>
                <c:pt idx="42">
                  <c:v>0.98947368421052628</c:v>
                </c:pt>
                <c:pt idx="43">
                  <c:v>0.99122807017543857</c:v>
                </c:pt>
                <c:pt idx="44">
                  <c:v>0.99210526315789471</c:v>
                </c:pt>
                <c:pt idx="45">
                  <c:v>0.99298245614035086</c:v>
                </c:pt>
                <c:pt idx="46">
                  <c:v>0.993859649122807</c:v>
                </c:pt>
                <c:pt idx="47">
                  <c:v>0.99473684210526325</c:v>
                </c:pt>
                <c:pt idx="48">
                  <c:v>0.99561403508771928</c:v>
                </c:pt>
                <c:pt idx="49">
                  <c:v>0.99561403508771928</c:v>
                </c:pt>
                <c:pt idx="50">
                  <c:v>0.99561403508771928</c:v>
                </c:pt>
                <c:pt idx="51">
                  <c:v>0.99561403508771928</c:v>
                </c:pt>
                <c:pt idx="52">
                  <c:v>0.99561403508771928</c:v>
                </c:pt>
                <c:pt idx="53">
                  <c:v>0.99561403508771928</c:v>
                </c:pt>
                <c:pt idx="54">
                  <c:v>0.99561403508771928</c:v>
                </c:pt>
                <c:pt idx="55">
                  <c:v>0.99561403508771928</c:v>
                </c:pt>
                <c:pt idx="56">
                  <c:v>0.99561403508771928</c:v>
                </c:pt>
                <c:pt idx="57">
                  <c:v>0.99561403508771928</c:v>
                </c:pt>
                <c:pt idx="58">
                  <c:v>0.99561403508771928</c:v>
                </c:pt>
                <c:pt idx="59">
                  <c:v>0.99561403508771928</c:v>
                </c:pt>
                <c:pt idx="60">
                  <c:v>0.99561403508771928</c:v>
                </c:pt>
                <c:pt idx="61">
                  <c:v>0.99561403508771928</c:v>
                </c:pt>
                <c:pt idx="62">
                  <c:v>0.99561403508771928</c:v>
                </c:pt>
                <c:pt idx="63">
                  <c:v>0.99561403508771928</c:v>
                </c:pt>
                <c:pt idx="64">
                  <c:v>0.99561403508771928</c:v>
                </c:pt>
                <c:pt idx="65">
                  <c:v>0.99561403508771928</c:v>
                </c:pt>
                <c:pt idx="66">
                  <c:v>0.99561403508771928</c:v>
                </c:pt>
                <c:pt idx="67">
                  <c:v>0.99561403508771928</c:v>
                </c:pt>
                <c:pt idx="68">
                  <c:v>0.99561403508771928</c:v>
                </c:pt>
                <c:pt idx="69">
                  <c:v>0.99561403508771928</c:v>
                </c:pt>
                <c:pt idx="70">
                  <c:v>0.99649122807017543</c:v>
                </c:pt>
                <c:pt idx="71">
                  <c:v>0.99736842105263157</c:v>
                </c:pt>
                <c:pt idx="72">
                  <c:v>0.99824561403508771</c:v>
                </c:pt>
                <c:pt idx="73">
                  <c:v>0.99912280701754386</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numCache>
            </c:numRef>
          </c:yVal>
          <c:smooth val="0"/>
          <c:extLst>
            <c:ext xmlns:c16="http://schemas.microsoft.com/office/drawing/2014/chart" uri="{C3380CC4-5D6E-409C-BE32-E72D297353CC}">
              <c16:uniqueId val="{00000001-AAC7-4392-BE46-9F6CFBFE53A9}"/>
            </c:ext>
          </c:extLst>
        </c:ser>
        <c:ser>
          <c:idx val="2"/>
          <c:order val="2"/>
          <c:tx>
            <c:strRef>
              <c:f>'Model 1'!$AT$154</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1'!$AU$151:$EQ$151</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1'!$AU$154:$EQ$154</c:f>
              <c:numCache>
                <c:formatCode>#,##0.000</c:formatCode>
                <c:ptCount val="101"/>
                <c:pt idx="0">
                  <c:v>0.5</c:v>
                </c:pt>
                <c:pt idx="1">
                  <c:v>0.92763157894736836</c:v>
                </c:pt>
                <c:pt idx="2">
                  <c:v>0.83508771929824555</c:v>
                </c:pt>
                <c:pt idx="3">
                  <c:v>0.92032163742690054</c:v>
                </c:pt>
                <c:pt idx="4">
                  <c:v>0.91578947368421049</c:v>
                </c:pt>
                <c:pt idx="5">
                  <c:v>0.91593567251461994</c:v>
                </c:pt>
                <c:pt idx="6">
                  <c:v>0.91564327485380115</c:v>
                </c:pt>
                <c:pt idx="7">
                  <c:v>0.91315789473684206</c:v>
                </c:pt>
                <c:pt idx="8">
                  <c:v>0.91067251461988308</c:v>
                </c:pt>
                <c:pt idx="9">
                  <c:v>0.91242690058479536</c:v>
                </c:pt>
                <c:pt idx="10">
                  <c:v>0.91374269005847952</c:v>
                </c:pt>
                <c:pt idx="11">
                  <c:v>0.91505847953216368</c:v>
                </c:pt>
                <c:pt idx="12">
                  <c:v>0.91593567251461994</c:v>
                </c:pt>
                <c:pt idx="13">
                  <c:v>0.91769005847953222</c:v>
                </c:pt>
                <c:pt idx="14">
                  <c:v>0.91988304093567252</c:v>
                </c:pt>
                <c:pt idx="15">
                  <c:v>0.92251461988304095</c:v>
                </c:pt>
                <c:pt idx="16">
                  <c:v>0.92470760233918126</c:v>
                </c:pt>
                <c:pt idx="17">
                  <c:v>0.92690058479532156</c:v>
                </c:pt>
                <c:pt idx="18">
                  <c:v>0.92821637426900583</c:v>
                </c:pt>
                <c:pt idx="19">
                  <c:v>0.92909356725146197</c:v>
                </c:pt>
                <c:pt idx="20">
                  <c:v>0.92909356725146197</c:v>
                </c:pt>
                <c:pt idx="21">
                  <c:v>0.92909356725146197</c:v>
                </c:pt>
                <c:pt idx="22">
                  <c:v>0.92953216374268999</c:v>
                </c:pt>
                <c:pt idx="23">
                  <c:v>0.92997076023391811</c:v>
                </c:pt>
                <c:pt idx="24">
                  <c:v>0.93040935672514613</c:v>
                </c:pt>
                <c:pt idx="25">
                  <c:v>0.93172514619883029</c:v>
                </c:pt>
                <c:pt idx="26">
                  <c:v>0.93304093567251467</c:v>
                </c:pt>
                <c:pt idx="27">
                  <c:v>0.9339181286549707</c:v>
                </c:pt>
                <c:pt idx="28">
                  <c:v>0.93479532163742685</c:v>
                </c:pt>
                <c:pt idx="29">
                  <c:v>0.93567251461988299</c:v>
                </c:pt>
                <c:pt idx="30">
                  <c:v>0.93567251461988299</c:v>
                </c:pt>
                <c:pt idx="31">
                  <c:v>0.93567251461988299</c:v>
                </c:pt>
                <c:pt idx="32">
                  <c:v>0.93567251461988299</c:v>
                </c:pt>
                <c:pt idx="33">
                  <c:v>0.93567251461988299</c:v>
                </c:pt>
                <c:pt idx="34">
                  <c:v>0.93567251461988299</c:v>
                </c:pt>
                <c:pt idx="35">
                  <c:v>0.93567251461988299</c:v>
                </c:pt>
                <c:pt idx="36">
                  <c:v>0.93567251461988299</c:v>
                </c:pt>
                <c:pt idx="37">
                  <c:v>0.93567251461988299</c:v>
                </c:pt>
                <c:pt idx="38">
                  <c:v>0.93567251461988299</c:v>
                </c:pt>
                <c:pt idx="39">
                  <c:v>0.93099415204678371</c:v>
                </c:pt>
                <c:pt idx="40">
                  <c:v>0.9263157894736842</c:v>
                </c:pt>
                <c:pt idx="41">
                  <c:v>0.92163742690058481</c:v>
                </c:pt>
                <c:pt idx="42">
                  <c:v>0.91695906432748542</c:v>
                </c:pt>
                <c:pt idx="43">
                  <c:v>0.91228070175438591</c:v>
                </c:pt>
                <c:pt idx="44">
                  <c:v>0.91271929824561404</c:v>
                </c:pt>
                <c:pt idx="45">
                  <c:v>0.91315789473684217</c:v>
                </c:pt>
                <c:pt idx="46">
                  <c:v>0.90804093567251465</c:v>
                </c:pt>
                <c:pt idx="47">
                  <c:v>0.90292397660818713</c:v>
                </c:pt>
                <c:pt idx="48">
                  <c:v>0.89780701754385972</c:v>
                </c:pt>
                <c:pt idx="49">
                  <c:v>0.89225146198830407</c:v>
                </c:pt>
                <c:pt idx="50">
                  <c:v>0.88669590643274854</c:v>
                </c:pt>
                <c:pt idx="51">
                  <c:v>0.88669590643274854</c:v>
                </c:pt>
                <c:pt idx="52">
                  <c:v>0.88669590643274854</c:v>
                </c:pt>
                <c:pt idx="53">
                  <c:v>0.88669590643274854</c:v>
                </c:pt>
                <c:pt idx="54">
                  <c:v>0.88669590643274854</c:v>
                </c:pt>
                <c:pt idx="55">
                  <c:v>0.88669590643274854</c:v>
                </c:pt>
                <c:pt idx="56">
                  <c:v>0.88669590643274854</c:v>
                </c:pt>
                <c:pt idx="57">
                  <c:v>0.88669590643274854</c:v>
                </c:pt>
                <c:pt idx="58">
                  <c:v>0.88669590643274854</c:v>
                </c:pt>
                <c:pt idx="59">
                  <c:v>0.87558479532163735</c:v>
                </c:pt>
                <c:pt idx="60">
                  <c:v>0.86447368421052628</c:v>
                </c:pt>
                <c:pt idx="61">
                  <c:v>0.85336257309941521</c:v>
                </c:pt>
                <c:pt idx="62">
                  <c:v>0.84225146198830414</c:v>
                </c:pt>
                <c:pt idx="63">
                  <c:v>0.83114035087719296</c:v>
                </c:pt>
                <c:pt idx="64">
                  <c:v>0.83114035087719296</c:v>
                </c:pt>
                <c:pt idx="65">
                  <c:v>0.83114035087719296</c:v>
                </c:pt>
                <c:pt idx="66">
                  <c:v>0.83114035087719296</c:v>
                </c:pt>
                <c:pt idx="67">
                  <c:v>0.83114035087719296</c:v>
                </c:pt>
                <c:pt idx="68">
                  <c:v>0.82558479532163742</c:v>
                </c:pt>
                <c:pt idx="69">
                  <c:v>0.82002923976608177</c:v>
                </c:pt>
                <c:pt idx="70">
                  <c:v>0.81491228070175437</c:v>
                </c:pt>
                <c:pt idx="71">
                  <c:v>0.80979532163742696</c:v>
                </c:pt>
                <c:pt idx="72">
                  <c:v>0.80467836257309944</c:v>
                </c:pt>
                <c:pt idx="73">
                  <c:v>0.80511695906432745</c:v>
                </c:pt>
                <c:pt idx="74">
                  <c:v>0.8</c:v>
                </c:pt>
                <c:pt idx="75">
                  <c:v>0.79444444444444451</c:v>
                </c:pt>
                <c:pt idx="76">
                  <c:v>0.78888888888888897</c:v>
                </c:pt>
                <c:pt idx="77">
                  <c:v>0.78333333333333333</c:v>
                </c:pt>
                <c:pt idx="78">
                  <c:v>0.77777777777777779</c:v>
                </c:pt>
                <c:pt idx="79">
                  <c:v>0.77777777777777779</c:v>
                </c:pt>
                <c:pt idx="80">
                  <c:v>0.77777777777777779</c:v>
                </c:pt>
                <c:pt idx="81">
                  <c:v>0.77777777777777779</c:v>
                </c:pt>
                <c:pt idx="82">
                  <c:v>0.77777777777777779</c:v>
                </c:pt>
                <c:pt idx="83">
                  <c:v>0.77222222222222225</c:v>
                </c:pt>
                <c:pt idx="84">
                  <c:v>0.76666666666666661</c:v>
                </c:pt>
                <c:pt idx="85">
                  <c:v>0.76111111111111107</c:v>
                </c:pt>
                <c:pt idx="86">
                  <c:v>0.75555555555555554</c:v>
                </c:pt>
                <c:pt idx="87">
                  <c:v>0.75</c:v>
                </c:pt>
                <c:pt idx="88">
                  <c:v>0.75</c:v>
                </c:pt>
                <c:pt idx="89">
                  <c:v>0.75</c:v>
                </c:pt>
                <c:pt idx="90">
                  <c:v>0.74444444444444446</c:v>
                </c:pt>
                <c:pt idx="91">
                  <c:v>0.73888888888888893</c:v>
                </c:pt>
                <c:pt idx="92">
                  <c:v>0.73333333333333339</c:v>
                </c:pt>
                <c:pt idx="93">
                  <c:v>0.72777777777777775</c:v>
                </c:pt>
                <c:pt idx="94">
                  <c:v>0.72222222222222221</c:v>
                </c:pt>
                <c:pt idx="95">
                  <c:v>0.72222222222222221</c:v>
                </c:pt>
                <c:pt idx="96">
                  <c:v>0.72222222222222221</c:v>
                </c:pt>
                <c:pt idx="97">
                  <c:v>0.71666666666666667</c:v>
                </c:pt>
                <c:pt idx="98">
                  <c:v>0.67222222222222228</c:v>
                </c:pt>
                <c:pt idx="99">
                  <c:v>0.69444444444444442</c:v>
                </c:pt>
                <c:pt idx="100">
                  <c:v>0.5</c:v>
                </c:pt>
              </c:numCache>
            </c:numRef>
          </c:yVal>
          <c:smooth val="0"/>
          <c:extLst>
            <c:ext xmlns:c16="http://schemas.microsoft.com/office/drawing/2014/chart" uri="{C3380CC4-5D6E-409C-BE32-E72D297353CC}">
              <c16:uniqueId val="{00000002-AAC7-4392-BE46-9F6CFBFE53A9}"/>
            </c:ext>
          </c:extLst>
        </c:ser>
        <c:dLbls>
          <c:showLegendKey val="0"/>
          <c:showVal val="0"/>
          <c:showCatName val="0"/>
          <c:showSerName val="0"/>
          <c:showPercent val="0"/>
          <c:showBubbleSize val="0"/>
        </c:dLbls>
        <c:axId val="1038599488"/>
        <c:axId val="1243407296"/>
      </c:scatterChart>
      <c:valAx>
        <c:axId val="1038599488"/>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1243407296"/>
        <c:crosses val="autoZero"/>
        <c:crossBetween val="midCat"/>
      </c:valAx>
      <c:valAx>
        <c:axId val="1243407296"/>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038599488"/>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Error Rates- vs- Cutoff Value
</a:t>
            </a:r>
            <a:r>
              <a:rPr lang="en-GB" sz="1000"/>
              <a:t>Model 1 for Vendor.Eq.EnchantedDiamonds    (11 variables, n=246)</a:t>
            </a:r>
          </a:p>
        </c:rich>
      </c:tx>
      <c:overlay val="0"/>
    </c:title>
    <c:autoTitleDeleted val="0"/>
    <c:plotArea>
      <c:layout/>
      <c:scatterChart>
        <c:scatterStyle val="lineMarker"/>
        <c:varyColors val="0"/>
        <c:ser>
          <c:idx val="0"/>
          <c:order val="0"/>
          <c:tx>
            <c:v>% False Positive</c:v>
          </c:tx>
          <c:spPr>
            <a:ln w="28575">
              <a:solidFill>
                <a:srgbClr val="0000FF"/>
              </a:solidFill>
            </a:ln>
          </c:spPr>
          <c:marker>
            <c:symbol val="none"/>
          </c:marker>
          <c:xVal>
            <c:numRef>
              <c:f>'Model 1'!$AU$174:$EQ$174</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1'!$AU$175:$EQ$175</c:f>
              <c:numCache>
                <c:formatCode>#,##0.000</c:formatCode>
                <c:ptCount val="101"/>
                <c:pt idx="0">
                  <c:v>0.92682926829268297</c:v>
                </c:pt>
                <c:pt idx="1">
                  <c:v>0.13414634146341464</c:v>
                </c:pt>
                <c:pt idx="2">
                  <c:v>0.27479674796747966</c:v>
                </c:pt>
                <c:pt idx="3">
                  <c:v>0.10650406504065041</c:v>
                </c:pt>
                <c:pt idx="4">
                  <c:v>9.4308943089430886E-2</c:v>
                </c:pt>
                <c:pt idx="5">
                  <c:v>8.3739837398373984E-2</c:v>
                </c:pt>
                <c:pt idx="6">
                  <c:v>7.3983739837398366E-2</c:v>
                </c:pt>
                <c:pt idx="7">
                  <c:v>6.8292682926829273E-2</c:v>
                </c:pt>
                <c:pt idx="8">
                  <c:v>6.2601626016260167E-2</c:v>
                </c:pt>
                <c:pt idx="9">
                  <c:v>5.9349593495934959E-2</c:v>
                </c:pt>
                <c:pt idx="10">
                  <c:v>5.6910569105691054E-2</c:v>
                </c:pt>
                <c:pt idx="11">
                  <c:v>5.4471544715447157E-2</c:v>
                </c:pt>
                <c:pt idx="12">
                  <c:v>5.2845528455284556E-2</c:v>
                </c:pt>
                <c:pt idx="13">
                  <c:v>4.9593495934959347E-2</c:v>
                </c:pt>
                <c:pt idx="14">
                  <c:v>4.5528455284552842E-2</c:v>
                </c:pt>
                <c:pt idx="15">
                  <c:v>4.065040650406504E-2</c:v>
                </c:pt>
                <c:pt idx="16">
                  <c:v>3.6585365853658534E-2</c:v>
                </c:pt>
                <c:pt idx="17">
                  <c:v>3.2520325203252036E-2</c:v>
                </c:pt>
                <c:pt idx="18">
                  <c:v>3.0081300813008131E-2</c:v>
                </c:pt>
                <c:pt idx="19">
                  <c:v>2.8455284552845527E-2</c:v>
                </c:pt>
                <c:pt idx="20">
                  <c:v>2.8455284552845527E-2</c:v>
                </c:pt>
                <c:pt idx="21">
                  <c:v>2.8455284552845527E-2</c:v>
                </c:pt>
                <c:pt idx="22">
                  <c:v>2.7642276422764227E-2</c:v>
                </c:pt>
                <c:pt idx="23">
                  <c:v>2.6829268292682926E-2</c:v>
                </c:pt>
                <c:pt idx="24">
                  <c:v>2.6016260162601626E-2</c:v>
                </c:pt>
                <c:pt idx="25">
                  <c:v>2.3577235772357721E-2</c:v>
                </c:pt>
                <c:pt idx="26">
                  <c:v>2.113821138211382E-2</c:v>
                </c:pt>
                <c:pt idx="27">
                  <c:v>1.9512195121951219E-2</c:v>
                </c:pt>
                <c:pt idx="28">
                  <c:v>1.7886178861788619E-2</c:v>
                </c:pt>
                <c:pt idx="29">
                  <c:v>1.6260162601626018E-2</c:v>
                </c:pt>
                <c:pt idx="30">
                  <c:v>1.6260162601626018E-2</c:v>
                </c:pt>
                <c:pt idx="31">
                  <c:v>1.6260162601626018E-2</c:v>
                </c:pt>
                <c:pt idx="32">
                  <c:v>1.6260162601626018E-2</c:v>
                </c:pt>
                <c:pt idx="33">
                  <c:v>1.6260162601626018E-2</c:v>
                </c:pt>
                <c:pt idx="34">
                  <c:v>1.6260162601626018E-2</c:v>
                </c:pt>
                <c:pt idx="35">
                  <c:v>1.6260162601626018E-2</c:v>
                </c:pt>
                <c:pt idx="36">
                  <c:v>1.6260162601626018E-2</c:v>
                </c:pt>
                <c:pt idx="37">
                  <c:v>1.6260162601626018E-2</c:v>
                </c:pt>
                <c:pt idx="38">
                  <c:v>1.6260162601626018E-2</c:v>
                </c:pt>
                <c:pt idx="39">
                  <c:v>1.4634146341463415E-2</c:v>
                </c:pt>
                <c:pt idx="40">
                  <c:v>1.3008130081300813E-2</c:v>
                </c:pt>
                <c:pt idx="41">
                  <c:v>1.1382113821138211E-2</c:v>
                </c:pt>
                <c:pt idx="42">
                  <c:v>9.7560975609756097E-3</c:v>
                </c:pt>
                <c:pt idx="43">
                  <c:v>8.130081300813009E-3</c:v>
                </c:pt>
                <c:pt idx="44">
                  <c:v>7.3170731707317077E-3</c:v>
                </c:pt>
                <c:pt idx="45">
                  <c:v>6.5040650406504065E-3</c:v>
                </c:pt>
                <c:pt idx="46">
                  <c:v>5.6910569105691053E-3</c:v>
                </c:pt>
                <c:pt idx="47">
                  <c:v>4.8780487804878049E-3</c:v>
                </c:pt>
                <c:pt idx="48">
                  <c:v>4.0650406504065045E-3</c:v>
                </c:pt>
                <c:pt idx="49">
                  <c:v>4.0650406504065045E-3</c:v>
                </c:pt>
                <c:pt idx="50">
                  <c:v>4.0650406504065045E-3</c:v>
                </c:pt>
                <c:pt idx="51">
                  <c:v>4.0650406504065045E-3</c:v>
                </c:pt>
                <c:pt idx="52">
                  <c:v>4.0650406504065045E-3</c:v>
                </c:pt>
                <c:pt idx="53">
                  <c:v>4.0650406504065045E-3</c:v>
                </c:pt>
                <c:pt idx="54">
                  <c:v>4.0650406504065045E-3</c:v>
                </c:pt>
                <c:pt idx="55">
                  <c:v>4.0650406504065045E-3</c:v>
                </c:pt>
                <c:pt idx="56">
                  <c:v>4.0650406504065045E-3</c:v>
                </c:pt>
                <c:pt idx="57">
                  <c:v>4.0650406504065045E-3</c:v>
                </c:pt>
                <c:pt idx="58">
                  <c:v>4.0650406504065045E-3</c:v>
                </c:pt>
                <c:pt idx="59">
                  <c:v>4.0650406504065045E-3</c:v>
                </c:pt>
                <c:pt idx="60">
                  <c:v>4.0650406504065045E-3</c:v>
                </c:pt>
                <c:pt idx="61">
                  <c:v>4.0650406504065045E-3</c:v>
                </c:pt>
                <c:pt idx="62">
                  <c:v>4.0650406504065045E-3</c:v>
                </c:pt>
                <c:pt idx="63">
                  <c:v>4.0650406504065045E-3</c:v>
                </c:pt>
                <c:pt idx="64">
                  <c:v>4.0650406504065045E-3</c:v>
                </c:pt>
                <c:pt idx="65">
                  <c:v>4.0650406504065045E-3</c:v>
                </c:pt>
                <c:pt idx="66">
                  <c:v>4.0650406504065045E-3</c:v>
                </c:pt>
                <c:pt idx="67">
                  <c:v>4.0650406504065045E-3</c:v>
                </c:pt>
                <c:pt idx="68">
                  <c:v>4.0650406504065045E-3</c:v>
                </c:pt>
                <c:pt idx="69">
                  <c:v>4.0650406504065045E-3</c:v>
                </c:pt>
                <c:pt idx="70">
                  <c:v>3.2520325203252032E-3</c:v>
                </c:pt>
                <c:pt idx="71">
                  <c:v>2.4390243902439024E-3</c:v>
                </c:pt>
                <c:pt idx="72">
                  <c:v>1.6260162601626016E-3</c:v>
                </c:pt>
                <c:pt idx="73">
                  <c:v>8.1300813008130081E-4</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4313-40A7-9767-CB2CAFF670A8}"/>
            </c:ext>
          </c:extLst>
        </c:ser>
        <c:ser>
          <c:idx val="1"/>
          <c:order val="1"/>
          <c:tx>
            <c:v>% False Negative</c:v>
          </c:tx>
          <c:spPr>
            <a:ln w="28575">
              <a:solidFill>
                <a:srgbClr val="FF0000"/>
              </a:solidFill>
            </a:ln>
          </c:spPr>
          <c:marker>
            <c:symbol val="none"/>
          </c:marker>
          <c:xVal>
            <c:numRef>
              <c:f>'Model 1'!$AU$174:$EQ$174</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1'!$AU$176:$EQ$176</c:f>
              <c:numCache>
                <c:formatCode>#,##0.000</c:formatCode>
                <c:ptCount val="101"/>
                <c:pt idx="0">
                  <c:v>0</c:v>
                </c:pt>
                <c:pt idx="1">
                  <c:v>0</c:v>
                </c:pt>
                <c:pt idx="2">
                  <c:v>2.4390243902439024E-3</c:v>
                </c:pt>
                <c:pt idx="3">
                  <c:v>3.2520325203252032E-3</c:v>
                </c:pt>
                <c:pt idx="4">
                  <c:v>4.8780487804878049E-3</c:v>
                </c:pt>
                <c:pt idx="5">
                  <c:v>5.6910569105691053E-3</c:v>
                </c:pt>
                <c:pt idx="6">
                  <c:v>6.5040650406504065E-3</c:v>
                </c:pt>
                <c:pt idx="7">
                  <c:v>7.3170731707317077E-3</c:v>
                </c:pt>
                <c:pt idx="8">
                  <c:v>8.130081300813009E-3</c:v>
                </c:pt>
                <c:pt idx="9">
                  <c:v>8.130081300813009E-3</c:v>
                </c:pt>
                <c:pt idx="10">
                  <c:v>8.130081300813009E-3</c:v>
                </c:pt>
                <c:pt idx="11">
                  <c:v>8.130081300813009E-3</c:v>
                </c:pt>
                <c:pt idx="12">
                  <c:v>8.130081300813009E-3</c:v>
                </c:pt>
                <c:pt idx="13">
                  <c:v>8.130081300813009E-3</c:v>
                </c:pt>
                <c:pt idx="14">
                  <c:v>8.130081300813009E-3</c:v>
                </c:pt>
                <c:pt idx="15">
                  <c:v>8.130081300813009E-3</c:v>
                </c:pt>
                <c:pt idx="16">
                  <c:v>8.130081300813009E-3</c:v>
                </c:pt>
                <c:pt idx="17">
                  <c:v>8.130081300813009E-3</c:v>
                </c:pt>
                <c:pt idx="18">
                  <c:v>8.130081300813009E-3</c:v>
                </c:pt>
                <c:pt idx="19">
                  <c:v>8.130081300813009E-3</c:v>
                </c:pt>
                <c:pt idx="20">
                  <c:v>8.130081300813009E-3</c:v>
                </c:pt>
                <c:pt idx="21">
                  <c:v>8.130081300813009E-3</c:v>
                </c:pt>
                <c:pt idx="22">
                  <c:v>8.130081300813009E-3</c:v>
                </c:pt>
                <c:pt idx="23">
                  <c:v>8.130081300813009E-3</c:v>
                </c:pt>
                <c:pt idx="24">
                  <c:v>8.130081300813009E-3</c:v>
                </c:pt>
                <c:pt idx="25">
                  <c:v>8.130081300813009E-3</c:v>
                </c:pt>
                <c:pt idx="26">
                  <c:v>8.130081300813009E-3</c:v>
                </c:pt>
                <c:pt idx="27">
                  <c:v>8.130081300813009E-3</c:v>
                </c:pt>
                <c:pt idx="28">
                  <c:v>8.130081300813009E-3</c:v>
                </c:pt>
                <c:pt idx="29">
                  <c:v>8.130081300813009E-3</c:v>
                </c:pt>
                <c:pt idx="30">
                  <c:v>8.130081300813009E-3</c:v>
                </c:pt>
                <c:pt idx="31">
                  <c:v>8.130081300813009E-3</c:v>
                </c:pt>
                <c:pt idx="32">
                  <c:v>8.130081300813009E-3</c:v>
                </c:pt>
                <c:pt idx="33">
                  <c:v>8.130081300813009E-3</c:v>
                </c:pt>
                <c:pt idx="34">
                  <c:v>8.130081300813009E-3</c:v>
                </c:pt>
                <c:pt idx="35">
                  <c:v>8.130081300813009E-3</c:v>
                </c:pt>
                <c:pt idx="36">
                  <c:v>8.130081300813009E-3</c:v>
                </c:pt>
                <c:pt idx="37">
                  <c:v>8.130081300813009E-3</c:v>
                </c:pt>
                <c:pt idx="38">
                  <c:v>8.130081300813009E-3</c:v>
                </c:pt>
                <c:pt idx="39">
                  <c:v>8.9430894308943094E-3</c:v>
                </c:pt>
                <c:pt idx="40">
                  <c:v>9.7560975609756097E-3</c:v>
                </c:pt>
                <c:pt idx="41">
                  <c:v>1.056910569105691E-2</c:v>
                </c:pt>
                <c:pt idx="42">
                  <c:v>1.1382113821138211E-2</c:v>
                </c:pt>
                <c:pt idx="43">
                  <c:v>1.2195121951219513E-2</c:v>
                </c:pt>
                <c:pt idx="44">
                  <c:v>1.2195121951219513E-2</c:v>
                </c:pt>
                <c:pt idx="45">
                  <c:v>1.2195121951219513E-2</c:v>
                </c:pt>
                <c:pt idx="46">
                  <c:v>1.3008130081300813E-2</c:v>
                </c:pt>
                <c:pt idx="47">
                  <c:v>1.3821138211382113E-2</c:v>
                </c:pt>
                <c:pt idx="48">
                  <c:v>1.4634146341463415E-2</c:v>
                </c:pt>
                <c:pt idx="49">
                  <c:v>1.5447154471544714E-2</c:v>
                </c:pt>
                <c:pt idx="50">
                  <c:v>1.6260162601626018E-2</c:v>
                </c:pt>
                <c:pt idx="51">
                  <c:v>1.6260162601626018E-2</c:v>
                </c:pt>
                <c:pt idx="52">
                  <c:v>1.6260162601626018E-2</c:v>
                </c:pt>
                <c:pt idx="53">
                  <c:v>1.6260162601626018E-2</c:v>
                </c:pt>
                <c:pt idx="54">
                  <c:v>1.6260162601626018E-2</c:v>
                </c:pt>
                <c:pt idx="55">
                  <c:v>1.6260162601626018E-2</c:v>
                </c:pt>
                <c:pt idx="56">
                  <c:v>1.6260162601626018E-2</c:v>
                </c:pt>
                <c:pt idx="57">
                  <c:v>1.6260162601626018E-2</c:v>
                </c:pt>
                <c:pt idx="58">
                  <c:v>1.6260162601626018E-2</c:v>
                </c:pt>
                <c:pt idx="59">
                  <c:v>1.7886178861788619E-2</c:v>
                </c:pt>
                <c:pt idx="60">
                  <c:v>1.9512195121951219E-2</c:v>
                </c:pt>
                <c:pt idx="61">
                  <c:v>2.113821138211382E-2</c:v>
                </c:pt>
                <c:pt idx="62">
                  <c:v>2.2764227642276421E-2</c:v>
                </c:pt>
                <c:pt idx="63">
                  <c:v>2.4390243902439025E-2</c:v>
                </c:pt>
                <c:pt idx="64">
                  <c:v>2.4390243902439025E-2</c:v>
                </c:pt>
                <c:pt idx="65">
                  <c:v>2.4390243902439025E-2</c:v>
                </c:pt>
                <c:pt idx="66">
                  <c:v>2.4390243902439025E-2</c:v>
                </c:pt>
                <c:pt idx="67">
                  <c:v>2.4390243902439025E-2</c:v>
                </c:pt>
                <c:pt idx="68">
                  <c:v>2.5203252032520326E-2</c:v>
                </c:pt>
                <c:pt idx="69">
                  <c:v>2.6016260162601626E-2</c:v>
                </c:pt>
                <c:pt idx="70">
                  <c:v>2.6829268292682926E-2</c:v>
                </c:pt>
                <c:pt idx="71">
                  <c:v>2.7642276422764227E-2</c:v>
                </c:pt>
                <c:pt idx="72">
                  <c:v>2.8455284552845527E-2</c:v>
                </c:pt>
                <c:pt idx="73">
                  <c:v>2.8455284552845527E-2</c:v>
                </c:pt>
                <c:pt idx="74">
                  <c:v>2.9268292682926831E-2</c:v>
                </c:pt>
                <c:pt idx="75">
                  <c:v>3.0081300813008131E-2</c:v>
                </c:pt>
                <c:pt idx="76">
                  <c:v>3.0894308943089428E-2</c:v>
                </c:pt>
                <c:pt idx="77">
                  <c:v>3.1707317073170732E-2</c:v>
                </c:pt>
                <c:pt idx="78">
                  <c:v>3.2520325203252036E-2</c:v>
                </c:pt>
                <c:pt idx="79">
                  <c:v>3.2520325203252036E-2</c:v>
                </c:pt>
                <c:pt idx="80">
                  <c:v>3.2520325203252036E-2</c:v>
                </c:pt>
                <c:pt idx="81">
                  <c:v>3.2520325203252036E-2</c:v>
                </c:pt>
                <c:pt idx="82">
                  <c:v>3.2520325203252036E-2</c:v>
                </c:pt>
                <c:pt idx="83">
                  <c:v>3.3333333333333333E-2</c:v>
                </c:pt>
                <c:pt idx="84">
                  <c:v>3.4146341463414637E-2</c:v>
                </c:pt>
                <c:pt idx="85">
                  <c:v>3.4959349593495934E-2</c:v>
                </c:pt>
                <c:pt idx="86">
                  <c:v>3.5772357723577237E-2</c:v>
                </c:pt>
                <c:pt idx="87">
                  <c:v>3.6585365853658534E-2</c:v>
                </c:pt>
                <c:pt idx="88">
                  <c:v>3.6585365853658534E-2</c:v>
                </c:pt>
                <c:pt idx="89">
                  <c:v>3.6585365853658534E-2</c:v>
                </c:pt>
                <c:pt idx="90">
                  <c:v>3.7398373983739831E-2</c:v>
                </c:pt>
                <c:pt idx="91">
                  <c:v>3.8211382113821142E-2</c:v>
                </c:pt>
                <c:pt idx="92">
                  <c:v>3.9024390243902439E-2</c:v>
                </c:pt>
                <c:pt idx="93">
                  <c:v>3.9837398373983743E-2</c:v>
                </c:pt>
                <c:pt idx="94">
                  <c:v>4.065040650406504E-2</c:v>
                </c:pt>
                <c:pt idx="95">
                  <c:v>4.065040650406504E-2</c:v>
                </c:pt>
                <c:pt idx="96">
                  <c:v>4.065040650406504E-2</c:v>
                </c:pt>
                <c:pt idx="97">
                  <c:v>4.1463414634146337E-2</c:v>
                </c:pt>
                <c:pt idx="98">
                  <c:v>4.7967479674796754E-2</c:v>
                </c:pt>
                <c:pt idx="99">
                  <c:v>4.4715447154471545E-2</c:v>
                </c:pt>
                <c:pt idx="100">
                  <c:v>7.3170731707317069E-2</c:v>
                </c:pt>
              </c:numCache>
            </c:numRef>
          </c:yVal>
          <c:smooth val="0"/>
          <c:extLst>
            <c:ext xmlns:c16="http://schemas.microsoft.com/office/drawing/2014/chart" uri="{C3380CC4-5D6E-409C-BE32-E72D297353CC}">
              <c16:uniqueId val="{00000001-4313-40A7-9767-CB2CAFF670A8}"/>
            </c:ext>
          </c:extLst>
        </c:ser>
        <c:ser>
          <c:idx val="2"/>
          <c:order val="2"/>
          <c:tx>
            <c:v>Total % False</c:v>
          </c:tx>
          <c:spPr>
            <a:ln w="28575" cap="rnd" cmpd="sng" algn="ctr">
              <a:solidFill>
                <a:sysClr val="window" lastClr="FFFFFF">
                  <a:lumMod val="65000"/>
                </a:sysClr>
              </a:solidFill>
              <a:prstDash val="sysDash"/>
              <a:round/>
              <a:headEnd type="none" w="med" len="med"/>
              <a:tailEnd type="none" w="med" len="med"/>
            </a:ln>
          </c:spPr>
          <c:marker>
            <c:symbol val="none"/>
          </c:marker>
          <c:xVal>
            <c:numRef>
              <c:f>'Model 1'!$AU$174:$EQ$174</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1'!$AU$177:$EQ$177</c:f>
              <c:numCache>
                <c:formatCode>#,##0.000</c:formatCode>
                <c:ptCount val="101"/>
                <c:pt idx="0">
                  <c:v>0.92682926829268297</c:v>
                </c:pt>
                <c:pt idx="1">
                  <c:v>0.13414634146341464</c:v>
                </c:pt>
                <c:pt idx="2">
                  <c:v>0.27723577235772356</c:v>
                </c:pt>
                <c:pt idx="3">
                  <c:v>0.10975609756097561</c:v>
                </c:pt>
                <c:pt idx="4">
                  <c:v>9.9186991869918695E-2</c:v>
                </c:pt>
                <c:pt idx="5">
                  <c:v>8.943089430894309E-2</c:v>
                </c:pt>
                <c:pt idx="6">
                  <c:v>8.0487804878048769E-2</c:v>
                </c:pt>
                <c:pt idx="7">
                  <c:v>7.5609756097560987E-2</c:v>
                </c:pt>
                <c:pt idx="8">
                  <c:v>7.0731707317073178E-2</c:v>
                </c:pt>
                <c:pt idx="9">
                  <c:v>6.7479674796747963E-2</c:v>
                </c:pt>
                <c:pt idx="10">
                  <c:v>6.5040650406504058E-2</c:v>
                </c:pt>
                <c:pt idx="11">
                  <c:v>6.2601626016260167E-2</c:v>
                </c:pt>
                <c:pt idx="12">
                  <c:v>6.0975609756097567E-2</c:v>
                </c:pt>
                <c:pt idx="13">
                  <c:v>5.7723577235772358E-2</c:v>
                </c:pt>
                <c:pt idx="14">
                  <c:v>5.3658536585365853E-2</c:v>
                </c:pt>
                <c:pt idx="15">
                  <c:v>4.878048780487805E-2</c:v>
                </c:pt>
                <c:pt idx="16">
                  <c:v>4.4715447154471545E-2</c:v>
                </c:pt>
                <c:pt idx="17">
                  <c:v>4.0650406504065047E-2</c:v>
                </c:pt>
                <c:pt idx="18">
                  <c:v>3.8211382113821142E-2</c:v>
                </c:pt>
                <c:pt idx="19">
                  <c:v>3.6585365853658534E-2</c:v>
                </c:pt>
                <c:pt idx="20">
                  <c:v>3.6585365853658534E-2</c:v>
                </c:pt>
                <c:pt idx="21">
                  <c:v>3.6585365853658534E-2</c:v>
                </c:pt>
                <c:pt idx="22">
                  <c:v>3.5772357723577237E-2</c:v>
                </c:pt>
                <c:pt idx="23">
                  <c:v>3.4959349593495934E-2</c:v>
                </c:pt>
                <c:pt idx="24">
                  <c:v>3.4146341463414637E-2</c:v>
                </c:pt>
                <c:pt idx="25">
                  <c:v>3.1707317073170732E-2</c:v>
                </c:pt>
                <c:pt idx="26">
                  <c:v>2.9268292682926828E-2</c:v>
                </c:pt>
                <c:pt idx="27">
                  <c:v>2.7642276422764227E-2</c:v>
                </c:pt>
                <c:pt idx="28">
                  <c:v>2.6016260162601626E-2</c:v>
                </c:pt>
                <c:pt idx="29">
                  <c:v>2.4390243902439025E-2</c:v>
                </c:pt>
                <c:pt idx="30">
                  <c:v>2.4390243902439025E-2</c:v>
                </c:pt>
                <c:pt idx="31">
                  <c:v>2.4390243902439025E-2</c:v>
                </c:pt>
                <c:pt idx="32">
                  <c:v>2.4390243902439025E-2</c:v>
                </c:pt>
                <c:pt idx="33">
                  <c:v>2.4390243902439025E-2</c:v>
                </c:pt>
                <c:pt idx="34">
                  <c:v>2.4390243902439025E-2</c:v>
                </c:pt>
                <c:pt idx="35">
                  <c:v>2.4390243902439025E-2</c:v>
                </c:pt>
                <c:pt idx="36">
                  <c:v>2.4390243902439025E-2</c:v>
                </c:pt>
                <c:pt idx="37">
                  <c:v>2.4390243902439025E-2</c:v>
                </c:pt>
                <c:pt idx="38">
                  <c:v>2.4390243902439025E-2</c:v>
                </c:pt>
                <c:pt idx="39">
                  <c:v>2.3577235772357725E-2</c:v>
                </c:pt>
                <c:pt idx="40">
                  <c:v>2.2764227642276424E-2</c:v>
                </c:pt>
                <c:pt idx="41">
                  <c:v>2.1951219512195121E-2</c:v>
                </c:pt>
                <c:pt idx="42">
                  <c:v>2.113821138211382E-2</c:v>
                </c:pt>
                <c:pt idx="43">
                  <c:v>2.032520325203252E-2</c:v>
                </c:pt>
                <c:pt idx="44">
                  <c:v>1.9512195121951219E-2</c:v>
                </c:pt>
                <c:pt idx="45">
                  <c:v>1.8699186991869919E-2</c:v>
                </c:pt>
                <c:pt idx="46">
                  <c:v>1.8699186991869919E-2</c:v>
                </c:pt>
                <c:pt idx="47">
                  <c:v>1.8699186991869919E-2</c:v>
                </c:pt>
                <c:pt idx="48">
                  <c:v>1.8699186991869919E-2</c:v>
                </c:pt>
                <c:pt idx="49">
                  <c:v>1.9512195121951219E-2</c:v>
                </c:pt>
                <c:pt idx="50">
                  <c:v>2.0325203252032523E-2</c:v>
                </c:pt>
                <c:pt idx="51">
                  <c:v>2.0325203252032523E-2</c:v>
                </c:pt>
                <c:pt idx="52">
                  <c:v>2.0325203252032523E-2</c:v>
                </c:pt>
                <c:pt idx="53">
                  <c:v>2.0325203252032523E-2</c:v>
                </c:pt>
                <c:pt idx="54">
                  <c:v>2.0325203252032523E-2</c:v>
                </c:pt>
                <c:pt idx="55">
                  <c:v>2.0325203252032523E-2</c:v>
                </c:pt>
                <c:pt idx="56">
                  <c:v>2.0325203252032523E-2</c:v>
                </c:pt>
                <c:pt idx="57">
                  <c:v>2.0325203252032523E-2</c:v>
                </c:pt>
                <c:pt idx="58">
                  <c:v>2.0325203252032523E-2</c:v>
                </c:pt>
                <c:pt idx="59">
                  <c:v>2.1951219512195124E-2</c:v>
                </c:pt>
                <c:pt idx="60">
                  <c:v>2.3577235772357725E-2</c:v>
                </c:pt>
                <c:pt idx="61">
                  <c:v>2.5203252032520326E-2</c:v>
                </c:pt>
                <c:pt idx="62">
                  <c:v>2.6829268292682926E-2</c:v>
                </c:pt>
                <c:pt idx="63">
                  <c:v>2.8455284552845531E-2</c:v>
                </c:pt>
                <c:pt idx="64">
                  <c:v>2.8455284552845531E-2</c:v>
                </c:pt>
                <c:pt idx="65">
                  <c:v>2.8455284552845531E-2</c:v>
                </c:pt>
                <c:pt idx="66">
                  <c:v>2.8455284552845531E-2</c:v>
                </c:pt>
                <c:pt idx="67">
                  <c:v>2.8455284552845531E-2</c:v>
                </c:pt>
                <c:pt idx="68">
                  <c:v>2.9268292682926831E-2</c:v>
                </c:pt>
                <c:pt idx="69">
                  <c:v>3.0081300813008131E-2</c:v>
                </c:pt>
                <c:pt idx="70">
                  <c:v>3.0081300813008131E-2</c:v>
                </c:pt>
                <c:pt idx="71">
                  <c:v>3.0081300813008128E-2</c:v>
                </c:pt>
                <c:pt idx="72">
                  <c:v>3.0081300813008128E-2</c:v>
                </c:pt>
                <c:pt idx="73">
                  <c:v>2.9268292682926828E-2</c:v>
                </c:pt>
                <c:pt idx="74">
                  <c:v>2.9268292682926831E-2</c:v>
                </c:pt>
                <c:pt idx="75">
                  <c:v>3.0081300813008131E-2</c:v>
                </c:pt>
                <c:pt idx="76">
                  <c:v>3.0894308943089428E-2</c:v>
                </c:pt>
                <c:pt idx="77">
                  <c:v>3.1707317073170732E-2</c:v>
                </c:pt>
                <c:pt idx="78">
                  <c:v>3.2520325203252036E-2</c:v>
                </c:pt>
                <c:pt idx="79">
                  <c:v>3.2520325203252036E-2</c:v>
                </c:pt>
                <c:pt idx="80">
                  <c:v>3.2520325203252036E-2</c:v>
                </c:pt>
                <c:pt idx="81">
                  <c:v>3.2520325203252036E-2</c:v>
                </c:pt>
                <c:pt idx="82">
                  <c:v>3.2520325203252036E-2</c:v>
                </c:pt>
                <c:pt idx="83">
                  <c:v>3.3333333333333333E-2</c:v>
                </c:pt>
                <c:pt idx="84">
                  <c:v>3.4146341463414637E-2</c:v>
                </c:pt>
                <c:pt idx="85">
                  <c:v>3.4959349593495934E-2</c:v>
                </c:pt>
                <c:pt idx="86">
                  <c:v>3.5772357723577237E-2</c:v>
                </c:pt>
                <c:pt idx="87">
                  <c:v>3.6585365853658534E-2</c:v>
                </c:pt>
                <c:pt idx="88">
                  <c:v>3.6585365853658534E-2</c:v>
                </c:pt>
                <c:pt idx="89">
                  <c:v>3.6585365853658534E-2</c:v>
                </c:pt>
                <c:pt idx="90">
                  <c:v>3.7398373983739831E-2</c:v>
                </c:pt>
                <c:pt idx="91">
                  <c:v>3.8211382113821142E-2</c:v>
                </c:pt>
                <c:pt idx="92">
                  <c:v>3.9024390243902439E-2</c:v>
                </c:pt>
                <c:pt idx="93">
                  <c:v>3.9837398373983743E-2</c:v>
                </c:pt>
                <c:pt idx="94">
                  <c:v>4.065040650406504E-2</c:v>
                </c:pt>
                <c:pt idx="95">
                  <c:v>4.065040650406504E-2</c:v>
                </c:pt>
                <c:pt idx="96">
                  <c:v>4.065040650406504E-2</c:v>
                </c:pt>
                <c:pt idx="97">
                  <c:v>4.1463414634146337E-2</c:v>
                </c:pt>
                <c:pt idx="98">
                  <c:v>4.7967479674796754E-2</c:v>
                </c:pt>
                <c:pt idx="99">
                  <c:v>4.4715447154471545E-2</c:v>
                </c:pt>
                <c:pt idx="100">
                  <c:v>7.3170731707317069E-2</c:v>
                </c:pt>
              </c:numCache>
            </c:numRef>
          </c:yVal>
          <c:smooth val="0"/>
          <c:extLst>
            <c:ext xmlns:c16="http://schemas.microsoft.com/office/drawing/2014/chart" uri="{C3380CC4-5D6E-409C-BE32-E72D297353CC}">
              <c16:uniqueId val="{00000002-4313-40A7-9767-CB2CAFF670A8}"/>
            </c:ext>
          </c:extLst>
        </c:ser>
        <c:ser>
          <c:idx val="3"/>
          <c:order val="3"/>
          <c:tx>
            <c:strRef>
              <c:f>'Model 1'!$AT$178</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1'!$AU$174:$EQ$174</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1'!$AU$178:$EQ$178</c:f>
              <c:numCache>
                <c:formatCode>#,##0.000</c:formatCode>
                <c:ptCount val="101"/>
                <c:pt idx="0">
                  <c:v>0.46341463414634149</c:v>
                </c:pt>
                <c:pt idx="1">
                  <c:v>6.7073170731707321E-2</c:v>
                </c:pt>
                <c:pt idx="2">
                  <c:v>0.13861788617886178</c:v>
                </c:pt>
                <c:pt idx="3">
                  <c:v>5.4878048780487805E-2</c:v>
                </c:pt>
                <c:pt idx="4">
                  <c:v>4.9593495934959347E-2</c:v>
                </c:pt>
                <c:pt idx="5">
                  <c:v>4.4715447154471545E-2</c:v>
                </c:pt>
                <c:pt idx="6">
                  <c:v>4.0243902439024384E-2</c:v>
                </c:pt>
                <c:pt idx="7">
                  <c:v>3.7804878048780494E-2</c:v>
                </c:pt>
                <c:pt idx="8">
                  <c:v>3.5365853658536589E-2</c:v>
                </c:pt>
                <c:pt idx="9">
                  <c:v>3.3739837398373981E-2</c:v>
                </c:pt>
                <c:pt idx="10">
                  <c:v>3.2520325203252029E-2</c:v>
                </c:pt>
                <c:pt idx="11">
                  <c:v>3.1300813008130084E-2</c:v>
                </c:pt>
                <c:pt idx="12">
                  <c:v>3.0487804878048783E-2</c:v>
                </c:pt>
                <c:pt idx="13">
                  <c:v>2.8861788617886179E-2</c:v>
                </c:pt>
                <c:pt idx="14">
                  <c:v>2.6829268292682926E-2</c:v>
                </c:pt>
                <c:pt idx="15">
                  <c:v>2.4390243902439025E-2</c:v>
                </c:pt>
                <c:pt idx="16">
                  <c:v>2.2357723577235773E-2</c:v>
                </c:pt>
                <c:pt idx="17">
                  <c:v>2.0325203252032523E-2</c:v>
                </c:pt>
                <c:pt idx="18">
                  <c:v>1.9105691056910571E-2</c:v>
                </c:pt>
                <c:pt idx="19">
                  <c:v>1.8292682926829267E-2</c:v>
                </c:pt>
                <c:pt idx="20">
                  <c:v>1.8292682926829267E-2</c:v>
                </c:pt>
                <c:pt idx="21">
                  <c:v>1.8292682926829267E-2</c:v>
                </c:pt>
                <c:pt idx="22">
                  <c:v>1.7886178861788619E-2</c:v>
                </c:pt>
                <c:pt idx="23">
                  <c:v>1.7479674796747967E-2</c:v>
                </c:pt>
                <c:pt idx="24">
                  <c:v>1.7073170731707318E-2</c:v>
                </c:pt>
                <c:pt idx="25">
                  <c:v>1.5853658536585366E-2</c:v>
                </c:pt>
                <c:pt idx="26">
                  <c:v>1.4634146341463414E-2</c:v>
                </c:pt>
                <c:pt idx="27">
                  <c:v>1.3821138211382113E-2</c:v>
                </c:pt>
                <c:pt idx="28">
                  <c:v>1.3008130081300813E-2</c:v>
                </c:pt>
                <c:pt idx="29">
                  <c:v>1.2195121951219513E-2</c:v>
                </c:pt>
                <c:pt idx="30">
                  <c:v>1.2195121951219513E-2</c:v>
                </c:pt>
                <c:pt idx="31">
                  <c:v>1.2195121951219513E-2</c:v>
                </c:pt>
                <c:pt idx="32">
                  <c:v>1.2195121951219513E-2</c:v>
                </c:pt>
                <c:pt idx="33">
                  <c:v>1.2195121951219513E-2</c:v>
                </c:pt>
                <c:pt idx="34">
                  <c:v>1.2195121951219513E-2</c:v>
                </c:pt>
                <c:pt idx="35">
                  <c:v>1.2195121951219513E-2</c:v>
                </c:pt>
                <c:pt idx="36">
                  <c:v>1.2195121951219513E-2</c:v>
                </c:pt>
                <c:pt idx="37">
                  <c:v>1.2195121951219513E-2</c:v>
                </c:pt>
                <c:pt idx="38">
                  <c:v>1.2195121951219513E-2</c:v>
                </c:pt>
                <c:pt idx="39">
                  <c:v>1.1788617886178862E-2</c:v>
                </c:pt>
                <c:pt idx="40">
                  <c:v>1.1382113821138212E-2</c:v>
                </c:pt>
                <c:pt idx="41">
                  <c:v>1.097560975609756E-2</c:v>
                </c:pt>
                <c:pt idx="42">
                  <c:v>1.056910569105691E-2</c:v>
                </c:pt>
                <c:pt idx="43">
                  <c:v>1.016260162601626E-2</c:v>
                </c:pt>
                <c:pt idx="44">
                  <c:v>9.7560975609756097E-3</c:v>
                </c:pt>
                <c:pt idx="45">
                  <c:v>9.3495934959349596E-3</c:v>
                </c:pt>
                <c:pt idx="46">
                  <c:v>9.3495934959349596E-3</c:v>
                </c:pt>
                <c:pt idx="47">
                  <c:v>9.3495934959349596E-3</c:v>
                </c:pt>
                <c:pt idx="48">
                  <c:v>9.3495934959349596E-3</c:v>
                </c:pt>
                <c:pt idx="49">
                  <c:v>9.7560975609756097E-3</c:v>
                </c:pt>
                <c:pt idx="50">
                  <c:v>1.0162601626016262E-2</c:v>
                </c:pt>
                <c:pt idx="51">
                  <c:v>1.0162601626016262E-2</c:v>
                </c:pt>
                <c:pt idx="52">
                  <c:v>1.0162601626016262E-2</c:v>
                </c:pt>
                <c:pt idx="53">
                  <c:v>1.0162601626016262E-2</c:v>
                </c:pt>
                <c:pt idx="54">
                  <c:v>1.0162601626016262E-2</c:v>
                </c:pt>
                <c:pt idx="55">
                  <c:v>1.0162601626016262E-2</c:v>
                </c:pt>
                <c:pt idx="56">
                  <c:v>1.0162601626016262E-2</c:v>
                </c:pt>
                <c:pt idx="57">
                  <c:v>1.0162601626016262E-2</c:v>
                </c:pt>
                <c:pt idx="58">
                  <c:v>1.0162601626016262E-2</c:v>
                </c:pt>
                <c:pt idx="59">
                  <c:v>1.0975609756097562E-2</c:v>
                </c:pt>
                <c:pt idx="60">
                  <c:v>1.1788617886178862E-2</c:v>
                </c:pt>
                <c:pt idx="61">
                  <c:v>1.2601626016260163E-2</c:v>
                </c:pt>
                <c:pt idx="62">
                  <c:v>1.3414634146341463E-2</c:v>
                </c:pt>
                <c:pt idx="63">
                  <c:v>1.4227642276422765E-2</c:v>
                </c:pt>
                <c:pt idx="64">
                  <c:v>1.4227642276422765E-2</c:v>
                </c:pt>
                <c:pt idx="65">
                  <c:v>1.4227642276422765E-2</c:v>
                </c:pt>
                <c:pt idx="66">
                  <c:v>1.4227642276422765E-2</c:v>
                </c:pt>
                <c:pt idx="67">
                  <c:v>1.4227642276422765E-2</c:v>
                </c:pt>
                <c:pt idx="68">
                  <c:v>1.4634146341463415E-2</c:v>
                </c:pt>
                <c:pt idx="69">
                  <c:v>1.5040650406504066E-2</c:v>
                </c:pt>
                <c:pt idx="70">
                  <c:v>1.5040650406504066E-2</c:v>
                </c:pt>
                <c:pt idx="71">
                  <c:v>1.5040650406504064E-2</c:v>
                </c:pt>
                <c:pt idx="72">
                  <c:v>1.5040650406504064E-2</c:v>
                </c:pt>
                <c:pt idx="73">
                  <c:v>1.4634146341463414E-2</c:v>
                </c:pt>
                <c:pt idx="74">
                  <c:v>1.4634146341463415E-2</c:v>
                </c:pt>
                <c:pt idx="75">
                  <c:v>1.5040650406504066E-2</c:v>
                </c:pt>
                <c:pt idx="76">
                  <c:v>1.5447154471544714E-2</c:v>
                </c:pt>
                <c:pt idx="77">
                  <c:v>1.5853658536585366E-2</c:v>
                </c:pt>
                <c:pt idx="78">
                  <c:v>1.6260162601626018E-2</c:v>
                </c:pt>
                <c:pt idx="79">
                  <c:v>1.6260162601626018E-2</c:v>
                </c:pt>
                <c:pt idx="80">
                  <c:v>1.6260162601626018E-2</c:v>
                </c:pt>
                <c:pt idx="81">
                  <c:v>1.6260162601626018E-2</c:v>
                </c:pt>
                <c:pt idx="82">
                  <c:v>1.6260162601626018E-2</c:v>
                </c:pt>
                <c:pt idx="83">
                  <c:v>1.6666666666666666E-2</c:v>
                </c:pt>
                <c:pt idx="84">
                  <c:v>1.7073170731707318E-2</c:v>
                </c:pt>
                <c:pt idx="85">
                  <c:v>1.7479674796747967E-2</c:v>
                </c:pt>
                <c:pt idx="86">
                  <c:v>1.7886178861788619E-2</c:v>
                </c:pt>
                <c:pt idx="87">
                  <c:v>1.8292682926829267E-2</c:v>
                </c:pt>
                <c:pt idx="88">
                  <c:v>1.8292682926829267E-2</c:v>
                </c:pt>
                <c:pt idx="89">
                  <c:v>1.8292682926829267E-2</c:v>
                </c:pt>
                <c:pt idx="90">
                  <c:v>1.8699186991869916E-2</c:v>
                </c:pt>
                <c:pt idx="91">
                  <c:v>1.9105691056910571E-2</c:v>
                </c:pt>
                <c:pt idx="92">
                  <c:v>1.9512195121951219E-2</c:v>
                </c:pt>
                <c:pt idx="93">
                  <c:v>1.9918699186991871E-2</c:v>
                </c:pt>
                <c:pt idx="94">
                  <c:v>2.032520325203252E-2</c:v>
                </c:pt>
                <c:pt idx="95">
                  <c:v>2.032520325203252E-2</c:v>
                </c:pt>
                <c:pt idx="96">
                  <c:v>2.032520325203252E-2</c:v>
                </c:pt>
                <c:pt idx="97">
                  <c:v>2.0731707317073168E-2</c:v>
                </c:pt>
                <c:pt idx="98">
                  <c:v>2.3983739837398377E-2</c:v>
                </c:pt>
                <c:pt idx="99">
                  <c:v>2.2357723577235773E-2</c:v>
                </c:pt>
                <c:pt idx="100">
                  <c:v>3.6585365853658534E-2</c:v>
                </c:pt>
              </c:numCache>
            </c:numRef>
          </c:yVal>
          <c:smooth val="0"/>
          <c:extLst>
            <c:ext xmlns:c16="http://schemas.microsoft.com/office/drawing/2014/chart" uri="{C3380CC4-5D6E-409C-BE32-E72D297353CC}">
              <c16:uniqueId val="{00000003-4313-40A7-9767-CB2CAFF670A8}"/>
            </c:ext>
          </c:extLst>
        </c:ser>
        <c:dLbls>
          <c:showLegendKey val="0"/>
          <c:showVal val="0"/>
          <c:showCatName val="0"/>
          <c:showSerName val="0"/>
          <c:showPercent val="0"/>
          <c:showBubbleSize val="0"/>
        </c:dLbls>
        <c:axId val="1038589504"/>
        <c:axId val="1139842160"/>
      </c:scatterChart>
      <c:valAx>
        <c:axId val="1038589504"/>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1139842160"/>
        <c:crosses val="autoZero"/>
        <c:crossBetween val="midCat"/>
      </c:valAx>
      <c:valAx>
        <c:axId val="1139842160"/>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038589504"/>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2'!$AS$83</c:f>
          <c:strCache>
            <c:ptCount val="1"/>
            <c:pt idx="0">
              <c:v>Logistic Regression Curve -vs- CARAT 
Model 2 for Vendor.Eq.EnchantedDiamonds    (9 variables, n=246)</c:v>
            </c:pt>
          </c:strCache>
        </c:strRef>
      </c:tx>
      <c:overlay val="0"/>
      <c:txPr>
        <a:bodyPr/>
        <a:lstStyle/>
        <a:p>
          <a:pPr>
            <a:defRPr sz="1000"/>
          </a:pPr>
          <a:endParaRPr lang="en-US"/>
        </a:p>
      </c:txPr>
    </c:title>
    <c:autoTitleDeleted val="0"/>
    <c:plotArea>
      <c:layout/>
      <c:scatterChart>
        <c:scatterStyle val="lineMarker"/>
        <c:varyColors val="0"/>
        <c:ser>
          <c:idx val="1"/>
          <c:order val="0"/>
          <c:tx>
            <c:strRef>
              <c:f>'Model 2'!$E$86</c:f>
              <c:strCache>
                <c:ptCount val="1"/>
                <c:pt idx="0">
                  <c:v>Upper 95%</c:v>
                </c:pt>
              </c:strCache>
            </c:strRef>
          </c:tx>
          <c:spPr>
            <a:ln w="12700">
              <a:solidFill>
                <a:srgbClr val="FF0000"/>
              </a:solidFill>
              <a:prstDash val="dash"/>
            </a:ln>
          </c:spPr>
          <c:marker>
            <c:symbol val="none"/>
          </c:marker>
          <c:xVal>
            <c:numRef>
              <c:f>'Model 2'!$B$87:$B$99</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2'!$E$87:$E$99</c:f>
              <c:numCache>
                <c:formatCode>#,##0.000</c:formatCode>
                <c:ptCount val="13"/>
                <c:pt idx="0">
                  <c:v>9.9566798228010165E-4</c:v>
                </c:pt>
                <c:pt idx="1">
                  <c:v>2.010164467089179E-3</c:v>
                </c:pt>
                <c:pt idx="2">
                  <c:v>4.1644392835621484E-3</c:v>
                </c:pt>
                <c:pt idx="3">
                  <c:v>9.0462667329143376E-3</c:v>
                </c:pt>
                <c:pt idx="4">
                  <c:v>2.1674166234029041E-2</c:v>
                </c:pt>
                <c:pt idx="5">
                  <c:v>6.4849300428518677E-2</c:v>
                </c:pt>
                <c:pt idx="6">
                  <c:v>0.27979306485752464</c:v>
                </c:pt>
                <c:pt idx="7">
                  <c:v>0.8255260154699291</c:v>
                </c:pt>
                <c:pt idx="8">
                  <c:v>0.98933865086055095</c:v>
                </c:pt>
                <c:pt idx="9">
                  <c:v>0.99954923636820303</c:v>
                </c:pt>
                <c:pt idx="10">
                  <c:v>0.99998266221980059</c:v>
                </c:pt>
                <c:pt idx="11">
                  <c:v>0.99999936064011985</c:v>
                </c:pt>
                <c:pt idx="12">
                  <c:v>0.99999997696107468</c:v>
                </c:pt>
              </c:numCache>
            </c:numRef>
          </c:yVal>
          <c:smooth val="1"/>
          <c:extLst>
            <c:ext xmlns:c16="http://schemas.microsoft.com/office/drawing/2014/chart" uri="{C3380CC4-5D6E-409C-BE32-E72D297353CC}">
              <c16:uniqueId val="{00000001-9D44-4623-80A8-2556B7D3A08B}"/>
            </c:ext>
          </c:extLst>
        </c:ser>
        <c:ser>
          <c:idx val="2"/>
          <c:order val="1"/>
          <c:tx>
            <c:v>Forecast</c:v>
          </c:tx>
          <c:spPr>
            <a:ln w="19050">
              <a:solidFill>
                <a:srgbClr val="FF0000"/>
              </a:solidFill>
            </a:ln>
          </c:spPr>
          <c:marker>
            <c:symbol val="none"/>
          </c:marker>
          <c:xVal>
            <c:numRef>
              <c:f>'Model 2'!$B$87:$B$99</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2'!$C$87:$C$99</c:f>
              <c:numCache>
                <c:formatCode>#,##0.000</c:formatCode>
                <c:ptCount val="13"/>
                <c:pt idx="0">
                  <c:v>2.5019745842283821E-7</c:v>
                </c:pt>
                <c:pt idx="1">
                  <c:v>1.8687956858935752E-6</c:v>
                </c:pt>
                <c:pt idx="2">
                  <c:v>1.3958418157064648E-5</c:v>
                </c:pt>
                <c:pt idx="3">
                  <c:v>1.042501338146585E-4</c:v>
                </c:pt>
                <c:pt idx="4">
                  <c:v>7.7815023498579051E-4</c:v>
                </c:pt>
                <c:pt idx="5">
                  <c:v>5.7831212092429507E-3</c:v>
                </c:pt>
                <c:pt idx="6">
                  <c:v>4.1638047725838796E-2</c:v>
                </c:pt>
                <c:pt idx="7">
                  <c:v>0.24500906987193588</c:v>
                </c:pt>
                <c:pt idx="8">
                  <c:v>0.70793794745035732</c:v>
                </c:pt>
                <c:pt idx="9">
                  <c:v>0.94765781398704019</c:v>
                </c:pt>
                <c:pt idx="10">
                  <c:v>0.99265957824129281</c:v>
                </c:pt>
                <c:pt idx="11">
                  <c:v>0.99901096582220439</c:v>
                </c:pt>
                <c:pt idx="12">
                  <c:v>0.99986747315694724</c:v>
                </c:pt>
              </c:numCache>
            </c:numRef>
          </c:yVal>
          <c:smooth val="1"/>
          <c:extLst>
            <c:ext xmlns:c16="http://schemas.microsoft.com/office/drawing/2014/chart" uri="{C3380CC4-5D6E-409C-BE32-E72D297353CC}">
              <c16:uniqueId val="{00000002-9D44-4623-80A8-2556B7D3A08B}"/>
            </c:ext>
          </c:extLst>
        </c:ser>
        <c:ser>
          <c:idx val="3"/>
          <c:order val="2"/>
          <c:tx>
            <c:strRef>
              <c:f>'Model 2'!$D$86</c:f>
              <c:strCache>
                <c:ptCount val="1"/>
                <c:pt idx="0">
                  <c:v>Lower 95%</c:v>
                </c:pt>
              </c:strCache>
            </c:strRef>
          </c:tx>
          <c:spPr>
            <a:ln w="12700">
              <a:solidFill>
                <a:srgbClr val="FF0000"/>
              </a:solidFill>
              <a:prstDash val="dash"/>
            </a:ln>
          </c:spPr>
          <c:marker>
            <c:symbol val="none"/>
          </c:marker>
          <c:xVal>
            <c:numRef>
              <c:f>'Model 2'!$B$87:$B$99</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2'!$D$87:$D$99</c:f>
              <c:numCache>
                <c:formatCode>#,##0.000</c:formatCode>
                <c:ptCount val="13"/>
                <c:pt idx="0">
                  <c:v>6.2808559694578923E-11</c:v>
                </c:pt>
                <c:pt idx="1">
                  <c:v>1.7338830233035623E-9</c:v>
                </c:pt>
                <c:pt idx="2">
                  <c:v>4.6592456564654785E-8</c:v>
                </c:pt>
                <c:pt idx="3">
                  <c:v>1.1907683134821996E-6</c:v>
                </c:pt>
                <c:pt idx="4">
                  <c:v>2.7373623842903985E-5</c:v>
                </c:pt>
                <c:pt idx="5">
                  <c:v>4.8767084134622365E-4</c:v>
                </c:pt>
                <c:pt idx="6">
                  <c:v>4.8354493774429219E-3</c:v>
                </c:pt>
                <c:pt idx="7">
                  <c:v>2.1773105083502407E-2</c:v>
                </c:pt>
                <c:pt idx="8">
                  <c:v>5.9545003687391178E-2</c:v>
                </c:pt>
                <c:pt idx="9">
                  <c:v>0.12878606503335274</c:v>
                </c:pt>
                <c:pt idx="10">
                  <c:v>0.24074081406039091</c:v>
                </c:pt>
                <c:pt idx="11">
                  <c:v>0.39479193752863762</c:v>
                </c:pt>
                <c:pt idx="12">
                  <c:v>0.56736415940825868</c:v>
                </c:pt>
              </c:numCache>
            </c:numRef>
          </c:yVal>
          <c:smooth val="1"/>
          <c:extLst>
            <c:ext xmlns:c16="http://schemas.microsoft.com/office/drawing/2014/chart" uri="{C3380CC4-5D6E-409C-BE32-E72D297353CC}">
              <c16:uniqueId val="{00000003-9D44-4623-80A8-2556B7D3A08B}"/>
            </c:ext>
          </c:extLst>
        </c:ser>
        <c:ser>
          <c:idx val="0"/>
          <c:order val="3"/>
          <c:tx>
            <c:v>Mean</c:v>
          </c:tx>
          <c:spPr>
            <a:ln w="25400">
              <a:noFill/>
            </a:ln>
          </c:spPr>
          <c:marker>
            <c:symbol val="diamond"/>
            <c:size val="8"/>
            <c:spPr>
              <a:solidFill>
                <a:srgbClr val="9999FF"/>
              </a:solidFill>
              <a:ln w="9525" cap="rnd" cmpd="sng" algn="ctr">
                <a:solidFill>
                  <a:srgbClr val="0000FF"/>
                </a:solidFill>
                <a:prstDash val="solid"/>
                <a:round/>
                <a:headEnd type="none" w="med" len="med"/>
                <a:tailEnd type="none" w="med" len="med"/>
              </a:ln>
            </c:spPr>
          </c:marker>
          <c:xVal>
            <c:numRef>
              <c:f>'Model 2'!$B$84</c:f>
              <c:numCache>
                <c:formatCode>#,##0.000</c:formatCode>
                <c:ptCount val="1"/>
                <c:pt idx="0">
                  <c:v>1.3162113821138195</c:v>
                </c:pt>
              </c:numCache>
            </c:numRef>
          </c:xVal>
          <c:yVal>
            <c:numRef>
              <c:f>'Model 2'!$C$84</c:f>
              <c:numCache>
                <c:formatCode>#,##0.000</c:formatCode>
                <c:ptCount val="1"/>
                <c:pt idx="0">
                  <c:v>2.1412154401185857E-4</c:v>
                </c:pt>
              </c:numCache>
            </c:numRef>
          </c:yVal>
          <c:smooth val="0"/>
          <c:extLst>
            <c:ext xmlns:c16="http://schemas.microsoft.com/office/drawing/2014/chart" uri="{C3380CC4-5D6E-409C-BE32-E72D297353CC}">
              <c16:uniqueId val="{00000000-9D44-4623-80A8-2556B7D3A08B}"/>
            </c:ext>
          </c:extLst>
        </c:ser>
        <c:dLbls>
          <c:showLegendKey val="0"/>
          <c:showVal val="0"/>
          <c:showCatName val="0"/>
          <c:showSerName val="0"/>
          <c:showPercent val="0"/>
          <c:showBubbleSize val="0"/>
        </c:dLbls>
        <c:axId val="1039846784"/>
        <c:axId val="1039953168"/>
      </c:scatterChart>
      <c:valAx>
        <c:axId val="1039846784"/>
        <c:scaling>
          <c:orientation val="minMax"/>
        </c:scaling>
        <c:delete val="0"/>
        <c:axPos val="b"/>
        <c:majorGridlines>
          <c:spPr>
            <a:ln w="3175">
              <a:solidFill>
                <a:srgbClr val="C0C0C0"/>
              </a:solidFill>
              <a:prstDash val="solid"/>
            </a:ln>
          </c:spPr>
        </c:majorGridlines>
        <c:title>
          <c:tx>
            <c:strRef>
              <c:f>'Model 2'!$AS$84</c:f>
              <c:strCache>
                <c:ptCount val="1"/>
                <c:pt idx="0">
                  <c:v>CARAT (min to max) 
Other Variables = Means</c:v>
                </c:pt>
              </c:strCache>
            </c:strRef>
          </c:tx>
          <c:overlay val="0"/>
        </c:title>
        <c:numFmt formatCode="General" sourceLinked="0"/>
        <c:majorTickMark val="out"/>
        <c:minorTickMark val="none"/>
        <c:tickLblPos val="nextTo"/>
        <c:crossAx val="1039953168"/>
        <c:crosses val="autoZero"/>
        <c:crossBetween val="midCat"/>
      </c:valAx>
      <c:valAx>
        <c:axId val="1039953168"/>
        <c:scaling>
          <c:orientation val="minMax"/>
          <c:max val="1"/>
          <c:min val="0"/>
        </c:scaling>
        <c:delete val="0"/>
        <c:axPos val="l"/>
        <c:majorGridlines>
          <c:spPr>
            <a:ln w="3175">
              <a:solidFill>
                <a:srgbClr val="C0C0C0"/>
              </a:solidFill>
              <a:prstDash val="solid"/>
            </a:ln>
          </c:spPr>
        </c:majorGridlines>
        <c:numFmt formatCode="0.0" sourceLinked="0"/>
        <c:majorTickMark val="out"/>
        <c:minorTickMark val="none"/>
        <c:tickLblPos val="nextTo"/>
        <c:crossAx val="1039846784"/>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2'!$C$62</c:f>
          <c:strCache>
            <c:ptCount val="1"/>
            <c:pt idx="0">
              <c:v>ROC curve:  area under curve = 0.96 
Model 2 for Vendor.Eq.EnchantedDiamonds    (9 variables, n=246)</c:v>
            </c:pt>
          </c:strCache>
        </c:strRef>
      </c:tx>
      <c:overlay val="0"/>
      <c:txPr>
        <a:bodyPr/>
        <a:lstStyle/>
        <a:p>
          <a:pPr>
            <a:defRPr sz="1000"/>
          </a:pPr>
          <a:endParaRPr lang="en-US"/>
        </a:p>
      </c:txPr>
    </c:title>
    <c:autoTitleDeleted val="0"/>
    <c:plotArea>
      <c:layout/>
      <c:scatterChart>
        <c:scatterStyle val="lineMarker"/>
        <c:varyColors val="0"/>
        <c:ser>
          <c:idx val="0"/>
          <c:order val="0"/>
          <c:tx>
            <c:v>Blue</c:v>
          </c:tx>
          <c:spPr>
            <a:ln w="28575">
              <a:solidFill>
                <a:srgbClr val="0000FF"/>
              </a:solidFill>
            </a:ln>
          </c:spPr>
          <c:marker>
            <c:symbol val="none"/>
          </c:marker>
          <c:xVal>
            <c:numRef>
              <c:f>'Model 2'!$AS$60:$EO$60</c:f>
              <c:numCache>
                <c:formatCode>#,##0.000</c:formatCode>
                <c:ptCount val="101"/>
                <c:pt idx="0">
                  <c:v>1</c:v>
                </c:pt>
                <c:pt idx="1">
                  <c:v>0.16228070175438597</c:v>
                </c:pt>
                <c:pt idx="2">
                  <c:v>0.13157894736842105</c:v>
                </c:pt>
                <c:pt idx="3">
                  <c:v>0.11403508771929824</c:v>
                </c:pt>
                <c:pt idx="4">
                  <c:v>0.10964912280701754</c:v>
                </c:pt>
                <c:pt idx="5">
                  <c:v>9.6491228070175433E-2</c:v>
                </c:pt>
                <c:pt idx="6">
                  <c:v>9.2105263157894732E-2</c:v>
                </c:pt>
                <c:pt idx="7">
                  <c:v>7.4561403508771926E-2</c:v>
                </c:pt>
                <c:pt idx="8">
                  <c:v>7.0175438596491224E-2</c:v>
                </c:pt>
                <c:pt idx="9">
                  <c:v>6.5789473684210523E-2</c:v>
                </c:pt>
                <c:pt idx="10">
                  <c:v>6.1403508771929821E-2</c:v>
                </c:pt>
                <c:pt idx="11">
                  <c:v>5.701754385964912E-2</c:v>
                </c:pt>
                <c:pt idx="12">
                  <c:v>4.8245614035087717E-2</c:v>
                </c:pt>
                <c:pt idx="13">
                  <c:v>4.3859649122807015E-2</c:v>
                </c:pt>
                <c:pt idx="14">
                  <c:v>3.9473684210526314E-2</c:v>
                </c:pt>
                <c:pt idx="15">
                  <c:v>3.9473684210526314E-2</c:v>
                </c:pt>
                <c:pt idx="16">
                  <c:v>3.9473684210526314E-2</c:v>
                </c:pt>
                <c:pt idx="17">
                  <c:v>3.9473684210526314E-2</c:v>
                </c:pt>
                <c:pt idx="18">
                  <c:v>3.5087719298245612E-2</c:v>
                </c:pt>
                <c:pt idx="19">
                  <c:v>3.5087719298245612E-2</c:v>
                </c:pt>
                <c:pt idx="20">
                  <c:v>3.5087719298245612E-2</c:v>
                </c:pt>
                <c:pt idx="21">
                  <c:v>3.5087719298245612E-2</c:v>
                </c:pt>
                <c:pt idx="22">
                  <c:v>3.0701754385964911E-2</c:v>
                </c:pt>
                <c:pt idx="23">
                  <c:v>2.6315789473684209E-2</c:v>
                </c:pt>
                <c:pt idx="24">
                  <c:v>2.6315789473684209E-2</c:v>
                </c:pt>
                <c:pt idx="25">
                  <c:v>2.6315789473684209E-2</c:v>
                </c:pt>
                <c:pt idx="26">
                  <c:v>2.6315789473684209E-2</c:v>
                </c:pt>
                <c:pt idx="27">
                  <c:v>2.6315789473684209E-2</c:v>
                </c:pt>
                <c:pt idx="28">
                  <c:v>2.6315789473684209E-2</c:v>
                </c:pt>
                <c:pt idx="29">
                  <c:v>2.6315789473684209E-2</c:v>
                </c:pt>
                <c:pt idx="30">
                  <c:v>2.6315789473684209E-2</c:v>
                </c:pt>
                <c:pt idx="31">
                  <c:v>2.6315789473684209E-2</c:v>
                </c:pt>
                <c:pt idx="32">
                  <c:v>2.6315789473684209E-2</c:v>
                </c:pt>
                <c:pt idx="33">
                  <c:v>2.6315789473684209E-2</c:v>
                </c:pt>
                <c:pt idx="34">
                  <c:v>2.6315789473684209E-2</c:v>
                </c:pt>
                <c:pt idx="35">
                  <c:v>2.6315789473684209E-2</c:v>
                </c:pt>
                <c:pt idx="36">
                  <c:v>2.6315789473684209E-2</c:v>
                </c:pt>
                <c:pt idx="37">
                  <c:v>2.1929824561403508E-2</c:v>
                </c:pt>
                <c:pt idx="38">
                  <c:v>2.1929824561403508E-2</c:v>
                </c:pt>
                <c:pt idx="39">
                  <c:v>2.1929824561403508E-2</c:v>
                </c:pt>
                <c:pt idx="40">
                  <c:v>2.1929824561403508E-2</c:v>
                </c:pt>
                <c:pt idx="41">
                  <c:v>1.7543859649122806E-2</c:v>
                </c:pt>
                <c:pt idx="42">
                  <c:v>1.7543859649122806E-2</c:v>
                </c:pt>
                <c:pt idx="43">
                  <c:v>1.3157894736842105E-2</c:v>
                </c:pt>
                <c:pt idx="44">
                  <c:v>1.3157894736842105E-2</c:v>
                </c:pt>
                <c:pt idx="45">
                  <c:v>8.771929824561403E-3</c:v>
                </c:pt>
                <c:pt idx="46">
                  <c:v>8.771929824561403E-3</c:v>
                </c:pt>
                <c:pt idx="47">
                  <c:v>8.771929824561403E-3</c:v>
                </c:pt>
                <c:pt idx="48">
                  <c:v>8.771929824561403E-3</c:v>
                </c:pt>
                <c:pt idx="49">
                  <c:v>8.771929824561403E-3</c:v>
                </c:pt>
                <c:pt idx="50">
                  <c:v>8.771929824561403E-3</c:v>
                </c:pt>
                <c:pt idx="51">
                  <c:v>4.3859649122807015E-3</c:v>
                </c:pt>
                <c:pt idx="52">
                  <c:v>4.3859649122807015E-3</c:v>
                </c:pt>
                <c:pt idx="53">
                  <c:v>4.3859649122807015E-3</c:v>
                </c:pt>
                <c:pt idx="54">
                  <c:v>4.3859649122807015E-3</c:v>
                </c:pt>
                <c:pt idx="55">
                  <c:v>4.3859649122807015E-3</c:v>
                </c:pt>
                <c:pt idx="56">
                  <c:v>4.3859649122807015E-3</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xVal>
          <c:yVal>
            <c:numRef>
              <c:f>'Model 2'!$AS$59:$EO$59</c:f>
              <c:numCache>
                <c:formatCode>#,##0.000</c:formatCode>
                <c:ptCount val="101"/>
                <c:pt idx="0">
                  <c:v>1</c:v>
                </c:pt>
                <c:pt idx="1">
                  <c:v>0.94444444444444442</c:v>
                </c:pt>
                <c:pt idx="2">
                  <c:v>0.94444444444444442</c:v>
                </c:pt>
                <c:pt idx="3">
                  <c:v>0.94444444444444442</c:v>
                </c:pt>
                <c:pt idx="4">
                  <c:v>0.94444444444444442</c:v>
                </c:pt>
                <c:pt idx="5">
                  <c:v>0.94444444444444442</c:v>
                </c:pt>
                <c:pt idx="6">
                  <c:v>0.94444444444444442</c:v>
                </c:pt>
                <c:pt idx="7">
                  <c:v>0.94444444444444442</c:v>
                </c:pt>
                <c:pt idx="8">
                  <c:v>0.88888888888888884</c:v>
                </c:pt>
                <c:pt idx="9">
                  <c:v>0.88888888888888884</c:v>
                </c:pt>
                <c:pt idx="10">
                  <c:v>0.88888888888888884</c:v>
                </c:pt>
                <c:pt idx="11">
                  <c:v>0.88888888888888884</c:v>
                </c:pt>
                <c:pt idx="12">
                  <c:v>0.88888888888888884</c:v>
                </c:pt>
                <c:pt idx="13">
                  <c:v>0.88888888888888884</c:v>
                </c:pt>
                <c:pt idx="14">
                  <c:v>0.88888888888888884</c:v>
                </c:pt>
                <c:pt idx="15">
                  <c:v>0.88888888888888884</c:v>
                </c:pt>
                <c:pt idx="16">
                  <c:v>0.88888888888888884</c:v>
                </c:pt>
                <c:pt idx="17">
                  <c:v>0.88888888888888884</c:v>
                </c:pt>
                <c:pt idx="18">
                  <c:v>0.88888888888888884</c:v>
                </c:pt>
                <c:pt idx="19">
                  <c:v>0.88888888888888884</c:v>
                </c:pt>
                <c:pt idx="20">
                  <c:v>0.88888888888888884</c:v>
                </c:pt>
                <c:pt idx="21">
                  <c:v>0.88888888888888884</c:v>
                </c:pt>
                <c:pt idx="22">
                  <c:v>0.88888888888888884</c:v>
                </c:pt>
                <c:pt idx="23">
                  <c:v>0.88888888888888884</c:v>
                </c:pt>
                <c:pt idx="24">
                  <c:v>0.88888888888888884</c:v>
                </c:pt>
                <c:pt idx="25">
                  <c:v>0.88888888888888884</c:v>
                </c:pt>
                <c:pt idx="26">
                  <c:v>0.88888888888888884</c:v>
                </c:pt>
                <c:pt idx="27">
                  <c:v>0.88888888888888884</c:v>
                </c:pt>
                <c:pt idx="28">
                  <c:v>0.88888888888888884</c:v>
                </c:pt>
                <c:pt idx="29">
                  <c:v>0.88888888888888884</c:v>
                </c:pt>
                <c:pt idx="30">
                  <c:v>0.88888888888888884</c:v>
                </c:pt>
                <c:pt idx="31">
                  <c:v>0.88888888888888884</c:v>
                </c:pt>
                <c:pt idx="32">
                  <c:v>0.88888888888888884</c:v>
                </c:pt>
                <c:pt idx="33">
                  <c:v>0.88888888888888884</c:v>
                </c:pt>
                <c:pt idx="34">
                  <c:v>0.88888888888888884</c:v>
                </c:pt>
                <c:pt idx="35">
                  <c:v>0.88888888888888884</c:v>
                </c:pt>
                <c:pt idx="36">
                  <c:v>0.88888888888888884</c:v>
                </c:pt>
                <c:pt idx="37">
                  <c:v>0.88888888888888884</c:v>
                </c:pt>
                <c:pt idx="38">
                  <c:v>0.88888888888888884</c:v>
                </c:pt>
                <c:pt idx="39">
                  <c:v>0.88888888888888884</c:v>
                </c:pt>
                <c:pt idx="40">
                  <c:v>0.83333333333333337</c:v>
                </c:pt>
                <c:pt idx="41">
                  <c:v>0.83333333333333337</c:v>
                </c:pt>
                <c:pt idx="42">
                  <c:v>0.83333333333333337</c:v>
                </c:pt>
                <c:pt idx="43">
                  <c:v>0.77777777777777779</c:v>
                </c:pt>
                <c:pt idx="44">
                  <c:v>0.72222222222222221</c:v>
                </c:pt>
                <c:pt idx="45">
                  <c:v>0.72222222222222221</c:v>
                </c:pt>
                <c:pt idx="46">
                  <c:v>0.72222222222222221</c:v>
                </c:pt>
                <c:pt idx="47">
                  <c:v>0.72222222222222221</c:v>
                </c:pt>
                <c:pt idx="48">
                  <c:v>0.72222222222222221</c:v>
                </c:pt>
                <c:pt idx="49">
                  <c:v>0.72222222222222221</c:v>
                </c:pt>
                <c:pt idx="50">
                  <c:v>0.72222222222222221</c:v>
                </c:pt>
                <c:pt idx="51">
                  <c:v>0.72222222222222221</c:v>
                </c:pt>
                <c:pt idx="52">
                  <c:v>0.72222222222222221</c:v>
                </c:pt>
                <c:pt idx="53">
                  <c:v>0.72222222222222221</c:v>
                </c:pt>
                <c:pt idx="54">
                  <c:v>0.72222222222222221</c:v>
                </c:pt>
                <c:pt idx="55">
                  <c:v>0.72222222222222221</c:v>
                </c:pt>
                <c:pt idx="56">
                  <c:v>0.72222222222222221</c:v>
                </c:pt>
                <c:pt idx="57">
                  <c:v>0.72222222222222221</c:v>
                </c:pt>
                <c:pt idx="58">
                  <c:v>0.66666666666666663</c:v>
                </c:pt>
                <c:pt idx="59">
                  <c:v>0.66666666666666663</c:v>
                </c:pt>
                <c:pt idx="60">
                  <c:v>0.66666666666666663</c:v>
                </c:pt>
                <c:pt idx="61">
                  <c:v>0.66666666666666663</c:v>
                </c:pt>
                <c:pt idx="62">
                  <c:v>0.66666666666666663</c:v>
                </c:pt>
                <c:pt idx="63">
                  <c:v>0.66666666666666663</c:v>
                </c:pt>
                <c:pt idx="64">
                  <c:v>0.66666666666666663</c:v>
                </c:pt>
                <c:pt idx="65">
                  <c:v>0.66666666666666663</c:v>
                </c:pt>
                <c:pt idx="66">
                  <c:v>0.66666666666666663</c:v>
                </c:pt>
                <c:pt idx="67">
                  <c:v>0.66666666666666663</c:v>
                </c:pt>
                <c:pt idx="68">
                  <c:v>0.66666666666666663</c:v>
                </c:pt>
                <c:pt idx="69">
                  <c:v>0.61111111111111116</c:v>
                </c:pt>
                <c:pt idx="70">
                  <c:v>0.61111111111111116</c:v>
                </c:pt>
                <c:pt idx="71">
                  <c:v>0.61111111111111116</c:v>
                </c:pt>
                <c:pt idx="72">
                  <c:v>0.61111111111111116</c:v>
                </c:pt>
                <c:pt idx="73">
                  <c:v>0.61111111111111116</c:v>
                </c:pt>
                <c:pt idx="74">
                  <c:v>0.61111111111111116</c:v>
                </c:pt>
                <c:pt idx="75">
                  <c:v>0.61111111111111116</c:v>
                </c:pt>
                <c:pt idx="76">
                  <c:v>0.55555555555555558</c:v>
                </c:pt>
                <c:pt idx="77">
                  <c:v>0.55555555555555558</c:v>
                </c:pt>
                <c:pt idx="78">
                  <c:v>0.55555555555555558</c:v>
                </c:pt>
                <c:pt idx="79">
                  <c:v>0.5</c:v>
                </c:pt>
                <c:pt idx="80">
                  <c:v>0.5</c:v>
                </c:pt>
                <c:pt idx="81">
                  <c:v>0.5</c:v>
                </c:pt>
                <c:pt idx="82">
                  <c:v>0.5</c:v>
                </c:pt>
                <c:pt idx="83">
                  <c:v>0.5</c:v>
                </c:pt>
                <c:pt idx="84">
                  <c:v>0.5</c:v>
                </c:pt>
                <c:pt idx="85">
                  <c:v>0.5</c:v>
                </c:pt>
                <c:pt idx="86">
                  <c:v>0.5</c:v>
                </c:pt>
                <c:pt idx="87">
                  <c:v>0.5</c:v>
                </c:pt>
                <c:pt idx="88">
                  <c:v>0.5</c:v>
                </c:pt>
                <c:pt idx="89">
                  <c:v>0.5</c:v>
                </c:pt>
                <c:pt idx="90">
                  <c:v>0.5</c:v>
                </c:pt>
                <c:pt idx="91">
                  <c:v>0.5</c:v>
                </c:pt>
                <c:pt idx="92">
                  <c:v>0.44444444444444442</c:v>
                </c:pt>
                <c:pt idx="93">
                  <c:v>0.44444444444444442</c:v>
                </c:pt>
                <c:pt idx="94">
                  <c:v>0.44444444444444442</c:v>
                </c:pt>
                <c:pt idx="95">
                  <c:v>0.44444444444444442</c:v>
                </c:pt>
                <c:pt idx="96">
                  <c:v>0.3888888888888889</c:v>
                </c:pt>
                <c:pt idx="97">
                  <c:v>0.3888888888888889</c:v>
                </c:pt>
                <c:pt idx="98">
                  <c:v>0.3888888888888889</c:v>
                </c:pt>
                <c:pt idx="99">
                  <c:v>0.33333333333333331</c:v>
                </c:pt>
                <c:pt idx="100">
                  <c:v>0</c:v>
                </c:pt>
              </c:numCache>
            </c:numRef>
          </c:yVal>
          <c:smooth val="0"/>
          <c:extLst>
            <c:ext xmlns:c16="http://schemas.microsoft.com/office/drawing/2014/chart" uri="{C3380CC4-5D6E-409C-BE32-E72D297353CC}">
              <c16:uniqueId val="{00000000-622D-4EF8-BF68-1C461AA09828}"/>
            </c:ext>
          </c:extLst>
        </c:ser>
        <c:ser>
          <c:idx val="1"/>
          <c:order val="1"/>
          <c:tx>
            <c:v>Line</c:v>
          </c:tx>
          <c:spPr>
            <a:ln w="12700" cap="rnd" cmpd="sng" algn="ctr">
              <a:solidFill>
                <a:sysClr val="window" lastClr="FFFFFF">
                  <a:lumMod val="75000"/>
                </a:sysClr>
              </a:solidFill>
              <a:prstDash val="dash"/>
              <a:round/>
              <a:headEnd type="none" w="med" len="med"/>
              <a:tailEnd type="none" w="med" len="med"/>
            </a:ln>
          </c:spPr>
          <c:marker>
            <c:symbol val="none"/>
          </c:marker>
          <c:xVal>
            <c:numRef>
              <c:f>'Model 2'!$D$63:$E$63</c:f>
              <c:numCache>
                <c:formatCode>#,##0.000</c:formatCode>
                <c:ptCount val="2"/>
                <c:pt idx="0">
                  <c:v>0</c:v>
                </c:pt>
                <c:pt idx="1">
                  <c:v>1</c:v>
                </c:pt>
              </c:numCache>
            </c:numRef>
          </c:xVal>
          <c:yVal>
            <c:numRef>
              <c:f>'Model 2'!$D$64:$E$64</c:f>
              <c:numCache>
                <c:formatCode>#,##0.000</c:formatCode>
                <c:ptCount val="2"/>
                <c:pt idx="0">
                  <c:v>0</c:v>
                </c:pt>
                <c:pt idx="1">
                  <c:v>1</c:v>
                </c:pt>
              </c:numCache>
            </c:numRef>
          </c:yVal>
          <c:smooth val="0"/>
          <c:extLst>
            <c:ext xmlns:c16="http://schemas.microsoft.com/office/drawing/2014/chart" uri="{C3380CC4-5D6E-409C-BE32-E72D297353CC}">
              <c16:uniqueId val="{00000001-622D-4EF8-BF68-1C461AA09828}"/>
            </c:ext>
          </c:extLst>
        </c:ser>
        <c:ser>
          <c:idx val="2"/>
          <c:order val="2"/>
          <c:tx>
            <c:strRef>
              <c:f>'Model 2'!$C$61</c:f>
              <c:strCache>
                <c:ptCount val="1"/>
                <c:pt idx="0">
                  <c:v>Cutoff = 0.50</c:v>
                </c:pt>
              </c:strCache>
            </c:strRef>
          </c:tx>
          <c:spPr>
            <a:ln w="25400" cap="rnd" cmpd="sng" algn="ctr">
              <a:noFill/>
              <a:prstDash val="solid"/>
              <a:round/>
            </a:ln>
            <a:effectLst/>
            <a:extLst>
              <a:ext uri="{91240B29-F687-4F45-9708-019B960494DF}">
                <a14:hiddenLine xmlns:a14="http://schemas.microsoft.com/office/drawing/2010/main" w="25400" cap="rnd" cmpd="sng" algn="ctr">
                  <a:solidFill>
                    <a:srgbClr val="FF0000"/>
                  </a:solidFill>
                  <a:prstDash val="solid"/>
                  <a:round/>
                </a14:hiddenLine>
              </a:ext>
            </a:extLst>
          </c:spPr>
          <c:marker>
            <c:symbol val="square"/>
            <c:size val="8"/>
            <c:spPr>
              <a:noFill/>
              <a:ln w="25400">
                <a:solidFill>
                  <a:srgbClr val="FF0000"/>
                </a:solidFill>
                <a:prstDash val="solid"/>
              </a:ln>
              <a:effectLst/>
              <a:extLst/>
            </c:spPr>
          </c:marker>
          <c:xVal>
            <c:numRef>
              <c:f>'Model 2'!$D$65</c:f>
              <c:numCache>
                <c:formatCode>#,##0.000</c:formatCode>
                <c:ptCount val="1"/>
                <c:pt idx="0">
                  <c:v>8.7719298245614308E-3</c:v>
                </c:pt>
              </c:numCache>
            </c:numRef>
          </c:xVal>
          <c:yVal>
            <c:numRef>
              <c:f>'Model 2'!$E$65</c:f>
              <c:numCache>
                <c:formatCode>#,##0.000</c:formatCode>
                <c:ptCount val="1"/>
                <c:pt idx="0">
                  <c:v>0.72222222222222232</c:v>
                </c:pt>
              </c:numCache>
            </c:numRef>
          </c:yVal>
          <c:smooth val="0"/>
          <c:extLst>
            <c:ext xmlns:c16="http://schemas.microsoft.com/office/drawing/2014/chart" uri="{C3380CC4-5D6E-409C-BE32-E72D297353CC}">
              <c16:uniqueId val="{00000002-622D-4EF8-BF68-1C461AA09828}"/>
            </c:ext>
          </c:extLst>
        </c:ser>
        <c:dLbls>
          <c:showLegendKey val="0"/>
          <c:showVal val="0"/>
          <c:showCatName val="0"/>
          <c:showSerName val="0"/>
          <c:showPercent val="0"/>
          <c:showBubbleSize val="0"/>
        </c:dLbls>
        <c:axId val="1038592416"/>
        <c:axId val="1139865920"/>
      </c:scatterChart>
      <c:valAx>
        <c:axId val="1038592416"/>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False Positive Rate (1 - Specificity)</a:t>
                </a:r>
              </a:p>
            </c:rich>
          </c:tx>
          <c:overlay val="0"/>
        </c:title>
        <c:numFmt formatCode="0%" sourceLinked="0"/>
        <c:majorTickMark val="out"/>
        <c:minorTickMark val="none"/>
        <c:tickLblPos val="nextTo"/>
        <c:crossAx val="1139865920"/>
        <c:crosses val="autoZero"/>
        <c:crossBetween val="midCat"/>
      </c:valAx>
      <c:valAx>
        <c:axId val="1139865920"/>
        <c:scaling>
          <c:orientation val="minMax"/>
          <c:max val="1"/>
          <c:min val="0"/>
        </c:scaling>
        <c:delete val="0"/>
        <c:axPos val="l"/>
        <c:majorGridlines>
          <c:spPr>
            <a:ln w="3175">
              <a:solidFill>
                <a:srgbClr val="C0C0C0"/>
              </a:solidFill>
              <a:prstDash val="solid"/>
            </a:ln>
          </c:spPr>
        </c:majorGridlines>
        <c:title>
          <c:tx>
            <c:rich>
              <a:bodyPr/>
              <a:lstStyle/>
              <a:p>
                <a:pPr>
                  <a:defRPr/>
                </a:pPr>
                <a:r>
                  <a:rPr lang="en-GB"/>
                  <a:t>True Positive Rate (Sensitivity)</a:t>
                </a:r>
              </a:p>
            </c:rich>
          </c:tx>
          <c:overlay val="0"/>
        </c:title>
        <c:numFmt formatCode="0%" sourceLinked="0"/>
        <c:majorTickMark val="out"/>
        <c:minorTickMark val="none"/>
        <c:tickLblPos val="nextTo"/>
        <c:crossAx val="1038592416"/>
        <c:crosses val="autoZero"/>
        <c:crossBetween val="midCat"/>
      </c:valAx>
      <c:spPr>
        <a:ln w="6350">
          <a:solidFill>
            <a:srgbClr val="808080"/>
          </a:solidFill>
          <a:prstDash val="solid"/>
        </a:ln>
      </c:spPr>
    </c:plotArea>
    <c:legend>
      <c:legendPos val="r"/>
      <c:legendEntry>
        <c:idx val="0"/>
        <c:delete val="1"/>
      </c:legendEntry>
      <c:legendEntry>
        <c:idx val="1"/>
        <c:delete val="1"/>
      </c:legendEntry>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Distribution of Outcomes -vs- Prediction Interval
</a:t>
            </a:r>
            <a:r>
              <a:rPr lang="en-GB" sz="1000"/>
              <a:t>Model 2 for Vendor.Eq.EnchantedDiamonds    (9 variables, n=246)</a:t>
            </a:r>
          </a:p>
        </c:rich>
      </c:tx>
      <c:overlay val="0"/>
    </c:title>
    <c:autoTitleDeleted val="0"/>
    <c:plotArea>
      <c:layout/>
      <c:barChart>
        <c:barDir val="col"/>
        <c:grouping val="clustered"/>
        <c:varyColors val="0"/>
        <c:ser>
          <c:idx val="0"/>
          <c:order val="0"/>
          <c:tx>
            <c:strRef>
              <c:f>'Model 2'!$I$2</c:f>
              <c:strCache>
                <c:ptCount val="1"/>
                <c:pt idx="0">
                  <c:v>1</c:v>
                </c:pt>
              </c:strCache>
            </c:strRef>
          </c:tx>
          <c:spPr>
            <a:solidFill>
              <a:srgbClr val="9999FF"/>
            </a:solidFill>
            <a:ln w="9525" cap="flat" cmpd="sng" algn="ctr">
              <a:solidFill>
                <a:srgbClr val="0000FF"/>
              </a:solidFill>
              <a:prstDash val="solid"/>
              <a:round/>
              <a:headEnd type="none" w="med" len="med"/>
              <a:tailEnd type="none" w="med" len="med"/>
            </a:ln>
          </c:spPr>
          <c:invertIfNegative val="0"/>
          <c:cat>
            <c:numRef>
              <c:f>'Model 2'!$AS$107:$BL$107</c:f>
              <c:numCache>
                <c:formatCode>#,##0.000</c:formatCode>
                <c:ptCount val="20"/>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2'!$AS$108:$BL$108</c:f>
              <c:numCache>
                <c:formatCode>#,##0.000</c:formatCode>
                <c:ptCount val="20"/>
                <c:pt idx="0">
                  <c:v>1</c:v>
                </c:pt>
                <c:pt idx="1">
                  <c:v>1</c:v>
                </c:pt>
                <c:pt idx="2">
                  <c:v>0</c:v>
                </c:pt>
                <c:pt idx="3">
                  <c:v>0</c:v>
                </c:pt>
                <c:pt idx="4">
                  <c:v>0</c:v>
                </c:pt>
                <c:pt idx="5">
                  <c:v>0</c:v>
                </c:pt>
                <c:pt idx="6">
                  <c:v>0</c:v>
                </c:pt>
                <c:pt idx="7">
                  <c:v>1</c:v>
                </c:pt>
                <c:pt idx="8">
                  <c:v>2</c:v>
                </c:pt>
                <c:pt idx="9">
                  <c:v>0</c:v>
                </c:pt>
                <c:pt idx="10">
                  <c:v>0</c:v>
                </c:pt>
                <c:pt idx="11">
                  <c:v>1</c:v>
                </c:pt>
                <c:pt idx="12">
                  <c:v>0</c:v>
                </c:pt>
                <c:pt idx="13">
                  <c:v>1</c:v>
                </c:pt>
                <c:pt idx="14">
                  <c:v>0</c:v>
                </c:pt>
                <c:pt idx="15">
                  <c:v>2</c:v>
                </c:pt>
                <c:pt idx="16">
                  <c:v>0</c:v>
                </c:pt>
                <c:pt idx="17">
                  <c:v>0</c:v>
                </c:pt>
                <c:pt idx="18">
                  <c:v>1</c:v>
                </c:pt>
                <c:pt idx="19">
                  <c:v>8</c:v>
                </c:pt>
              </c:numCache>
            </c:numRef>
          </c:val>
          <c:extLst>
            <c:ext xmlns:c16="http://schemas.microsoft.com/office/drawing/2014/chart" uri="{C3380CC4-5D6E-409C-BE32-E72D297353CC}">
              <c16:uniqueId val="{00000000-5636-4457-BD37-7968D087384E}"/>
            </c:ext>
          </c:extLst>
        </c:ser>
        <c:ser>
          <c:idx val="1"/>
          <c:order val="1"/>
          <c:tx>
            <c:strRef>
              <c:f>'Model 2'!$H$2</c:f>
              <c:strCache>
                <c:ptCount val="1"/>
                <c:pt idx="0">
                  <c:v>0</c:v>
                </c:pt>
              </c:strCache>
            </c:strRef>
          </c:tx>
          <c:spPr>
            <a:solidFill>
              <a:srgbClr val="FFD2D2"/>
            </a:solidFill>
            <a:ln w="9525" cap="flat" cmpd="sng" algn="ctr">
              <a:solidFill>
                <a:srgbClr val="FF0000"/>
              </a:solidFill>
              <a:prstDash val="solid"/>
              <a:round/>
              <a:headEnd type="none" w="med" len="med"/>
              <a:tailEnd type="none" w="med" len="med"/>
            </a:ln>
          </c:spPr>
          <c:invertIfNegative val="0"/>
          <c:cat>
            <c:numRef>
              <c:f>'Model 2'!$AS$107:$BM$107</c:f>
              <c:numCache>
                <c:formatCode>#,##0.000</c:formatCode>
                <c:ptCount val="21"/>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2'!$AS$109:$BL$109</c:f>
              <c:numCache>
                <c:formatCode>#,##0.000</c:formatCode>
                <c:ptCount val="20"/>
                <c:pt idx="0">
                  <c:v>-206</c:v>
                </c:pt>
                <c:pt idx="1">
                  <c:v>-8</c:v>
                </c:pt>
                <c:pt idx="2">
                  <c:v>-5</c:v>
                </c:pt>
                <c:pt idx="3">
                  <c:v>-1</c:v>
                </c:pt>
                <c:pt idx="4">
                  <c:v>-2</c:v>
                </c:pt>
                <c:pt idx="5">
                  <c:v>0</c:v>
                </c:pt>
                <c:pt idx="6">
                  <c:v>0</c:v>
                </c:pt>
                <c:pt idx="7">
                  <c:v>-1</c:v>
                </c:pt>
                <c:pt idx="8">
                  <c:v>-3</c:v>
                </c:pt>
                <c:pt idx="9">
                  <c:v>0</c:v>
                </c:pt>
                <c:pt idx="10">
                  <c:v>-1</c:v>
                </c:pt>
                <c:pt idx="11">
                  <c:v>-1</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5636-4457-BD37-7968D087384E}"/>
            </c:ext>
          </c:extLst>
        </c:ser>
        <c:dLbls>
          <c:showLegendKey val="0"/>
          <c:showVal val="0"/>
          <c:showCatName val="0"/>
          <c:showSerName val="0"/>
          <c:showPercent val="0"/>
          <c:showBubbleSize val="0"/>
        </c:dLbls>
        <c:gapWidth val="0"/>
        <c:overlap val="100"/>
        <c:axId val="1038578272"/>
        <c:axId val="1139868080"/>
      </c:barChart>
      <c:catAx>
        <c:axId val="1038578272"/>
        <c:scaling>
          <c:orientation val="minMax"/>
        </c:scaling>
        <c:delete val="0"/>
        <c:axPos val="b"/>
        <c:title>
          <c:tx>
            <c:rich>
              <a:bodyPr/>
              <a:lstStyle/>
              <a:p>
                <a:pPr>
                  <a:defRPr/>
                </a:pPr>
                <a:r>
                  <a:rPr lang="en-GB"/>
                  <a:t>Prediction</a:t>
                </a:r>
              </a:p>
            </c:rich>
          </c:tx>
          <c:overlay val="0"/>
        </c:title>
        <c:numFmt formatCode=".00" sourceLinked="0"/>
        <c:majorTickMark val="out"/>
        <c:minorTickMark val="none"/>
        <c:tickLblPos val="low"/>
        <c:crossAx val="1139868080"/>
        <c:crosses val="autoZero"/>
        <c:auto val="1"/>
        <c:lblAlgn val="ctr"/>
        <c:lblOffset val="100"/>
        <c:tickLblSkip val="1"/>
        <c:noMultiLvlLbl val="0"/>
      </c:catAx>
      <c:valAx>
        <c:axId val="1139868080"/>
        <c:scaling>
          <c:orientation val="minMax"/>
        </c:scaling>
        <c:delete val="0"/>
        <c:axPos val="l"/>
        <c:majorGridlines>
          <c:spPr>
            <a:ln w="3175">
              <a:solidFill>
                <a:srgbClr val="C0C0C0"/>
              </a:solidFill>
              <a:prstDash val="solid"/>
            </a:ln>
          </c:spPr>
        </c:majorGridlines>
        <c:numFmt formatCode="0;[Red]0" sourceLinked="0"/>
        <c:majorTickMark val="out"/>
        <c:minorTickMark val="none"/>
        <c:tickLblPos val="nextTo"/>
        <c:crossAx val="1038578272"/>
        <c:crosses val="autoZero"/>
        <c:crossBetween val="between"/>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Sensitivity and Specificity -vs- Cutoff Value
</a:t>
            </a:r>
            <a:r>
              <a:rPr lang="en-GB" sz="1000"/>
              <a:t>Model 2 for Vendor.Eq.EnchantedDiamonds    (9 variables, n=246)</a:t>
            </a:r>
          </a:p>
        </c:rich>
      </c:tx>
      <c:overlay val="0"/>
    </c:title>
    <c:autoTitleDeleted val="0"/>
    <c:plotArea>
      <c:layout/>
      <c:scatterChart>
        <c:scatterStyle val="lineMarker"/>
        <c:varyColors val="0"/>
        <c:ser>
          <c:idx val="0"/>
          <c:order val="0"/>
          <c:tx>
            <c:v>Sensitivity</c:v>
          </c:tx>
          <c:spPr>
            <a:ln w="28575">
              <a:solidFill>
                <a:srgbClr val="0000FF"/>
              </a:solidFill>
            </a:ln>
          </c:spPr>
          <c:marker>
            <c:symbol val="none"/>
          </c:marker>
          <c:xVal>
            <c:numRef>
              <c:f>'Model 2'!$AS$147:$EO$147</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2'!$AS$148:$EO$148</c:f>
              <c:numCache>
                <c:formatCode>#,##0.000</c:formatCode>
                <c:ptCount val="101"/>
                <c:pt idx="0">
                  <c:v>1</c:v>
                </c:pt>
                <c:pt idx="1">
                  <c:v>0.94444444444444442</c:v>
                </c:pt>
                <c:pt idx="2">
                  <c:v>0.95555555555555549</c:v>
                </c:pt>
                <c:pt idx="3">
                  <c:v>0.94444444444444442</c:v>
                </c:pt>
                <c:pt idx="4">
                  <c:v>0.94444444444444442</c:v>
                </c:pt>
                <c:pt idx="5">
                  <c:v>0.94444444444444442</c:v>
                </c:pt>
                <c:pt idx="6">
                  <c:v>0.93333333333333335</c:v>
                </c:pt>
                <c:pt idx="7">
                  <c:v>0.92222222222222228</c:v>
                </c:pt>
                <c:pt idx="8">
                  <c:v>0.91111111111111098</c:v>
                </c:pt>
                <c:pt idx="9">
                  <c:v>0.89999999999999991</c:v>
                </c:pt>
                <c:pt idx="10">
                  <c:v>0.88888888888888884</c:v>
                </c:pt>
                <c:pt idx="11">
                  <c:v>0.88888888888888884</c:v>
                </c:pt>
                <c:pt idx="12">
                  <c:v>0.88888888888888884</c:v>
                </c:pt>
                <c:pt idx="13">
                  <c:v>0.88888888888888884</c:v>
                </c:pt>
                <c:pt idx="14">
                  <c:v>0.88888888888888884</c:v>
                </c:pt>
                <c:pt idx="15">
                  <c:v>0.88888888888888884</c:v>
                </c:pt>
                <c:pt idx="16">
                  <c:v>0.88888888888888884</c:v>
                </c:pt>
                <c:pt idx="17">
                  <c:v>0.88888888888888884</c:v>
                </c:pt>
                <c:pt idx="18">
                  <c:v>0.88888888888888884</c:v>
                </c:pt>
                <c:pt idx="19">
                  <c:v>0.88888888888888884</c:v>
                </c:pt>
                <c:pt idx="20">
                  <c:v>0.88888888888888884</c:v>
                </c:pt>
                <c:pt idx="21">
                  <c:v>0.88888888888888884</c:v>
                </c:pt>
                <c:pt idx="22">
                  <c:v>0.88888888888888884</c:v>
                </c:pt>
                <c:pt idx="23">
                  <c:v>0.88888888888888884</c:v>
                </c:pt>
                <c:pt idx="24">
                  <c:v>0.88888888888888884</c:v>
                </c:pt>
                <c:pt idx="25">
                  <c:v>0.88888888888888884</c:v>
                </c:pt>
                <c:pt idx="26">
                  <c:v>0.88888888888888884</c:v>
                </c:pt>
                <c:pt idx="27">
                  <c:v>0.88888888888888884</c:v>
                </c:pt>
                <c:pt idx="28">
                  <c:v>0.88888888888888884</c:v>
                </c:pt>
                <c:pt idx="29">
                  <c:v>0.88888888888888884</c:v>
                </c:pt>
                <c:pt idx="30">
                  <c:v>0.88888888888888884</c:v>
                </c:pt>
                <c:pt idx="31">
                  <c:v>0.88888888888888884</c:v>
                </c:pt>
                <c:pt idx="32">
                  <c:v>0.88888888888888884</c:v>
                </c:pt>
                <c:pt idx="33">
                  <c:v>0.88888888888888884</c:v>
                </c:pt>
                <c:pt idx="34">
                  <c:v>0.88888888888888884</c:v>
                </c:pt>
                <c:pt idx="35">
                  <c:v>0.88888888888888884</c:v>
                </c:pt>
                <c:pt idx="36">
                  <c:v>0.88888888888888884</c:v>
                </c:pt>
                <c:pt idx="37">
                  <c:v>0.88888888888888884</c:v>
                </c:pt>
                <c:pt idx="38">
                  <c:v>0.87777777777777777</c:v>
                </c:pt>
                <c:pt idx="39">
                  <c:v>0.8666666666666667</c:v>
                </c:pt>
                <c:pt idx="40">
                  <c:v>0.85555555555555562</c:v>
                </c:pt>
                <c:pt idx="41">
                  <c:v>0.83333333333333337</c:v>
                </c:pt>
                <c:pt idx="42">
                  <c:v>0.8</c:v>
                </c:pt>
                <c:pt idx="43">
                  <c:v>0.77777777777777779</c:v>
                </c:pt>
                <c:pt idx="44">
                  <c:v>0.75555555555555554</c:v>
                </c:pt>
                <c:pt idx="45">
                  <c:v>0.73333333333333328</c:v>
                </c:pt>
                <c:pt idx="46">
                  <c:v>0.72222222222222221</c:v>
                </c:pt>
                <c:pt idx="47">
                  <c:v>0.72222222222222221</c:v>
                </c:pt>
                <c:pt idx="48">
                  <c:v>0.72222222222222221</c:v>
                </c:pt>
                <c:pt idx="49">
                  <c:v>0.72222222222222221</c:v>
                </c:pt>
                <c:pt idx="50">
                  <c:v>0.72222222222222221</c:v>
                </c:pt>
                <c:pt idx="51">
                  <c:v>0.72222222222222221</c:v>
                </c:pt>
                <c:pt idx="52">
                  <c:v>0.72222222222222221</c:v>
                </c:pt>
                <c:pt idx="53">
                  <c:v>0.72222222222222221</c:v>
                </c:pt>
                <c:pt idx="54">
                  <c:v>0.72222222222222221</c:v>
                </c:pt>
                <c:pt idx="55">
                  <c:v>0.72222222222222221</c:v>
                </c:pt>
                <c:pt idx="56">
                  <c:v>0.71111111111111114</c:v>
                </c:pt>
                <c:pt idx="57">
                  <c:v>0.7</c:v>
                </c:pt>
                <c:pt idx="58">
                  <c:v>0.68888888888888888</c:v>
                </c:pt>
                <c:pt idx="59">
                  <c:v>0.6777777777777777</c:v>
                </c:pt>
                <c:pt idx="60">
                  <c:v>0.66666666666666663</c:v>
                </c:pt>
                <c:pt idx="61">
                  <c:v>0.66666666666666663</c:v>
                </c:pt>
                <c:pt idx="62">
                  <c:v>0.66666666666666663</c:v>
                </c:pt>
                <c:pt idx="63">
                  <c:v>0.66666666666666663</c:v>
                </c:pt>
                <c:pt idx="64">
                  <c:v>0.66666666666666663</c:v>
                </c:pt>
                <c:pt idx="65">
                  <c:v>0.66666666666666663</c:v>
                </c:pt>
                <c:pt idx="66">
                  <c:v>0.66666666666666663</c:v>
                </c:pt>
                <c:pt idx="67">
                  <c:v>0.65555555555555556</c:v>
                </c:pt>
                <c:pt idx="68">
                  <c:v>0.64444444444444438</c:v>
                </c:pt>
                <c:pt idx="69">
                  <c:v>0.6333333333333333</c:v>
                </c:pt>
                <c:pt idx="70">
                  <c:v>0.62222222222222223</c:v>
                </c:pt>
                <c:pt idx="71">
                  <c:v>0.61111111111111116</c:v>
                </c:pt>
                <c:pt idx="72">
                  <c:v>0.61111111111111116</c:v>
                </c:pt>
                <c:pt idx="73">
                  <c:v>0.61111111111111116</c:v>
                </c:pt>
                <c:pt idx="74">
                  <c:v>0.60000000000000009</c:v>
                </c:pt>
                <c:pt idx="75">
                  <c:v>0.58888888888888891</c:v>
                </c:pt>
                <c:pt idx="76">
                  <c:v>0.57777777777777783</c:v>
                </c:pt>
                <c:pt idx="77">
                  <c:v>0.55555555555555558</c:v>
                </c:pt>
                <c:pt idx="78">
                  <c:v>0.53333333333333333</c:v>
                </c:pt>
                <c:pt idx="79">
                  <c:v>0.52222222222222225</c:v>
                </c:pt>
                <c:pt idx="80">
                  <c:v>0.51111111111111107</c:v>
                </c:pt>
                <c:pt idx="81">
                  <c:v>0.5</c:v>
                </c:pt>
                <c:pt idx="82">
                  <c:v>0.5</c:v>
                </c:pt>
                <c:pt idx="83">
                  <c:v>0.5</c:v>
                </c:pt>
                <c:pt idx="84">
                  <c:v>0.5</c:v>
                </c:pt>
                <c:pt idx="85">
                  <c:v>0.5</c:v>
                </c:pt>
                <c:pt idx="86">
                  <c:v>0.5</c:v>
                </c:pt>
                <c:pt idx="87">
                  <c:v>0.5</c:v>
                </c:pt>
                <c:pt idx="88">
                  <c:v>0.5</c:v>
                </c:pt>
                <c:pt idx="89">
                  <c:v>0.5</c:v>
                </c:pt>
                <c:pt idx="90">
                  <c:v>0.48888888888888893</c:v>
                </c:pt>
                <c:pt idx="91">
                  <c:v>0.47777777777777775</c:v>
                </c:pt>
                <c:pt idx="92">
                  <c:v>0.46666666666666667</c:v>
                </c:pt>
                <c:pt idx="93">
                  <c:v>0.45555555555555549</c:v>
                </c:pt>
                <c:pt idx="94">
                  <c:v>0.43333333333333335</c:v>
                </c:pt>
                <c:pt idx="95">
                  <c:v>0.42222222222222222</c:v>
                </c:pt>
                <c:pt idx="96">
                  <c:v>0.41111111111111115</c:v>
                </c:pt>
                <c:pt idx="97">
                  <c:v>0.3888888888888889</c:v>
                </c:pt>
                <c:pt idx="98">
                  <c:v>0.30000000000000004</c:v>
                </c:pt>
                <c:pt idx="99">
                  <c:v>0.33333333333333331</c:v>
                </c:pt>
                <c:pt idx="100">
                  <c:v>0</c:v>
                </c:pt>
              </c:numCache>
            </c:numRef>
          </c:yVal>
          <c:smooth val="0"/>
          <c:extLst>
            <c:ext xmlns:c16="http://schemas.microsoft.com/office/drawing/2014/chart" uri="{C3380CC4-5D6E-409C-BE32-E72D297353CC}">
              <c16:uniqueId val="{00000000-71D3-4D6E-ADEE-AC311E221F94}"/>
            </c:ext>
          </c:extLst>
        </c:ser>
        <c:ser>
          <c:idx val="1"/>
          <c:order val="1"/>
          <c:tx>
            <c:v>Specificity</c:v>
          </c:tx>
          <c:spPr>
            <a:ln w="28575">
              <a:solidFill>
                <a:srgbClr val="FF0000"/>
              </a:solidFill>
            </a:ln>
          </c:spPr>
          <c:marker>
            <c:symbol val="none"/>
          </c:marker>
          <c:xVal>
            <c:numRef>
              <c:f>'Model 2'!$AS$147:$EO$147</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2'!$AS$149:$EO$149</c:f>
              <c:numCache>
                <c:formatCode>#,##0.000</c:formatCode>
                <c:ptCount val="101"/>
                <c:pt idx="0">
                  <c:v>0</c:v>
                </c:pt>
                <c:pt idx="1">
                  <c:v>0.83771929824561409</c:v>
                </c:pt>
                <c:pt idx="2">
                  <c:v>0.69649122807017549</c:v>
                </c:pt>
                <c:pt idx="3">
                  <c:v>0.8771929824561403</c:v>
                </c:pt>
                <c:pt idx="4">
                  <c:v>0.89122807017543859</c:v>
                </c:pt>
                <c:pt idx="5">
                  <c:v>0.90263157894736845</c:v>
                </c:pt>
                <c:pt idx="6">
                  <c:v>0.91140350877192988</c:v>
                </c:pt>
                <c:pt idx="7">
                  <c:v>0.92017543859649131</c:v>
                </c:pt>
                <c:pt idx="8">
                  <c:v>0.92719298245614035</c:v>
                </c:pt>
                <c:pt idx="9">
                  <c:v>0.93421052631578949</c:v>
                </c:pt>
                <c:pt idx="10">
                  <c:v>0.93947368421052624</c:v>
                </c:pt>
                <c:pt idx="11">
                  <c:v>0.94473684210526321</c:v>
                </c:pt>
                <c:pt idx="12">
                  <c:v>0.95</c:v>
                </c:pt>
                <c:pt idx="13">
                  <c:v>0.95438596491228067</c:v>
                </c:pt>
                <c:pt idx="14">
                  <c:v>0.95789473684210524</c:v>
                </c:pt>
                <c:pt idx="15">
                  <c:v>0.95964912280701764</c:v>
                </c:pt>
                <c:pt idx="16">
                  <c:v>0.96140350877192982</c:v>
                </c:pt>
                <c:pt idx="17">
                  <c:v>0.96228070175438596</c:v>
                </c:pt>
                <c:pt idx="18">
                  <c:v>0.9631578947368421</c:v>
                </c:pt>
                <c:pt idx="19">
                  <c:v>0.96403508771929824</c:v>
                </c:pt>
                <c:pt idx="20">
                  <c:v>0.96578947368421053</c:v>
                </c:pt>
                <c:pt idx="21">
                  <c:v>0.96754385964912282</c:v>
                </c:pt>
                <c:pt idx="22">
                  <c:v>0.9692982456140351</c:v>
                </c:pt>
                <c:pt idx="23">
                  <c:v>0.97105263157894739</c:v>
                </c:pt>
                <c:pt idx="24">
                  <c:v>0.97280701754385968</c:v>
                </c:pt>
                <c:pt idx="25">
                  <c:v>0.97368421052631582</c:v>
                </c:pt>
                <c:pt idx="26">
                  <c:v>0.97368421052631582</c:v>
                </c:pt>
                <c:pt idx="27">
                  <c:v>0.97368421052631582</c:v>
                </c:pt>
                <c:pt idx="28">
                  <c:v>0.97368421052631582</c:v>
                </c:pt>
                <c:pt idx="29">
                  <c:v>0.97368421052631582</c:v>
                </c:pt>
                <c:pt idx="30">
                  <c:v>0.97368421052631582</c:v>
                </c:pt>
                <c:pt idx="31">
                  <c:v>0.97368421052631582</c:v>
                </c:pt>
                <c:pt idx="32">
                  <c:v>0.97368421052631582</c:v>
                </c:pt>
                <c:pt idx="33">
                  <c:v>0.97368421052631582</c:v>
                </c:pt>
                <c:pt idx="34">
                  <c:v>0.97368421052631582</c:v>
                </c:pt>
                <c:pt idx="35">
                  <c:v>0.97456140350877185</c:v>
                </c:pt>
                <c:pt idx="36">
                  <c:v>0.9754385964912281</c:v>
                </c:pt>
                <c:pt idx="37">
                  <c:v>0.97631578947368414</c:v>
                </c:pt>
                <c:pt idx="38">
                  <c:v>0.97719298245614039</c:v>
                </c:pt>
                <c:pt idx="39">
                  <c:v>0.97894736842105257</c:v>
                </c:pt>
                <c:pt idx="40">
                  <c:v>0.97982456140350882</c:v>
                </c:pt>
                <c:pt idx="41">
                  <c:v>0.98157894736842111</c:v>
                </c:pt>
                <c:pt idx="42">
                  <c:v>0.98333333333333328</c:v>
                </c:pt>
                <c:pt idx="43">
                  <c:v>0.98596491228070182</c:v>
                </c:pt>
                <c:pt idx="44">
                  <c:v>0.987719298245614</c:v>
                </c:pt>
                <c:pt idx="45">
                  <c:v>0.98947368421052628</c:v>
                </c:pt>
                <c:pt idx="46">
                  <c:v>0.99035087719298254</c:v>
                </c:pt>
                <c:pt idx="47">
                  <c:v>0.99122807017543857</c:v>
                </c:pt>
                <c:pt idx="48">
                  <c:v>0.99122807017543857</c:v>
                </c:pt>
                <c:pt idx="49">
                  <c:v>0.99210526315789471</c:v>
                </c:pt>
                <c:pt idx="50">
                  <c:v>0.99298245614035086</c:v>
                </c:pt>
                <c:pt idx="51">
                  <c:v>0.993859649122807</c:v>
                </c:pt>
                <c:pt idx="52">
                  <c:v>0.99473684210526325</c:v>
                </c:pt>
                <c:pt idx="53">
                  <c:v>0.99561403508771928</c:v>
                </c:pt>
                <c:pt idx="54">
                  <c:v>0.99561403508771928</c:v>
                </c:pt>
                <c:pt idx="55">
                  <c:v>0.99649122807017543</c:v>
                </c:pt>
                <c:pt idx="56">
                  <c:v>0.99736842105263157</c:v>
                </c:pt>
                <c:pt idx="57">
                  <c:v>0.99824561403508771</c:v>
                </c:pt>
                <c:pt idx="58">
                  <c:v>0.99912280701754386</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numCache>
            </c:numRef>
          </c:yVal>
          <c:smooth val="0"/>
          <c:extLst>
            <c:ext xmlns:c16="http://schemas.microsoft.com/office/drawing/2014/chart" uri="{C3380CC4-5D6E-409C-BE32-E72D297353CC}">
              <c16:uniqueId val="{00000001-71D3-4D6E-ADEE-AC311E221F94}"/>
            </c:ext>
          </c:extLst>
        </c:ser>
        <c:ser>
          <c:idx val="2"/>
          <c:order val="2"/>
          <c:tx>
            <c:strRef>
              <c:f>'Model 2'!$AR$150</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2'!$AS$147:$EO$147</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2'!$AS$150:$EO$150</c:f>
              <c:numCache>
                <c:formatCode>#,##0.000</c:formatCode>
                <c:ptCount val="101"/>
                <c:pt idx="0">
                  <c:v>0.5</c:v>
                </c:pt>
                <c:pt idx="1">
                  <c:v>0.89108187134502925</c:v>
                </c:pt>
                <c:pt idx="2">
                  <c:v>0.82602339181286544</c:v>
                </c:pt>
                <c:pt idx="3">
                  <c:v>0.91081871345029231</c:v>
                </c:pt>
                <c:pt idx="4">
                  <c:v>0.91783625730994145</c:v>
                </c:pt>
                <c:pt idx="5">
                  <c:v>0.92353801169590644</c:v>
                </c:pt>
                <c:pt idx="6">
                  <c:v>0.92236842105263162</c:v>
                </c:pt>
                <c:pt idx="7">
                  <c:v>0.92119883040935679</c:v>
                </c:pt>
                <c:pt idx="8">
                  <c:v>0.91915204678362561</c:v>
                </c:pt>
                <c:pt idx="9">
                  <c:v>0.91710526315789465</c:v>
                </c:pt>
                <c:pt idx="10">
                  <c:v>0.91418128654970754</c:v>
                </c:pt>
                <c:pt idx="11">
                  <c:v>0.91681286549707597</c:v>
                </c:pt>
                <c:pt idx="12">
                  <c:v>0.9194444444444444</c:v>
                </c:pt>
                <c:pt idx="13">
                  <c:v>0.9216374269005847</c:v>
                </c:pt>
                <c:pt idx="14">
                  <c:v>0.92339181286549699</c:v>
                </c:pt>
                <c:pt idx="15">
                  <c:v>0.92426900584795324</c:v>
                </c:pt>
                <c:pt idx="16">
                  <c:v>0.92514619883040927</c:v>
                </c:pt>
                <c:pt idx="17">
                  <c:v>0.9255847953216374</c:v>
                </c:pt>
                <c:pt idx="18">
                  <c:v>0.92602339181286553</c:v>
                </c:pt>
                <c:pt idx="19">
                  <c:v>0.92646198830409354</c:v>
                </c:pt>
                <c:pt idx="20">
                  <c:v>0.92733918128654969</c:v>
                </c:pt>
                <c:pt idx="21">
                  <c:v>0.92821637426900583</c:v>
                </c:pt>
                <c:pt idx="22">
                  <c:v>0.92909356725146197</c:v>
                </c:pt>
                <c:pt idx="23">
                  <c:v>0.92997076023391811</c:v>
                </c:pt>
                <c:pt idx="24">
                  <c:v>0.93084795321637426</c:v>
                </c:pt>
                <c:pt idx="25">
                  <c:v>0.93128654970760238</c:v>
                </c:pt>
                <c:pt idx="26">
                  <c:v>0.93128654970760238</c:v>
                </c:pt>
                <c:pt idx="27">
                  <c:v>0.93128654970760238</c:v>
                </c:pt>
                <c:pt idx="28">
                  <c:v>0.93128654970760238</c:v>
                </c:pt>
                <c:pt idx="29">
                  <c:v>0.93128654970760238</c:v>
                </c:pt>
                <c:pt idx="30">
                  <c:v>0.93128654970760238</c:v>
                </c:pt>
                <c:pt idx="31">
                  <c:v>0.93128654970760238</c:v>
                </c:pt>
                <c:pt idx="32">
                  <c:v>0.93128654970760238</c:v>
                </c:pt>
                <c:pt idx="33">
                  <c:v>0.93128654970760238</c:v>
                </c:pt>
                <c:pt idx="34">
                  <c:v>0.93128654970760238</c:v>
                </c:pt>
                <c:pt idx="35">
                  <c:v>0.93172514619883029</c:v>
                </c:pt>
                <c:pt idx="36">
                  <c:v>0.93216374269005842</c:v>
                </c:pt>
                <c:pt idx="37">
                  <c:v>0.93260233918128654</c:v>
                </c:pt>
                <c:pt idx="38">
                  <c:v>0.92748538011695913</c:v>
                </c:pt>
                <c:pt idx="39">
                  <c:v>0.92280701754385963</c:v>
                </c:pt>
                <c:pt idx="40">
                  <c:v>0.91769005847953222</c:v>
                </c:pt>
                <c:pt idx="41">
                  <c:v>0.90745614035087718</c:v>
                </c:pt>
                <c:pt idx="42">
                  <c:v>0.89166666666666661</c:v>
                </c:pt>
                <c:pt idx="43">
                  <c:v>0.88187134502923981</c:v>
                </c:pt>
                <c:pt idx="44">
                  <c:v>0.87163742690058477</c:v>
                </c:pt>
                <c:pt idx="45">
                  <c:v>0.86140350877192984</c:v>
                </c:pt>
                <c:pt idx="46">
                  <c:v>0.85628654970760243</c:v>
                </c:pt>
                <c:pt idx="47">
                  <c:v>0.85672514619883033</c:v>
                </c:pt>
                <c:pt idx="48">
                  <c:v>0.85672514619883033</c:v>
                </c:pt>
                <c:pt idx="49">
                  <c:v>0.85716374269005846</c:v>
                </c:pt>
                <c:pt idx="50">
                  <c:v>0.85760233918128659</c:v>
                </c:pt>
                <c:pt idx="51">
                  <c:v>0.8580409356725146</c:v>
                </c:pt>
                <c:pt idx="52">
                  <c:v>0.85847953216374273</c:v>
                </c:pt>
                <c:pt idx="53">
                  <c:v>0.85891812865497075</c:v>
                </c:pt>
                <c:pt idx="54">
                  <c:v>0.85891812865497075</c:v>
                </c:pt>
                <c:pt idx="55">
                  <c:v>0.85935672514619887</c:v>
                </c:pt>
                <c:pt idx="56">
                  <c:v>0.85423976608187135</c:v>
                </c:pt>
                <c:pt idx="57">
                  <c:v>0.84912280701754383</c:v>
                </c:pt>
                <c:pt idx="58">
                  <c:v>0.84400584795321643</c:v>
                </c:pt>
                <c:pt idx="59">
                  <c:v>0.8388888888888888</c:v>
                </c:pt>
                <c:pt idx="60">
                  <c:v>0.83333333333333326</c:v>
                </c:pt>
                <c:pt idx="61">
                  <c:v>0.83333333333333326</c:v>
                </c:pt>
                <c:pt idx="62">
                  <c:v>0.83333333333333326</c:v>
                </c:pt>
                <c:pt idx="63">
                  <c:v>0.83333333333333326</c:v>
                </c:pt>
                <c:pt idx="64">
                  <c:v>0.83333333333333326</c:v>
                </c:pt>
                <c:pt idx="65">
                  <c:v>0.83333333333333326</c:v>
                </c:pt>
                <c:pt idx="66">
                  <c:v>0.83333333333333326</c:v>
                </c:pt>
                <c:pt idx="67">
                  <c:v>0.82777777777777772</c:v>
                </c:pt>
                <c:pt idx="68">
                  <c:v>0.82222222222222219</c:v>
                </c:pt>
                <c:pt idx="69">
                  <c:v>0.81666666666666665</c:v>
                </c:pt>
                <c:pt idx="70">
                  <c:v>0.81111111111111112</c:v>
                </c:pt>
                <c:pt idx="71">
                  <c:v>0.80555555555555558</c:v>
                </c:pt>
                <c:pt idx="72">
                  <c:v>0.80555555555555558</c:v>
                </c:pt>
                <c:pt idx="73">
                  <c:v>0.80555555555555558</c:v>
                </c:pt>
                <c:pt idx="74">
                  <c:v>0.8</c:v>
                </c:pt>
                <c:pt idx="75">
                  <c:v>0.79444444444444451</c:v>
                </c:pt>
                <c:pt idx="76">
                  <c:v>0.78888888888888897</c:v>
                </c:pt>
                <c:pt idx="77">
                  <c:v>0.77777777777777779</c:v>
                </c:pt>
                <c:pt idx="78">
                  <c:v>0.76666666666666661</c:v>
                </c:pt>
                <c:pt idx="79">
                  <c:v>0.76111111111111107</c:v>
                </c:pt>
                <c:pt idx="80">
                  <c:v>0.75555555555555554</c:v>
                </c:pt>
                <c:pt idx="81">
                  <c:v>0.75</c:v>
                </c:pt>
                <c:pt idx="82">
                  <c:v>0.75</c:v>
                </c:pt>
                <c:pt idx="83">
                  <c:v>0.75</c:v>
                </c:pt>
                <c:pt idx="84">
                  <c:v>0.75</c:v>
                </c:pt>
                <c:pt idx="85">
                  <c:v>0.75</c:v>
                </c:pt>
                <c:pt idx="86">
                  <c:v>0.75</c:v>
                </c:pt>
                <c:pt idx="87">
                  <c:v>0.75</c:v>
                </c:pt>
                <c:pt idx="88">
                  <c:v>0.75</c:v>
                </c:pt>
                <c:pt idx="89">
                  <c:v>0.75</c:v>
                </c:pt>
                <c:pt idx="90">
                  <c:v>0.74444444444444446</c:v>
                </c:pt>
                <c:pt idx="91">
                  <c:v>0.73888888888888893</c:v>
                </c:pt>
                <c:pt idx="92">
                  <c:v>0.73333333333333339</c:v>
                </c:pt>
                <c:pt idx="93">
                  <c:v>0.72777777777777775</c:v>
                </c:pt>
                <c:pt idx="94">
                  <c:v>0.71666666666666667</c:v>
                </c:pt>
                <c:pt idx="95">
                  <c:v>0.71111111111111114</c:v>
                </c:pt>
                <c:pt idx="96">
                  <c:v>0.7055555555555556</c:v>
                </c:pt>
                <c:pt idx="97">
                  <c:v>0.69444444444444442</c:v>
                </c:pt>
                <c:pt idx="98">
                  <c:v>0.65</c:v>
                </c:pt>
                <c:pt idx="99">
                  <c:v>0.66666666666666663</c:v>
                </c:pt>
                <c:pt idx="100">
                  <c:v>0.5</c:v>
                </c:pt>
              </c:numCache>
            </c:numRef>
          </c:yVal>
          <c:smooth val="0"/>
          <c:extLst>
            <c:ext xmlns:c16="http://schemas.microsoft.com/office/drawing/2014/chart" uri="{C3380CC4-5D6E-409C-BE32-E72D297353CC}">
              <c16:uniqueId val="{00000002-71D3-4D6E-ADEE-AC311E221F94}"/>
            </c:ext>
          </c:extLst>
        </c:ser>
        <c:dLbls>
          <c:showLegendKey val="0"/>
          <c:showVal val="0"/>
          <c:showCatName val="0"/>
          <c:showSerName val="0"/>
          <c:showPercent val="0"/>
          <c:showBubbleSize val="0"/>
        </c:dLbls>
        <c:axId val="685167440"/>
        <c:axId val="1239601552"/>
      </c:scatterChart>
      <c:valAx>
        <c:axId val="685167440"/>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1239601552"/>
        <c:crosses val="autoZero"/>
        <c:crossBetween val="midCat"/>
      </c:valAx>
      <c:valAx>
        <c:axId val="1239601552"/>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685167440"/>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Error Rates- vs- Cutoff Value
</a:t>
            </a:r>
            <a:r>
              <a:rPr lang="en-GB" sz="1000"/>
              <a:t>Model 2 for Vendor.Eq.EnchantedDiamonds    (9 variables, n=246)</a:t>
            </a:r>
          </a:p>
        </c:rich>
      </c:tx>
      <c:overlay val="0"/>
    </c:title>
    <c:autoTitleDeleted val="0"/>
    <c:plotArea>
      <c:layout/>
      <c:scatterChart>
        <c:scatterStyle val="lineMarker"/>
        <c:varyColors val="0"/>
        <c:ser>
          <c:idx val="0"/>
          <c:order val="0"/>
          <c:tx>
            <c:v>% False Positive</c:v>
          </c:tx>
          <c:spPr>
            <a:ln w="28575">
              <a:solidFill>
                <a:srgbClr val="0000FF"/>
              </a:solidFill>
            </a:ln>
          </c:spPr>
          <c:marker>
            <c:symbol val="none"/>
          </c:marker>
          <c:xVal>
            <c:numRef>
              <c:f>'Model 2'!$AS$170:$EO$170</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2'!$AS$171:$EO$171</c:f>
              <c:numCache>
                <c:formatCode>#,##0.000</c:formatCode>
                <c:ptCount val="101"/>
                <c:pt idx="0">
                  <c:v>0.92682926829268297</c:v>
                </c:pt>
                <c:pt idx="1">
                  <c:v>0.15040650406504066</c:v>
                </c:pt>
                <c:pt idx="2">
                  <c:v>0.28130081300813009</c:v>
                </c:pt>
                <c:pt idx="3">
                  <c:v>0.11382113821138211</c:v>
                </c:pt>
                <c:pt idx="4">
                  <c:v>0.1008130081300813</c:v>
                </c:pt>
                <c:pt idx="5">
                  <c:v>9.0243902439024387E-2</c:v>
                </c:pt>
                <c:pt idx="6">
                  <c:v>8.2113821138211376E-2</c:v>
                </c:pt>
                <c:pt idx="7">
                  <c:v>7.3983739837398366E-2</c:v>
                </c:pt>
                <c:pt idx="8">
                  <c:v>6.7479674796747977E-2</c:v>
                </c:pt>
                <c:pt idx="9">
                  <c:v>6.097560975609756E-2</c:v>
                </c:pt>
                <c:pt idx="10">
                  <c:v>5.6097560975609757E-2</c:v>
                </c:pt>
                <c:pt idx="11">
                  <c:v>5.1219512195121948E-2</c:v>
                </c:pt>
                <c:pt idx="12">
                  <c:v>4.6341463414634146E-2</c:v>
                </c:pt>
                <c:pt idx="13">
                  <c:v>4.2276422764227641E-2</c:v>
                </c:pt>
                <c:pt idx="14">
                  <c:v>3.9024390243902439E-2</c:v>
                </c:pt>
                <c:pt idx="15">
                  <c:v>3.7398373983739831E-2</c:v>
                </c:pt>
                <c:pt idx="16">
                  <c:v>3.5772357723577237E-2</c:v>
                </c:pt>
                <c:pt idx="17">
                  <c:v>3.4959349593495934E-2</c:v>
                </c:pt>
                <c:pt idx="18">
                  <c:v>3.4146341463414637E-2</c:v>
                </c:pt>
                <c:pt idx="19">
                  <c:v>3.3333333333333333E-2</c:v>
                </c:pt>
                <c:pt idx="20">
                  <c:v>3.1707317073170732E-2</c:v>
                </c:pt>
                <c:pt idx="21">
                  <c:v>3.0081300813008131E-2</c:v>
                </c:pt>
                <c:pt idx="22">
                  <c:v>2.8455284552845527E-2</c:v>
                </c:pt>
                <c:pt idx="23">
                  <c:v>2.6829268292682926E-2</c:v>
                </c:pt>
                <c:pt idx="24">
                  <c:v>2.5203252032520326E-2</c:v>
                </c:pt>
                <c:pt idx="25">
                  <c:v>2.4390243902439025E-2</c:v>
                </c:pt>
                <c:pt idx="26">
                  <c:v>2.4390243902439025E-2</c:v>
                </c:pt>
                <c:pt idx="27">
                  <c:v>2.4390243902439025E-2</c:v>
                </c:pt>
                <c:pt idx="28">
                  <c:v>2.4390243902439025E-2</c:v>
                </c:pt>
                <c:pt idx="29">
                  <c:v>2.4390243902439025E-2</c:v>
                </c:pt>
                <c:pt idx="30">
                  <c:v>2.4390243902439025E-2</c:v>
                </c:pt>
                <c:pt idx="31">
                  <c:v>2.4390243902439025E-2</c:v>
                </c:pt>
                <c:pt idx="32">
                  <c:v>2.4390243902439025E-2</c:v>
                </c:pt>
                <c:pt idx="33">
                  <c:v>2.4390243902439025E-2</c:v>
                </c:pt>
                <c:pt idx="34">
                  <c:v>2.4390243902439025E-2</c:v>
                </c:pt>
                <c:pt idx="35">
                  <c:v>2.3577235772357721E-2</c:v>
                </c:pt>
                <c:pt idx="36">
                  <c:v>2.2764227642276421E-2</c:v>
                </c:pt>
                <c:pt idx="37">
                  <c:v>2.1951219512195124E-2</c:v>
                </c:pt>
                <c:pt idx="38">
                  <c:v>2.113821138211382E-2</c:v>
                </c:pt>
                <c:pt idx="39">
                  <c:v>1.9512195121951219E-2</c:v>
                </c:pt>
                <c:pt idx="40">
                  <c:v>1.8699186991869916E-2</c:v>
                </c:pt>
                <c:pt idx="41">
                  <c:v>1.7073170731707318E-2</c:v>
                </c:pt>
                <c:pt idx="42">
                  <c:v>1.5447154471544714E-2</c:v>
                </c:pt>
                <c:pt idx="43">
                  <c:v>1.3008130081300813E-2</c:v>
                </c:pt>
                <c:pt idx="44">
                  <c:v>1.1382113821138211E-2</c:v>
                </c:pt>
                <c:pt idx="45">
                  <c:v>9.7560975609756097E-3</c:v>
                </c:pt>
                <c:pt idx="46">
                  <c:v>8.9430894308943094E-3</c:v>
                </c:pt>
                <c:pt idx="47">
                  <c:v>8.130081300813009E-3</c:v>
                </c:pt>
                <c:pt idx="48">
                  <c:v>8.130081300813009E-3</c:v>
                </c:pt>
                <c:pt idx="49">
                  <c:v>7.3170731707317077E-3</c:v>
                </c:pt>
                <c:pt idx="50">
                  <c:v>6.5040650406504065E-3</c:v>
                </c:pt>
                <c:pt idx="51">
                  <c:v>5.6910569105691053E-3</c:v>
                </c:pt>
                <c:pt idx="52">
                  <c:v>4.8780487804878049E-3</c:v>
                </c:pt>
                <c:pt idx="53">
                  <c:v>4.0650406504065045E-3</c:v>
                </c:pt>
                <c:pt idx="54">
                  <c:v>4.0650406504065045E-3</c:v>
                </c:pt>
                <c:pt idx="55">
                  <c:v>3.2520325203252032E-3</c:v>
                </c:pt>
                <c:pt idx="56">
                  <c:v>2.4390243902439024E-3</c:v>
                </c:pt>
                <c:pt idx="57">
                  <c:v>1.6260162601626016E-3</c:v>
                </c:pt>
                <c:pt idx="58">
                  <c:v>8.1300813008130081E-4</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469E-45CF-82FA-792A4431F99F}"/>
            </c:ext>
          </c:extLst>
        </c:ser>
        <c:ser>
          <c:idx val="1"/>
          <c:order val="1"/>
          <c:tx>
            <c:v>% False Negative</c:v>
          </c:tx>
          <c:spPr>
            <a:ln w="28575">
              <a:solidFill>
                <a:srgbClr val="FF0000"/>
              </a:solidFill>
            </a:ln>
          </c:spPr>
          <c:marker>
            <c:symbol val="none"/>
          </c:marker>
          <c:xVal>
            <c:numRef>
              <c:f>'Model 2'!$AS$170:$EO$170</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2'!$AS$172:$EO$172</c:f>
              <c:numCache>
                <c:formatCode>#,##0.000</c:formatCode>
                <c:ptCount val="101"/>
                <c:pt idx="0">
                  <c:v>0</c:v>
                </c:pt>
                <c:pt idx="1">
                  <c:v>4.0650406504065045E-3</c:v>
                </c:pt>
                <c:pt idx="2">
                  <c:v>3.2520325203252032E-3</c:v>
                </c:pt>
                <c:pt idx="3">
                  <c:v>4.0650406504065045E-3</c:v>
                </c:pt>
                <c:pt idx="4">
                  <c:v>4.0650406504065045E-3</c:v>
                </c:pt>
                <c:pt idx="5">
                  <c:v>4.0650406504065045E-3</c:v>
                </c:pt>
                <c:pt idx="6">
                  <c:v>4.8780487804878049E-3</c:v>
                </c:pt>
                <c:pt idx="7">
                  <c:v>5.6910569105691053E-3</c:v>
                </c:pt>
                <c:pt idx="8">
                  <c:v>6.5040650406504065E-3</c:v>
                </c:pt>
                <c:pt idx="9">
                  <c:v>7.3170731707317077E-3</c:v>
                </c:pt>
                <c:pt idx="10">
                  <c:v>8.130081300813009E-3</c:v>
                </c:pt>
                <c:pt idx="11">
                  <c:v>8.130081300813009E-3</c:v>
                </c:pt>
                <c:pt idx="12">
                  <c:v>8.130081300813009E-3</c:v>
                </c:pt>
                <c:pt idx="13">
                  <c:v>8.130081300813009E-3</c:v>
                </c:pt>
                <c:pt idx="14">
                  <c:v>8.130081300813009E-3</c:v>
                </c:pt>
                <c:pt idx="15">
                  <c:v>8.130081300813009E-3</c:v>
                </c:pt>
                <c:pt idx="16">
                  <c:v>8.130081300813009E-3</c:v>
                </c:pt>
                <c:pt idx="17">
                  <c:v>8.130081300813009E-3</c:v>
                </c:pt>
                <c:pt idx="18">
                  <c:v>8.130081300813009E-3</c:v>
                </c:pt>
                <c:pt idx="19">
                  <c:v>8.130081300813009E-3</c:v>
                </c:pt>
                <c:pt idx="20">
                  <c:v>8.130081300813009E-3</c:v>
                </c:pt>
                <c:pt idx="21">
                  <c:v>8.130081300813009E-3</c:v>
                </c:pt>
                <c:pt idx="22">
                  <c:v>8.130081300813009E-3</c:v>
                </c:pt>
                <c:pt idx="23">
                  <c:v>8.130081300813009E-3</c:v>
                </c:pt>
                <c:pt idx="24">
                  <c:v>8.130081300813009E-3</c:v>
                </c:pt>
                <c:pt idx="25">
                  <c:v>8.130081300813009E-3</c:v>
                </c:pt>
                <c:pt idx="26">
                  <c:v>8.130081300813009E-3</c:v>
                </c:pt>
                <c:pt idx="27">
                  <c:v>8.130081300813009E-3</c:v>
                </c:pt>
                <c:pt idx="28">
                  <c:v>8.130081300813009E-3</c:v>
                </c:pt>
                <c:pt idx="29">
                  <c:v>8.130081300813009E-3</c:v>
                </c:pt>
                <c:pt idx="30">
                  <c:v>8.130081300813009E-3</c:v>
                </c:pt>
                <c:pt idx="31">
                  <c:v>8.130081300813009E-3</c:v>
                </c:pt>
                <c:pt idx="32">
                  <c:v>8.130081300813009E-3</c:v>
                </c:pt>
                <c:pt idx="33">
                  <c:v>8.130081300813009E-3</c:v>
                </c:pt>
                <c:pt idx="34">
                  <c:v>8.130081300813009E-3</c:v>
                </c:pt>
                <c:pt idx="35">
                  <c:v>8.130081300813009E-3</c:v>
                </c:pt>
                <c:pt idx="36">
                  <c:v>8.130081300813009E-3</c:v>
                </c:pt>
                <c:pt idx="37">
                  <c:v>8.130081300813009E-3</c:v>
                </c:pt>
                <c:pt idx="38">
                  <c:v>8.9430894308943094E-3</c:v>
                </c:pt>
                <c:pt idx="39">
                  <c:v>9.7560975609756097E-3</c:v>
                </c:pt>
                <c:pt idx="40">
                  <c:v>1.056910569105691E-2</c:v>
                </c:pt>
                <c:pt idx="41">
                  <c:v>1.2195121951219513E-2</c:v>
                </c:pt>
                <c:pt idx="42">
                  <c:v>1.4634146341463415E-2</c:v>
                </c:pt>
                <c:pt idx="43">
                  <c:v>1.6260162601626018E-2</c:v>
                </c:pt>
                <c:pt idx="44">
                  <c:v>1.7886178861788619E-2</c:v>
                </c:pt>
                <c:pt idx="45">
                  <c:v>1.9512195121951219E-2</c:v>
                </c:pt>
                <c:pt idx="46">
                  <c:v>2.032520325203252E-2</c:v>
                </c:pt>
                <c:pt idx="47">
                  <c:v>2.032520325203252E-2</c:v>
                </c:pt>
                <c:pt idx="48">
                  <c:v>2.032520325203252E-2</c:v>
                </c:pt>
                <c:pt idx="49">
                  <c:v>2.032520325203252E-2</c:v>
                </c:pt>
                <c:pt idx="50">
                  <c:v>2.032520325203252E-2</c:v>
                </c:pt>
                <c:pt idx="51">
                  <c:v>2.032520325203252E-2</c:v>
                </c:pt>
                <c:pt idx="52">
                  <c:v>2.032520325203252E-2</c:v>
                </c:pt>
                <c:pt idx="53">
                  <c:v>2.032520325203252E-2</c:v>
                </c:pt>
                <c:pt idx="54">
                  <c:v>2.032520325203252E-2</c:v>
                </c:pt>
                <c:pt idx="55">
                  <c:v>2.032520325203252E-2</c:v>
                </c:pt>
                <c:pt idx="56">
                  <c:v>2.113821138211382E-2</c:v>
                </c:pt>
                <c:pt idx="57">
                  <c:v>2.1951219512195124E-2</c:v>
                </c:pt>
                <c:pt idx="58">
                  <c:v>2.2764227642276421E-2</c:v>
                </c:pt>
                <c:pt idx="59">
                  <c:v>2.3577235772357721E-2</c:v>
                </c:pt>
                <c:pt idx="60">
                  <c:v>2.4390243902439025E-2</c:v>
                </c:pt>
                <c:pt idx="61">
                  <c:v>2.4390243902439025E-2</c:v>
                </c:pt>
                <c:pt idx="62">
                  <c:v>2.4390243902439025E-2</c:v>
                </c:pt>
                <c:pt idx="63">
                  <c:v>2.4390243902439025E-2</c:v>
                </c:pt>
                <c:pt idx="64">
                  <c:v>2.4390243902439025E-2</c:v>
                </c:pt>
                <c:pt idx="65">
                  <c:v>2.4390243902439025E-2</c:v>
                </c:pt>
                <c:pt idx="66">
                  <c:v>2.4390243902439025E-2</c:v>
                </c:pt>
                <c:pt idx="67">
                  <c:v>2.5203252032520326E-2</c:v>
                </c:pt>
                <c:pt idx="68">
                  <c:v>2.6016260162601626E-2</c:v>
                </c:pt>
                <c:pt idx="69">
                  <c:v>2.6829268292682926E-2</c:v>
                </c:pt>
                <c:pt idx="70">
                  <c:v>2.7642276422764227E-2</c:v>
                </c:pt>
                <c:pt idx="71">
                  <c:v>2.8455284552845527E-2</c:v>
                </c:pt>
                <c:pt idx="72">
                  <c:v>2.8455284552845527E-2</c:v>
                </c:pt>
                <c:pt idx="73">
                  <c:v>2.8455284552845527E-2</c:v>
                </c:pt>
                <c:pt idx="74">
                  <c:v>2.9268292682926831E-2</c:v>
                </c:pt>
                <c:pt idx="75">
                  <c:v>3.0081300813008131E-2</c:v>
                </c:pt>
                <c:pt idx="76">
                  <c:v>3.0894308943089428E-2</c:v>
                </c:pt>
                <c:pt idx="77">
                  <c:v>3.2520325203252036E-2</c:v>
                </c:pt>
                <c:pt idx="78">
                  <c:v>3.4146341463414637E-2</c:v>
                </c:pt>
                <c:pt idx="79">
                  <c:v>3.4959349593495934E-2</c:v>
                </c:pt>
                <c:pt idx="80">
                  <c:v>3.5772357723577237E-2</c:v>
                </c:pt>
                <c:pt idx="81">
                  <c:v>3.6585365853658534E-2</c:v>
                </c:pt>
                <c:pt idx="82">
                  <c:v>3.6585365853658534E-2</c:v>
                </c:pt>
                <c:pt idx="83">
                  <c:v>3.6585365853658534E-2</c:v>
                </c:pt>
                <c:pt idx="84">
                  <c:v>3.6585365853658534E-2</c:v>
                </c:pt>
                <c:pt idx="85">
                  <c:v>3.6585365853658534E-2</c:v>
                </c:pt>
                <c:pt idx="86">
                  <c:v>3.6585365853658534E-2</c:v>
                </c:pt>
                <c:pt idx="87">
                  <c:v>3.6585365853658534E-2</c:v>
                </c:pt>
                <c:pt idx="88">
                  <c:v>3.6585365853658534E-2</c:v>
                </c:pt>
                <c:pt idx="89">
                  <c:v>3.6585365853658534E-2</c:v>
                </c:pt>
                <c:pt idx="90">
                  <c:v>3.7398373983739831E-2</c:v>
                </c:pt>
                <c:pt idx="91">
                  <c:v>3.8211382113821142E-2</c:v>
                </c:pt>
                <c:pt idx="92">
                  <c:v>3.9024390243902439E-2</c:v>
                </c:pt>
                <c:pt idx="93">
                  <c:v>3.9837398373983743E-2</c:v>
                </c:pt>
                <c:pt idx="94">
                  <c:v>4.1463414634146337E-2</c:v>
                </c:pt>
                <c:pt idx="95">
                  <c:v>4.2276422764227641E-2</c:v>
                </c:pt>
                <c:pt idx="96">
                  <c:v>4.3089430894308944E-2</c:v>
                </c:pt>
                <c:pt idx="97">
                  <c:v>4.4715447154471545E-2</c:v>
                </c:pt>
                <c:pt idx="98">
                  <c:v>5.1219512195121948E-2</c:v>
                </c:pt>
                <c:pt idx="99">
                  <c:v>4.878048780487805E-2</c:v>
                </c:pt>
                <c:pt idx="100">
                  <c:v>7.3170731707317069E-2</c:v>
                </c:pt>
              </c:numCache>
            </c:numRef>
          </c:yVal>
          <c:smooth val="0"/>
          <c:extLst>
            <c:ext xmlns:c16="http://schemas.microsoft.com/office/drawing/2014/chart" uri="{C3380CC4-5D6E-409C-BE32-E72D297353CC}">
              <c16:uniqueId val="{00000001-469E-45CF-82FA-792A4431F99F}"/>
            </c:ext>
          </c:extLst>
        </c:ser>
        <c:ser>
          <c:idx val="2"/>
          <c:order val="2"/>
          <c:tx>
            <c:v>Total % False</c:v>
          </c:tx>
          <c:spPr>
            <a:ln w="28575" cap="rnd" cmpd="sng" algn="ctr">
              <a:solidFill>
                <a:sysClr val="window" lastClr="FFFFFF">
                  <a:lumMod val="65000"/>
                </a:sysClr>
              </a:solidFill>
              <a:prstDash val="sysDash"/>
              <a:round/>
              <a:headEnd type="none" w="med" len="med"/>
              <a:tailEnd type="none" w="med" len="med"/>
            </a:ln>
          </c:spPr>
          <c:marker>
            <c:symbol val="none"/>
          </c:marker>
          <c:xVal>
            <c:numRef>
              <c:f>'Model 2'!$AS$170:$EO$170</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2'!$AS$173:$EO$173</c:f>
              <c:numCache>
                <c:formatCode>#,##0.000</c:formatCode>
                <c:ptCount val="101"/>
                <c:pt idx="0">
                  <c:v>0.92682926829268297</c:v>
                </c:pt>
                <c:pt idx="1">
                  <c:v>0.15447154471544716</c:v>
                </c:pt>
                <c:pt idx="2">
                  <c:v>0.28455284552845528</c:v>
                </c:pt>
                <c:pt idx="3">
                  <c:v>0.11788617886178861</c:v>
                </c:pt>
                <c:pt idx="4">
                  <c:v>0.1048780487804878</c:v>
                </c:pt>
                <c:pt idx="5">
                  <c:v>9.4308943089430886E-2</c:v>
                </c:pt>
                <c:pt idx="6">
                  <c:v>8.6991869918699186E-2</c:v>
                </c:pt>
                <c:pt idx="7">
                  <c:v>7.9674796747967472E-2</c:v>
                </c:pt>
                <c:pt idx="8">
                  <c:v>7.398373983739838E-2</c:v>
                </c:pt>
                <c:pt idx="9">
                  <c:v>6.8292682926829273E-2</c:v>
                </c:pt>
                <c:pt idx="10">
                  <c:v>6.4227642276422761E-2</c:v>
                </c:pt>
                <c:pt idx="11">
                  <c:v>5.9349593495934959E-2</c:v>
                </c:pt>
                <c:pt idx="12">
                  <c:v>5.4471544715447157E-2</c:v>
                </c:pt>
                <c:pt idx="13">
                  <c:v>5.0406504065040651E-2</c:v>
                </c:pt>
                <c:pt idx="14">
                  <c:v>4.715447154471545E-2</c:v>
                </c:pt>
                <c:pt idx="15">
                  <c:v>4.5528455284552842E-2</c:v>
                </c:pt>
                <c:pt idx="16">
                  <c:v>4.3902439024390248E-2</c:v>
                </c:pt>
                <c:pt idx="17">
                  <c:v>4.3089430894308944E-2</c:v>
                </c:pt>
                <c:pt idx="18">
                  <c:v>4.2276422764227647E-2</c:v>
                </c:pt>
                <c:pt idx="19">
                  <c:v>4.1463414634146344E-2</c:v>
                </c:pt>
                <c:pt idx="20">
                  <c:v>3.9837398373983743E-2</c:v>
                </c:pt>
                <c:pt idx="21">
                  <c:v>3.8211382113821142E-2</c:v>
                </c:pt>
                <c:pt idx="22">
                  <c:v>3.6585365853658534E-2</c:v>
                </c:pt>
                <c:pt idx="23">
                  <c:v>3.4959349593495934E-2</c:v>
                </c:pt>
                <c:pt idx="24">
                  <c:v>3.3333333333333333E-2</c:v>
                </c:pt>
                <c:pt idx="25">
                  <c:v>3.2520325203252036E-2</c:v>
                </c:pt>
                <c:pt idx="26">
                  <c:v>3.2520325203252036E-2</c:v>
                </c:pt>
                <c:pt idx="27">
                  <c:v>3.2520325203252036E-2</c:v>
                </c:pt>
                <c:pt idx="28">
                  <c:v>3.2520325203252036E-2</c:v>
                </c:pt>
                <c:pt idx="29">
                  <c:v>3.2520325203252036E-2</c:v>
                </c:pt>
                <c:pt idx="30">
                  <c:v>3.2520325203252036E-2</c:v>
                </c:pt>
                <c:pt idx="31">
                  <c:v>3.2520325203252036E-2</c:v>
                </c:pt>
                <c:pt idx="32">
                  <c:v>3.2520325203252036E-2</c:v>
                </c:pt>
                <c:pt idx="33">
                  <c:v>3.2520325203252036E-2</c:v>
                </c:pt>
                <c:pt idx="34">
                  <c:v>3.2520325203252036E-2</c:v>
                </c:pt>
                <c:pt idx="35">
                  <c:v>3.1707317073170732E-2</c:v>
                </c:pt>
                <c:pt idx="36">
                  <c:v>3.0894308943089428E-2</c:v>
                </c:pt>
                <c:pt idx="37">
                  <c:v>3.0081300813008131E-2</c:v>
                </c:pt>
                <c:pt idx="38">
                  <c:v>3.0081300813008131E-2</c:v>
                </c:pt>
                <c:pt idx="39">
                  <c:v>2.9268292682926828E-2</c:v>
                </c:pt>
                <c:pt idx="40">
                  <c:v>2.9268292682926828E-2</c:v>
                </c:pt>
                <c:pt idx="41">
                  <c:v>2.9268292682926831E-2</c:v>
                </c:pt>
                <c:pt idx="42">
                  <c:v>3.0081300813008131E-2</c:v>
                </c:pt>
                <c:pt idx="43">
                  <c:v>2.9268292682926831E-2</c:v>
                </c:pt>
                <c:pt idx="44">
                  <c:v>2.9268292682926828E-2</c:v>
                </c:pt>
                <c:pt idx="45">
                  <c:v>2.9268292682926828E-2</c:v>
                </c:pt>
                <c:pt idx="46">
                  <c:v>2.9268292682926828E-2</c:v>
                </c:pt>
                <c:pt idx="47">
                  <c:v>2.8455284552845531E-2</c:v>
                </c:pt>
                <c:pt idx="48">
                  <c:v>2.8455284552845531E-2</c:v>
                </c:pt>
                <c:pt idx="49">
                  <c:v>2.7642276422764227E-2</c:v>
                </c:pt>
                <c:pt idx="50">
                  <c:v>2.6829268292682926E-2</c:v>
                </c:pt>
                <c:pt idx="51">
                  <c:v>2.6016260162601626E-2</c:v>
                </c:pt>
                <c:pt idx="52">
                  <c:v>2.5203252032520326E-2</c:v>
                </c:pt>
                <c:pt idx="53">
                  <c:v>2.4390243902439025E-2</c:v>
                </c:pt>
                <c:pt idx="54">
                  <c:v>2.4390243902439025E-2</c:v>
                </c:pt>
                <c:pt idx="55">
                  <c:v>2.3577235772357721E-2</c:v>
                </c:pt>
                <c:pt idx="56">
                  <c:v>2.3577235772357721E-2</c:v>
                </c:pt>
                <c:pt idx="57">
                  <c:v>2.3577235772357725E-2</c:v>
                </c:pt>
                <c:pt idx="58">
                  <c:v>2.3577235772357721E-2</c:v>
                </c:pt>
                <c:pt idx="59">
                  <c:v>2.3577235772357721E-2</c:v>
                </c:pt>
                <c:pt idx="60">
                  <c:v>2.4390243902439025E-2</c:v>
                </c:pt>
                <c:pt idx="61">
                  <c:v>2.4390243902439025E-2</c:v>
                </c:pt>
                <c:pt idx="62">
                  <c:v>2.4390243902439025E-2</c:v>
                </c:pt>
                <c:pt idx="63">
                  <c:v>2.4390243902439025E-2</c:v>
                </c:pt>
                <c:pt idx="64">
                  <c:v>2.4390243902439025E-2</c:v>
                </c:pt>
                <c:pt idx="65">
                  <c:v>2.4390243902439025E-2</c:v>
                </c:pt>
                <c:pt idx="66">
                  <c:v>2.4390243902439025E-2</c:v>
                </c:pt>
                <c:pt idx="67">
                  <c:v>2.5203252032520326E-2</c:v>
                </c:pt>
                <c:pt idx="68">
                  <c:v>2.6016260162601626E-2</c:v>
                </c:pt>
                <c:pt idx="69">
                  <c:v>2.6829268292682926E-2</c:v>
                </c:pt>
                <c:pt idx="70">
                  <c:v>2.7642276422764227E-2</c:v>
                </c:pt>
                <c:pt idx="71">
                  <c:v>2.8455284552845527E-2</c:v>
                </c:pt>
                <c:pt idx="72">
                  <c:v>2.8455284552845527E-2</c:v>
                </c:pt>
                <c:pt idx="73">
                  <c:v>2.8455284552845527E-2</c:v>
                </c:pt>
                <c:pt idx="74">
                  <c:v>2.9268292682926831E-2</c:v>
                </c:pt>
                <c:pt idx="75">
                  <c:v>3.0081300813008131E-2</c:v>
                </c:pt>
                <c:pt idx="76">
                  <c:v>3.0894308943089428E-2</c:v>
                </c:pt>
                <c:pt idx="77">
                  <c:v>3.2520325203252036E-2</c:v>
                </c:pt>
                <c:pt idx="78">
                  <c:v>3.4146341463414637E-2</c:v>
                </c:pt>
                <c:pt idx="79">
                  <c:v>3.4959349593495934E-2</c:v>
                </c:pt>
                <c:pt idx="80">
                  <c:v>3.5772357723577237E-2</c:v>
                </c:pt>
                <c:pt idx="81">
                  <c:v>3.6585365853658534E-2</c:v>
                </c:pt>
                <c:pt idx="82">
                  <c:v>3.6585365853658534E-2</c:v>
                </c:pt>
                <c:pt idx="83">
                  <c:v>3.6585365853658534E-2</c:v>
                </c:pt>
                <c:pt idx="84">
                  <c:v>3.6585365853658534E-2</c:v>
                </c:pt>
                <c:pt idx="85">
                  <c:v>3.6585365853658534E-2</c:v>
                </c:pt>
                <c:pt idx="86">
                  <c:v>3.6585365853658534E-2</c:v>
                </c:pt>
                <c:pt idx="87">
                  <c:v>3.6585365853658534E-2</c:v>
                </c:pt>
                <c:pt idx="88">
                  <c:v>3.6585365853658534E-2</c:v>
                </c:pt>
                <c:pt idx="89">
                  <c:v>3.6585365853658534E-2</c:v>
                </c:pt>
                <c:pt idx="90">
                  <c:v>3.7398373983739831E-2</c:v>
                </c:pt>
                <c:pt idx="91">
                  <c:v>3.8211382113821142E-2</c:v>
                </c:pt>
                <c:pt idx="92">
                  <c:v>3.9024390243902439E-2</c:v>
                </c:pt>
                <c:pt idx="93">
                  <c:v>3.9837398373983743E-2</c:v>
                </c:pt>
                <c:pt idx="94">
                  <c:v>4.1463414634146337E-2</c:v>
                </c:pt>
                <c:pt idx="95">
                  <c:v>4.2276422764227641E-2</c:v>
                </c:pt>
                <c:pt idx="96">
                  <c:v>4.3089430894308944E-2</c:v>
                </c:pt>
                <c:pt idx="97">
                  <c:v>4.4715447154471545E-2</c:v>
                </c:pt>
                <c:pt idx="98">
                  <c:v>5.1219512195121948E-2</c:v>
                </c:pt>
                <c:pt idx="99">
                  <c:v>4.878048780487805E-2</c:v>
                </c:pt>
                <c:pt idx="100">
                  <c:v>7.3170731707317069E-2</c:v>
                </c:pt>
              </c:numCache>
            </c:numRef>
          </c:yVal>
          <c:smooth val="0"/>
          <c:extLst>
            <c:ext xmlns:c16="http://schemas.microsoft.com/office/drawing/2014/chart" uri="{C3380CC4-5D6E-409C-BE32-E72D297353CC}">
              <c16:uniqueId val="{00000002-469E-45CF-82FA-792A4431F99F}"/>
            </c:ext>
          </c:extLst>
        </c:ser>
        <c:ser>
          <c:idx val="3"/>
          <c:order val="3"/>
          <c:tx>
            <c:strRef>
              <c:f>'Model 2'!$AR$174</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2'!$AS$170:$EO$170</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2'!$AS$174:$EO$174</c:f>
              <c:numCache>
                <c:formatCode>#,##0.000</c:formatCode>
                <c:ptCount val="101"/>
                <c:pt idx="0">
                  <c:v>0.46341463414634149</c:v>
                </c:pt>
                <c:pt idx="1">
                  <c:v>7.7235772357723581E-2</c:v>
                </c:pt>
                <c:pt idx="2">
                  <c:v>0.14227642276422764</c:v>
                </c:pt>
                <c:pt idx="3">
                  <c:v>5.8943089430894303E-2</c:v>
                </c:pt>
                <c:pt idx="4">
                  <c:v>5.24390243902439E-2</c:v>
                </c:pt>
                <c:pt idx="5">
                  <c:v>4.7154471544715443E-2</c:v>
                </c:pt>
                <c:pt idx="6">
                  <c:v>4.3495934959349593E-2</c:v>
                </c:pt>
                <c:pt idx="7">
                  <c:v>3.9837398373983736E-2</c:v>
                </c:pt>
                <c:pt idx="8">
                  <c:v>3.699186991869919E-2</c:v>
                </c:pt>
                <c:pt idx="9">
                  <c:v>3.4146341463414637E-2</c:v>
                </c:pt>
                <c:pt idx="10">
                  <c:v>3.2113821138211381E-2</c:v>
                </c:pt>
                <c:pt idx="11">
                  <c:v>2.9674796747967479E-2</c:v>
                </c:pt>
                <c:pt idx="12">
                  <c:v>2.7235772357723578E-2</c:v>
                </c:pt>
                <c:pt idx="13">
                  <c:v>2.5203252032520326E-2</c:v>
                </c:pt>
                <c:pt idx="14">
                  <c:v>2.3577235772357725E-2</c:v>
                </c:pt>
                <c:pt idx="15">
                  <c:v>2.2764227642276421E-2</c:v>
                </c:pt>
                <c:pt idx="16">
                  <c:v>2.1951219512195124E-2</c:v>
                </c:pt>
                <c:pt idx="17">
                  <c:v>2.1544715447154472E-2</c:v>
                </c:pt>
                <c:pt idx="18">
                  <c:v>2.1138211382113824E-2</c:v>
                </c:pt>
                <c:pt idx="19">
                  <c:v>2.0731707317073172E-2</c:v>
                </c:pt>
                <c:pt idx="20">
                  <c:v>1.9918699186991871E-2</c:v>
                </c:pt>
                <c:pt idx="21">
                  <c:v>1.9105691056910571E-2</c:v>
                </c:pt>
                <c:pt idx="22">
                  <c:v>1.8292682926829267E-2</c:v>
                </c:pt>
                <c:pt idx="23">
                  <c:v>1.7479674796747967E-2</c:v>
                </c:pt>
                <c:pt idx="24">
                  <c:v>1.6666666666666666E-2</c:v>
                </c:pt>
                <c:pt idx="25">
                  <c:v>1.6260162601626018E-2</c:v>
                </c:pt>
                <c:pt idx="26">
                  <c:v>1.6260162601626018E-2</c:v>
                </c:pt>
                <c:pt idx="27">
                  <c:v>1.6260162601626018E-2</c:v>
                </c:pt>
                <c:pt idx="28">
                  <c:v>1.6260162601626018E-2</c:v>
                </c:pt>
                <c:pt idx="29">
                  <c:v>1.6260162601626018E-2</c:v>
                </c:pt>
                <c:pt idx="30">
                  <c:v>1.6260162601626018E-2</c:v>
                </c:pt>
                <c:pt idx="31">
                  <c:v>1.6260162601626018E-2</c:v>
                </c:pt>
                <c:pt idx="32">
                  <c:v>1.6260162601626018E-2</c:v>
                </c:pt>
                <c:pt idx="33">
                  <c:v>1.6260162601626018E-2</c:v>
                </c:pt>
                <c:pt idx="34">
                  <c:v>1.6260162601626018E-2</c:v>
                </c:pt>
                <c:pt idx="35">
                  <c:v>1.5853658536585366E-2</c:v>
                </c:pt>
                <c:pt idx="36">
                  <c:v>1.5447154471544714E-2</c:v>
                </c:pt>
                <c:pt idx="37">
                  <c:v>1.5040650406504066E-2</c:v>
                </c:pt>
                <c:pt idx="38">
                  <c:v>1.5040650406504066E-2</c:v>
                </c:pt>
                <c:pt idx="39">
                  <c:v>1.4634146341463414E-2</c:v>
                </c:pt>
                <c:pt idx="40">
                  <c:v>1.4634146341463414E-2</c:v>
                </c:pt>
                <c:pt idx="41">
                  <c:v>1.4634146341463415E-2</c:v>
                </c:pt>
                <c:pt idx="42">
                  <c:v>1.5040650406504066E-2</c:v>
                </c:pt>
                <c:pt idx="43">
                  <c:v>1.4634146341463415E-2</c:v>
                </c:pt>
                <c:pt idx="44">
                  <c:v>1.4634146341463414E-2</c:v>
                </c:pt>
                <c:pt idx="45">
                  <c:v>1.4634146341463414E-2</c:v>
                </c:pt>
                <c:pt idx="46">
                  <c:v>1.4634146341463414E-2</c:v>
                </c:pt>
                <c:pt idx="47">
                  <c:v>1.4227642276422765E-2</c:v>
                </c:pt>
                <c:pt idx="48">
                  <c:v>1.4227642276422765E-2</c:v>
                </c:pt>
                <c:pt idx="49">
                  <c:v>1.3821138211382113E-2</c:v>
                </c:pt>
                <c:pt idx="50">
                  <c:v>1.3414634146341463E-2</c:v>
                </c:pt>
                <c:pt idx="51">
                  <c:v>1.3008130081300813E-2</c:v>
                </c:pt>
                <c:pt idx="52">
                  <c:v>1.2601626016260163E-2</c:v>
                </c:pt>
                <c:pt idx="53">
                  <c:v>1.2195121951219513E-2</c:v>
                </c:pt>
                <c:pt idx="54">
                  <c:v>1.2195121951219513E-2</c:v>
                </c:pt>
                <c:pt idx="55">
                  <c:v>1.1788617886178861E-2</c:v>
                </c:pt>
                <c:pt idx="56">
                  <c:v>1.1788617886178861E-2</c:v>
                </c:pt>
                <c:pt idx="57">
                  <c:v>1.1788617886178862E-2</c:v>
                </c:pt>
                <c:pt idx="58">
                  <c:v>1.1788617886178861E-2</c:v>
                </c:pt>
                <c:pt idx="59">
                  <c:v>1.1788617886178861E-2</c:v>
                </c:pt>
                <c:pt idx="60">
                  <c:v>1.2195121951219513E-2</c:v>
                </c:pt>
                <c:pt idx="61">
                  <c:v>1.2195121951219513E-2</c:v>
                </c:pt>
                <c:pt idx="62">
                  <c:v>1.2195121951219513E-2</c:v>
                </c:pt>
                <c:pt idx="63">
                  <c:v>1.2195121951219513E-2</c:v>
                </c:pt>
                <c:pt idx="64">
                  <c:v>1.2195121951219513E-2</c:v>
                </c:pt>
                <c:pt idx="65">
                  <c:v>1.2195121951219513E-2</c:v>
                </c:pt>
                <c:pt idx="66">
                  <c:v>1.2195121951219513E-2</c:v>
                </c:pt>
                <c:pt idx="67">
                  <c:v>1.2601626016260163E-2</c:v>
                </c:pt>
                <c:pt idx="68">
                  <c:v>1.3008130081300813E-2</c:v>
                </c:pt>
                <c:pt idx="69">
                  <c:v>1.3414634146341463E-2</c:v>
                </c:pt>
                <c:pt idx="70">
                  <c:v>1.3821138211382113E-2</c:v>
                </c:pt>
                <c:pt idx="71">
                  <c:v>1.4227642276422764E-2</c:v>
                </c:pt>
                <c:pt idx="72">
                  <c:v>1.4227642276422764E-2</c:v>
                </c:pt>
                <c:pt idx="73">
                  <c:v>1.4227642276422764E-2</c:v>
                </c:pt>
                <c:pt idx="74">
                  <c:v>1.4634146341463415E-2</c:v>
                </c:pt>
                <c:pt idx="75">
                  <c:v>1.5040650406504066E-2</c:v>
                </c:pt>
                <c:pt idx="76">
                  <c:v>1.5447154471544714E-2</c:v>
                </c:pt>
                <c:pt idx="77">
                  <c:v>1.6260162601626018E-2</c:v>
                </c:pt>
                <c:pt idx="78">
                  <c:v>1.7073170731707318E-2</c:v>
                </c:pt>
                <c:pt idx="79">
                  <c:v>1.7479674796747967E-2</c:v>
                </c:pt>
                <c:pt idx="80">
                  <c:v>1.7886178861788619E-2</c:v>
                </c:pt>
                <c:pt idx="81">
                  <c:v>1.8292682926829267E-2</c:v>
                </c:pt>
                <c:pt idx="82">
                  <c:v>1.8292682926829267E-2</c:v>
                </c:pt>
                <c:pt idx="83">
                  <c:v>1.8292682926829267E-2</c:v>
                </c:pt>
                <c:pt idx="84">
                  <c:v>1.8292682926829267E-2</c:v>
                </c:pt>
                <c:pt idx="85">
                  <c:v>1.8292682926829267E-2</c:v>
                </c:pt>
                <c:pt idx="86">
                  <c:v>1.8292682926829267E-2</c:v>
                </c:pt>
                <c:pt idx="87">
                  <c:v>1.8292682926829267E-2</c:v>
                </c:pt>
                <c:pt idx="88">
                  <c:v>1.8292682926829267E-2</c:v>
                </c:pt>
                <c:pt idx="89">
                  <c:v>1.8292682926829267E-2</c:v>
                </c:pt>
                <c:pt idx="90">
                  <c:v>1.8699186991869916E-2</c:v>
                </c:pt>
                <c:pt idx="91">
                  <c:v>1.9105691056910571E-2</c:v>
                </c:pt>
                <c:pt idx="92">
                  <c:v>1.9512195121951219E-2</c:v>
                </c:pt>
                <c:pt idx="93">
                  <c:v>1.9918699186991871E-2</c:v>
                </c:pt>
                <c:pt idx="94">
                  <c:v>2.0731707317073168E-2</c:v>
                </c:pt>
                <c:pt idx="95">
                  <c:v>2.113821138211382E-2</c:v>
                </c:pt>
                <c:pt idx="96">
                  <c:v>2.1544715447154472E-2</c:v>
                </c:pt>
                <c:pt idx="97">
                  <c:v>2.2357723577235773E-2</c:v>
                </c:pt>
                <c:pt idx="98">
                  <c:v>2.5609756097560974E-2</c:v>
                </c:pt>
                <c:pt idx="99">
                  <c:v>2.4390243902439025E-2</c:v>
                </c:pt>
                <c:pt idx="100">
                  <c:v>3.6585365853658534E-2</c:v>
                </c:pt>
              </c:numCache>
            </c:numRef>
          </c:yVal>
          <c:smooth val="0"/>
          <c:extLst>
            <c:ext xmlns:c16="http://schemas.microsoft.com/office/drawing/2014/chart" uri="{C3380CC4-5D6E-409C-BE32-E72D297353CC}">
              <c16:uniqueId val="{00000003-469E-45CF-82FA-792A4431F99F}"/>
            </c:ext>
          </c:extLst>
        </c:ser>
        <c:dLbls>
          <c:showLegendKey val="0"/>
          <c:showVal val="0"/>
          <c:showCatName val="0"/>
          <c:showSerName val="0"/>
          <c:showPercent val="0"/>
          <c:showBubbleSize val="0"/>
        </c:dLbls>
        <c:axId val="937129808"/>
        <c:axId val="1241789696"/>
      </c:scatterChart>
      <c:valAx>
        <c:axId val="937129808"/>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1241789696"/>
        <c:crosses val="autoZero"/>
        <c:crossBetween val="midCat"/>
      </c:valAx>
      <c:valAx>
        <c:axId val="1241789696"/>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937129808"/>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3'!$AR$81</c:f>
          <c:strCache>
            <c:ptCount val="1"/>
            <c:pt idx="0">
              <c:v>Logistic Regression Curve -vs- CARAT 
Model 3 for Vendor.Eq.EnchantedDiamonds    (8 variables, n=246)</c:v>
            </c:pt>
          </c:strCache>
        </c:strRef>
      </c:tx>
      <c:overlay val="0"/>
      <c:txPr>
        <a:bodyPr/>
        <a:lstStyle/>
        <a:p>
          <a:pPr>
            <a:defRPr sz="1000"/>
          </a:pPr>
          <a:endParaRPr lang="en-US"/>
        </a:p>
      </c:txPr>
    </c:title>
    <c:autoTitleDeleted val="0"/>
    <c:plotArea>
      <c:layout/>
      <c:scatterChart>
        <c:scatterStyle val="lineMarker"/>
        <c:varyColors val="0"/>
        <c:ser>
          <c:idx val="1"/>
          <c:order val="0"/>
          <c:tx>
            <c:strRef>
              <c:f>'Model 3'!$E$84</c:f>
              <c:strCache>
                <c:ptCount val="1"/>
                <c:pt idx="0">
                  <c:v>Upper 95%</c:v>
                </c:pt>
              </c:strCache>
            </c:strRef>
          </c:tx>
          <c:spPr>
            <a:ln w="12700">
              <a:solidFill>
                <a:srgbClr val="FF0000"/>
              </a:solidFill>
              <a:prstDash val="dash"/>
            </a:ln>
          </c:spPr>
          <c:marker>
            <c:symbol val="none"/>
          </c:marker>
          <c:xVal>
            <c:numRef>
              <c:f>'Model 3'!$B$85:$B$97</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3'!$E$85:$E$97</c:f>
              <c:numCache>
                <c:formatCode>#,##0.000</c:formatCode>
                <c:ptCount val="13"/>
                <c:pt idx="0">
                  <c:v>1.1918064260740783E-3</c:v>
                </c:pt>
                <c:pt idx="1">
                  <c:v>2.3416535106425404E-3</c:v>
                </c:pt>
                <c:pt idx="2">
                  <c:v>4.7174693975469782E-3</c:v>
                </c:pt>
                <c:pt idx="3">
                  <c:v>9.9595495732099672E-3</c:v>
                </c:pt>
                <c:pt idx="4">
                  <c:v>2.3230829896422302E-2</c:v>
                </c:pt>
                <c:pt idx="5">
                  <c:v>6.8544393906430787E-2</c:v>
                </c:pt>
                <c:pt idx="6">
                  <c:v>0.29836360456604621</c:v>
                </c:pt>
                <c:pt idx="7">
                  <c:v>0.84354387019114419</c:v>
                </c:pt>
                <c:pt idx="8">
                  <c:v>0.99066392546826831</c:v>
                </c:pt>
                <c:pt idx="9">
                  <c:v>0.9995976980892517</c:v>
                </c:pt>
                <c:pt idx="10">
                  <c:v>0.99998403703892391</c:v>
                </c:pt>
                <c:pt idx="11">
                  <c:v>0.99999938948848299</c:v>
                </c:pt>
                <c:pt idx="12">
                  <c:v>0.99999997711911848</c:v>
                </c:pt>
              </c:numCache>
            </c:numRef>
          </c:yVal>
          <c:smooth val="1"/>
          <c:extLst>
            <c:ext xmlns:c16="http://schemas.microsoft.com/office/drawing/2014/chart" uri="{C3380CC4-5D6E-409C-BE32-E72D297353CC}">
              <c16:uniqueId val="{00000001-2122-493C-A58D-5F9E9908D76B}"/>
            </c:ext>
          </c:extLst>
        </c:ser>
        <c:ser>
          <c:idx val="2"/>
          <c:order val="1"/>
          <c:tx>
            <c:v>Forecast</c:v>
          </c:tx>
          <c:spPr>
            <a:ln w="19050">
              <a:solidFill>
                <a:srgbClr val="FF0000"/>
              </a:solidFill>
            </a:ln>
          </c:spPr>
          <c:marker>
            <c:symbol val="none"/>
          </c:marker>
          <c:xVal>
            <c:numRef>
              <c:f>'Model 3'!$B$85:$B$97</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3'!$C$85:$C$97</c:f>
              <c:numCache>
                <c:formatCode>#,##0.000</c:formatCode>
                <c:ptCount val="13"/>
                <c:pt idx="0">
                  <c:v>3.6908326554887026E-7</c:v>
                </c:pt>
                <c:pt idx="1">
                  <c:v>2.6631043507565227E-6</c:v>
                </c:pt>
                <c:pt idx="2">
                  <c:v>1.9215240364807137E-5</c:v>
                </c:pt>
                <c:pt idx="3">
                  <c:v>1.3863049753545797E-4</c:v>
                </c:pt>
                <c:pt idx="4">
                  <c:v>9.9942350060230737E-4</c:v>
                </c:pt>
                <c:pt idx="5">
                  <c:v>7.1667942777997743E-3</c:v>
                </c:pt>
                <c:pt idx="6">
                  <c:v>4.9506543101195226E-2</c:v>
                </c:pt>
                <c:pt idx="7">
                  <c:v>0.27316000542861651</c:v>
                </c:pt>
                <c:pt idx="8">
                  <c:v>0.73058234539571698</c:v>
                </c:pt>
                <c:pt idx="9">
                  <c:v>0.95137668589466584</c:v>
                </c:pt>
                <c:pt idx="10">
                  <c:v>0.99296665548768437</c:v>
                </c:pt>
                <c:pt idx="11">
                  <c:v>0.999019299767127</c:v>
                </c:pt>
                <c:pt idx="12">
                  <c:v>0.99986396881147421</c:v>
                </c:pt>
              </c:numCache>
            </c:numRef>
          </c:yVal>
          <c:smooth val="1"/>
          <c:extLst>
            <c:ext xmlns:c16="http://schemas.microsoft.com/office/drawing/2014/chart" uri="{C3380CC4-5D6E-409C-BE32-E72D297353CC}">
              <c16:uniqueId val="{00000002-2122-493C-A58D-5F9E9908D76B}"/>
            </c:ext>
          </c:extLst>
        </c:ser>
        <c:ser>
          <c:idx val="3"/>
          <c:order val="2"/>
          <c:tx>
            <c:strRef>
              <c:f>'Model 3'!$D$84</c:f>
              <c:strCache>
                <c:ptCount val="1"/>
                <c:pt idx="0">
                  <c:v>Lower 95%</c:v>
                </c:pt>
              </c:strCache>
            </c:strRef>
          </c:tx>
          <c:spPr>
            <a:ln w="12700">
              <a:solidFill>
                <a:srgbClr val="FF0000"/>
              </a:solidFill>
              <a:prstDash val="dash"/>
            </a:ln>
          </c:spPr>
          <c:marker>
            <c:symbol val="none"/>
          </c:marker>
          <c:xVal>
            <c:numRef>
              <c:f>'Model 3'!$B$85:$B$97</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3'!$D$85:$D$97</c:f>
              <c:numCache>
                <c:formatCode>#,##0.000</c:formatCode>
                <c:ptCount val="13"/>
                <c:pt idx="0">
                  <c:v>1.1416300797809338E-10</c:v>
                </c:pt>
                <c:pt idx="1">
                  <c:v>3.0216063633746328E-9</c:v>
                </c:pt>
                <c:pt idx="2">
                  <c:v>7.7901458566152783E-8</c:v>
                </c:pt>
                <c:pt idx="3">
                  <c:v>1.9109547200115129E-6</c:v>
                </c:pt>
                <c:pt idx="4">
                  <c:v>4.2080082252079751E-5</c:v>
                </c:pt>
                <c:pt idx="5">
                  <c:v>7.0758741325858683E-4</c:v>
                </c:pt>
                <c:pt idx="6">
                  <c:v>6.3391551451828466E-3</c:v>
                </c:pt>
                <c:pt idx="7">
                  <c:v>2.5527660634752192E-2</c:v>
                </c:pt>
                <c:pt idx="8">
                  <c:v>6.4807493359905516E-2</c:v>
                </c:pt>
                <c:pt idx="9">
                  <c:v>0.13350800302590315</c:v>
                </c:pt>
                <c:pt idx="10">
                  <c:v>0.24137533688661875</c:v>
                </c:pt>
                <c:pt idx="11">
                  <c:v>0.3878299827724091</c:v>
                </c:pt>
                <c:pt idx="12">
                  <c:v>0.55280647538705607</c:v>
                </c:pt>
              </c:numCache>
            </c:numRef>
          </c:yVal>
          <c:smooth val="1"/>
          <c:extLst>
            <c:ext xmlns:c16="http://schemas.microsoft.com/office/drawing/2014/chart" uri="{C3380CC4-5D6E-409C-BE32-E72D297353CC}">
              <c16:uniqueId val="{00000003-2122-493C-A58D-5F9E9908D76B}"/>
            </c:ext>
          </c:extLst>
        </c:ser>
        <c:ser>
          <c:idx val="0"/>
          <c:order val="3"/>
          <c:tx>
            <c:v>Mean</c:v>
          </c:tx>
          <c:spPr>
            <a:ln w="25400">
              <a:noFill/>
            </a:ln>
          </c:spPr>
          <c:marker>
            <c:symbol val="diamond"/>
            <c:size val="8"/>
            <c:spPr>
              <a:solidFill>
                <a:srgbClr val="9999FF"/>
              </a:solidFill>
              <a:ln w="9525" cap="rnd" cmpd="sng" algn="ctr">
                <a:solidFill>
                  <a:srgbClr val="0000FF"/>
                </a:solidFill>
                <a:prstDash val="solid"/>
                <a:round/>
                <a:headEnd type="none" w="med" len="med"/>
                <a:tailEnd type="none" w="med" len="med"/>
              </a:ln>
            </c:spPr>
          </c:marker>
          <c:xVal>
            <c:numRef>
              <c:f>'Model 3'!$B$82</c:f>
              <c:numCache>
                <c:formatCode>#,##0.000</c:formatCode>
                <c:ptCount val="1"/>
                <c:pt idx="0">
                  <c:v>1.3162113821138195</c:v>
                </c:pt>
              </c:numCache>
            </c:numRef>
          </c:xVal>
          <c:yVal>
            <c:numRef>
              <c:f>'Model 3'!$C$82</c:f>
              <c:numCache>
                <c:formatCode>#,##0.000</c:formatCode>
                <c:ptCount val="1"/>
                <c:pt idx="0">
                  <c:v>2.812244365433986E-4</c:v>
                </c:pt>
              </c:numCache>
            </c:numRef>
          </c:yVal>
          <c:smooth val="0"/>
          <c:extLst>
            <c:ext xmlns:c16="http://schemas.microsoft.com/office/drawing/2014/chart" uri="{C3380CC4-5D6E-409C-BE32-E72D297353CC}">
              <c16:uniqueId val="{00000000-2122-493C-A58D-5F9E9908D76B}"/>
            </c:ext>
          </c:extLst>
        </c:ser>
        <c:dLbls>
          <c:showLegendKey val="0"/>
          <c:showVal val="0"/>
          <c:showCatName val="0"/>
          <c:showSerName val="0"/>
          <c:showPercent val="0"/>
          <c:showBubbleSize val="0"/>
        </c:dLbls>
        <c:axId val="1336302272"/>
        <c:axId val="1244002368"/>
      </c:scatterChart>
      <c:valAx>
        <c:axId val="1336302272"/>
        <c:scaling>
          <c:orientation val="minMax"/>
        </c:scaling>
        <c:delete val="0"/>
        <c:axPos val="b"/>
        <c:majorGridlines>
          <c:spPr>
            <a:ln w="3175">
              <a:solidFill>
                <a:srgbClr val="C0C0C0"/>
              </a:solidFill>
              <a:prstDash val="solid"/>
            </a:ln>
          </c:spPr>
        </c:majorGridlines>
        <c:title>
          <c:tx>
            <c:strRef>
              <c:f>'Model 3'!$AR$82</c:f>
              <c:strCache>
                <c:ptCount val="1"/>
                <c:pt idx="0">
                  <c:v>CARAT (min to max) 
Other Variables = Means</c:v>
                </c:pt>
              </c:strCache>
            </c:strRef>
          </c:tx>
          <c:overlay val="0"/>
        </c:title>
        <c:numFmt formatCode="General" sourceLinked="0"/>
        <c:majorTickMark val="out"/>
        <c:minorTickMark val="none"/>
        <c:tickLblPos val="nextTo"/>
        <c:crossAx val="1244002368"/>
        <c:crosses val="autoZero"/>
        <c:crossBetween val="midCat"/>
      </c:valAx>
      <c:valAx>
        <c:axId val="1244002368"/>
        <c:scaling>
          <c:orientation val="minMax"/>
          <c:max val="1"/>
          <c:min val="0"/>
        </c:scaling>
        <c:delete val="0"/>
        <c:axPos val="l"/>
        <c:majorGridlines>
          <c:spPr>
            <a:ln w="3175">
              <a:solidFill>
                <a:srgbClr val="C0C0C0"/>
              </a:solidFill>
              <a:prstDash val="solid"/>
            </a:ln>
          </c:spPr>
        </c:majorGridlines>
        <c:numFmt formatCode="0.0" sourceLinked="0"/>
        <c:majorTickMark val="out"/>
        <c:minorTickMark val="none"/>
        <c:tickLblPos val="nextTo"/>
        <c:crossAx val="1336302272"/>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3'!$C$60</c:f>
          <c:strCache>
            <c:ptCount val="1"/>
            <c:pt idx="0">
              <c:v>ROC curve:  area under curve = 0.98 
Model 3 for Vendor.Eq.EnchantedDiamonds    (8 variables, n=246)</c:v>
            </c:pt>
          </c:strCache>
        </c:strRef>
      </c:tx>
      <c:overlay val="0"/>
      <c:txPr>
        <a:bodyPr/>
        <a:lstStyle/>
        <a:p>
          <a:pPr>
            <a:defRPr sz="1000"/>
          </a:pPr>
          <a:endParaRPr lang="en-US"/>
        </a:p>
      </c:txPr>
    </c:title>
    <c:autoTitleDeleted val="0"/>
    <c:plotArea>
      <c:layout/>
      <c:scatterChart>
        <c:scatterStyle val="lineMarker"/>
        <c:varyColors val="0"/>
        <c:ser>
          <c:idx val="0"/>
          <c:order val="0"/>
          <c:tx>
            <c:v>Blue</c:v>
          </c:tx>
          <c:spPr>
            <a:ln w="28575">
              <a:solidFill>
                <a:srgbClr val="0000FF"/>
              </a:solidFill>
            </a:ln>
          </c:spPr>
          <c:marker>
            <c:symbol val="none"/>
          </c:marker>
          <c:xVal>
            <c:numRef>
              <c:f>'Model 3'!$AR$58:$EN$58</c:f>
              <c:numCache>
                <c:formatCode>#,##0.000</c:formatCode>
                <c:ptCount val="101"/>
                <c:pt idx="0">
                  <c:v>1</c:v>
                </c:pt>
                <c:pt idx="1">
                  <c:v>0.16666666666666666</c:v>
                </c:pt>
                <c:pt idx="2">
                  <c:v>0.13157894736842105</c:v>
                </c:pt>
                <c:pt idx="3">
                  <c:v>0.11403508771929824</c:v>
                </c:pt>
                <c:pt idx="4">
                  <c:v>0.10964912280701754</c:v>
                </c:pt>
                <c:pt idx="5">
                  <c:v>0.10087719298245613</c:v>
                </c:pt>
                <c:pt idx="6">
                  <c:v>8.3333333333333329E-2</c:v>
                </c:pt>
                <c:pt idx="7">
                  <c:v>8.3333333333333329E-2</c:v>
                </c:pt>
                <c:pt idx="8">
                  <c:v>7.4561403508771926E-2</c:v>
                </c:pt>
                <c:pt idx="9">
                  <c:v>7.4561403508771926E-2</c:v>
                </c:pt>
                <c:pt idx="10">
                  <c:v>6.5789473684210523E-2</c:v>
                </c:pt>
                <c:pt idx="11">
                  <c:v>5.2631578947368418E-2</c:v>
                </c:pt>
                <c:pt idx="12">
                  <c:v>5.2631578947368418E-2</c:v>
                </c:pt>
                <c:pt idx="13">
                  <c:v>5.2631578947368418E-2</c:v>
                </c:pt>
                <c:pt idx="14">
                  <c:v>5.2631578947368418E-2</c:v>
                </c:pt>
                <c:pt idx="15">
                  <c:v>4.3859649122807015E-2</c:v>
                </c:pt>
                <c:pt idx="16">
                  <c:v>4.3859649122807015E-2</c:v>
                </c:pt>
                <c:pt idx="17">
                  <c:v>3.9473684210526314E-2</c:v>
                </c:pt>
                <c:pt idx="18">
                  <c:v>3.9473684210526314E-2</c:v>
                </c:pt>
                <c:pt idx="19">
                  <c:v>3.5087719298245612E-2</c:v>
                </c:pt>
                <c:pt idx="20">
                  <c:v>3.0701754385964911E-2</c:v>
                </c:pt>
                <c:pt idx="21">
                  <c:v>3.0701754385964911E-2</c:v>
                </c:pt>
                <c:pt idx="22">
                  <c:v>3.0701754385964911E-2</c:v>
                </c:pt>
                <c:pt idx="23">
                  <c:v>2.6315789473684209E-2</c:v>
                </c:pt>
                <c:pt idx="24">
                  <c:v>2.6315789473684209E-2</c:v>
                </c:pt>
                <c:pt idx="25">
                  <c:v>2.6315789473684209E-2</c:v>
                </c:pt>
                <c:pt idx="26">
                  <c:v>2.6315789473684209E-2</c:v>
                </c:pt>
                <c:pt idx="27">
                  <c:v>2.6315789473684209E-2</c:v>
                </c:pt>
                <c:pt idx="28">
                  <c:v>2.6315789473684209E-2</c:v>
                </c:pt>
                <c:pt idx="29">
                  <c:v>2.6315789473684209E-2</c:v>
                </c:pt>
                <c:pt idx="30">
                  <c:v>2.6315789473684209E-2</c:v>
                </c:pt>
                <c:pt idx="31">
                  <c:v>2.1929824561403508E-2</c:v>
                </c:pt>
                <c:pt idx="32">
                  <c:v>2.1929824561403508E-2</c:v>
                </c:pt>
                <c:pt idx="33">
                  <c:v>2.1929824561403508E-2</c:v>
                </c:pt>
                <c:pt idx="34">
                  <c:v>2.1929824561403508E-2</c:v>
                </c:pt>
                <c:pt idx="35">
                  <c:v>2.1929824561403508E-2</c:v>
                </c:pt>
                <c:pt idx="36">
                  <c:v>2.1929824561403508E-2</c:v>
                </c:pt>
                <c:pt idx="37">
                  <c:v>2.1929824561403508E-2</c:v>
                </c:pt>
                <c:pt idx="38">
                  <c:v>1.7543859649122806E-2</c:v>
                </c:pt>
                <c:pt idx="39">
                  <c:v>1.7543859649122806E-2</c:v>
                </c:pt>
                <c:pt idx="40">
                  <c:v>1.7543859649122806E-2</c:v>
                </c:pt>
                <c:pt idx="41">
                  <c:v>1.7543859649122806E-2</c:v>
                </c:pt>
                <c:pt idx="42">
                  <c:v>1.3157894736842105E-2</c:v>
                </c:pt>
                <c:pt idx="43">
                  <c:v>1.3157894736842105E-2</c:v>
                </c:pt>
                <c:pt idx="44">
                  <c:v>1.3157894736842105E-2</c:v>
                </c:pt>
                <c:pt idx="45">
                  <c:v>1.3157894736842105E-2</c:v>
                </c:pt>
                <c:pt idx="46">
                  <c:v>1.3157894736842105E-2</c:v>
                </c:pt>
                <c:pt idx="47">
                  <c:v>1.3157894736842105E-2</c:v>
                </c:pt>
                <c:pt idx="48">
                  <c:v>8.771929824561403E-3</c:v>
                </c:pt>
                <c:pt idx="49">
                  <c:v>8.771929824561403E-3</c:v>
                </c:pt>
                <c:pt idx="50">
                  <c:v>8.771929824561403E-3</c:v>
                </c:pt>
                <c:pt idx="51">
                  <c:v>4.3859649122807015E-3</c:v>
                </c:pt>
                <c:pt idx="52">
                  <c:v>4.3859649122807015E-3</c:v>
                </c:pt>
                <c:pt idx="53">
                  <c:v>4.3859649122807015E-3</c:v>
                </c:pt>
                <c:pt idx="54">
                  <c:v>4.3859649122807015E-3</c:v>
                </c:pt>
                <c:pt idx="55">
                  <c:v>4.3859649122807015E-3</c:v>
                </c:pt>
                <c:pt idx="56">
                  <c:v>4.3859649122807015E-3</c:v>
                </c:pt>
                <c:pt idx="57">
                  <c:v>4.3859649122807015E-3</c:v>
                </c:pt>
                <c:pt idx="58">
                  <c:v>4.3859649122807015E-3</c:v>
                </c:pt>
                <c:pt idx="59">
                  <c:v>4.3859649122807015E-3</c:v>
                </c:pt>
                <c:pt idx="60">
                  <c:v>4.3859649122807015E-3</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xVal>
          <c:yVal>
            <c:numRef>
              <c:f>'Model 3'!$AR$57:$EN$57</c:f>
              <c:numCache>
                <c:formatCode>#,##0.000</c:formatCode>
                <c:ptCount val="101"/>
                <c:pt idx="0">
                  <c:v>1</c:v>
                </c:pt>
                <c:pt idx="1">
                  <c:v>1</c:v>
                </c:pt>
                <c:pt idx="2">
                  <c:v>0.94444444444444442</c:v>
                </c:pt>
                <c:pt idx="3">
                  <c:v>0.94444444444444442</c:v>
                </c:pt>
                <c:pt idx="4">
                  <c:v>0.94444444444444442</c:v>
                </c:pt>
                <c:pt idx="5">
                  <c:v>0.94444444444444442</c:v>
                </c:pt>
                <c:pt idx="6">
                  <c:v>0.94444444444444442</c:v>
                </c:pt>
                <c:pt idx="7">
                  <c:v>0.94444444444444442</c:v>
                </c:pt>
                <c:pt idx="8">
                  <c:v>0.88888888888888884</c:v>
                </c:pt>
                <c:pt idx="9">
                  <c:v>0.88888888888888884</c:v>
                </c:pt>
                <c:pt idx="10">
                  <c:v>0.88888888888888884</c:v>
                </c:pt>
                <c:pt idx="11">
                  <c:v>0.88888888888888884</c:v>
                </c:pt>
                <c:pt idx="12">
                  <c:v>0.88888888888888884</c:v>
                </c:pt>
                <c:pt idx="13">
                  <c:v>0.88888888888888884</c:v>
                </c:pt>
                <c:pt idx="14">
                  <c:v>0.88888888888888884</c:v>
                </c:pt>
                <c:pt idx="15">
                  <c:v>0.88888888888888884</c:v>
                </c:pt>
                <c:pt idx="16">
                  <c:v>0.88888888888888884</c:v>
                </c:pt>
                <c:pt idx="17">
                  <c:v>0.88888888888888884</c:v>
                </c:pt>
                <c:pt idx="18">
                  <c:v>0.88888888888888884</c:v>
                </c:pt>
                <c:pt idx="19">
                  <c:v>0.88888888888888884</c:v>
                </c:pt>
                <c:pt idx="20">
                  <c:v>0.88888888888888884</c:v>
                </c:pt>
                <c:pt idx="21">
                  <c:v>0.88888888888888884</c:v>
                </c:pt>
                <c:pt idx="22">
                  <c:v>0.88888888888888884</c:v>
                </c:pt>
                <c:pt idx="23">
                  <c:v>0.88888888888888884</c:v>
                </c:pt>
                <c:pt idx="24">
                  <c:v>0.88888888888888884</c:v>
                </c:pt>
                <c:pt idx="25">
                  <c:v>0.88888888888888884</c:v>
                </c:pt>
                <c:pt idx="26">
                  <c:v>0.88888888888888884</c:v>
                </c:pt>
                <c:pt idx="27">
                  <c:v>0.88888888888888884</c:v>
                </c:pt>
                <c:pt idx="28">
                  <c:v>0.88888888888888884</c:v>
                </c:pt>
                <c:pt idx="29">
                  <c:v>0.88888888888888884</c:v>
                </c:pt>
                <c:pt idx="30">
                  <c:v>0.88888888888888884</c:v>
                </c:pt>
                <c:pt idx="31">
                  <c:v>0.88888888888888884</c:v>
                </c:pt>
                <c:pt idx="32">
                  <c:v>0.88888888888888884</c:v>
                </c:pt>
                <c:pt idx="33">
                  <c:v>0.88888888888888884</c:v>
                </c:pt>
                <c:pt idx="34">
                  <c:v>0.88888888888888884</c:v>
                </c:pt>
                <c:pt idx="35">
                  <c:v>0.88888888888888884</c:v>
                </c:pt>
                <c:pt idx="36">
                  <c:v>0.88888888888888884</c:v>
                </c:pt>
                <c:pt idx="37">
                  <c:v>0.88888888888888884</c:v>
                </c:pt>
                <c:pt idx="38">
                  <c:v>0.72222222222222221</c:v>
                </c:pt>
                <c:pt idx="39">
                  <c:v>0.72222222222222221</c:v>
                </c:pt>
                <c:pt idx="40">
                  <c:v>0.72222222222222221</c:v>
                </c:pt>
                <c:pt idx="41">
                  <c:v>0.72222222222222221</c:v>
                </c:pt>
                <c:pt idx="42">
                  <c:v>0.72222222222222221</c:v>
                </c:pt>
                <c:pt idx="43">
                  <c:v>0.72222222222222221</c:v>
                </c:pt>
                <c:pt idx="44">
                  <c:v>0.72222222222222221</c:v>
                </c:pt>
                <c:pt idx="45">
                  <c:v>0.72222222222222221</c:v>
                </c:pt>
                <c:pt idx="46">
                  <c:v>0.72222222222222221</c:v>
                </c:pt>
                <c:pt idx="47">
                  <c:v>0.72222222222222221</c:v>
                </c:pt>
                <c:pt idx="48">
                  <c:v>0.72222222222222221</c:v>
                </c:pt>
                <c:pt idx="49">
                  <c:v>0.72222222222222221</c:v>
                </c:pt>
                <c:pt idx="50">
                  <c:v>0.72222222222222221</c:v>
                </c:pt>
                <c:pt idx="51">
                  <c:v>0.72222222222222221</c:v>
                </c:pt>
                <c:pt idx="52">
                  <c:v>0.72222222222222221</c:v>
                </c:pt>
                <c:pt idx="53">
                  <c:v>0.72222222222222221</c:v>
                </c:pt>
                <c:pt idx="54">
                  <c:v>0.72222222222222221</c:v>
                </c:pt>
                <c:pt idx="55">
                  <c:v>0.72222222222222221</c:v>
                </c:pt>
                <c:pt idx="56">
                  <c:v>0.72222222222222221</c:v>
                </c:pt>
                <c:pt idx="57">
                  <c:v>0.72222222222222221</c:v>
                </c:pt>
                <c:pt idx="58">
                  <c:v>0.72222222222222221</c:v>
                </c:pt>
                <c:pt idx="59">
                  <c:v>0.72222222222222221</c:v>
                </c:pt>
                <c:pt idx="60">
                  <c:v>0.72222222222222221</c:v>
                </c:pt>
                <c:pt idx="61">
                  <c:v>0.72222222222222221</c:v>
                </c:pt>
                <c:pt idx="62">
                  <c:v>0.72222222222222221</c:v>
                </c:pt>
                <c:pt idx="63">
                  <c:v>0.72222222222222221</c:v>
                </c:pt>
                <c:pt idx="64">
                  <c:v>0.72222222222222221</c:v>
                </c:pt>
                <c:pt idx="65">
                  <c:v>0.72222222222222221</c:v>
                </c:pt>
                <c:pt idx="66">
                  <c:v>0.61111111111111116</c:v>
                </c:pt>
                <c:pt idx="67">
                  <c:v>0.61111111111111116</c:v>
                </c:pt>
                <c:pt idx="68">
                  <c:v>0.61111111111111116</c:v>
                </c:pt>
                <c:pt idx="69">
                  <c:v>0.61111111111111116</c:v>
                </c:pt>
                <c:pt idx="70">
                  <c:v>0.55555555555555558</c:v>
                </c:pt>
                <c:pt idx="71">
                  <c:v>0.55555555555555558</c:v>
                </c:pt>
                <c:pt idx="72">
                  <c:v>0.55555555555555558</c:v>
                </c:pt>
                <c:pt idx="73">
                  <c:v>0.55555555555555558</c:v>
                </c:pt>
                <c:pt idx="74">
                  <c:v>0.55555555555555558</c:v>
                </c:pt>
                <c:pt idx="75">
                  <c:v>0.55555555555555558</c:v>
                </c:pt>
                <c:pt idx="76">
                  <c:v>0.55555555555555558</c:v>
                </c:pt>
                <c:pt idx="77">
                  <c:v>0.55555555555555558</c:v>
                </c:pt>
                <c:pt idx="78">
                  <c:v>0.55555555555555558</c:v>
                </c:pt>
                <c:pt idx="79">
                  <c:v>0.55555555555555558</c:v>
                </c:pt>
                <c:pt idx="80">
                  <c:v>0.5</c:v>
                </c:pt>
                <c:pt idx="81">
                  <c:v>0.5</c:v>
                </c:pt>
                <c:pt idx="82">
                  <c:v>0.5</c:v>
                </c:pt>
                <c:pt idx="83">
                  <c:v>0.5</c:v>
                </c:pt>
                <c:pt idx="84">
                  <c:v>0.5</c:v>
                </c:pt>
                <c:pt idx="85">
                  <c:v>0.5</c:v>
                </c:pt>
                <c:pt idx="86">
                  <c:v>0.5</c:v>
                </c:pt>
                <c:pt idx="87">
                  <c:v>0.5</c:v>
                </c:pt>
                <c:pt idx="88">
                  <c:v>0.5</c:v>
                </c:pt>
                <c:pt idx="89">
                  <c:v>0.5</c:v>
                </c:pt>
                <c:pt idx="90">
                  <c:v>0.44444444444444442</c:v>
                </c:pt>
                <c:pt idx="91">
                  <c:v>0.44444444444444442</c:v>
                </c:pt>
                <c:pt idx="92">
                  <c:v>0.44444444444444442</c:v>
                </c:pt>
                <c:pt idx="93">
                  <c:v>0.44444444444444442</c:v>
                </c:pt>
                <c:pt idx="94">
                  <c:v>0.44444444444444442</c:v>
                </c:pt>
                <c:pt idx="95">
                  <c:v>0.44444444444444442</c:v>
                </c:pt>
                <c:pt idx="96">
                  <c:v>0.44444444444444442</c:v>
                </c:pt>
                <c:pt idx="97">
                  <c:v>0.44444444444444442</c:v>
                </c:pt>
                <c:pt idx="98">
                  <c:v>0.3888888888888889</c:v>
                </c:pt>
                <c:pt idx="99">
                  <c:v>0.27777777777777779</c:v>
                </c:pt>
                <c:pt idx="100">
                  <c:v>0</c:v>
                </c:pt>
              </c:numCache>
            </c:numRef>
          </c:yVal>
          <c:smooth val="0"/>
          <c:extLst>
            <c:ext xmlns:c16="http://schemas.microsoft.com/office/drawing/2014/chart" uri="{C3380CC4-5D6E-409C-BE32-E72D297353CC}">
              <c16:uniqueId val="{00000000-4BEB-401B-A3CD-D7B86C578E64}"/>
            </c:ext>
          </c:extLst>
        </c:ser>
        <c:ser>
          <c:idx val="1"/>
          <c:order val="1"/>
          <c:tx>
            <c:v>Line</c:v>
          </c:tx>
          <c:spPr>
            <a:ln w="12700" cap="rnd" cmpd="sng" algn="ctr">
              <a:solidFill>
                <a:sysClr val="window" lastClr="FFFFFF">
                  <a:lumMod val="75000"/>
                </a:sysClr>
              </a:solidFill>
              <a:prstDash val="dash"/>
              <a:round/>
              <a:headEnd type="none" w="med" len="med"/>
              <a:tailEnd type="none" w="med" len="med"/>
            </a:ln>
          </c:spPr>
          <c:marker>
            <c:symbol val="none"/>
          </c:marker>
          <c:xVal>
            <c:numRef>
              <c:f>'Model 3'!$D$61:$E$61</c:f>
              <c:numCache>
                <c:formatCode>#,##0.000</c:formatCode>
                <c:ptCount val="2"/>
                <c:pt idx="0">
                  <c:v>0</c:v>
                </c:pt>
                <c:pt idx="1">
                  <c:v>1</c:v>
                </c:pt>
              </c:numCache>
            </c:numRef>
          </c:xVal>
          <c:yVal>
            <c:numRef>
              <c:f>'Model 3'!$D$62:$E$62</c:f>
              <c:numCache>
                <c:formatCode>#,##0.000</c:formatCode>
                <c:ptCount val="2"/>
                <c:pt idx="0">
                  <c:v>0</c:v>
                </c:pt>
                <c:pt idx="1">
                  <c:v>1</c:v>
                </c:pt>
              </c:numCache>
            </c:numRef>
          </c:yVal>
          <c:smooth val="0"/>
          <c:extLst>
            <c:ext xmlns:c16="http://schemas.microsoft.com/office/drawing/2014/chart" uri="{C3380CC4-5D6E-409C-BE32-E72D297353CC}">
              <c16:uniqueId val="{00000001-4BEB-401B-A3CD-D7B86C578E64}"/>
            </c:ext>
          </c:extLst>
        </c:ser>
        <c:ser>
          <c:idx val="2"/>
          <c:order val="2"/>
          <c:tx>
            <c:strRef>
              <c:f>'Model 3'!$C$59</c:f>
              <c:strCache>
                <c:ptCount val="1"/>
                <c:pt idx="0">
                  <c:v>Cutoff = 0.35</c:v>
                </c:pt>
              </c:strCache>
            </c:strRef>
          </c:tx>
          <c:spPr>
            <a:ln w="25400" cap="rnd" cmpd="sng" algn="ctr">
              <a:noFill/>
              <a:prstDash val="solid"/>
              <a:round/>
            </a:ln>
            <a:effectLst/>
            <a:extLst>
              <a:ext uri="{91240B29-F687-4F45-9708-019B960494DF}">
                <a14:hiddenLine xmlns:a14="http://schemas.microsoft.com/office/drawing/2010/main" w="25400" cap="rnd" cmpd="sng" algn="ctr">
                  <a:solidFill>
                    <a:srgbClr val="FF0000"/>
                  </a:solidFill>
                  <a:prstDash val="solid"/>
                  <a:round/>
                </a14:hiddenLine>
              </a:ext>
            </a:extLst>
          </c:spPr>
          <c:marker>
            <c:symbol val="square"/>
            <c:size val="8"/>
            <c:spPr>
              <a:noFill/>
              <a:ln w="25400">
                <a:solidFill>
                  <a:srgbClr val="FF0000"/>
                </a:solidFill>
                <a:prstDash val="solid"/>
              </a:ln>
              <a:effectLst/>
              <a:extLst/>
            </c:spPr>
          </c:marker>
          <c:xVal>
            <c:numRef>
              <c:f>'Model 3'!$D$63</c:f>
              <c:numCache>
                <c:formatCode>#,##0.000</c:formatCode>
                <c:ptCount val="1"/>
                <c:pt idx="0">
                  <c:v>2.1929824561403577E-2</c:v>
                </c:pt>
              </c:numCache>
            </c:numRef>
          </c:xVal>
          <c:yVal>
            <c:numRef>
              <c:f>'Model 3'!$E$63</c:f>
              <c:numCache>
                <c:formatCode>#,##0.000</c:formatCode>
                <c:ptCount val="1"/>
                <c:pt idx="0">
                  <c:v>0.88888888888888906</c:v>
                </c:pt>
              </c:numCache>
            </c:numRef>
          </c:yVal>
          <c:smooth val="0"/>
          <c:extLst>
            <c:ext xmlns:c16="http://schemas.microsoft.com/office/drawing/2014/chart" uri="{C3380CC4-5D6E-409C-BE32-E72D297353CC}">
              <c16:uniqueId val="{00000002-4BEB-401B-A3CD-D7B86C578E64}"/>
            </c:ext>
          </c:extLst>
        </c:ser>
        <c:dLbls>
          <c:showLegendKey val="0"/>
          <c:showVal val="0"/>
          <c:showCatName val="0"/>
          <c:showSerName val="0"/>
          <c:showPercent val="0"/>
          <c:showBubbleSize val="0"/>
        </c:dLbls>
        <c:axId val="1336295200"/>
        <c:axId val="1244020080"/>
      </c:scatterChart>
      <c:valAx>
        <c:axId val="1336295200"/>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False Positive Rate (1 - Specificity)</a:t>
                </a:r>
              </a:p>
            </c:rich>
          </c:tx>
          <c:overlay val="0"/>
        </c:title>
        <c:numFmt formatCode="0%" sourceLinked="0"/>
        <c:majorTickMark val="out"/>
        <c:minorTickMark val="none"/>
        <c:tickLblPos val="nextTo"/>
        <c:crossAx val="1244020080"/>
        <c:crosses val="autoZero"/>
        <c:crossBetween val="midCat"/>
      </c:valAx>
      <c:valAx>
        <c:axId val="1244020080"/>
        <c:scaling>
          <c:orientation val="minMax"/>
          <c:max val="1"/>
          <c:min val="0"/>
        </c:scaling>
        <c:delete val="0"/>
        <c:axPos val="l"/>
        <c:majorGridlines>
          <c:spPr>
            <a:ln w="3175">
              <a:solidFill>
                <a:srgbClr val="C0C0C0"/>
              </a:solidFill>
              <a:prstDash val="solid"/>
            </a:ln>
          </c:spPr>
        </c:majorGridlines>
        <c:title>
          <c:tx>
            <c:rich>
              <a:bodyPr/>
              <a:lstStyle/>
              <a:p>
                <a:pPr>
                  <a:defRPr/>
                </a:pPr>
                <a:r>
                  <a:rPr lang="en-GB"/>
                  <a:t>True Positive Rate (Sensitivity)</a:t>
                </a:r>
              </a:p>
            </c:rich>
          </c:tx>
          <c:overlay val="0"/>
        </c:title>
        <c:numFmt formatCode="0%" sourceLinked="0"/>
        <c:majorTickMark val="out"/>
        <c:minorTickMark val="none"/>
        <c:tickLblPos val="nextTo"/>
        <c:crossAx val="1336295200"/>
        <c:crosses val="autoZero"/>
        <c:crossBetween val="midCat"/>
      </c:valAx>
      <c:spPr>
        <a:ln w="6350">
          <a:solidFill>
            <a:srgbClr val="808080"/>
          </a:solidFill>
          <a:prstDash val="solid"/>
        </a:ln>
      </c:spPr>
    </c:plotArea>
    <c:legend>
      <c:legendPos val="r"/>
      <c:legendEntry>
        <c:idx val="0"/>
        <c:delete val="1"/>
      </c:legendEntry>
      <c:legendEntry>
        <c:idx val="1"/>
        <c:delete val="1"/>
      </c:legendEntry>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Distribution of Outcomes -vs- Prediction Interval
</a:t>
            </a:r>
            <a:r>
              <a:rPr lang="en-GB" sz="1000"/>
              <a:t>Model 3 for Vendor.Eq.EnchantedDiamonds    (8 variables, n=246)</a:t>
            </a:r>
          </a:p>
        </c:rich>
      </c:tx>
      <c:overlay val="0"/>
    </c:title>
    <c:autoTitleDeleted val="0"/>
    <c:plotArea>
      <c:layout/>
      <c:barChart>
        <c:barDir val="col"/>
        <c:grouping val="clustered"/>
        <c:varyColors val="0"/>
        <c:ser>
          <c:idx val="0"/>
          <c:order val="0"/>
          <c:tx>
            <c:strRef>
              <c:f>'Model 3'!$I$2</c:f>
              <c:strCache>
                <c:ptCount val="1"/>
                <c:pt idx="0">
                  <c:v>1</c:v>
                </c:pt>
              </c:strCache>
            </c:strRef>
          </c:tx>
          <c:spPr>
            <a:solidFill>
              <a:srgbClr val="9999FF"/>
            </a:solidFill>
            <a:ln w="9525" cap="flat" cmpd="sng" algn="ctr">
              <a:solidFill>
                <a:srgbClr val="0000FF"/>
              </a:solidFill>
              <a:prstDash val="solid"/>
              <a:round/>
              <a:headEnd type="none" w="med" len="med"/>
              <a:tailEnd type="none" w="med" len="med"/>
            </a:ln>
          </c:spPr>
          <c:invertIfNegative val="0"/>
          <c:cat>
            <c:numRef>
              <c:f>'Model 3'!$AR$105:$BK$105</c:f>
              <c:numCache>
                <c:formatCode>#,##0.000</c:formatCode>
                <c:ptCount val="20"/>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3'!$AR$106:$BK$106</c:f>
              <c:numCache>
                <c:formatCode>#,##0.000</c:formatCode>
                <c:ptCount val="20"/>
                <c:pt idx="0">
                  <c:v>1</c:v>
                </c:pt>
                <c:pt idx="1">
                  <c:v>1</c:v>
                </c:pt>
                <c:pt idx="2">
                  <c:v>0</c:v>
                </c:pt>
                <c:pt idx="3">
                  <c:v>0</c:v>
                </c:pt>
                <c:pt idx="4">
                  <c:v>0</c:v>
                </c:pt>
                <c:pt idx="5">
                  <c:v>0</c:v>
                </c:pt>
                <c:pt idx="6">
                  <c:v>0</c:v>
                </c:pt>
                <c:pt idx="7">
                  <c:v>3</c:v>
                </c:pt>
                <c:pt idx="8">
                  <c:v>0</c:v>
                </c:pt>
                <c:pt idx="9">
                  <c:v>0</c:v>
                </c:pt>
                <c:pt idx="10">
                  <c:v>0</c:v>
                </c:pt>
                <c:pt idx="11">
                  <c:v>0</c:v>
                </c:pt>
                <c:pt idx="12">
                  <c:v>0</c:v>
                </c:pt>
                <c:pt idx="13">
                  <c:v>3</c:v>
                </c:pt>
                <c:pt idx="14">
                  <c:v>0</c:v>
                </c:pt>
                <c:pt idx="15">
                  <c:v>1</c:v>
                </c:pt>
                <c:pt idx="16">
                  <c:v>0</c:v>
                </c:pt>
                <c:pt idx="17">
                  <c:v>1</c:v>
                </c:pt>
                <c:pt idx="18">
                  <c:v>0</c:v>
                </c:pt>
                <c:pt idx="19">
                  <c:v>8</c:v>
                </c:pt>
              </c:numCache>
            </c:numRef>
          </c:val>
          <c:extLst>
            <c:ext xmlns:c16="http://schemas.microsoft.com/office/drawing/2014/chart" uri="{C3380CC4-5D6E-409C-BE32-E72D297353CC}">
              <c16:uniqueId val="{00000000-C56B-4ABB-BCE1-8087E11965D8}"/>
            </c:ext>
          </c:extLst>
        </c:ser>
        <c:ser>
          <c:idx val="1"/>
          <c:order val="1"/>
          <c:tx>
            <c:strRef>
              <c:f>'Model 3'!$H$2</c:f>
              <c:strCache>
                <c:ptCount val="1"/>
                <c:pt idx="0">
                  <c:v>0</c:v>
                </c:pt>
              </c:strCache>
            </c:strRef>
          </c:tx>
          <c:spPr>
            <a:solidFill>
              <a:srgbClr val="FFD2D2"/>
            </a:solidFill>
            <a:ln w="9525" cap="flat" cmpd="sng" algn="ctr">
              <a:solidFill>
                <a:srgbClr val="FF0000"/>
              </a:solidFill>
              <a:prstDash val="solid"/>
              <a:round/>
              <a:headEnd type="none" w="med" len="med"/>
              <a:tailEnd type="none" w="med" len="med"/>
            </a:ln>
          </c:spPr>
          <c:invertIfNegative val="0"/>
          <c:cat>
            <c:numRef>
              <c:f>'Model 3'!$AR$105:$BL$105</c:f>
              <c:numCache>
                <c:formatCode>#,##0.000</c:formatCode>
                <c:ptCount val="21"/>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3'!$AR$107:$BK$107</c:f>
              <c:numCache>
                <c:formatCode>#,##0.000</c:formatCode>
                <c:ptCount val="20"/>
                <c:pt idx="0">
                  <c:v>-205</c:v>
                </c:pt>
                <c:pt idx="1">
                  <c:v>-8</c:v>
                </c:pt>
                <c:pt idx="2">
                  <c:v>-5</c:v>
                </c:pt>
                <c:pt idx="3">
                  <c:v>-3</c:v>
                </c:pt>
                <c:pt idx="4">
                  <c:v>-1</c:v>
                </c:pt>
                <c:pt idx="5">
                  <c:v>0</c:v>
                </c:pt>
                <c:pt idx="6">
                  <c:v>-1</c:v>
                </c:pt>
                <c:pt idx="7">
                  <c:v>-1</c:v>
                </c:pt>
                <c:pt idx="8">
                  <c:v>-1</c:v>
                </c:pt>
                <c:pt idx="9">
                  <c:v>-1</c:v>
                </c:pt>
                <c:pt idx="10">
                  <c:v>-1</c:v>
                </c:pt>
                <c:pt idx="11">
                  <c:v>0</c:v>
                </c:pt>
                <c:pt idx="12">
                  <c:v>-1</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C56B-4ABB-BCE1-8087E11965D8}"/>
            </c:ext>
          </c:extLst>
        </c:ser>
        <c:dLbls>
          <c:showLegendKey val="0"/>
          <c:showVal val="0"/>
          <c:showCatName val="0"/>
          <c:showSerName val="0"/>
          <c:showPercent val="0"/>
          <c:showBubbleSize val="0"/>
        </c:dLbls>
        <c:gapWidth val="0"/>
        <c:overlap val="100"/>
        <c:axId val="1336297696"/>
        <c:axId val="27338847"/>
      </c:barChart>
      <c:catAx>
        <c:axId val="1336297696"/>
        <c:scaling>
          <c:orientation val="minMax"/>
        </c:scaling>
        <c:delete val="0"/>
        <c:axPos val="b"/>
        <c:title>
          <c:tx>
            <c:rich>
              <a:bodyPr/>
              <a:lstStyle/>
              <a:p>
                <a:pPr>
                  <a:defRPr/>
                </a:pPr>
                <a:r>
                  <a:rPr lang="en-GB"/>
                  <a:t>Prediction</a:t>
                </a:r>
              </a:p>
            </c:rich>
          </c:tx>
          <c:overlay val="0"/>
        </c:title>
        <c:numFmt formatCode=".00" sourceLinked="0"/>
        <c:majorTickMark val="out"/>
        <c:minorTickMark val="none"/>
        <c:tickLblPos val="low"/>
        <c:crossAx val="27338847"/>
        <c:crosses val="autoZero"/>
        <c:auto val="1"/>
        <c:lblAlgn val="ctr"/>
        <c:lblOffset val="100"/>
        <c:tickLblSkip val="1"/>
        <c:noMultiLvlLbl val="0"/>
      </c:catAx>
      <c:valAx>
        <c:axId val="27338847"/>
        <c:scaling>
          <c:orientation val="minMax"/>
        </c:scaling>
        <c:delete val="0"/>
        <c:axPos val="l"/>
        <c:majorGridlines>
          <c:spPr>
            <a:ln w="3175">
              <a:solidFill>
                <a:srgbClr val="C0C0C0"/>
              </a:solidFill>
              <a:prstDash val="solid"/>
            </a:ln>
          </c:spPr>
        </c:majorGridlines>
        <c:numFmt formatCode="0;[Red]0" sourceLinked="0"/>
        <c:majorTickMark val="out"/>
        <c:minorTickMark val="none"/>
        <c:tickLblPos val="nextTo"/>
        <c:crossAx val="1336297696"/>
        <c:crosses val="autoZero"/>
        <c:crossBetween val="between"/>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Sensitivity and Specificity -vs- Cutoff Value
</a:t>
            </a:r>
            <a:r>
              <a:rPr lang="en-GB" sz="1000"/>
              <a:t>Model 3 for Vendor.Eq.EnchantedDiamonds    (8 variables, n=246)</a:t>
            </a:r>
          </a:p>
        </c:rich>
      </c:tx>
      <c:overlay val="0"/>
    </c:title>
    <c:autoTitleDeleted val="0"/>
    <c:plotArea>
      <c:layout/>
      <c:scatterChart>
        <c:scatterStyle val="lineMarker"/>
        <c:varyColors val="0"/>
        <c:ser>
          <c:idx val="0"/>
          <c:order val="0"/>
          <c:tx>
            <c:v>Sensitivity</c:v>
          </c:tx>
          <c:spPr>
            <a:ln w="28575">
              <a:solidFill>
                <a:srgbClr val="0000FF"/>
              </a:solidFill>
            </a:ln>
          </c:spPr>
          <c:marker>
            <c:symbol val="none"/>
          </c:marker>
          <c:xVal>
            <c:numRef>
              <c:f>'Model 3'!$AR$145:$EN$145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3'!$AR$146:$EN$146</c:f>
              <c:numCache>
                <c:formatCode>#,##0.000</c:formatCode>
                <c:ptCount val="101"/>
                <c:pt idx="0">
                  <c:v>1</c:v>
                </c:pt>
                <c:pt idx="1">
                  <c:v>1</c:v>
                </c:pt>
                <c:pt idx="2">
                  <c:v>0.96666666666666656</c:v>
                </c:pt>
                <c:pt idx="3">
                  <c:v>0.95555555555555549</c:v>
                </c:pt>
                <c:pt idx="4">
                  <c:v>0.94444444444444442</c:v>
                </c:pt>
                <c:pt idx="5">
                  <c:v>0.94444444444444442</c:v>
                </c:pt>
                <c:pt idx="6">
                  <c:v>0.93333333333333335</c:v>
                </c:pt>
                <c:pt idx="7">
                  <c:v>0.92222222222222228</c:v>
                </c:pt>
                <c:pt idx="8">
                  <c:v>0.91111111111111098</c:v>
                </c:pt>
                <c:pt idx="9">
                  <c:v>0.89999999999999991</c:v>
                </c:pt>
                <c:pt idx="10">
                  <c:v>0.88888888888888884</c:v>
                </c:pt>
                <c:pt idx="11">
                  <c:v>0.88888888888888884</c:v>
                </c:pt>
                <c:pt idx="12">
                  <c:v>0.88888888888888884</c:v>
                </c:pt>
                <c:pt idx="13">
                  <c:v>0.88888888888888884</c:v>
                </c:pt>
                <c:pt idx="14">
                  <c:v>0.88888888888888884</c:v>
                </c:pt>
                <c:pt idx="15">
                  <c:v>0.88888888888888884</c:v>
                </c:pt>
                <c:pt idx="16">
                  <c:v>0.88888888888888884</c:v>
                </c:pt>
                <c:pt idx="17">
                  <c:v>0.88888888888888884</c:v>
                </c:pt>
                <c:pt idx="18">
                  <c:v>0.88888888888888884</c:v>
                </c:pt>
                <c:pt idx="19">
                  <c:v>0.88888888888888884</c:v>
                </c:pt>
                <c:pt idx="20">
                  <c:v>0.88888888888888884</c:v>
                </c:pt>
                <c:pt idx="21">
                  <c:v>0.88888888888888884</c:v>
                </c:pt>
                <c:pt idx="22">
                  <c:v>0.88888888888888884</c:v>
                </c:pt>
                <c:pt idx="23">
                  <c:v>0.88888888888888884</c:v>
                </c:pt>
                <c:pt idx="24">
                  <c:v>0.88888888888888884</c:v>
                </c:pt>
                <c:pt idx="25">
                  <c:v>0.88888888888888884</c:v>
                </c:pt>
                <c:pt idx="26">
                  <c:v>0.88888888888888884</c:v>
                </c:pt>
                <c:pt idx="27">
                  <c:v>0.88888888888888884</c:v>
                </c:pt>
                <c:pt idx="28">
                  <c:v>0.88888888888888884</c:v>
                </c:pt>
                <c:pt idx="29">
                  <c:v>0.88888888888888884</c:v>
                </c:pt>
                <c:pt idx="30">
                  <c:v>0.88888888888888884</c:v>
                </c:pt>
                <c:pt idx="31">
                  <c:v>0.88888888888888884</c:v>
                </c:pt>
                <c:pt idx="32">
                  <c:v>0.88888888888888884</c:v>
                </c:pt>
                <c:pt idx="33">
                  <c:v>0.88888888888888884</c:v>
                </c:pt>
                <c:pt idx="34">
                  <c:v>0.88888888888888884</c:v>
                </c:pt>
                <c:pt idx="35">
                  <c:v>0.88888888888888884</c:v>
                </c:pt>
                <c:pt idx="36">
                  <c:v>0.85555555555555562</c:v>
                </c:pt>
                <c:pt idx="37">
                  <c:v>0.8222222222222223</c:v>
                </c:pt>
                <c:pt idx="38">
                  <c:v>0.78888888888888886</c:v>
                </c:pt>
                <c:pt idx="39">
                  <c:v>0.75555555555555554</c:v>
                </c:pt>
                <c:pt idx="40">
                  <c:v>0.72222222222222221</c:v>
                </c:pt>
                <c:pt idx="41">
                  <c:v>0.72222222222222221</c:v>
                </c:pt>
                <c:pt idx="42">
                  <c:v>0.72222222222222221</c:v>
                </c:pt>
                <c:pt idx="43">
                  <c:v>0.72222222222222221</c:v>
                </c:pt>
                <c:pt idx="44">
                  <c:v>0.72222222222222221</c:v>
                </c:pt>
                <c:pt idx="45">
                  <c:v>0.72222222222222221</c:v>
                </c:pt>
                <c:pt idx="46">
                  <c:v>0.72222222222222221</c:v>
                </c:pt>
                <c:pt idx="47">
                  <c:v>0.72222222222222221</c:v>
                </c:pt>
                <c:pt idx="48">
                  <c:v>0.72222222222222221</c:v>
                </c:pt>
                <c:pt idx="49">
                  <c:v>0.72222222222222221</c:v>
                </c:pt>
                <c:pt idx="50">
                  <c:v>0.72222222222222221</c:v>
                </c:pt>
                <c:pt idx="51">
                  <c:v>0.72222222222222221</c:v>
                </c:pt>
                <c:pt idx="52">
                  <c:v>0.72222222222222221</c:v>
                </c:pt>
                <c:pt idx="53">
                  <c:v>0.72222222222222221</c:v>
                </c:pt>
                <c:pt idx="54">
                  <c:v>0.72222222222222221</c:v>
                </c:pt>
                <c:pt idx="55">
                  <c:v>0.72222222222222221</c:v>
                </c:pt>
                <c:pt idx="56">
                  <c:v>0.72222222222222221</c:v>
                </c:pt>
                <c:pt idx="57">
                  <c:v>0.72222222222222221</c:v>
                </c:pt>
                <c:pt idx="58">
                  <c:v>0.72222222222222221</c:v>
                </c:pt>
                <c:pt idx="59">
                  <c:v>0.72222222222222221</c:v>
                </c:pt>
                <c:pt idx="60">
                  <c:v>0.72222222222222221</c:v>
                </c:pt>
                <c:pt idx="61">
                  <c:v>0.72222222222222221</c:v>
                </c:pt>
                <c:pt idx="62">
                  <c:v>0.72222222222222221</c:v>
                </c:pt>
                <c:pt idx="63">
                  <c:v>0.72222222222222221</c:v>
                </c:pt>
                <c:pt idx="64">
                  <c:v>0.7</c:v>
                </c:pt>
                <c:pt idx="65">
                  <c:v>0.6777777777777777</c:v>
                </c:pt>
                <c:pt idx="66">
                  <c:v>0.65555555555555556</c:v>
                </c:pt>
                <c:pt idx="67">
                  <c:v>0.6333333333333333</c:v>
                </c:pt>
                <c:pt idx="68">
                  <c:v>0.60000000000000009</c:v>
                </c:pt>
                <c:pt idx="69">
                  <c:v>0.58888888888888891</c:v>
                </c:pt>
                <c:pt idx="70">
                  <c:v>0.57777777777777783</c:v>
                </c:pt>
                <c:pt idx="71">
                  <c:v>0.56666666666666665</c:v>
                </c:pt>
                <c:pt idx="72">
                  <c:v>0.55555555555555558</c:v>
                </c:pt>
                <c:pt idx="73">
                  <c:v>0.55555555555555558</c:v>
                </c:pt>
                <c:pt idx="74">
                  <c:v>0.55555555555555558</c:v>
                </c:pt>
                <c:pt idx="75">
                  <c:v>0.55555555555555558</c:v>
                </c:pt>
                <c:pt idx="76">
                  <c:v>0.55555555555555558</c:v>
                </c:pt>
                <c:pt idx="77">
                  <c:v>0.55555555555555558</c:v>
                </c:pt>
                <c:pt idx="78">
                  <c:v>0.54444444444444451</c:v>
                </c:pt>
                <c:pt idx="79">
                  <c:v>0.53333333333333333</c:v>
                </c:pt>
                <c:pt idx="80">
                  <c:v>0.52222222222222225</c:v>
                </c:pt>
                <c:pt idx="81">
                  <c:v>0.51111111111111107</c:v>
                </c:pt>
                <c:pt idx="82">
                  <c:v>0.5</c:v>
                </c:pt>
                <c:pt idx="83">
                  <c:v>0.5</c:v>
                </c:pt>
                <c:pt idx="84">
                  <c:v>0.5</c:v>
                </c:pt>
                <c:pt idx="85">
                  <c:v>0.5</c:v>
                </c:pt>
                <c:pt idx="86">
                  <c:v>0.5</c:v>
                </c:pt>
                <c:pt idx="87">
                  <c:v>0.5</c:v>
                </c:pt>
                <c:pt idx="88">
                  <c:v>0.48888888888888893</c:v>
                </c:pt>
                <c:pt idx="89">
                  <c:v>0.47777777777777775</c:v>
                </c:pt>
                <c:pt idx="90">
                  <c:v>0.46666666666666667</c:v>
                </c:pt>
                <c:pt idx="91">
                  <c:v>0.45555555555555549</c:v>
                </c:pt>
                <c:pt idx="92">
                  <c:v>0.44444444444444442</c:v>
                </c:pt>
                <c:pt idx="93">
                  <c:v>0.44444444444444442</c:v>
                </c:pt>
                <c:pt idx="94">
                  <c:v>0.44444444444444442</c:v>
                </c:pt>
                <c:pt idx="95">
                  <c:v>0.44444444444444442</c:v>
                </c:pt>
                <c:pt idx="96">
                  <c:v>0.43333333333333335</c:v>
                </c:pt>
                <c:pt idx="97">
                  <c:v>0.4</c:v>
                </c:pt>
                <c:pt idx="98">
                  <c:v>0.31111111111111112</c:v>
                </c:pt>
                <c:pt idx="99">
                  <c:v>0.27777777777777779</c:v>
                </c:pt>
                <c:pt idx="100">
                  <c:v>0</c:v>
                </c:pt>
              </c:numCache>
            </c:numRef>
          </c:yVal>
          <c:smooth val="0"/>
          <c:extLst>
            <c:ext xmlns:c16="http://schemas.microsoft.com/office/drawing/2014/chart" uri="{C3380CC4-5D6E-409C-BE32-E72D297353CC}">
              <c16:uniqueId val="{00000000-E6CC-4FFE-9067-47FC74800D09}"/>
            </c:ext>
          </c:extLst>
        </c:ser>
        <c:ser>
          <c:idx val="1"/>
          <c:order val="1"/>
          <c:tx>
            <c:v>Specificity</c:v>
          </c:tx>
          <c:spPr>
            <a:ln w="28575">
              <a:solidFill>
                <a:srgbClr val="FF0000"/>
              </a:solidFill>
            </a:ln>
          </c:spPr>
          <c:marker>
            <c:symbol val="none"/>
          </c:marker>
          <c:xVal>
            <c:numRef>
              <c:f>'Model 3'!$AR$145:$EN$145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3'!$AR$147:$EN$147</c:f>
              <c:numCache>
                <c:formatCode>#,##0.000</c:formatCode>
                <c:ptCount val="101"/>
                <c:pt idx="0">
                  <c:v>0</c:v>
                </c:pt>
                <c:pt idx="1">
                  <c:v>0.83333333333333337</c:v>
                </c:pt>
                <c:pt idx="2">
                  <c:v>0.69561403508771924</c:v>
                </c:pt>
                <c:pt idx="3">
                  <c:v>0.87543859649122802</c:v>
                </c:pt>
                <c:pt idx="4">
                  <c:v>0.89210526315789473</c:v>
                </c:pt>
                <c:pt idx="5">
                  <c:v>0.90175438596491231</c:v>
                </c:pt>
                <c:pt idx="6">
                  <c:v>0.9096491228070176</c:v>
                </c:pt>
                <c:pt idx="7">
                  <c:v>0.91666666666666663</c:v>
                </c:pt>
                <c:pt idx="8">
                  <c:v>0.92368421052631577</c:v>
                </c:pt>
                <c:pt idx="9">
                  <c:v>0.92982456140350878</c:v>
                </c:pt>
                <c:pt idx="10">
                  <c:v>0.93596491228070178</c:v>
                </c:pt>
                <c:pt idx="11">
                  <c:v>0.94035087719298249</c:v>
                </c:pt>
                <c:pt idx="12">
                  <c:v>0.94473684210526321</c:v>
                </c:pt>
                <c:pt idx="13">
                  <c:v>0.94912280701754392</c:v>
                </c:pt>
                <c:pt idx="14">
                  <c:v>0.95087719298245621</c:v>
                </c:pt>
                <c:pt idx="15">
                  <c:v>0.95350877192982464</c:v>
                </c:pt>
                <c:pt idx="16">
                  <c:v>0.95614035087719296</c:v>
                </c:pt>
                <c:pt idx="17">
                  <c:v>0.95964912280701764</c:v>
                </c:pt>
                <c:pt idx="18">
                  <c:v>0.96228070175438596</c:v>
                </c:pt>
                <c:pt idx="19">
                  <c:v>0.96491228070175439</c:v>
                </c:pt>
                <c:pt idx="20">
                  <c:v>0.96666666666666667</c:v>
                </c:pt>
                <c:pt idx="21">
                  <c:v>0.9692982456140351</c:v>
                </c:pt>
                <c:pt idx="22">
                  <c:v>0.97105263157894739</c:v>
                </c:pt>
                <c:pt idx="23">
                  <c:v>0.97192982456140353</c:v>
                </c:pt>
                <c:pt idx="24">
                  <c:v>0.97280701754385968</c:v>
                </c:pt>
                <c:pt idx="25">
                  <c:v>0.97368421052631582</c:v>
                </c:pt>
                <c:pt idx="26">
                  <c:v>0.97368421052631582</c:v>
                </c:pt>
                <c:pt idx="27">
                  <c:v>0.97368421052631582</c:v>
                </c:pt>
                <c:pt idx="28">
                  <c:v>0.97368421052631582</c:v>
                </c:pt>
                <c:pt idx="29">
                  <c:v>0.97456140350877185</c:v>
                </c:pt>
                <c:pt idx="30">
                  <c:v>0.9754385964912281</c:v>
                </c:pt>
                <c:pt idx="31">
                  <c:v>0.97631578947368414</c:v>
                </c:pt>
                <c:pt idx="32">
                  <c:v>0.97719298245614039</c:v>
                </c:pt>
                <c:pt idx="33">
                  <c:v>0.97807017543859653</c:v>
                </c:pt>
                <c:pt idx="34">
                  <c:v>0.97807017543859653</c:v>
                </c:pt>
                <c:pt idx="35">
                  <c:v>0.97807017543859653</c:v>
                </c:pt>
                <c:pt idx="36">
                  <c:v>0.97894736842105257</c:v>
                </c:pt>
                <c:pt idx="37">
                  <c:v>0.97982456140350882</c:v>
                </c:pt>
                <c:pt idx="38">
                  <c:v>0.98070175438596485</c:v>
                </c:pt>
                <c:pt idx="39">
                  <c:v>0.98157894736842111</c:v>
                </c:pt>
                <c:pt idx="40">
                  <c:v>0.98333333333333328</c:v>
                </c:pt>
                <c:pt idx="41">
                  <c:v>0.98421052631578954</c:v>
                </c:pt>
                <c:pt idx="42">
                  <c:v>0.98508771929824557</c:v>
                </c:pt>
                <c:pt idx="43">
                  <c:v>0.98596491228070182</c:v>
                </c:pt>
                <c:pt idx="44">
                  <c:v>0.98684210526315785</c:v>
                </c:pt>
                <c:pt idx="45">
                  <c:v>0.98684210526315785</c:v>
                </c:pt>
                <c:pt idx="46">
                  <c:v>0.987719298245614</c:v>
                </c:pt>
                <c:pt idx="47">
                  <c:v>0.98859649122807025</c:v>
                </c:pt>
                <c:pt idx="48">
                  <c:v>0.98947368421052628</c:v>
                </c:pt>
                <c:pt idx="49">
                  <c:v>0.99122807017543857</c:v>
                </c:pt>
                <c:pt idx="50">
                  <c:v>0.99298245614035086</c:v>
                </c:pt>
                <c:pt idx="51">
                  <c:v>0.993859649122807</c:v>
                </c:pt>
                <c:pt idx="52">
                  <c:v>0.99473684210526325</c:v>
                </c:pt>
                <c:pt idx="53">
                  <c:v>0.99561403508771928</c:v>
                </c:pt>
                <c:pt idx="54">
                  <c:v>0.99561403508771928</c:v>
                </c:pt>
                <c:pt idx="55">
                  <c:v>0.99561403508771928</c:v>
                </c:pt>
                <c:pt idx="56">
                  <c:v>0.99561403508771928</c:v>
                </c:pt>
                <c:pt idx="57">
                  <c:v>0.99561403508771928</c:v>
                </c:pt>
                <c:pt idx="58">
                  <c:v>0.99561403508771928</c:v>
                </c:pt>
                <c:pt idx="59">
                  <c:v>0.99649122807017543</c:v>
                </c:pt>
                <c:pt idx="60">
                  <c:v>0.99736842105263157</c:v>
                </c:pt>
                <c:pt idx="61">
                  <c:v>0.99824561403508771</c:v>
                </c:pt>
                <c:pt idx="62">
                  <c:v>0.99912280701754386</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numCache>
            </c:numRef>
          </c:yVal>
          <c:smooth val="0"/>
          <c:extLst>
            <c:ext xmlns:c16="http://schemas.microsoft.com/office/drawing/2014/chart" uri="{C3380CC4-5D6E-409C-BE32-E72D297353CC}">
              <c16:uniqueId val="{00000001-E6CC-4FFE-9067-47FC74800D09}"/>
            </c:ext>
          </c:extLst>
        </c:ser>
        <c:ser>
          <c:idx val="2"/>
          <c:order val="2"/>
          <c:tx>
            <c:strRef>
              <c:f>'Model 3'!$AQ$148</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3'!$AR$145:$EN$145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3'!$AR$148:$EN$148</c:f>
              <c:numCache>
                <c:formatCode>#,##0.000</c:formatCode>
                <c:ptCount val="101"/>
                <c:pt idx="0">
                  <c:v>0.5</c:v>
                </c:pt>
                <c:pt idx="1">
                  <c:v>0.91666666666666674</c:v>
                </c:pt>
                <c:pt idx="2">
                  <c:v>0.83114035087719285</c:v>
                </c:pt>
                <c:pt idx="3">
                  <c:v>0.91549707602339181</c:v>
                </c:pt>
                <c:pt idx="4">
                  <c:v>0.91827485380116958</c:v>
                </c:pt>
                <c:pt idx="5">
                  <c:v>0.92309941520467831</c:v>
                </c:pt>
                <c:pt idx="6">
                  <c:v>0.92149122807017547</c:v>
                </c:pt>
                <c:pt idx="7">
                  <c:v>0.91944444444444451</c:v>
                </c:pt>
                <c:pt idx="8">
                  <c:v>0.91739766081871332</c:v>
                </c:pt>
                <c:pt idx="9">
                  <c:v>0.91491228070175434</c:v>
                </c:pt>
                <c:pt idx="10">
                  <c:v>0.91242690058479536</c:v>
                </c:pt>
                <c:pt idx="11">
                  <c:v>0.91461988304093567</c:v>
                </c:pt>
                <c:pt idx="12">
                  <c:v>0.91681286549707597</c:v>
                </c:pt>
                <c:pt idx="13">
                  <c:v>0.91900584795321638</c:v>
                </c:pt>
                <c:pt idx="14">
                  <c:v>0.91988304093567252</c:v>
                </c:pt>
                <c:pt idx="15">
                  <c:v>0.92119883040935679</c:v>
                </c:pt>
                <c:pt idx="16">
                  <c:v>0.92251461988304095</c:v>
                </c:pt>
                <c:pt idx="17">
                  <c:v>0.92426900584795324</c:v>
                </c:pt>
                <c:pt idx="18">
                  <c:v>0.9255847953216374</c:v>
                </c:pt>
                <c:pt idx="19">
                  <c:v>0.92690058479532156</c:v>
                </c:pt>
                <c:pt idx="20">
                  <c:v>0.92777777777777781</c:v>
                </c:pt>
                <c:pt idx="21">
                  <c:v>0.92909356725146197</c:v>
                </c:pt>
                <c:pt idx="22">
                  <c:v>0.92997076023391811</c:v>
                </c:pt>
                <c:pt idx="23">
                  <c:v>0.93040935672514613</c:v>
                </c:pt>
                <c:pt idx="24">
                  <c:v>0.93084795321637426</c:v>
                </c:pt>
                <c:pt idx="25">
                  <c:v>0.93128654970760238</c:v>
                </c:pt>
                <c:pt idx="26">
                  <c:v>0.93128654970760238</c:v>
                </c:pt>
                <c:pt idx="27">
                  <c:v>0.93128654970760238</c:v>
                </c:pt>
                <c:pt idx="28">
                  <c:v>0.93128654970760238</c:v>
                </c:pt>
                <c:pt idx="29">
                  <c:v>0.93172514619883029</c:v>
                </c:pt>
                <c:pt idx="30">
                  <c:v>0.93216374269005842</c:v>
                </c:pt>
                <c:pt idx="31">
                  <c:v>0.93260233918128654</c:v>
                </c:pt>
                <c:pt idx="32">
                  <c:v>0.93304093567251467</c:v>
                </c:pt>
                <c:pt idx="33">
                  <c:v>0.93347953216374269</c:v>
                </c:pt>
                <c:pt idx="34">
                  <c:v>0.93347953216374269</c:v>
                </c:pt>
                <c:pt idx="35">
                  <c:v>0.93347953216374269</c:v>
                </c:pt>
                <c:pt idx="36">
                  <c:v>0.9172514619883041</c:v>
                </c:pt>
                <c:pt idx="37">
                  <c:v>0.90102339181286561</c:v>
                </c:pt>
                <c:pt idx="38">
                  <c:v>0.88479532163742691</c:v>
                </c:pt>
                <c:pt idx="39">
                  <c:v>0.86856725146198832</c:v>
                </c:pt>
                <c:pt idx="40">
                  <c:v>0.85277777777777775</c:v>
                </c:pt>
                <c:pt idx="41">
                  <c:v>0.85321637426900587</c:v>
                </c:pt>
                <c:pt idx="42">
                  <c:v>0.85365497076023389</c:v>
                </c:pt>
                <c:pt idx="43">
                  <c:v>0.85409356725146202</c:v>
                </c:pt>
                <c:pt idx="44">
                  <c:v>0.85453216374269003</c:v>
                </c:pt>
                <c:pt idx="45">
                  <c:v>0.85453216374269003</c:v>
                </c:pt>
                <c:pt idx="46">
                  <c:v>0.85497076023391805</c:v>
                </c:pt>
                <c:pt idx="47">
                  <c:v>0.85540935672514617</c:v>
                </c:pt>
                <c:pt idx="48">
                  <c:v>0.8558479532163743</c:v>
                </c:pt>
                <c:pt idx="49">
                  <c:v>0.85672514619883033</c:v>
                </c:pt>
                <c:pt idx="50">
                  <c:v>0.85760233918128659</c:v>
                </c:pt>
                <c:pt idx="51">
                  <c:v>0.8580409356725146</c:v>
                </c:pt>
                <c:pt idx="52">
                  <c:v>0.85847953216374273</c:v>
                </c:pt>
                <c:pt idx="53">
                  <c:v>0.85891812865497075</c:v>
                </c:pt>
                <c:pt idx="54">
                  <c:v>0.85891812865497075</c:v>
                </c:pt>
                <c:pt idx="55">
                  <c:v>0.85891812865497075</c:v>
                </c:pt>
                <c:pt idx="56">
                  <c:v>0.85891812865497075</c:v>
                </c:pt>
                <c:pt idx="57">
                  <c:v>0.85891812865497075</c:v>
                </c:pt>
                <c:pt idx="58">
                  <c:v>0.85891812865497075</c:v>
                </c:pt>
                <c:pt idx="59">
                  <c:v>0.85935672514619887</c:v>
                </c:pt>
                <c:pt idx="60">
                  <c:v>0.85979532163742689</c:v>
                </c:pt>
                <c:pt idx="61">
                  <c:v>0.86023391812865491</c:v>
                </c:pt>
                <c:pt idx="62">
                  <c:v>0.86067251461988303</c:v>
                </c:pt>
                <c:pt idx="63">
                  <c:v>0.86111111111111116</c:v>
                </c:pt>
                <c:pt idx="64">
                  <c:v>0.85</c:v>
                </c:pt>
                <c:pt idx="65">
                  <c:v>0.8388888888888888</c:v>
                </c:pt>
                <c:pt idx="66">
                  <c:v>0.82777777777777772</c:v>
                </c:pt>
                <c:pt idx="67">
                  <c:v>0.81666666666666665</c:v>
                </c:pt>
                <c:pt idx="68">
                  <c:v>0.8</c:v>
                </c:pt>
                <c:pt idx="69">
                  <c:v>0.79444444444444451</c:v>
                </c:pt>
                <c:pt idx="70">
                  <c:v>0.78888888888888897</c:v>
                </c:pt>
                <c:pt idx="71">
                  <c:v>0.78333333333333333</c:v>
                </c:pt>
                <c:pt idx="72">
                  <c:v>0.77777777777777779</c:v>
                </c:pt>
                <c:pt idx="73">
                  <c:v>0.77777777777777779</c:v>
                </c:pt>
                <c:pt idx="74">
                  <c:v>0.77777777777777779</c:v>
                </c:pt>
                <c:pt idx="75">
                  <c:v>0.77777777777777779</c:v>
                </c:pt>
                <c:pt idx="76">
                  <c:v>0.77777777777777779</c:v>
                </c:pt>
                <c:pt idx="77">
                  <c:v>0.77777777777777779</c:v>
                </c:pt>
                <c:pt idx="78">
                  <c:v>0.77222222222222225</c:v>
                </c:pt>
                <c:pt idx="79">
                  <c:v>0.76666666666666661</c:v>
                </c:pt>
                <c:pt idx="80">
                  <c:v>0.76111111111111107</c:v>
                </c:pt>
                <c:pt idx="81">
                  <c:v>0.75555555555555554</c:v>
                </c:pt>
                <c:pt idx="82">
                  <c:v>0.75</c:v>
                </c:pt>
                <c:pt idx="83">
                  <c:v>0.75</c:v>
                </c:pt>
                <c:pt idx="84">
                  <c:v>0.75</c:v>
                </c:pt>
                <c:pt idx="85">
                  <c:v>0.75</c:v>
                </c:pt>
                <c:pt idx="86">
                  <c:v>0.75</c:v>
                </c:pt>
                <c:pt idx="87">
                  <c:v>0.75</c:v>
                </c:pt>
                <c:pt idx="88">
                  <c:v>0.74444444444444446</c:v>
                </c:pt>
                <c:pt idx="89">
                  <c:v>0.73888888888888893</c:v>
                </c:pt>
                <c:pt idx="90">
                  <c:v>0.73333333333333339</c:v>
                </c:pt>
                <c:pt idx="91">
                  <c:v>0.72777777777777775</c:v>
                </c:pt>
                <c:pt idx="92">
                  <c:v>0.72222222222222221</c:v>
                </c:pt>
                <c:pt idx="93">
                  <c:v>0.72222222222222221</c:v>
                </c:pt>
                <c:pt idx="94">
                  <c:v>0.72222222222222221</c:v>
                </c:pt>
                <c:pt idx="95">
                  <c:v>0.72222222222222221</c:v>
                </c:pt>
                <c:pt idx="96">
                  <c:v>0.71666666666666667</c:v>
                </c:pt>
                <c:pt idx="97">
                  <c:v>0.7</c:v>
                </c:pt>
                <c:pt idx="98">
                  <c:v>0.65555555555555556</c:v>
                </c:pt>
                <c:pt idx="99">
                  <c:v>0.63888888888888884</c:v>
                </c:pt>
                <c:pt idx="100">
                  <c:v>0.5</c:v>
                </c:pt>
              </c:numCache>
            </c:numRef>
          </c:yVal>
          <c:smooth val="0"/>
          <c:extLst>
            <c:ext xmlns:c16="http://schemas.microsoft.com/office/drawing/2014/chart" uri="{C3380CC4-5D6E-409C-BE32-E72D297353CC}">
              <c16:uniqueId val="{00000002-E6CC-4FFE-9067-47FC74800D09}"/>
            </c:ext>
          </c:extLst>
        </c:ser>
        <c:dLbls>
          <c:showLegendKey val="0"/>
          <c:showVal val="0"/>
          <c:showCatName val="0"/>
          <c:showSerName val="0"/>
          <c:showPercent val="0"/>
          <c:showBubbleSize val="0"/>
        </c:dLbls>
        <c:axId val="1038585760"/>
        <c:axId val="936928832"/>
      </c:scatterChart>
      <c:valAx>
        <c:axId val="1038585760"/>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936928832"/>
        <c:crosses val="autoZero"/>
        <c:crossBetween val="midCat"/>
      </c:valAx>
      <c:valAx>
        <c:axId val="936928832"/>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038585760"/>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Error Rates- vs- Cutoff Value
</a:t>
            </a:r>
            <a:r>
              <a:rPr lang="en-GB" sz="1000"/>
              <a:t>Model 3 for Vendor.Eq.EnchantedDiamonds    (8 variables, n=246)</a:t>
            </a:r>
          </a:p>
        </c:rich>
      </c:tx>
      <c:overlay val="0"/>
    </c:title>
    <c:autoTitleDeleted val="0"/>
    <c:plotArea>
      <c:layout/>
      <c:scatterChart>
        <c:scatterStyle val="lineMarker"/>
        <c:varyColors val="0"/>
        <c:ser>
          <c:idx val="0"/>
          <c:order val="0"/>
          <c:tx>
            <c:v>% False Positive</c:v>
          </c:tx>
          <c:spPr>
            <a:ln w="28575">
              <a:solidFill>
                <a:srgbClr val="0000FF"/>
              </a:solidFill>
            </a:ln>
          </c:spPr>
          <c:marker>
            <c:symbol val="none"/>
          </c:marker>
          <c:xVal>
            <c:numRef>
              <c:f>'Model 3'!$AR$168:$EN$168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3'!$AR$169:$EN$169</c:f>
              <c:numCache>
                <c:formatCode>#,##0.000</c:formatCode>
                <c:ptCount val="101"/>
                <c:pt idx="0">
                  <c:v>0.92682926829268297</c:v>
                </c:pt>
                <c:pt idx="1">
                  <c:v>0.15447154471544716</c:v>
                </c:pt>
                <c:pt idx="2">
                  <c:v>0.28211382113821143</c:v>
                </c:pt>
                <c:pt idx="3">
                  <c:v>0.11544715447154472</c:v>
                </c:pt>
                <c:pt idx="4">
                  <c:v>0.1</c:v>
                </c:pt>
                <c:pt idx="5">
                  <c:v>9.1056910569105684E-2</c:v>
                </c:pt>
                <c:pt idx="6">
                  <c:v>8.3739837398373984E-2</c:v>
                </c:pt>
                <c:pt idx="7">
                  <c:v>7.7235772357723581E-2</c:v>
                </c:pt>
                <c:pt idx="8">
                  <c:v>7.0731707317073164E-2</c:v>
                </c:pt>
                <c:pt idx="9">
                  <c:v>6.5040650406504072E-2</c:v>
                </c:pt>
                <c:pt idx="10">
                  <c:v>5.9349593495934959E-2</c:v>
                </c:pt>
                <c:pt idx="11">
                  <c:v>5.5284552845528454E-2</c:v>
                </c:pt>
                <c:pt idx="12">
                  <c:v>5.1219512195121948E-2</c:v>
                </c:pt>
                <c:pt idx="13">
                  <c:v>4.7154471544715443E-2</c:v>
                </c:pt>
                <c:pt idx="14">
                  <c:v>4.5528455284552842E-2</c:v>
                </c:pt>
                <c:pt idx="15">
                  <c:v>4.3089430894308944E-2</c:v>
                </c:pt>
                <c:pt idx="16">
                  <c:v>4.065040650406504E-2</c:v>
                </c:pt>
                <c:pt idx="17">
                  <c:v>3.7398373983739831E-2</c:v>
                </c:pt>
                <c:pt idx="18">
                  <c:v>3.4959349593495934E-2</c:v>
                </c:pt>
                <c:pt idx="19">
                  <c:v>3.2520325203252036E-2</c:v>
                </c:pt>
                <c:pt idx="20">
                  <c:v>3.0894308943089428E-2</c:v>
                </c:pt>
                <c:pt idx="21">
                  <c:v>2.8455284552845527E-2</c:v>
                </c:pt>
                <c:pt idx="22">
                  <c:v>2.6829268292682926E-2</c:v>
                </c:pt>
                <c:pt idx="23">
                  <c:v>2.6016260162601626E-2</c:v>
                </c:pt>
                <c:pt idx="24">
                  <c:v>2.5203252032520326E-2</c:v>
                </c:pt>
                <c:pt idx="25">
                  <c:v>2.4390243902439025E-2</c:v>
                </c:pt>
                <c:pt idx="26">
                  <c:v>2.4390243902439025E-2</c:v>
                </c:pt>
                <c:pt idx="27">
                  <c:v>2.4390243902439025E-2</c:v>
                </c:pt>
                <c:pt idx="28">
                  <c:v>2.4390243902439025E-2</c:v>
                </c:pt>
                <c:pt idx="29">
                  <c:v>2.3577235772357721E-2</c:v>
                </c:pt>
                <c:pt idx="30">
                  <c:v>2.2764227642276421E-2</c:v>
                </c:pt>
                <c:pt idx="31">
                  <c:v>2.1951219512195124E-2</c:v>
                </c:pt>
                <c:pt idx="32">
                  <c:v>2.113821138211382E-2</c:v>
                </c:pt>
                <c:pt idx="33">
                  <c:v>2.032520325203252E-2</c:v>
                </c:pt>
                <c:pt idx="34">
                  <c:v>2.032520325203252E-2</c:v>
                </c:pt>
                <c:pt idx="35">
                  <c:v>2.032520325203252E-2</c:v>
                </c:pt>
                <c:pt idx="36">
                  <c:v>1.9512195121951219E-2</c:v>
                </c:pt>
                <c:pt idx="37">
                  <c:v>1.8699186991869916E-2</c:v>
                </c:pt>
                <c:pt idx="38">
                  <c:v>1.7886178861788619E-2</c:v>
                </c:pt>
                <c:pt idx="39">
                  <c:v>1.7073170731707318E-2</c:v>
                </c:pt>
                <c:pt idx="40">
                  <c:v>1.5447154471544714E-2</c:v>
                </c:pt>
                <c:pt idx="41">
                  <c:v>1.4634146341463415E-2</c:v>
                </c:pt>
                <c:pt idx="42">
                  <c:v>1.3821138211382113E-2</c:v>
                </c:pt>
                <c:pt idx="43">
                  <c:v>1.3008130081300813E-2</c:v>
                </c:pt>
                <c:pt idx="44">
                  <c:v>1.2195121951219513E-2</c:v>
                </c:pt>
                <c:pt idx="45">
                  <c:v>1.2195121951219513E-2</c:v>
                </c:pt>
                <c:pt idx="46">
                  <c:v>1.1382113821138211E-2</c:v>
                </c:pt>
                <c:pt idx="47">
                  <c:v>1.056910569105691E-2</c:v>
                </c:pt>
                <c:pt idx="48">
                  <c:v>9.7560975609756097E-3</c:v>
                </c:pt>
                <c:pt idx="49">
                  <c:v>8.130081300813009E-3</c:v>
                </c:pt>
                <c:pt idx="50">
                  <c:v>6.5040650406504065E-3</c:v>
                </c:pt>
                <c:pt idx="51">
                  <c:v>5.6910569105691053E-3</c:v>
                </c:pt>
                <c:pt idx="52">
                  <c:v>4.8780487804878049E-3</c:v>
                </c:pt>
                <c:pt idx="53">
                  <c:v>4.0650406504065045E-3</c:v>
                </c:pt>
                <c:pt idx="54">
                  <c:v>4.0650406504065045E-3</c:v>
                </c:pt>
                <c:pt idx="55">
                  <c:v>4.0650406504065045E-3</c:v>
                </c:pt>
                <c:pt idx="56">
                  <c:v>4.0650406504065045E-3</c:v>
                </c:pt>
                <c:pt idx="57">
                  <c:v>4.0650406504065045E-3</c:v>
                </c:pt>
                <c:pt idx="58">
                  <c:v>4.0650406504065045E-3</c:v>
                </c:pt>
                <c:pt idx="59">
                  <c:v>3.2520325203252032E-3</c:v>
                </c:pt>
                <c:pt idx="60">
                  <c:v>2.4390243902439024E-3</c:v>
                </c:pt>
                <c:pt idx="61">
                  <c:v>1.6260162601626016E-3</c:v>
                </c:pt>
                <c:pt idx="62">
                  <c:v>8.1300813008130081E-4</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8935-434C-B71C-A1898D531664}"/>
            </c:ext>
          </c:extLst>
        </c:ser>
        <c:ser>
          <c:idx val="1"/>
          <c:order val="1"/>
          <c:tx>
            <c:v>% False Negative</c:v>
          </c:tx>
          <c:spPr>
            <a:ln w="28575">
              <a:solidFill>
                <a:srgbClr val="FF0000"/>
              </a:solidFill>
            </a:ln>
          </c:spPr>
          <c:marker>
            <c:symbol val="none"/>
          </c:marker>
          <c:xVal>
            <c:numRef>
              <c:f>'Model 3'!$AR$168:$EN$168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3'!$AR$170:$EN$170</c:f>
              <c:numCache>
                <c:formatCode>#,##0.000</c:formatCode>
                <c:ptCount val="101"/>
                <c:pt idx="0">
                  <c:v>0</c:v>
                </c:pt>
                <c:pt idx="1">
                  <c:v>0</c:v>
                </c:pt>
                <c:pt idx="2">
                  <c:v>2.4390243902439024E-3</c:v>
                </c:pt>
                <c:pt idx="3">
                  <c:v>3.2520325203252032E-3</c:v>
                </c:pt>
                <c:pt idx="4">
                  <c:v>4.0650406504065045E-3</c:v>
                </c:pt>
                <c:pt idx="5">
                  <c:v>4.0650406504065045E-3</c:v>
                </c:pt>
                <c:pt idx="6">
                  <c:v>4.8780487804878049E-3</c:v>
                </c:pt>
                <c:pt idx="7">
                  <c:v>5.6910569105691053E-3</c:v>
                </c:pt>
                <c:pt idx="8">
                  <c:v>6.5040650406504065E-3</c:v>
                </c:pt>
                <c:pt idx="9">
                  <c:v>7.3170731707317077E-3</c:v>
                </c:pt>
                <c:pt idx="10">
                  <c:v>8.130081300813009E-3</c:v>
                </c:pt>
                <c:pt idx="11">
                  <c:v>8.130081300813009E-3</c:v>
                </c:pt>
                <c:pt idx="12">
                  <c:v>8.130081300813009E-3</c:v>
                </c:pt>
                <c:pt idx="13">
                  <c:v>8.130081300813009E-3</c:v>
                </c:pt>
                <c:pt idx="14">
                  <c:v>8.130081300813009E-3</c:v>
                </c:pt>
                <c:pt idx="15">
                  <c:v>8.130081300813009E-3</c:v>
                </c:pt>
                <c:pt idx="16">
                  <c:v>8.130081300813009E-3</c:v>
                </c:pt>
                <c:pt idx="17">
                  <c:v>8.130081300813009E-3</c:v>
                </c:pt>
                <c:pt idx="18">
                  <c:v>8.130081300813009E-3</c:v>
                </c:pt>
                <c:pt idx="19">
                  <c:v>8.130081300813009E-3</c:v>
                </c:pt>
                <c:pt idx="20">
                  <c:v>8.130081300813009E-3</c:v>
                </c:pt>
                <c:pt idx="21">
                  <c:v>8.130081300813009E-3</c:v>
                </c:pt>
                <c:pt idx="22">
                  <c:v>8.130081300813009E-3</c:v>
                </c:pt>
                <c:pt idx="23">
                  <c:v>8.130081300813009E-3</c:v>
                </c:pt>
                <c:pt idx="24">
                  <c:v>8.130081300813009E-3</c:v>
                </c:pt>
                <c:pt idx="25">
                  <c:v>8.130081300813009E-3</c:v>
                </c:pt>
                <c:pt idx="26">
                  <c:v>8.130081300813009E-3</c:v>
                </c:pt>
                <c:pt idx="27">
                  <c:v>8.130081300813009E-3</c:v>
                </c:pt>
                <c:pt idx="28">
                  <c:v>8.130081300813009E-3</c:v>
                </c:pt>
                <c:pt idx="29">
                  <c:v>8.130081300813009E-3</c:v>
                </c:pt>
                <c:pt idx="30">
                  <c:v>8.130081300813009E-3</c:v>
                </c:pt>
                <c:pt idx="31">
                  <c:v>8.130081300813009E-3</c:v>
                </c:pt>
                <c:pt idx="32">
                  <c:v>8.130081300813009E-3</c:v>
                </c:pt>
                <c:pt idx="33">
                  <c:v>8.130081300813009E-3</c:v>
                </c:pt>
                <c:pt idx="34">
                  <c:v>8.130081300813009E-3</c:v>
                </c:pt>
                <c:pt idx="35">
                  <c:v>8.130081300813009E-3</c:v>
                </c:pt>
                <c:pt idx="36">
                  <c:v>1.056910569105691E-2</c:v>
                </c:pt>
                <c:pt idx="37">
                  <c:v>1.3008130081300813E-2</c:v>
                </c:pt>
                <c:pt idx="38">
                  <c:v>1.5447154471544714E-2</c:v>
                </c:pt>
                <c:pt idx="39">
                  <c:v>1.7886178861788619E-2</c:v>
                </c:pt>
                <c:pt idx="40">
                  <c:v>2.032520325203252E-2</c:v>
                </c:pt>
                <c:pt idx="41">
                  <c:v>2.032520325203252E-2</c:v>
                </c:pt>
                <c:pt idx="42">
                  <c:v>2.032520325203252E-2</c:v>
                </c:pt>
                <c:pt idx="43">
                  <c:v>2.032520325203252E-2</c:v>
                </c:pt>
                <c:pt idx="44">
                  <c:v>2.032520325203252E-2</c:v>
                </c:pt>
                <c:pt idx="45">
                  <c:v>2.032520325203252E-2</c:v>
                </c:pt>
                <c:pt idx="46">
                  <c:v>2.032520325203252E-2</c:v>
                </c:pt>
                <c:pt idx="47">
                  <c:v>2.032520325203252E-2</c:v>
                </c:pt>
                <c:pt idx="48">
                  <c:v>2.032520325203252E-2</c:v>
                </c:pt>
                <c:pt idx="49">
                  <c:v>2.032520325203252E-2</c:v>
                </c:pt>
                <c:pt idx="50">
                  <c:v>2.032520325203252E-2</c:v>
                </c:pt>
                <c:pt idx="51">
                  <c:v>2.032520325203252E-2</c:v>
                </c:pt>
                <c:pt idx="52">
                  <c:v>2.032520325203252E-2</c:v>
                </c:pt>
                <c:pt idx="53">
                  <c:v>2.032520325203252E-2</c:v>
                </c:pt>
                <c:pt idx="54">
                  <c:v>2.032520325203252E-2</c:v>
                </c:pt>
                <c:pt idx="55">
                  <c:v>2.032520325203252E-2</c:v>
                </c:pt>
                <c:pt idx="56">
                  <c:v>2.032520325203252E-2</c:v>
                </c:pt>
                <c:pt idx="57">
                  <c:v>2.032520325203252E-2</c:v>
                </c:pt>
                <c:pt idx="58">
                  <c:v>2.032520325203252E-2</c:v>
                </c:pt>
                <c:pt idx="59">
                  <c:v>2.032520325203252E-2</c:v>
                </c:pt>
                <c:pt idx="60">
                  <c:v>2.032520325203252E-2</c:v>
                </c:pt>
                <c:pt idx="61">
                  <c:v>2.032520325203252E-2</c:v>
                </c:pt>
                <c:pt idx="62">
                  <c:v>2.032520325203252E-2</c:v>
                </c:pt>
                <c:pt idx="63">
                  <c:v>2.032520325203252E-2</c:v>
                </c:pt>
                <c:pt idx="64">
                  <c:v>2.1951219512195124E-2</c:v>
                </c:pt>
                <c:pt idx="65">
                  <c:v>2.3577235772357721E-2</c:v>
                </c:pt>
                <c:pt idx="66">
                  <c:v>2.5203252032520326E-2</c:v>
                </c:pt>
                <c:pt idx="67">
                  <c:v>2.6829268292682926E-2</c:v>
                </c:pt>
                <c:pt idx="68">
                  <c:v>2.9268292682926831E-2</c:v>
                </c:pt>
                <c:pt idx="69">
                  <c:v>3.0081300813008131E-2</c:v>
                </c:pt>
                <c:pt idx="70">
                  <c:v>3.0894308943089428E-2</c:v>
                </c:pt>
                <c:pt idx="71">
                  <c:v>3.1707317073170732E-2</c:v>
                </c:pt>
                <c:pt idx="72">
                  <c:v>3.2520325203252036E-2</c:v>
                </c:pt>
                <c:pt idx="73">
                  <c:v>3.2520325203252036E-2</c:v>
                </c:pt>
                <c:pt idx="74">
                  <c:v>3.2520325203252036E-2</c:v>
                </c:pt>
                <c:pt idx="75">
                  <c:v>3.2520325203252036E-2</c:v>
                </c:pt>
                <c:pt idx="76">
                  <c:v>3.2520325203252036E-2</c:v>
                </c:pt>
                <c:pt idx="77">
                  <c:v>3.2520325203252036E-2</c:v>
                </c:pt>
                <c:pt idx="78">
                  <c:v>3.3333333333333333E-2</c:v>
                </c:pt>
                <c:pt idx="79">
                  <c:v>3.4146341463414637E-2</c:v>
                </c:pt>
                <c:pt idx="80">
                  <c:v>3.4959349593495934E-2</c:v>
                </c:pt>
                <c:pt idx="81">
                  <c:v>3.5772357723577237E-2</c:v>
                </c:pt>
                <c:pt idx="82">
                  <c:v>3.6585365853658534E-2</c:v>
                </c:pt>
                <c:pt idx="83">
                  <c:v>3.6585365853658534E-2</c:v>
                </c:pt>
                <c:pt idx="84">
                  <c:v>3.6585365853658534E-2</c:v>
                </c:pt>
                <c:pt idx="85">
                  <c:v>3.6585365853658534E-2</c:v>
                </c:pt>
                <c:pt idx="86">
                  <c:v>3.6585365853658534E-2</c:v>
                </c:pt>
                <c:pt idx="87">
                  <c:v>3.6585365853658534E-2</c:v>
                </c:pt>
                <c:pt idx="88">
                  <c:v>3.7398373983739831E-2</c:v>
                </c:pt>
                <c:pt idx="89">
                  <c:v>3.8211382113821142E-2</c:v>
                </c:pt>
                <c:pt idx="90">
                  <c:v>3.9024390243902439E-2</c:v>
                </c:pt>
                <c:pt idx="91">
                  <c:v>3.9837398373983743E-2</c:v>
                </c:pt>
                <c:pt idx="92">
                  <c:v>4.065040650406504E-2</c:v>
                </c:pt>
                <c:pt idx="93">
                  <c:v>4.065040650406504E-2</c:v>
                </c:pt>
                <c:pt idx="94">
                  <c:v>4.065040650406504E-2</c:v>
                </c:pt>
                <c:pt idx="95">
                  <c:v>4.065040650406504E-2</c:v>
                </c:pt>
                <c:pt idx="96">
                  <c:v>4.1463414634146337E-2</c:v>
                </c:pt>
                <c:pt idx="97">
                  <c:v>4.3902439024390248E-2</c:v>
                </c:pt>
                <c:pt idx="98">
                  <c:v>5.0406504065040651E-2</c:v>
                </c:pt>
                <c:pt idx="99">
                  <c:v>5.2845528455284556E-2</c:v>
                </c:pt>
                <c:pt idx="100">
                  <c:v>7.3170731707317069E-2</c:v>
                </c:pt>
              </c:numCache>
            </c:numRef>
          </c:yVal>
          <c:smooth val="0"/>
          <c:extLst>
            <c:ext xmlns:c16="http://schemas.microsoft.com/office/drawing/2014/chart" uri="{C3380CC4-5D6E-409C-BE32-E72D297353CC}">
              <c16:uniqueId val="{00000001-8935-434C-B71C-A1898D531664}"/>
            </c:ext>
          </c:extLst>
        </c:ser>
        <c:ser>
          <c:idx val="2"/>
          <c:order val="2"/>
          <c:tx>
            <c:v>Total % False</c:v>
          </c:tx>
          <c:spPr>
            <a:ln w="28575" cap="rnd" cmpd="sng" algn="ctr">
              <a:solidFill>
                <a:sysClr val="window" lastClr="FFFFFF">
                  <a:lumMod val="65000"/>
                </a:sysClr>
              </a:solidFill>
              <a:prstDash val="sysDash"/>
              <a:round/>
              <a:headEnd type="none" w="med" len="med"/>
              <a:tailEnd type="none" w="med" len="med"/>
            </a:ln>
          </c:spPr>
          <c:marker>
            <c:symbol val="none"/>
          </c:marker>
          <c:xVal>
            <c:numRef>
              <c:f>'Model 3'!$AR$168:$EN$168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3'!$AR$171:$EN$171</c:f>
              <c:numCache>
                <c:formatCode>#,##0.000</c:formatCode>
                <c:ptCount val="101"/>
                <c:pt idx="0">
                  <c:v>0.92682926829268297</c:v>
                </c:pt>
                <c:pt idx="1">
                  <c:v>0.15447154471544716</c:v>
                </c:pt>
                <c:pt idx="2">
                  <c:v>0.28455284552845533</c:v>
                </c:pt>
                <c:pt idx="3">
                  <c:v>0.11869918699186992</c:v>
                </c:pt>
                <c:pt idx="4">
                  <c:v>0.1040650406504065</c:v>
                </c:pt>
                <c:pt idx="5">
                  <c:v>9.5121951219512182E-2</c:v>
                </c:pt>
                <c:pt idx="6">
                  <c:v>8.8617886178861793E-2</c:v>
                </c:pt>
                <c:pt idx="7">
                  <c:v>8.2926829268292687E-2</c:v>
                </c:pt>
                <c:pt idx="8">
                  <c:v>7.7235772357723567E-2</c:v>
                </c:pt>
                <c:pt idx="9">
                  <c:v>7.2357723577235786E-2</c:v>
                </c:pt>
                <c:pt idx="10">
                  <c:v>6.7479674796747963E-2</c:v>
                </c:pt>
                <c:pt idx="11">
                  <c:v>6.3414634146341464E-2</c:v>
                </c:pt>
                <c:pt idx="12">
                  <c:v>5.9349593495934959E-2</c:v>
                </c:pt>
                <c:pt idx="13">
                  <c:v>5.5284552845528454E-2</c:v>
                </c:pt>
                <c:pt idx="14">
                  <c:v>5.3658536585365853E-2</c:v>
                </c:pt>
                <c:pt idx="15">
                  <c:v>5.1219512195121955E-2</c:v>
                </c:pt>
                <c:pt idx="16">
                  <c:v>4.878048780487805E-2</c:v>
                </c:pt>
                <c:pt idx="17">
                  <c:v>4.5528455284552842E-2</c:v>
                </c:pt>
                <c:pt idx="18">
                  <c:v>4.3089430894308944E-2</c:v>
                </c:pt>
                <c:pt idx="19">
                  <c:v>4.0650406504065047E-2</c:v>
                </c:pt>
                <c:pt idx="20">
                  <c:v>3.9024390243902439E-2</c:v>
                </c:pt>
                <c:pt idx="21">
                  <c:v>3.6585365853658534E-2</c:v>
                </c:pt>
                <c:pt idx="22">
                  <c:v>3.4959349593495934E-2</c:v>
                </c:pt>
                <c:pt idx="23">
                  <c:v>3.4146341463414637E-2</c:v>
                </c:pt>
                <c:pt idx="24">
                  <c:v>3.3333333333333333E-2</c:v>
                </c:pt>
                <c:pt idx="25">
                  <c:v>3.2520325203252036E-2</c:v>
                </c:pt>
                <c:pt idx="26">
                  <c:v>3.2520325203252036E-2</c:v>
                </c:pt>
                <c:pt idx="27">
                  <c:v>3.2520325203252036E-2</c:v>
                </c:pt>
                <c:pt idx="28">
                  <c:v>3.2520325203252036E-2</c:v>
                </c:pt>
                <c:pt idx="29">
                  <c:v>3.1707317073170732E-2</c:v>
                </c:pt>
                <c:pt idx="30">
                  <c:v>3.0894308943089428E-2</c:v>
                </c:pt>
                <c:pt idx="31">
                  <c:v>3.0081300813008131E-2</c:v>
                </c:pt>
                <c:pt idx="32">
                  <c:v>2.9268292682926828E-2</c:v>
                </c:pt>
                <c:pt idx="33">
                  <c:v>2.8455284552845531E-2</c:v>
                </c:pt>
                <c:pt idx="34">
                  <c:v>2.8455284552845531E-2</c:v>
                </c:pt>
                <c:pt idx="35">
                  <c:v>2.8455284552845531E-2</c:v>
                </c:pt>
                <c:pt idx="36">
                  <c:v>3.0081300813008131E-2</c:v>
                </c:pt>
                <c:pt idx="37">
                  <c:v>3.1707317073170732E-2</c:v>
                </c:pt>
                <c:pt idx="38">
                  <c:v>3.3333333333333333E-2</c:v>
                </c:pt>
                <c:pt idx="39">
                  <c:v>3.4959349593495934E-2</c:v>
                </c:pt>
                <c:pt idx="40">
                  <c:v>3.5772357723577231E-2</c:v>
                </c:pt>
                <c:pt idx="41">
                  <c:v>3.4959349593495934E-2</c:v>
                </c:pt>
                <c:pt idx="42">
                  <c:v>3.4146341463414637E-2</c:v>
                </c:pt>
                <c:pt idx="43">
                  <c:v>3.3333333333333333E-2</c:v>
                </c:pt>
                <c:pt idx="44">
                  <c:v>3.2520325203252029E-2</c:v>
                </c:pt>
                <c:pt idx="45">
                  <c:v>3.2520325203252029E-2</c:v>
                </c:pt>
                <c:pt idx="46">
                  <c:v>3.1707317073170732E-2</c:v>
                </c:pt>
                <c:pt idx="47">
                  <c:v>3.0894308943089428E-2</c:v>
                </c:pt>
                <c:pt idx="48">
                  <c:v>3.0081300813008131E-2</c:v>
                </c:pt>
                <c:pt idx="49">
                  <c:v>2.8455284552845531E-2</c:v>
                </c:pt>
                <c:pt idx="50">
                  <c:v>2.6829268292682926E-2</c:v>
                </c:pt>
                <c:pt idx="51">
                  <c:v>2.6016260162601626E-2</c:v>
                </c:pt>
                <c:pt idx="52">
                  <c:v>2.5203252032520326E-2</c:v>
                </c:pt>
                <c:pt idx="53">
                  <c:v>2.4390243902439025E-2</c:v>
                </c:pt>
                <c:pt idx="54">
                  <c:v>2.4390243902439025E-2</c:v>
                </c:pt>
                <c:pt idx="55">
                  <c:v>2.4390243902439025E-2</c:v>
                </c:pt>
                <c:pt idx="56">
                  <c:v>2.4390243902439025E-2</c:v>
                </c:pt>
                <c:pt idx="57">
                  <c:v>2.4390243902439025E-2</c:v>
                </c:pt>
                <c:pt idx="58">
                  <c:v>2.4390243902439025E-2</c:v>
                </c:pt>
                <c:pt idx="59">
                  <c:v>2.3577235772357721E-2</c:v>
                </c:pt>
                <c:pt idx="60">
                  <c:v>2.2764227642276421E-2</c:v>
                </c:pt>
                <c:pt idx="61">
                  <c:v>2.1951219512195121E-2</c:v>
                </c:pt>
                <c:pt idx="62">
                  <c:v>2.113821138211382E-2</c:v>
                </c:pt>
                <c:pt idx="63">
                  <c:v>2.032520325203252E-2</c:v>
                </c:pt>
                <c:pt idx="64">
                  <c:v>2.1951219512195124E-2</c:v>
                </c:pt>
                <c:pt idx="65">
                  <c:v>2.3577235772357721E-2</c:v>
                </c:pt>
                <c:pt idx="66">
                  <c:v>2.5203252032520326E-2</c:v>
                </c:pt>
                <c:pt idx="67">
                  <c:v>2.6829268292682926E-2</c:v>
                </c:pt>
                <c:pt idx="68">
                  <c:v>2.9268292682926831E-2</c:v>
                </c:pt>
                <c:pt idx="69">
                  <c:v>3.0081300813008131E-2</c:v>
                </c:pt>
                <c:pt idx="70">
                  <c:v>3.0894308943089428E-2</c:v>
                </c:pt>
                <c:pt idx="71">
                  <c:v>3.1707317073170732E-2</c:v>
                </c:pt>
                <c:pt idx="72">
                  <c:v>3.2520325203252036E-2</c:v>
                </c:pt>
                <c:pt idx="73">
                  <c:v>3.2520325203252036E-2</c:v>
                </c:pt>
                <c:pt idx="74">
                  <c:v>3.2520325203252036E-2</c:v>
                </c:pt>
                <c:pt idx="75">
                  <c:v>3.2520325203252036E-2</c:v>
                </c:pt>
                <c:pt idx="76">
                  <c:v>3.2520325203252036E-2</c:v>
                </c:pt>
                <c:pt idx="77">
                  <c:v>3.2520325203252036E-2</c:v>
                </c:pt>
                <c:pt idx="78">
                  <c:v>3.3333333333333333E-2</c:v>
                </c:pt>
                <c:pt idx="79">
                  <c:v>3.4146341463414637E-2</c:v>
                </c:pt>
                <c:pt idx="80">
                  <c:v>3.4959349593495934E-2</c:v>
                </c:pt>
                <c:pt idx="81">
                  <c:v>3.5772357723577237E-2</c:v>
                </c:pt>
                <c:pt idx="82">
                  <c:v>3.6585365853658534E-2</c:v>
                </c:pt>
                <c:pt idx="83">
                  <c:v>3.6585365853658534E-2</c:v>
                </c:pt>
                <c:pt idx="84">
                  <c:v>3.6585365853658534E-2</c:v>
                </c:pt>
                <c:pt idx="85">
                  <c:v>3.6585365853658534E-2</c:v>
                </c:pt>
                <c:pt idx="86">
                  <c:v>3.6585365853658534E-2</c:v>
                </c:pt>
                <c:pt idx="87">
                  <c:v>3.6585365853658534E-2</c:v>
                </c:pt>
                <c:pt idx="88">
                  <c:v>3.7398373983739831E-2</c:v>
                </c:pt>
                <c:pt idx="89">
                  <c:v>3.8211382113821142E-2</c:v>
                </c:pt>
                <c:pt idx="90">
                  <c:v>3.9024390243902439E-2</c:v>
                </c:pt>
                <c:pt idx="91">
                  <c:v>3.9837398373983743E-2</c:v>
                </c:pt>
                <c:pt idx="92">
                  <c:v>4.065040650406504E-2</c:v>
                </c:pt>
                <c:pt idx="93">
                  <c:v>4.065040650406504E-2</c:v>
                </c:pt>
                <c:pt idx="94">
                  <c:v>4.065040650406504E-2</c:v>
                </c:pt>
                <c:pt idx="95">
                  <c:v>4.065040650406504E-2</c:v>
                </c:pt>
                <c:pt idx="96">
                  <c:v>4.1463414634146337E-2</c:v>
                </c:pt>
                <c:pt idx="97">
                  <c:v>4.3902439024390248E-2</c:v>
                </c:pt>
                <c:pt idx="98">
                  <c:v>5.0406504065040651E-2</c:v>
                </c:pt>
                <c:pt idx="99">
                  <c:v>5.2845528455284556E-2</c:v>
                </c:pt>
                <c:pt idx="100">
                  <c:v>7.3170731707317069E-2</c:v>
                </c:pt>
              </c:numCache>
            </c:numRef>
          </c:yVal>
          <c:smooth val="0"/>
          <c:extLst>
            <c:ext xmlns:c16="http://schemas.microsoft.com/office/drawing/2014/chart" uri="{C3380CC4-5D6E-409C-BE32-E72D297353CC}">
              <c16:uniqueId val="{00000002-8935-434C-B71C-A1898D531664}"/>
            </c:ext>
          </c:extLst>
        </c:ser>
        <c:ser>
          <c:idx val="3"/>
          <c:order val="3"/>
          <c:tx>
            <c:strRef>
              <c:f>'Model 3'!$AQ$172</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3'!$AR$168:$EN$168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3'!$AR$172:$EN$172</c:f>
              <c:numCache>
                <c:formatCode>#,##0.000</c:formatCode>
                <c:ptCount val="101"/>
                <c:pt idx="0">
                  <c:v>0.46341463414634149</c:v>
                </c:pt>
                <c:pt idx="1">
                  <c:v>7.7235772357723581E-2</c:v>
                </c:pt>
                <c:pt idx="2">
                  <c:v>0.14227642276422767</c:v>
                </c:pt>
                <c:pt idx="3">
                  <c:v>5.9349593495934959E-2</c:v>
                </c:pt>
                <c:pt idx="4">
                  <c:v>5.2032520325203252E-2</c:v>
                </c:pt>
                <c:pt idx="5">
                  <c:v>4.7560975609756091E-2</c:v>
                </c:pt>
                <c:pt idx="6">
                  <c:v>4.4308943089430897E-2</c:v>
                </c:pt>
                <c:pt idx="7">
                  <c:v>4.1463414634146344E-2</c:v>
                </c:pt>
                <c:pt idx="8">
                  <c:v>3.8617886178861784E-2</c:v>
                </c:pt>
                <c:pt idx="9">
                  <c:v>3.6178861788617893E-2</c:v>
                </c:pt>
                <c:pt idx="10">
                  <c:v>3.3739837398373981E-2</c:v>
                </c:pt>
                <c:pt idx="11">
                  <c:v>3.1707317073170732E-2</c:v>
                </c:pt>
                <c:pt idx="12">
                  <c:v>2.9674796747967479E-2</c:v>
                </c:pt>
                <c:pt idx="13">
                  <c:v>2.7642276422764227E-2</c:v>
                </c:pt>
                <c:pt idx="14">
                  <c:v>2.6829268292682926E-2</c:v>
                </c:pt>
                <c:pt idx="15">
                  <c:v>2.5609756097560978E-2</c:v>
                </c:pt>
                <c:pt idx="16">
                  <c:v>2.4390243902439025E-2</c:v>
                </c:pt>
                <c:pt idx="17">
                  <c:v>2.2764227642276421E-2</c:v>
                </c:pt>
                <c:pt idx="18">
                  <c:v>2.1544715447154472E-2</c:v>
                </c:pt>
                <c:pt idx="19">
                  <c:v>2.0325203252032523E-2</c:v>
                </c:pt>
                <c:pt idx="20">
                  <c:v>1.9512195121951219E-2</c:v>
                </c:pt>
                <c:pt idx="21">
                  <c:v>1.8292682926829267E-2</c:v>
                </c:pt>
                <c:pt idx="22">
                  <c:v>1.7479674796747967E-2</c:v>
                </c:pt>
                <c:pt idx="23">
                  <c:v>1.7073170731707318E-2</c:v>
                </c:pt>
                <c:pt idx="24">
                  <c:v>1.6666666666666666E-2</c:v>
                </c:pt>
                <c:pt idx="25">
                  <c:v>1.6260162601626018E-2</c:v>
                </c:pt>
                <c:pt idx="26">
                  <c:v>1.6260162601626018E-2</c:v>
                </c:pt>
                <c:pt idx="27">
                  <c:v>1.6260162601626018E-2</c:v>
                </c:pt>
                <c:pt idx="28">
                  <c:v>1.6260162601626018E-2</c:v>
                </c:pt>
                <c:pt idx="29">
                  <c:v>1.5853658536585366E-2</c:v>
                </c:pt>
                <c:pt idx="30">
                  <c:v>1.5447154471544714E-2</c:v>
                </c:pt>
                <c:pt idx="31">
                  <c:v>1.5040650406504066E-2</c:v>
                </c:pt>
                <c:pt idx="32">
                  <c:v>1.4634146341463414E-2</c:v>
                </c:pt>
                <c:pt idx="33">
                  <c:v>1.4227642276422765E-2</c:v>
                </c:pt>
                <c:pt idx="34">
                  <c:v>1.4227642276422765E-2</c:v>
                </c:pt>
                <c:pt idx="35">
                  <c:v>1.4227642276422765E-2</c:v>
                </c:pt>
                <c:pt idx="36">
                  <c:v>1.5040650406504066E-2</c:v>
                </c:pt>
                <c:pt idx="37">
                  <c:v>1.5853658536585366E-2</c:v>
                </c:pt>
                <c:pt idx="38">
                  <c:v>1.6666666666666666E-2</c:v>
                </c:pt>
                <c:pt idx="39">
                  <c:v>1.7479674796747967E-2</c:v>
                </c:pt>
                <c:pt idx="40">
                  <c:v>1.7886178861788615E-2</c:v>
                </c:pt>
                <c:pt idx="41">
                  <c:v>1.7479674796747967E-2</c:v>
                </c:pt>
                <c:pt idx="42">
                  <c:v>1.7073170731707318E-2</c:v>
                </c:pt>
                <c:pt idx="43">
                  <c:v>1.6666666666666666E-2</c:v>
                </c:pt>
                <c:pt idx="44">
                  <c:v>1.6260162601626015E-2</c:v>
                </c:pt>
                <c:pt idx="45">
                  <c:v>1.6260162601626015E-2</c:v>
                </c:pt>
                <c:pt idx="46">
                  <c:v>1.5853658536585366E-2</c:v>
                </c:pt>
                <c:pt idx="47">
                  <c:v>1.5447154471544714E-2</c:v>
                </c:pt>
                <c:pt idx="48">
                  <c:v>1.5040650406504066E-2</c:v>
                </c:pt>
                <c:pt idx="49">
                  <c:v>1.4227642276422765E-2</c:v>
                </c:pt>
                <c:pt idx="50">
                  <c:v>1.3414634146341463E-2</c:v>
                </c:pt>
                <c:pt idx="51">
                  <c:v>1.3008130081300813E-2</c:v>
                </c:pt>
                <c:pt idx="52">
                  <c:v>1.2601626016260163E-2</c:v>
                </c:pt>
                <c:pt idx="53">
                  <c:v>1.2195121951219513E-2</c:v>
                </c:pt>
                <c:pt idx="54">
                  <c:v>1.2195121951219513E-2</c:v>
                </c:pt>
                <c:pt idx="55">
                  <c:v>1.2195121951219513E-2</c:v>
                </c:pt>
                <c:pt idx="56">
                  <c:v>1.2195121951219513E-2</c:v>
                </c:pt>
                <c:pt idx="57">
                  <c:v>1.2195121951219513E-2</c:v>
                </c:pt>
                <c:pt idx="58">
                  <c:v>1.2195121951219513E-2</c:v>
                </c:pt>
                <c:pt idx="59">
                  <c:v>1.1788617886178861E-2</c:v>
                </c:pt>
                <c:pt idx="60">
                  <c:v>1.1382113821138211E-2</c:v>
                </c:pt>
                <c:pt idx="61">
                  <c:v>1.097560975609756E-2</c:v>
                </c:pt>
                <c:pt idx="62">
                  <c:v>1.056910569105691E-2</c:v>
                </c:pt>
                <c:pt idx="63">
                  <c:v>1.016260162601626E-2</c:v>
                </c:pt>
                <c:pt idx="64">
                  <c:v>1.0975609756097562E-2</c:v>
                </c:pt>
                <c:pt idx="65">
                  <c:v>1.1788617886178861E-2</c:v>
                </c:pt>
                <c:pt idx="66">
                  <c:v>1.2601626016260163E-2</c:v>
                </c:pt>
                <c:pt idx="67">
                  <c:v>1.3414634146341463E-2</c:v>
                </c:pt>
                <c:pt idx="68">
                  <c:v>1.4634146341463415E-2</c:v>
                </c:pt>
                <c:pt idx="69">
                  <c:v>1.5040650406504066E-2</c:v>
                </c:pt>
                <c:pt idx="70">
                  <c:v>1.5447154471544714E-2</c:v>
                </c:pt>
                <c:pt idx="71">
                  <c:v>1.5853658536585366E-2</c:v>
                </c:pt>
                <c:pt idx="72">
                  <c:v>1.6260162601626018E-2</c:v>
                </c:pt>
                <c:pt idx="73">
                  <c:v>1.6260162601626018E-2</c:v>
                </c:pt>
                <c:pt idx="74">
                  <c:v>1.6260162601626018E-2</c:v>
                </c:pt>
                <c:pt idx="75">
                  <c:v>1.6260162601626018E-2</c:v>
                </c:pt>
                <c:pt idx="76">
                  <c:v>1.6260162601626018E-2</c:v>
                </c:pt>
                <c:pt idx="77">
                  <c:v>1.6260162601626018E-2</c:v>
                </c:pt>
                <c:pt idx="78">
                  <c:v>1.6666666666666666E-2</c:v>
                </c:pt>
                <c:pt idx="79">
                  <c:v>1.7073170731707318E-2</c:v>
                </c:pt>
                <c:pt idx="80">
                  <c:v>1.7479674796747967E-2</c:v>
                </c:pt>
                <c:pt idx="81">
                  <c:v>1.7886178861788619E-2</c:v>
                </c:pt>
                <c:pt idx="82">
                  <c:v>1.8292682926829267E-2</c:v>
                </c:pt>
                <c:pt idx="83">
                  <c:v>1.8292682926829267E-2</c:v>
                </c:pt>
                <c:pt idx="84">
                  <c:v>1.8292682926829267E-2</c:v>
                </c:pt>
                <c:pt idx="85">
                  <c:v>1.8292682926829267E-2</c:v>
                </c:pt>
                <c:pt idx="86">
                  <c:v>1.8292682926829267E-2</c:v>
                </c:pt>
                <c:pt idx="87">
                  <c:v>1.8292682926829267E-2</c:v>
                </c:pt>
                <c:pt idx="88">
                  <c:v>1.8699186991869916E-2</c:v>
                </c:pt>
                <c:pt idx="89">
                  <c:v>1.9105691056910571E-2</c:v>
                </c:pt>
                <c:pt idx="90">
                  <c:v>1.9512195121951219E-2</c:v>
                </c:pt>
                <c:pt idx="91">
                  <c:v>1.9918699186991871E-2</c:v>
                </c:pt>
                <c:pt idx="92">
                  <c:v>2.032520325203252E-2</c:v>
                </c:pt>
                <c:pt idx="93">
                  <c:v>2.032520325203252E-2</c:v>
                </c:pt>
                <c:pt idx="94">
                  <c:v>2.032520325203252E-2</c:v>
                </c:pt>
                <c:pt idx="95">
                  <c:v>2.032520325203252E-2</c:v>
                </c:pt>
                <c:pt idx="96">
                  <c:v>2.0731707317073168E-2</c:v>
                </c:pt>
                <c:pt idx="97">
                  <c:v>2.1951219512195124E-2</c:v>
                </c:pt>
                <c:pt idx="98">
                  <c:v>2.5203252032520326E-2</c:v>
                </c:pt>
                <c:pt idx="99">
                  <c:v>2.6422764227642278E-2</c:v>
                </c:pt>
                <c:pt idx="100">
                  <c:v>3.6585365853658534E-2</c:v>
                </c:pt>
              </c:numCache>
            </c:numRef>
          </c:yVal>
          <c:smooth val="0"/>
          <c:extLst>
            <c:ext xmlns:c16="http://schemas.microsoft.com/office/drawing/2014/chart" uri="{C3380CC4-5D6E-409C-BE32-E72D297353CC}">
              <c16:uniqueId val="{00000003-8935-434C-B71C-A1898D531664}"/>
            </c:ext>
          </c:extLst>
        </c:ser>
        <c:dLbls>
          <c:showLegendKey val="0"/>
          <c:showVal val="0"/>
          <c:showCatName val="0"/>
          <c:showSerName val="0"/>
          <c:showPercent val="0"/>
          <c:showBubbleSize val="0"/>
        </c:dLbls>
        <c:axId val="1038573696"/>
        <c:axId val="936975056"/>
      </c:scatterChart>
      <c:valAx>
        <c:axId val="1038573696"/>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936975056"/>
        <c:crosses val="autoZero"/>
        <c:crossBetween val="midCat"/>
      </c:valAx>
      <c:valAx>
        <c:axId val="936975056"/>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038573696"/>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4'!$AR$81</c:f>
          <c:strCache>
            <c:ptCount val="1"/>
            <c:pt idx="0">
              <c:v>Logistic Regression Curve -vs- CARAT 
Model 4 for Vendor.Eq.EnchantedDiamonds    (8 variables, n=346)</c:v>
            </c:pt>
          </c:strCache>
        </c:strRef>
      </c:tx>
      <c:overlay val="0"/>
      <c:txPr>
        <a:bodyPr/>
        <a:lstStyle/>
        <a:p>
          <a:pPr>
            <a:defRPr sz="1000"/>
          </a:pPr>
          <a:endParaRPr lang="en-US"/>
        </a:p>
      </c:txPr>
    </c:title>
    <c:autoTitleDeleted val="0"/>
    <c:plotArea>
      <c:layout/>
      <c:scatterChart>
        <c:scatterStyle val="lineMarker"/>
        <c:varyColors val="0"/>
        <c:ser>
          <c:idx val="1"/>
          <c:order val="0"/>
          <c:tx>
            <c:strRef>
              <c:f>'Model 4'!$E$84</c:f>
              <c:strCache>
                <c:ptCount val="1"/>
                <c:pt idx="0">
                  <c:v>Upper 95%</c:v>
                </c:pt>
              </c:strCache>
            </c:strRef>
          </c:tx>
          <c:spPr>
            <a:ln w="12700">
              <a:solidFill>
                <a:srgbClr val="FF0000"/>
              </a:solidFill>
              <a:prstDash val="dash"/>
            </a:ln>
          </c:spPr>
          <c:marker>
            <c:symbol val="none"/>
          </c:marker>
          <c:xVal>
            <c:numRef>
              <c:f>'Model 4'!$B$85:$B$97</c:f>
              <c:numCache>
                <c:formatCode>#,##0.000</c:formatCode>
                <c:ptCount val="13"/>
                <c:pt idx="0">
                  <c:v>1</c:v>
                </c:pt>
                <c:pt idx="1">
                  <c:v>1.125</c:v>
                </c:pt>
                <c:pt idx="2">
                  <c:v>1.25</c:v>
                </c:pt>
                <c:pt idx="3">
                  <c:v>1.375</c:v>
                </c:pt>
                <c:pt idx="4">
                  <c:v>1.5</c:v>
                </c:pt>
                <c:pt idx="5">
                  <c:v>1.625</c:v>
                </c:pt>
                <c:pt idx="6">
                  <c:v>1.75</c:v>
                </c:pt>
                <c:pt idx="7">
                  <c:v>1.875</c:v>
                </c:pt>
                <c:pt idx="8">
                  <c:v>2</c:v>
                </c:pt>
                <c:pt idx="9">
                  <c:v>2.125</c:v>
                </c:pt>
                <c:pt idx="10">
                  <c:v>2.25</c:v>
                </c:pt>
                <c:pt idx="11">
                  <c:v>2.375</c:v>
                </c:pt>
                <c:pt idx="12">
                  <c:v>2.5</c:v>
                </c:pt>
              </c:numCache>
            </c:numRef>
          </c:xVal>
          <c:yVal>
            <c:numRef>
              <c:f>'Model 4'!$E$85:$E$97</c:f>
              <c:numCache>
                <c:formatCode>#,##0.000</c:formatCode>
                <c:ptCount val="13"/>
                <c:pt idx="0">
                  <c:v>3.0177028332028973E-4</c:v>
                </c:pt>
                <c:pt idx="1">
                  <c:v>9.7969346446058546E-4</c:v>
                </c:pt>
                <c:pt idx="2">
                  <c:v>3.3866662644485412E-3</c:v>
                </c:pt>
                <c:pt idx="3">
                  <c:v>1.3566638533262673E-2</c:v>
                </c:pt>
                <c:pt idx="4">
                  <c:v>7.8195751765935059E-2</c:v>
                </c:pt>
                <c:pt idx="5">
                  <c:v>0.54724478722971082</c:v>
                </c:pt>
                <c:pt idx="6">
                  <c:v>0.97176112853361341</c:v>
                </c:pt>
                <c:pt idx="7">
                  <c:v>0.9992315095634221</c:v>
                </c:pt>
                <c:pt idx="8">
                  <c:v>0.99998171273971903</c:v>
                </c:pt>
                <c:pt idx="9">
                  <c:v>0.99999958539530209</c:v>
                </c:pt>
                <c:pt idx="10">
                  <c:v>0.99999999082939117</c:v>
                </c:pt>
                <c:pt idx="11">
                  <c:v>0.99999999980002774</c:v>
                </c:pt>
                <c:pt idx="12">
                  <c:v>0.99999999999567835</c:v>
                </c:pt>
              </c:numCache>
            </c:numRef>
          </c:yVal>
          <c:smooth val="1"/>
          <c:extLst>
            <c:ext xmlns:c16="http://schemas.microsoft.com/office/drawing/2014/chart" uri="{C3380CC4-5D6E-409C-BE32-E72D297353CC}">
              <c16:uniqueId val="{00000001-7272-4484-9114-71897B3CD3AE}"/>
            </c:ext>
          </c:extLst>
        </c:ser>
        <c:ser>
          <c:idx val="2"/>
          <c:order val="1"/>
          <c:tx>
            <c:v>Forecast</c:v>
          </c:tx>
          <c:spPr>
            <a:ln w="19050">
              <a:solidFill>
                <a:srgbClr val="FF0000"/>
              </a:solidFill>
            </a:ln>
          </c:spPr>
          <c:marker>
            <c:symbol val="none"/>
          </c:marker>
          <c:xVal>
            <c:numRef>
              <c:f>'Model 4'!$B$85:$B$97</c:f>
              <c:numCache>
                <c:formatCode>#,##0.000</c:formatCode>
                <c:ptCount val="13"/>
                <c:pt idx="0">
                  <c:v>1</c:v>
                </c:pt>
                <c:pt idx="1">
                  <c:v>1.125</c:v>
                </c:pt>
                <c:pt idx="2">
                  <c:v>1.25</c:v>
                </c:pt>
                <c:pt idx="3">
                  <c:v>1.375</c:v>
                </c:pt>
                <c:pt idx="4">
                  <c:v>1.5</c:v>
                </c:pt>
                <c:pt idx="5">
                  <c:v>1.625</c:v>
                </c:pt>
                <c:pt idx="6">
                  <c:v>1.75</c:v>
                </c:pt>
                <c:pt idx="7">
                  <c:v>1.875</c:v>
                </c:pt>
                <c:pt idx="8">
                  <c:v>2</c:v>
                </c:pt>
                <c:pt idx="9">
                  <c:v>2.125</c:v>
                </c:pt>
                <c:pt idx="10">
                  <c:v>2.25</c:v>
                </c:pt>
                <c:pt idx="11">
                  <c:v>2.375</c:v>
                </c:pt>
                <c:pt idx="12">
                  <c:v>2.5</c:v>
                </c:pt>
              </c:numCache>
            </c:numRef>
          </c:xVal>
          <c:yVal>
            <c:numRef>
              <c:f>'Model 4'!$C$85:$C$97</c:f>
              <c:numCache>
                <c:formatCode>#,##0.000</c:formatCode>
                <c:ptCount val="13"/>
                <c:pt idx="0">
                  <c:v>5.6581491800330582E-7</c:v>
                </c:pt>
                <c:pt idx="1">
                  <c:v>6.7222199728681637E-6</c:v>
                </c:pt>
                <c:pt idx="2">
                  <c:v>7.9858648430345544E-5</c:v>
                </c:pt>
                <c:pt idx="3">
                  <c:v>9.4795070556955008E-4</c:v>
                </c:pt>
                <c:pt idx="4">
                  <c:v>1.114731405156752E-2</c:v>
                </c:pt>
                <c:pt idx="5">
                  <c:v>0.11811177182219269</c:v>
                </c:pt>
                <c:pt idx="6">
                  <c:v>0.61407616496070894</c:v>
                </c:pt>
                <c:pt idx="7">
                  <c:v>0.94975971375133583</c:v>
                </c:pt>
                <c:pt idx="8">
                  <c:v>0.99556730360756229</c:v>
                </c:pt>
                <c:pt idx="9">
                  <c:v>0.99962537769265758</c:v>
                </c:pt>
                <c:pt idx="10">
                  <c:v>0.99996845709686788</c:v>
                </c:pt>
                <c:pt idx="11">
                  <c:v>0.99999734494691739</c:v>
                </c:pt>
                <c:pt idx="12">
                  <c:v>0.99999977652277794</c:v>
                </c:pt>
              </c:numCache>
            </c:numRef>
          </c:yVal>
          <c:smooth val="1"/>
          <c:extLst>
            <c:ext xmlns:c16="http://schemas.microsoft.com/office/drawing/2014/chart" uri="{C3380CC4-5D6E-409C-BE32-E72D297353CC}">
              <c16:uniqueId val="{00000002-7272-4484-9114-71897B3CD3AE}"/>
            </c:ext>
          </c:extLst>
        </c:ser>
        <c:ser>
          <c:idx val="3"/>
          <c:order val="2"/>
          <c:tx>
            <c:strRef>
              <c:f>'Model 4'!$D$84</c:f>
              <c:strCache>
                <c:ptCount val="1"/>
                <c:pt idx="0">
                  <c:v>Lower 95%</c:v>
                </c:pt>
              </c:strCache>
            </c:strRef>
          </c:tx>
          <c:spPr>
            <a:ln w="12700">
              <a:solidFill>
                <a:srgbClr val="FF0000"/>
              </a:solidFill>
              <a:prstDash val="dash"/>
            </a:ln>
          </c:spPr>
          <c:marker>
            <c:symbol val="none"/>
          </c:marker>
          <c:xVal>
            <c:numRef>
              <c:f>'Model 4'!$B$85:$B$97</c:f>
              <c:numCache>
                <c:formatCode>#,##0.000</c:formatCode>
                <c:ptCount val="13"/>
                <c:pt idx="0">
                  <c:v>1</c:v>
                </c:pt>
                <c:pt idx="1">
                  <c:v>1.125</c:v>
                </c:pt>
                <c:pt idx="2">
                  <c:v>1.25</c:v>
                </c:pt>
                <c:pt idx="3">
                  <c:v>1.375</c:v>
                </c:pt>
                <c:pt idx="4">
                  <c:v>1.5</c:v>
                </c:pt>
                <c:pt idx="5">
                  <c:v>1.625</c:v>
                </c:pt>
                <c:pt idx="6">
                  <c:v>1.75</c:v>
                </c:pt>
                <c:pt idx="7">
                  <c:v>1.875</c:v>
                </c:pt>
                <c:pt idx="8">
                  <c:v>2</c:v>
                </c:pt>
                <c:pt idx="9">
                  <c:v>2.125</c:v>
                </c:pt>
                <c:pt idx="10">
                  <c:v>2.25</c:v>
                </c:pt>
                <c:pt idx="11">
                  <c:v>2.375</c:v>
                </c:pt>
                <c:pt idx="12">
                  <c:v>2.5</c:v>
                </c:pt>
              </c:numCache>
            </c:numRef>
          </c:xVal>
          <c:yVal>
            <c:numRef>
              <c:f>'Model 4'!$D$85:$D$97</c:f>
              <c:numCache>
                <c:formatCode>#,##0.000</c:formatCode>
                <c:ptCount val="13"/>
                <c:pt idx="0">
                  <c:v>1.0605758428102629E-9</c:v>
                </c:pt>
                <c:pt idx="1">
                  <c:v>4.6080306991735587E-8</c:v>
                </c:pt>
                <c:pt idx="2">
                  <c:v>1.8770107287124302E-6</c:v>
                </c:pt>
                <c:pt idx="3">
                  <c:v>6.5457942051058303E-5</c:v>
                </c:pt>
                <c:pt idx="4">
                  <c:v>1.4958316097305026E-3</c:v>
                </c:pt>
                <c:pt idx="5">
                  <c:v>1.4623233741104523E-2</c:v>
                </c:pt>
                <c:pt idx="6">
                  <c:v>6.8532532836275709E-2</c:v>
                </c:pt>
                <c:pt idx="7">
                  <c:v>0.21559394597512729</c:v>
                </c:pt>
                <c:pt idx="8">
                  <c:v>0.47984136186461168</c:v>
                </c:pt>
                <c:pt idx="9">
                  <c:v>0.74696587941504566</c:v>
                </c:pt>
                <c:pt idx="10">
                  <c:v>0.90211940993065576</c:v>
                </c:pt>
                <c:pt idx="11">
                  <c:v>0.96594876603621604</c:v>
                </c:pt>
                <c:pt idx="12">
                  <c:v>0.9885760602955278</c:v>
                </c:pt>
              </c:numCache>
            </c:numRef>
          </c:yVal>
          <c:smooth val="1"/>
          <c:extLst>
            <c:ext xmlns:c16="http://schemas.microsoft.com/office/drawing/2014/chart" uri="{C3380CC4-5D6E-409C-BE32-E72D297353CC}">
              <c16:uniqueId val="{00000003-7272-4484-9114-71897B3CD3AE}"/>
            </c:ext>
          </c:extLst>
        </c:ser>
        <c:ser>
          <c:idx val="0"/>
          <c:order val="3"/>
          <c:tx>
            <c:v>Mean</c:v>
          </c:tx>
          <c:spPr>
            <a:ln w="25400">
              <a:noFill/>
            </a:ln>
          </c:spPr>
          <c:marker>
            <c:symbol val="diamond"/>
            <c:size val="8"/>
            <c:spPr>
              <a:solidFill>
                <a:srgbClr val="9999FF"/>
              </a:solidFill>
              <a:ln w="9525" cap="rnd" cmpd="sng" algn="ctr">
                <a:solidFill>
                  <a:srgbClr val="0000FF"/>
                </a:solidFill>
                <a:prstDash val="solid"/>
                <a:round/>
                <a:headEnd type="none" w="med" len="med"/>
                <a:tailEnd type="none" w="med" len="med"/>
              </a:ln>
            </c:spPr>
          </c:marker>
          <c:xVal>
            <c:numRef>
              <c:f>'Model 4'!$B$82</c:f>
              <c:numCache>
                <c:formatCode>#,##0.000</c:formatCode>
                <c:ptCount val="1"/>
                <c:pt idx="0">
                  <c:v>1.3243439306358369</c:v>
                </c:pt>
              </c:numCache>
            </c:numRef>
          </c:xVal>
          <c:yVal>
            <c:numRef>
              <c:f>'Model 4'!$C$82</c:f>
              <c:numCache>
                <c:formatCode>#,##0.000</c:formatCode>
                <c:ptCount val="1"/>
                <c:pt idx="0">
                  <c:v>3.4791147640415762E-4</c:v>
                </c:pt>
              </c:numCache>
            </c:numRef>
          </c:yVal>
          <c:smooth val="0"/>
          <c:extLst>
            <c:ext xmlns:c16="http://schemas.microsoft.com/office/drawing/2014/chart" uri="{C3380CC4-5D6E-409C-BE32-E72D297353CC}">
              <c16:uniqueId val="{00000000-7272-4484-9114-71897B3CD3AE}"/>
            </c:ext>
          </c:extLst>
        </c:ser>
        <c:dLbls>
          <c:showLegendKey val="0"/>
          <c:showVal val="0"/>
          <c:showCatName val="0"/>
          <c:showSerName val="0"/>
          <c:showPercent val="0"/>
          <c:showBubbleSize val="0"/>
        </c:dLbls>
        <c:axId val="1336247776"/>
        <c:axId val="27313791"/>
      </c:scatterChart>
      <c:valAx>
        <c:axId val="1336247776"/>
        <c:scaling>
          <c:orientation val="minMax"/>
        </c:scaling>
        <c:delete val="0"/>
        <c:axPos val="b"/>
        <c:majorGridlines>
          <c:spPr>
            <a:ln w="3175">
              <a:solidFill>
                <a:srgbClr val="C0C0C0"/>
              </a:solidFill>
              <a:prstDash val="solid"/>
            </a:ln>
          </c:spPr>
        </c:majorGridlines>
        <c:title>
          <c:tx>
            <c:strRef>
              <c:f>'Model 4'!$AR$82</c:f>
              <c:strCache>
                <c:ptCount val="1"/>
                <c:pt idx="0">
                  <c:v>CARAT (min to max) 
Other Variables = Means</c:v>
                </c:pt>
              </c:strCache>
            </c:strRef>
          </c:tx>
          <c:overlay val="0"/>
        </c:title>
        <c:numFmt formatCode="General" sourceLinked="0"/>
        <c:majorTickMark val="out"/>
        <c:minorTickMark val="none"/>
        <c:tickLblPos val="nextTo"/>
        <c:crossAx val="27313791"/>
        <c:crosses val="autoZero"/>
        <c:crossBetween val="midCat"/>
      </c:valAx>
      <c:valAx>
        <c:axId val="27313791"/>
        <c:scaling>
          <c:orientation val="minMax"/>
          <c:max val="1"/>
          <c:min val="0"/>
        </c:scaling>
        <c:delete val="0"/>
        <c:axPos val="l"/>
        <c:majorGridlines>
          <c:spPr>
            <a:ln w="3175">
              <a:solidFill>
                <a:srgbClr val="C0C0C0"/>
              </a:solidFill>
              <a:prstDash val="solid"/>
            </a:ln>
          </c:spPr>
        </c:majorGridlines>
        <c:numFmt formatCode="0.0" sourceLinked="0"/>
        <c:majorTickMark val="out"/>
        <c:minorTickMark val="none"/>
        <c:tickLblPos val="nextTo"/>
        <c:crossAx val="1336247776"/>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4'!$C$60</c:f>
          <c:strCache>
            <c:ptCount val="1"/>
            <c:pt idx="0">
              <c:v>ROC curve:  area under curve = 0.97 
Model 4 for Vendor.Eq.EnchantedDiamonds    (8 variables, n=346)</c:v>
            </c:pt>
          </c:strCache>
        </c:strRef>
      </c:tx>
      <c:overlay val="0"/>
      <c:txPr>
        <a:bodyPr/>
        <a:lstStyle/>
        <a:p>
          <a:pPr>
            <a:defRPr sz="1000"/>
          </a:pPr>
          <a:endParaRPr lang="en-US"/>
        </a:p>
      </c:txPr>
    </c:title>
    <c:autoTitleDeleted val="0"/>
    <c:plotArea>
      <c:layout/>
      <c:scatterChart>
        <c:scatterStyle val="lineMarker"/>
        <c:varyColors val="0"/>
        <c:ser>
          <c:idx val="0"/>
          <c:order val="0"/>
          <c:tx>
            <c:v>Blue</c:v>
          </c:tx>
          <c:spPr>
            <a:ln w="28575">
              <a:solidFill>
                <a:srgbClr val="0000FF"/>
              </a:solidFill>
            </a:ln>
          </c:spPr>
          <c:marker>
            <c:symbol val="none"/>
          </c:marker>
          <c:xVal>
            <c:numRef>
              <c:f>'Model 4'!$AR$58:$EN$58</c:f>
              <c:numCache>
                <c:formatCode>#,##0.000</c:formatCode>
                <c:ptCount val="101"/>
                <c:pt idx="0">
                  <c:v>1</c:v>
                </c:pt>
                <c:pt idx="1">
                  <c:v>0.16199376947040497</c:v>
                </c:pt>
                <c:pt idx="2">
                  <c:v>0.12461059190031153</c:v>
                </c:pt>
                <c:pt idx="3">
                  <c:v>0.11526479750778816</c:v>
                </c:pt>
                <c:pt idx="4">
                  <c:v>9.9688473520249218E-2</c:v>
                </c:pt>
                <c:pt idx="5">
                  <c:v>8.0996884735202487E-2</c:v>
                </c:pt>
                <c:pt idx="6">
                  <c:v>7.476635514018691E-2</c:v>
                </c:pt>
                <c:pt idx="7">
                  <c:v>7.476635514018691E-2</c:v>
                </c:pt>
                <c:pt idx="8">
                  <c:v>6.5420560747663545E-2</c:v>
                </c:pt>
                <c:pt idx="9">
                  <c:v>5.9190031152647975E-2</c:v>
                </c:pt>
                <c:pt idx="10">
                  <c:v>5.9190031152647975E-2</c:v>
                </c:pt>
                <c:pt idx="11">
                  <c:v>5.2959501557632398E-2</c:v>
                </c:pt>
                <c:pt idx="12">
                  <c:v>5.2959501557632398E-2</c:v>
                </c:pt>
                <c:pt idx="13">
                  <c:v>5.2959501557632398E-2</c:v>
                </c:pt>
                <c:pt idx="14">
                  <c:v>4.6728971962616821E-2</c:v>
                </c:pt>
                <c:pt idx="15">
                  <c:v>4.3613707165109032E-2</c:v>
                </c:pt>
                <c:pt idx="16">
                  <c:v>4.0498442367601244E-2</c:v>
                </c:pt>
                <c:pt idx="17">
                  <c:v>4.0498442367601244E-2</c:v>
                </c:pt>
                <c:pt idx="18">
                  <c:v>4.0498442367601244E-2</c:v>
                </c:pt>
                <c:pt idx="19">
                  <c:v>4.0498442367601244E-2</c:v>
                </c:pt>
                <c:pt idx="20">
                  <c:v>3.4267912772585667E-2</c:v>
                </c:pt>
                <c:pt idx="21">
                  <c:v>3.4267912772585667E-2</c:v>
                </c:pt>
                <c:pt idx="22">
                  <c:v>3.4267912772585667E-2</c:v>
                </c:pt>
                <c:pt idx="23">
                  <c:v>3.1152647975077882E-2</c:v>
                </c:pt>
                <c:pt idx="24">
                  <c:v>3.1152647975077882E-2</c:v>
                </c:pt>
                <c:pt idx="25">
                  <c:v>2.4922118380062305E-2</c:v>
                </c:pt>
                <c:pt idx="26">
                  <c:v>2.4922118380062305E-2</c:v>
                </c:pt>
                <c:pt idx="27">
                  <c:v>1.8691588785046728E-2</c:v>
                </c:pt>
                <c:pt idx="28">
                  <c:v>1.8691588785046728E-2</c:v>
                </c:pt>
                <c:pt idx="29">
                  <c:v>1.8691588785046728E-2</c:v>
                </c:pt>
                <c:pt idx="30">
                  <c:v>1.5576323987538941E-2</c:v>
                </c:pt>
                <c:pt idx="31">
                  <c:v>1.2461059190031152E-2</c:v>
                </c:pt>
                <c:pt idx="32">
                  <c:v>1.2461059190031152E-2</c:v>
                </c:pt>
                <c:pt idx="33">
                  <c:v>1.2461059190031152E-2</c:v>
                </c:pt>
                <c:pt idx="34">
                  <c:v>1.2461059190031152E-2</c:v>
                </c:pt>
                <c:pt idx="35">
                  <c:v>1.2461059190031152E-2</c:v>
                </c:pt>
                <c:pt idx="36">
                  <c:v>1.2461059190031152E-2</c:v>
                </c:pt>
                <c:pt idx="37">
                  <c:v>1.2461059190031152E-2</c:v>
                </c:pt>
                <c:pt idx="38">
                  <c:v>1.2461059190031152E-2</c:v>
                </c:pt>
                <c:pt idx="39">
                  <c:v>1.2461059190031152E-2</c:v>
                </c:pt>
                <c:pt idx="40">
                  <c:v>9.3457943925233638E-3</c:v>
                </c:pt>
                <c:pt idx="41">
                  <c:v>9.3457943925233638E-3</c:v>
                </c:pt>
                <c:pt idx="42">
                  <c:v>9.3457943925233638E-3</c:v>
                </c:pt>
                <c:pt idx="43">
                  <c:v>9.3457943925233638E-3</c:v>
                </c:pt>
                <c:pt idx="44">
                  <c:v>9.3457943925233638E-3</c:v>
                </c:pt>
                <c:pt idx="45">
                  <c:v>9.3457943925233638E-3</c:v>
                </c:pt>
                <c:pt idx="46">
                  <c:v>9.3457943925233638E-3</c:v>
                </c:pt>
                <c:pt idx="47">
                  <c:v>9.3457943925233638E-3</c:v>
                </c:pt>
                <c:pt idx="48">
                  <c:v>9.3457943925233638E-3</c:v>
                </c:pt>
                <c:pt idx="49">
                  <c:v>9.3457943925233638E-3</c:v>
                </c:pt>
                <c:pt idx="50">
                  <c:v>9.3457943925233638E-3</c:v>
                </c:pt>
                <c:pt idx="51">
                  <c:v>6.2305295950155761E-3</c:v>
                </c:pt>
                <c:pt idx="52">
                  <c:v>6.2305295950155761E-3</c:v>
                </c:pt>
                <c:pt idx="53">
                  <c:v>6.2305295950155761E-3</c:v>
                </c:pt>
                <c:pt idx="54">
                  <c:v>6.2305295950155761E-3</c:v>
                </c:pt>
                <c:pt idx="55">
                  <c:v>6.2305295950155761E-3</c:v>
                </c:pt>
                <c:pt idx="56">
                  <c:v>6.2305295950155761E-3</c:v>
                </c:pt>
                <c:pt idx="57">
                  <c:v>6.2305295950155761E-3</c:v>
                </c:pt>
                <c:pt idx="58">
                  <c:v>6.2305295950155761E-3</c:v>
                </c:pt>
                <c:pt idx="59">
                  <c:v>6.2305295950155761E-3</c:v>
                </c:pt>
                <c:pt idx="60">
                  <c:v>6.2305295950155761E-3</c:v>
                </c:pt>
                <c:pt idx="61">
                  <c:v>6.2305295950155761E-3</c:v>
                </c:pt>
                <c:pt idx="62">
                  <c:v>3.1152647975077881E-3</c:v>
                </c:pt>
                <c:pt idx="63">
                  <c:v>3.1152647975077881E-3</c:v>
                </c:pt>
                <c:pt idx="64">
                  <c:v>3.1152647975077881E-3</c:v>
                </c:pt>
                <c:pt idx="65">
                  <c:v>3.1152647975077881E-3</c:v>
                </c:pt>
                <c:pt idx="66">
                  <c:v>3.1152647975077881E-3</c:v>
                </c:pt>
                <c:pt idx="67">
                  <c:v>3.1152647975077881E-3</c:v>
                </c:pt>
                <c:pt idx="68">
                  <c:v>3.1152647975077881E-3</c:v>
                </c:pt>
                <c:pt idx="69">
                  <c:v>3.1152647975077881E-3</c:v>
                </c:pt>
                <c:pt idx="70">
                  <c:v>3.1152647975077881E-3</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xVal>
          <c:yVal>
            <c:numRef>
              <c:f>'Model 4'!$AR$57:$EN$57</c:f>
              <c:numCache>
                <c:formatCode>#,##0.000</c:formatCode>
                <c:ptCount val="101"/>
                <c:pt idx="0">
                  <c:v>0.99999999999999989</c:v>
                </c:pt>
                <c:pt idx="1">
                  <c:v>0.95999999999999985</c:v>
                </c:pt>
                <c:pt idx="2">
                  <c:v>0.95999999999999985</c:v>
                </c:pt>
                <c:pt idx="3">
                  <c:v>0.91999999999999982</c:v>
                </c:pt>
                <c:pt idx="4">
                  <c:v>0.91999999999999982</c:v>
                </c:pt>
                <c:pt idx="5">
                  <c:v>0.91999999999999982</c:v>
                </c:pt>
                <c:pt idx="6">
                  <c:v>0.91999999999999982</c:v>
                </c:pt>
                <c:pt idx="7">
                  <c:v>0.91999999999999982</c:v>
                </c:pt>
                <c:pt idx="8">
                  <c:v>0.91999999999999982</c:v>
                </c:pt>
                <c:pt idx="9">
                  <c:v>0.91999999999999982</c:v>
                </c:pt>
                <c:pt idx="10">
                  <c:v>0.91999999999999982</c:v>
                </c:pt>
                <c:pt idx="11">
                  <c:v>0.91999999999999982</c:v>
                </c:pt>
                <c:pt idx="12">
                  <c:v>0.91999999999999982</c:v>
                </c:pt>
                <c:pt idx="13">
                  <c:v>0.91999999999999982</c:v>
                </c:pt>
                <c:pt idx="14">
                  <c:v>0.91999999999999982</c:v>
                </c:pt>
                <c:pt idx="15">
                  <c:v>0.91999999999999982</c:v>
                </c:pt>
                <c:pt idx="16">
                  <c:v>0.91999999999999982</c:v>
                </c:pt>
                <c:pt idx="17">
                  <c:v>0.91999999999999982</c:v>
                </c:pt>
                <c:pt idx="18">
                  <c:v>0.91999999999999982</c:v>
                </c:pt>
                <c:pt idx="19">
                  <c:v>0.91999999999999982</c:v>
                </c:pt>
                <c:pt idx="20">
                  <c:v>0.91999999999999982</c:v>
                </c:pt>
                <c:pt idx="21">
                  <c:v>0.91999999999999982</c:v>
                </c:pt>
                <c:pt idx="22">
                  <c:v>0.91999999999999982</c:v>
                </c:pt>
                <c:pt idx="23">
                  <c:v>0.91999999999999982</c:v>
                </c:pt>
                <c:pt idx="24">
                  <c:v>0.87999999999999989</c:v>
                </c:pt>
                <c:pt idx="25">
                  <c:v>0.87999999999999989</c:v>
                </c:pt>
                <c:pt idx="26">
                  <c:v>0.87999999999999989</c:v>
                </c:pt>
                <c:pt idx="27">
                  <c:v>0.87999999999999989</c:v>
                </c:pt>
                <c:pt idx="28">
                  <c:v>0.83999999999999986</c:v>
                </c:pt>
                <c:pt idx="29">
                  <c:v>0.83999999999999986</c:v>
                </c:pt>
                <c:pt idx="30">
                  <c:v>0.83999999999999986</c:v>
                </c:pt>
                <c:pt idx="31">
                  <c:v>0.83999999999999986</c:v>
                </c:pt>
                <c:pt idx="32">
                  <c:v>0.83999999999999986</c:v>
                </c:pt>
                <c:pt idx="33">
                  <c:v>0.83999999999999986</c:v>
                </c:pt>
                <c:pt idx="34">
                  <c:v>0.79999999999999993</c:v>
                </c:pt>
                <c:pt idx="35">
                  <c:v>0.79999999999999993</c:v>
                </c:pt>
                <c:pt idx="36">
                  <c:v>0.79999999999999993</c:v>
                </c:pt>
                <c:pt idx="37">
                  <c:v>0.79999999999999993</c:v>
                </c:pt>
                <c:pt idx="38">
                  <c:v>0.79999999999999993</c:v>
                </c:pt>
                <c:pt idx="39">
                  <c:v>0.79999999999999993</c:v>
                </c:pt>
                <c:pt idx="40">
                  <c:v>0.79999999999999993</c:v>
                </c:pt>
                <c:pt idx="41">
                  <c:v>0.79999999999999993</c:v>
                </c:pt>
                <c:pt idx="42">
                  <c:v>0.79999999999999993</c:v>
                </c:pt>
                <c:pt idx="43">
                  <c:v>0.79999999999999993</c:v>
                </c:pt>
                <c:pt idx="44">
                  <c:v>0.79999999999999993</c:v>
                </c:pt>
                <c:pt idx="45">
                  <c:v>0.79999999999999993</c:v>
                </c:pt>
                <c:pt idx="46">
                  <c:v>0.79999999999999993</c:v>
                </c:pt>
                <c:pt idx="47">
                  <c:v>0.79999999999999993</c:v>
                </c:pt>
                <c:pt idx="48">
                  <c:v>0.79999999999999993</c:v>
                </c:pt>
                <c:pt idx="49">
                  <c:v>0.79999999999999993</c:v>
                </c:pt>
                <c:pt idx="50">
                  <c:v>0.79999999999999993</c:v>
                </c:pt>
                <c:pt idx="51">
                  <c:v>0.79999999999999993</c:v>
                </c:pt>
                <c:pt idx="52">
                  <c:v>0.79999999999999993</c:v>
                </c:pt>
                <c:pt idx="53">
                  <c:v>0.79999999999999993</c:v>
                </c:pt>
                <c:pt idx="54">
                  <c:v>0.79999999999999993</c:v>
                </c:pt>
                <c:pt idx="55">
                  <c:v>0.79999999999999993</c:v>
                </c:pt>
                <c:pt idx="56">
                  <c:v>0.79999999999999993</c:v>
                </c:pt>
                <c:pt idx="57">
                  <c:v>0.7599999999999999</c:v>
                </c:pt>
                <c:pt idx="58">
                  <c:v>0.71999999999999986</c:v>
                </c:pt>
                <c:pt idx="59">
                  <c:v>0.71999999999999986</c:v>
                </c:pt>
                <c:pt idx="60">
                  <c:v>0.71999999999999986</c:v>
                </c:pt>
                <c:pt idx="61">
                  <c:v>0.6399999999999999</c:v>
                </c:pt>
                <c:pt idx="62">
                  <c:v>0.6399999999999999</c:v>
                </c:pt>
                <c:pt idx="63">
                  <c:v>0.6399999999999999</c:v>
                </c:pt>
                <c:pt idx="64">
                  <c:v>0.6399999999999999</c:v>
                </c:pt>
                <c:pt idx="65">
                  <c:v>0.6399999999999999</c:v>
                </c:pt>
                <c:pt idx="66">
                  <c:v>0.6399999999999999</c:v>
                </c:pt>
                <c:pt idx="67">
                  <c:v>0.59999999999999987</c:v>
                </c:pt>
                <c:pt idx="68">
                  <c:v>0.59999999999999987</c:v>
                </c:pt>
                <c:pt idx="69">
                  <c:v>0.59999999999999987</c:v>
                </c:pt>
                <c:pt idx="70">
                  <c:v>0.59999999999999987</c:v>
                </c:pt>
                <c:pt idx="71">
                  <c:v>0.59999999999999987</c:v>
                </c:pt>
                <c:pt idx="72">
                  <c:v>0.59999999999999987</c:v>
                </c:pt>
                <c:pt idx="73">
                  <c:v>0.59999999999999987</c:v>
                </c:pt>
                <c:pt idx="74">
                  <c:v>0.59999999999999987</c:v>
                </c:pt>
                <c:pt idx="75">
                  <c:v>0.59999999999999987</c:v>
                </c:pt>
                <c:pt idx="76">
                  <c:v>0.59999999999999987</c:v>
                </c:pt>
                <c:pt idx="77">
                  <c:v>0.59999999999999987</c:v>
                </c:pt>
                <c:pt idx="78">
                  <c:v>0.59999999999999987</c:v>
                </c:pt>
                <c:pt idx="79">
                  <c:v>0.59999999999999987</c:v>
                </c:pt>
                <c:pt idx="80">
                  <c:v>0.59999999999999987</c:v>
                </c:pt>
                <c:pt idx="81">
                  <c:v>0.59999999999999987</c:v>
                </c:pt>
                <c:pt idx="82">
                  <c:v>0.59999999999999987</c:v>
                </c:pt>
                <c:pt idx="83">
                  <c:v>0.59999999999999987</c:v>
                </c:pt>
                <c:pt idx="84">
                  <c:v>0.59999999999999987</c:v>
                </c:pt>
                <c:pt idx="85">
                  <c:v>0.59999999999999987</c:v>
                </c:pt>
                <c:pt idx="86">
                  <c:v>0.59999999999999987</c:v>
                </c:pt>
                <c:pt idx="87">
                  <c:v>0.55999999999999994</c:v>
                </c:pt>
                <c:pt idx="88">
                  <c:v>0.55999999999999994</c:v>
                </c:pt>
                <c:pt idx="89">
                  <c:v>0.55999999999999994</c:v>
                </c:pt>
                <c:pt idx="90">
                  <c:v>0.51999999999999991</c:v>
                </c:pt>
                <c:pt idx="91">
                  <c:v>0.47999999999999993</c:v>
                </c:pt>
                <c:pt idx="92">
                  <c:v>0.47999999999999993</c:v>
                </c:pt>
                <c:pt idx="93">
                  <c:v>0.47999999999999993</c:v>
                </c:pt>
                <c:pt idx="94">
                  <c:v>0.43999999999999995</c:v>
                </c:pt>
                <c:pt idx="95">
                  <c:v>0.43999999999999995</c:v>
                </c:pt>
                <c:pt idx="96">
                  <c:v>0.39999999999999997</c:v>
                </c:pt>
                <c:pt idx="97">
                  <c:v>0.35999999999999993</c:v>
                </c:pt>
                <c:pt idx="98">
                  <c:v>0.31999999999999995</c:v>
                </c:pt>
                <c:pt idx="99">
                  <c:v>0.23999999999999996</c:v>
                </c:pt>
                <c:pt idx="100">
                  <c:v>0</c:v>
                </c:pt>
              </c:numCache>
            </c:numRef>
          </c:yVal>
          <c:smooth val="0"/>
          <c:extLst>
            <c:ext xmlns:c16="http://schemas.microsoft.com/office/drawing/2014/chart" uri="{C3380CC4-5D6E-409C-BE32-E72D297353CC}">
              <c16:uniqueId val="{00000000-BE87-4DD5-899B-32CAD4B51616}"/>
            </c:ext>
          </c:extLst>
        </c:ser>
        <c:ser>
          <c:idx val="1"/>
          <c:order val="1"/>
          <c:tx>
            <c:v>Line</c:v>
          </c:tx>
          <c:spPr>
            <a:ln w="12700" cap="rnd" cmpd="sng" algn="ctr">
              <a:solidFill>
                <a:sysClr val="window" lastClr="FFFFFF">
                  <a:lumMod val="75000"/>
                </a:sysClr>
              </a:solidFill>
              <a:prstDash val="dash"/>
              <a:round/>
              <a:headEnd type="none" w="med" len="med"/>
              <a:tailEnd type="none" w="med" len="med"/>
            </a:ln>
          </c:spPr>
          <c:marker>
            <c:symbol val="none"/>
          </c:marker>
          <c:xVal>
            <c:numRef>
              <c:f>'Model 4'!$D$61:$E$61</c:f>
              <c:numCache>
                <c:formatCode>#,##0.000</c:formatCode>
                <c:ptCount val="2"/>
                <c:pt idx="0">
                  <c:v>0</c:v>
                </c:pt>
                <c:pt idx="1">
                  <c:v>1</c:v>
                </c:pt>
              </c:numCache>
            </c:numRef>
          </c:xVal>
          <c:yVal>
            <c:numRef>
              <c:f>'Model 4'!$D$62:$E$62</c:f>
              <c:numCache>
                <c:formatCode>#,##0.000</c:formatCode>
                <c:ptCount val="2"/>
                <c:pt idx="0">
                  <c:v>0</c:v>
                </c:pt>
                <c:pt idx="1">
                  <c:v>1</c:v>
                </c:pt>
              </c:numCache>
            </c:numRef>
          </c:yVal>
          <c:smooth val="0"/>
          <c:extLst>
            <c:ext xmlns:c16="http://schemas.microsoft.com/office/drawing/2014/chart" uri="{C3380CC4-5D6E-409C-BE32-E72D297353CC}">
              <c16:uniqueId val="{00000001-BE87-4DD5-899B-32CAD4B51616}"/>
            </c:ext>
          </c:extLst>
        </c:ser>
        <c:ser>
          <c:idx val="2"/>
          <c:order val="2"/>
          <c:tx>
            <c:strRef>
              <c:f>'Model 4'!$C$59</c:f>
              <c:strCache>
                <c:ptCount val="1"/>
                <c:pt idx="0">
                  <c:v>Cutoff = 0.20</c:v>
                </c:pt>
              </c:strCache>
            </c:strRef>
          </c:tx>
          <c:spPr>
            <a:ln w="25400" cap="rnd" cmpd="sng" algn="ctr">
              <a:noFill/>
              <a:prstDash val="solid"/>
              <a:round/>
            </a:ln>
            <a:effectLst/>
            <a:extLst>
              <a:ext uri="{91240B29-F687-4F45-9708-019B960494DF}">
                <a14:hiddenLine xmlns:a14="http://schemas.microsoft.com/office/drawing/2010/main" w="25400" cap="rnd" cmpd="sng" algn="ctr">
                  <a:solidFill>
                    <a:srgbClr val="FF0000"/>
                  </a:solidFill>
                  <a:prstDash val="solid"/>
                  <a:round/>
                </a14:hiddenLine>
              </a:ext>
            </a:extLst>
          </c:spPr>
          <c:marker>
            <c:symbol val="square"/>
            <c:size val="8"/>
            <c:spPr>
              <a:noFill/>
              <a:ln w="25400">
                <a:solidFill>
                  <a:srgbClr val="FF0000"/>
                </a:solidFill>
                <a:prstDash val="solid"/>
              </a:ln>
              <a:effectLst/>
              <a:extLst/>
            </c:spPr>
          </c:marker>
          <c:xVal>
            <c:numRef>
              <c:f>'Model 4'!$D$63</c:f>
              <c:numCache>
                <c:formatCode>#,##0.000</c:formatCode>
                <c:ptCount val="1"/>
                <c:pt idx="0">
                  <c:v>3.4267912772585674E-2</c:v>
                </c:pt>
              </c:numCache>
            </c:numRef>
          </c:xVal>
          <c:yVal>
            <c:numRef>
              <c:f>'Model 4'!$E$63</c:f>
              <c:numCache>
                <c:formatCode>#,##0.000</c:formatCode>
                <c:ptCount val="1"/>
                <c:pt idx="0">
                  <c:v>0.91999999999999982</c:v>
                </c:pt>
              </c:numCache>
            </c:numRef>
          </c:yVal>
          <c:smooth val="0"/>
          <c:extLst>
            <c:ext xmlns:c16="http://schemas.microsoft.com/office/drawing/2014/chart" uri="{C3380CC4-5D6E-409C-BE32-E72D297353CC}">
              <c16:uniqueId val="{00000002-BE87-4DD5-899B-32CAD4B51616}"/>
            </c:ext>
          </c:extLst>
        </c:ser>
        <c:dLbls>
          <c:showLegendKey val="0"/>
          <c:showVal val="0"/>
          <c:showCatName val="0"/>
          <c:showSerName val="0"/>
          <c:showPercent val="0"/>
          <c:showBubbleSize val="0"/>
        </c:dLbls>
        <c:axId val="1336253600"/>
        <c:axId val="1250252944"/>
      </c:scatterChart>
      <c:valAx>
        <c:axId val="1336253600"/>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False Positive Rate (1 - Specificity)</a:t>
                </a:r>
              </a:p>
            </c:rich>
          </c:tx>
          <c:overlay val="0"/>
        </c:title>
        <c:numFmt formatCode="0%" sourceLinked="0"/>
        <c:majorTickMark val="out"/>
        <c:minorTickMark val="none"/>
        <c:tickLblPos val="nextTo"/>
        <c:crossAx val="1250252944"/>
        <c:crosses val="autoZero"/>
        <c:crossBetween val="midCat"/>
      </c:valAx>
      <c:valAx>
        <c:axId val="1250252944"/>
        <c:scaling>
          <c:orientation val="minMax"/>
          <c:max val="1"/>
          <c:min val="0"/>
        </c:scaling>
        <c:delete val="0"/>
        <c:axPos val="l"/>
        <c:majorGridlines>
          <c:spPr>
            <a:ln w="3175">
              <a:solidFill>
                <a:srgbClr val="C0C0C0"/>
              </a:solidFill>
              <a:prstDash val="solid"/>
            </a:ln>
          </c:spPr>
        </c:majorGridlines>
        <c:title>
          <c:tx>
            <c:rich>
              <a:bodyPr/>
              <a:lstStyle/>
              <a:p>
                <a:pPr>
                  <a:defRPr/>
                </a:pPr>
                <a:r>
                  <a:rPr lang="en-GB"/>
                  <a:t>True Positive Rate (Sensitivity)</a:t>
                </a:r>
              </a:p>
            </c:rich>
          </c:tx>
          <c:overlay val="0"/>
        </c:title>
        <c:numFmt formatCode="0%" sourceLinked="0"/>
        <c:majorTickMark val="out"/>
        <c:minorTickMark val="none"/>
        <c:tickLblPos val="nextTo"/>
        <c:crossAx val="1336253600"/>
        <c:crosses val="autoZero"/>
        <c:crossBetween val="midCat"/>
      </c:valAx>
      <c:spPr>
        <a:ln w="6350">
          <a:solidFill>
            <a:srgbClr val="808080"/>
          </a:solidFill>
          <a:prstDash val="solid"/>
        </a:ln>
      </c:spPr>
    </c:plotArea>
    <c:legend>
      <c:legendPos val="r"/>
      <c:legendEntry>
        <c:idx val="0"/>
        <c:delete val="1"/>
      </c:legendEntry>
      <c:legendEntry>
        <c:idx val="1"/>
        <c:delete val="1"/>
      </c:legendEntry>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Distribution of Outcomes -vs- Prediction Interval
</a:t>
            </a:r>
            <a:r>
              <a:rPr lang="en-GB" sz="1000"/>
              <a:t>Model 4 for Vendor.Eq.EnchantedDiamonds    (8 variables, n=346)</a:t>
            </a:r>
          </a:p>
        </c:rich>
      </c:tx>
      <c:overlay val="0"/>
    </c:title>
    <c:autoTitleDeleted val="0"/>
    <c:plotArea>
      <c:layout/>
      <c:barChart>
        <c:barDir val="col"/>
        <c:grouping val="clustered"/>
        <c:varyColors val="0"/>
        <c:ser>
          <c:idx val="0"/>
          <c:order val="0"/>
          <c:tx>
            <c:strRef>
              <c:f>'Model 4'!$I$2</c:f>
              <c:strCache>
                <c:ptCount val="1"/>
                <c:pt idx="0">
                  <c:v>1</c:v>
                </c:pt>
              </c:strCache>
            </c:strRef>
          </c:tx>
          <c:spPr>
            <a:solidFill>
              <a:srgbClr val="9999FF"/>
            </a:solidFill>
            <a:ln w="9525" cap="flat" cmpd="sng" algn="ctr">
              <a:solidFill>
                <a:srgbClr val="0000FF"/>
              </a:solidFill>
              <a:prstDash val="solid"/>
              <a:round/>
              <a:headEnd type="none" w="med" len="med"/>
              <a:tailEnd type="none" w="med" len="med"/>
            </a:ln>
          </c:spPr>
          <c:invertIfNegative val="0"/>
          <c:cat>
            <c:numRef>
              <c:f>'Model 4'!$AR$105:$BK$105</c:f>
              <c:numCache>
                <c:formatCode>#,##0.000</c:formatCode>
                <c:ptCount val="20"/>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4'!$AR$106:$BK$106</c:f>
              <c:numCache>
                <c:formatCode>#,##0.000</c:formatCode>
                <c:ptCount val="20"/>
                <c:pt idx="0">
                  <c:v>2</c:v>
                </c:pt>
                <c:pt idx="1">
                  <c:v>0</c:v>
                </c:pt>
                <c:pt idx="2">
                  <c:v>0</c:v>
                </c:pt>
                <c:pt idx="3">
                  <c:v>0</c:v>
                </c:pt>
                <c:pt idx="4">
                  <c:v>1</c:v>
                </c:pt>
                <c:pt idx="5">
                  <c:v>1</c:v>
                </c:pt>
                <c:pt idx="6">
                  <c:v>1</c:v>
                </c:pt>
                <c:pt idx="7">
                  <c:v>0</c:v>
                </c:pt>
                <c:pt idx="8">
                  <c:v>0</c:v>
                </c:pt>
                <c:pt idx="9">
                  <c:v>0</c:v>
                </c:pt>
                <c:pt idx="10">
                  <c:v>0</c:v>
                </c:pt>
                <c:pt idx="11">
                  <c:v>2</c:v>
                </c:pt>
                <c:pt idx="12">
                  <c:v>2</c:v>
                </c:pt>
                <c:pt idx="13">
                  <c:v>1</c:v>
                </c:pt>
                <c:pt idx="14">
                  <c:v>0</c:v>
                </c:pt>
                <c:pt idx="15">
                  <c:v>0</c:v>
                </c:pt>
                <c:pt idx="16">
                  <c:v>0</c:v>
                </c:pt>
                <c:pt idx="17">
                  <c:v>2</c:v>
                </c:pt>
                <c:pt idx="18">
                  <c:v>2</c:v>
                </c:pt>
                <c:pt idx="19">
                  <c:v>11</c:v>
                </c:pt>
              </c:numCache>
            </c:numRef>
          </c:val>
          <c:extLst>
            <c:ext xmlns:c16="http://schemas.microsoft.com/office/drawing/2014/chart" uri="{C3380CC4-5D6E-409C-BE32-E72D297353CC}">
              <c16:uniqueId val="{00000000-DF48-412E-BAB3-B8117DE337C1}"/>
            </c:ext>
          </c:extLst>
        </c:ser>
        <c:ser>
          <c:idx val="1"/>
          <c:order val="1"/>
          <c:tx>
            <c:strRef>
              <c:f>'Model 4'!$H$2</c:f>
              <c:strCache>
                <c:ptCount val="1"/>
                <c:pt idx="0">
                  <c:v>0</c:v>
                </c:pt>
              </c:strCache>
            </c:strRef>
          </c:tx>
          <c:spPr>
            <a:solidFill>
              <a:srgbClr val="FFD2D2"/>
            </a:solidFill>
            <a:ln w="9525" cap="flat" cmpd="sng" algn="ctr">
              <a:solidFill>
                <a:srgbClr val="FF0000"/>
              </a:solidFill>
              <a:prstDash val="solid"/>
              <a:round/>
              <a:headEnd type="none" w="med" len="med"/>
              <a:tailEnd type="none" w="med" len="med"/>
            </a:ln>
          </c:spPr>
          <c:invertIfNegative val="0"/>
          <c:cat>
            <c:numRef>
              <c:f>'Model 4'!$AR$105:$BL$105</c:f>
              <c:numCache>
                <c:formatCode>#,##0.000</c:formatCode>
                <c:ptCount val="21"/>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4'!$AR$107:$BK$107</c:f>
              <c:numCache>
                <c:formatCode>#,##0.000</c:formatCode>
                <c:ptCount val="20"/>
                <c:pt idx="0">
                  <c:v>-295</c:v>
                </c:pt>
                <c:pt idx="1">
                  <c:v>-7</c:v>
                </c:pt>
                <c:pt idx="2">
                  <c:v>-5</c:v>
                </c:pt>
                <c:pt idx="3">
                  <c:v>-3</c:v>
                </c:pt>
                <c:pt idx="4">
                  <c:v>-3</c:v>
                </c:pt>
                <c:pt idx="5">
                  <c:v>-3</c:v>
                </c:pt>
                <c:pt idx="6">
                  <c:v>-1</c:v>
                </c:pt>
                <c:pt idx="7">
                  <c:v>-1</c:v>
                </c:pt>
                <c:pt idx="8">
                  <c:v>0</c:v>
                </c:pt>
                <c:pt idx="9">
                  <c:v>0</c:v>
                </c:pt>
                <c:pt idx="10">
                  <c:v>-1</c:v>
                </c:pt>
                <c:pt idx="11">
                  <c:v>0</c:v>
                </c:pt>
                <c:pt idx="12">
                  <c:v>-1</c:v>
                </c:pt>
                <c:pt idx="13">
                  <c:v>0</c:v>
                </c:pt>
                <c:pt idx="14">
                  <c:v>-1</c:v>
                </c:pt>
                <c:pt idx="15">
                  <c:v>0</c:v>
                </c:pt>
                <c:pt idx="16">
                  <c:v>0</c:v>
                </c:pt>
                <c:pt idx="17">
                  <c:v>0</c:v>
                </c:pt>
                <c:pt idx="18">
                  <c:v>0</c:v>
                </c:pt>
                <c:pt idx="19">
                  <c:v>0</c:v>
                </c:pt>
              </c:numCache>
            </c:numRef>
          </c:val>
          <c:extLst>
            <c:ext xmlns:c16="http://schemas.microsoft.com/office/drawing/2014/chart" uri="{C3380CC4-5D6E-409C-BE32-E72D297353CC}">
              <c16:uniqueId val="{00000001-DF48-412E-BAB3-B8117DE337C1}"/>
            </c:ext>
          </c:extLst>
        </c:ser>
        <c:dLbls>
          <c:showLegendKey val="0"/>
          <c:showVal val="0"/>
          <c:showCatName val="0"/>
          <c:showSerName val="0"/>
          <c:showPercent val="0"/>
          <c:showBubbleSize val="0"/>
        </c:dLbls>
        <c:gapWidth val="0"/>
        <c:overlap val="100"/>
        <c:axId val="1336249440"/>
        <c:axId val="1250211040"/>
      </c:barChart>
      <c:catAx>
        <c:axId val="1336249440"/>
        <c:scaling>
          <c:orientation val="minMax"/>
        </c:scaling>
        <c:delete val="0"/>
        <c:axPos val="b"/>
        <c:title>
          <c:tx>
            <c:rich>
              <a:bodyPr/>
              <a:lstStyle/>
              <a:p>
                <a:pPr>
                  <a:defRPr/>
                </a:pPr>
                <a:r>
                  <a:rPr lang="en-GB"/>
                  <a:t>Prediction</a:t>
                </a:r>
              </a:p>
            </c:rich>
          </c:tx>
          <c:overlay val="0"/>
        </c:title>
        <c:numFmt formatCode=".00" sourceLinked="0"/>
        <c:majorTickMark val="out"/>
        <c:minorTickMark val="none"/>
        <c:tickLblPos val="low"/>
        <c:crossAx val="1250211040"/>
        <c:crosses val="autoZero"/>
        <c:auto val="1"/>
        <c:lblAlgn val="ctr"/>
        <c:lblOffset val="100"/>
        <c:tickLblSkip val="1"/>
        <c:noMultiLvlLbl val="0"/>
      </c:catAx>
      <c:valAx>
        <c:axId val="1250211040"/>
        <c:scaling>
          <c:orientation val="minMax"/>
        </c:scaling>
        <c:delete val="0"/>
        <c:axPos val="l"/>
        <c:majorGridlines>
          <c:spPr>
            <a:ln w="3175">
              <a:solidFill>
                <a:srgbClr val="C0C0C0"/>
              </a:solidFill>
              <a:prstDash val="solid"/>
            </a:ln>
          </c:spPr>
        </c:majorGridlines>
        <c:numFmt formatCode="0;[Red]0" sourceLinked="0"/>
        <c:majorTickMark val="out"/>
        <c:minorTickMark val="none"/>
        <c:tickLblPos val="nextTo"/>
        <c:crossAx val="1336249440"/>
        <c:crosses val="autoZero"/>
        <c:crossBetween val="between"/>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Sensitivity and Specificity -vs- Cutoff Value
</a:t>
            </a:r>
            <a:r>
              <a:rPr lang="en-GB" sz="1000"/>
              <a:t>Model 4 for Vendor.Eq.EnchantedDiamonds    (8 variables, n=346)</a:t>
            </a:r>
          </a:p>
        </c:rich>
      </c:tx>
      <c:overlay val="0"/>
    </c:title>
    <c:autoTitleDeleted val="0"/>
    <c:plotArea>
      <c:layout/>
      <c:scatterChart>
        <c:scatterStyle val="lineMarker"/>
        <c:varyColors val="0"/>
        <c:ser>
          <c:idx val="0"/>
          <c:order val="0"/>
          <c:tx>
            <c:v>Sensitivity</c:v>
          </c:tx>
          <c:spPr>
            <a:ln w="28575">
              <a:solidFill>
                <a:srgbClr val="0000FF"/>
              </a:solidFill>
            </a:ln>
          </c:spPr>
          <c:marker>
            <c:symbol val="none"/>
          </c:marker>
          <c:xVal>
            <c:numRef>
              <c:f>'Model 4'!$AR$145:$EN$145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4'!$AR$146:$EN$146</c:f>
              <c:numCache>
                <c:formatCode>#,##0.000</c:formatCode>
                <c:ptCount val="101"/>
                <c:pt idx="0">
                  <c:v>0.99999999999999989</c:v>
                </c:pt>
                <c:pt idx="1">
                  <c:v>0.95999999999999985</c:v>
                </c:pt>
                <c:pt idx="2">
                  <c:v>0.95199999999999985</c:v>
                </c:pt>
                <c:pt idx="3">
                  <c:v>0.93599999999999983</c:v>
                </c:pt>
                <c:pt idx="4">
                  <c:v>0.92799999999999983</c:v>
                </c:pt>
                <c:pt idx="5">
                  <c:v>0.91999999999999982</c:v>
                </c:pt>
                <c:pt idx="6">
                  <c:v>0.91999999999999982</c:v>
                </c:pt>
                <c:pt idx="7">
                  <c:v>0.91999999999999982</c:v>
                </c:pt>
                <c:pt idx="8">
                  <c:v>0.91999999999999982</c:v>
                </c:pt>
                <c:pt idx="9">
                  <c:v>0.91999999999999982</c:v>
                </c:pt>
                <c:pt idx="10">
                  <c:v>0.91999999999999982</c:v>
                </c:pt>
                <c:pt idx="11">
                  <c:v>0.91999999999999982</c:v>
                </c:pt>
                <c:pt idx="12">
                  <c:v>0.91999999999999982</c:v>
                </c:pt>
                <c:pt idx="13">
                  <c:v>0.91999999999999982</c:v>
                </c:pt>
                <c:pt idx="14">
                  <c:v>0.91999999999999982</c:v>
                </c:pt>
                <c:pt idx="15">
                  <c:v>0.91999999999999982</c:v>
                </c:pt>
                <c:pt idx="16">
                  <c:v>0.91999999999999982</c:v>
                </c:pt>
                <c:pt idx="17">
                  <c:v>0.91999999999999982</c:v>
                </c:pt>
                <c:pt idx="18">
                  <c:v>0.91999999999999982</c:v>
                </c:pt>
                <c:pt idx="19">
                  <c:v>0.91999999999999982</c:v>
                </c:pt>
                <c:pt idx="20">
                  <c:v>0.91999999999999982</c:v>
                </c:pt>
                <c:pt idx="21">
                  <c:v>0.91999999999999982</c:v>
                </c:pt>
                <c:pt idx="22">
                  <c:v>0.91199999999999992</c:v>
                </c:pt>
                <c:pt idx="23">
                  <c:v>0.90399999999999991</c:v>
                </c:pt>
                <c:pt idx="24">
                  <c:v>0.8959999999999998</c:v>
                </c:pt>
                <c:pt idx="25">
                  <c:v>0.8879999999999999</c:v>
                </c:pt>
                <c:pt idx="26">
                  <c:v>0.87199999999999989</c:v>
                </c:pt>
                <c:pt idx="27">
                  <c:v>0.86399999999999988</c:v>
                </c:pt>
                <c:pt idx="28">
                  <c:v>0.85599999999999987</c:v>
                </c:pt>
                <c:pt idx="29">
                  <c:v>0.84799999999999986</c:v>
                </c:pt>
                <c:pt idx="30">
                  <c:v>0.83999999999999986</c:v>
                </c:pt>
                <c:pt idx="31">
                  <c:v>0.83999999999999986</c:v>
                </c:pt>
                <c:pt idx="32">
                  <c:v>0.83199999999999996</c:v>
                </c:pt>
                <c:pt idx="33">
                  <c:v>0.82399999999999995</c:v>
                </c:pt>
                <c:pt idx="34">
                  <c:v>0.81599999999999984</c:v>
                </c:pt>
                <c:pt idx="35">
                  <c:v>0.80799999999999983</c:v>
                </c:pt>
                <c:pt idx="36">
                  <c:v>0.79999999999999993</c:v>
                </c:pt>
                <c:pt idx="37">
                  <c:v>0.79999999999999993</c:v>
                </c:pt>
                <c:pt idx="38">
                  <c:v>0.79999999999999993</c:v>
                </c:pt>
                <c:pt idx="39">
                  <c:v>0.79999999999999993</c:v>
                </c:pt>
                <c:pt idx="40">
                  <c:v>0.79999999999999993</c:v>
                </c:pt>
                <c:pt idx="41">
                  <c:v>0.79999999999999993</c:v>
                </c:pt>
                <c:pt idx="42">
                  <c:v>0.79999999999999993</c:v>
                </c:pt>
                <c:pt idx="43">
                  <c:v>0.79999999999999993</c:v>
                </c:pt>
                <c:pt idx="44">
                  <c:v>0.79999999999999993</c:v>
                </c:pt>
                <c:pt idx="45">
                  <c:v>0.79999999999999993</c:v>
                </c:pt>
                <c:pt idx="46">
                  <c:v>0.79999999999999993</c:v>
                </c:pt>
                <c:pt idx="47">
                  <c:v>0.79999999999999993</c:v>
                </c:pt>
                <c:pt idx="48">
                  <c:v>0.79999999999999993</c:v>
                </c:pt>
                <c:pt idx="49">
                  <c:v>0.79999999999999993</c:v>
                </c:pt>
                <c:pt idx="50">
                  <c:v>0.79999999999999993</c:v>
                </c:pt>
                <c:pt idx="51">
                  <c:v>0.79999999999999993</c:v>
                </c:pt>
                <c:pt idx="52">
                  <c:v>0.79999999999999993</c:v>
                </c:pt>
                <c:pt idx="53">
                  <c:v>0.79999999999999993</c:v>
                </c:pt>
                <c:pt idx="54">
                  <c:v>0.79999999999999993</c:v>
                </c:pt>
                <c:pt idx="55">
                  <c:v>0.79199999999999993</c:v>
                </c:pt>
                <c:pt idx="56">
                  <c:v>0.7759999999999998</c:v>
                </c:pt>
                <c:pt idx="57">
                  <c:v>0.7599999999999999</c:v>
                </c:pt>
                <c:pt idx="58">
                  <c:v>0.74399999999999999</c:v>
                </c:pt>
                <c:pt idx="59">
                  <c:v>0.71199999999999997</c:v>
                </c:pt>
                <c:pt idx="60">
                  <c:v>0.68799999999999983</c:v>
                </c:pt>
                <c:pt idx="61">
                  <c:v>0.67199999999999993</c:v>
                </c:pt>
                <c:pt idx="62">
                  <c:v>0.65599999999999981</c:v>
                </c:pt>
                <c:pt idx="63">
                  <c:v>0.6399999999999999</c:v>
                </c:pt>
                <c:pt idx="64">
                  <c:v>0.6399999999999999</c:v>
                </c:pt>
                <c:pt idx="65">
                  <c:v>0.6319999999999999</c:v>
                </c:pt>
                <c:pt idx="66">
                  <c:v>0.62399999999999989</c:v>
                </c:pt>
                <c:pt idx="67">
                  <c:v>0.61599999999999988</c:v>
                </c:pt>
                <c:pt idx="68">
                  <c:v>0.60799999999999987</c:v>
                </c:pt>
                <c:pt idx="69">
                  <c:v>0.59999999999999987</c:v>
                </c:pt>
                <c:pt idx="70">
                  <c:v>0.59999999999999987</c:v>
                </c:pt>
                <c:pt idx="71">
                  <c:v>0.59999999999999987</c:v>
                </c:pt>
                <c:pt idx="72">
                  <c:v>0.59999999999999987</c:v>
                </c:pt>
                <c:pt idx="73">
                  <c:v>0.59999999999999987</c:v>
                </c:pt>
                <c:pt idx="74">
                  <c:v>0.59999999999999987</c:v>
                </c:pt>
                <c:pt idx="75">
                  <c:v>0.59999999999999987</c:v>
                </c:pt>
                <c:pt idx="76">
                  <c:v>0.59999999999999987</c:v>
                </c:pt>
                <c:pt idx="77">
                  <c:v>0.59999999999999987</c:v>
                </c:pt>
                <c:pt idx="78">
                  <c:v>0.59999999999999987</c:v>
                </c:pt>
                <c:pt idx="79">
                  <c:v>0.59999999999999987</c:v>
                </c:pt>
                <c:pt idx="80">
                  <c:v>0.59999999999999987</c:v>
                </c:pt>
                <c:pt idx="81">
                  <c:v>0.59999999999999987</c:v>
                </c:pt>
                <c:pt idx="82">
                  <c:v>0.59999999999999987</c:v>
                </c:pt>
                <c:pt idx="83">
                  <c:v>0.59999999999999987</c:v>
                </c:pt>
                <c:pt idx="84">
                  <c:v>0.59999999999999987</c:v>
                </c:pt>
                <c:pt idx="85">
                  <c:v>0.59199999999999997</c:v>
                </c:pt>
                <c:pt idx="86">
                  <c:v>0.58399999999999985</c:v>
                </c:pt>
                <c:pt idx="87">
                  <c:v>0.57599999999999996</c:v>
                </c:pt>
                <c:pt idx="88">
                  <c:v>0.55999999999999994</c:v>
                </c:pt>
                <c:pt idx="89">
                  <c:v>0.53599999999999992</c:v>
                </c:pt>
                <c:pt idx="90">
                  <c:v>0.51999999999999991</c:v>
                </c:pt>
                <c:pt idx="91">
                  <c:v>0.50399999999999989</c:v>
                </c:pt>
                <c:pt idx="92">
                  <c:v>0.47999999999999993</c:v>
                </c:pt>
                <c:pt idx="93">
                  <c:v>0.46399999999999991</c:v>
                </c:pt>
                <c:pt idx="94">
                  <c:v>0.4479999999999999</c:v>
                </c:pt>
                <c:pt idx="95">
                  <c:v>0.42399999999999993</c:v>
                </c:pt>
                <c:pt idx="96">
                  <c:v>0.39199999999999996</c:v>
                </c:pt>
                <c:pt idx="97">
                  <c:v>0.35199999999999998</c:v>
                </c:pt>
                <c:pt idx="98">
                  <c:v>0.26399999999999996</c:v>
                </c:pt>
                <c:pt idx="99">
                  <c:v>0.23999999999999996</c:v>
                </c:pt>
                <c:pt idx="100">
                  <c:v>0</c:v>
                </c:pt>
              </c:numCache>
            </c:numRef>
          </c:yVal>
          <c:smooth val="0"/>
          <c:extLst>
            <c:ext xmlns:c16="http://schemas.microsoft.com/office/drawing/2014/chart" uri="{C3380CC4-5D6E-409C-BE32-E72D297353CC}">
              <c16:uniqueId val="{00000000-D30D-4135-9728-1DA66B360249}"/>
            </c:ext>
          </c:extLst>
        </c:ser>
        <c:ser>
          <c:idx val="1"/>
          <c:order val="1"/>
          <c:tx>
            <c:v>Specificity</c:v>
          </c:tx>
          <c:spPr>
            <a:ln w="28575">
              <a:solidFill>
                <a:srgbClr val="FF0000"/>
              </a:solidFill>
            </a:ln>
          </c:spPr>
          <c:marker>
            <c:symbol val="none"/>
          </c:marker>
          <c:xVal>
            <c:numRef>
              <c:f>'Model 4'!$AR$145:$EN$145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4'!$AR$147:$EN$147</c:f>
              <c:numCache>
                <c:formatCode>#,##0.000</c:formatCode>
                <c:ptCount val="101"/>
                <c:pt idx="0">
                  <c:v>0</c:v>
                </c:pt>
                <c:pt idx="1">
                  <c:v>0.838006230529595</c:v>
                </c:pt>
                <c:pt idx="2">
                  <c:v>0.69968847352024921</c:v>
                </c:pt>
                <c:pt idx="3">
                  <c:v>0.88348909657320884</c:v>
                </c:pt>
                <c:pt idx="4">
                  <c:v>0.90093457943925226</c:v>
                </c:pt>
                <c:pt idx="5">
                  <c:v>0.91090342679127723</c:v>
                </c:pt>
                <c:pt idx="6">
                  <c:v>0.92087227414330231</c:v>
                </c:pt>
                <c:pt idx="7">
                  <c:v>0.92897196261682236</c:v>
                </c:pt>
                <c:pt idx="8">
                  <c:v>0.93333333333333346</c:v>
                </c:pt>
                <c:pt idx="9">
                  <c:v>0.93769470404984423</c:v>
                </c:pt>
                <c:pt idx="10">
                  <c:v>0.94205607476635511</c:v>
                </c:pt>
                <c:pt idx="11">
                  <c:v>0.9445482866043613</c:v>
                </c:pt>
                <c:pt idx="12">
                  <c:v>0.9470404984423676</c:v>
                </c:pt>
                <c:pt idx="13">
                  <c:v>0.95015576323987538</c:v>
                </c:pt>
                <c:pt idx="14">
                  <c:v>0.95264797507788168</c:v>
                </c:pt>
                <c:pt idx="15">
                  <c:v>0.95514018691588787</c:v>
                </c:pt>
                <c:pt idx="16">
                  <c:v>0.95763239875389405</c:v>
                </c:pt>
                <c:pt idx="17">
                  <c:v>0.95887850467289726</c:v>
                </c:pt>
                <c:pt idx="18">
                  <c:v>0.96074766355140184</c:v>
                </c:pt>
                <c:pt idx="19">
                  <c:v>0.96199376947040505</c:v>
                </c:pt>
                <c:pt idx="20">
                  <c:v>0.96323987538940803</c:v>
                </c:pt>
                <c:pt idx="21">
                  <c:v>0.96510903426791284</c:v>
                </c:pt>
                <c:pt idx="22">
                  <c:v>0.96697819314641742</c:v>
                </c:pt>
                <c:pt idx="23">
                  <c:v>0.96884735202492211</c:v>
                </c:pt>
                <c:pt idx="24">
                  <c:v>0.97071651090342681</c:v>
                </c:pt>
                <c:pt idx="25">
                  <c:v>0.9738317757009346</c:v>
                </c:pt>
                <c:pt idx="26">
                  <c:v>0.97632398753894079</c:v>
                </c:pt>
                <c:pt idx="27">
                  <c:v>0.97881619937694697</c:v>
                </c:pt>
                <c:pt idx="28">
                  <c:v>0.98068535825545178</c:v>
                </c:pt>
                <c:pt idx="29">
                  <c:v>0.98317757009345796</c:v>
                </c:pt>
                <c:pt idx="30">
                  <c:v>0.98442367601246106</c:v>
                </c:pt>
                <c:pt idx="31">
                  <c:v>0.98566978193146415</c:v>
                </c:pt>
                <c:pt idx="32">
                  <c:v>0.98691588785046735</c:v>
                </c:pt>
                <c:pt idx="33">
                  <c:v>0.98753894080996885</c:v>
                </c:pt>
                <c:pt idx="34">
                  <c:v>0.98753894080996885</c:v>
                </c:pt>
                <c:pt idx="35">
                  <c:v>0.98753894080996885</c:v>
                </c:pt>
                <c:pt idx="36">
                  <c:v>0.98753894080996885</c:v>
                </c:pt>
                <c:pt idx="37">
                  <c:v>0.98753894080996885</c:v>
                </c:pt>
                <c:pt idx="38">
                  <c:v>0.98816199376947034</c:v>
                </c:pt>
                <c:pt idx="39">
                  <c:v>0.98878504672897194</c:v>
                </c:pt>
                <c:pt idx="40">
                  <c:v>0.98940809968847354</c:v>
                </c:pt>
                <c:pt idx="41">
                  <c:v>0.99003115264797514</c:v>
                </c:pt>
                <c:pt idx="42">
                  <c:v>0.99065420560747663</c:v>
                </c:pt>
                <c:pt idx="43">
                  <c:v>0.99065420560747663</c:v>
                </c:pt>
                <c:pt idx="44">
                  <c:v>0.99065420560747663</c:v>
                </c:pt>
                <c:pt idx="45">
                  <c:v>0.99065420560747663</c:v>
                </c:pt>
                <c:pt idx="46">
                  <c:v>0.99065420560747663</c:v>
                </c:pt>
                <c:pt idx="47">
                  <c:v>0.99065420560747663</c:v>
                </c:pt>
                <c:pt idx="48">
                  <c:v>0.99065420560747663</c:v>
                </c:pt>
                <c:pt idx="49">
                  <c:v>0.99127725856697813</c:v>
                </c:pt>
                <c:pt idx="50">
                  <c:v>0.99190031152647973</c:v>
                </c:pt>
                <c:pt idx="51">
                  <c:v>0.99252336448598133</c:v>
                </c:pt>
                <c:pt idx="52">
                  <c:v>0.99314641744548293</c:v>
                </c:pt>
                <c:pt idx="53">
                  <c:v>0.99376947040498442</c:v>
                </c:pt>
                <c:pt idx="54">
                  <c:v>0.99376947040498442</c:v>
                </c:pt>
                <c:pt idx="55">
                  <c:v>0.99376947040498442</c:v>
                </c:pt>
                <c:pt idx="56">
                  <c:v>0.99376947040498442</c:v>
                </c:pt>
                <c:pt idx="57">
                  <c:v>0.99376947040498442</c:v>
                </c:pt>
                <c:pt idx="58">
                  <c:v>0.99376947040498442</c:v>
                </c:pt>
                <c:pt idx="59">
                  <c:v>0.99376947040498442</c:v>
                </c:pt>
                <c:pt idx="60">
                  <c:v>0.99439252336448591</c:v>
                </c:pt>
                <c:pt idx="61">
                  <c:v>0.99501557632398752</c:v>
                </c:pt>
                <c:pt idx="62">
                  <c:v>0.99563862928348912</c:v>
                </c:pt>
                <c:pt idx="63">
                  <c:v>0.99626168224299072</c:v>
                </c:pt>
                <c:pt idx="64">
                  <c:v>0.99688473520249221</c:v>
                </c:pt>
                <c:pt idx="65">
                  <c:v>0.99688473520249221</c:v>
                </c:pt>
                <c:pt idx="66">
                  <c:v>0.99688473520249221</c:v>
                </c:pt>
                <c:pt idx="67">
                  <c:v>0.99688473520249221</c:v>
                </c:pt>
                <c:pt idx="68">
                  <c:v>0.99688473520249221</c:v>
                </c:pt>
                <c:pt idx="69">
                  <c:v>0.9975077881619937</c:v>
                </c:pt>
                <c:pt idx="70">
                  <c:v>0.9981308411214953</c:v>
                </c:pt>
                <c:pt idx="71">
                  <c:v>0.99875389408099691</c:v>
                </c:pt>
                <c:pt idx="72">
                  <c:v>0.99937694704049851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numCache>
            </c:numRef>
          </c:yVal>
          <c:smooth val="0"/>
          <c:extLst>
            <c:ext xmlns:c16="http://schemas.microsoft.com/office/drawing/2014/chart" uri="{C3380CC4-5D6E-409C-BE32-E72D297353CC}">
              <c16:uniqueId val="{00000001-D30D-4135-9728-1DA66B360249}"/>
            </c:ext>
          </c:extLst>
        </c:ser>
        <c:ser>
          <c:idx val="2"/>
          <c:order val="2"/>
          <c:tx>
            <c:strRef>
              <c:f>'Model 4'!$AQ$148</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4'!$AR$145:$EN$145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4'!$AR$148:$EN$148</c:f>
              <c:numCache>
                <c:formatCode>#,##0.000</c:formatCode>
                <c:ptCount val="101"/>
                <c:pt idx="0">
                  <c:v>0.49999999999999994</c:v>
                </c:pt>
                <c:pt idx="1">
                  <c:v>0.89900311526479748</c:v>
                </c:pt>
                <c:pt idx="2">
                  <c:v>0.82584423676012453</c:v>
                </c:pt>
                <c:pt idx="3">
                  <c:v>0.90974454828660434</c:v>
                </c:pt>
                <c:pt idx="4">
                  <c:v>0.91446728971962599</c:v>
                </c:pt>
                <c:pt idx="5">
                  <c:v>0.91545171339563858</c:v>
                </c:pt>
                <c:pt idx="6">
                  <c:v>0.92043613707165106</c:v>
                </c:pt>
                <c:pt idx="7">
                  <c:v>0.92448598130841109</c:v>
                </c:pt>
                <c:pt idx="8">
                  <c:v>0.92666666666666664</c:v>
                </c:pt>
                <c:pt idx="9">
                  <c:v>0.92884735202492208</c:v>
                </c:pt>
                <c:pt idx="10">
                  <c:v>0.93102803738317741</c:v>
                </c:pt>
                <c:pt idx="11">
                  <c:v>0.93227414330218061</c:v>
                </c:pt>
                <c:pt idx="12">
                  <c:v>0.93352024922118371</c:v>
                </c:pt>
                <c:pt idx="13">
                  <c:v>0.93507788161993766</c:v>
                </c:pt>
                <c:pt idx="14">
                  <c:v>0.93632398753894075</c:v>
                </c:pt>
                <c:pt idx="15">
                  <c:v>0.93757009345794384</c:v>
                </c:pt>
                <c:pt idx="16">
                  <c:v>0.93881619937694694</c:v>
                </c:pt>
                <c:pt idx="17">
                  <c:v>0.93943925233644854</c:v>
                </c:pt>
                <c:pt idx="18">
                  <c:v>0.94037383177570089</c:v>
                </c:pt>
                <c:pt idx="19">
                  <c:v>0.94099688473520238</c:v>
                </c:pt>
                <c:pt idx="20">
                  <c:v>0.94161993769470387</c:v>
                </c:pt>
                <c:pt idx="21">
                  <c:v>0.94255451713395633</c:v>
                </c:pt>
                <c:pt idx="22">
                  <c:v>0.93948909657320867</c:v>
                </c:pt>
                <c:pt idx="23">
                  <c:v>0.93642367601246101</c:v>
                </c:pt>
                <c:pt idx="24">
                  <c:v>0.93335825545171325</c:v>
                </c:pt>
                <c:pt idx="25">
                  <c:v>0.93091588785046731</c:v>
                </c:pt>
                <c:pt idx="26">
                  <c:v>0.92416199376947028</c:v>
                </c:pt>
                <c:pt idx="27">
                  <c:v>0.92140809968847348</c:v>
                </c:pt>
                <c:pt idx="28">
                  <c:v>0.91834267912772582</c:v>
                </c:pt>
                <c:pt idx="29">
                  <c:v>0.91558878504672891</c:v>
                </c:pt>
                <c:pt idx="30">
                  <c:v>0.91221183800623051</c:v>
                </c:pt>
                <c:pt idx="31">
                  <c:v>0.912834890965732</c:v>
                </c:pt>
                <c:pt idx="32">
                  <c:v>0.90945794392523371</c:v>
                </c:pt>
                <c:pt idx="33">
                  <c:v>0.90576947040498434</c:v>
                </c:pt>
                <c:pt idx="34">
                  <c:v>0.90176947040498434</c:v>
                </c:pt>
                <c:pt idx="35">
                  <c:v>0.89776947040498434</c:v>
                </c:pt>
                <c:pt idx="36">
                  <c:v>0.89376947040498433</c:v>
                </c:pt>
                <c:pt idx="37">
                  <c:v>0.89376947040498433</c:v>
                </c:pt>
                <c:pt idx="38">
                  <c:v>0.89408099688473519</c:v>
                </c:pt>
                <c:pt idx="39">
                  <c:v>0.89439252336448594</c:v>
                </c:pt>
                <c:pt idx="40">
                  <c:v>0.89470404984423668</c:v>
                </c:pt>
                <c:pt idx="41">
                  <c:v>0.89501557632398754</c:v>
                </c:pt>
                <c:pt idx="42">
                  <c:v>0.89532710280373828</c:v>
                </c:pt>
                <c:pt idx="43">
                  <c:v>0.89532710280373828</c:v>
                </c:pt>
                <c:pt idx="44">
                  <c:v>0.89532710280373828</c:v>
                </c:pt>
                <c:pt idx="45">
                  <c:v>0.89532710280373828</c:v>
                </c:pt>
                <c:pt idx="46">
                  <c:v>0.89532710280373828</c:v>
                </c:pt>
                <c:pt idx="47">
                  <c:v>0.89532710280373828</c:v>
                </c:pt>
                <c:pt idx="48">
                  <c:v>0.89532710280373828</c:v>
                </c:pt>
                <c:pt idx="49">
                  <c:v>0.89563862928348903</c:v>
                </c:pt>
                <c:pt idx="50">
                  <c:v>0.89595015576323989</c:v>
                </c:pt>
                <c:pt idx="51">
                  <c:v>0.89626168224299063</c:v>
                </c:pt>
                <c:pt idx="52">
                  <c:v>0.89657320872274138</c:v>
                </c:pt>
                <c:pt idx="53">
                  <c:v>0.89688473520249223</c:v>
                </c:pt>
                <c:pt idx="54">
                  <c:v>0.89688473520249223</c:v>
                </c:pt>
                <c:pt idx="55">
                  <c:v>0.89288473520249223</c:v>
                </c:pt>
                <c:pt idx="56">
                  <c:v>0.88488473520249211</c:v>
                </c:pt>
                <c:pt idx="57">
                  <c:v>0.87688473520249222</c:v>
                </c:pt>
                <c:pt idx="58">
                  <c:v>0.86888473520249221</c:v>
                </c:pt>
                <c:pt idx="59">
                  <c:v>0.85288473520249219</c:v>
                </c:pt>
                <c:pt idx="60">
                  <c:v>0.84119626168224282</c:v>
                </c:pt>
                <c:pt idx="61">
                  <c:v>0.83350778816199367</c:v>
                </c:pt>
                <c:pt idx="62">
                  <c:v>0.82581931464174452</c:v>
                </c:pt>
                <c:pt idx="63">
                  <c:v>0.81813084112149537</c:v>
                </c:pt>
                <c:pt idx="64">
                  <c:v>0.818442367601246</c:v>
                </c:pt>
                <c:pt idx="65">
                  <c:v>0.814442367601246</c:v>
                </c:pt>
                <c:pt idx="66">
                  <c:v>0.81044236760124599</c:v>
                </c:pt>
                <c:pt idx="67">
                  <c:v>0.80644236760124599</c:v>
                </c:pt>
                <c:pt idx="68">
                  <c:v>0.80244236760124599</c:v>
                </c:pt>
                <c:pt idx="69">
                  <c:v>0.79875389408099684</c:v>
                </c:pt>
                <c:pt idx="70">
                  <c:v>0.79906542056074759</c:v>
                </c:pt>
                <c:pt idx="71">
                  <c:v>0.79937694704049833</c:v>
                </c:pt>
                <c:pt idx="72">
                  <c:v>0.79968847352024919</c:v>
                </c:pt>
                <c:pt idx="73">
                  <c:v>0.79999999999999993</c:v>
                </c:pt>
                <c:pt idx="74">
                  <c:v>0.79999999999999993</c:v>
                </c:pt>
                <c:pt idx="75">
                  <c:v>0.79999999999999993</c:v>
                </c:pt>
                <c:pt idx="76">
                  <c:v>0.79999999999999993</c:v>
                </c:pt>
                <c:pt idx="77">
                  <c:v>0.79999999999999993</c:v>
                </c:pt>
                <c:pt idx="78">
                  <c:v>0.79999999999999993</c:v>
                </c:pt>
                <c:pt idx="79">
                  <c:v>0.79999999999999993</c:v>
                </c:pt>
                <c:pt idx="80">
                  <c:v>0.79999999999999993</c:v>
                </c:pt>
                <c:pt idx="81">
                  <c:v>0.79999999999999993</c:v>
                </c:pt>
                <c:pt idx="82">
                  <c:v>0.79999999999999993</c:v>
                </c:pt>
                <c:pt idx="83">
                  <c:v>0.79999999999999993</c:v>
                </c:pt>
                <c:pt idx="84">
                  <c:v>0.79999999999999993</c:v>
                </c:pt>
                <c:pt idx="85">
                  <c:v>0.79600000000000004</c:v>
                </c:pt>
                <c:pt idx="86">
                  <c:v>0.79199999999999993</c:v>
                </c:pt>
                <c:pt idx="87">
                  <c:v>0.78800000000000003</c:v>
                </c:pt>
                <c:pt idx="88">
                  <c:v>0.78</c:v>
                </c:pt>
                <c:pt idx="89">
                  <c:v>0.76800000000000002</c:v>
                </c:pt>
                <c:pt idx="90">
                  <c:v>0.76</c:v>
                </c:pt>
                <c:pt idx="91">
                  <c:v>0.752</c:v>
                </c:pt>
                <c:pt idx="92">
                  <c:v>0.74</c:v>
                </c:pt>
                <c:pt idx="93">
                  <c:v>0.73199999999999998</c:v>
                </c:pt>
                <c:pt idx="94">
                  <c:v>0.72399999999999998</c:v>
                </c:pt>
                <c:pt idx="95">
                  <c:v>0.71199999999999997</c:v>
                </c:pt>
                <c:pt idx="96">
                  <c:v>0.69599999999999995</c:v>
                </c:pt>
                <c:pt idx="97">
                  <c:v>0.67599999999999993</c:v>
                </c:pt>
                <c:pt idx="98">
                  <c:v>0.63200000000000001</c:v>
                </c:pt>
                <c:pt idx="99">
                  <c:v>0.62</c:v>
                </c:pt>
                <c:pt idx="100">
                  <c:v>0.5</c:v>
                </c:pt>
              </c:numCache>
            </c:numRef>
          </c:yVal>
          <c:smooth val="0"/>
          <c:extLst>
            <c:ext xmlns:c16="http://schemas.microsoft.com/office/drawing/2014/chart" uri="{C3380CC4-5D6E-409C-BE32-E72D297353CC}">
              <c16:uniqueId val="{00000002-D30D-4135-9728-1DA66B360249}"/>
            </c:ext>
          </c:extLst>
        </c:ser>
        <c:dLbls>
          <c:showLegendKey val="0"/>
          <c:showVal val="0"/>
          <c:showCatName val="0"/>
          <c:showSerName val="0"/>
          <c:showPercent val="0"/>
          <c:showBubbleSize val="0"/>
        </c:dLbls>
        <c:axId val="937116080"/>
        <c:axId val="1241803088"/>
      </c:scatterChart>
      <c:valAx>
        <c:axId val="937116080"/>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1241803088"/>
        <c:crosses val="autoZero"/>
        <c:crossBetween val="midCat"/>
      </c:valAx>
      <c:valAx>
        <c:axId val="1241803088"/>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937116080"/>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Error Rates- vs- Cutoff Value
</a:t>
            </a:r>
            <a:r>
              <a:rPr lang="en-GB" sz="1000"/>
              <a:t>Model 4 for Vendor.Eq.EnchantedDiamonds    (8 variables, n=346)</a:t>
            </a:r>
          </a:p>
        </c:rich>
      </c:tx>
      <c:overlay val="0"/>
    </c:title>
    <c:autoTitleDeleted val="0"/>
    <c:plotArea>
      <c:layout/>
      <c:scatterChart>
        <c:scatterStyle val="lineMarker"/>
        <c:varyColors val="0"/>
        <c:ser>
          <c:idx val="0"/>
          <c:order val="0"/>
          <c:tx>
            <c:v>% False Positive</c:v>
          </c:tx>
          <c:spPr>
            <a:ln w="28575">
              <a:solidFill>
                <a:srgbClr val="0000FF"/>
              </a:solidFill>
            </a:ln>
          </c:spPr>
          <c:marker>
            <c:symbol val="none"/>
          </c:marker>
          <c:xVal>
            <c:numRef>
              <c:f>'Model 4'!$AR$168:$EN$168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4'!$AR$169:$EN$169</c:f>
              <c:numCache>
                <c:formatCode>#,##0.000</c:formatCode>
                <c:ptCount val="101"/>
                <c:pt idx="0">
                  <c:v>0.9277456647398844</c:v>
                </c:pt>
                <c:pt idx="1">
                  <c:v>0.15028901734104047</c:v>
                </c:pt>
                <c:pt idx="2">
                  <c:v>0.27861271676300581</c:v>
                </c:pt>
                <c:pt idx="3">
                  <c:v>0.10809248554913295</c:v>
                </c:pt>
                <c:pt idx="4">
                  <c:v>9.1907514450867048E-2</c:v>
                </c:pt>
                <c:pt idx="5">
                  <c:v>8.2658959537572255E-2</c:v>
                </c:pt>
                <c:pt idx="6">
                  <c:v>7.3410404624277448E-2</c:v>
                </c:pt>
                <c:pt idx="7">
                  <c:v>6.5895953757225442E-2</c:v>
                </c:pt>
                <c:pt idx="8">
                  <c:v>6.1849710982658956E-2</c:v>
                </c:pt>
                <c:pt idx="9">
                  <c:v>5.7803468208092484E-2</c:v>
                </c:pt>
                <c:pt idx="10">
                  <c:v>5.3757225433526012E-2</c:v>
                </c:pt>
                <c:pt idx="11">
                  <c:v>5.1445086705202314E-2</c:v>
                </c:pt>
                <c:pt idx="12">
                  <c:v>4.9132947976878616E-2</c:v>
                </c:pt>
                <c:pt idx="13">
                  <c:v>4.6242774566473986E-2</c:v>
                </c:pt>
                <c:pt idx="14">
                  <c:v>4.3930635838150288E-2</c:v>
                </c:pt>
                <c:pt idx="15">
                  <c:v>4.161849710982659E-2</c:v>
                </c:pt>
                <c:pt idx="16">
                  <c:v>3.9306358381502891E-2</c:v>
                </c:pt>
                <c:pt idx="17">
                  <c:v>3.8150289017341035E-2</c:v>
                </c:pt>
                <c:pt idx="18">
                  <c:v>3.6416184971098262E-2</c:v>
                </c:pt>
                <c:pt idx="19">
                  <c:v>3.5260115606936412E-2</c:v>
                </c:pt>
                <c:pt idx="20">
                  <c:v>3.410404624277457E-2</c:v>
                </c:pt>
                <c:pt idx="21">
                  <c:v>3.236994219653179E-2</c:v>
                </c:pt>
                <c:pt idx="22">
                  <c:v>3.0635838150289016E-2</c:v>
                </c:pt>
                <c:pt idx="23">
                  <c:v>2.8901734104046242E-2</c:v>
                </c:pt>
                <c:pt idx="24">
                  <c:v>2.7167630057803469E-2</c:v>
                </c:pt>
                <c:pt idx="25">
                  <c:v>2.4277456647398846E-2</c:v>
                </c:pt>
                <c:pt idx="26">
                  <c:v>2.1965317919075144E-2</c:v>
                </c:pt>
                <c:pt idx="27">
                  <c:v>1.9653179190751446E-2</c:v>
                </c:pt>
                <c:pt idx="28">
                  <c:v>1.7919075144508672E-2</c:v>
                </c:pt>
                <c:pt idx="29">
                  <c:v>1.5606936416184972E-2</c:v>
                </c:pt>
                <c:pt idx="30">
                  <c:v>1.4450867052023121E-2</c:v>
                </c:pt>
                <c:pt idx="31">
                  <c:v>1.329479768786127E-2</c:v>
                </c:pt>
                <c:pt idx="32">
                  <c:v>1.2138728323699423E-2</c:v>
                </c:pt>
                <c:pt idx="33">
                  <c:v>1.1560693641618497E-2</c:v>
                </c:pt>
                <c:pt idx="34">
                  <c:v>1.1560693641618497E-2</c:v>
                </c:pt>
                <c:pt idx="35">
                  <c:v>1.1560693641618497E-2</c:v>
                </c:pt>
                <c:pt idx="36">
                  <c:v>1.1560693641618497E-2</c:v>
                </c:pt>
                <c:pt idx="37">
                  <c:v>1.1560693641618497E-2</c:v>
                </c:pt>
                <c:pt idx="38">
                  <c:v>1.0982658959537572E-2</c:v>
                </c:pt>
                <c:pt idx="39">
                  <c:v>1.0404624277456647E-2</c:v>
                </c:pt>
                <c:pt idx="40">
                  <c:v>9.8265895953757228E-3</c:v>
                </c:pt>
                <c:pt idx="41">
                  <c:v>9.2485549132947983E-3</c:v>
                </c:pt>
                <c:pt idx="42">
                  <c:v>8.670520231213872E-3</c:v>
                </c:pt>
                <c:pt idx="43">
                  <c:v>8.670520231213872E-3</c:v>
                </c:pt>
                <c:pt idx="44">
                  <c:v>8.670520231213872E-3</c:v>
                </c:pt>
                <c:pt idx="45">
                  <c:v>8.670520231213872E-3</c:v>
                </c:pt>
                <c:pt idx="46">
                  <c:v>8.670520231213872E-3</c:v>
                </c:pt>
                <c:pt idx="47">
                  <c:v>8.670520231213872E-3</c:v>
                </c:pt>
                <c:pt idx="48">
                  <c:v>8.670520231213872E-3</c:v>
                </c:pt>
                <c:pt idx="49">
                  <c:v>8.0924855491329474E-3</c:v>
                </c:pt>
                <c:pt idx="50">
                  <c:v>7.5144508670520237E-3</c:v>
                </c:pt>
                <c:pt idx="51">
                  <c:v>6.9364161849710983E-3</c:v>
                </c:pt>
                <c:pt idx="52">
                  <c:v>6.3583815028901737E-3</c:v>
                </c:pt>
                <c:pt idx="53">
                  <c:v>5.7803468208092483E-3</c:v>
                </c:pt>
                <c:pt idx="54">
                  <c:v>5.7803468208092483E-3</c:v>
                </c:pt>
                <c:pt idx="55">
                  <c:v>5.7803468208092483E-3</c:v>
                </c:pt>
                <c:pt idx="56">
                  <c:v>5.7803468208092483E-3</c:v>
                </c:pt>
                <c:pt idx="57">
                  <c:v>5.7803468208092483E-3</c:v>
                </c:pt>
                <c:pt idx="58">
                  <c:v>5.7803468208092483E-3</c:v>
                </c:pt>
                <c:pt idx="59">
                  <c:v>5.7803468208092483E-3</c:v>
                </c:pt>
                <c:pt idx="60">
                  <c:v>5.2023121387283237E-3</c:v>
                </c:pt>
                <c:pt idx="61">
                  <c:v>4.6242774566473991E-3</c:v>
                </c:pt>
                <c:pt idx="62">
                  <c:v>4.0462427745664737E-3</c:v>
                </c:pt>
                <c:pt idx="63">
                  <c:v>3.4682080924855491E-3</c:v>
                </c:pt>
                <c:pt idx="64">
                  <c:v>2.8901734104046241E-3</c:v>
                </c:pt>
                <c:pt idx="65">
                  <c:v>2.8901734104046241E-3</c:v>
                </c:pt>
                <c:pt idx="66">
                  <c:v>2.8901734104046241E-3</c:v>
                </c:pt>
                <c:pt idx="67">
                  <c:v>2.8901734104046241E-3</c:v>
                </c:pt>
                <c:pt idx="68">
                  <c:v>2.8901734104046241E-3</c:v>
                </c:pt>
                <c:pt idx="69">
                  <c:v>2.3121387283236996E-3</c:v>
                </c:pt>
                <c:pt idx="70">
                  <c:v>1.7341040462427746E-3</c:v>
                </c:pt>
                <c:pt idx="71">
                  <c:v>1.1560693641618498E-3</c:v>
                </c:pt>
                <c:pt idx="72">
                  <c:v>5.7803468208092489E-4</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C3D6-4E6D-8196-ED4FFB7AA663}"/>
            </c:ext>
          </c:extLst>
        </c:ser>
        <c:ser>
          <c:idx val="1"/>
          <c:order val="1"/>
          <c:tx>
            <c:v>% False Negative</c:v>
          </c:tx>
          <c:spPr>
            <a:ln w="28575">
              <a:solidFill>
                <a:srgbClr val="FF0000"/>
              </a:solidFill>
            </a:ln>
          </c:spPr>
          <c:marker>
            <c:symbol val="none"/>
          </c:marker>
          <c:xVal>
            <c:numRef>
              <c:f>'Model 4'!$AR$168:$EN$168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4'!$AR$170:$EN$170</c:f>
              <c:numCache>
                <c:formatCode>#,##0.000</c:formatCode>
                <c:ptCount val="101"/>
                <c:pt idx="0">
                  <c:v>0</c:v>
                </c:pt>
                <c:pt idx="1">
                  <c:v>2.8901734104046345E-3</c:v>
                </c:pt>
                <c:pt idx="2">
                  <c:v>3.4682080924855574E-3</c:v>
                </c:pt>
                <c:pt idx="3">
                  <c:v>4.6242774566474095E-3</c:v>
                </c:pt>
                <c:pt idx="4">
                  <c:v>5.2023121387283341E-3</c:v>
                </c:pt>
                <c:pt idx="5">
                  <c:v>5.7803468208092587E-3</c:v>
                </c:pt>
                <c:pt idx="6">
                  <c:v>5.7803468208092587E-3</c:v>
                </c:pt>
                <c:pt idx="7">
                  <c:v>5.7803468208092587E-3</c:v>
                </c:pt>
                <c:pt idx="8">
                  <c:v>5.7803468208092587E-3</c:v>
                </c:pt>
                <c:pt idx="9">
                  <c:v>5.7803468208092587E-3</c:v>
                </c:pt>
                <c:pt idx="10">
                  <c:v>5.7803468208092587E-3</c:v>
                </c:pt>
                <c:pt idx="11">
                  <c:v>5.7803468208092587E-3</c:v>
                </c:pt>
                <c:pt idx="12">
                  <c:v>5.7803468208092587E-3</c:v>
                </c:pt>
                <c:pt idx="13">
                  <c:v>5.7803468208092587E-3</c:v>
                </c:pt>
                <c:pt idx="14">
                  <c:v>5.7803468208092587E-3</c:v>
                </c:pt>
                <c:pt idx="15">
                  <c:v>5.7803468208092587E-3</c:v>
                </c:pt>
                <c:pt idx="16">
                  <c:v>5.7803468208092587E-3</c:v>
                </c:pt>
                <c:pt idx="17">
                  <c:v>5.7803468208092587E-3</c:v>
                </c:pt>
                <c:pt idx="18">
                  <c:v>5.7803468208092587E-3</c:v>
                </c:pt>
                <c:pt idx="19">
                  <c:v>5.7803468208092587E-3</c:v>
                </c:pt>
                <c:pt idx="20">
                  <c:v>5.7803468208092587E-3</c:v>
                </c:pt>
                <c:pt idx="21">
                  <c:v>5.7803468208092587E-3</c:v>
                </c:pt>
                <c:pt idx="22">
                  <c:v>6.3583815028901841E-3</c:v>
                </c:pt>
                <c:pt idx="23">
                  <c:v>6.9364161849711087E-3</c:v>
                </c:pt>
                <c:pt idx="24">
                  <c:v>7.5144508670520332E-3</c:v>
                </c:pt>
                <c:pt idx="25">
                  <c:v>8.0924855491329578E-3</c:v>
                </c:pt>
                <c:pt idx="26">
                  <c:v>9.2485549132948087E-3</c:v>
                </c:pt>
                <c:pt idx="27">
                  <c:v>9.8265895953757332E-3</c:v>
                </c:pt>
                <c:pt idx="28">
                  <c:v>1.0404624277456658E-2</c:v>
                </c:pt>
                <c:pt idx="29">
                  <c:v>1.0982658959537582E-2</c:v>
                </c:pt>
                <c:pt idx="30">
                  <c:v>1.1560693641618507E-2</c:v>
                </c:pt>
                <c:pt idx="31">
                  <c:v>1.1560693641618507E-2</c:v>
                </c:pt>
                <c:pt idx="32">
                  <c:v>1.2138728323699433E-2</c:v>
                </c:pt>
                <c:pt idx="33">
                  <c:v>1.2716763005780358E-2</c:v>
                </c:pt>
                <c:pt idx="34">
                  <c:v>1.3294797687861281E-2</c:v>
                </c:pt>
                <c:pt idx="35">
                  <c:v>1.3872832369942207E-2</c:v>
                </c:pt>
                <c:pt idx="36">
                  <c:v>1.4450867052023132E-2</c:v>
                </c:pt>
                <c:pt idx="37">
                  <c:v>1.4450867052023132E-2</c:v>
                </c:pt>
                <c:pt idx="38">
                  <c:v>1.4450867052023132E-2</c:v>
                </c:pt>
                <c:pt idx="39">
                  <c:v>1.4450867052023132E-2</c:v>
                </c:pt>
                <c:pt idx="40">
                  <c:v>1.4450867052023132E-2</c:v>
                </c:pt>
                <c:pt idx="41">
                  <c:v>1.4450867052023132E-2</c:v>
                </c:pt>
                <c:pt idx="42">
                  <c:v>1.4450867052023132E-2</c:v>
                </c:pt>
                <c:pt idx="43">
                  <c:v>1.4450867052023132E-2</c:v>
                </c:pt>
                <c:pt idx="44">
                  <c:v>1.4450867052023132E-2</c:v>
                </c:pt>
                <c:pt idx="45">
                  <c:v>1.4450867052023132E-2</c:v>
                </c:pt>
                <c:pt idx="46">
                  <c:v>1.4450867052023132E-2</c:v>
                </c:pt>
                <c:pt idx="47">
                  <c:v>1.4450867052023132E-2</c:v>
                </c:pt>
                <c:pt idx="48">
                  <c:v>1.4450867052023132E-2</c:v>
                </c:pt>
                <c:pt idx="49">
                  <c:v>1.4450867052023132E-2</c:v>
                </c:pt>
                <c:pt idx="50">
                  <c:v>1.4450867052023132E-2</c:v>
                </c:pt>
                <c:pt idx="51">
                  <c:v>1.4450867052023132E-2</c:v>
                </c:pt>
                <c:pt idx="52">
                  <c:v>1.4450867052023132E-2</c:v>
                </c:pt>
                <c:pt idx="53">
                  <c:v>1.4450867052023132E-2</c:v>
                </c:pt>
                <c:pt idx="54">
                  <c:v>1.4450867052023132E-2</c:v>
                </c:pt>
                <c:pt idx="55">
                  <c:v>1.5028901734104058E-2</c:v>
                </c:pt>
                <c:pt idx="56">
                  <c:v>1.6184971098265905E-2</c:v>
                </c:pt>
                <c:pt idx="57">
                  <c:v>1.7341040462427754E-2</c:v>
                </c:pt>
                <c:pt idx="58">
                  <c:v>1.8497109826589603E-2</c:v>
                </c:pt>
                <c:pt idx="59">
                  <c:v>2.0809248554913302E-2</c:v>
                </c:pt>
                <c:pt idx="60">
                  <c:v>2.2543352601156075E-2</c:v>
                </c:pt>
                <c:pt idx="61">
                  <c:v>2.3699421965317928E-2</c:v>
                </c:pt>
                <c:pt idx="62">
                  <c:v>2.4855491329479777E-2</c:v>
                </c:pt>
                <c:pt idx="63">
                  <c:v>2.601156069364163E-2</c:v>
                </c:pt>
                <c:pt idx="64">
                  <c:v>2.601156069364163E-2</c:v>
                </c:pt>
                <c:pt idx="65">
                  <c:v>2.6589595375722551E-2</c:v>
                </c:pt>
                <c:pt idx="66">
                  <c:v>2.7167630057803475E-2</c:v>
                </c:pt>
                <c:pt idx="67">
                  <c:v>2.7745664739884403E-2</c:v>
                </c:pt>
                <c:pt idx="68">
                  <c:v>2.8323699421965325E-2</c:v>
                </c:pt>
                <c:pt idx="69">
                  <c:v>2.8901734104046253E-2</c:v>
                </c:pt>
                <c:pt idx="70">
                  <c:v>2.8901734104046253E-2</c:v>
                </c:pt>
                <c:pt idx="71">
                  <c:v>2.8901734104046253E-2</c:v>
                </c:pt>
                <c:pt idx="72">
                  <c:v>2.8901734104046253E-2</c:v>
                </c:pt>
                <c:pt idx="73">
                  <c:v>2.8901734104046253E-2</c:v>
                </c:pt>
                <c:pt idx="74">
                  <c:v>2.8901734104046253E-2</c:v>
                </c:pt>
                <c:pt idx="75">
                  <c:v>2.8901734104046253E-2</c:v>
                </c:pt>
                <c:pt idx="76">
                  <c:v>2.8901734104046253E-2</c:v>
                </c:pt>
                <c:pt idx="77">
                  <c:v>2.8901734104046253E-2</c:v>
                </c:pt>
                <c:pt idx="78">
                  <c:v>2.8901734104046253E-2</c:v>
                </c:pt>
                <c:pt idx="79">
                  <c:v>2.8901734104046253E-2</c:v>
                </c:pt>
                <c:pt idx="80">
                  <c:v>2.8901734104046253E-2</c:v>
                </c:pt>
                <c:pt idx="81">
                  <c:v>2.8901734104046253E-2</c:v>
                </c:pt>
                <c:pt idx="82">
                  <c:v>2.8901734104046253E-2</c:v>
                </c:pt>
                <c:pt idx="83">
                  <c:v>2.8901734104046253E-2</c:v>
                </c:pt>
                <c:pt idx="84">
                  <c:v>2.8901734104046253E-2</c:v>
                </c:pt>
                <c:pt idx="85">
                  <c:v>2.9479768786127177E-2</c:v>
                </c:pt>
                <c:pt idx="86">
                  <c:v>3.0057803468208098E-2</c:v>
                </c:pt>
                <c:pt idx="87">
                  <c:v>3.0635838150289026E-2</c:v>
                </c:pt>
                <c:pt idx="88">
                  <c:v>3.1791907514450879E-2</c:v>
                </c:pt>
                <c:pt idx="89">
                  <c:v>3.3526011560693653E-2</c:v>
                </c:pt>
                <c:pt idx="90">
                  <c:v>3.4682080924855502E-2</c:v>
                </c:pt>
                <c:pt idx="91">
                  <c:v>3.5838150289017344E-2</c:v>
                </c:pt>
                <c:pt idx="92">
                  <c:v>3.7572254335260125E-2</c:v>
                </c:pt>
                <c:pt idx="93">
                  <c:v>3.8728323699421974E-2</c:v>
                </c:pt>
                <c:pt idx="94">
                  <c:v>3.9884393063583823E-2</c:v>
                </c:pt>
                <c:pt idx="95">
                  <c:v>4.1618497109826597E-2</c:v>
                </c:pt>
                <c:pt idx="96">
                  <c:v>4.3930635838150295E-2</c:v>
                </c:pt>
                <c:pt idx="97">
                  <c:v>4.6820809248554925E-2</c:v>
                </c:pt>
                <c:pt idx="98">
                  <c:v>5.3179190751445095E-2</c:v>
                </c:pt>
                <c:pt idx="99">
                  <c:v>5.4913294797687869E-2</c:v>
                </c:pt>
                <c:pt idx="100">
                  <c:v>7.2254335260115612E-2</c:v>
                </c:pt>
              </c:numCache>
            </c:numRef>
          </c:yVal>
          <c:smooth val="0"/>
          <c:extLst>
            <c:ext xmlns:c16="http://schemas.microsoft.com/office/drawing/2014/chart" uri="{C3380CC4-5D6E-409C-BE32-E72D297353CC}">
              <c16:uniqueId val="{00000001-C3D6-4E6D-8196-ED4FFB7AA663}"/>
            </c:ext>
          </c:extLst>
        </c:ser>
        <c:ser>
          <c:idx val="2"/>
          <c:order val="2"/>
          <c:tx>
            <c:v>Total % False</c:v>
          </c:tx>
          <c:spPr>
            <a:ln w="28575" cap="rnd" cmpd="sng" algn="ctr">
              <a:solidFill>
                <a:sysClr val="window" lastClr="FFFFFF">
                  <a:lumMod val="65000"/>
                </a:sysClr>
              </a:solidFill>
              <a:prstDash val="sysDash"/>
              <a:round/>
              <a:headEnd type="none" w="med" len="med"/>
              <a:tailEnd type="none" w="med" len="med"/>
            </a:ln>
          </c:spPr>
          <c:marker>
            <c:symbol val="none"/>
          </c:marker>
          <c:xVal>
            <c:numRef>
              <c:f>'Model 4'!$AR$168:$EN$168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4'!$AR$171:$EN$171</c:f>
              <c:numCache>
                <c:formatCode>#,##0.000</c:formatCode>
                <c:ptCount val="101"/>
                <c:pt idx="0">
                  <c:v>0.9277456647398844</c:v>
                </c:pt>
                <c:pt idx="1">
                  <c:v>0.15317919075144509</c:v>
                </c:pt>
                <c:pt idx="2">
                  <c:v>0.28208092485549136</c:v>
                </c:pt>
                <c:pt idx="3">
                  <c:v>0.11271676300578036</c:v>
                </c:pt>
                <c:pt idx="4">
                  <c:v>9.7109826589595383E-2</c:v>
                </c:pt>
                <c:pt idx="5">
                  <c:v>8.8439306358381514E-2</c:v>
                </c:pt>
                <c:pt idx="6">
                  <c:v>7.9190751445086707E-2</c:v>
                </c:pt>
                <c:pt idx="7">
                  <c:v>7.1676300578034702E-2</c:v>
                </c:pt>
                <c:pt idx="8">
                  <c:v>6.7630057803468216E-2</c:v>
                </c:pt>
                <c:pt idx="9">
                  <c:v>6.3583815028901744E-2</c:v>
                </c:pt>
                <c:pt idx="10">
                  <c:v>5.9537572254335272E-2</c:v>
                </c:pt>
                <c:pt idx="11">
                  <c:v>5.7225433526011574E-2</c:v>
                </c:pt>
                <c:pt idx="12">
                  <c:v>5.4913294797687875E-2</c:v>
                </c:pt>
                <c:pt idx="13">
                  <c:v>5.2023121387283246E-2</c:v>
                </c:pt>
                <c:pt idx="14">
                  <c:v>4.9710982658959547E-2</c:v>
                </c:pt>
                <c:pt idx="15">
                  <c:v>4.7398843930635849E-2</c:v>
                </c:pt>
                <c:pt idx="16">
                  <c:v>4.5086705202312151E-2</c:v>
                </c:pt>
                <c:pt idx="17">
                  <c:v>4.3930635838150295E-2</c:v>
                </c:pt>
                <c:pt idx="18">
                  <c:v>4.2196531791907521E-2</c:v>
                </c:pt>
                <c:pt idx="19">
                  <c:v>4.1040462427745672E-2</c:v>
                </c:pt>
                <c:pt idx="20">
                  <c:v>3.988439306358383E-2</c:v>
                </c:pt>
                <c:pt idx="21">
                  <c:v>3.8150289017341049E-2</c:v>
                </c:pt>
                <c:pt idx="22">
                  <c:v>3.69942196531792E-2</c:v>
                </c:pt>
                <c:pt idx="23">
                  <c:v>3.5838150289017351E-2</c:v>
                </c:pt>
                <c:pt idx="24">
                  <c:v>3.4682080924855502E-2</c:v>
                </c:pt>
                <c:pt idx="25">
                  <c:v>3.2369942196531803E-2</c:v>
                </c:pt>
                <c:pt idx="26">
                  <c:v>3.1213872832369954E-2</c:v>
                </c:pt>
                <c:pt idx="27">
                  <c:v>2.9479768786127181E-2</c:v>
                </c:pt>
                <c:pt idx="28">
                  <c:v>2.8323699421965332E-2</c:v>
                </c:pt>
                <c:pt idx="29">
                  <c:v>2.6589595375722554E-2</c:v>
                </c:pt>
                <c:pt idx="30">
                  <c:v>2.6011560693641626E-2</c:v>
                </c:pt>
                <c:pt idx="31">
                  <c:v>2.4855491329479777E-2</c:v>
                </c:pt>
                <c:pt idx="32">
                  <c:v>2.4277456647398856E-2</c:v>
                </c:pt>
                <c:pt idx="33">
                  <c:v>2.4277456647398853E-2</c:v>
                </c:pt>
                <c:pt idx="34">
                  <c:v>2.4855491329479777E-2</c:v>
                </c:pt>
                <c:pt idx="35">
                  <c:v>2.5433526011560702E-2</c:v>
                </c:pt>
                <c:pt idx="36">
                  <c:v>2.6011560693641626E-2</c:v>
                </c:pt>
                <c:pt idx="37">
                  <c:v>2.6011560693641626E-2</c:v>
                </c:pt>
                <c:pt idx="38">
                  <c:v>2.5433526011560702E-2</c:v>
                </c:pt>
                <c:pt idx="39">
                  <c:v>2.4855491329479777E-2</c:v>
                </c:pt>
                <c:pt idx="40">
                  <c:v>2.4277456647398853E-2</c:v>
                </c:pt>
                <c:pt idx="41">
                  <c:v>2.3699421965317928E-2</c:v>
                </c:pt>
                <c:pt idx="42">
                  <c:v>2.3121387283237003E-2</c:v>
                </c:pt>
                <c:pt idx="43">
                  <c:v>2.3121387283237003E-2</c:v>
                </c:pt>
                <c:pt idx="44">
                  <c:v>2.3121387283237003E-2</c:v>
                </c:pt>
                <c:pt idx="45">
                  <c:v>2.3121387283237003E-2</c:v>
                </c:pt>
                <c:pt idx="46">
                  <c:v>2.3121387283237003E-2</c:v>
                </c:pt>
                <c:pt idx="47">
                  <c:v>2.3121387283237003E-2</c:v>
                </c:pt>
                <c:pt idx="48">
                  <c:v>2.3121387283237003E-2</c:v>
                </c:pt>
                <c:pt idx="49">
                  <c:v>2.2543352601156079E-2</c:v>
                </c:pt>
                <c:pt idx="50">
                  <c:v>2.1965317919075154E-2</c:v>
                </c:pt>
                <c:pt idx="51">
                  <c:v>2.138728323699423E-2</c:v>
                </c:pt>
                <c:pt idx="52">
                  <c:v>2.0809248554913305E-2</c:v>
                </c:pt>
                <c:pt idx="53">
                  <c:v>2.0231213872832381E-2</c:v>
                </c:pt>
                <c:pt idx="54">
                  <c:v>2.0231213872832381E-2</c:v>
                </c:pt>
                <c:pt idx="55">
                  <c:v>2.0809248554913305E-2</c:v>
                </c:pt>
                <c:pt idx="56">
                  <c:v>2.1965317919075154E-2</c:v>
                </c:pt>
                <c:pt idx="57">
                  <c:v>2.3121387283237003E-2</c:v>
                </c:pt>
                <c:pt idx="58">
                  <c:v>2.4277456647398853E-2</c:v>
                </c:pt>
                <c:pt idx="59">
                  <c:v>2.6589595375722551E-2</c:v>
                </c:pt>
                <c:pt idx="60">
                  <c:v>2.77456647398844E-2</c:v>
                </c:pt>
                <c:pt idx="61">
                  <c:v>2.8323699421965328E-2</c:v>
                </c:pt>
                <c:pt idx="62">
                  <c:v>2.8901734104046249E-2</c:v>
                </c:pt>
                <c:pt idx="63">
                  <c:v>2.9479768786127181E-2</c:v>
                </c:pt>
                <c:pt idx="64">
                  <c:v>2.8901734104046253E-2</c:v>
                </c:pt>
                <c:pt idx="65">
                  <c:v>2.9479768786127174E-2</c:v>
                </c:pt>
                <c:pt idx="66">
                  <c:v>3.0057803468208098E-2</c:v>
                </c:pt>
                <c:pt idx="67">
                  <c:v>3.0635838150289026E-2</c:v>
                </c:pt>
                <c:pt idx="68">
                  <c:v>3.1213872832369947E-2</c:v>
                </c:pt>
                <c:pt idx="69">
                  <c:v>3.1213872832369951E-2</c:v>
                </c:pt>
                <c:pt idx="70">
                  <c:v>3.0635838150289026E-2</c:v>
                </c:pt>
                <c:pt idx="71">
                  <c:v>3.0057803468208102E-2</c:v>
                </c:pt>
                <c:pt idx="72">
                  <c:v>2.9479768786127177E-2</c:v>
                </c:pt>
                <c:pt idx="73">
                  <c:v>2.8901734104046253E-2</c:v>
                </c:pt>
                <c:pt idx="74">
                  <c:v>2.8901734104046253E-2</c:v>
                </c:pt>
                <c:pt idx="75">
                  <c:v>2.8901734104046253E-2</c:v>
                </c:pt>
                <c:pt idx="76">
                  <c:v>2.8901734104046253E-2</c:v>
                </c:pt>
                <c:pt idx="77">
                  <c:v>2.8901734104046253E-2</c:v>
                </c:pt>
                <c:pt idx="78">
                  <c:v>2.8901734104046253E-2</c:v>
                </c:pt>
                <c:pt idx="79">
                  <c:v>2.8901734104046253E-2</c:v>
                </c:pt>
                <c:pt idx="80">
                  <c:v>2.8901734104046253E-2</c:v>
                </c:pt>
                <c:pt idx="81">
                  <c:v>2.8901734104046253E-2</c:v>
                </c:pt>
                <c:pt idx="82">
                  <c:v>2.8901734104046253E-2</c:v>
                </c:pt>
                <c:pt idx="83">
                  <c:v>2.8901734104046253E-2</c:v>
                </c:pt>
                <c:pt idx="84">
                  <c:v>2.8901734104046253E-2</c:v>
                </c:pt>
                <c:pt idx="85">
                  <c:v>2.9479768786127177E-2</c:v>
                </c:pt>
                <c:pt idx="86">
                  <c:v>3.0057803468208098E-2</c:v>
                </c:pt>
                <c:pt idx="87">
                  <c:v>3.0635838150289026E-2</c:v>
                </c:pt>
                <c:pt idx="88">
                  <c:v>3.1791907514450879E-2</c:v>
                </c:pt>
                <c:pt idx="89">
                  <c:v>3.3526011560693653E-2</c:v>
                </c:pt>
                <c:pt idx="90">
                  <c:v>3.4682080924855502E-2</c:v>
                </c:pt>
                <c:pt idx="91">
                  <c:v>3.5838150289017344E-2</c:v>
                </c:pt>
                <c:pt idx="92">
                  <c:v>3.7572254335260125E-2</c:v>
                </c:pt>
                <c:pt idx="93">
                  <c:v>3.8728323699421974E-2</c:v>
                </c:pt>
                <c:pt idx="94">
                  <c:v>3.9884393063583823E-2</c:v>
                </c:pt>
                <c:pt idx="95">
                  <c:v>4.1618497109826597E-2</c:v>
                </c:pt>
                <c:pt idx="96">
                  <c:v>4.3930635838150295E-2</c:v>
                </c:pt>
                <c:pt idx="97">
                  <c:v>4.6820809248554925E-2</c:v>
                </c:pt>
                <c:pt idx="98">
                  <c:v>5.3179190751445095E-2</c:v>
                </c:pt>
                <c:pt idx="99">
                  <c:v>5.4913294797687869E-2</c:v>
                </c:pt>
                <c:pt idx="100">
                  <c:v>7.2254335260115612E-2</c:v>
                </c:pt>
              </c:numCache>
            </c:numRef>
          </c:yVal>
          <c:smooth val="0"/>
          <c:extLst>
            <c:ext xmlns:c16="http://schemas.microsoft.com/office/drawing/2014/chart" uri="{C3380CC4-5D6E-409C-BE32-E72D297353CC}">
              <c16:uniqueId val="{00000002-C3D6-4E6D-8196-ED4FFB7AA663}"/>
            </c:ext>
          </c:extLst>
        </c:ser>
        <c:ser>
          <c:idx val="3"/>
          <c:order val="3"/>
          <c:tx>
            <c:strRef>
              <c:f>'Model 4'!$AQ$172</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4'!$AR$168:$EN$168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4'!$AR$172:$EN$172</c:f>
              <c:numCache>
                <c:formatCode>#,##0.000</c:formatCode>
                <c:ptCount val="101"/>
                <c:pt idx="0">
                  <c:v>0.4638728323699422</c:v>
                </c:pt>
                <c:pt idx="1">
                  <c:v>7.6589595375722547E-2</c:v>
                </c:pt>
                <c:pt idx="2">
                  <c:v>0.14104046242774568</c:v>
                </c:pt>
                <c:pt idx="3">
                  <c:v>5.635838150289018E-2</c:v>
                </c:pt>
                <c:pt idx="4">
                  <c:v>4.8554913294797691E-2</c:v>
                </c:pt>
                <c:pt idx="5">
                  <c:v>4.4219653179190757E-2</c:v>
                </c:pt>
                <c:pt idx="6">
                  <c:v>3.9595375722543354E-2</c:v>
                </c:pt>
                <c:pt idx="7">
                  <c:v>3.5838150289017351E-2</c:v>
                </c:pt>
                <c:pt idx="8">
                  <c:v>3.3815028901734108E-2</c:v>
                </c:pt>
                <c:pt idx="9">
                  <c:v>3.1791907514450872E-2</c:v>
                </c:pt>
                <c:pt idx="10">
                  <c:v>2.9768786127167636E-2</c:v>
                </c:pt>
                <c:pt idx="11">
                  <c:v>2.8612716763005787E-2</c:v>
                </c:pt>
                <c:pt idx="12">
                  <c:v>2.7456647398843938E-2</c:v>
                </c:pt>
                <c:pt idx="13">
                  <c:v>2.6011560693641623E-2</c:v>
                </c:pt>
                <c:pt idx="14">
                  <c:v>2.4855491329479774E-2</c:v>
                </c:pt>
                <c:pt idx="15">
                  <c:v>2.3699421965317925E-2</c:v>
                </c:pt>
                <c:pt idx="16">
                  <c:v>2.2543352601156075E-2</c:v>
                </c:pt>
                <c:pt idx="17">
                  <c:v>2.1965317919075147E-2</c:v>
                </c:pt>
                <c:pt idx="18">
                  <c:v>2.1098265895953761E-2</c:v>
                </c:pt>
                <c:pt idx="19">
                  <c:v>2.0520231213872836E-2</c:v>
                </c:pt>
                <c:pt idx="20">
                  <c:v>1.9942196531791915E-2</c:v>
                </c:pt>
                <c:pt idx="21">
                  <c:v>1.9075144508670525E-2</c:v>
                </c:pt>
                <c:pt idx="22">
                  <c:v>1.84971098265896E-2</c:v>
                </c:pt>
                <c:pt idx="23">
                  <c:v>1.7919075144508675E-2</c:v>
                </c:pt>
                <c:pt idx="24">
                  <c:v>1.7341040462427751E-2</c:v>
                </c:pt>
                <c:pt idx="25">
                  <c:v>1.6184971098265902E-2</c:v>
                </c:pt>
                <c:pt idx="26">
                  <c:v>1.5606936416184977E-2</c:v>
                </c:pt>
                <c:pt idx="27">
                  <c:v>1.473988439306359E-2</c:v>
                </c:pt>
                <c:pt idx="28">
                  <c:v>1.4161849710982666E-2</c:v>
                </c:pt>
                <c:pt idx="29">
                  <c:v>1.3294797687861277E-2</c:v>
                </c:pt>
                <c:pt idx="30">
                  <c:v>1.3005780346820813E-2</c:v>
                </c:pt>
                <c:pt idx="31">
                  <c:v>1.2427745664739889E-2</c:v>
                </c:pt>
                <c:pt idx="32">
                  <c:v>1.2138728323699428E-2</c:v>
                </c:pt>
                <c:pt idx="33">
                  <c:v>1.2138728323699426E-2</c:v>
                </c:pt>
                <c:pt idx="34">
                  <c:v>1.2427745664739889E-2</c:v>
                </c:pt>
                <c:pt idx="35">
                  <c:v>1.2716763005780351E-2</c:v>
                </c:pt>
                <c:pt idx="36">
                  <c:v>1.3005780346820813E-2</c:v>
                </c:pt>
                <c:pt idx="37">
                  <c:v>1.3005780346820813E-2</c:v>
                </c:pt>
                <c:pt idx="38">
                  <c:v>1.2716763005780351E-2</c:v>
                </c:pt>
                <c:pt idx="39">
                  <c:v>1.2427745664739889E-2</c:v>
                </c:pt>
                <c:pt idx="40">
                  <c:v>1.2138728323699426E-2</c:v>
                </c:pt>
                <c:pt idx="41">
                  <c:v>1.1849710982658964E-2</c:v>
                </c:pt>
                <c:pt idx="42">
                  <c:v>1.1560693641618502E-2</c:v>
                </c:pt>
                <c:pt idx="43">
                  <c:v>1.1560693641618502E-2</c:v>
                </c:pt>
                <c:pt idx="44">
                  <c:v>1.1560693641618502E-2</c:v>
                </c:pt>
                <c:pt idx="45">
                  <c:v>1.1560693641618502E-2</c:v>
                </c:pt>
                <c:pt idx="46">
                  <c:v>1.1560693641618502E-2</c:v>
                </c:pt>
                <c:pt idx="47">
                  <c:v>1.1560693641618502E-2</c:v>
                </c:pt>
                <c:pt idx="48">
                  <c:v>1.1560693641618502E-2</c:v>
                </c:pt>
                <c:pt idx="49">
                  <c:v>1.1271676300578039E-2</c:v>
                </c:pt>
                <c:pt idx="50">
                  <c:v>1.0982658959537577E-2</c:v>
                </c:pt>
                <c:pt idx="51">
                  <c:v>1.0693641618497115E-2</c:v>
                </c:pt>
                <c:pt idx="52">
                  <c:v>1.0404624277456653E-2</c:v>
                </c:pt>
                <c:pt idx="53">
                  <c:v>1.011560693641619E-2</c:v>
                </c:pt>
                <c:pt idx="54">
                  <c:v>1.011560693641619E-2</c:v>
                </c:pt>
                <c:pt idx="55">
                  <c:v>1.0404624277456653E-2</c:v>
                </c:pt>
                <c:pt idx="56">
                  <c:v>1.0982658959537577E-2</c:v>
                </c:pt>
                <c:pt idx="57">
                  <c:v>1.1560693641618502E-2</c:v>
                </c:pt>
                <c:pt idx="58">
                  <c:v>1.2138728323699426E-2</c:v>
                </c:pt>
                <c:pt idx="59">
                  <c:v>1.3294797687861275E-2</c:v>
                </c:pt>
                <c:pt idx="60">
                  <c:v>1.38728323699422E-2</c:v>
                </c:pt>
                <c:pt idx="61">
                  <c:v>1.4161849710982664E-2</c:v>
                </c:pt>
                <c:pt idx="62">
                  <c:v>1.4450867052023125E-2</c:v>
                </c:pt>
                <c:pt idx="63">
                  <c:v>1.473988439306359E-2</c:v>
                </c:pt>
                <c:pt idx="64">
                  <c:v>1.4450867052023126E-2</c:v>
                </c:pt>
                <c:pt idx="65">
                  <c:v>1.4739884393063587E-2</c:v>
                </c:pt>
                <c:pt idx="66">
                  <c:v>1.5028901734104049E-2</c:v>
                </c:pt>
                <c:pt idx="67">
                  <c:v>1.5317919075144513E-2</c:v>
                </c:pt>
                <c:pt idx="68">
                  <c:v>1.5606936416184974E-2</c:v>
                </c:pt>
                <c:pt idx="69">
                  <c:v>1.5606936416184975E-2</c:v>
                </c:pt>
                <c:pt idx="70">
                  <c:v>1.5317919075144513E-2</c:v>
                </c:pt>
                <c:pt idx="71">
                  <c:v>1.5028901734104051E-2</c:v>
                </c:pt>
                <c:pt idx="72">
                  <c:v>1.4739884393063589E-2</c:v>
                </c:pt>
                <c:pt idx="73">
                  <c:v>1.4450867052023126E-2</c:v>
                </c:pt>
                <c:pt idx="74">
                  <c:v>1.4450867052023126E-2</c:v>
                </c:pt>
                <c:pt idx="75">
                  <c:v>1.4450867052023126E-2</c:v>
                </c:pt>
                <c:pt idx="76">
                  <c:v>1.4450867052023126E-2</c:v>
                </c:pt>
                <c:pt idx="77">
                  <c:v>1.4450867052023126E-2</c:v>
                </c:pt>
                <c:pt idx="78">
                  <c:v>1.4450867052023126E-2</c:v>
                </c:pt>
                <c:pt idx="79">
                  <c:v>1.4450867052023126E-2</c:v>
                </c:pt>
                <c:pt idx="80">
                  <c:v>1.4450867052023126E-2</c:v>
                </c:pt>
                <c:pt idx="81">
                  <c:v>1.4450867052023126E-2</c:v>
                </c:pt>
                <c:pt idx="82">
                  <c:v>1.4450867052023126E-2</c:v>
                </c:pt>
                <c:pt idx="83">
                  <c:v>1.4450867052023126E-2</c:v>
                </c:pt>
                <c:pt idx="84">
                  <c:v>1.4450867052023126E-2</c:v>
                </c:pt>
                <c:pt idx="85">
                  <c:v>1.4739884393063589E-2</c:v>
                </c:pt>
                <c:pt idx="86">
                  <c:v>1.5028901734104049E-2</c:v>
                </c:pt>
                <c:pt idx="87">
                  <c:v>1.5317919075144513E-2</c:v>
                </c:pt>
                <c:pt idx="88">
                  <c:v>1.5895953757225439E-2</c:v>
                </c:pt>
                <c:pt idx="89">
                  <c:v>1.6763005780346826E-2</c:v>
                </c:pt>
                <c:pt idx="90">
                  <c:v>1.7341040462427751E-2</c:v>
                </c:pt>
                <c:pt idx="91">
                  <c:v>1.7919075144508672E-2</c:v>
                </c:pt>
                <c:pt idx="92">
                  <c:v>1.8786127167630062E-2</c:v>
                </c:pt>
                <c:pt idx="93">
                  <c:v>1.9364161849710987E-2</c:v>
                </c:pt>
                <c:pt idx="94">
                  <c:v>1.9942196531791911E-2</c:v>
                </c:pt>
                <c:pt idx="95">
                  <c:v>2.0809248554913298E-2</c:v>
                </c:pt>
                <c:pt idx="96">
                  <c:v>2.1965317919075147E-2</c:v>
                </c:pt>
                <c:pt idx="97">
                  <c:v>2.3410404624277462E-2</c:v>
                </c:pt>
                <c:pt idx="98">
                  <c:v>2.6589595375722547E-2</c:v>
                </c:pt>
                <c:pt idx="99">
                  <c:v>2.7456647398843934E-2</c:v>
                </c:pt>
                <c:pt idx="100">
                  <c:v>3.6127167630057806E-2</c:v>
                </c:pt>
              </c:numCache>
            </c:numRef>
          </c:yVal>
          <c:smooth val="0"/>
          <c:extLst>
            <c:ext xmlns:c16="http://schemas.microsoft.com/office/drawing/2014/chart" uri="{C3380CC4-5D6E-409C-BE32-E72D297353CC}">
              <c16:uniqueId val="{00000003-C3D6-4E6D-8196-ED4FFB7AA663}"/>
            </c:ext>
          </c:extLst>
        </c:ser>
        <c:dLbls>
          <c:showLegendKey val="0"/>
          <c:showVal val="0"/>
          <c:showCatName val="0"/>
          <c:showSerName val="0"/>
          <c:showPercent val="0"/>
          <c:showBubbleSize val="0"/>
        </c:dLbls>
        <c:axId val="937124400"/>
        <c:axId val="1283985376"/>
      </c:scatterChart>
      <c:valAx>
        <c:axId val="937124400"/>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1283985376"/>
        <c:crosses val="autoZero"/>
        <c:crossBetween val="midCat"/>
      </c:valAx>
      <c:valAx>
        <c:axId val="1283985376"/>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937124400"/>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5'!$AR$81</c:f>
          <c:strCache>
            <c:ptCount val="1"/>
            <c:pt idx="0">
              <c:v>Logistic Regression Curve -vs- CARAT 
Model 5 for Vendor.Eq.EnchantedDiamonds    (8 variables, n=346)</c:v>
            </c:pt>
          </c:strCache>
        </c:strRef>
      </c:tx>
      <c:overlay val="0"/>
      <c:txPr>
        <a:bodyPr/>
        <a:lstStyle/>
        <a:p>
          <a:pPr>
            <a:defRPr sz="1000"/>
          </a:pPr>
          <a:endParaRPr lang="en-US"/>
        </a:p>
      </c:txPr>
    </c:title>
    <c:autoTitleDeleted val="0"/>
    <c:plotArea>
      <c:layout/>
      <c:scatterChart>
        <c:scatterStyle val="lineMarker"/>
        <c:varyColors val="0"/>
        <c:ser>
          <c:idx val="1"/>
          <c:order val="0"/>
          <c:tx>
            <c:strRef>
              <c:f>'Model 5'!$E$84</c:f>
              <c:strCache>
                <c:ptCount val="1"/>
                <c:pt idx="0">
                  <c:v>Upper 95%</c:v>
                </c:pt>
              </c:strCache>
            </c:strRef>
          </c:tx>
          <c:spPr>
            <a:ln w="12700">
              <a:solidFill>
                <a:srgbClr val="FF0000"/>
              </a:solidFill>
              <a:prstDash val="dash"/>
            </a:ln>
          </c:spPr>
          <c:marker>
            <c:symbol val="none"/>
          </c:marker>
          <c:xVal>
            <c:numRef>
              <c:f>'Model 5'!$B$85:$B$97</c:f>
              <c:numCache>
                <c:formatCode>#,##0.000</c:formatCode>
                <c:ptCount val="13"/>
                <c:pt idx="0">
                  <c:v>1</c:v>
                </c:pt>
                <c:pt idx="1">
                  <c:v>1.125</c:v>
                </c:pt>
                <c:pt idx="2">
                  <c:v>1.25</c:v>
                </c:pt>
                <c:pt idx="3">
                  <c:v>1.375</c:v>
                </c:pt>
                <c:pt idx="4">
                  <c:v>1.5</c:v>
                </c:pt>
                <c:pt idx="5">
                  <c:v>1.625</c:v>
                </c:pt>
                <c:pt idx="6">
                  <c:v>1.75</c:v>
                </c:pt>
                <c:pt idx="7">
                  <c:v>1.875</c:v>
                </c:pt>
                <c:pt idx="8">
                  <c:v>2</c:v>
                </c:pt>
                <c:pt idx="9">
                  <c:v>2.125</c:v>
                </c:pt>
                <c:pt idx="10">
                  <c:v>2.25</c:v>
                </c:pt>
                <c:pt idx="11">
                  <c:v>2.375</c:v>
                </c:pt>
                <c:pt idx="12">
                  <c:v>2.5</c:v>
                </c:pt>
              </c:numCache>
            </c:numRef>
          </c:xVal>
          <c:yVal>
            <c:numRef>
              <c:f>'Model 5'!$E$85:$E$97</c:f>
              <c:numCache>
                <c:formatCode>#,##0.000</c:formatCode>
                <c:ptCount val="13"/>
                <c:pt idx="0">
                  <c:v>1.2991316958958112E-4</c:v>
                </c:pt>
                <c:pt idx="1">
                  <c:v>5.9178132832517455E-4</c:v>
                </c:pt>
                <c:pt idx="2">
                  <c:v>2.8907810350552862E-3</c:v>
                </c:pt>
                <c:pt idx="3">
                  <c:v>1.7509250650015323E-2</c:v>
                </c:pt>
                <c:pt idx="4">
                  <c:v>0.21693622764467457</c:v>
                </c:pt>
                <c:pt idx="5">
                  <c:v>0.9592068466388135</c:v>
                </c:pt>
                <c:pt idx="6">
                  <c:v>0.99975434707450883</c:v>
                </c:pt>
                <c:pt idx="7">
                  <c:v>0.9999988090115759</c:v>
                </c:pt>
                <c:pt idx="8">
                  <c:v>0.99999999455955169</c:v>
                </c:pt>
                <c:pt idx="9">
                  <c:v>0.99999999997579181</c:v>
                </c:pt>
                <c:pt idx="10">
                  <c:v>0.99999999999989386</c:v>
                </c:pt>
                <c:pt idx="11">
                  <c:v>0.99999999999999956</c:v>
                </c:pt>
                <c:pt idx="12">
                  <c:v>1</c:v>
                </c:pt>
              </c:numCache>
            </c:numRef>
          </c:yVal>
          <c:smooth val="1"/>
          <c:extLst>
            <c:ext xmlns:c16="http://schemas.microsoft.com/office/drawing/2014/chart" uri="{C3380CC4-5D6E-409C-BE32-E72D297353CC}">
              <c16:uniqueId val="{00000001-BC6B-4A52-99B5-9BCA7409AB5C}"/>
            </c:ext>
          </c:extLst>
        </c:ser>
        <c:ser>
          <c:idx val="2"/>
          <c:order val="1"/>
          <c:tx>
            <c:v>Forecast</c:v>
          </c:tx>
          <c:spPr>
            <a:ln w="19050">
              <a:solidFill>
                <a:srgbClr val="FF0000"/>
              </a:solidFill>
            </a:ln>
          </c:spPr>
          <c:marker>
            <c:symbol val="none"/>
          </c:marker>
          <c:xVal>
            <c:numRef>
              <c:f>'Model 5'!$B$85:$B$97</c:f>
              <c:numCache>
                <c:formatCode>#,##0.000</c:formatCode>
                <c:ptCount val="13"/>
                <c:pt idx="0">
                  <c:v>1</c:v>
                </c:pt>
                <c:pt idx="1">
                  <c:v>1.125</c:v>
                </c:pt>
                <c:pt idx="2">
                  <c:v>1.25</c:v>
                </c:pt>
                <c:pt idx="3">
                  <c:v>1.375</c:v>
                </c:pt>
                <c:pt idx="4">
                  <c:v>1.5</c:v>
                </c:pt>
                <c:pt idx="5">
                  <c:v>1.625</c:v>
                </c:pt>
                <c:pt idx="6">
                  <c:v>1.75</c:v>
                </c:pt>
                <c:pt idx="7">
                  <c:v>1.875</c:v>
                </c:pt>
                <c:pt idx="8">
                  <c:v>2</c:v>
                </c:pt>
                <c:pt idx="9">
                  <c:v>2.125</c:v>
                </c:pt>
                <c:pt idx="10">
                  <c:v>2.25</c:v>
                </c:pt>
                <c:pt idx="11">
                  <c:v>2.375</c:v>
                </c:pt>
                <c:pt idx="12">
                  <c:v>2.5</c:v>
                </c:pt>
              </c:numCache>
            </c:numRef>
          </c:xVal>
          <c:yVal>
            <c:numRef>
              <c:f>'Model 5'!$C$85:$C$97</c:f>
              <c:numCache>
                <c:formatCode>#,##0.000</c:formatCode>
                <c:ptCount val="13"/>
                <c:pt idx="0">
                  <c:v>4.0577118136566908E-8</c:v>
                </c:pt>
                <c:pt idx="1">
                  <c:v>1.276538983603785E-6</c:v>
                </c:pt>
                <c:pt idx="2">
                  <c:v>4.0157864980685075E-5</c:v>
                </c:pt>
                <c:pt idx="3">
                  <c:v>1.2618075836056506E-3</c:v>
                </c:pt>
                <c:pt idx="4">
                  <c:v>3.8226767968192528E-2</c:v>
                </c:pt>
                <c:pt idx="5">
                  <c:v>0.55563418386822561</c:v>
                </c:pt>
                <c:pt idx="6">
                  <c:v>0.97520889302610791</c:v>
                </c:pt>
                <c:pt idx="7">
                  <c:v>0.99919259013452</c:v>
                </c:pt>
                <c:pt idx="8">
                  <c:v>0.9999743149584599</c:v>
                </c:pt>
                <c:pt idx="9">
                  <c:v>0.9999991835348474</c:v>
                </c:pt>
                <c:pt idx="10">
                  <c:v>0.99999997404717855</c:v>
                </c:pt>
                <c:pt idx="11">
                  <c:v>0.99999999917504323</c:v>
                </c:pt>
                <c:pt idx="12">
                  <c:v>0.9999999999737772</c:v>
                </c:pt>
              </c:numCache>
            </c:numRef>
          </c:yVal>
          <c:smooth val="1"/>
          <c:extLst>
            <c:ext xmlns:c16="http://schemas.microsoft.com/office/drawing/2014/chart" uri="{C3380CC4-5D6E-409C-BE32-E72D297353CC}">
              <c16:uniqueId val="{00000002-BC6B-4A52-99B5-9BCA7409AB5C}"/>
            </c:ext>
          </c:extLst>
        </c:ser>
        <c:ser>
          <c:idx val="3"/>
          <c:order val="2"/>
          <c:tx>
            <c:strRef>
              <c:f>'Model 5'!$D$84</c:f>
              <c:strCache>
                <c:ptCount val="1"/>
                <c:pt idx="0">
                  <c:v>Lower 95%</c:v>
                </c:pt>
              </c:strCache>
            </c:strRef>
          </c:tx>
          <c:spPr>
            <a:ln w="12700">
              <a:solidFill>
                <a:srgbClr val="FF0000"/>
              </a:solidFill>
              <a:prstDash val="dash"/>
            </a:ln>
          </c:spPr>
          <c:marker>
            <c:symbol val="none"/>
          </c:marker>
          <c:xVal>
            <c:numRef>
              <c:f>'Model 5'!$B$85:$B$97</c:f>
              <c:numCache>
                <c:formatCode>#,##0.000</c:formatCode>
                <c:ptCount val="13"/>
                <c:pt idx="0">
                  <c:v>1</c:v>
                </c:pt>
                <c:pt idx="1">
                  <c:v>1.125</c:v>
                </c:pt>
                <c:pt idx="2">
                  <c:v>1.25</c:v>
                </c:pt>
                <c:pt idx="3">
                  <c:v>1.375</c:v>
                </c:pt>
                <c:pt idx="4">
                  <c:v>1.5</c:v>
                </c:pt>
                <c:pt idx="5">
                  <c:v>1.625</c:v>
                </c:pt>
                <c:pt idx="6">
                  <c:v>1.75</c:v>
                </c:pt>
                <c:pt idx="7">
                  <c:v>1.875</c:v>
                </c:pt>
                <c:pt idx="8">
                  <c:v>2</c:v>
                </c:pt>
                <c:pt idx="9">
                  <c:v>2.125</c:v>
                </c:pt>
                <c:pt idx="10">
                  <c:v>2.25</c:v>
                </c:pt>
                <c:pt idx="11">
                  <c:v>2.375</c:v>
                </c:pt>
                <c:pt idx="12">
                  <c:v>2.5</c:v>
                </c:pt>
              </c:numCache>
            </c:numRef>
          </c:xVal>
          <c:yVal>
            <c:numRef>
              <c:f>'Model 5'!$D$85:$D$97</c:f>
              <c:numCache>
                <c:formatCode>#,##0.000</c:formatCode>
                <c:ptCount val="13"/>
                <c:pt idx="0">
                  <c:v>1.2672223706739195E-11</c:v>
                </c:pt>
                <c:pt idx="1">
                  <c:v>2.7520158440806559E-9</c:v>
                </c:pt>
                <c:pt idx="2">
                  <c:v>5.562927563963975E-7</c:v>
                </c:pt>
                <c:pt idx="3">
                  <c:v>8.9558119207630961E-5</c:v>
                </c:pt>
                <c:pt idx="4">
                  <c:v>5.6700301408625468E-3</c:v>
                </c:pt>
                <c:pt idx="5">
                  <c:v>6.2346760798722686E-2</c:v>
                </c:pt>
                <c:pt idx="6">
                  <c:v>0.27547651221090397</c:v>
                </c:pt>
                <c:pt idx="7">
                  <c:v>0.64588894383351791</c:v>
                </c:pt>
                <c:pt idx="8">
                  <c:v>0.89184701232813313</c:v>
                </c:pt>
                <c:pt idx="9">
                  <c:v>0.97320107684634838</c:v>
                </c:pt>
                <c:pt idx="10">
                  <c:v>0.99370030925848474</c:v>
                </c:pt>
                <c:pt idx="11">
                  <c:v>0.99853077445972382</c:v>
                </c:pt>
                <c:pt idx="12">
                  <c:v>0.99965685596250109</c:v>
                </c:pt>
              </c:numCache>
            </c:numRef>
          </c:yVal>
          <c:smooth val="1"/>
          <c:extLst>
            <c:ext xmlns:c16="http://schemas.microsoft.com/office/drawing/2014/chart" uri="{C3380CC4-5D6E-409C-BE32-E72D297353CC}">
              <c16:uniqueId val="{00000003-BC6B-4A52-99B5-9BCA7409AB5C}"/>
            </c:ext>
          </c:extLst>
        </c:ser>
        <c:ser>
          <c:idx val="0"/>
          <c:order val="3"/>
          <c:tx>
            <c:v>Mean</c:v>
          </c:tx>
          <c:spPr>
            <a:ln w="25400">
              <a:noFill/>
            </a:ln>
          </c:spPr>
          <c:marker>
            <c:symbol val="diamond"/>
            <c:size val="8"/>
            <c:spPr>
              <a:solidFill>
                <a:srgbClr val="9999FF"/>
              </a:solidFill>
              <a:ln w="9525" cap="rnd" cmpd="sng" algn="ctr">
                <a:solidFill>
                  <a:srgbClr val="0000FF"/>
                </a:solidFill>
                <a:prstDash val="solid"/>
                <a:round/>
                <a:headEnd type="none" w="med" len="med"/>
                <a:tailEnd type="none" w="med" len="med"/>
              </a:ln>
            </c:spPr>
          </c:marker>
          <c:xVal>
            <c:numRef>
              <c:f>'Model 5'!$B$82</c:f>
              <c:numCache>
                <c:formatCode>#,##0.000</c:formatCode>
                <c:ptCount val="1"/>
                <c:pt idx="0">
                  <c:v>1.3243439306358369</c:v>
                </c:pt>
              </c:numCache>
            </c:numRef>
          </c:xVal>
          <c:yVal>
            <c:numRef>
              <c:f>'Model 5'!$C$82</c:f>
              <c:numCache>
                <c:formatCode>#,##0.000</c:formatCode>
                <c:ptCount val="1"/>
                <c:pt idx="0">
                  <c:v>3.1220758885232102E-4</c:v>
                </c:pt>
              </c:numCache>
            </c:numRef>
          </c:yVal>
          <c:smooth val="0"/>
          <c:extLst>
            <c:ext xmlns:c16="http://schemas.microsoft.com/office/drawing/2014/chart" uri="{C3380CC4-5D6E-409C-BE32-E72D297353CC}">
              <c16:uniqueId val="{00000000-BC6B-4A52-99B5-9BCA7409AB5C}"/>
            </c:ext>
          </c:extLst>
        </c:ser>
        <c:dLbls>
          <c:showLegendKey val="0"/>
          <c:showVal val="0"/>
          <c:showCatName val="0"/>
          <c:showSerName val="0"/>
          <c:showPercent val="0"/>
          <c:showBubbleSize val="0"/>
        </c:dLbls>
        <c:axId val="1038634432"/>
        <c:axId val="1243310960"/>
      </c:scatterChart>
      <c:valAx>
        <c:axId val="1038634432"/>
        <c:scaling>
          <c:orientation val="minMax"/>
        </c:scaling>
        <c:delete val="0"/>
        <c:axPos val="b"/>
        <c:majorGridlines>
          <c:spPr>
            <a:ln w="3175">
              <a:solidFill>
                <a:srgbClr val="C0C0C0"/>
              </a:solidFill>
              <a:prstDash val="solid"/>
            </a:ln>
          </c:spPr>
        </c:majorGridlines>
        <c:title>
          <c:tx>
            <c:strRef>
              <c:f>'Model 5'!$AR$82</c:f>
              <c:strCache>
                <c:ptCount val="1"/>
                <c:pt idx="0">
                  <c:v>CARAT (min to max) 
Other Variables = Means</c:v>
                </c:pt>
              </c:strCache>
            </c:strRef>
          </c:tx>
          <c:overlay val="0"/>
        </c:title>
        <c:numFmt formatCode="General" sourceLinked="0"/>
        <c:majorTickMark val="out"/>
        <c:minorTickMark val="none"/>
        <c:tickLblPos val="nextTo"/>
        <c:crossAx val="1243310960"/>
        <c:crosses val="autoZero"/>
        <c:crossBetween val="midCat"/>
      </c:valAx>
      <c:valAx>
        <c:axId val="1243310960"/>
        <c:scaling>
          <c:orientation val="minMax"/>
          <c:max val="1"/>
          <c:min val="0"/>
        </c:scaling>
        <c:delete val="0"/>
        <c:axPos val="l"/>
        <c:majorGridlines>
          <c:spPr>
            <a:ln w="3175">
              <a:solidFill>
                <a:srgbClr val="C0C0C0"/>
              </a:solidFill>
              <a:prstDash val="solid"/>
            </a:ln>
          </c:spPr>
        </c:majorGridlines>
        <c:numFmt formatCode="0.0" sourceLinked="0"/>
        <c:majorTickMark val="out"/>
        <c:minorTickMark val="none"/>
        <c:tickLblPos val="nextTo"/>
        <c:crossAx val="1038634432"/>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5'!$C$60</c:f>
          <c:strCache>
            <c:ptCount val="1"/>
            <c:pt idx="0">
              <c:v>ROC curve:  area under curve = 0.99 
Model 5 for Vendor.Eq.EnchantedDiamonds    (8 variables, n=346)</c:v>
            </c:pt>
          </c:strCache>
        </c:strRef>
      </c:tx>
      <c:overlay val="0"/>
      <c:txPr>
        <a:bodyPr/>
        <a:lstStyle/>
        <a:p>
          <a:pPr>
            <a:defRPr sz="1000"/>
          </a:pPr>
          <a:endParaRPr lang="en-US"/>
        </a:p>
      </c:txPr>
    </c:title>
    <c:autoTitleDeleted val="0"/>
    <c:plotArea>
      <c:layout/>
      <c:scatterChart>
        <c:scatterStyle val="lineMarker"/>
        <c:varyColors val="0"/>
        <c:ser>
          <c:idx val="0"/>
          <c:order val="0"/>
          <c:tx>
            <c:v>Blue</c:v>
          </c:tx>
          <c:spPr>
            <a:ln w="28575">
              <a:solidFill>
                <a:srgbClr val="0000FF"/>
              </a:solidFill>
            </a:ln>
          </c:spPr>
          <c:marker>
            <c:symbol val="none"/>
          </c:marker>
          <c:xVal>
            <c:numRef>
              <c:f>'Model 5'!$AR$58:$EN$58</c:f>
              <c:numCache>
                <c:formatCode>#,##0.000</c:formatCode>
                <c:ptCount val="101"/>
                <c:pt idx="0">
                  <c:v>1</c:v>
                </c:pt>
                <c:pt idx="1">
                  <c:v>0.14641744548286603</c:v>
                </c:pt>
                <c:pt idx="2">
                  <c:v>0.10903426791277258</c:v>
                </c:pt>
                <c:pt idx="3">
                  <c:v>8.0996884735202487E-2</c:v>
                </c:pt>
                <c:pt idx="4">
                  <c:v>7.1651090342679122E-2</c:v>
                </c:pt>
                <c:pt idx="5">
                  <c:v>6.8535825545171333E-2</c:v>
                </c:pt>
                <c:pt idx="6">
                  <c:v>6.2305295950155763E-2</c:v>
                </c:pt>
                <c:pt idx="7">
                  <c:v>5.6074766355140186E-2</c:v>
                </c:pt>
                <c:pt idx="8">
                  <c:v>4.9844236760124609E-2</c:v>
                </c:pt>
                <c:pt idx="9">
                  <c:v>4.9844236760124609E-2</c:v>
                </c:pt>
                <c:pt idx="10">
                  <c:v>4.3613707165109032E-2</c:v>
                </c:pt>
                <c:pt idx="11">
                  <c:v>4.3613707165109032E-2</c:v>
                </c:pt>
                <c:pt idx="12">
                  <c:v>4.3613707165109032E-2</c:v>
                </c:pt>
                <c:pt idx="13">
                  <c:v>4.0498442367601244E-2</c:v>
                </c:pt>
                <c:pt idx="14">
                  <c:v>3.7383177570093455E-2</c:v>
                </c:pt>
                <c:pt idx="15">
                  <c:v>3.7383177570093455E-2</c:v>
                </c:pt>
                <c:pt idx="16">
                  <c:v>2.8037383177570093E-2</c:v>
                </c:pt>
                <c:pt idx="17">
                  <c:v>2.8037383177570093E-2</c:v>
                </c:pt>
                <c:pt idx="18">
                  <c:v>2.8037383177570093E-2</c:v>
                </c:pt>
                <c:pt idx="19">
                  <c:v>2.8037383177570093E-2</c:v>
                </c:pt>
                <c:pt idx="20">
                  <c:v>2.8037383177570093E-2</c:v>
                </c:pt>
                <c:pt idx="21">
                  <c:v>2.4922118380062305E-2</c:v>
                </c:pt>
                <c:pt idx="22">
                  <c:v>2.4922118380062305E-2</c:v>
                </c:pt>
                <c:pt idx="23">
                  <c:v>2.4922118380062305E-2</c:v>
                </c:pt>
                <c:pt idx="24">
                  <c:v>2.4922118380062305E-2</c:v>
                </c:pt>
                <c:pt idx="25">
                  <c:v>2.4922118380062305E-2</c:v>
                </c:pt>
                <c:pt idx="26">
                  <c:v>2.4922118380062305E-2</c:v>
                </c:pt>
                <c:pt idx="27">
                  <c:v>2.4922118380062305E-2</c:v>
                </c:pt>
                <c:pt idx="28">
                  <c:v>2.4922118380062305E-2</c:v>
                </c:pt>
                <c:pt idx="29">
                  <c:v>2.1806853582554516E-2</c:v>
                </c:pt>
                <c:pt idx="30">
                  <c:v>2.1806853582554516E-2</c:v>
                </c:pt>
                <c:pt idx="31">
                  <c:v>2.1806853582554516E-2</c:v>
                </c:pt>
                <c:pt idx="32">
                  <c:v>2.1806853582554516E-2</c:v>
                </c:pt>
                <c:pt idx="33">
                  <c:v>1.8691588785046728E-2</c:v>
                </c:pt>
                <c:pt idx="34">
                  <c:v>1.8691588785046728E-2</c:v>
                </c:pt>
                <c:pt idx="35">
                  <c:v>1.5576323987538941E-2</c:v>
                </c:pt>
                <c:pt idx="36">
                  <c:v>1.5576323987538941E-2</c:v>
                </c:pt>
                <c:pt idx="37">
                  <c:v>1.2461059190031152E-2</c:v>
                </c:pt>
                <c:pt idx="38">
                  <c:v>1.2461059190031152E-2</c:v>
                </c:pt>
                <c:pt idx="39">
                  <c:v>1.2461059190031152E-2</c:v>
                </c:pt>
                <c:pt idx="40">
                  <c:v>1.2461059190031152E-2</c:v>
                </c:pt>
                <c:pt idx="41">
                  <c:v>9.3457943925233638E-3</c:v>
                </c:pt>
                <c:pt idx="42">
                  <c:v>9.3457943925233638E-3</c:v>
                </c:pt>
                <c:pt idx="43">
                  <c:v>6.2305295950155761E-3</c:v>
                </c:pt>
                <c:pt idx="44">
                  <c:v>3.1152647975077881E-3</c:v>
                </c:pt>
                <c:pt idx="45">
                  <c:v>3.1152647975077881E-3</c:v>
                </c:pt>
                <c:pt idx="46">
                  <c:v>3.1152647975077881E-3</c:v>
                </c:pt>
                <c:pt idx="47">
                  <c:v>3.1152647975077881E-3</c:v>
                </c:pt>
                <c:pt idx="48">
                  <c:v>3.1152647975077881E-3</c:v>
                </c:pt>
                <c:pt idx="49">
                  <c:v>3.1152647975077881E-3</c:v>
                </c:pt>
                <c:pt idx="50">
                  <c:v>3.1152647975077881E-3</c:v>
                </c:pt>
                <c:pt idx="51">
                  <c:v>3.1152647975077881E-3</c:v>
                </c:pt>
                <c:pt idx="52">
                  <c:v>3.1152647975077881E-3</c:v>
                </c:pt>
                <c:pt idx="53">
                  <c:v>3.1152647975077881E-3</c:v>
                </c:pt>
                <c:pt idx="54">
                  <c:v>3.1152647975077881E-3</c:v>
                </c:pt>
                <c:pt idx="55">
                  <c:v>3.1152647975077881E-3</c:v>
                </c:pt>
                <c:pt idx="56">
                  <c:v>3.1152647975077881E-3</c:v>
                </c:pt>
                <c:pt idx="57">
                  <c:v>3.1152647975077881E-3</c:v>
                </c:pt>
                <c:pt idx="58">
                  <c:v>3.1152647975077881E-3</c:v>
                </c:pt>
                <c:pt idx="59">
                  <c:v>3.1152647975077881E-3</c:v>
                </c:pt>
                <c:pt idx="60">
                  <c:v>3.1152647975077881E-3</c:v>
                </c:pt>
                <c:pt idx="61">
                  <c:v>3.1152647975077881E-3</c:v>
                </c:pt>
                <c:pt idx="62">
                  <c:v>3.1152647975077881E-3</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xVal>
          <c:yVal>
            <c:numRef>
              <c:f>'Model 5'!$AR$57:$EN$57</c:f>
              <c:numCache>
                <c:formatCode>#,##0.000</c:formatCode>
                <c:ptCount val="101"/>
                <c:pt idx="0">
                  <c:v>0.99999999999999989</c:v>
                </c:pt>
                <c:pt idx="1">
                  <c:v>0.99999999999999989</c:v>
                </c:pt>
                <c:pt idx="2">
                  <c:v>0.95999999999999985</c:v>
                </c:pt>
                <c:pt idx="3">
                  <c:v>0.95999999999999985</c:v>
                </c:pt>
                <c:pt idx="4">
                  <c:v>0.91999999999999982</c:v>
                </c:pt>
                <c:pt idx="5">
                  <c:v>0.91999999999999982</c:v>
                </c:pt>
                <c:pt idx="6">
                  <c:v>0.91999999999999982</c:v>
                </c:pt>
                <c:pt idx="7">
                  <c:v>0.91999999999999982</c:v>
                </c:pt>
                <c:pt idx="8">
                  <c:v>0.91999999999999982</c:v>
                </c:pt>
                <c:pt idx="9">
                  <c:v>0.91999999999999982</c:v>
                </c:pt>
                <c:pt idx="10">
                  <c:v>0.91999999999999982</c:v>
                </c:pt>
                <c:pt idx="11">
                  <c:v>0.87999999999999989</c:v>
                </c:pt>
                <c:pt idx="12">
                  <c:v>0.87999999999999989</c:v>
                </c:pt>
                <c:pt idx="13">
                  <c:v>0.87999999999999989</c:v>
                </c:pt>
                <c:pt idx="14">
                  <c:v>0.87999999999999989</c:v>
                </c:pt>
                <c:pt idx="15">
                  <c:v>0.87999999999999989</c:v>
                </c:pt>
                <c:pt idx="16">
                  <c:v>0.87999999999999989</c:v>
                </c:pt>
                <c:pt idx="17">
                  <c:v>0.87999999999999989</c:v>
                </c:pt>
                <c:pt idx="18">
                  <c:v>0.87999999999999989</c:v>
                </c:pt>
                <c:pt idx="19">
                  <c:v>0.87999999999999989</c:v>
                </c:pt>
                <c:pt idx="20">
                  <c:v>0.87999999999999989</c:v>
                </c:pt>
                <c:pt idx="21">
                  <c:v>0.87999999999999989</c:v>
                </c:pt>
                <c:pt idx="22">
                  <c:v>0.87999999999999989</c:v>
                </c:pt>
                <c:pt idx="23">
                  <c:v>0.87999999999999989</c:v>
                </c:pt>
                <c:pt idx="24">
                  <c:v>0.87999999999999989</c:v>
                </c:pt>
                <c:pt idx="25">
                  <c:v>0.87999999999999989</c:v>
                </c:pt>
                <c:pt idx="26">
                  <c:v>0.87999999999999989</c:v>
                </c:pt>
                <c:pt idx="27">
                  <c:v>0.87999999999999989</c:v>
                </c:pt>
                <c:pt idx="28">
                  <c:v>0.87999999999999989</c:v>
                </c:pt>
                <c:pt idx="29">
                  <c:v>0.87999999999999989</c:v>
                </c:pt>
                <c:pt idx="30">
                  <c:v>0.87999999999999989</c:v>
                </c:pt>
                <c:pt idx="31">
                  <c:v>0.87999999999999989</c:v>
                </c:pt>
                <c:pt idx="32">
                  <c:v>0.87999999999999989</c:v>
                </c:pt>
                <c:pt idx="33">
                  <c:v>0.87999999999999989</c:v>
                </c:pt>
                <c:pt idx="34">
                  <c:v>0.83999999999999986</c:v>
                </c:pt>
                <c:pt idx="35">
                  <c:v>0.83999999999999986</c:v>
                </c:pt>
                <c:pt idx="36">
                  <c:v>0.83999999999999986</c:v>
                </c:pt>
                <c:pt idx="37">
                  <c:v>0.83999999999999986</c:v>
                </c:pt>
                <c:pt idx="38">
                  <c:v>0.83999999999999986</c:v>
                </c:pt>
                <c:pt idx="39">
                  <c:v>0.83999999999999986</c:v>
                </c:pt>
                <c:pt idx="40">
                  <c:v>0.83999999999999986</c:v>
                </c:pt>
                <c:pt idx="41">
                  <c:v>0.83999999999999986</c:v>
                </c:pt>
                <c:pt idx="42">
                  <c:v>0.83999999999999986</c:v>
                </c:pt>
                <c:pt idx="43">
                  <c:v>0.83999999999999986</c:v>
                </c:pt>
                <c:pt idx="44">
                  <c:v>0.83999999999999986</c:v>
                </c:pt>
                <c:pt idx="45">
                  <c:v>0.83999999999999986</c:v>
                </c:pt>
                <c:pt idx="46">
                  <c:v>0.83999999999999986</c:v>
                </c:pt>
                <c:pt idx="47">
                  <c:v>0.83999999999999986</c:v>
                </c:pt>
                <c:pt idx="48">
                  <c:v>0.83999999999999986</c:v>
                </c:pt>
                <c:pt idx="49">
                  <c:v>0.83999999999999986</c:v>
                </c:pt>
                <c:pt idx="50">
                  <c:v>0.83999999999999986</c:v>
                </c:pt>
                <c:pt idx="51">
                  <c:v>0.83999999999999986</c:v>
                </c:pt>
                <c:pt idx="52">
                  <c:v>0.83999999999999986</c:v>
                </c:pt>
                <c:pt idx="53">
                  <c:v>0.79999999999999993</c:v>
                </c:pt>
                <c:pt idx="54">
                  <c:v>0.79999999999999993</c:v>
                </c:pt>
                <c:pt idx="55">
                  <c:v>0.79999999999999993</c:v>
                </c:pt>
                <c:pt idx="56">
                  <c:v>0.79999999999999993</c:v>
                </c:pt>
                <c:pt idx="57">
                  <c:v>0.79999999999999993</c:v>
                </c:pt>
                <c:pt idx="58">
                  <c:v>0.79999999999999993</c:v>
                </c:pt>
                <c:pt idx="59">
                  <c:v>0.79999999999999993</c:v>
                </c:pt>
                <c:pt idx="60">
                  <c:v>0.7599999999999999</c:v>
                </c:pt>
                <c:pt idx="61">
                  <c:v>0.7599999999999999</c:v>
                </c:pt>
                <c:pt idx="62">
                  <c:v>0.7599999999999999</c:v>
                </c:pt>
                <c:pt idx="63">
                  <c:v>0.7599999999999999</c:v>
                </c:pt>
                <c:pt idx="64">
                  <c:v>0.7599999999999999</c:v>
                </c:pt>
                <c:pt idx="65">
                  <c:v>0.7599999999999999</c:v>
                </c:pt>
                <c:pt idx="66">
                  <c:v>0.7599999999999999</c:v>
                </c:pt>
                <c:pt idx="67">
                  <c:v>0.71999999999999986</c:v>
                </c:pt>
                <c:pt idx="68">
                  <c:v>0.71999999999999986</c:v>
                </c:pt>
                <c:pt idx="69">
                  <c:v>0.71999999999999986</c:v>
                </c:pt>
                <c:pt idx="70">
                  <c:v>0.71999999999999986</c:v>
                </c:pt>
                <c:pt idx="71">
                  <c:v>0.67999999999999994</c:v>
                </c:pt>
                <c:pt idx="72">
                  <c:v>0.67999999999999994</c:v>
                </c:pt>
                <c:pt idx="73">
                  <c:v>0.67999999999999994</c:v>
                </c:pt>
                <c:pt idx="74">
                  <c:v>0.6399999999999999</c:v>
                </c:pt>
                <c:pt idx="75">
                  <c:v>0.6399999999999999</c:v>
                </c:pt>
                <c:pt idx="76">
                  <c:v>0.6399999999999999</c:v>
                </c:pt>
                <c:pt idx="77">
                  <c:v>0.6399999999999999</c:v>
                </c:pt>
                <c:pt idx="78">
                  <c:v>0.6399999999999999</c:v>
                </c:pt>
                <c:pt idx="79">
                  <c:v>0.6399999999999999</c:v>
                </c:pt>
                <c:pt idx="80">
                  <c:v>0.6399999999999999</c:v>
                </c:pt>
                <c:pt idx="81">
                  <c:v>0.6399999999999999</c:v>
                </c:pt>
                <c:pt idx="82">
                  <c:v>0.6399999999999999</c:v>
                </c:pt>
                <c:pt idx="83">
                  <c:v>0.6399999999999999</c:v>
                </c:pt>
                <c:pt idx="84">
                  <c:v>0.6399999999999999</c:v>
                </c:pt>
                <c:pt idx="85">
                  <c:v>0.6399999999999999</c:v>
                </c:pt>
                <c:pt idx="86">
                  <c:v>0.6399999999999999</c:v>
                </c:pt>
                <c:pt idx="87">
                  <c:v>0.6399999999999999</c:v>
                </c:pt>
                <c:pt idx="88">
                  <c:v>0.6399999999999999</c:v>
                </c:pt>
                <c:pt idx="89">
                  <c:v>0.6399999999999999</c:v>
                </c:pt>
                <c:pt idx="90">
                  <c:v>0.6399999999999999</c:v>
                </c:pt>
                <c:pt idx="91">
                  <c:v>0.6399999999999999</c:v>
                </c:pt>
                <c:pt idx="92">
                  <c:v>0.6399999999999999</c:v>
                </c:pt>
                <c:pt idx="93">
                  <c:v>0.59999999999999987</c:v>
                </c:pt>
                <c:pt idx="94">
                  <c:v>0.59999999999999987</c:v>
                </c:pt>
                <c:pt idx="95">
                  <c:v>0.55999999999999994</c:v>
                </c:pt>
                <c:pt idx="96">
                  <c:v>0.55999999999999994</c:v>
                </c:pt>
                <c:pt idx="97">
                  <c:v>0.55999999999999994</c:v>
                </c:pt>
                <c:pt idx="98">
                  <c:v>0.43999999999999995</c:v>
                </c:pt>
                <c:pt idx="99">
                  <c:v>0.35999999999999993</c:v>
                </c:pt>
                <c:pt idx="100">
                  <c:v>0</c:v>
                </c:pt>
              </c:numCache>
            </c:numRef>
          </c:yVal>
          <c:smooth val="0"/>
          <c:extLst>
            <c:ext xmlns:c16="http://schemas.microsoft.com/office/drawing/2014/chart" uri="{C3380CC4-5D6E-409C-BE32-E72D297353CC}">
              <c16:uniqueId val="{00000000-0389-4E16-ACE2-61B9F0A05490}"/>
            </c:ext>
          </c:extLst>
        </c:ser>
        <c:ser>
          <c:idx val="1"/>
          <c:order val="1"/>
          <c:tx>
            <c:v>Line</c:v>
          </c:tx>
          <c:spPr>
            <a:ln w="12700" cap="rnd" cmpd="sng" algn="ctr">
              <a:solidFill>
                <a:sysClr val="window" lastClr="FFFFFF">
                  <a:lumMod val="75000"/>
                </a:sysClr>
              </a:solidFill>
              <a:prstDash val="dash"/>
              <a:round/>
              <a:headEnd type="none" w="med" len="med"/>
              <a:tailEnd type="none" w="med" len="med"/>
            </a:ln>
          </c:spPr>
          <c:marker>
            <c:symbol val="none"/>
          </c:marker>
          <c:xVal>
            <c:numRef>
              <c:f>'Model 5'!$D$61:$E$61</c:f>
              <c:numCache>
                <c:formatCode>#,##0.000</c:formatCode>
                <c:ptCount val="2"/>
                <c:pt idx="0">
                  <c:v>0</c:v>
                </c:pt>
                <c:pt idx="1">
                  <c:v>1</c:v>
                </c:pt>
              </c:numCache>
            </c:numRef>
          </c:xVal>
          <c:yVal>
            <c:numRef>
              <c:f>'Model 5'!$D$62:$E$62</c:f>
              <c:numCache>
                <c:formatCode>#,##0.000</c:formatCode>
                <c:ptCount val="2"/>
                <c:pt idx="0">
                  <c:v>0</c:v>
                </c:pt>
                <c:pt idx="1">
                  <c:v>1</c:v>
                </c:pt>
              </c:numCache>
            </c:numRef>
          </c:yVal>
          <c:smooth val="0"/>
          <c:extLst>
            <c:ext xmlns:c16="http://schemas.microsoft.com/office/drawing/2014/chart" uri="{C3380CC4-5D6E-409C-BE32-E72D297353CC}">
              <c16:uniqueId val="{00000001-0389-4E16-ACE2-61B9F0A05490}"/>
            </c:ext>
          </c:extLst>
        </c:ser>
        <c:ser>
          <c:idx val="2"/>
          <c:order val="2"/>
          <c:tx>
            <c:strRef>
              <c:f>'Model 5'!$C$59</c:f>
              <c:strCache>
                <c:ptCount val="1"/>
                <c:pt idx="0">
                  <c:v>Cutoff = 0.50</c:v>
                </c:pt>
              </c:strCache>
            </c:strRef>
          </c:tx>
          <c:spPr>
            <a:ln w="25400" cap="rnd" cmpd="sng" algn="ctr">
              <a:noFill/>
              <a:prstDash val="solid"/>
              <a:round/>
            </a:ln>
            <a:effectLst/>
            <a:extLst>
              <a:ext uri="{91240B29-F687-4F45-9708-019B960494DF}">
                <a14:hiddenLine xmlns:a14="http://schemas.microsoft.com/office/drawing/2010/main" w="25400" cap="rnd" cmpd="sng" algn="ctr">
                  <a:solidFill>
                    <a:srgbClr val="FF0000"/>
                  </a:solidFill>
                  <a:prstDash val="solid"/>
                  <a:round/>
                </a14:hiddenLine>
              </a:ext>
            </a:extLst>
          </c:spPr>
          <c:marker>
            <c:symbol val="square"/>
            <c:size val="8"/>
            <c:spPr>
              <a:noFill/>
              <a:ln w="25400">
                <a:solidFill>
                  <a:srgbClr val="FF0000"/>
                </a:solidFill>
                <a:prstDash val="solid"/>
              </a:ln>
              <a:effectLst/>
              <a:extLst/>
            </c:spPr>
          </c:marker>
          <c:xVal>
            <c:numRef>
              <c:f>'Model 5'!$D$63</c:f>
              <c:numCache>
                <c:formatCode>#,##0.000</c:formatCode>
                <c:ptCount val="1"/>
                <c:pt idx="0">
                  <c:v>3.1152647975077885E-3</c:v>
                </c:pt>
              </c:numCache>
            </c:numRef>
          </c:xVal>
          <c:yVal>
            <c:numRef>
              <c:f>'Model 5'!$E$63</c:f>
              <c:numCache>
                <c:formatCode>#,##0.000</c:formatCode>
                <c:ptCount val="1"/>
                <c:pt idx="0">
                  <c:v>0.83999999999999986</c:v>
                </c:pt>
              </c:numCache>
            </c:numRef>
          </c:yVal>
          <c:smooth val="0"/>
          <c:extLst>
            <c:ext xmlns:c16="http://schemas.microsoft.com/office/drawing/2014/chart" uri="{C3380CC4-5D6E-409C-BE32-E72D297353CC}">
              <c16:uniqueId val="{00000002-0389-4E16-ACE2-61B9F0A05490}"/>
            </c:ext>
          </c:extLst>
        </c:ser>
        <c:dLbls>
          <c:showLegendKey val="0"/>
          <c:showVal val="0"/>
          <c:showCatName val="0"/>
          <c:showSerName val="0"/>
          <c:showPercent val="0"/>
          <c:showBubbleSize val="0"/>
        </c:dLbls>
        <c:axId val="1038634432"/>
        <c:axId val="1243297568"/>
      </c:scatterChart>
      <c:valAx>
        <c:axId val="1038634432"/>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False Positive Rate (1 - Specificity)</a:t>
                </a:r>
              </a:p>
            </c:rich>
          </c:tx>
          <c:overlay val="0"/>
        </c:title>
        <c:numFmt formatCode="0%" sourceLinked="0"/>
        <c:majorTickMark val="out"/>
        <c:minorTickMark val="none"/>
        <c:tickLblPos val="nextTo"/>
        <c:crossAx val="1243297568"/>
        <c:crosses val="autoZero"/>
        <c:crossBetween val="midCat"/>
      </c:valAx>
      <c:valAx>
        <c:axId val="1243297568"/>
        <c:scaling>
          <c:orientation val="minMax"/>
          <c:max val="1"/>
          <c:min val="0"/>
        </c:scaling>
        <c:delete val="0"/>
        <c:axPos val="l"/>
        <c:majorGridlines>
          <c:spPr>
            <a:ln w="3175">
              <a:solidFill>
                <a:srgbClr val="C0C0C0"/>
              </a:solidFill>
              <a:prstDash val="solid"/>
            </a:ln>
          </c:spPr>
        </c:majorGridlines>
        <c:title>
          <c:tx>
            <c:rich>
              <a:bodyPr/>
              <a:lstStyle/>
              <a:p>
                <a:pPr>
                  <a:defRPr/>
                </a:pPr>
                <a:r>
                  <a:rPr lang="en-GB"/>
                  <a:t>True Positive Rate (Sensitivity)</a:t>
                </a:r>
              </a:p>
            </c:rich>
          </c:tx>
          <c:overlay val="0"/>
        </c:title>
        <c:numFmt formatCode="0%" sourceLinked="0"/>
        <c:majorTickMark val="out"/>
        <c:minorTickMark val="none"/>
        <c:tickLblPos val="nextTo"/>
        <c:crossAx val="1038634432"/>
        <c:crosses val="autoZero"/>
        <c:crossBetween val="midCat"/>
      </c:valAx>
      <c:spPr>
        <a:ln w="6350">
          <a:solidFill>
            <a:srgbClr val="808080"/>
          </a:solidFill>
          <a:prstDash val="solid"/>
        </a:ln>
      </c:spPr>
    </c:plotArea>
    <c:legend>
      <c:legendPos val="r"/>
      <c:legendEntry>
        <c:idx val="0"/>
        <c:delete val="1"/>
      </c:legendEntry>
      <c:legendEntry>
        <c:idx val="1"/>
        <c:delete val="1"/>
      </c:legendEntry>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Distribution of Outcomes -vs- Prediction Interval
</a:t>
            </a:r>
            <a:r>
              <a:rPr lang="en-GB" sz="1000"/>
              <a:t>Model 5 for Vendor.Eq.EnchantedDiamonds    (8 variables, n=346)</a:t>
            </a:r>
          </a:p>
        </c:rich>
      </c:tx>
      <c:overlay val="0"/>
    </c:title>
    <c:autoTitleDeleted val="0"/>
    <c:plotArea>
      <c:layout/>
      <c:barChart>
        <c:barDir val="col"/>
        <c:grouping val="clustered"/>
        <c:varyColors val="0"/>
        <c:ser>
          <c:idx val="0"/>
          <c:order val="0"/>
          <c:tx>
            <c:strRef>
              <c:f>'Model 5'!$I$2</c:f>
              <c:strCache>
                <c:ptCount val="1"/>
                <c:pt idx="0">
                  <c:v>1</c:v>
                </c:pt>
              </c:strCache>
            </c:strRef>
          </c:tx>
          <c:spPr>
            <a:solidFill>
              <a:srgbClr val="9999FF"/>
            </a:solidFill>
            <a:ln w="9525" cap="flat" cmpd="sng" algn="ctr">
              <a:solidFill>
                <a:srgbClr val="0000FF"/>
              </a:solidFill>
              <a:prstDash val="solid"/>
              <a:round/>
              <a:headEnd type="none" w="med" len="med"/>
              <a:tailEnd type="none" w="med" len="med"/>
            </a:ln>
          </c:spPr>
          <c:invertIfNegative val="0"/>
          <c:cat>
            <c:numRef>
              <c:f>'Model 5'!$AR$105:$BK$105</c:f>
              <c:numCache>
                <c:formatCode>#,##0.000</c:formatCode>
                <c:ptCount val="20"/>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5'!$AR$106:$BK$106</c:f>
              <c:numCache>
                <c:formatCode>#,##0.000</c:formatCode>
                <c:ptCount val="20"/>
                <c:pt idx="0">
                  <c:v>2</c:v>
                </c:pt>
                <c:pt idx="1">
                  <c:v>0</c:v>
                </c:pt>
                <c:pt idx="2">
                  <c:v>1</c:v>
                </c:pt>
                <c:pt idx="3">
                  <c:v>0</c:v>
                </c:pt>
                <c:pt idx="4">
                  <c:v>0</c:v>
                </c:pt>
                <c:pt idx="5">
                  <c:v>0</c:v>
                </c:pt>
                <c:pt idx="6">
                  <c:v>1</c:v>
                </c:pt>
                <c:pt idx="7">
                  <c:v>0</c:v>
                </c:pt>
                <c:pt idx="8">
                  <c:v>0</c:v>
                </c:pt>
                <c:pt idx="9">
                  <c:v>0</c:v>
                </c:pt>
                <c:pt idx="10">
                  <c:v>1</c:v>
                </c:pt>
                <c:pt idx="11">
                  <c:v>1</c:v>
                </c:pt>
                <c:pt idx="12">
                  <c:v>0</c:v>
                </c:pt>
                <c:pt idx="13">
                  <c:v>1</c:v>
                </c:pt>
                <c:pt idx="14">
                  <c:v>2</c:v>
                </c:pt>
                <c:pt idx="15">
                  <c:v>0</c:v>
                </c:pt>
                <c:pt idx="16">
                  <c:v>0</c:v>
                </c:pt>
                <c:pt idx="17">
                  <c:v>0</c:v>
                </c:pt>
                <c:pt idx="18">
                  <c:v>2</c:v>
                </c:pt>
                <c:pt idx="19">
                  <c:v>14</c:v>
                </c:pt>
              </c:numCache>
            </c:numRef>
          </c:val>
          <c:extLst>
            <c:ext xmlns:c16="http://schemas.microsoft.com/office/drawing/2014/chart" uri="{C3380CC4-5D6E-409C-BE32-E72D297353CC}">
              <c16:uniqueId val="{00000000-0A72-4C40-982A-9F50EE472D9C}"/>
            </c:ext>
          </c:extLst>
        </c:ser>
        <c:ser>
          <c:idx val="1"/>
          <c:order val="1"/>
          <c:tx>
            <c:strRef>
              <c:f>'Model 5'!$H$2</c:f>
              <c:strCache>
                <c:ptCount val="1"/>
                <c:pt idx="0">
                  <c:v>0</c:v>
                </c:pt>
              </c:strCache>
            </c:strRef>
          </c:tx>
          <c:spPr>
            <a:solidFill>
              <a:srgbClr val="FFD2D2"/>
            </a:solidFill>
            <a:ln w="9525" cap="flat" cmpd="sng" algn="ctr">
              <a:solidFill>
                <a:srgbClr val="FF0000"/>
              </a:solidFill>
              <a:prstDash val="solid"/>
              <a:round/>
              <a:headEnd type="none" w="med" len="med"/>
              <a:tailEnd type="none" w="med" len="med"/>
            </a:ln>
          </c:spPr>
          <c:invertIfNegative val="0"/>
          <c:cat>
            <c:numRef>
              <c:f>'Model 5'!$AR$105:$BL$105</c:f>
              <c:numCache>
                <c:formatCode>#,##0.000</c:formatCode>
                <c:ptCount val="21"/>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5'!$AR$107:$BK$107</c:f>
              <c:numCache>
                <c:formatCode>#,##0.000</c:formatCode>
                <c:ptCount val="20"/>
                <c:pt idx="0">
                  <c:v>-299</c:v>
                </c:pt>
                <c:pt idx="1">
                  <c:v>-8</c:v>
                </c:pt>
                <c:pt idx="2">
                  <c:v>-2</c:v>
                </c:pt>
                <c:pt idx="3">
                  <c:v>-3</c:v>
                </c:pt>
                <c:pt idx="4">
                  <c:v>-1</c:v>
                </c:pt>
                <c:pt idx="5">
                  <c:v>-1</c:v>
                </c:pt>
                <c:pt idx="6">
                  <c:v>-2</c:v>
                </c:pt>
                <c:pt idx="7">
                  <c:v>-1</c:v>
                </c:pt>
                <c:pt idx="8">
                  <c:v>-3</c:v>
                </c:pt>
                <c:pt idx="9">
                  <c:v>0</c:v>
                </c:pt>
                <c:pt idx="10">
                  <c:v>0</c:v>
                </c:pt>
                <c:pt idx="11">
                  <c:v>0</c:v>
                </c:pt>
                <c:pt idx="12">
                  <c:v>-1</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0A72-4C40-982A-9F50EE472D9C}"/>
            </c:ext>
          </c:extLst>
        </c:ser>
        <c:dLbls>
          <c:showLegendKey val="0"/>
          <c:showVal val="0"/>
          <c:showCatName val="0"/>
          <c:showSerName val="0"/>
          <c:showPercent val="0"/>
          <c:showBubbleSize val="0"/>
        </c:dLbls>
        <c:gapWidth val="0"/>
        <c:overlap val="100"/>
        <c:axId val="1038635264"/>
        <c:axId val="1243334720"/>
      </c:barChart>
      <c:catAx>
        <c:axId val="1038635264"/>
        <c:scaling>
          <c:orientation val="minMax"/>
        </c:scaling>
        <c:delete val="0"/>
        <c:axPos val="b"/>
        <c:title>
          <c:tx>
            <c:rich>
              <a:bodyPr/>
              <a:lstStyle/>
              <a:p>
                <a:pPr>
                  <a:defRPr/>
                </a:pPr>
                <a:r>
                  <a:rPr lang="en-GB"/>
                  <a:t>Prediction</a:t>
                </a:r>
              </a:p>
            </c:rich>
          </c:tx>
          <c:overlay val="0"/>
        </c:title>
        <c:numFmt formatCode=".00" sourceLinked="0"/>
        <c:majorTickMark val="out"/>
        <c:minorTickMark val="none"/>
        <c:tickLblPos val="low"/>
        <c:crossAx val="1243334720"/>
        <c:crosses val="autoZero"/>
        <c:auto val="1"/>
        <c:lblAlgn val="ctr"/>
        <c:lblOffset val="100"/>
        <c:tickLblSkip val="1"/>
        <c:noMultiLvlLbl val="0"/>
      </c:catAx>
      <c:valAx>
        <c:axId val="1243334720"/>
        <c:scaling>
          <c:orientation val="minMax"/>
        </c:scaling>
        <c:delete val="0"/>
        <c:axPos val="l"/>
        <c:majorGridlines>
          <c:spPr>
            <a:ln w="3175">
              <a:solidFill>
                <a:srgbClr val="C0C0C0"/>
              </a:solidFill>
              <a:prstDash val="solid"/>
            </a:ln>
          </c:spPr>
        </c:majorGridlines>
        <c:numFmt formatCode="0;[Red]0" sourceLinked="0"/>
        <c:majorTickMark val="out"/>
        <c:minorTickMark val="none"/>
        <c:tickLblPos val="nextTo"/>
        <c:crossAx val="1038635264"/>
        <c:crosses val="autoZero"/>
        <c:crossBetween val="between"/>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Sensitivity and Specificity -vs- Cutoff Value
</a:t>
            </a:r>
            <a:r>
              <a:rPr lang="en-GB" sz="1000"/>
              <a:t>Model 5 for Vendor.Eq.EnchantedDiamonds    (8 variables, n=346)</a:t>
            </a:r>
          </a:p>
        </c:rich>
      </c:tx>
      <c:overlay val="0"/>
    </c:title>
    <c:autoTitleDeleted val="0"/>
    <c:plotArea>
      <c:layout/>
      <c:scatterChart>
        <c:scatterStyle val="lineMarker"/>
        <c:varyColors val="0"/>
        <c:ser>
          <c:idx val="0"/>
          <c:order val="0"/>
          <c:tx>
            <c:v>Sensitivity</c:v>
          </c:tx>
          <c:spPr>
            <a:ln w="28575">
              <a:solidFill>
                <a:srgbClr val="0000FF"/>
              </a:solidFill>
            </a:ln>
          </c:spPr>
          <c:marker>
            <c:symbol val="none"/>
          </c:marker>
          <c:xVal>
            <c:numRef>
              <c:f>'Model 5'!$AR$145:$EN$145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5'!$AR$146:$EN$146</c:f>
              <c:numCache>
                <c:formatCode>#,##0.000</c:formatCode>
                <c:ptCount val="101"/>
                <c:pt idx="0">
                  <c:v>0.99999999999999989</c:v>
                </c:pt>
                <c:pt idx="1">
                  <c:v>0.99999999999999989</c:v>
                </c:pt>
                <c:pt idx="2">
                  <c:v>0.96799999999999986</c:v>
                </c:pt>
                <c:pt idx="3">
                  <c:v>0.95199999999999985</c:v>
                </c:pt>
                <c:pt idx="4">
                  <c:v>0.93599999999999983</c:v>
                </c:pt>
                <c:pt idx="5">
                  <c:v>0.92799999999999983</c:v>
                </c:pt>
                <c:pt idx="6">
                  <c:v>0.91999999999999982</c:v>
                </c:pt>
                <c:pt idx="7">
                  <c:v>0.91999999999999982</c:v>
                </c:pt>
                <c:pt idx="8">
                  <c:v>0.91999999999999982</c:v>
                </c:pt>
                <c:pt idx="9">
                  <c:v>0.91199999999999992</c:v>
                </c:pt>
                <c:pt idx="10">
                  <c:v>0.90399999999999991</c:v>
                </c:pt>
                <c:pt idx="11">
                  <c:v>0.8959999999999998</c:v>
                </c:pt>
                <c:pt idx="12">
                  <c:v>0.8879999999999999</c:v>
                </c:pt>
                <c:pt idx="13">
                  <c:v>0.87999999999999989</c:v>
                </c:pt>
                <c:pt idx="14">
                  <c:v>0.87999999999999989</c:v>
                </c:pt>
                <c:pt idx="15">
                  <c:v>0.87999999999999989</c:v>
                </c:pt>
                <c:pt idx="16">
                  <c:v>0.87999999999999989</c:v>
                </c:pt>
                <c:pt idx="17">
                  <c:v>0.87999999999999989</c:v>
                </c:pt>
                <c:pt idx="18">
                  <c:v>0.87999999999999989</c:v>
                </c:pt>
                <c:pt idx="19">
                  <c:v>0.87999999999999989</c:v>
                </c:pt>
                <c:pt idx="20">
                  <c:v>0.87999999999999989</c:v>
                </c:pt>
                <c:pt idx="21">
                  <c:v>0.87999999999999989</c:v>
                </c:pt>
                <c:pt idx="22">
                  <c:v>0.87999999999999989</c:v>
                </c:pt>
                <c:pt idx="23">
                  <c:v>0.87999999999999989</c:v>
                </c:pt>
                <c:pt idx="24">
                  <c:v>0.87999999999999989</c:v>
                </c:pt>
                <c:pt idx="25">
                  <c:v>0.87999999999999989</c:v>
                </c:pt>
                <c:pt idx="26">
                  <c:v>0.87999999999999989</c:v>
                </c:pt>
                <c:pt idx="27">
                  <c:v>0.87999999999999989</c:v>
                </c:pt>
                <c:pt idx="28">
                  <c:v>0.87999999999999989</c:v>
                </c:pt>
                <c:pt idx="29">
                  <c:v>0.87999999999999989</c:v>
                </c:pt>
                <c:pt idx="30">
                  <c:v>0.87999999999999989</c:v>
                </c:pt>
                <c:pt idx="31">
                  <c:v>0.87999999999999989</c:v>
                </c:pt>
                <c:pt idx="32">
                  <c:v>0.87199999999999989</c:v>
                </c:pt>
                <c:pt idx="33">
                  <c:v>0.86399999999999988</c:v>
                </c:pt>
                <c:pt idx="34">
                  <c:v>0.85599999999999987</c:v>
                </c:pt>
                <c:pt idx="35">
                  <c:v>0.84799999999999986</c:v>
                </c:pt>
                <c:pt idx="36">
                  <c:v>0.83999999999999986</c:v>
                </c:pt>
                <c:pt idx="37">
                  <c:v>0.83999999999999986</c:v>
                </c:pt>
                <c:pt idx="38">
                  <c:v>0.83999999999999986</c:v>
                </c:pt>
                <c:pt idx="39">
                  <c:v>0.83999999999999986</c:v>
                </c:pt>
                <c:pt idx="40">
                  <c:v>0.83999999999999986</c:v>
                </c:pt>
                <c:pt idx="41">
                  <c:v>0.83999999999999986</c:v>
                </c:pt>
                <c:pt idx="42">
                  <c:v>0.83999999999999986</c:v>
                </c:pt>
                <c:pt idx="43">
                  <c:v>0.83999999999999986</c:v>
                </c:pt>
                <c:pt idx="44">
                  <c:v>0.83999999999999986</c:v>
                </c:pt>
                <c:pt idx="45">
                  <c:v>0.83999999999999986</c:v>
                </c:pt>
                <c:pt idx="46">
                  <c:v>0.83999999999999986</c:v>
                </c:pt>
                <c:pt idx="47">
                  <c:v>0.83999999999999986</c:v>
                </c:pt>
                <c:pt idx="48">
                  <c:v>0.83999999999999986</c:v>
                </c:pt>
                <c:pt idx="49">
                  <c:v>0.83999999999999986</c:v>
                </c:pt>
                <c:pt idx="50">
                  <c:v>0.83999999999999986</c:v>
                </c:pt>
                <c:pt idx="51">
                  <c:v>0.83199999999999996</c:v>
                </c:pt>
                <c:pt idx="52">
                  <c:v>0.82399999999999995</c:v>
                </c:pt>
                <c:pt idx="53">
                  <c:v>0.81599999999999984</c:v>
                </c:pt>
                <c:pt idx="54">
                  <c:v>0.80799999999999983</c:v>
                </c:pt>
                <c:pt idx="55">
                  <c:v>0.79999999999999993</c:v>
                </c:pt>
                <c:pt idx="56">
                  <c:v>0.79999999999999993</c:v>
                </c:pt>
                <c:pt idx="57">
                  <c:v>0.79999999999999993</c:v>
                </c:pt>
                <c:pt idx="58">
                  <c:v>0.79199999999999993</c:v>
                </c:pt>
                <c:pt idx="59">
                  <c:v>0.78399999999999992</c:v>
                </c:pt>
                <c:pt idx="60">
                  <c:v>0.7759999999999998</c:v>
                </c:pt>
                <c:pt idx="61">
                  <c:v>0.7679999999999999</c:v>
                </c:pt>
                <c:pt idx="62">
                  <c:v>0.7599999999999999</c:v>
                </c:pt>
                <c:pt idx="63">
                  <c:v>0.7599999999999999</c:v>
                </c:pt>
                <c:pt idx="64">
                  <c:v>0.7599999999999999</c:v>
                </c:pt>
                <c:pt idx="65">
                  <c:v>0.75199999999999989</c:v>
                </c:pt>
                <c:pt idx="66">
                  <c:v>0.74399999999999999</c:v>
                </c:pt>
                <c:pt idx="67">
                  <c:v>0.73599999999999988</c:v>
                </c:pt>
                <c:pt idx="68">
                  <c:v>0.72799999999999987</c:v>
                </c:pt>
                <c:pt idx="69">
                  <c:v>0.71199999999999997</c:v>
                </c:pt>
                <c:pt idx="70">
                  <c:v>0.70399999999999996</c:v>
                </c:pt>
                <c:pt idx="71">
                  <c:v>0.69599999999999984</c:v>
                </c:pt>
                <c:pt idx="72">
                  <c:v>0.67999999999999994</c:v>
                </c:pt>
                <c:pt idx="73">
                  <c:v>0.66399999999999992</c:v>
                </c:pt>
                <c:pt idx="74">
                  <c:v>0.65599999999999981</c:v>
                </c:pt>
                <c:pt idx="75">
                  <c:v>0.64799999999999991</c:v>
                </c:pt>
                <c:pt idx="76">
                  <c:v>0.6399999999999999</c:v>
                </c:pt>
                <c:pt idx="77">
                  <c:v>0.6399999999999999</c:v>
                </c:pt>
                <c:pt idx="78">
                  <c:v>0.6399999999999999</c:v>
                </c:pt>
                <c:pt idx="79">
                  <c:v>0.6399999999999999</c:v>
                </c:pt>
                <c:pt idx="80">
                  <c:v>0.6399999999999999</c:v>
                </c:pt>
                <c:pt idx="81">
                  <c:v>0.6399999999999999</c:v>
                </c:pt>
                <c:pt idx="82">
                  <c:v>0.6399999999999999</c:v>
                </c:pt>
                <c:pt idx="83">
                  <c:v>0.6399999999999999</c:v>
                </c:pt>
                <c:pt idx="84">
                  <c:v>0.6399999999999999</c:v>
                </c:pt>
                <c:pt idx="85">
                  <c:v>0.6399999999999999</c:v>
                </c:pt>
                <c:pt idx="86">
                  <c:v>0.6399999999999999</c:v>
                </c:pt>
                <c:pt idx="87">
                  <c:v>0.6399999999999999</c:v>
                </c:pt>
                <c:pt idx="88">
                  <c:v>0.6399999999999999</c:v>
                </c:pt>
                <c:pt idx="89">
                  <c:v>0.6399999999999999</c:v>
                </c:pt>
                <c:pt idx="90">
                  <c:v>0.6399999999999999</c:v>
                </c:pt>
                <c:pt idx="91">
                  <c:v>0.6319999999999999</c:v>
                </c:pt>
                <c:pt idx="92">
                  <c:v>0.62399999999999989</c:v>
                </c:pt>
                <c:pt idx="93">
                  <c:v>0.60799999999999987</c:v>
                </c:pt>
                <c:pt idx="94">
                  <c:v>0.59199999999999997</c:v>
                </c:pt>
                <c:pt idx="95">
                  <c:v>0.57599999999999996</c:v>
                </c:pt>
                <c:pt idx="96">
                  <c:v>0.54399999999999993</c:v>
                </c:pt>
                <c:pt idx="97">
                  <c:v>0.49599999999999994</c:v>
                </c:pt>
                <c:pt idx="98">
                  <c:v>0.38399999999999995</c:v>
                </c:pt>
                <c:pt idx="99">
                  <c:v>0.35999999999999993</c:v>
                </c:pt>
                <c:pt idx="100">
                  <c:v>0</c:v>
                </c:pt>
              </c:numCache>
            </c:numRef>
          </c:yVal>
          <c:smooth val="0"/>
          <c:extLst>
            <c:ext xmlns:c16="http://schemas.microsoft.com/office/drawing/2014/chart" uri="{C3380CC4-5D6E-409C-BE32-E72D297353CC}">
              <c16:uniqueId val="{00000000-94EB-4A6D-8866-FD17FE40CAE4}"/>
            </c:ext>
          </c:extLst>
        </c:ser>
        <c:ser>
          <c:idx val="1"/>
          <c:order val="1"/>
          <c:tx>
            <c:v>Specificity</c:v>
          </c:tx>
          <c:spPr>
            <a:ln w="28575">
              <a:solidFill>
                <a:srgbClr val="FF0000"/>
              </a:solidFill>
            </a:ln>
          </c:spPr>
          <c:marker>
            <c:symbol val="none"/>
          </c:marker>
          <c:xVal>
            <c:numRef>
              <c:f>'Model 5'!$AR$145:$EN$145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5'!$AR$147:$EN$147</c:f>
              <c:numCache>
                <c:formatCode>#,##0.000</c:formatCode>
                <c:ptCount val="101"/>
                <c:pt idx="0">
                  <c:v>0</c:v>
                </c:pt>
                <c:pt idx="1">
                  <c:v>0.85358255451713394</c:v>
                </c:pt>
                <c:pt idx="2">
                  <c:v>0.71838006230529594</c:v>
                </c:pt>
                <c:pt idx="3">
                  <c:v>0.90467289719626165</c:v>
                </c:pt>
                <c:pt idx="4">
                  <c:v>0.9214953271028038</c:v>
                </c:pt>
                <c:pt idx="5">
                  <c:v>0.93208722741433014</c:v>
                </c:pt>
                <c:pt idx="6">
                  <c:v>0.93831775700934572</c:v>
                </c:pt>
                <c:pt idx="7">
                  <c:v>0.94267912772585671</c:v>
                </c:pt>
                <c:pt idx="8">
                  <c:v>0.94766355140186909</c:v>
                </c:pt>
                <c:pt idx="9">
                  <c:v>0.95140186915887848</c:v>
                </c:pt>
                <c:pt idx="10">
                  <c:v>0.95389408099688466</c:v>
                </c:pt>
                <c:pt idx="11">
                  <c:v>0.95576323987538947</c:v>
                </c:pt>
                <c:pt idx="12">
                  <c:v>0.95825545171339566</c:v>
                </c:pt>
                <c:pt idx="13">
                  <c:v>0.95950155763239875</c:v>
                </c:pt>
                <c:pt idx="14">
                  <c:v>0.96261682242990654</c:v>
                </c:pt>
                <c:pt idx="15">
                  <c:v>0.96573208722741433</c:v>
                </c:pt>
                <c:pt idx="16">
                  <c:v>0.96822429906542062</c:v>
                </c:pt>
                <c:pt idx="17">
                  <c:v>0.97009345794392521</c:v>
                </c:pt>
                <c:pt idx="18">
                  <c:v>0.9719626168224299</c:v>
                </c:pt>
                <c:pt idx="19">
                  <c:v>0.97258566978193139</c:v>
                </c:pt>
                <c:pt idx="20">
                  <c:v>0.973208722741433</c:v>
                </c:pt>
                <c:pt idx="21">
                  <c:v>0.9738317757009346</c:v>
                </c:pt>
                <c:pt idx="22">
                  <c:v>0.9744548286604362</c:v>
                </c:pt>
                <c:pt idx="23">
                  <c:v>0.97507788161993769</c:v>
                </c:pt>
                <c:pt idx="24">
                  <c:v>0.97507788161993769</c:v>
                </c:pt>
                <c:pt idx="25">
                  <c:v>0.97507788161993769</c:v>
                </c:pt>
                <c:pt idx="26">
                  <c:v>0.97507788161993769</c:v>
                </c:pt>
                <c:pt idx="27">
                  <c:v>0.97570093457943918</c:v>
                </c:pt>
                <c:pt idx="28">
                  <c:v>0.97632398753894079</c:v>
                </c:pt>
                <c:pt idx="29">
                  <c:v>0.97694704049844239</c:v>
                </c:pt>
                <c:pt idx="30">
                  <c:v>0.97757009345794399</c:v>
                </c:pt>
                <c:pt idx="31">
                  <c:v>0.97881619937694697</c:v>
                </c:pt>
                <c:pt idx="32">
                  <c:v>0.97943925233644857</c:v>
                </c:pt>
                <c:pt idx="33">
                  <c:v>0.98068535825545178</c:v>
                </c:pt>
                <c:pt idx="34">
                  <c:v>0.98193146417445476</c:v>
                </c:pt>
                <c:pt idx="35">
                  <c:v>0.98380062305295957</c:v>
                </c:pt>
                <c:pt idx="36">
                  <c:v>0.98504672897196255</c:v>
                </c:pt>
                <c:pt idx="37">
                  <c:v>0.98629283489096575</c:v>
                </c:pt>
                <c:pt idx="38">
                  <c:v>0.98691588785046735</c:v>
                </c:pt>
                <c:pt idx="39">
                  <c:v>0.98816199376947034</c:v>
                </c:pt>
                <c:pt idx="40">
                  <c:v>0.98878504672897194</c:v>
                </c:pt>
                <c:pt idx="41">
                  <c:v>0.99003115264797514</c:v>
                </c:pt>
                <c:pt idx="42">
                  <c:v>0.99190031152647973</c:v>
                </c:pt>
                <c:pt idx="43">
                  <c:v>0.99376947040498442</c:v>
                </c:pt>
                <c:pt idx="44">
                  <c:v>0.99501557632398752</c:v>
                </c:pt>
                <c:pt idx="45">
                  <c:v>0.99626168224299072</c:v>
                </c:pt>
                <c:pt idx="46">
                  <c:v>0.99688473520249221</c:v>
                </c:pt>
                <c:pt idx="47">
                  <c:v>0.99688473520249221</c:v>
                </c:pt>
                <c:pt idx="48">
                  <c:v>0.99688473520249221</c:v>
                </c:pt>
                <c:pt idx="49">
                  <c:v>0.99688473520249221</c:v>
                </c:pt>
                <c:pt idx="50">
                  <c:v>0.99688473520249221</c:v>
                </c:pt>
                <c:pt idx="51">
                  <c:v>0.99688473520249221</c:v>
                </c:pt>
                <c:pt idx="52">
                  <c:v>0.99688473520249221</c:v>
                </c:pt>
                <c:pt idx="53">
                  <c:v>0.99688473520249221</c:v>
                </c:pt>
                <c:pt idx="54">
                  <c:v>0.99688473520249221</c:v>
                </c:pt>
                <c:pt idx="55">
                  <c:v>0.99688473520249221</c:v>
                </c:pt>
                <c:pt idx="56">
                  <c:v>0.99688473520249221</c:v>
                </c:pt>
                <c:pt idx="57">
                  <c:v>0.99688473520249221</c:v>
                </c:pt>
                <c:pt idx="58">
                  <c:v>0.99688473520249221</c:v>
                </c:pt>
                <c:pt idx="59">
                  <c:v>0.99688473520249221</c:v>
                </c:pt>
                <c:pt idx="60">
                  <c:v>0.99688473520249221</c:v>
                </c:pt>
                <c:pt idx="61">
                  <c:v>0.9975077881619937</c:v>
                </c:pt>
                <c:pt idx="62">
                  <c:v>0.9981308411214953</c:v>
                </c:pt>
                <c:pt idx="63">
                  <c:v>0.99875389408099691</c:v>
                </c:pt>
                <c:pt idx="64">
                  <c:v>0.99937694704049851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numCache>
            </c:numRef>
          </c:yVal>
          <c:smooth val="0"/>
          <c:extLst>
            <c:ext xmlns:c16="http://schemas.microsoft.com/office/drawing/2014/chart" uri="{C3380CC4-5D6E-409C-BE32-E72D297353CC}">
              <c16:uniqueId val="{00000001-94EB-4A6D-8866-FD17FE40CAE4}"/>
            </c:ext>
          </c:extLst>
        </c:ser>
        <c:ser>
          <c:idx val="2"/>
          <c:order val="2"/>
          <c:tx>
            <c:strRef>
              <c:f>'Model 5'!$AQ$148</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5'!$AR$145:$EN$145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5'!$AR$148:$EN$148</c:f>
              <c:numCache>
                <c:formatCode>#,##0.000</c:formatCode>
                <c:ptCount val="101"/>
                <c:pt idx="0">
                  <c:v>0.49999999999999994</c:v>
                </c:pt>
                <c:pt idx="1">
                  <c:v>0.92679127725856691</c:v>
                </c:pt>
                <c:pt idx="2">
                  <c:v>0.8431900311526479</c:v>
                </c:pt>
                <c:pt idx="3">
                  <c:v>0.92833644859813069</c:v>
                </c:pt>
                <c:pt idx="4">
                  <c:v>0.92874766355140181</c:v>
                </c:pt>
                <c:pt idx="5">
                  <c:v>0.93004361370716504</c:v>
                </c:pt>
                <c:pt idx="6">
                  <c:v>0.92915887850467271</c:v>
                </c:pt>
                <c:pt idx="7">
                  <c:v>0.93133956386292827</c:v>
                </c:pt>
                <c:pt idx="8">
                  <c:v>0.93383177570093445</c:v>
                </c:pt>
                <c:pt idx="9">
                  <c:v>0.93170093457943914</c:v>
                </c:pt>
                <c:pt idx="10">
                  <c:v>0.92894704049844234</c:v>
                </c:pt>
                <c:pt idx="11">
                  <c:v>0.92588161993769469</c:v>
                </c:pt>
                <c:pt idx="12">
                  <c:v>0.92312772585669778</c:v>
                </c:pt>
                <c:pt idx="13">
                  <c:v>0.91975077881619938</c:v>
                </c:pt>
                <c:pt idx="14">
                  <c:v>0.92130841121495322</c:v>
                </c:pt>
                <c:pt idx="15">
                  <c:v>0.92286604361370705</c:v>
                </c:pt>
                <c:pt idx="16">
                  <c:v>0.92411214953271026</c:v>
                </c:pt>
                <c:pt idx="17">
                  <c:v>0.92504672897196261</c:v>
                </c:pt>
                <c:pt idx="18">
                  <c:v>0.92598130841121495</c:v>
                </c:pt>
                <c:pt idx="19">
                  <c:v>0.92629283489096559</c:v>
                </c:pt>
                <c:pt idx="20">
                  <c:v>0.92660436137071645</c:v>
                </c:pt>
                <c:pt idx="21">
                  <c:v>0.9269158878504673</c:v>
                </c:pt>
                <c:pt idx="22">
                  <c:v>0.92722741433021805</c:v>
                </c:pt>
                <c:pt idx="23">
                  <c:v>0.92753894080996879</c:v>
                </c:pt>
                <c:pt idx="24">
                  <c:v>0.92753894080996879</c:v>
                </c:pt>
                <c:pt idx="25">
                  <c:v>0.92753894080996879</c:v>
                </c:pt>
                <c:pt idx="26">
                  <c:v>0.92753894080996879</c:v>
                </c:pt>
                <c:pt idx="27">
                  <c:v>0.92785046728971954</c:v>
                </c:pt>
                <c:pt idx="28">
                  <c:v>0.92816199376947028</c:v>
                </c:pt>
                <c:pt idx="29">
                  <c:v>0.92847352024922114</c:v>
                </c:pt>
                <c:pt idx="30">
                  <c:v>0.928785046728972</c:v>
                </c:pt>
                <c:pt idx="31">
                  <c:v>0.92940809968847349</c:v>
                </c:pt>
                <c:pt idx="32">
                  <c:v>0.92571962616822423</c:v>
                </c:pt>
                <c:pt idx="33">
                  <c:v>0.92234267912772583</c:v>
                </c:pt>
                <c:pt idx="34">
                  <c:v>0.91896573208722732</c:v>
                </c:pt>
                <c:pt idx="35">
                  <c:v>0.91590031152647966</c:v>
                </c:pt>
                <c:pt idx="36">
                  <c:v>0.91252336448598115</c:v>
                </c:pt>
                <c:pt idx="37">
                  <c:v>0.91314641744548286</c:v>
                </c:pt>
                <c:pt idx="38">
                  <c:v>0.91345794392523361</c:v>
                </c:pt>
                <c:pt idx="39">
                  <c:v>0.9140809968847351</c:v>
                </c:pt>
                <c:pt idx="40">
                  <c:v>0.91439252336448584</c:v>
                </c:pt>
                <c:pt idx="41">
                  <c:v>0.91501557632398756</c:v>
                </c:pt>
                <c:pt idx="42">
                  <c:v>0.91595015576323979</c:v>
                </c:pt>
                <c:pt idx="43">
                  <c:v>0.91688473520249214</c:v>
                </c:pt>
                <c:pt idx="44">
                  <c:v>0.91750778816199374</c:v>
                </c:pt>
                <c:pt idx="45">
                  <c:v>0.91813084112149523</c:v>
                </c:pt>
                <c:pt idx="46">
                  <c:v>0.91844236760124609</c:v>
                </c:pt>
                <c:pt idx="47">
                  <c:v>0.91844236760124609</c:v>
                </c:pt>
                <c:pt idx="48">
                  <c:v>0.91844236760124609</c:v>
                </c:pt>
                <c:pt idx="49">
                  <c:v>0.91844236760124609</c:v>
                </c:pt>
                <c:pt idx="50">
                  <c:v>0.91844236760124609</c:v>
                </c:pt>
                <c:pt idx="51">
                  <c:v>0.91444236760124609</c:v>
                </c:pt>
                <c:pt idx="52">
                  <c:v>0.91044236760124608</c:v>
                </c:pt>
                <c:pt idx="53">
                  <c:v>0.90644236760124608</c:v>
                </c:pt>
                <c:pt idx="54">
                  <c:v>0.90244236760124608</c:v>
                </c:pt>
                <c:pt idx="55">
                  <c:v>0.89844236760124607</c:v>
                </c:pt>
                <c:pt idx="56">
                  <c:v>0.89844236760124607</c:v>
                </c:pt>
                <c:pt idx="57">
                  <c:v>0.89844236760124607</c:v>
                </c:pt>
                <c:pt idx="58">
                  <c:v>0.89444236760124607</c:v>
                </c:pt>
                <c:pt idx="59">
                  <c:v>0.89044236760124607</c:v>
                </c:pt>
                <c:pt idx="60">
                  <c:v>0.88644236760124606</c:v>
                </c:pt>
                <c:pt idx="61">
                  <c:v>0.8827538940809968</c:v>
                </c:pt>
                <c:pt idx="62">
                  <c:v>0.87906542056074755</c:v>
                </c:pt>
                <c:pt idx="63">
                  <c:v>0.8793769470404984</c:v>
                </c:pt>
                <c:pt idx="64">
                  <c:v>0.87968847352024926</c:v>
                </c:pt>
                <c:pt idx="65">
                  <c:v>0.87599999999999989</c:v>
                </c:pt>
                <c:pt idx="66">
                  <c:v>0.872</c:v>
                </c:pt>
                <c:pt idx="67">
                  <c:v>0.86799999999999988</c:v>
                </c:pt>
                <c:pt idx="68">
                  <c:v>0.86399999999999988</c:v>
                </c:pt>
                <c:pt idx="69">
                  <c:v>0.85599999999999998</c:v>
                </c:pt>
                <c:pt idx="70">
                  <c:v>0.85199999999999998</c:v>
                </c:pt>
                <c:pt idx="71">
                  <c:v>0.84799999999999986</c:v>
                </c:pt>
                <c:pt idx="72">
                  <c:v>0.84</c:v>
                </c:pt>
                <c:pt idx="73">
                  <c:v>0.83199999999999996</c:v>
                </c:pt>
                <c:pt idx="74">
                  <c:v>0.82799999999999985</c:v>
                </c:pt>
                <c:pt idx="75">
                  <c:v>0.82399999999999995</c:v>
                </c:pt>
                <c:pt idx="76">
                  <c:v>0.82</c:v>
                </c:pt>
                <c:pt idx="77">
                  <c:v>0.82</c:v>
                </c:pt>
                <c:pt idx="78">
                  <c:v>0.82</c:v>
                </c:pt>
                <c:pt idx="79">
                  <c:v>0.82</c:v>
                </c:pt>
                <c:pt idx="80">
                  <c:v>0.82</c:v>
                </c:pt>
                <c:pt idx="81">
                  <c:v>0.82</c:v>
                </c:pt>
                <c:pt idx="82">
                  <c:v>0.82</c:v>
                </c:pt>
                <c:pt idx="83">
                  <c:v>0.82</c:v>
                </c:pt>
                <c:pt idx="84">
                  <c:v>0.82</c:v>
                </c:pt>
                <c:pt idx="85">
                  <c:v>0.82</c:v>
                </c:pt>
                <c:pt idx="86">
                  <c:v>0.82</c:v>
                </c:pt>
                <c:pt idx="87">
                  <c:v>0.82</c:v>
                </c:pt>
                <c:pt idx="88">
                  <c:v>0.82</c:v>
                </c:pt>
                <c:pt idx="89">
                  <c:v>0.82</c:v>
                </c:pt>
                <c:pt idx="90">
                  <c:v>0.82</c:v>
                </c:pt>
                <c:pt idx="91">
                  <c:v>0.81599999999999995</c:v>
                </c:pt>
                <c:pt idx="92">
                  <c:v>0.81199999999999994</c:v>
                </c:pt>
                <c:pt idx="93">
                  <c:v>0.80399999999999994</c:v>
                </c:pt>
                <c:pt idx="94">
                  <c:v>0.79600000000000004</c:v>
                </c:pt>
                <c:pt idx="95">
                  <c:v>0.78800000000000003</c:v>
                </c:pt>
                <c:pt idx="96">
                  <c:v>0.77200000000000002</c:v>
                </c:pt>
                <c:pt idx="97">
                  <c:v>0.748</c:v>
                </c:pt>
                <c:pt idx="98">
                  <c:v>0.69199999999999995</c:v>
                </c:pt>
                <c:pt idx="99">
                  <c:v>0.67999999999999994</c:v>
                </c:pt>
                <c:pt idx="100">
                  <c:v>0.5</c:v>
                </c:pt>
              </c:numCache>
            </c:numRef>
          </c:yVal>
          <c:smooth val="0"/>
          <c:extLst>
            <c:ext xmlns:c16="http://schemas.microsoft.com/office/drawing/2014/chart" uri="{C3380CC4-5D6E-409C-BE32-E72D297353CC}">
              <c16:uniqueId val="{00000002-94EB-4A6D-8866-FD17FE40CAE4}"/>
            </c:ext>
          </c:extLst>
        </c:ser>
        <c:dLbls>
          <c:showLegendKey val="0"/>
          <c:showVal val="0"/>
          <c:showCatName val="0"/>
          <c:showSerName val="0"/>
          <c:showPercent val="0"/>
          <c:showBubbleSize val="0"/>
        </c:dLbls>
        <c:axId val="1038581184"/>
        <c:axId val="936896864"/>
      </c:scatterChart>
      <c:valAx>
        <c:axId val="1038581184"/>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936896864"/>
        <c:crosses val="autoZero"/>
        <c:crossBetween val="midCat"/>
      </c:valAx>
      <c:valAx>
        <c:axId val="936896864"/>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038581184"/>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Error Rates- vs- Cutoff Value
</a:t>
            </a:r>
            <a:r>
              <a:rPr lang="en-GB" sz="1000"/>
              <a:t>Model 5 for Vendor.Eq.EnchantedDiamonds    (8 variables, n=346)</a:t>
            </a:r>
          </a:p>
        </c:rich>
      </c:tx>
      <c:overlay val="0"/>
    </c:title>
    <c:autoTitleDeleted val="0"/>
    <c:plotArea>
      <c:layout/>
      <c:scatterChart>
        <c:scatterStyle val="lineMarker"/>
        <c:varyColors val="0"/>
        <c:ser>
          <c:idx val="0"/>
          <c:order val="0"/>
          <c:tx>
            <c:v>% False Positive</c:v>
          </c:tx>
          <c:spPr>
            <a:ln w="28575">
              <a:solidFill>
                <a:srgbClr val="0000FF"/>
              </a:solidFill>
            </a:ln>
          </c:spPr>
          <c:marker>
            <c:symbol val="none"/>
          </c:marker>
          <c:xVal>
            <c:numRef>
              <c:f>'Model 5'!$AR$168:$EN$168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5'!$AR$169:$EN$169</c:f>
              <c:numCache>
                <c:formatCode>#,##0.000</c:formatCode>
                <c:ptCount val="101"/>
                <c:pt idx="0">
                  <c:v>0.9277456647398844</c:v>
                </c:pt>
                <c:pt idx="1">
                  <c:v>0.13583815028901733</c:v>
                </c:pt>
                <c:pt idx="2">
                  <c:v>0.26127167630057807</c:v>
                </c:pt>
                <c:pt idx="3">
                  <c:v>8.84393063583815E-2</c:v>
                </c:pt>
                <c:pt idx="4">
                  <c:v>7.2832369942196523E-2</c:v>
                </c:pt>
                <c:pt idx="5">
                  <c:v>6.3005780346820806E-2</c:v>
                </c:pt>
                <c:pt idx="6">
                  <c:v>5.722543352601156E-2</c:v>
                </c:pt>
                <c:pt idx="7">
                  <c:v>5.3179190751445081E-2</c:v>
                </c:pt>
                <c:pt idx="8">
                  <c:v>4.8554913294797691E-2</c:v>
                </c:pt>
                <c:pt idx="9">
                  <c:v>4.5086705202312137E-2</c:v>
                </c:pt>
                <c:pt idx="10">
                  <c:v>4.2774566473988439E-2</c:v>
                </c:pt>
                <c:pt idx="11">
                  <c:v>4.1040462427745665E-2</c:v>
                </c:pt>
                <c:pt idx="12">
                  <c:v>3.8728323699421967E-2</c:v>
                </c:pt>
                <c:pt idx="13">
                  <c:v>3.7572254335260118E-2</c:v>
                </c:pt>
                <c:pt idx="14">
                  <c:v>3.4682080924855488E-2</c:v>
                </c:pt>
                <c:pt idx="15">
                  <c:v>3.1791907514450865E-2</c:v>
                </c:pt>
                <c:pt idx="16">
                  <c:v>2.9479768786127167E-2</c:v>
                </c:pt>
                <c:pt idx="17">
                  <c:v>2.7745664739884393E-2</c:v>
                </c:pt>
                <c:pt idx="18">
                  <c:v>2.6011560693641619E-2</c:v>
                </c:pt>
                <c:pt idx="19">
                  <c:v>2.5433526011560695E-2</c:v>
                </c:pt>
                <c:pt idx="20">
                  <c:v>2.4855491329479767E-2</c:v>
                </c:pt>
                <c:pt idx="21">
                  <c:v>2.4277456647398846E-2</c:v>
                </c:pt>
                <c:pt idx="22">
                  <c:v>2.3699421965317918E-2</c:v>
                </c:pt>
                <c:pt idx="23">
                  <c:v>2.3121387283236993E-2</c:v>
                </c:pt>
                <c:pt idx="24">
                  <c:v>2.3121387283236993E-2</c:v>
                </c:pt>
                <c:pt idx="25">
                  <c:v>2.3121387283236993E-2</c:v>
                </c:pt>
                <c:pt idx="26">
                  <c:v>2.3121387283236993E-2</c:v>
                </c:pt>
                <c:pt idx="27">
                  <c:v>2.2543352601156069E-2</c:v>
                </c:pt>
                <c:pt idx="28">
                  <c:v>2.1965317919075144E-2</c:v>
                </c:pt>
                <c:pt idx="29">
                  <c:v>2.1387283236994219E-2</c:v>
                </c:pt>
                <c:pt idx="30">
                  <c:v>2.0809248554913295E-2</c:v>
                </c:pt>
                <c:pt idx="31">
                  <c:v>1.9653179190751446E-2</c:v>
                </c:pt>
                <c:pt idx="32">
                  <c:v>1.9075144508670518E-2</c:v>
                </c:pt>
                <c:pt idx="33">
                  <c:v>1.7919075144508672E-2</c:v>
                </c:pt>
                <c:pt idx="34">
                  <c:v>1.6763005780346819E-2</c:v>
                </c:pt>
                <c:pt idx="35">
                  <c:v>1.5028901734104047E-2</c:v>
                </c:pt>
                <c:pt idx="36">
                  <c:v>1.3872832369942197E-2</c:v>
                </c:pt>
                <c:pt idx="37">
                  <c:v>1.2716763005780347E-2</c:v>
                </c:pt>
                <c:pt idx="38">
                  <c:v>1.2138728323699423E-2</c:v>
                </c:pt>
                <c:pt idx="39">
                  <c:v>1.0982658959537572E-2</c:v>
                </c:pt>
                <c:pt idx="40">
                  <c:v>1.0404624277456647E-2</c:v>
                </c:pt>
                <c:pt idx="41">
                  <c:v>9.2485549132947983E-3</c:v>
                </c:pt>
                <c:pt idx="42">
                  <c:v>7.5144508670520237E-3</c:v>
                </c:pt>
                <c:pt idx="43">
                  <c:v>5.7803468208092483E-3</c:v>
                </c:pt>
                <c:pt idx="44">
                  <c:v>4.6242774566473991E-3</c:v>
                </c:pt>
                <c:pt idx="45">
                  <c:v>3.4682080924855491E-3</c:v>
                </c:pt>
                <c:pt idx="46">
                  <c:v>2.8901734104046241E-3</c:v>
                </c:pt>
                <c:pt idx="47">
                  <c:v>2.8901734104046241E-3</c:v>
                </c:pt>
                <c:pt idx="48">
                  <c:v>2.8901734104046241E-3</c:v>
                </c:pt>
                <c:pt idx="49">
                  <c:v>2.8901734104046241E-3</c:v>
                </c:pt>
                <c:pt idx="50">
                  <c:v>2.8901734104046241E-3</c:v>
                </c:pt>
                <c:pt idx="51">
                  <c:v>2.8901734104046241E-3</c:v>
                </c:pt>
                <c:pt idx="52">
                  <c:v>2.8901734104046241E-3</c:v>
                </c:pt>
                <c:pt idx="53">
                  <c:v>2.8901734104046241E-3</c:v>
                </c:pt>
                <c:pt idx="54">
                  <c:v>2.8901734104046241E-3</c:v>
                </c:pt>
                <c:pt idx="55">
                  <c:v>2.8901734104046241E-3</c:v>
                </c:pt>
                <c:pt idx="56">
                  <c:v>2.8901734104046241E-3</c:v>
                </c:pt>
                <c:pt idx="57">
                  <c:v>2.8901734104046241E-3</c:v>
                </c:pt>
                <c:pt idx="58">
                  <c:v>2.8901734104046241E-3</c:v>
                </c:pt>
                <c:pt idx="59">
                  <c:v>2.8901734104046241E-3</c:v>
                </c:pt>
                <c:pt idx="60">
                  <c:v>2.8901734104046241E-3</c:v>
                </c:pt>
                <c:pt idx="61">
                  <c:v>2.3121387283236996E-3</c:v>
                </c:pt>
                <c:pt idx="62">
                  <c:v>1.7341040462427746E-3</c:v>
                </c:pt>
                <c:pt idx="63">
                  <c:v>1.1560693641618498E-3</c:v>
                </c:pt>
                <c:pt idx="64">
                  <c:v>5.7803468208092489E-4</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8384-4C45-BC9E-D5AA2487CFC5}"/>
            </c:ext>
          </c:extLst>
        </c:ser>
        <c:ser>
          <c:idx val="1"/>
          <c:order val="1"/>
          <c:tx>
            <c:v>% False Negative</c:v>
          </c:tx>
          <c:spPr>
            <a:ln w="28575">
              <a:solidFill>
                <a:srgbClr val="FF0000"/>
              </a:solidFill>
            </a:ln>
          </c:spPr>
          <c:marker>
            <c:symbol val="none"/>
          </c:marker>
          <c:xVal>
            <c:numRef>
              <c:f>'Model 5'!$AR$168:$EN$168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5'!$AR$170:$EN$170</c:f>
              <c:numCache>
                <c:formatCode>#,##0.000</c:formatCode>
                <c:ptCount val="101"/>
                <c:pt idx="0">
                  <c:v>0</c:v>
                </c:pt>
                <c:pt idx="1">
                  <c:v>0</c:v>
                </c:pt>
                <c:pt idx="2">
                  <c:v>2.3121387283237056E-3</c:v>
                </c:pt>
                <c:pt idx="3">
                  <c:v>3.4682080924855574E-3</c:v>
                </c:pt>
                <c:pt idx="4">
                  <c:v>4.6242774566474095E-3</c:v>
                </c:pt>
                <c:pt idx="5">
                  <c:v>5.2023121387283341E-3</c:v>
                </c:pt>
                <c:pt idx="6">
                  <c:v>5.7803468208092587E-3</c:v>
                </c:pt>
                <c:pt idx="7">
                  <c:v>5.7803468208092587E-3</c:v>
                </c:pt>
                <c:pt idx="8">
                  <c:v>5.7803468208092587E-3</c:v>
                </c:pt>
                <c:pt idx="9">
                  <c:v>6.3583815028901841E-3</c:v>
                </c:pt>
                <c:pt idx="10">
                  <c:v>6.9364161849711087E-3</c:v>
                </c:pt>
                <c:pt idx="11">
                  <c:v>7.5144508670520332E-3</c:v>
                </c:pt>
                <c:pt idx="12">
                  <c:v>8.0924855491329578E-3</c:v>
                </c:pt>
                <c:pt idx="13">
                  <c:v>8.6705202312138824E-3</c:v>
                </c:pt>
                <c:pt idx="14">
                  <c:v>8.6705202312138824E-3</c:v>
                </c:pt>
                <c:pt idx="15">
                  <c:v>8.6705202312138824E-3</c:v>
                </c:pt>
                <c:pt idx="16">
                  <c:v>8.6705202312138824E-3</c:v>
                </c:pt>
                <c:pt idx="17">
                  <c:v>8.6705202312138824E-3</c:v>
                </c:pt>
                <c:pt idx="18">
                  <c:v>8.6705202312138824E-3</c:v>
                </c:pt>
                <c:pt idx="19">
                  <c:v>8.6705202312138824E-3</c:v>
                </c:pt>
                <c:pt idx="20">
                  <c:v>8.6705202312138824E-3</c:v>
                </c:pt>
                <c:pt idx="21">
                  <c:v>8.6705202312138824E-3</c:v>
                </c:pt>
                <c:pt idx="22">
                  <c:v>8.6705202312138824E-3</c:v>
                </c:pt>
                <c:pt idx="23">
                  <c:v>8.6705202312138824E-3</c:v>
                </c:pt>
                <c:pt idx="24">
                  <c:v>8.6705202312138824E-3</c:v>
                </c:pt>
                <c:pt idx="25">
                  <c:v>8.6705202312138824E-3</c:v>
                </c:pt>
                <c:pt idx="26">
                  <c:v>8.6705202312138824E-3</c:v>
                </c:pt>
                <c:pt idx="27">
                  <c:v>8.6705202312138824E-3</c:v>
                </c:pt>
                <c:pt idx="28">
                  <c:v>8.6705202312138824E-3</c:v>
                </c:pt>
                <c:pt idx="29">
                  <c:v>8.6705202312138824E-3</c:v>
                </c:pt>
                <c:pt idx="30">
                  <c:v>8.6705202312138824E-3</c:v>
                </c:pt>
                <c:pt idx="31">
                  <c:v>8.6705202312138824E-3</c:v>
                </c:pt>
                <c:pt idx="32">
                  <c:v>9.2485549132948087E-3</c:v>
                </c:pt>
                <c:pt idx="33">
                  <c:v>9.8265895953757332E-3</c:v>
                </c:pt>
                <c:pt idx="34">
                  <c:v>1.0404624277456658E-2</c:v>
                </c:pt>
                <c:pt idx="35">
                  <c:v>1.0982658959537582E-2</c:v>
                </c:pt>
                <c:pt idx="36">
                  <c:v>1.1560693641618507E-2</c:v>
                </c:pt>
                <c:pt idx="37">
                  <c:v>1.1560693641618507E-2</c:v>
                </c:pt>
                <c:pt idx="38">
                  <c:v>1.1560693641618507E-2</c:v>
                </c:pt>
                <c:pt idx="39">
                  <c:v>1.1560693641618507E-2</c:v>
                </c:pt>
                <c:pt idx="40">
                  <c:v>1.1560693641618507E-2</c:v>
                </c:pt>
                <c:pt idx="41">
                  <c:v>1.1560693641618507E-2</c:v>
                </c:pt>
                <c:pt idx="42">
                  <c:v>1.1560693641618507E-2</c:v>
                </c:pt>
                <c:pt idx="43">
                  <c:v>1.1560693641618507E-2</c:v>
                </c:pt>
                <c:pt idx="44">
                  <c:v>1.1560693641618507E-2</c:v>
                </c:pt>
                <c:pt idx="45">
                  <c:v>1.1560693641618507E-2</c:v>
                </c:pt>
                <c:pt idx="46">
                  <c:v>1.1560693641618507E-2</c:v>
                </c:pt>
                <c:pt idx="47">
                  <c:v>1.1560693641618507E-2</c:v>
                </c:pt>
                <c:pt idx="48">
                  <c:v>1.1560693641618507E-2</c:v>
                </c:pt>
                <c:pt idx="49">
                  <c:v>1.1560693641618507E-2</c:v>
                </c:pt>
                <c:pt idx="50">
                  <c:v>1.1560693641618507E-2</c:v>
                </c:pt>
                <c:pt idx="51">
                  <c:v>1.2138728323699433E-2</c:v>
                </c:pt>
                <c:pt idx="52">
                  <c:v>1.2716763005780358E-2</c:v>
                </c:pt>
                <c:pt idx="53">
                  <c:v>1.3294797687861281E-2</c:v>
                </c:pt>
                <c:pt idx="54">
                  <c:v>1.3872832369942207E-2</c:v>
                </c:pt>
                <c:pt idx="55">
                  <c:v>1.4450867052023132E-2</c:v>
                </c:pt>
                <c:pt idx="56">
                  <c:v>1.4450867052023132E-2</c:v>
                </c:pt>
                <c:pt idx="57">
                  <c:v>1.4450867052023132E-2</c:v>
                </c:pt>
                <c:pt idx="58">
                  <c:v>1.5028901734104058E-2</c:v>
                </c:pt>
                <c:pt idx="59">
                  <c:v>1.5606936416184982E-2</c:v>
                </c:pt>
                <c:pt idx="60">
                  <c:v>1.6184971098265905E-2</c:v>
                </c:pt>
                <c:pt idx="61">
                  <c:v>1.676300578034683E-2</c:v>
                </c:pt>
                <c:pt idx="62">
                  <c:v>1.7341040462427754E-2</c:v>
                </c:pt>
                <c:pt idx="63">
                  <c:v>1.7341040462427754E-2</c:v>
                </c:pt>
                <c:pt idx="64">
                  <c:v>1.7341040462427754E-2</c:v>
                </c:pt>
                <c:pt idx="65">
                  <c:v>1.7919075144508682E-2</c:v>
                </c:pt>
                <c:pt idx="66">
                  <c:v>1.8497109826589603E-2</c:v>
                </c:pt>
                <c:pt idx="67">
                  <c:v>1.9075144508670528E-2</c:v>
                </c:pt>
                <c:pt idx="68">
                  <c:v>1.9653179190751453E-2</c:v>
                </c:pt>
                <c:pt idx="69">
                  <c:v>2.0809248554913302E-2</c:v>
                </c:pt>
                <c:pt idx="70">
                  <c:v>2.138728323699423E-2</c:v>
                </c:pt>
                <c:pt idx="71">
                  <c:v>2.1965317919075154E-2</c:v>
                </c:pt>
                <c:pt idx="72">
                  <c:v>2.3121387283237003E-2</c:v>
                </c:pt>
                <c:pt idx="73">
                  <c:v>2.4277456647398849E-2</c:v>
                </c:pt>
                <c:pt idx="74">
                  <c:v>2.4855491329479777E-2</c:v>
                </c:pt>
                <c:pt idx="75">
                  <c:v>2.5433526011560702E-2</c:v>
                </c:pt>
                <c:pt idx="76">
                  <c:v>2.601156069364163E-2</c:v>
                </c:pt>
                <c:pt idx="77">
                  <c:v>2.601156069364163E-2</c:v>
                </c:pt>
                <c:pt idx="78">
                  <c:v>2.601156069364163E-2</c:v>
                </c:pt>
                <c:pt idx="79">
                  <c:v>2.601156069364163E-2</c:v>
                </c:pt>
                <c:pt idx="80">
                  <c:v>2.601156069364163E-2</c:v>
                </c:pt>
                <c:pt idx="81">
                  <c:v>2.601156069364163E-2</c:v>
                </c:pt>
                <c:pt idx="82">
                  <c:v>2.601156069364163E-2</c:v>
                </c:pt>
                <c:pt idx="83">
                  <c:v>2.601156069364163E-2</c:v>
                </c:pt>
                <c:pt idx="84">
                  <c:v>2.601156069364163E-2</c:v>
                </c:pt>
                <c:pt idx="85">
                  <c:v>2.601156069364163E-2</c:v>
                </c:pt>
                <c:pt idx="86">
                  <c:v>2.601156069364163E-2</c:v>
                </c:pt>
                <c:pt idx="87">
                  <c:v>2.601156069364163E-2</c:v>
                </c:pt>
                <c:pt idx="88">
                  <c:v>2.601156069364163E-2</c:v>
                </c:pt>
                <c:pt idx="89">
                  <c:v>2.601156069364163E-2</c:v>
                </c:pt>
                <c:pt idx="90">
                  <c:v>2.601156069364163E-2</c:v>
                </c:pt>
                <c:pt idx="91">
                  <c:v>2.6589595375722551E-2</c:v>
                </c:pt>
                <c:pt idx="92">
                  <c:v>2.7167630057803475E-2</c:v>
                </c:pt>
                <c:pt idx="93">
                  <c:v>2.8323699421965325E-2</c:v>
                </c:pt>
                <c:pt idx="94">
                  <c:v>2.9479768786127177E-2</c:v>
                </c:pt>
                <c:pt idx="95">
                  <c:v>3.0635838150289026E-2</c:v>
                </c:pt>
                <c:pt idx="96">
                  <c:v>3.2947976878612721E-2</c:v>
                </c:pt>
                <c:pt idx="97">
                  <c:v>3.6416184971098275E-2</c:v>
                </c:pt>
                <c:pt idx="98">
                  <c:v>4.4508670520231219E-2</c:v>
                </c:pt>
                <c:pt idx="99">
                  <c:v>4.6242774566474E-2</c:v>
                </c:pt>
                <c:pt idx="100">
                  <c:v>7.2254335260115612E-2</c:v>
                </c:pt>
              </c:numCache>
            </c:numRef>
          </c:yVal>
          <c:smooth val="0"/>
          <c:extLst>
            <c:ext xmlns:c16="http://schemas.microsoft.com/office/drawing/2014/chart" uri="{C3380CC4-5D6E-409C-BE32-E72D297353CC}">
              <c16:uniqueId val="{00000001-8384-4C45-BC9E-D5AA2487CFC5}"/>
            </c:ext>
          </c:extLst>
        </c:ser>
        <c:ser>
          <c:idx val="2"/>
          <c:order val="2"/>
          <c:tx>
            <c:v>Total % False</c:v>
          </c:tx>
          <c:spPr>
            <a:ln w="28575" cap="rnd" cmpd="sng" algn="ctr">
              <a:solidFill>
                <a:sysClr val="window" lastClr="FFFFFF">
                  <a:lumMod val="65000"/>
                </a:sysClr>
              </a:solidFill>
              <a:prstDash val="sysDash"/>
              <a:round/>
              <a:headEnd type="none" w="med" len="med"/>
              <a:tailEnd type="none" w="med" len="med"/>
            </a:ln>
          </c:spPr>
          <c:marker>
            <c:symbol val="none"/>
          </c:marker>
          <c:xVal>
            <c:numRef>
              <c:f>'Model 5'!$AR$168:$EN$168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5'!$AR$171:$EN$171</c:f>
              <c:numCache>
                <c:formatCode>#,##0.000</c:formatCode>
                <c:ptCount val="101"/>
                <c:pt idx="0">
                  <c:v>0.9277456647398844</c:v>
                </c:pt>
                <c:pt idx="1">
                  <c:v>0.13583815028901733</c:v>
                </c:pt>
                <c:pt idx="2">
                  <c:v>0.26358381502890177</c:v>
                </c:pt>
                <c:pt idx="3">
                  <c:v>9.1907514450867062E-2</c:v>
                </c:pt>
                <c:pt idx="4">
                  <c:v>7.7456647398843934E-2</c:v>
                </c:pt>
                <c:pt idx="5">
                  <c:v>6.8208092485549141E-2</c:v>
                </c:pt>
                <c:pt idx="6">
                  <c:v>6.3005780346820819E-2</c:v>
                </c:pt>
                <c:pt idx="7">
                  <c:v>5.895953757225434E-2</c:v>
                </c:pt>
                <c:pt idx="8">
                  <c:v>5.4335260115606951E-2</c:v>
                </c:pt>
                <c:pt idx="9">
                  <c:v>5.1445086705202321E-2</c:v>
                </c:pt>
                <c:pt idx="10">
                  <c:v>4.9710982658959547E-2</c:v>
                </c:pt>
                <c:pt idx="11">
                  <c:v>4.8554913294797698E-2</c:v>
                </c:pt>
                <c:pt idx="12">
                  <c:v>4.6820809248554925E-2</c:v>
                </c:pt>
                <c:pt idx="13">
                  <c:v>4.6242774566474E-2</c:v>
                </c:pt>
                <c:pt idx="14">
                  <c:v>4.335260115606937E-2</c:v>
                </c:pt>
                <c:pt idx="15">
                  <c:v>4.0462427745664747E-2</c:v>
                </c:pt>
                <c:pt idx="16">
                  <c:v>3.8150289017341049E-2</c:v>
                </c:pt>
                <c:pt idx="17">
                  <c:v>3.6416184971098275E-2</c:v>
                </c:pt>
                <c:pt idx="18">
                  <c:v>3.4682080924855502E-2</c:v>
                </c:pt>
                <c:pt idx="19">
                  <c:v>3.4104046242774577E-2</c:v>
                </c:pt>
                <c:pt idx="20">
                  <c:v>3.3526011560693653E-2</c:v>
                </c:pt>
                <c:pt idx="21">
                  <c:v>3.2947976878612728E-2</c:v>
                </c:pt>
                <c:pt idx="22">
                  <c:v>3.2369942196531803E-2</c:v>
                </c:pt>
                <c:pt idx="23">
                  <c:v>3.1791907514450879E-2</c:v>
                </c:pt>
                <c:pt idx="24">
                  <c:v>3.1791907514450879E-2</c:v>
                </c:pt>
                <c:pt idx="25">
                  <c:v>3.1791907514450879E-2</c:v>
                </c:pt>
                <c:pt idx="26">
                  <c:v>3.1791907514450879E-2</c:v>
                </c:pt>
                <c:pt idx="27">
                  <c:v>3.1213872832369951E-2</c:v>
                </c:pt>
                <c:pt idx="28">
                  <c:v>3.0635838150289026E-2</c:v>
                </c:pt>
                <c:pt idx="29">
                  <c:v>3.0057803468208102E-2</c:v>
                </c:pt>
                <c:pt idx="30">
                  <c:v>2.9479768786127177E-2</c:v>
                </c:pt>
                <c:pt idx="31">
                  <c:v>2.8323699421965328E-2</c:v>
                </c:pt>
                <c:pt idx="32">
                  <c:v>2.8323699421965325E-2</c:v>
                </c:pt>
                <c:pt idx="33">
                  <c:v>2.7745664739884407E-2</c:v>
                </c:pt>
                <c:pt idx="34">
                  <c:v>2.7167630057803475E-2</c:v>
                </c:pt>
                <c:pt idx="35">
                  <c:v>2.601156069364163E-2</c:v>
                </c:pt>
                <c:pt idx="36">
                  <c:v>2.5433526011560702E-2</c:v>
                </c:pt>
                <c:pt idx="37">
                  <c:v>2.4277456647398853E-2</c:v>
                </c:pt>
                <c:pt idx="38">
                  <c:v>2.3699421965317928E-2</c:v>
                </c:pt>
                <c:pt idx="39">
                  <c:v>2.2543352601156079E-2</c:v>
                </c:pt>
                <c:pt idx="40">
                  <c:v>2.1965317919075154E-2</c:v>
                </c:pt>
                <c:pt idx="41">
                  <c:v>2.0809248554913305E-2</c:v>
                </c:pt>
                <c:pt idx="42">
                  <c:v>1.9075144508670532E-2</c:v>
                </c:pt>
                <c:pt idx="43">
                  <c:v>1.7341040462427754E-2</c:v>
                </c:pt>
                <c:pt idx="44">
                  <c:v>1.6184971098265905E-2</c:v>
                </c:pt>
                <c:pt idx="45">
                  <c:v>1.5028901734104056E-2</c:v>
                </c:pt>
                <c:pt idx="46">
                  <c:v>1.4450867052023132E-2</c:v>
                </c:pt>
                <c:pt idx="47">
                  <c:v>1.4450867052023132E-2</c:v>
                </c:pt>
                <c:pt idx="48">
                  <c:v>1.4450867052023132E-2</c:v>
                </c:pt>
                <c:pt idx="49">
                  <c:v>1.4450867052023132E-2</c:v>
                </c:pt>
                <c:pt idx="50">
                  <c:v>1.4450867052023132E-2</c:v>
                </c:pt>
                <c:pt idx="51">
                  <c:v>1.5028901734104058E-2</c:v>
                </c:pt>
                <c:pt idx="52">
                  <c:v>1.5606936416184982E-2</c:v>
                </c:pt>
                <c:pt idx="53">
                  <c:v>1.6184971098265905E-2</c:v>
                </c:pt>
                <c:pt idx="54">
                  <c:v>1.676300578034683E-2</c:v>
                </c:pt>
                <c:pt idx="55">
                  <c:v>1.7341040462427754E-2</c:v>
                </c:pt>
                <c:pt idx="56">
                  <c:v>1.7341040462427754E-2</c:v>
                </c:pt>
                <c:pt idx="57">
                  <c:v>1.7341040462427754E-2</c:v>
                </c:pt>
                <c:pt idx="58">
                  <c:v>1.7919075144508682E-2</c:v>
                </c:pt>
                <c:pt idx="59">
                  <c:v>1.8497109826589607E-2</c:v>
                </c:pt>
                <c:pt idx="60">
                  <c:v>1.9075144508670528E-2</c:v>
                </c:pt>
                <c:pt idx="61">
                  <c:v>1.9075144508670528E-2</c:v>
                </c:pt>
                <c:pt idx="62">
                  <c:v>1.9075144508670528E-2</c:v>
                </c:pt>
                <c:pt idx="63">
                  <c:v>1.8497109826589603E-2</c:v>
                </c:pt>
                <c:pt idx="64">
                  <c:v>1.7919075144508679E-2</c:v>
                </c:pt>
                <c:pt idx="65">
                  <c:v>1.7919075144508682E-2</c:v>
                </c:pt>
                <c:pt idx="66">
                  <c:v>1.8497109826589603E-2</c:v>
                </c:pt>
                <c:pt idx="67">
                  <c:v>1.9075144508670528E-2</c:v>
                </c:pt>
                <c:pt idx="68">
                  <c:v>1.9653179190751453E-2</c:v>
                </c:pt>
                <c:pt idx="69">
                  <c:v>2.0809248554913302E-2</c:v>
                </c:pt>
                <c:pt idx="70">
                  <c:v>2.138728323699423E-2</c:v>
                </c:pt>
                <c:pt idx="71">
                  <c:v>2.1965317919075154E-2</c:v>
                </c:pt>
                <c:pt idx="72">
                  <c:v>2.3121387283237003E-2</c:v>
                </c:pt>
                <c:pt idx="73">
                  <c:v>2.4277456647398849E-2</c:v>
                </c:pt>
                <c:pt idx="74">
                  <c:v>2.4855491329479777E-2</c:v>
                </c:pt>
                <c:pt idx="75">
                  <c:v>2.5433526011560702E-2</c:v>
                </c:pt>
                <c:pt idx="76">
                  <c:v>2.601156069364163E-2</c:v>
                </c:pt>
                <c:pt idx="77">
                  <c:v>2.601156069364163E-2</c:v>
                </c:pt>
                <c:pt idx="78">
                  <c:v>2.601156069364163E-2</c:v>
                </c:pt>
                <c:pt idx="79">
                  <c:v>2.601156069364163E-2</c:v>
                </c:pt>
                <c:pt idx="80">
                  <c:v>2.601156069364163E-2</c:v>
                </c:pt>
                <c:pt idx="81">
                  <c:v>2.601156069364163E-2</c:v>
                </c:pt>
                <c:pt idx="82">
                  <c:v>2.601156069364163E-2</c:v>
                </c:pt>
                <c:pt idx="83">
                  <c:v>2.601156069364163E-2</c:v>
                </c:pt>
                <c:pt idx="84">
                  <c:v>2.601156069364163E-2</c:v>
                </c:pt>
                <c:pt idx="85">
                  <c:v>2.601156069364163E-2</c:v>
                </c:pt>
                <c:pt idx="86">
                  <c:v>2.601156069364163E-2</c:v>
                </c:pt>
                <c:pt idx="87">
                  <c:v>2.601156069364163E-2</c:v>
                </c:pt>
                <c:pt idx="88">
                  <c:v>2.601156069364163E-2</c:v>
                </c:pt>
                <c:pt idx="89">
                  <c:v>2.601156069364163E-2</c:v>
                </c:pt>
                <c:pt idx="90">
                  <c:v>2.601156069364163E-2</c:v>
                </c:pt>
                <c:pt idx="91">
                  <c:v>2.6589595375722551E-2</c:v>
                </c:pt>
                <c:pt idx="92">
                  <c:v>2.7167630057803475E-2</c:v>
                </c:pt>
                <c:pt idx="93">
                  <c:v>2.8323699421965325E-2</c:v>
                </c:pt>
                <c:pt idx="94">
                  <c:v>2.9479768786127177E-2</c:v>
                </c:pt>
                <c:pt idx="95">
                  <c:v>3.0635838150289026E-2</c:v>
                </c:pt>
                <c:pt idx="96">
                  <c:v>3.2947976878612721E-2</c:v>
                </c:pt>
                <c:pt idx="97">
                  <c:v>3.6416184971098275E-2</c:v>
                </c:pt>
                <c:pt idx="98">
                  <c:v>4.4508670520231219E-2</c:v>
                </c:pt>
                <c:pt idx="99">
                  <c:v>4.6242774566474E-2</c:v>
                </c:pt>
                <c:pt idx="100">
                  <c:v>7.2254335260115612E-2</c:v>
                </c:pt>
              </c:numCache>
            </c:numRef>
          </c:yVal>
          <c:smooth val="0"/>
          <c:extLst>
            <c:ext xmlns:c16="http://schemas.microsoft.com/office/drawing/2014/chart" uri="{C3380CC4-5D6E-409C-BE32-E72D297353CC}">
              <c16:uniqueId val="{00000002-8384-4C45-BC9E-D5AA2487CFC5}"/>
            </c:ext>
          </c:extLst>
        </c:ser>
        <c:ser>
          <c:idx val="3"/>
          <c:order val="3"/>
          <c:tx>
            <c:strRef>
              <c:f>'Model 5'!$AQ$172</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5'!$AR$168:$EN$168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5'!$AR$172:$EN$172</c:f>
              <c:numCache>
                <c:formatCode>#,##0.000</c:formatCode>
                <c:ptCount val="101"/>
                <c:pt idx="0">
                  <c:v>0.4638728323699422</c:v>
                </c:pt>
                <c:pt idx="1">
                  <c:v>6.7919075144508664E-2</c:v>
                </c:pt>
                <c:pt idx="2">
                  <c:v>0.13179190751445088</c:v>
                </c:pt>
                <c:pt idx="3">
                  <c:v>4.5953757225433531E-2</c:v>
                </c:pt>
                <c:pt idx="4">
                  <c:v>3.8728323699421967E-2</c:v>
                </c:pt>
                <c:pt idx="5">
                  <c:v>3.410404624277457E-2</c:v>
                </c:pt>
                <c:pt idx="6">
                  <c:v>3.150289017341041E-2</c:v>
                </c:pt>
                <c:pt idx="7">
                  <c:v>2.947976878612717E-2</c:v>
                </c:pt>
                <c:pt idx="8">
                  <c:v>2.7167630057803475E-2</c:v>
                </c:pt>
                <c:pt idx="9">
                  <c:v>2.5722543352601161E-2</c:v>
                </c:pt>
                <c:pt idx="10">
                  <c:v>2.4855491329479774E-2</c:v>
                </c:pt>
                <c:pt idx="11">
                  <c:v>2.4277456647398849E-2</c:v>
                </c:pt>
                <c:pt idx="12">
                  <c:v>2.3410404624277462E-2</c:v>
                </c:pt>
                <c:pt idx="13">
                  <c:v>2.3121387283237E-2</c:v>
                </c:pt>
                <c:pt idx="14">
                  <c:v>2.1676300578034685E-2</c:v>
                </c:pt>
                <c:pt idx="15">
                  <c:v>2.0231213872832374E-2</c:v>
                </c:pt>
                <c:pt idx="16">
                  <c:v>1.9075144508670525E-2</c:v>
                </c:pt>
                <c:pt idx="17">
                  <c:v>1.8208092485549138E-2</c:v>
                </c:pt>
                <c:pt idx="18">
                  <c:v>1.7341040462427751E-2</c:v>
                </c:pt>
                <c:pt idx="19">
                  <c:v>1.7052023121387289E-2</c:v>
                </c:pt>
                <c:pt idx="20">
                  <c:v>1.6763005780346826E-2</c:v>
                </c:pt>
                <c:pt idx="21">
                  <c:v>1.6473988439306364E-2</c:v>
                </c:pt>
                <c:pt idx="22">
                  <c:v>1.6184971098265902E-2</c:v>
                </c:pt>
                <c:pt idx="23">
                  <c:v>1.5895953757225439E-2</c:v>
                </c:pt>
                <c:pt idx="24">
                  <c:v>1.5895953757225439E-2</c:v>
                </c:pt>
                <c:pt idx="25">
                  <c:v>1.5895953757225439E-2</c:v>
                </c:pt>
                <c:pt idx="26">
                  <c:v>1.5895953757225439E-2</c:v>
                </c:pt>
                <c:pt idx="27">
                  <c:v>1.5606936416184975E-2</c:v>
                </c:pt>
                <c:pt idx="28">
                  <c:v>1.5317919075144513E-2</c:v>
                </c:pt>
                <c:pt idx="29">
                  <c:v>1.5028901734104051E-2</c:v>
                </c:pt>
                <c:pt idx="30">
                  <c:v>1.4739884393063589E-2</c:v>
                </c:pt>
                <c:pt idx="31">
                  <c:v>1.4161849710982664E-2</c:v>
                </c:pt>
                <c:pt idx="32">
                  <c:v>1.4161849710982662E-2</c:v>
                </c:pt>
                <c:pt idx="33">
                  <c:v>1.3872832369942203E-2</c:v>
                </c:pt>
                <c:pt idx="34">
                  <c:v>1.3583815028901738E-2</c:v>
                </c:pt>
                <c:pt idx="35">
                  <c:v>1.3005780346820815E-2</c:v>
                </c:pt>
                <c:pt idx="36">
                  <c:v>1.2716763005780351E-2</c:v>
                </c:pt>
                <c:pt idx="37">
                  <c:v>1.2138728323699426E-2</c:v>
                </c:pt>
                <c:pt idx="38">
                  <c:v>1.1849710982658964E-2</c:v>
                </c:pt>
                <c:pt idx="39">
                  <c:v>1.1271676300578039E-2</c:v>
                </c:pt>
                <c:pt idx="40">
                  <c:v>1.0982658959537577E-2</c:v>
                </c:pt>
                <c:pt idx="41">
                  <c:v>1.0404624277456653E-2</c:v>
                </c:pt>
                <c:pt idx="42">
                  <c:v>9.5375722543352658E-3</c:v>
                </c:pt>
                <c:pt idx="43">
                  <c:v>8.6705202312138772E-3</c:v>
                </c:pt>
                <c:pt idx="44">
                  <c:v>8.0924855491329526E-3</c:v>
                </c:pt>
                <c:pt idx="45">
                  <c:v>7.514450867052028E-3</c:v>
                </c:pt>
                <c:pt idx="46">
                  <c:v>7.2254335260115658E-3</c:v>
                </c:pt>
                <c:pt idx="47">
                  <c:v>7.2254335260115658E-3</c:v>
                </c:pt>
                <c:pt idx="48">
                  <c:v>7.2254335260115658E-3</c:v>
                </c:pt>
                <c:pt idx="49">
                  <c:v>7.2254335260115658E-3</c:v>
                </c:pt>
                <c:pt idx="50">
                  <c:v>7.2254335260115658E-3</c:v>
                </c:pt>
                <c:pt idx="51">
                  <c:v>7.5144508670520289E-3</c:v>
                </c:pt>
                <c:pt idx="52">
                  <c:v>7.8034682080924912E-3</c:v>
                </c:pt>
                <c:pt idx="53">
                  <c:v>8.0924855491329526E-3</c:v>
                </c:pt>
                <c:pt idx="54">
                  <c:v>8.3815028901734149E-3</c:v>
                </c:pt>
                <c:pt idx="55">
                  <c:v>8.6705202312138772E-3</c:v>
                </c:pt>
                <c:pt idx="56">
                  <c:v>8.6705202312138772E-3</c:v>
                </c:pt>
                <c:pt idx="57">
                  <c:v>8.6705202312138772E-3</c:v>
                </c:pt>
                <c:pt idx="58">
                  <c:v>8.9595375722543412E-3</c:v>
                </c:pt>
                <c:pt idx="59">
                  <c:v>9.2485549132948035E-3</c:v>
                </c:pt>
                <c:pt idx="60">
                  <c:v>9.537572254335264E-3</c:v>
                </c:pt>
                <c:pt idx="61">
                  <c:v>9.537572254335264E-3</c:v>
                </c:pt>
                <c:pt idx="62">
                  <c:v>9.537572254335264E-3</c:v>
                </c:pt>
                <c:pt idx="63">
                  <c:v>9.2485549132948017E-3</c:v>
                </c:pt>
                <c:pt idx="64">
                  <c:v>8.9595375722543395E-3</c:v>
                </c:pt>
                <c:pt idx="65">
                  <c:v>8.9595375722543412E-3</c:v>
                </c:pt>
                <c:pt idx="66">
                  <c:v>9.2485549132948017E-3</c:v>
                </c:pt>
                <c:pt idx="67">
                  <c:v>9.537572254335264E-3</c:v>
                </c:pt>
                <c:pt idx="68">
                  <c:v>9.8265895953757263E-3</c:v>
                </c:pt>
                <c:pt idx="69">
                  <c:v>1.0404624277456651E-2</c:v>
                </c:pt>
                <c:pt idx="70">
                  <c:v>1.0693641618497115E-2</c:v>
                </c:pt>
                <c:pt idx="71">
                  <c:v>1.0982658959537577E-2</c:v>
                </c:pt>
                <c:pt idx="72">
                  <c:v>1.1560693641618502E-2</c:v>
                </c:pt>
                <c:pt idx="73">
                  <c:v>1.2138728323699425E-2</c:v>
                </c:pt>
                <c:pt idx="74">
                  <c:v>1.2427745664739889E-2</c:v>
                </c:pt>
                <c:pt idx="75">
                  <c:v>1.2716763005780351E-2</c:v>
                </c:pt>
                <c:pt idx="76">
                  <c:v>1.3005780346820815E-2</c:v>
                </c:pt>
                <c:pt idx="77">
                  <c:v>1.3005780346820815E-2</c:v>
                </c:pt>
                <c:pt idx="78">
                  <c:v>1.3005780346820815E-2</c:v>
                </c:pt>
                <c:pt idx="79">
                  <c:v>1.3005780346820815E-2</c:v>
                </c:pt>
                <c:pt idx="80">
                  <c:v>1.3005780346820815E-2</c:v>
                </c:pt>
                <c:pt idx="81">
                  <c:v>1.3005780346820815E-2</c:v>
                </c:pt>
                <c:pt idx="82">
                  <c:v>1.3005780346820815E-2</c:v>
                </c:pt>
                <c:pt idx="83">
                  <c:v>1.3005780346820815E-2</c:v>
                </c:pt>
                <c:pt idx="84">
                  <c:v>1.3005780346820815E-2</c:v>
                </c:pt>
                <c:pt idx="85">
                  <c:v>1.3005780346820815E-2</c:v>
                </c:pt>
                <c:pt idx="86">
                  <c:v>1.3005780346820815E-2</c:v>
                </c:pt>
                <c:pt idx="87">
                  <c:v>1.3005780346820815E-2</c:v>
                </c:pt>
                <c:pt idx="88">
                  <c:v>1.3005780346820815E-2</c:v>
                </c:pt>
                <c:pt idx="89">
                  <c:v>1.3005780346820815E-2</c:v>
                </c:pt>
                <c:pt idx="90">
                  <c:v>1.3005780346820815E-2</c:v>
                </c:pt>
                <c:pt idx="91">
                  <c:v>1.3294797687861275E-2</c:v>
                </c:pt>
                <c:pt idx="92">
                  <c:v>1.3583815028901738E-2</c:v>
                </c:pt>
                <c:pt idx="93">
                  <c:v>1.4161849710982662E-2</c:v>
                </c:pt>
                <c:pt idx="94">
                  <c:v>1.4739884393063589E-2</c:v>
                </c:pt>
                <c:pt idx="95">
                  <c:v>1.5317919075144513E-2</c:v>
                </c:pt>
                <c:pt idx="96">
                  <c:v>1.6473988439306361E-2</c:v>
                </c:pt>
                <c:pt idx="97">
                  <c:v>1.8208092485549138E-2</c:v>
                </c:pt>
                <c:pt idx="98">
                  <c:v>2.225433526011561E-2</c:v>
                </c:pt>
                <c:pt idx="99">
                  <c:v>2.3121387283237E-2</c:v>
                </c:pt>
                <c:pt idx="100">
                  <c:v>3.6127167630057806E-2</c:v>
                </c:pt>
              </c:numCache>
            </c:numRef>
          </c:yVal>
          <c:smooth val="0"/>
          <c:extLst>
            <c:ext xmlns:c16="http://schemas.microsoft.com/office/drawing/2014/chart" uri="{C3380CC4-5D6E-409C-BE32-E72D297353CC}">
              <c16:uniqueId val="{00000003-8384-4C45-BC9E-D5AA2487CFC5}"/>
            </c:ext>
          </c:extLst>
        </c:ser>
        <c:dLbls>
          <c:showLegendKey val="0"/>
          <c:showVal val="0"/>
          <c:showCatName val="0"/>
          <c:showSerName val="0"/>
          <c:showPercent val="0"/>
          <c:showBubbleSize val="0"/>
        </c:dLbls>
        <c:axId val="1038587424"/>
        <c:axId val="936915008"/>
      </c:scatterChart>
      <c:valAx>
        <c:axId val="1038587424"/>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936915008"/>
        <c:crosses val="autoZero"/>
        <c:crossBetween val="midCat"/>
      </c:valAx>
      <c:valAx>
        <c:axId val="936915008"/>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038587424"/>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6'!$AR$81</c:f>
          <c:strCache>
            <c:ptCount val="1"/>
            <c:pt idx="0">
              <c:v>Logistic Regression Curve -vs- CARAT 
Model 6 for Vendor.Eq.EnchantedDiamonds    (8 variables, n=346)</c:v>
            </c:pt>
          </c:strCache>
        </c:strRef>
      </c:tx>
      <c:overlay val="0"/>
      <c:txPr>
        <a:bodyPr/>
        <a:lstStyle/>
        <a:p>
          <a:pPr>
            <a:defRPr sz="1000"/>
          </a:pPr>
          <a:endParaRPr lang="en-US"/>
        </a:p>
      </c:txPr>
    </c:title>
    <c:autoTitleDeleted val="0"/>
    <c:plotArea>
      <c:layout/>
      <c:scatterChart>
        <c:scatterStyle val="lineMarker"/>
        <c:varyColors val="0"/>
        <c:ser>
          <c:idx val="1"/>
          <c:order val="0"/>
          <c:tx>
            <c:strRef>
              <c:f>'Model 6'!$E$84</c:f>
              <c:strCache>
                <c:ptCount val="1"/>
                <c:pt idx="0">
                  <c:v>Upper 95%</c:v>
                </c:pt>
              </c:strCache>
            </c:strRef>
          </c:tx>
          <c:spPr>
            <a:ln w="12700">
              <a:solidFill>
                <a:srgbClr val="FF0000"/>
              </a:solidFill>
              <a:prstDash val="dash"/>
            </a:ln>
          </c:spPr>
          <c:marker>
            <c:symbol val="none"/>
          </c:marker>
          <c:xVal>
            <c:numRef>
              <c:f>'Model 6'!$B$85:$B$97</c:f>
              <c:numCache>
                <c:formatCode>#,##0.000</c:formatCode>
                <c:ptCount val="13"/>
                <c:pt idx="0">
                  <c:v>1</c:v>
                </c:pt>
                <c:pt idx="1">
                  <c:v>1.125</c:v>
                </c:pt>
                <c:pt idx="2">
                  <c:v>1.25</c:v>
                </c:pt>
                <c:pt idx="3">
                  <c:v>1.375</c:v>
                </c:pt>
                <c:pt idx="4">
                  <c:v>1.5</c:v>
                </c:pt>
                <c:pt idx="5">
                  <c:v>1.625</c:v>
                </c:pt>
                <c:pt idx="6">
                  <c:v>1.75</c:v>
                </c:pt>
                <c:pt idx="7">
                  <c:v>1.875</c:v>
                </c:pt>
                <c:pt idx="8">
                  <c:v>2</c:v>
                </c:pt>
                <c:pt idx="9">
                  <c:v>2.125</c:v>
                </c:pt>
                <c:pt idx="10">
                  <c:v>2.25</c:v>
                </c:pt>
                <c:pt idx="11">
                  <c:v>2.375</c:v>
                </c:pt>
                <c:pt idx="12">
                  <c:v>2.5</c:v>
                </c:pt>
              </c:numCache>
            </c:numRef>
          </c:xVal>
          <c:yVal>
            <c:numRef>
              <c:f>'Model 6'!$E$85:$E$97</c:f>
              <c:numCache>
                <c:formatCode>#,##0.000</c:formatCode>
                <c:ptCount val="13"/>
                <c:pt idx="0">
                  <c:v>1.2991316958958112E-4</c:v>
                </c:pt>
                <c:pt idx="1">
                  <c:v>5.9178132832517455E-4</c:v>
                </c:pt>
                <c:pt idx="2">
                  <c:v>2.8907810350552862E-3</c:v>
                </c:pt>
                <c:pt idx="3">
                  <c:v>1.7509250650015323E-2</c:v>
                </c:pt>
                <c:pt idx="4">
                  <c:v>0.21693622764467457</c:v>
                </c:pt>
                <c:pt idx="5">
                  <c:v>0.9592068466388135</c:v>
                </c:pt>
                <c:pt idx="6">
                  <c:v>0.99975434707450883</c:v>
                </c:pt>
                <c:pt idx="7">
                  <c:v>0.9999988090115759</c:v>
                </c:pt>
                <c:pt idx="8">
                  <c:v>0.99999999455955169</c:v>
                </c:pt>
                <c:pt idx="9">
                  <c:v>0.99999999997579181</c:v>
                </c:pt>
                <c:pt idx="10">
                  <c:v>0.99999999999989386</c:v>
                </c:pt>
                <c:pt idx="11">
                  <c:v>0.99999999999999956</c:v>
                </c:pt>
                <c:pt idx="12">
                  <c:v>1</c:v>
                </c:pt>
              </c:numCache>
            </c:numRef>
          </c:yVal>
          <c:smooth val="1"/>
          <c:extLst>
            <c:ext xmlns:c16="http://schemas.microsoft.com/office/drawing/2014/chart" uri="{C3380CC4-5D6E-409C-BE32-E72D297353CC}">
              <c16:uniqueId val="{00000001-CD0B-4BD3-B815-379C985469E6}"/>
            </c:ext>
          </c:extLst>
        </c:ser>
        <c:ser>
          <c:idx val="2"/>
          <c:order val="1"/>
          <c:tx>
            <c:v>Forecast</c:v>
          </c:tx>
          <c:spPr>
            <a:ln w="19050">
              <a:solidFill>
                <a:srgbClr val="FF0000"/>
              </a:solidFill>
            </a:ln>
          </c:spPr>
          <c:marker>
            <c:symbol val="none"/>
          </c:marker>
          <c:xVal>
            <c:numRef>
              <c:f>'Model 6'!$B$85:$B$97</c:f>
              <c:numCache>
                <c:formatCode>#,##0.000</c:formatCode>
                <c:ptCount val="13"/>
                <c:pt idx="0">
                  <c:v>1</c:v>
                </c:pt>
                <c:pt idx="1">
                  <c:v>1.125</c:v>
                </c:pt>
                <c:pt idx="2">
                  <c:v>1.25</c:v>
                </c:pt>
                <c:pt idx="3">
                  <c:v>1.375</c:v>
                </c:pt>
                <c:pt idx="4">
                  <c:v>1.5</c:v>
                </c:pt>
                <c:pt idx="5">
                  <c:v>1.625</c:v>
                </c:pt>
                <c:pt idx="6">
                  <c:v>1.75</c:v>
                </c:pt>
                <c:pt idx="7">
                  <c:v>1.875</c:v>
                </c:pt>
                <c:pt idx="8">
                  <c:v>2</c:v>
                </c:pt>
                <c:pt idx="9">
                  <c:v>2.125</c:v>
                </c:pt>
                <c:pt idx="10">
                  <c:v>2.25</c:v>
                </c:pt>
                <c:pt idx="11">
                  <c:v>2.375</c:v>
                </c:pt>
                <c:pt idx="12">
                  <c:v>2.5</c:v>
                </c:pt>
              </c:numCache>
            </c:numRef>
          </c:xVal>
          <c:yVal>
            <c:numRef>
              <c:f>'Model 6'!$C$85:$C$97</c:f>
              <c:numCache>
                <c:formatCode>#,##0.000</c:formatCode>
                <c:ptCount val="13"/>
                <c:pt idx="0">
                  <c:v>4.0577118136566908E-8</c:v>
                </c:pt>
                <c:pt idx="1">
                  <c:v>1.276538983603785E-6</c:v>
                </c:pt>
                <c:pt idx="2">
                  <c:v>4.0157864980685075E-5</c:v>
                </c:pt>
                <c:pt idx="3">
                  <c:v>1.2618075836056506E-3</c:v>
                </c:pt>
                <c:pt idx="4">
                  <c:v>3.8226767968192528E-2</c:v>
                </c:pt>
                <c:pt idx="5">
                  <c:v>0.55563418386822561</c:v>
                </c:pt>
                <c:pt idx="6">
                  <c:v>0.97520889302610791</c:v>
                </c:pt>
                <c:pt idx="7">
                  <c:v>0.99919259013452</c:v>
                </c:pt>
                <c:pt idx="8">
                  <c:v>0.9999743149584599</c:v>
                </c:pt>
                <c:pt idx="9">
                  <c:v>0.9999991835348474</c:v>
                </c:pt>
                <c:pt idx="10">
                  <c:v>0.99999997404717855</c:v>
                </c:pt>
                <c:pt idx="11">
                  <c:v>0.99999999917504323</c:v>
                </c:pt>
                <c:pt idx="12">
                  <c:v>0.9999999999737772</c:v>
                </c:pt>
              </c:numCache>
            </c:numRef>
          </c:yVal>
          <c:smooth val="1"/>
          <c:extLst>
            <c:ext xmlns:c16="http://schemas.microsoft.com/office/drawing/2014/chart" uri="{C3380CC4-5D6E-409C-BE32-E72D297353CC}">
              <c16:uniqueId val="{00000002-CD0B-4BD3-B815-379C985469E6}"/>
            </c:ext>
          </c:extLst>
        </c:ser>
        <c:ser>
          <c:idx val="3"/>
          <c:order val="2"/>
          <c:tx>
            <c:strRef>
              <c:f>'Model 6'!$D$84</c:f>
              <c:strCache>
                <c:ptCount val="1"/>
                <c:pt idx="0">
                  <c:v>Lower 95%</c:v>
                </c:pt>
              </c:strCache>
            </c:strRef>
          </c:tx>
          <c:spPr>
            <a:ln w="12700">
              <a:solidFill>
                <a:srgbClr val="FF0000"/>
              </a:solidFill>
              <a:prstDash val="dash"/>
            </a:ln>
          </c:spPr>
          <c:marker>
            <c:symbol val="none"/>
          </c:marker>
          <c:xVal>
            <c:numRef>
              <c:f>'Model 6'!$B$85:$B$97</c:f>
              <c:numCache>
                <c:formatCode>#,##0.000</c:formatCode>
                <c:ptCount val="13"/>
                <c:pt idx="0">
                  <c:v>1</c:v>
                </c:pt>
                <c:pt idx="1">
                  <c:v>1.125</c:v>
                </c:pt>
                <c:pt idx="2">
                  <c:v>1.25</c:v>
                </c:pt>
                <c:pt idx="3">
                  <c:v>1.375</c:v>
                </c:pt>
                <c:pt idx="4">
                  <c:v>1.5</c:v>
                </c:pt>
                <c:pt idx="5">
                  <c:v>1.625</c:v>
                </c:pt>
                <c:pt idx="6">
                  <c:v>1.75</c:v>
                </c:pt>
                <c:pt idx="7">
                  <c:v>1.875</c:v>
                </c:pt>
                <c:pt idx="8">
                  <c:v>2</c:v>
                </c:pt>
                <c:pt idx="9">
                  <c:v>2.125</c:v>
                </c:pt>
                <c:pt idx="10">
                  <c:v>2.25</c:v>
                </c:pt>
                <c:pt idx="11">
                  <c:v>2.375</c:v>
                </c:pt>
                <c:pt idx="12">
                  <c:v>2.5</c:v>
                </c:pt>
              </c:numCache>
            </c:numRef>
          </c:xVal>
          <c:yVal>
            <c:numRef>
              <c:f>'Model 6'!$D$85:$D$97</c:f>
              <c:numCache>
                <c:formatCode>#,##0.000</c:formatCode>
                <c:ptCount val="13"/>
                <c:pt idx="0">
                  <c:v>1.2672223706739195E-11</c:v>
                </c:pt>
                <c:pt idx="1">
                  <c:v>2.7520158440806559E-9</c:v>
                </c:pt>
                <c:pt idx="2">
                  <c:v>5.562927563963975E-7</c:v>
                </c:pt>
                <c:pt idx="3">
                  <c:v>8.9558119207630961E-5</c:v>
                </c:pt>
                <c:pt idx="4">
                  <c:v>5.6700301408625468E-3</c:v>
                </c:pt>
                <c:pt idx="5">
                  <c:v>6.2346760798722686E-2</c:v>
                </c:pt>
                <c:pt idx="6">
                  <c:v>0.27547651221090397</c:v>
                </c:pt>
                <c:pt idx="7">
                  <c:v>0.64588894383351791</c:v>
                </c:pt>
                <c:pt idx="8">
                  <c:v>0.89184701232813313</c:v>
                </c:pt>
                <c:pt idx="9">
                  <c:v>0.97320107684634838</c:v>
                </c:pt>
                <c:pt idx="10">
                  <c:v>0.99370030925848474</c:v>
                </c:pt>
                <c:pt idx="11">
                  <c:v>0.99853077445972382</c:v>
                </c:pt>
                <c:pt idx="12">
                  <c:v>0.99965685596250109</c:v>
                </c:pt>
              </c:numCache>
            </c:numRef>
          </c:yVal>
          <c:smooth val="1"/>
          <c:extLst>
            <c:ext xmlns:c16="http://schemas.microsoft.com/office/drawing/2014/chart" uri="{C3380CC4-5D6E-409C-BE32-E72D297353CC}">
              <c16:uniqueId val="{00000003-CD0B-4BD3-B815-379C985469E6}"/>
            </c:ext>
          </c:extLst>
        </c:ser>
        <c:ser>
          <c:idx val="0"/>
          <c:order val="3"/>
          <c:tx>
            <c:v>Mean</c:v>
          </c:tx>
          <c:spPr>
            <a:ln w="25400">
              <a:noFill/>
            </a:ln>
          </c:spPr>
          <c:marker>
            <c:symbol val="diamond"/>
            <c:size val="8"/>
            <c:spPr>
              <a:solidFill>
                <a:srgbClr val="9999FF"/>
              </a:solidFill>
              <a:ln w="9525" cap="rnd" cmpd="sng" algn="ctr">
                <a:solidFill>
                  <a:srgbClr val="0000FF"/>
                </a:solidFill>
                <a:prstDash val="solid"/>
                <a:round/>
                <a:headEnd type="none" w="med" len="med"/>
                <a:tailEnd type="none" w="med" len="med"/>
              </a:ln>
            </c:spPr>
          </c:marker>
          <c:xVal>
            <c:numRef>
              <c:f>'Model 6'!$B$82</c:f>
              <c:numCache>
                <c:formatCode>#,##0.000</c:formatCode>
                <c:ptCount val="1"/>
                <c:pt idx="0">
                  <c:v>1.3243439306358369</c:v>
                </c:pt>
              </c:numCache>
            </c:numRef>
          </c:xVal>
          <c:yVal>
            <c:numRef>
              <c:f>'Model 6'!$C$82</c:f>
              <c:numCache>
                <c:formatCode>#,##0.000</c:formatCode>
                <c:ptCount val="1"/>
                <c:pt idx="0">
                  <c:v>3.1220758885232102E-4</c:v>
                </c:pt>
              </c:numCache>
            </c:numRef>
          </c:yVal>
          <c:smooth val="0"/>
          <c:extLst>
            <c:ext xmlns:c16="http://schemas.microsoft.com/office/drawing/2014/chart" uri="{C3380CC4-5D6E-409C-BE32-E72D297353CC}">
              <c16:uniqueId val="{00000000-CD0B-4BD3-B815-379C985469E6}"/>
            </c:ext>
          </c:extLst>
        </c:ser>
        <c:dLbls>
          <c:showLegendKey val="0"/>
          <c:showVal val="0"/>
          <c:showCatName val="0"/>
          <c:showSerName val="0"/>
          <c:showPercent val="0"/>
          <c:showBubbleSize val="0"/>
        </c:dLbls>
        <c:axId val="1038618624"/>
        <c:axId val="936953456"/>
      </c:scatterChart>
      <c:valAx>
        <c:axId val="1038618624"/>
        <c:scaling>
          <c:orientation val="minMax"/>
        </c:scaling>
        <c:delete val="0"/>
        <c:axPos val="b"/>
        <c:majorGridlines>
          <c:spPr>
            <a:ln w="3175">
              <a:solidFill>
                <a:srgbClr val="C0C0C0"/>
              </a:solidFill>
              <a:prstDash val="solid"/>
            </a:ln>
          </c:spPr>
        </c:majorGridlines>
        <c:title>
          <c:tx>
            <c:strRef>
              <c:f>'Model 6'!$AR$82</c:f>
              <c:strCache>
                <c:ptCount val="1"/>
                <c:pt idx="0">
                  <c:v>CARAT (min to max) 
Other Variables = Means</c:v>
                </c:pt>
              </c:strCache>
            </c:strRef>
          </c:tx>
          <c:overlay val="0"/>
        </c:title>
        <c:numFmt formatCode="General" sourceLinked="0"/>
        <c:majorTickMark val="out"/>
        <c:minorTickMark val="none"/>
        <c:tickLblPos val="nextTo"/>
        <c:crossAx val="936953456"/>
        <c:crosses val="autoZero"/>
        <c:crossBetween val="midCat"/>
      </c:valAx>
      <c:valAx>
        <c:axId val="936953456"/>
        <c:scaling>
          <c:orientation val="minMax"/>
          <c:max val="1"/>
          <c:min val="0"/>
        </c:scaling>
        <c:delete val="0"/>
        <c:axPos val="l"/>
        <c:majorGridlines>
          <c:spPr>
            <a:ln w="3175">
              <a:solidFill>
                <a:srgbClr val="C0C0C0"/>
              </a:solidFill>
              <a:prstDash val="solid"/>
            </a:ln>
          </c:spPr>
        </c:majorGridlines>
        <c:numFmt formatCode="0.0" sourceLinked="0"/>
        <c:majorTickMark val="out"/>
        <c:minorTickMark val="none"/>
        <c:tickLblPos val="nextTo"/>
        <c:crossAx val="1038618624"/>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6'!$C$60</c:f>
          <c:strCache>
            <c:ptCount val="1"/>
            <c:pt idx="0">
              <c:v>ROC curve:  area under curve = 0.99 
Model 6 for Vendor.Eq.EnchantedDiamonds    (8 variables, n=346)</c:v>
            </c:pt>
          </c:strCache>
        </c:strRef>
      </c:tx>
      <c:overlay val="0"/>
      <c:txPr>
        <a:bodyPr/>
        <a:lstStyle/>
        <a:p>
          <a:pPr>
            <a:defRPr sz="1000"/>
          </a:pPr>
          <a:endParaRPr lang="en-US"/>
        </a:p>
      </c:txPr>
    </c:title>
    <c:autoTitleDeleted val="0"/>
    <c:plotArea>
      <c:layout/>
      <c:scatterChart>
        <c:scatterStyle val="lineMarker"/>
        <c:varyColors val="0"/>
        <c:ser>
          <c:idx val="0"/>
          <c:order val="0"/>
          <c:tx>
            <c:v>Blue</c:v>
          </c:tx>
          <c:spPr>
            <a:ln w="28575">
              <a:solidFill>
                <a:srgbClr val="0000FF"/>
              </a:solidFill>
            </a:ln>
          </c:spPr>
          <c:marker>
            <c:symbol val="none"/>
          </c:marker>
          <c:xVal>
            <c:numRef>
              <c:f>'Model 6'!$AR$58:$EN$58</c:f>
              <c:numCache>
                <c:formatCode>#,##0.000</c:formatCode>
                <c:ptCount val="101"/>
                <c:pt idx="0">
                  <c:v>1</c:v>
                </c:pt>
                <c:pt idx="1">
                  <c:v>0.14641744548286603</c:v>
                </c:pt>
                <c:pt idx="2">
                  <c:v>0.10903426791277258</c:v>
                </c:pt>
                <c:pt idx="3">
                  <c:v>8.0996884735202487E-2</c:v>
                </c:pt>
                <c:pt idx="4">
                  <c:v>7.1651090342679122E-2</c:v>
                </c:pt>
                <c:pt idx="5">
                  <c:v>6.8535825545171333E-2</c:v>
                </c:pt>
                <c:pt idx="6">
                  <c:v>6.2305295950155763E-2</c:v>
                </c:pt>
                <c:pt idx="7">
                  <c:v>5.6074766355140186E-2</c:v>
                </c:pt>
                <c:pt idx="8">
                  <c:v>4.9844236760124609E-2</c:v>
                </c:pt>
                <c:pt idx="9">
                  <c:v>4.9844236760124609E-2</c:v>
                </c:pt>
                <c:pt idx="10">
                  <c:v>4.3613707165109032E-2</c:v>
                </c:pt>
                <c:pt idx="11">
                  <c:v>4.3613707165109032E-2</c:v>
                </c:pt>
                <c:pt idx="12">
                  <c:v>4.3613707165109032E-2</c:v>
                </c:pt>
                <c:pt idx="13">
                  <c:v>4.0498442367601244E-2</c:v>
                </c:pt>
                <c:pt idx="14">
                  <c:v>3.7383177570093455E-2</c:v>
                </c:pt>
                <c:pt idx="15">
                  <c:v>3.7383177570093455E-2</c:v>
                </c:pt>
                <c:pt idx="16">
                  <c:v>2.8037383177570093E-2</c:v>
                </c:pt>
                <c:pt idx="17">
                  <c:v>2.8037383177570093E-2</c:v>
                </c:pt>
                <c:pt idx="18">
                  <c:v>2.8037383177570093E-2</c:v>
                </c:pt>
                <c:pt idx="19">
                  <c:v>2.8037383177570093E-2</c:v>
                </c:pt>
                <c:pt idx="20">
                  <c:v>2.8037383177570093E-2</c:v>
                </c:pt>
                <c:pt idx="21">
                  <c:v>2.4922118380062305E-2</c:v>
                </c:pt>
                <c:pt idx="22">
                  <c:v>2.4922118380062305E-2</c:v>
                </c:pt>
                <c:pt idx="23">
                  <c:v>2.4922118380062305E-2</c:v>
                </c:pt>
                <c:pt idx="24">
                  <c:v>2.4922118380062305E-2</c:v>
                </c:pt>
                <c:pt idx="25">
                  <c:v>2.4922118380062305E-2</c:v>
                </c:pt>
                <c:pt idx="26">
                  <c:v>2.4922118380062305E-2</c:v>
                </c:pt>
                <c:pt idx="27">
                  <c:v>2.4922118380062305E-2</c:v>
                </c:pt>
                <c:pt idx="28">
                  <c:v>2.4922118380062305E-2</c:v>
                </c:pt>
                <c:pt idx="29">
                  <c:v>2.1806853582554516E-2</c:v>
                </c:pt>
                <c:pt idx="30">
                  <c:v>2.1806853582554516E-2</c:v>
                </c:pt>
                <c:pt idx="31">
                  <c:v>2.1806853582554516E-2</c:v>
                </c:pt>
                <c:pt idx="32">
                  <c:v>2.1806853582554516E-2</c:v>
                </c:pt>
                <c:pt idx="33">
                  <c:v>1.8691588785046728E-2</c:v>
                </c:pt>
                <c:pt idx="34">
                  <c:v>1.8691588785046728E-2</c:v>
                </c:pt>
                <c:pt idx="35">
                  <c:v>1.5576323987538941E-2</c:v>
                </c:pt>
                <c:pt idx="36">
                  <c:v>1.5576323987538941E-2</c:v>
                </c:pt>
                <c:pt idx="37">
                  <c:v>1.2461059190031152E-2</c:v>
                </c:pt>
                <c:pt idx="38">
                  <c:v>1.2461059190031152E-2</c:v>
                </c:pt>
                <c:pt idx="39">
                  <c:v>1.2461059190031152E-2</c:v>
                </c:pt>
                <c:pt idx="40">
                  <c:v>1.2461059190031152E-2</c:v>
                </c:pt>
                <c:pt idx="41">
                  <c:v>9.3457943925233638E-3</c:v>
                </c:pt>
                <c:pt idx="42">
                  <c:v>9.3457943925233638E-3</c:v>
                </c:pt>
                <c:pt idx="43">
                  <c:v>6.2305295950155761E-3</c:v>
                </c:pt>
                <c:pt idx="44">
                  <c:v>3.1152647975077881E-3</c:v>
                </c:pt>
                <c:pt idx="45">
                  <c:v>3.1152647975077881E-3</c:v>
                </c:pt>
                <c:pt idx="46">
                  <c:v>3.1152647975077881E-3</c:v>
                </c:pt>
                <c:pt idx="47">
                  <c:v>3.1152647975077881E-3</c:v>
                </c:pt>
                <c:pt idx="48">
                  <c:v>3.1152647975077881E-3</c:v>
                </c:pt>
                <c:pt idx="49">
                  <c:v>3.1152647975077881E-3</c:v>
                </c:pt>
                <c:pt idx="50">
                  <c:v>3.1152647975077881E-3</c:v>
                </c:pt>
                <c:pt idx="51">
                  <c:v>3.1152647975077881E-3</c:v>
                </c:pt>
                <c:pt idx="52">
                  <c:v>3.1152647975077881E-3</c:v>
                </c:pt>
                <c:pt idx="53">
                  <c:v>3.1152647975077881E-3</c:v>
                </c:pt>
                <c:pt idx="54">
                  <c:v>3.1152647975077881E-3</c:v>
                </c:pt>
                <c:pt idx="55">
                  <c:v>3.1152647975077881E-3</c:v>
                </c:pt>
                <c:pt idx="56">
                  <c:v>3.1152647975077881E-3</c:v>
                </c:pt>
                <c:pt idx="57">
                  <c:v>3.1152647975077881E-3</c:v>
                </c:pt>
                <c:pt idx="58">
                  <c:v>3.1152647975077881E-3</c:v>
                </c:pt>
                <c:pt idx="59">
                  <c:v>3.1152647975077881E-3</c:v>
                </c:pt>
                <c:pt idx="60">
                  <c:v>3.1152647975077881E-3</c:v>
                </c:pt>
                <c:pt idx="61">
                  <c:v>3.1152647975077881E-3</c:v>
                </c:pt>
                <c:pt idx="62">
                  <c:v>3.1152647975077881E-3</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xVal>
          <c:yVal>
            <c:numRef>
              <c:f>'Model 6'!$AR$57:$EN$57</c:f>
              <c:numCache>
                <c:formatCode>#,##0.000</c:formatCode>
                <c:ptCount val="101"/>
                <c:pt idx="0">
                  <c:v>0.99999999999999989</c:v>
                </c:pt>
                <c:pt idx="1">
                  <c:v>0.99999999999999989</c:v>
                </c:pt>
                <c:pt idx="2">
                  <c:v>0.95999999999999985</c:v>
                </c:pt>
                <c:pt idx="3">
                  <c:v>0.95999999999999985</c:v>
                </c:pt>
                <c:pt idx="4">
                  <c:v>0.91999999999999982</c:v>
                </c:pt>
                <c:pt idx="5">
                  <c:v>0.91999999999999982</c:v>
                </c:pt>
                <c:pt idx="6">
                  <c:v>0.91999999999999982</c:v>
                </c:pt>
                <c:pt idx="7">
                  <c:v>0.91999999999999982</c:v>
                </c:pt>
                <c:pt idx="8">
                  <c:v>0.91999999999999982</c:v>
                </c:pt>
                <c:pt idx="9">
                  <c:v>0.91999999999999982</c:v>
                </c:pt>
                <c:pt idx="10">
                  <c:v>0.91999999999999982</c:v>
                </c:pt>
                <c:pt idx="11">
                  <c:v>0.87999999999999989</c:v>
                </c:pt>
                <c:pt idx="12">
                  <c:v>0.87999999999999989</c:v>
                </c:pt>
                <c:pt idx="13">
                  <c:v>0.87999999999999989</c:v>
                </c:pt>
                <c:pt idx="14">
                  <c:v>0.87999999999999989</c:v>
                </c:pt>
                <c:pt idx="15">
                  <c:v>0.87999999999999989</c:v>
                </c:pt>
                <c:pt idx="16">
                  <c:v>0.87999999999999989</c:v>
                </c:pt>
                <c:pt idx="17">
                  <c:v>0.87999999999999989</c:v>
                </c:pt>
                <c:pt idx="18">
                  <c:v>0.87999999999999989</c:v>
                </c:pt>
                <c:pt idx="19">
                  <c:v>0.87999999999999989</c:v>
                </c:pt>
                <c:pt idx="20">
                  <c:v>0.87999999999999989</c:v>
                </c:pt>
                <c:pt idx="21">
                  <c:v>0.87999999999999989</c:v>
                </c:pt>
                <c:pt idx="22">
                  <c:v>0.87999999999999989</c:v>
                </c:pt>
                <c:pt idx="23">
                  <c:v>0.87999999999999989</c:v>
                </c:pt>
                <c:pt idx="24">
                  <c:v>0.87999999999999989</c:v>
                </c:pt>
                <c:pt idx="25">
                  <c:v>0.87999999999999989</c:v>
                </c:pt>
                <c:pt idx="26">
                  <c:v>0.87999999999999989</c:v>
                </c:pt>
                <c:pt idx="27">
                  <c:v>0.87999999999999989</c:v>
                </c:pt>
                <c:pt idx="28">
                  <c:v>0.87999999999999989</c:v>
                </c:pt>
                <c:pt idx="29">
                  <c:v>0.87999999999999989</c:v>
                </c:pt>
                <c:pt idx="30">
                  <c:v>0.87999999999999989</c:v>
                </c:pt>
                <c:pt idx="31">
                  <c:v>0.87999999999999989</c:v>
                </c:pt>
                <c:pt idx="32">
                  <c:v>0.87999999999999989</c:v>
                </c:pt>
                <c:pt idx="33">
                  <c:v>0.87999999999999989</c:v>
                </c:pt>
                <c:pt idx="34">
                  <c:v>0.83999999999999986</c:v>
                </c:pt>
                <c:pt idx="35">
                  <c:v>0.83999999999999986</c:v>
                </c:pt>
                <c:pt idx="36">
                  <c:v>0.83999999999999986</c:v>
                </c:pt>
                <c:pt idx="37">
                  <c:v>0.83999999999999986</c:v>
                </c:pt>
                <c:pt idx="38">
                  <c:v>0.83999999999999986</c:v>
                </c:pt>
                <c:pt idx="39">
                  <c:v>0.83999999999999986</c:v>
                </c:pt>
                <c:pt idx="40">
                  <c:v>0.83999999999999986</c:v>
                </c:pt>
                <c:pt idx="41">
                  <c:v>0.83999999999999986</c:v>
                </c:pt>
                <c:pt idx="42">
                  <c:v>0.83999999999999986</c:v>
                </c:pt>
                <c:pt idx="43">
                  <c:v>0.83999999999999986</c:v>
                </c:pt>
                <c:pt idx="44">
                  <c:v>0.83999999999999986</c:v>
                </c:pt>
                <c:pt idx="45">
                  <c:v>0.83999999999999986</c:v>
                </c:pt>
                <c:pt idx="46">
                  <c:v>0.83999999999999986</c:v>
                </c:pt>
                <c:pt idx="47">
                  <c:v>0.83999999999999986</c:v>
                </c:pt>
                <c:pt idx="48">
                  <c:v>0.83999999999999986</c:v>
                </c:pt>
                <c:pt idx="49">
                  <c:v>0.83999999999999986</c:v>
                </c:pt>
                <c:pt idx="50">
                  <c:v>0.83999999999999986</c:v>
                </c:pt>
                <c:pt idx="51">
                  <c:v>0.83999999999999986</c:v>
                </c:pt>
                <c:pt idx="52">
                  <c:v>0.83999999999999986</c:v>
                </c:pt>
                <c:pt idx="53">
                  <c:v>0.79999999999999993</c:v>
                </c:pt>
                <c:pt idx="54">
                  <c:v>0.79999999999999993</c:v>
                </c:pt>
                <c:pt idx="55">
                  <c:v>0.79999999999999993</c:v>
                </c:pt>
                <c:pt idx="56">
                  <c:v>0.79999999999999993</c:v>
                </c:pt>
                <c:pt idx="57">
                  <c:v>0.79999999999999993</c:v>
                </c:pt>
                <c:pt idx="58">
                  <c:v>0.79999999999999993</c:v>
                </c:pt>
                <c:pt idx="59">
                  <c:v>0.79999999999999993</c:v>
                </c:pt>
                <c:pt idx="60">
                  <c:v>0.7599999999999999</c:v>
                </c:pt>
                <c:pt idx="61">
                  <c:v>0.7599999999999999</c:v>
                </c:pt>
                <c:pt idx="62">
                  <c:v>0.7599999999999999</c:v>
                </c:pt>
                <c:pt idx="63">
                  <c:v>0.7599999999999999</c:v>
                </c:pt>
                <c:pt idx="64">
                  <c:v>0.7599999999999999</c:v>
                </c:pt>
                <c:pt idx="65">
                  <c:v>0.7599999999999999</c:v>
                </c:pt>
                <c:pt idx="66">
                  <c:v>0.7599999999999999</c:v>
                </c:pt>
                <c:pt idx="67">
                  <c:v>0.71999999999999986</c:v>
                </c:pt>
                <c:pt idx="68">
                  <c:v>0.71999999999999986</c:v>
                </c:pt>
                <c:pt idx="69">
                  <c:v>0.71999999999999986</c:v>
                </c:pt>
                <c:pt idx="70">
                  <c:v>0.71999999999999986</c:v>
                </c:pt>
                <c:pt idx="71">
                  <c:v>0.67999999999999994</c:v>
                </c:pt>
                <c:pt idx="72">
                  <c:v>0.67999999999999994</c:v>
                </c:pt>
                <c:pt idx="73">
                  <c:v>0.67999999999999994</c:v>
                </c:pt>
                <c:pt idx="74">
                  <c:v>0.6399999999999999</c:v>
                </c:pt>
                <c:pt idx="75">
                  <c:v>0.6399999999999999</c:v>
                </c:pt>
                <c:pt idx="76">
                  <c:v>0.6399999999999999</c:v>
                </c:pt>
                <c:pt idx="77">
                  <c:v>0.6399999999999999</c:v>
                </c:pt>
                <c:pt idx="78">
                  <c:v>0.6399999999999999</c:v>
                </c:pt>
                <c:pt idx="79">
                  <c:v>0.6399999999999999</c:v>
                </c:pt>
                <c:pt idx="80">
                  <c:v>0.6399999999999999</c:v>
                </c:pt>
                <c:pt idx="81">
                  <c:v>0.6399999999999999</c:v>
                </c:pt>
                <c:pt idx="82">
                  <c:v>0.6399999999999999</c:v>
                </c:pt>
                <c:pt idx="83">
                  <c:v>0.6399999999999999</c:v>
                </c:pt>
                <c:pt idx="84">
                  <c:v>0.6399999999999999</c:v>
                </c:pt>
                <c:pt idx="85">
                  <c:v>0.6399999999999999</c:v>
                </c:pt>
                <c:pt idx="86">
                  <c:v>0.6399999999999999</c:v>
                </c:pt>
                <c:pt idx="87">
                  <c:v>0.6399999999999999</c:v>
                </c:pt>
                <c:pt idx="88">
                  <c:v>0.6399999999999999</c:v>
                </c:pt>
                <c:pt idx="89">
                  <c:v>0.6399999999999999</c:v>
                </c:pt>
                <c:pt idx="90">
                  <c:v>0.6399999999999999</c:v>
                </c:pt>
                <c:pt idx="91">
                  <c:v>0.6399999999999999</c:v>
                </c:pt>
                <c:pt idx="92">
                  <c:v>0.6399999999999999</c:v>
                </c:pt>
                <c:pt idx="93">
                  <c:v>0.59999999999999987</c:v>
                </c:pt>
                <c:pt idx="94">
                  <c:v>0.59999999999999987</c:v>
                </c:pt>
                <c:pt idx="95">
                  <c:v>0.55999999999999994</c:v>
                </c:pt>
                <c:pt idx="96">
                  <c:v>0.55999999999999994</c:v>
                </c:pt>
                <c:pt idx="97">
                  <c:v>0.55999999999999994</c:v>
                </c:pt>
                <c:pt idx="98">
                  <c:v>0.43999999999999995</c:v>
                </c:pt>
                <c:pt idx="99">
                  <c:v>0.35999999999999993</c:v>
                </c:pt>
                <c:pt idx="100">
                  <c:v>0</c:v>
                </c:pt>
              </c:numCache>
            </c:numRef>
          </c:yVal>
          <c:smooth val="0"/>
          <c:extLst>
            <c:ext xmlns:c16="http://schemas.microsoft.com/office/drawing/2014/chart" uri="{C3380CC4-5D6E-409C-BE32-E72D297353CC}">
              <c16:uniqueId val="{00000000-CF1C-4C6A-B872-1FAEEE6E7A27}"/>
            </c:ext>
          </c:extLst>
        </c:ser>
        <c:ser>
          <c:idx val="1"/>
          <c:order val="1"/>
          <c:tx>
            <c:v>Line</c:v>
          </c:tx>
          <c:spPr>
            <a:ln w="12700" cap="rnd" cmpd="sng" algn="ctr">
              <a:solidFill>
                <a:sysClr val="window" lastClr="FFFFFF">
                  <a:lumMod val="75000"/>
                </a:sysClr>
              </a:solidFill>
              <a:prstDash val="dash"/>
              <a:round/>
              <a:headEnd type="none" w="med" len="med"/>
              <a:tailEnd type="none" w="med" len="med"/>
            </a:ln>
          </c:spPr>
          <c:marker>
            <c:symbol val="none"/>
          </c:marker>
          <c:xVal>
            <c:numRef>
              <c:f>'Model 6'!$D$61:$E$61</c:f>
              <c:numCache>
                <c:formatCode>#,##0.000</c:formatCode>
                <c:ptCount val="2"/>
                <c:pt idx="0">
                  <c:v>0</c:v>
                </c:pt>
                <c:pt idx="1">
                  <c:v>1</c:v>
                </c:pt>
              </c:numCache>
            </c:numRef>
          </c:xVal>
          <c:yVal>
            <c:numRef>
              <c:f>'Model 6'!$D$62:$E$62</c:f>
              <c:numCache>
                <c:formatCode>#,##0.000</c:formatCode>
                <c:ptCount val="2"/>
                <c:pt idx="0">
                  <c:v>0</c:v>
                </c:pt>
                <c:pt idx="1">
                  <c:v>1</c:v>
                </c:pt>
              </c:numCache>
            </c:numRef>
          </c:yVal>
          <c:smooth val="0"/>
          <c:extLst>
            <c:ext xmlns:c16="http://schemas.microsoft.com/office/drawing/2014/chart" uri="{C3380CC4-5D6E-409C-BE32-E72D297353CC}">
              <c16:uniqueId val="{00000001-CF1C-4C6A-B872-1FAEEE6E7A27}"/>
            </c:ext>
          </c:extLst>
        </c:ser>
        <c:ser>
          <c:idx val="2"/>
          <c:order val="2"/>
          <c:tx>
            <c:strRef>
              <c:f>'Model 6'!$C$59</c:f>
              <c:strCache>
                <c:ptCount val="1"/>
                <c:pt idx="0">
                  <c:v>Cutoff = 0.10</c:v>
                </c:pt>
              </c:strCache>
            </c:strRef>
          </c:tx>
          <c:spPr>
            <a:ln w="25400" cap="rnd" cmpd="sng" algn="ctr">
              <a:noFill/>
              <a:prstDash val="solid"/>
              <a:round/>
            </a:ln>
            <a:effectLst/>
            <a:extLst>
              <a:ext uri="{91240B29-F687-4F45-9708-019B960494DF}">
                <a14:hiddenLine xmlns:a14="http://schemas.microsoft.com/office/drawing/2010/main" w="25400" cap="rnd" cmpd="sng" algn="ctr">
                  <a:solidFill>
                    <a:srgbClr val="FF0000"/>
                  </a:solidFill>
                  <a:prstDash val="solid"/>
                  <a:round/>
                </a14:hiddenLine>
              </a:ext>
            </a:extLst>
          </c:spPr>
          <c:marker>
            <c:symbol val="square"/>
            <c:size val="8"/>
            <c:spPr>
              <a:noFill/>
              <a:ln w="25400">
                <a:solidFill>
                  <a:srgbClr val="FF0000"/>
                </a:solidFill>
                <a:prstDash val="solid"/>
              </a:ln>
              <a:effectLst/>
              <a:extLst/>
            </c:spPr>
          </c:marker>
          <c:xVal>
            <c:numRef>
              <c:f>'Model 6'!$D$63</c:f>
              <c:numCache>
                <c:formatCode>#,##0.000</c:formatCode>
                <c:ptCount val="1"/>
                <c:pt idx="0">
                  <c:v>4.3613707165109039E-2</c:v>
                </c:pt>
              </c:numCache>
            </c:numRef>
          </c:xVal>
          <c:yVal>
            <c:numRef>
              <c:f>'Model 6'!$E$63</c:f>
              <c:numCache>
                <c:formatCode>#,##0.000</c:formatCode>
                <c:ptCount val="1"/>
                <c:pt idx="0">
                  <c:v>0.91999999999999982</c:v>
                </c:pt>
              </c:numCache>
            </c:numRef>
          </c:yVal>
          <c:smooth val="0"/>
          <c:extLst>
            <c:ext xmlns:c16="http://schemas.microsoft.com/office/drawing/2014/chart" uri="{C3380CC4-5D6E-409C-BE32-E72D297353CC}">
              <c16:uniqueId val="{00000002-CF1C-4C6A-B872-1FAEEE6E7A27}"/>
            </c:ext>
          </c:extLst>
        </c:ser>
        <c:dLbls>
          <c:showLegendKey val="0"/>
          <c:showVal val="0"/>
          <c:showCatName val="0"/>
          <c:showSerName val="0"/>
          <c:showPercent val="0"/>
          <c:showBubbleSize val="0"/>
        </c:dLbls>
        <c:axId val="1038607808"/>
        <c:axId val="936964688"/>
      </c:scatterChart>
      <c:valAx>
        <c:axId val="1038607808"/>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False Positive Rate (1 - Specificity)</a:t>
                </a:r>
              </a:p>
            </c:rich>
          </c:tx>
          <c:overlay val="0"/>
        </c:title>
        <c:numFmt formatCode="0%" sourceLinked="0"/>
        <c:majorTickMark val="out"/>
        <c:minorTickMark val="none"/>
        <c:tickLblPos val="nextTo"/>
        <c:crossAx val="936964688"/>
        <c:crosses val="autoZero"/>
        <c:crossBetween val="midCat"/>
      </c:valAx>
      <c:valAx>
        <c:axId val="936964688"/>
        <c:scaling>
          <c:orientation val="minMax"/>
          <c:max val="1"/>
          <c:min val="0"/>
        </c:scaling>
        <c:delete val="0"/>
        <c:axPos val="l"/>
        <c:majorGridlines>
          <c:spPr>
            <a:ln w="3175">
              <a:solidFill>
                <a:srgbClr val="C0C0C0"/>
              </a:solidFill>
              <a:prstDash val="solid"/>
            </a:ln>
          </c:spPr>
        </c:majorGridlines>
        <c:title>
          <c:tx>
            <c:rich>
              <a:bodyPr/>
              <a:lstStyle/>
              <a:p>
                <a:pPr>
                  <a:defRPr/>
                </a:pPr>
                <a:r>
                  <a:rPr lang="en-GB"/>
                  <a:t>True Positive Rate (Sensitivity)</a:t>
                </a:r>
              </a:p>
            </c:rich>
          </c:tx>
          <c:overlay val="0"/>
        </c:title>
        <c:numFmt formatCode="0%" sourceLinked="0"/>
        <c:majorTickMark val="out"/>
        <c:minorTickMark val="none"/>
        <c:tickLblPos val="nextTo"/>
        <c:crossAx val="1038607808"/>
        <c:crosses val="autoZero"/>
        <c:crossBetween val="midCat"/>
      </c:valAx>
      <c:spPr>
        <a:ln w="6350">
          <a:solidFill>
            <a:srgbClr val="808080"/>
          </a:solidFill>
          <a:prstDash val="solid"/>
        </a:ln>
      </c:spPr>
    </c:plotArea>
    <c:legend>
      <c:legendPos val="r"/>
      <c:legendEntry>
        <c:idx val="0"/>
        <c:delete val="1"/>
      </c:legendEntry>
      <c:legendEntry>
        <c:idx val="1"/>
        <c:delete val="1"/>
      </c:legendEntry>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Distribution of Outcomes -vs- Prediction Interval
</a:t>
            </a:r>
            <a:r>
              <a:rPr lang="en-GB" sz="1000"/>
              <a:t>Model 6 for Vendor.Eq.EnchantedDiamonds    (8 variables, n=346)</a:t>
            </a:r>
          </a:p>
        </c:rich>
      </c:tx>
      <c:overlay val="0"/>
    </c:title>
    <c:autoTitleDeleted val="0"/>
    <c:plotArea>
      <c:layout/>
      <c:barChart>
        <c:barDir val="col"/>
        <c:grouping val="clustered"/>
        <c:varyColors val="0"/>
        <c:ser>
          <c:idx val="0"/>
          <c:order val="0"/>
          <c:tx>
            <c:strRef>
              <c:f>'Model 6'!$I$2</c:f>
              <c:strCache>
                <c:ptCount val="1"/>
                <c:pt idx="0">
                  <c:v>1</c:v>
                </c:pt>
              </c:strCache>
            </c:strRef>
          </c:tx>
          <c:spPr>
            <a:solidFill>
              <a:srgbClr val="9999FF"/>
            </a:solidFill>
            <a:ln w="9525" cap="flat" cmpd="sng" algn="ctr">
              <a:solidFill>
                <a:srgbClr val="0000FF"/>
              </a:solidFill>
              <a:prstDash val="solid"/>
              <a:round/>
              <a:headEnd type="none" w="med" len="med"/>
              <a:tailEnd type="none" w="med" len="med"/>
            </a:ln>
          </c:spPr>
          <c:invertIfNegative val="0"/>
          <c:cat>
            <c:numRef>
              <c:f>'Model 6'!$AR$105:$BK$105</c:f>
              <c:numCache>
                <c:formatCode>#,##0.000</c:formatCode>
                <c:ptCount val="20"/>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6'!$AR$106:$BK$106</c:f>
              <c:numCache>
                <c:formatCode>#,##0.000</c:formatCode>
                <c:ptCount val="20"/>
                <c:pt idx="0">
                  <c:v>2</c:v>
                </c:pt>
                <c:pt idx="1">
                  <c:v>0</c:v>
                </c:pt>
                <c:pt idx="2">
                  <c:v>1</c:v>
                </c:pt>
                <c:pt idx="3">
                  <c:v>0</c:v>
                </c:pt>
                <c:pt idx="4">
                  <c:v>0</c:v>
                </c:pt>
                <c:pt idx="5">
                  <c:v>0</c:v>
                </c:pt>
                <c:pt idx="6">
                  <c:v>1</c:v>
                </c:pt>
                <c:pt idx="7">
                  <c:v>0</c:v>
                </c:pt>
                <c:pt idx="8">
                  <c:v>0</c:v>
                </c:pt>
                <c:pt idx="9">
                  <c:v>0</c:v>
                </c:pt>
                <c:pt idx="10">
                  <c:v>1</c:v>
                </c:pt>
                <c:pt idx="11">
                  <c:v>1</c:v>
                </c:pt>
                <c:pt idx="12">
                  <c:v>0</c:v>
                </c:pt>
                <c:pt idx="13">
                  <c:v>1</c:v>
                </c:pt>
                <c:pt idx="14">
                  <c:v>2</c:v>
                </c:pt>
                <c:pt idx="15">
                  <c:v>0</c:v>
                </c:pt>
                <c:pt idx="16">
                  <c:v>0</c:v>
                </c:pt>
                <c:pt idx="17">
                  <c:v>0</c:v>
                </c:pt>
                <c:pt idx="18">
                  <c:v>2</c:v>
                </c:pt>
                <c:pt idx="19">
                  <c:v>14</c:v>
                </c:pt>
              </c:numCache>
            </c:numRef>
          </c:val>
          <c:extLst>
            <c:ext xmlns:c16="http://schemas.microsoft.com/office/drawing/2014/chart" uri="{C3380CC4-5D6E-409C-BE32-E72D297353CC}">
              <c16:uniqueId val="{00000000-4FB2-4252-BAEB-3674968FF0D5}"/>
            </c:ext>
          </c:extLst>
        </c:ser>
        <c:ser>
          <c:idx val="1"/>
          <c:order val="1"/>
          <c:tx>
            <c:strRef>
              <c:f>'Model 6'!$H$2</c:f>
              <c:strCache>
                <c:ptCount val="1"/>
                <c:pt idx="0">
                  <c:v>0</c:v>
                </c:pt>
              </c:strCache>
            </c:strRef>
          </c:tx>
          <c:spPr>
            <a:solidFill>
              <a:srgbClr val="FFD2D2"/>
            </a:solidFill>
            <a:ln w="9525" cap="flat" cmpd="sng" algn="ctr">
              <a:solidFill>
                <a:srgbClr val="FF0000"/>
              </a:solidFill>
              <a:prstDash val="solid"/>
              <a:round/>
              <a:headEnd type="none" w="med" len="med"/>
              <a:tailEnd type="none" w="med" len="med"/>
            </a:ln>
          </c:spPr>
          <c:invertIfNegative val="0"/>
          <c:cat>
            <c:numRef>
              <c:f>'Model 6'!$AR$105:$BL$105</c:f>
              <c:numCache>
                <c:formatCode>#,##0.000</c:formatCode>
                <c:ptCount val="21"/>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6'!$AR$107:$BK$107</c:f>
              <c:numCache>
                <c:formatCode>#,##0.000</c:formatCode>
                <c:ptCount val="20"/>
                <c:pt idx="0">
                  <c:v>-299</c:v>
                </c:pt>
                <c:pt idx="1">
                  <c:v>-8</c:v>
                </c:pt>
                <c:pt idx="2">
                  <c:v>-2</c:v>
                </c:pt>
                <c:pt idx="3">
                  <c:v>-3</c:v>
                </c:pt>
                <c:pt idx="4">
                  <c:v>-1</c:v>
                </c:pt>
                <c:pt idx="5">
                  <c:v>-1</c:v>
                </c:pt>
                <c:pt idx="6">
                  <c:v>-2</c:v>
                </c:pt>
                <c:pt idx="7">
                  <c:v>-1</c:v>
                </c:pt>
                <c:pt idx="8">
                  <c:v>-3</c:v>
                </c:pt>
                <c:pt idx="9">
                  <c:v>0</c:v>
                </c:pt>
                <c:pt idx="10">
                  <c:v>0</c:v>
                </c:pt>
                <c:pt idx="11">
                  <c:v>0</c:v>
                </c:pt>
                <c:pt idx="12">
                  <c:v>-1</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4FB2-4252-BAEB-3674968FF0D5}"/>
            </c:ext>
          </c:extLst>
        </c:ser>
        <c:dLbls>
          <c:showLegendKey val="0"/>
          <c:showVal val="0"/>
          <c:showCatName val="0"/>
          <c:showSerName val="0"/>
          <c:showPercent val="0"/>
          <c:showBubbleSize val="0"/>
        </c:dLbls>
        <c:gapWidth val="0"/>
        <c:overlap val="100"/>
        <c:axId val="1456796752"/>
        <c:axId val="1395847232"/>
      </c:barChart>
      <c:catAx>
        <c:axId val="1456796752"/>
        <c:scaling>
          <c:orientation val="minMax"/>
        </c:scaling>
        <c:delete val="0"/>
        <c:axPos val="b"/>
        <c:title>
          <c:tx>
            <c:rich>
              <a:bodyPr/>
              <a:lstStyle/>
              <a:p>
                <a:pPr>
                  <a:defRPr/>
                </a:pPr>
                <a:r>
                  <a:rPr lang="en-GB"/>
                  <a:t>Prediction</a:t>
                </a:r>
              </a:p>
            </c:rich>
          </c:tx>
          <c:overlay val="0"/>
        </c:title>
        <c:numFmt formatCode=".00" sourceLinked="0"/>
        <c:majorTickMark val="out"/>
        <c:minorTickMark val="none"/>
        <c:tickLblPos val="low"/>
        <c:crossAx val="1395847232"/>
        <c:crosses val="autoZero"/>
        <c:auto val="1"/>
        <c:lblAlgn val="ctr"/>
        <c:lblOffset val="100"/>
        <c:tickLblSkip val="1"/>
        <c:noMultiLvlLbl val="0"/>
      </c:catAx>
      <c:valAx>
        <c:axId val="1395847232"/>
        <c:scaling>
          <c:orientation val="minMax"/>
        </c:scaling>
        <c:delete val="0"/>
        <c:axPos val="l"/>
        <c:majorGridlines>
          <c:spPr>
            <a:ln w="3175">
              <a:solidFill>
                <a:srgbClr val="C0C0C0"/>
              </a:solidFill>
              <a:prstDash val="solid"/>
            </a:ln>
          </c:spPr>
        </c:majorGridlines>
        <c:numFmt formatCode="0;[Red]0" sourceLinked="0"/>
        <c:majorTickMark val="out"/>
        <c:minorTickMark val="none"/>
        <c:tickLblPos val="nextTo"/>
        <c:crossAx val="1456796752"/>
        <c:crosses val="autoZero"/>
        <c:crossBetween val="between"/>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Sensitivity and Specificity -vs- Cutoff Value
</a:t>
            </a:r>
            <a:r>
              <a:rPr lang="en-GB" sz="1000"/>
              <a:t>Model 6 for Vendor.Eq.EnchantedDiamonds    (8 variables, n=346)</a:t>
            </a:r>
          </a:p>
        </c:rich>
      </c:tx>
      <c:overlay val="0"/>
    </c:title>
    <c:autoTitleDeleted val="0"/>
    <c:plotArea>
      <c:layout/>
      <c:scatterChart>
        <c:scatterStyle val="lineMarker"/>
        <c:varyColors val="0"/>
        <c:ser>
          <c:idx val="0"/>
          <c:order val="0"/>
          <c:tx>
            <c:v>Sensitivity</c:v>
          </c:tx>
          <c:spPr>
            <a:ln w="28575">
              <a:solidFill>
                <a:srgbClr val="0000FF"/>
              </a:solidFill>
            </a:ln>
          </c:spPr>
          <c:marker>
            <c:symbol val="none"/>
          </c:marker>
          <c:xVal>
            <c:numRef>
              <c:f>'Model 6'!$AR$145:$EN$145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6'!$AR$146:$EN$146</c:f>
              <c:numCache>
                <c:formatCode>#,##0.000</c:formatCode>
                <c:ptCount val="101"/>
                <c:pt idx="0">
                  <c:v>0.99999999999999989</c:v>
                </c:pt>
                <c:pt idx="1">
                  <c:v>0.99999999999999989</c:v>
                </c:pt>
                <c:pt idx="2">
                  <c:v>0.96799999999999986</c:v>
                </c:pt>
                <c:pt idx="3">
                  <c:v>0.95199999999999985</c:v>
                </c:pt>
                <c:pt idx="4">
                  <c:v>0.93599999999999983</c:v>
                </c:pt>
                <c:pt idx="5">
                  <c:v>0.92799999999999983</c:v>
                </c:pt>
                <c:pt idx="6">
                  <c:v>0.91999999999999982</c:v>
                </c:pt>
                <c:pt idx="7">
                  <c:v>0.91999999999999982</c:v>
                </c:pt>
                <c:pt idx="8">
                  <c:v>0.91999999999999982</c:v>
                </c:pt>
                <c:pt idx="9">
                  <c:v>0.91199999999999992</c:v>
                </c:pt>
                <c:pt idx="10">
                  <c:v>0.90399999999999991</c:v>
                </c:pt>
                <c:pt idx="11">
                  <c:v>0.8959999999999998</c:v>
                </c:pt>
                <c:pt idx="12">
                  <c:v>0.8879999999999999</c:v>
                </c:pt>
                <c:pt idx="13">
                  <c:v>0.87999999999999989</c:v>
                </c:pt>
                <c:pt idx="14">
                  <c:v>0.87999999999999989</c:v>
                </c:pt>
                <c:pt idx="15">
                  <c:v>0.87999999999999989</c:v>
                </c:pt>
                <c:pt idx="16">
                  <c:v>0.87999999999999989</c:v>
                </c:pt>
                <c:pt idx="17">
                  <c:v>0.87999999999999989</c:v>
                </c:pt>
                <c:pt idx="18">
                  <c:v>0.87999999999999989</c:v>
                </c:pt>
                <c:pt idx="19">
                  <c:v>0.87999999999999989</c:v>
                </c:pt>
                <c:pt idx="20">
                  <c:v>0.87999999999999989</c:v>
                </c:pt>
                <c:pt idx="21">
                  <c:v>0.87999999999999989</c:v>
                </c:pt>
                <c:pt idx="22">
                  <c:v>0.87999999999999989</c:v>
                </c:pt>
                <c:pt idx="23">
                  <c:v>0.87999999999999989</c:v>
                </c:pt>
                <c:pt idx="24">
                  <c:v>0.87999999999999989</c:v>
                </c:pt>
                <c:pt idx="25">
                  <c:v>0.87999999999999989</c:v>
                </c:pt>
                <c:pt idx="26">
                  <c:v>0.87999999999999989</c:v>
                </c:pt>
                <c:pt idx="27">
                  <c:v>0.87999999999999989</c:v>
                </c:pt>
                <c:pt idx="28">
                  <c:v>0.87999999999999989</c:v>
                </c:pt>
                <c:pt idx="29">
                  <c:v>0.87999999999999989</c:v>
                </c:pt>
                <c:pt idx="30">
                  <c:v>0.87999999999999989</c:v>
                </c:pt>
                <c:pt idx="31">
                  <c:v>0.87999999999999989</c:v>
                </c:pt>
                <c:pt idx="32">
                  <c:v>0.87199999999999989</c:v>
                </c:pt>
                <c:pt idx="33">
                  <c:v>0.86399999999999988</c:v>
                </c:pt>
                <c:pt idx="34">
                  <c:v>0.85599999999999987</c:v>
                </c:pt>
                <c:pt idx="35">
                  <c:v>0.84799999999999986</c:v>
                </c:pt>
                <c:pt idx="36">
                  <c:v>0.83999999999999986</c:v>
                </c:pt>
                <c:pt idx="37">
                  <c:v>0.83999999999999986</c:v>
                </c:pt>
                <c:pt idx="38">
                  <c:v>0.83999999999999986</c:v>
                </c:pt>
                <c:pt idx="39">
                  <c:v>0.83999999999999986</c:v>
                </c:pt>
                <c:pt idx="40">
                  <c:v>0.83999999999999986</c:v>
                </c:pt>
                <c:pt idx="41">
                  <c:v>0.83999999999999986</c:v>
                </c:pt>
                <c:pt idx="42">
                  <c:v>0.83999999999999986</c:v>
                </c:pt>
                <c:pt idx="43">
                  <c:v>0.83999999999999986</c:v>
                </c:pt>
                <c:pt idx="44">
                  <c:v>0.83999999999999986</c:v>
                </c:pt>
                <c:pt idx="45">
                  <c:v>0.83999999999999986</c:v>
                </c:pt>
                <c:pt idx="46">
                  <c:v>0.83999999999999986</c:v>
                </c:pt>
                <c:pt idx="47">
                  <c:v>0.83999999999999986</c:v>
                </c:pt>
                <c:pt idx="48">
                  <c:v>0.83999999999999986</c:v>
                </c:pt>
                <c:pt idx="49">
                  <c:v>0.83999999999999986</c:v>
                </c:pt>
                <c:pt idx="50">
                  <c:v>0.83999999999999986</c:v>
                </c:pt>
                <c:pt idx="51">
                  <c:v>0.83199999999999996</c:v>
                </c:pt>
                <c:pt idx="52">
                  <c:v>0.82399999999999995</c:v>
                </c:pt>
                <c:pt idx="53">
                  <c:v>0.81599999999999984</c:v>
                </c:pt>
                <c:pt idx="54">
                  <c:v>0.80799999999999983</c:v>
                </c:pt>
                <c:pt idx="55">
                  <c:v>0.79999999999999993</c:v>
                </c:pt>
                <c:pt idx="56">
                  <c:v>0.79999999999999993</c:v>
                </c:pt>
                <c:pt idx="57">
                  <c:v>0.79999999999999993</c:v>
                </c:pt>
                <c:pt idx="58">
                  <c:v>0.79199999999999993</c:v>
                </c:pt>
                <c:pt idx="59">
                  <c:v>0.78399999999999992</c:v>
                </c:pt>
                <c:pt idx="60">
                  <c:v>0.7759999999999998</c:v>
                </c:pt>
                <c:pt idx="61">
                  <c:v>0.7679999999999999</c:v>
                </c:pt>
                <c:pt idx="62">
                  <c:v>0.7599999999999999</c:v>
                </c:pt>
                <c:pt idx="63">
                  <c:v>0.7599999999999999</c:v>
                </c:pt>
                <c:pt idx="64">
                  <c:v>0.7599999999999999</c:v>
                </c:pt>
                <c:pt idx="65">
                  <c:v>0.75199999999999989</c:v>
                </c:pt>
                <c:pt idx="66">
                  <c:v>0.74399999999999999</c:v>
                </c:pt>
                <c:pt idx="67">
                  <c:v>0.73599999999999988</c:v>
                </c:pt>
                <c:pt idx="68">
                  <c:v>0.72799999999999987</c:v>
                </c:pt>
                <c:pt idx="69">
                  <c:v>0.71199999999999997</c:v>
                </c:pt>
                <c:pt idx="70">
                  <c:v>0.70399999999999996</c:v>
                </c:pt>
                <c:pt idx="71">
                  <c:v>0.69599999999999984</c:v>
                </c:pt>
                <c:pt idx="72">
                  <c:v>0.67999999999999994</c:v>
                </c:pt>
                <c:pt idx="73">
                  <c:v>0.66399999999999992</c:v>
                </c:pt>
                <c:pt idx="74">
                  <c:v>0.65599999999999981</c:v>
                </c:pt>
                <c:pt idx="75">
                  <c:v>0.64799999999999991</c:v>
                </c:pt>
                <c:pt idx="76">
                  <c:v>0.6399999999999999</c:v>
                </c:pt>
                <c:pt idx="77">
                  <c:v>0.6399999999999999</c:v>
                </c:pt>
                <c:pt idx="78">
                  <c:v>0.6399999999999999</c:v>
                </c:pt>
                <c:pt idx="79">
                  <c:v>0.6399999999999999</c:v>
                </c:pt>
                <c:pt idx="80">
                  <c:v>0.6399999999999999</c:v>
                </c:pt>
                <c:pt idx="81">
                  <c:v>0.6399999999999999</c:v>
                </c:pt>
                <c:pt idx="82">
                  <c:v>0.6399999999999999</c:v>
                </c:pt>
                <c:pt idx="83">
                  <c:v>0.6399999999999999</c:v>
                </c:pt>
                <c:pt idx="84">
                  <c:v>0.6399999999999999</c:v>
                </c:pt>
                <c:pt idx="85">
                  <c:v>0.6399999999999999</c:v>
                </c:pt>
                <c:pt idx="86">
                  <c:v>0.6399999999999999</c:v>
                </c:pt>
                <c:pt idx="87">
                  <c:v>0.6399999999999999</c:v>
                </c:pt>
                <c:pt idx="88">
                  <c:v>0.6399999999999999</c:v>
                </c:pt>
                <c:pt idx="89">
                  <c:v>0.6399999999999999</c:v>
                </c:pt>
                <c:pt idx="90">
                  <c:v>0.6399999999999999</c:v>
                </c:pt>
                <c:pt idx="91">
                  <c:v>0.6319999999999999</c:v>
                </c:pt>
                <c:pt idx="92">
                  <c:v>0.62399999999999989</c:v>
                </c:pt>
                <c:pt idx="93">
                  <c:v>0.60799999999999987</c:v>
                </c:pt>
                <c:pt idx="94">
                  <c:v>0.59199999999999997</c:v>
                </c:pt>
                <c:pt idx="95">
                  <c:v>0.57599999999999996</c:v>
                </c:pt>
                <c:pt idx="96">
                  <c:v>0.54399999999999993</c:v>
                </c:pt>
                <c:pt idx="97">
                  <c:v>0.49599999999999994</c:v>
                </c:pt>
                <c:pt idx="98">
                  <c:v>0.38399999999999995</c:v>
                </c:pt>
                <c:pt idx="99">
                  <c:v>0.35999999999999993</c:v>
                </c:pt>
                <c:pt idx="100">
                  <c:v>0</c:v>
                </c:pt>
              </c:numCache>
            </c:numRef>
          </c:yVal>
          <c:smooth val="0"/>
          <c:extLst>
            <c:ext xmlns:c16="http://schemas.microsoft.com/office/drawing/2014/chart" uri="{C3380CC4-5D6E-409C-BE32-E72D297353CC}">
              <c16:uniqueId val="{00000000-7A08-40B7-8731-D1235054E2C4}"/>
            </c:ext>
          </c:extLst>
        </c:ser>
        <c:ser>
          <c:idx val="1"/>
          <c:order val="1"/>
          <c:tx>
            <c:v>Specificity</c:v>
          </c:tx>
          <c:spPr>
            <a:ln w="28575">
              <a:solidFill>
                <a:srgbClr val="FF0000"/>
              </a:solidFill>
            </a:ln>
          </c:spPr>
          <c:marker>
            <c:symbol val="none"/>
          </c:marker>
          <c:xVal>
            <c:numRef>
              <c:f>'Model 6'!$AR$145:$EN$145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6'!$AR$147:$EN$147</c:f>
              <c:numCache>
                <c:formatCode>#,##0.000</c:formatCode>
                <c:ptCount val="101"/>
                <c:pt idx="0">
                  <c:v>0</c:v>
                </c:pt>
                <c:pt idx="1">
                  <c:v>0.85358255451713394</c:v>
                </c:pt>
                <c:pt idx="2">
                  <c:v>0.71838006230529594</c:v>
                </c:pt>
                <c:pt idx="3">
                  <c:v>0.90467289719626165</c:v>
                </c:pt>
                <c:pt idx="4">
                  <c:v>0.9214953271028038</c:v>
                </c:pt>
                <c:pt idx="5">
                  <c:v>0.93208722741433014</c:v>
                </c:pt>
                <c:pt idx="6">
                  <c:v>0.93831775700934572</c:v>
                </c:pt>
                <c:pt idx="7">
                  <c:v>0.94267912772585671</c:v>
                </c:pt>
                <c:pt idx="8">
                  <c:v>0.94766355140186909</c:v>
                </c:pt>
                <c:pt idx="9">
                  <c:v>0.95140186915887848</c:v>
                </c:pt>
                <c:pt idx="10">
                  <c:v>0.95389408099688466</c:v>
                </c:pt>
                <c:pt idx="11">
                  <c:v>0.95576323987538947</c:v>
                </c:pt>
                <c:pt idx="12">
                  <c:v>0.95825545171339566</c:v>
                </c:pt>
                <c:pt idx="13">
                  <c:v>0.95950155763239875</c:v>
                </c:pt>
                <c:pt idx="14">
                  <c:v>0.96261682242990654</c:v>
                </c:pt>
                <c:pt idx="15">
                  <c:v>0.96573208722741433</c:v>
                </c:pt>
                <c:pt idx="16">
                  <c:v>0.96822429906542062</c:v>
                </c:pt>
                <c:pt idx="17">
                  <c:v>0.97009345794392521</c:v>
                </c:pt>
                <c:pt idx="18">
                  <c:v>0.9719626168224299</c:v>
                </c:pt>
                <c:pt idx="19">
                  <c:v>0.97258566978193139</c:v>
                </c:pt>
                <c:pt idx="20">
                  <c:v>0.973208722741433</c:v>
                </c:pt>
                <c:pt idx="21">
                  <c:v>0.9738317757009346</c:v>
                </c:pt>
                <c:pt idx="22">
                  <c:v>0.9744548286604362</c:v>
                </c:pt>
                <c:pt idx="23">
                  <c:v>0.97507788161993769</c:v>
                </c:pt>
                <c:pt idx="24">
                  <c:v>0.97507788161993769</c:v>
                </c:pt>
                <c:pt idx="25">
                  <c:v>0.97507788161993769</c:v>
                </c:pt>
                <c:pt idx="26">
                  <c:v>0.97507788161993769</c:v>
                </c:pt>
                <c:pt idx="27">
                  <c:v>0.97570093457943918</c:v>
                </c:pt>
                <c:pt idx="28">
                  <c:v>0.97632398753894079</c:v>
                </c:pt>
                <c:pt idx="29">
                  <c:v>0.97694704049844239</c:v>
                </c:pt>
                <c:pt idx="30">
                  <c:v>0.97757009345794399</c:v>
                </c:pt>
                <c:pt idx="31">
                  <c:v>0.97881619937694697</c:v>
                </c:pt>
                <c:pt idx="32">
                  <c:v>0.97943925233644857</c:v>
                </c:pt>
                <c:pt idx="33">
                  <c:v>0.98068535825545178</c:v>
                </c:pt>
                <c:pt idx="34">
                  <c:v>0.98193146417445476</c:v>
                </c:pt>
                <c:pt idx="35">
                  <c:v>0.98380062305295957</c:v>
                </c:pt>
                <c:pt idx="36">
                  <c:v>0.98504672897196255</c:v>
                </c:pt>
                <c:pt idx="37">
                  <c:v>0.98629283489096575</c:v>
                </c:pt>
                <c:pt idx="38">
                  <c:v>0.98691588785046735</c:v>
                </c:pt>
                <c:pt idx="39">
                  <c:v>0.98816199376947034</c:v>
                </c:pt>
                <c:pt idx="40">
                  <c:v>0.98878504672897194</c:v>
                </c:pt>
                <c:pt idx="41">
                  <c:v>0.99003115264797514</c:v>
                </c:pt>
                <c:pt idx="42">
                  <c:v>0.99190031152647973</c:v>
                </c:pt>
                <c:pt idx="43">
                  <c:v>0.99376947040498442</c:v>
                </c:pt>
                <c:pt idx="44">
                  <c:v>0.99501557632398752</c:v>
                </c:pt>
                <c:pt idx="45">
                  <c:v>0.99626168224299072</c:v>
                </c:pt>
                <c:pt idx="46">
                  <c:v>0.99688473520249221</c:v>
                </c:pt>
                <c:pt idx="47">
                  <c:v>0.99688473520249221</c:v>
                </c:pt>
                <c:pt idx="48">
                  <c:v>0.99688473520249221</c:v>
                </c:pt>
                <c:pt idx="49">
                  <c:v>0.99688473520249221</c:v>
                </c:pt>
                <c:pt idx="50">
                  <c:v>0.99688473520249221</c:v>
                </c:pt>
                <c:pt idx="51">
                  <c:v>0.99688473520249221</c:v>
                </c:pt>
                <c:pt idx="52">
                  <c:v>0.99688473520249221</c:v>
                </c:pt>
                <c:pt idx="53">
                  <c:v>0.99688473520249221</c:v>
                </c:pt>
                <c:pt idx="54">
                  <c:v>0.99688473520249221</c:v>
                </c:pt>
                <c:pt idx="55">
                  <c:v>0.99688473520249221</c:v>
                </c:pt>
                <c:pt idx="56">
                  <c:v>0.99688473520249221</c:v>
                </c:pt>
                <c:pt idx="57">
                  <c:v>0.99688473520249221</c:v>
                </c:pt>
                <c:pt idx="58">
                  <c:v>0.99688473520249221</c:v>
                </c:pt>
                <c:pt idx="59">
                  <c:v>0.99688473520249221</c:v>
                </c:pt>
                <c:pt idx="60">
                  <c:v>0.99688473520249221</c:v>
                </c:pt>
                <c:pt idx="61">
                  <c:v>0.9975077881619937</c:v>
                </c:pt>
                <c:pt idx="62">
                  <c:v>0.9981308411214953</c:v>
                </c:pt>
                <c:pt idx="63">
                  <c:v>0.99875389408099691</c:v>
                </c:pt>
                <c:pt idx="64">
                  <c:v>0.99937694704049851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numCache>
            </c:numRef>
          </c:yVal>
          <c:smooth val="0"/>
          <c:extLst>
            <c:ext xmlns:c16="http://schemas.microsoft.com/office/drawing/2014/chart" uri="{C3380CC4-5D6E-409C-BE32-E72D297353CC}">
              <c16:uniqueId val="{00000001-7A08-40B7-8731-D1235054E2C4}"/>
            </c:ext>
          </c:extLst>
        </c:ser>
        <c:ser>
          <c:idx val="2"/>
          <c:order val="2"/>
          <c:tx>
            <c:strRef>
              <c:f>'Model 6'!$AQ$148</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6'!$AR$145:$EN$145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6'!$AR$148:$EN$148</c:f>
              <c:numCache>
                <c:formatCode>#,##0.000</c:formatCode>
                <c:ptCount val="101"/>
                <c:pt idx="0">
                  <c:v>0.49999999999999994</c:v>
                </c:pt>
                <c:pt idx="1">
                  <c:v>0.92679127725856691</c:v>
                </c:pt>
                <c:pt idx="2">
                  <c:v>0.8431900311526479</c:v>
                </c:pt>
                <c:pt idx="3">
                  <c:v>0.92833644859813069</c:v>
                </c:pt>
                <c:pt idx="4">
                  <c:v>0.92874766355140181</c:v>
                </c:pt>
                <c:pt idx="5">
                  <c:v>0.93004361370716504</c:v>
                </c:pt>
                <c:pt idx="6">
                  <c:v>0.92915887850467271</c:v>
                </c:pt>
                <c:pt idx="7">
                  <c:v>0.93133956386292827</c:v>
                </c:pt>
                <c:pt idx="8">
                  <c:v>0.93383177570093445</c:v>
                </c:pt>
                <c:pt idx="9">
                  <c:v>0.93170093457943914</c:v>
                </c:pt>
                <c:pt idx="10">
                  <c:v>0.92894704049844234</c:v>
                </c:pt>
                <c:pt idx="11">
                  <c:v>0.92588161993769469</c:v>
                </c:pt>
                <c:pt idx="12">
                  <c:v>0.92312772585669778</c:v>
                </c:pt>
                <c:pt idx="13">
                  <c:v>0.91975077881619938</c:v>
                </c:pt>
                <c:pt idx="14">
                  <c:v>0.92130841121495322</c:v>
                </c:pt>
                <c:pt idx="15">
                  <c:v>0.92286604361370705</c:v>
                </c:pt>
                <c:pt idx="16">
                  <c:v>0.92411214953271026</c:v>
                </c:pt>
                <c:pt idx="17">
                  <c:v>0.92504672897196261</c:v>
                </c:pt>
                <c:pt idx="18">
                  <c:v>0.92598130841121495</c:v>
                </c:pt>
                <c:pt idx="19">
                  <c:v>0.92629283489096559</c:v>
                </c:pt>
                <c:pt idx="20">
                  <c:v>0.92660436137071645</c:v>
                </c:pt>
                <c:pt idx="21">
                  <c:v>0.9269158878504673</c:v>
                </c:pt>
                <c:pt idx="22">
                  <c:v>0.92722741433021805</c:v>
                </c:pt>
                <c:pt idx="23">
                  <c:v>0.92753894080996879</c:v>
                </c:pt>
                <c:pt idx="24">
                  <c:v>0.92753894080996879</c:v>
                </c:pt>
                <c:pt idx="25">
                  <c:v>0.92753894080996879</c:v>
                </c:pt>
                <c:pt idx="26">
                  <c:v>0.92753894080996879</c:v>
                </c:pt>
                <c:pt idx="27">
                  <c:v>0.92785046728971954</c:v>
                </c:pt>
                <c:pt idx="28">
                  <c:v>0.92816199376947028</c:v>
                </c:pt>
                <c:pt idx="29">
                  <c:v>0.92847352024922114</c:v>
                </c:pt>
                <c:pt idx="30">
                  <c:v>0.928785046728972</c:v>
                </c:pt>
                <c:pt idx="31">
                  <c:v>0.92940809968847349</c:v>
                </c:pt>
                <c:pt idx="32">
                  <c:v>0.92571962616822423</c:v>
                </c:pt>
                <c:pt idx="33">
                  <c:v>0.92234267912772583</c:v>
                </c:pt>
                <c:pt idx="34">
                  <c:v>0.91896573208722732</c:v>
                </c:pt>
                <c:pt idx="35">
                  <c:v>0.91590031152647966</c:v>
                </c:pt>
                <c:pt idx="36">
                  <c:v>0.91252336448598115</c:v>
                </c:pt>
                <c:pt idx="37">
                  <c:v>0.91314641744548286</c:v>
                </c:pt>
                <c:pt idx="38">
                  <c:v>0.91345794392523361</c:v>
                </c:pt>
                <c:pt idx="39">
                  <c:v>0.9140809968847351</c:v>
                </c:pt>
                <c:pt idx="40">
                  <c:v>0.91439252336448584</c:v>
                </c:pt>
                <c:pt idx="41">
                  <c:v>0.91501557632398756</c:v>
                </c:pt>
                <c:pt idx="42">
                  <c:v>0.91595015576323979</c:v>
                </c:pt>
                <c:pt idx="43">
                  <c:v>0.91688473520249214</c:v>
                </c:pt>
                <c:pt idx="44">
                  <c:v>0.91750778816199374</c:v>
                </c:pt>
                <c:pt idx="45">
                  <c:v>0.91813084112149523</c:v>
                </c:pt>
                <c:pt idx="46">
                  <c:v>0.91844236760124609</c:v>
                </c:pt>
                <c:pt idx="47">
                  <c:v>0.91844236760124609</c:v>
                </c:pt>
                <c:pt idx="48">
                  <c:v>0.91844236760124609</c:v>
                </c:pt>
                <c:pt idx="49">
                  <c:v>0.91844236760124609</c:v>
                </c:pt>
                <c:pt idx="50">
                  <c:v>0.91844236760124609</c:v>
                </c:pt>
                <c:pt idx="51">
                  <c:v>0.91444236760124609</c:v>
                </c:pt>
                <c:pt idx="52">
                  <c:v>0.91044236760124608</c:v>
                </c:pt>
                <c:pt idx="53">
                  <c:v>0.90644236760124608</c:v>
                </c:pt>
                <c:pt idx="54">
                  <c:v>0.90244236760124608</c:v>
                </c:pt>
                <c:pt idx="55">
                  <c:v>0.89844236760124607</c:v>
                </c:pt>
                <c:pt idx="56">
                  <c:v>0.89844236760124607</c:v>
                </c:pt>
                <c:pt idx="57">
                  <c:v>0.89844236760124607</c:v>
                </c:pt>
                <c:pt idx="58">
                  <c:v>0.89444236760124607</c:v>
                </c:pt>
                <c:pt idx="59">
                  <c:v>0.89044236760124607</c:v>
                </c:pt>
                <c:pt idx="60">
                  <c:v>0.88644236760124606</c:v>
                </c:pt>
                <c:pt idx="61">
                  <c:v>0.8827538940809968</c:v>
                </c:pt>
                <c:pt idx="62">
                  <c:v>0.87906542056074755</c:v>
                </c:pt>
                <c:pt idx="63">
                  <c:v>0.8793769470404984</c:v>
                </c:pt>
                <c:pt idx="64">
                  <c:v>0.87968847352024926</c:v>
                </c:pt>
                <c:pt idx="65">
                  <c:v>0.87599999999999989</c:v>
                </c:pt>
                <c:pt idx="66">
                  <c:v>0.872</c:v>
                </c:pt>
                <c:pt idx="67">
                  <c:v>0.86799999999999988</c:v>
                </c:pt>
                <c:pt idx="68">
                  <c:v>0.86399999999999988</c:v>
                </c:pt>
                <c:pt idx="69">
                  <c:v>0.85599999999999998</c:v>
                </c:pt>
                <c:pt idx="70">
                  <c:v>0.85199999999999998</c:v>
                </c:pt>
                <c:pt idx="71">
                  <c:v>0.84799999999999986</c:v>
                </c:pt>
                <c:pt idx="72">
                  <c:v>0.84</c:v>
                </c:pt>
                <c:pt idx="73">
                  <c:v>0.83199999999999996</c:v>
                </c:pt>
                <c:pt idx="74">
                  <c:v>0.82799999999999985</c:v>
                </c:pt>
                <c:pt idx="75">
                  <c:v>0.82399999999999995</c:v>
                </c:pt>
                <c:pt idx="76">
                  <c:v>0.82</c:v>
                </c:pt>
                <c:pt idx="77">
                  <c:v>0.82</c:v>
                </c:pt>
                <c:pt idx="78">
                  <c:v>0.82</c:v>
                </c:pt>
                <c:pt idx="79">
                  <c:v>0.82</c:v>
                </c:pt>
                <c:pt idx="80">
                  <c:v>0.82</c:v>
                </c:pt>
                <c:pt idx="81">
                  <c:v>0.82</c:v>
                </c:pt>
                <c:pt idx="82">
                  <c:v>0.82</c:v>
                </c:pt>
                <c:pt idx="83">
                  <c:v>0.82</c:v>
                </c:pt>
                <c:pt idx="84">
                  <c:v>0.82</c:v>
                </c:pt>
                <c:pt idx="85">
                  <c:v>0.82</c:v>
                </c:pt>
                <c:pt idx="86">
                  <c:v>0.82</c:v>
                </c:pt>
                <c:pt idx="87">
                  <c:v>0.82</c:v>
                </c:pt>
                <c:pt idx="88">
                  <c:v>0.82</c:v>
                </c:pt>
                <c:pt idx="89">
                  <c:v>0.82</c:v>
                </c:pt>
                <c:pt idx="90">
                  <c:v>0.82</c:v>
                </c:pt>
                <c:pt idx="91">
                  <c:v>0.81599999999999995</c:v>
                </c:pt>
                <c:pt idx="92">
                  <c:v>0.81199999999999994</c:v>
                </c:pt>
                <c:pt idx="93">
                  <c:v>0.80399999999999994</c:v>
                </c:pt>
                <c:pt idx="94">
                  <c:v>0.79600000000000004</c:v>
                </c:pt>
                <c:pt idx="95">
                  <c:v>0.78800000000000003</c:v>
                </c:pt>
                <c:pt idx="96">
                  <c:v>0.77200000000000002</c:v>
                </c:pt>
                <c:pt idx="97">
                  <c:v>0.748</c:v>
                </c:pt>
                <c:pt idx="98">
                  <c:v>0.69199999999999995</c:v>
                </c:pt>
                <c:pt idx="99">
                  <c:v>0.67999999999999994</c:v>
                </c:pt>
                <c:pt idx="100">
                  <c:v>0.5</c:v>
                </c:pt>
              </c:numCache>
            </c:numRef>
          </c:yVal>
          <c:smooth val="0"/>
          <c:extLst>
            <c:ext xmlns:c16="http://schemas.microsoft.com/office/drawing/2014/chart" uri="{C3380CC4-5D6E-409C-BE32-E72D297353CC}">
              <c16:uniqueId val="{00000002-7A08-40B7-8731-D1235054E2C4}"/>
            </c:ext>
          </c:extLst>
        </c:ser>
        <c:dLbls>
          <c:showLegendKey val="0"/>
          <c:showVal val="0"/>
          <c:showCatName val="0"/>
          <c:showSerName val="0"/>
          <c:showPercent val="0"/>
          <c:showBubbleSize val="0"/>
        </c:dLbls>
        <c:axId val="1445922144"/>
        <c:axId val="1028409312"/>
      </c:scatterChart>
      <c:valAx>
        <c:axId val="1445922144"/>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1028409312"/>
        <c:crosses val="autoZero"/>
        <c:crossBetween val="midCat"/>
      </c:valAx>
      <c:valAx>
        <c:axId val="1028409312"/>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445922144"/>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Error Rates- vs- Cutoff Value
</a:t>
            </a:r>
            <a:r>
              <a:rPr lang="en-GB" sz="1000"/>
              <a:t>Model 6 for Vendor.Eq.EnchantedDiamonds    (8 variables, n=346)</a:t>
            </a:r>
          </a:p>
        </c:rich>
      </c:tx>
      <c:overlay val="0"/>
    </c:title>
    <c:autoTitleDeleted val="0"/>
    <c:plotArea>
      <c:layout/>
      <c:scatterChart>
        <c:scatterStyle val="lineMarker"/>
        <c:varyColors val="0"/>
        <c:ser>
          <c:idx val="0"/>
          <c:order val="0"/>
          <c:tx>
            <c:v>% False Positive</c:v>
          </c:tx>
          <c:spPr>
            <a:ln w="28575">
              <a:solidFill>
                <a:srgbClr val="0000FF"/>
              </a:solidFill>
            </a:ln>
          </c:spPr>
          <c:marker>
            <c:symbol val="none"/>
          </c:marker>
          <c:xVal>
            <c:numRef>
              <c:f>'Model 6'!$AR$168:$EN$168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6'!$AR$169:$EN$169</c:f>
              <c:numCache>
                <c:formatCode>#,##0.000</c:formatCode>
                <c:ptCount val="101"/>
                <c:pt idx="0">
                  <c:v>0.9277456647398844</c:v>
                </c:pt>
                <c:pt idx="1">
                  <c:v>0.13583815028901733</c:v>
                </c:pt>
                <c:pt idx="2">
                  <c:v>0.26127167630057807</c:v>
                </c:pt>
                <c:pt idx="3">
                  <c:v>8.84393063583815E-2</c:v>
                </c:pt>
                <c:pt idx="4">
                  <c:v>7.2832369942196523E-2</c:v>
                </c:pt>
                <c:pt idx="5">
                  <c:v>6.3005780346820806E-2</c:v>
                </c:pt>
                <c:pt idx="6">
                  <c:v>5.722543352601156E-2</c:v>
                </c:pt>
                <c:pt idx="7">
                  <c:v>5.3179190751445081E-2</c:v>
                </c:pt>
                <c:pt idx="8">
                  <c:v>4.8554913294797691E-2</c:v>
                </c:pt>
                <c:pt idx="9">
                  <c:v>4.5086705202312137E-2</c:v>
                </c:pt>
                <c:pt idx="10">
                  <c:v>4.2774566473988439E-2</c:v>
                </c:pt>
                <c:pt idx="11">
                  <c:v>4.1040462427745665E-2</c:v>
                </c:pt>
                <c:pt idx="12">
                  <c:v>3.8728323699421967E-2</c:v>
                </c:pt>
                <c:pt idx="13">
                  <c:v>3.7572254335260118E-2</c:v>
                </c:pt>
                <c:pt idx="14">
                  <c:v>3.4682080924855488E-2</c:v>
                </c:pt>
                <c:pt idx="15">
                  <c:v>3.1791907514450865E-2</c:v>
                </c:pt>
                <c:pt idx="16">
                  <c:v>2.9479768786127167E-2</c:v>
                </c:pt>
                <c:pt idx="17">
                  <c:v>2.7745664739884393E-2</c:v>
                </c:pt>
                <c:pt idx="18">
                  <c:v>2.6011560693641619E-2</c:v>
                </c:pt>
                <c:pt idx="19">
                  <c:v>2.5433526011560695E-2</c:v>
                </c:pt>
                <c:pt idx="20">
                  <c:v>2.4855491329479767E-2</c:v>
                </c:pt>
                <c:pt idx="21">
                  <c:v>2.4277456647398846E-2</c:v>
                </c:pt>
                <c:pt idx="22">
                  <c:v>2.3699421965317918E-2</c:v>
                </c:pt>
                <c:pt idx="23">
                  <c:v>2.3121387283236993E-2</c:v>
                </c:pt>
                <c:pt idx="24">
                  <c:v>2.3121387283236993E-2</c:v>
                </c:pt>
                <c:pt idx="25">
                  <c:v>2.3121387283236993E-2</c:v>
                </c:pt>
                <c:pt idx="26">
                  <c:v>2.3121387283236993E-2</c:v>
                </c:pt>
                <c:pt idx="27">
                  <c:v>2.2543352601156069E-2</c:v>
                </c:pt>
                <c:pt idx="28">
                  <c:v>2.1965317919075144E-2</c:v>
                </c:pt>
                <c:pt idx="29">
                  <c:v>2.1387283236994219E-2</c:v>
                </c:pt>
                <c:pt idx="30">
                  <c:v>2.0809248554913295E-2</c:v>
                </c:pt>
                <c:pt idx="31">
                  <c:v>1.9653179190751446E-2</c:v>
                </c:pt>
                <c:pt idx="32">
                  <c:v>1.9075144508670518E-2</c:v>
                </c:pt>
                <c:pt idx="33">
                  <c:v>1.7919075144508672E-2</c:v>
                </c:pt>
                <c:pt idx="34">
                  <c:v>1.6763005780346819E-2</c:v>
                </c:pt>
                <c:pt idx="35">
                  <c:v>1.5028901734104047E-2</c:v>
                </c:pt>
                <c:pt idx="36">
                  <c:v>1.3872832369942197E-2</c:v>
                </c:pt>
                <c:pt idx="37">
                  <c:v>1.2716763005780347E-2</c:v>
                </c:pt>
                <c:pt idx="38">
                  <c:v>1.2138728323699423E-2</c:v>
                </c:pt>
                <c:pt idx="39">
                  <c:v>1.0982658959537572E-2</c:v>
                </c:pt>
                <c:pt idx="40">
                  <c:v>1.0404624277456647E-2</c:v>
                </c:pt>
                <c:pt idx="41">
                  <c:v>9.2485549132947983E-3</c:v>
                </c:pt>
                <c:pt idx="42">
                  <c:v>7.5144508670520237E-3</c:v>
                </c:pt>
                <c:pt idx="43">
                  <c:v>5.7803468208092483E-3</c:v>
                </c:pt>
                <c:pt idx="44">
                  <c:v>4.6242774566473991E-3</c:v>
                </c:pt>
                <c:pt idx="45">
                  <c:v>3.4682080924855491E-3</c:v>
                </c:pt>
                <c:pt idx="46">
                  <c:v>2.8901734104046241E-3</c:v>
                </c:pt>
                <c:pt idx="47">
                  <c:v>2.8901734104046241E-3</c:v>
                </c:pt>
                <c:pt idx="48">
                  <c:v>2.8901734104046241E-3</c:v>
                </c:pt>
                <c:pt idx="49">
                  <c:v>2.8901734104046241E-3</c:v>
                </c:pt>
                <c:pt idx="50">
                  <c:v>2.8901734104046241E-3</c:v>
                </c:pt>
                <c:pt idx="51">
                  <c:v>2.8901734104046241E-3</c:v>
                </c:pt>
                <c:pt idx="52">
                  <c:v>2.8901734104046241E-3</c:v>
                </c:pt>
                <c:pt idx="53">
                  <c:v>2.8901734104046241E-3</c:v>
                </c:pt>
                <c:pt idx="54">
                  <c:v>2.8901734104046241E-3</c:v>
                </c:pt>
                <c:pt idx="55">
                  <c:v>2.8901734104046241E-3</c:v>
                </c:pt>
                <c:pt idx="56">
                  <c:v>2.8901734104046241E-3</c:v>
                </c:pt>
                <c:pt idx="57">
                  <c:v>2.8901734104046241E-3</c:v>
                </c:pt>
                <c:pt idx="58">
                  <c:v>2.8901734104046241E-3</c:v>
                </c:pt>
                <c:pt idx="59">
                  <c:v>2.8901734104046241E-3</c:v>
                </c:pt>
                <c:pt idx="60">
                  <c:v>2.8901734104046241E-3</c:v>
                </c:pt>
                <c:pt idx="61">
                  <c:v>2.3121387283236996E-3</c:v>
                </c:pt>
                <c:pt idx="62">
                  <c:v>1.7341040462427746E-3</c:v>
                </c:pt>
                <c:pt idx="63">
                  <c:v>1.1560693641618498E-3</c:v>
                </c:pt>
                <c:pt idx="64">
                  <c:v>5.7803468208092489E-4</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3E2A-4A3E-AD9F-50F43633EF24}"/>
            </c:ext>
          </c:extLst>
        </c:ser>
        <c:ser>
          <c:idx val="1"/>
          <c:order val="1"/>
          <c:tx>
            <c:v>% False Negative</c:v>
          </c:tx>
          <c:spPr>
            <a:ln w="28575">
              <a:solidFill>
                <a:srgbClr val="FF0000"/>
              </a:solidFill>
            </a:ln>
          </c:spPr>
          <c:marker>
            <c:symbol val="none"/>
          </c:marker>
          <c:xVal>
            <c:numRef>
              <c:f>'Model 6'!$AR$168:$EN$168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6'!$AR$170:$EN$170</c:f>
              <c:numCache>
                <c:formatCode>#,##0.000</c:formatCode>
                <c:ptCount val="101"/>
                <c:pt idx="0">
                  <c:v>0</c:v>
                </c:pt>
                <c:pt idx="1">
                  <c:v>0</c:v>
                </c:pt>
                <c:pt idx="2">
                  <c:v>2.3121387283237056E-3</c:v>
                </c:pt>
                <c:pt idx="3">
                  <c:v>3.4682080924855574E-3</c:v>
                </c:pt>
                <c:pt idx="4">
                  <c:v>4.6242774566474095E-3</c:v>
                </c:pt>
                <c:pt idx="5">
                  <c:v>5.2023121387283341E-3</c:v>
                </c:pt>
                <c:pt idx="6">
                  <c:v>5.7803468208092587E-3</c:v>
                </c:pt>
                <c:pt idx="7">
                  <c:v>5.7803468208092587E-3</c:v>
                </c:pt>
                <c:pt idx="8">
                  <c:v>5.7803468208092587E-3</c:v>
                </c:pt>
                <c:pt idx="9">
                  <c:v>6.3583815028901841E-3</c:v>
                </c:pt>
                <c:pt idx="10">
                  <c:v>6.9364161849711087E-3</c:v>
                </c:pt>
                <c:pt idx="11">
                  <c:v>7.5144508670520332E-3</c:v>
                </c:pt>
                <c:pt idx="12">
                  <c:v>8.0924855491329578E-3</c:v>
                </c:pt>
                <c:pt idx="13">
                  <c:v>8.6705202312138824E-3</c:v>
                </c:pt>
                <c:pt idx="14">
                  <c:v>8.6705202312138824E-3</c:v>
                </c:pt>
                <c:pt idx="15">
                  <c:v>8.6705202312138824E-3</c:v>
                </c:pt>
                <c:pt idx="16">
                  <c:v>8.6705202312138824E-3</c:v>
                </c:pt>
                <c:pt idx="17">
                  <c:v>8.6705202312138824E-3</c:v>
                </c:pt>
                <c:pt idx="18">
                  <c:v>8.6705202312138824E-3</c:v>
                </c:pt>
                <c:pt idx="19">
                  <c:v>8.6705202312138824E-3</c:v>
                </c:pt>
                <c:pt idx="20">
                  <c:v>8.6705202312138824E-3</c:v>
                </c:pt>
                <c:pt idx="21">
                  <c:v>8.6705202312138824E-3</c:v>
                </c:pt>
                <c:pt idx="22">
                  <c:v>8.6705202312138824E-3</c:v>
                </c:pt>
                <c:pt idx="23">
                  <c:v>8.6705202312138824E-3</c:v>
                </c:pt>
                <c:pt idx="24">
                  <c:v>8.6705202312138824E-3</c:v>
                </c:pt>
                <c:pt idx="25">
                  <c:v>8.6705202312138824E-3</c:v>
                </c:pt>
                <c:pt idx="26">
                  <c:v>8.6705202312138824E-3</c:v>
                </c:pt>
                <c:pt idx="27">
                  <c:v>8.6705202312138824E-3</c:v>
                </c:pt>
                <c:pt idx="28">
                  <c:v>8.6705202312138824E-3</c:v>
                </c:pt>
                <c:pt idx="29">
                  <c:v>8.6705202312138824E-3</c:v>
                </c:pt>
                <c:pt idx="30">
                  <c:v>8.6705202312138824E-3</c:v>
                </c:pt>
                <c:pt idx="31">
                  <c:v>8.6705202312138824E-3</c:v>
                </c:pt>
                <c:pt idx="32">
                  <c:v>9.2485549132948087E-3</c:v>
                </c:pt>
                <c:pt idx="33">
                  <c:v>9.8265895953757332E-3</c:v>
                </c:pt>
                <c:pt idx="34">
                  <c:v>1.0404624277456658E-2</c:v>
                </c:pt>
                <c:pt idx="35">
                  <c:v>1.0982658959537582E-2</c:v>
                </c:pt>
                <c:pt idx="36">
                  <c:v>1.1560693641618507E-2</c:v>
                </c:pt>
                <c:pt idx="37">
                  <c:v>1.1560693641618507E-2</c:v>
                </c:pt>
                <c:pt idx="38">
                  <c:v>1.1560693641618507E-2</c:v>
                </c:pt>
                <c:pt idx="39">
                  <c:v>1.1560693641618507E-2</c:v>
                </c:pt>
                <c:pt idx="40">
                  <c:v>1.1560693641618507E-2</c:v>
                </c:pt>
                <c:pt idx="41">
                  <c:v>1.1560693641618507E-2</c:v>
                </c:pt>
                <c:pt idx="42">
                  <c:v>1.1560693641618507E-2</c:v>
                </c:pt>
                <c:pt idx="43">
                  <c:v>1.1560693641618507E-2</c:v>
                </c:pt>
                <c:pt idx="44">
                  <c:v>1.1560693641618507E-2</c:v>
                </c:pt>
                <c:pt idx="45">
                  <c:v>1.1560693641618507E-2</c:v>
                </c:pt>
                <c:pt idx="46">
                  <c:v>1.1560693641618507E-2</c:v>
                </c:pt>
                <c:pt idx="47">
                  <c:v>1.1560693641618507E-2</c:v>
                </c:pt>
                <c:pt idx="48">
                  <c:v>1.1560693641618507E-2</c:v>
                </c:pt>
                <c:pt idx="49">
                  <c:v>1.1560693641618507E-2</c:v>
                </c:pt>
                <c:pt idx="50">
                  <c:v>1.1560693641618507E-2</c:v>
                </c:pt>
                <c:pt idx="51">
                  <c:v>1.2138728323699433E-2</c:v>
                </c:pt>
                <c:pt idx="52">
                  <c:v>1.2716763005780358E-2</c:v>
                </c:pt>
                <c:pt idx="53">
                  <c:v>1.3294797687861281E-2</c:v>
                </c:pt>
                <c:pt idx="54">
                  <c:v>1.3872832369942207E-2</c:v>
                </c:pt>
                <c:pt idx="55">
                  <c:v>1.4450867052023132E-2</c:v>
                </c:pt>
                <c:pt idx="56">
                  <c:v>1.4450867052023132E-2</c:v>
                </c:pt>
                <c:pt idx="57">
                  <c:v>1.4450867052023132E-2</c:v>
                </c:pt>
                <c:pt idx="58">
                  <c:v>1.5028901734104058E-2</c:v>
                </c:pt>
                <c:pt idx="59">
                  <c:v>1.5606936416184982E-2</c:v>
                </c:pt>
                <c:pt idx="60">
                  <c:v>1.6184971098265905E-2</c:v>
                </c:pt>
                <c:pt idx="61">
                  <c:v>1.676300578034683E-2</c:v>
                </c:pt>
                <c:pt idx="62">
                  <c:v>1.7341040462427754E-2</c:v>
                </c:pt>
                <c:pt idx="63">
                  <c:v>1.7341040462427754E-2</c:v>
                </c:pt>
                <c:pt idx="64">
                  <c:v>1.7341040462427754E-2</c:v>
                </c:pt>
                <c:pt idx="65">
                  <c:v>1.7919075144508682E-2</c:v>
                </c:pt>
                <c:pt idx="66">
                  <c:v>1.8497109826589603E-2</c:v>
                </c:pt>
                <c:pt idx="67">
                  <c:v>1.9075144508670528E-2</c:v>
                </c:pt>
                <c:pt idx="68">
                  <c:v>1.9653179190751453E-2</c:v>
                </c:pt>
                <c:pt idx="69">
                  <c:v>2.0809248554913302E-2</c:v>
                </c:pt>
                <c:pt idx="70">
                  <c:v>2.138728323699423E-2</c:v>
                </c:pt>
                <c:pt idx="71">
                  <c:v>2.1965317919075154E-2</c:v>
                </c:pt>
                <c:pt idx="72">
                  <c:v>2.3121387283237003E-2</c:v>
                </c:pt>
                <c:pt idx="73">
                  <c:v>2.4277456647398849E-2</c:v>
                </c:pt>
                <c:pt idx="74">
                  <c:v>2.4855491329479777E-2</c:v>
                </c:pt>
                <c:pt idx="75">
                  <c:v>2.5433526011560702E-2</c:v>
                </c:pt>
                <c:pt idx="76">
                  <c:v>2.601156069364163E-2</c:v>
                </c:pt>
                <c:pt idx="77">
                  <c:v>2.601156069364163E-2</c:v>
                </c:pt>
                <c:pt idx="78">
                  <c:v>2.601156069364163E-2</c:v>
                </c:pt>
                <c:pt idx="79">
                  <c:v>2.601156069364163E-2</c:v>
                </c:pt>
                <c:pt idx="80">
                  <c:v>2.601156069364163E-2</c:v>
                </c:pt>
                <c:pt idx="81">
                  <c:v>2.601156069364163E-2</c:v>
                </c:pt>
                <c:pt idx="82">
                  <c:v>2.601156069364163E-2</c:v>
                </c:pt>
                <c:pt idx="83">
                  <c:v>2.601156069364163E-2</c:v>
                </c:pt>
                <c:pt idx="84">
                  <c:v>2.601156069364163E-2</c:v>
                </c:pt>
                <c:pt idx="85">
                  <c:v>2.601156069364163E-2</c:v>
                </c:pt>
                <c:pt idx="86">
                  <c:v>2.601156069364163E-2</c:v>
                </c:pt>
                <c:pt idx="87">
                  <c:v>2.601156069364163E-2</c:v>
                </c:pt>
                <c:pt idx="88">
                  <c:v>2.601156069364163E-2</c:v>
                </c:pt>
                <c:pt idx="89">
                  <c:v>2.601156069364163E-2</c:v>
                </c:pt>
                <c:pt idx="90">
                  <c:v>2.601156069364163E-2</c:v>
                </c:pt>
                <c:pt idx="91">
                  <c:v>2.6589595375722551E-2</c:v>
                </c:pt>
                <c:pt idx="92">
                  <c:v>2.7167630057803475E-2</c:v>
                </c:pt>
                <c:pt idx="93">
                  <c:v>2.8323699421965325E-2</c:v>
                </c:pt>
                <c:pt idx="94">
                  <c:v>2.9479768786127177E-2</c:v>
                </c:pt>
                <c:pt idx="95">
                  <c:v>3.0635838150289026E-2</c:v>
                </c:pt>
                <c:pt idx="96">
                  <c:v>3.2947976878612721E-2</c:v>
                </c:pt>
                <c:pt idx="97">
                  <c:v>3.6416184971098275E-2</c:v>
                </c:pt>
                <c:pt idx="98">
                  <c:v>4.4508670520231219E-2</c:v>
                </c:pt>
                <c:pt idx="99">
                  <c:v>4.6242774566474E-2</c:v>
                </c:pt>
                <c:pt idx="100">
                  <c:v>7.2254335260115612E-2</c:v>
                </c:pt>
              </c:numCache>
            </c:numRef>
          </c:yVal>
          <c:smooth val="0"/>
          <c:extLst>
            <c:ext xmlns:c16="http://schemas.microsoft.com/office/drawing/2014/chart" uri="{C3380CC4-5D6E-409C-BE32-E72D297353CC}">
              <c16:uniqueId val="{00000001-3E2A-4A3E-AD9F-50F43633EF24}"/>
            </c:ext>
          </c:extLst>
        </c:ser>
        <c:ser>
          <c:idx val="2"/>
          <c:order val="2"/>
          <c:tx>
            <c:v>Total % False</c:v>
          </c:tx>
          <c:spPr>
            <a:ln w="28575" cap="rnd" cmpd="sng" algn="ctr">
              <a:solidFill>
                <a:sysClr val="window" lastClr="FFFFFF">
                  <a:lumMod val="65000"/>
                </a:sysClr>
              </a:solidFill>
              <a:prstDash val="sysDash"/>
              <a:round/>
              <a:headEnd type="none" w="med" len="med"/>
              <a:tailEnd type="none" w="med" len="med"/>
            </a:ln>
          </c:spPr>
          <c:marker>
            <c:symbol val="none"/>
          </c:marker>
          <c:xVal>
            <c:numRef>
              <c:f>'Model 6'!$AR$168:$EN$168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6'!$AR$171:$EN$171</c:f>
              <c:numCache>
                <c:formatCode>#,##0.000</c:formatCode>
                <c:ptCount val="101"/>
                <c:pt idx="0">
                  <c:v>0.9277456647398844</c:v>
                </c:pt>
                <c:pt idx="1">
                  <c:v>0.13583815028901733</c:v>
                </c:pt>
                <c:pt idx="2">
                  <c:v>0.26358381502890177</c:v>
                </c:pt>
                <c:pt idx="3">
                  <c:v>9.1907514450867062E-2</c:v>
                </c:pt>
                <c:pt idx="4">
                  <c:v>7.7456647398843934E-2</c:v>
                </c:pt>
                <c:pt idx="5">
                  <c:v>6.8208092485549141E-2</c:v>
                </c:pt>
                <c:pt idx="6">
                  <c:v>6.3005780346820819E-2</c:v>
                </c:pt>
                <c:pt idx="7">
                  <c:v>5.895953757225434E-2</c:v>
                </c:pt>
                <c:pt idx="8">
                  <c:v>5.4335260115606951E-2</c:v>
                </c:pt>
                <c:pt idx="9">
                  <c:v>5.1445086705202321E-2</c:v>
                </c:pt>
                <c:pt idx="10">
                  <c:v>4.9710982658959547E-2</c:v>
                </c:pt>
                <c:pt idx="11">
                  <c:v>4.8554913294797698E-2</c:v>
                </c:pt>
                <c:pt idx="12">
                  <c:v>4.6820809248554925E-2</c:v>
                </c:pt>
                <c:pt idx="13">
                  <c:v>4.6242774566474E-2</c:v>
                </c:pt>
                <c:pt idx="14">
                  <c:v>4.335260115606937E-2</c:v>
                </c:pt>
                <c:pt idx="15">
                  <c:v>4.0462427745664747E-2</c:v>
                </c:pt>
                <c:pt idx="16">
                  <c:v>3.8150289017341049E-2</c:v>
                </c:pt>
                <c:pt idx="17">
                  <c:v>3.6416184971098275E-2</c:v>
                </c:pt>
                <c:pt idx="18">
                  <c:v>3.4682080924855502E-2</c:v>
                </c:pt>
                <c:pt idx="19">
                  <c:v>3.4104046242774577E-2</c:v>
                </c:pt>
                <c:pt idx="20">
                  <c:v>3.3526011560693653E-2</c:v>
                </c:pt>
                <c:pt idx="21">
                  <c:v>3.2947976878612728E-2</c:v>
                </c:pt>
                <c:pt idx="22">
                  <c:v>3.2369942196531803E-2</c:v>
                </c:pt>
                <c:pt idx="23">
                  <c:v>3.1791907514450879E-2</c:v>
                </c:pt>
                <c:pt idx="24">
                  <c:v>3.1791907514450879E-2</c:v>
                </c:pt>
                <c:pt idx="25">
                  <c:v>3.1791907514450879E-2</c:v>
                </c:pt>
                <c:pt idx="26">
                  <c:v>3.1791907514450879E-2</c:v>
                </c:pt>
                <c:pt idx="27">
                  <c:v>3.1213872832369951E-2</c:v>
                </c:pt>
                <c:pt idx="28">
                  <c:v>3.0635838150289026E-2</c:v>
                </c:pt>
                <c:pt idx="29">
                  <c:v>3.0057803468208102E-2</c:v>
                </c:pt>
                <c:pt idx="30">
                  <c:v>2.9479768786127177E-2</c:v>
                </c:pt>
                <c:pt idx="31">
                  <c:v>2.8323699421965328E-2</c:v>
                </c:pt>
                <c:pt idx="32">
                  <c:v>2.8323699421965325E-2</c:v>
                </c:pt>
                <c:pt idx="33">
                  <c:v>2.7745664739884407E-2</c:v>
                </c:pt>
                <c:pt idx="34">
                  <c:v>2.7167630057803475E-2</c:v>
                </c:pt>
                <c:pt idx="35">
                  <c:v>2.601156069364163E-2</c:v>
                </c:pt>
                <c:pt idx="36">
                  <c:v>2.5433526011560702E-2</c:v>
                </c:pt>
                <c:pt idx="37">
                  <c:v>2.4277456647398853E-2</c:v>
                </c:pt>
                <c:pt idx="38">
                  <c:v>2.3699421965317928E-2</c:v>
                </c:pt>
                <c:pt idx="39">
                  <c:v>2.2543352601156079E-2</c:v>
                </c:pt>
                <c:pt idx="40">
                  <c:v>2.1965317919075154E-2</c:v>
                </c:pt>
                <c:pt idx="41">
                  <c:v>2.0809248554913305E-2</c:v>
                </c:pt>
                <c:pt idx="42">
                  <c:v>1.9075144508670532E-2</c:v>
                </c:pt>
                <c:pt idx="43">
                  <c:v>1.7341040462427754E-2</c:v>
                </c:pt>
                <c:pt idx="44">
                  <c:v>1.6184971098265905E-2</c:v>
                </c:pt>
                <c:pt idx="45">
                  <c:v>1.5028901734104056E-2</c:v>
                </c:pt>
                <c:pt idx="46">
                  <c:v>1.4450867052023132E-2</c:v>
                </c:pt>
                <c:pt idx="47">
                  <c:v>1.4450867052023132E-2</c:v>
                </c:pt>
                <c:pt idx="48">
                  <c:v>1.4450867052023132E-2</c:v>
                </c:pt>
                <c:pt idx="49">
                  <c:v>1.4450867052023132E-2</c:v>
                </c:pt>
                <c:pt idx="50">
                  <c:v>1.4450867052023132E-2</c:v>
                </c:pt>
                <c:pt idx="51">
                  <c:v>1.5028901734104058E-2</c:v>
                </c:pt>
                <c:pt idx="52">
                  <c:v>1.5606936416184982E-2</c:v>
                </c:pt>
                <c:pt idx="53">
                  <c:v>1.6184971098265905E-2</c:v>
                </c:pt>
                <c:pt idx="54">
                  <c:v>1.676300578034683E-2</c:v>
                </c:pt>
                <c:pt idx="55">
                  <c:v>1.7341040462427754E-2</c:v>
                </c:pt>
                <c:pt idx="56">
                  <c:v>1.7341040462427754E-2</c:v>
                </c:pt>
                <c:pt idx="57">
                  <c:v>1.7341040462427754E-2</c:v>
                </c:pt>
                <c:pt idx="58">
                  <c:v>1.7919075144508682E-2</c:v>
                </c:pt>
                <c:pt idx="59">
                  <c:v>1.8497109826589607E-2</c:v>
                </c:pt>
                <c:pt idx="60">
                  <c:v>1.9075144508670528E-2</c:v>
                </c:pt>
                <c:pt idx="61">
                  <c:v>1.9075144508670528E-2</c:v>
                </c:pt>
                <c:pt idx="62">
                  <c:v>1.9075144508670528E-2</c:v>
                </c:pt>
                <c:pt idx="63">
                  <c:v>1.8497109826589603E-2</c:v>
                </c:pt>
                <c:pt idx="64">
                  <c:v>1.7919075144508679E-2</c:v>
                </c:pt>
                <c:pt idx="65">
                  <c:v>1.7919075144508682E-2</c:v>
                </c:pt>
                <c:pt idx="66">
                  <c:v>1.8497109826589603E-2</c:v>
                </c:pt>
                <c:pt idx="67">
                  <c:v>1.9075144508670528E-2</c:v>
                </c:pt>
                <c:pt idx="68">
                  <c:v>1.9653179190751453E-2</c:v>
                </c:pt>
                <c:pt idx="69">
                  <c:v>2.0809248554913302E-2</c:v>
                </c:pt>
                <c:pt idx="70">
                  <c:v>2.138728323699423E-2</c:v>
                </c:pt>
                <c:pt idx="71">
                  <c:v>2.1965317919075154E-2</c:v>
                </c:pt>
                <c:pt idx="72">
                  <c:v>2.3121387283237003E-2</c:v>
                </c:pt>
                <c:pt idx="73">
                  <c:v>2.4277456647398849E-2</c:v>
                </c:pt>
                <c:pt idx="74">
                  <c:v>2.4855491329479777E-2</c:v>
                </c:pt>
                <c:pt idx="75">
                  <c:v>2.5433526011560702E-2</c:v>
                </c:pt>
                <c:pt idx="76">
                  <c:v>2.601156069364163E-2</c:v>
                </c:pt>
                <c:pt idx="77">
                  <c:v>2.601156069364163E-2</c:v>
                </c:pt>
                <c:pt idx="78">
                  <c:v>2.601156069364163E-2</c:v>
                </c:pt>
                <c:pt idx="79">
                  <c:v>2.601156069364163E-2</c:v>
                </c:pt>
                <c:pt idx="80">
                  <c:v>2.601156069364163E-2</c:v>
                </c:pt>
                <c:pt idx="81">
                  <c:v>2.601156069364163E-2</c:v>
                </c:pt>
                <c:pt idx="82">
                  <c:v>2.601156069364163E-2</c:v>
                </c:pt>
                <c:pt idx="83">
                  <c:v>2.601156069364163E-2</c:v>
                </c:pt>
                <c:pt idx="84">
                  <c:v>2.601156069364163E-2</c:v>
                </c:pt>
                <c:pt idx="85">
                  <c:v>2.601156069364163E-2</c:v>
                </c:pt>
                <c:pt idx="86">
                  <c:v>2.601156069364163E-2</c:v>
                </c:pt>
                <c:pt idx="87">
                  <c:v>2.601156069364163E-2</c:v>
                </c:pt>
                <c:pt idx="88">
                  <c:v>2.601156069364163E-2</c:v>
                </c:pt>
                <c:pt idx="89">
                  <c:v>2.601156069364163E-2</c:v>
                </c:pt>
                <c:pt idx="90">
                  <c:v>2.601156069364163E-2</c:v>
                </c:pt>
                <c:pt idx="91">
                  <c:v>2.6589595375722551E-2</c:v>
                </c:pt>
                <c:pt idx="92">
                  <c:v>2.7167630057803475E-2</c:v>
                </c:pt>
                <c:pt idx="93">
                  <c:v>2.8323699421965325E-2</c:v>
                </c:pt>
                <c:pt idx="94">
                  <c:v>2.9479768786127177E-2</c:v>
                </c:pt>
                <c:pt idx="95">
                  <c:v>3.0635838150289026E-2</c:v>
                </c:pt>
                <c:pt idx="96">
                  <c:v>3.2947976878612721E-2</c:v>
                </c:pt>
                <c:pt idx="97">
                  <c:v>3.6416184971098275E-2</c:v>
                </c:pt>
                <c:pt idx="98">
                  <c:v>4.4508670520231219E-2</c:v>
                </c:pt>
                <c:pt idx="99">
                  <c:v>4.6242774566474E-2</c:v>
                </c:pt>
                <c:pt idx="100">
                  <c:v>7.2254335260115612E-2</c:v>
                </c:pt>
              </c:numCache>
            </c:numRef>
          </c:yVal>
          <c:smooth val="0"/>
          <c:extLst>
            <c:ext xmlns:c16="http://schemas.microsoft.com/office/drawing/2014/chart" uri="{C3380CC4-5D6E-409C-BE32-E72D297353CC}">
              <c16:uniqueId val="{00000002-3E2A-4A3E-AD9F-50F43633EF24}"/>
            </c:ext>
          </c:extLst>
        </c:ser>
        <c:ser>
          <c:idx val="3"/>
          <c:order val="3"/>
          <c:tx>
            <c:strRef>
              <c:f>'Model 6'!$AQ$172</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6'!$AR$168:$EN$168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6'!$AR$172:$EN$172</c:f>
              <c:numCache>
                <c:formatCode>#,##0.000</c:formatCode>
                <c:ptCount val="101"/>
                <c:pt idx="0">
                  <c:v>0.4638728323699422</c:v>
                </c:pt>
                <c:pt idx="1">
                  <c:v>6.7919075144508664E-2</c:v>
                </c:pt>
                <c:pt idx="2">
                  <c:v>0.13179190751445088</c:v>
                </c:pt>
                <c:pt idx="3">
                  <c:v>4.5953757225433531E-2</c:v>
                </c:pt>
                <c:pt idx="4">
                  <c:v>3.8728323699421967E-2</c:v>
                </c:pt>
                <c:pt idx="5">
                  <c:v>3.410404624277457E-2</c:v>
                </c:pt>
                <c:pt idx="6">
                  <c:v>3.150289017341041E-2</c:v>
                </c:pt>
                <c:pt idx="7">
                  <c:v>2.947976878612717E-2</c:v>
                </c:pt>
                <c:pt idx="8">
                  <c:v>2.7167630057803475E-2</c:v>
                </c:pt>
                <c:pt idx="9">
                  <c:v>2.5722543352601161E-2</c:v>
                </c:pt>
                <c:pt idx="10">
                  <c:v>2.4855491329479774E-2</c:v>
                </c:pt>
                <c:pt idx="11">
                  <c:v>2.4277456647398849E-2</c:v>
                </c:pt>
                <c:pt idx="12">
                  <c:v>2.3410404624277462E-2</c:v>
                </c:pt>
                <c:pt idx="13">
                  <c:v>2.3121387283237E-2</c:v>
                </c:pt>
                <c:pt idx="14">
                  <c:v>2.1676300578034685E-2</c:v>
                </c:pt>
                <c:pt idx="15">
                  <c:v>2.0231213872832374E-2</c:v>
                </c:pt>
                <c:pt idx="16">
                  <c:v>1.9075144508670525E-2</c:v>
                </c:pt>
                <c:pt idx="17">
                  <c:v>1.8208092485549138E-2</c:v>
                </c:pt>
                <c:pt idx="18">
                  <c:v>1.7341040462427751E-2</c:v>
                </c:pt>
                <c:pt idx="19">
                  <c:v>1.7052023121387289E-2</c:v>
                </c:pt>
                <c:pt idx="20">
                  <c:v>1.6763005780346826E-2</c:v>
                </c:pt>
                <c:pt idx="21">
                  <c:v>1.6473988439306364E-2</c:v>
                </c:pt>
                <c:pt idx="22">
                  <c:v>1.6184971098265902E-2</c:v>
                </c:pt>
                <c:pt idx="23">
                  <c:v>1.5895953757225439E-2</c:v>
                </c:pt>
                <c:pt idx="24">
                  <c:v>1.5895953757225439E-2</c:v>
                </c:pt>
                <c:pt idx="25">
                  <c:v>1.5895953757225439E-2</c:v>
                </c:pt>
                <c:pt idx="26">
                  <c:v>1.5895953757225439E-2</c:v>
                </c:pt>
                <c:pt idx="27">
                  <c:v>1.5606936416184975E-2</c:v>
                </c:pt>
                <c:pt idx="28">
                  <c:v>1.5317919075144513E-2</c:v>
                </c:pt>
                <c:pt idx="29">
                  <c:v>1.5028901734104051E-2</c:v>
                </c:pt>
                <c:pt idx="30">
                  <c:v>1.4739884393063589E-2</c:v>
                </c:pt>
                <c:pt idx="31">
                  <c:v>1.4161849710982664E-2</c:v>
                </c:pt>
                <c:pt idx="32">
                  <c:v>1.4161849710982662E-2</c:v>
                </c:pt>
                <c:pt idx="33">
                  <c:v>1.3872832369942203E-2</c:v>
                </c:pt>
                <c:pt idx="34">
                  <c:v>1.3583815028901738E-2</c:v>
                </c:pt>
                <c:pt idx="35">
                  <c:v>1.3005780346820815E-2</c:v>
                </c:pt>
                <c:pt idx="36">
                  <c:v>1.2716763005780351E-2</c:v>
                </c:pt>
                <c:pt idx="37">
                  <c:v>1.2138728323699426E-2</c:v>
                </c:pt>
                <c:pt idx="38">
                  <c:v>1.1849710982658964E-2</c:v>
                </c:pt>
                <c:pt idx="39">
                  <c:v>1.1271676300578039E-2</c:v>
                </c:pt>
                <c:pt idx="40">
                  <c:v>1.0982658959537577E-2</c:v>
                </c:pt>
                <c:pt idx="41">
                  <c:v>1.0404624277456653E-2</c:v>
                </c:pt>
                <c:pt idx="42">
                  <c:v>9.5375722543352658E-3</c:v>
                </c:pt>
                <c:pt idx="43">
                  <c:v>8.6705202312138772E-3</c:v>
                </c:pt>
                <c:pt idx="44">
                  <c:v>8.0924855491329526E-3</c:v>
                </c:pt>
                <c:pt idx="45">
                  <c:v>7.514450867052028E-3</c:v>
                </c:pt>
                <c:pt idx="46">
                  <c:v>7.2254335260115658E-3</c:v>
                </c:pt>
                <c:pt idx="47">
                  <c:v>7.2254335260115658E-3</c:v>
                </c:pt>
                <c:pt idx="48">
                  <c:v>7.2254335260115658E-3</c:v>
                </c:pt>
                <c:pt idx="49">
                  <c:v>7.2254335260115658E-3</c:v>
                </c:pt>
                <c:pt idx="50">
                  <c:v>7.2254335260115658E-3</c:v>
                </c:pt>
                <c:pt idx="51">
                  <c:v>7.5144508670520289E-3</c:v>
                </c:pt>
                <c:pt idx="52">
                  <c:v>7.8034682080924912E-3</c:v>
                </c:pt>
                <c:pt idx="53">
                  <c:v>8.0924855491329526E-3</c:v>
                </c:pt>
                <c:pt idx="54">
                  <c:v>8.3815028901734149E-3</c:v>
                </c:pt>
                <c:pt idx="55">
                  <c:v>8.6705202312138772E-3</c:v>
                </c:pt>
                <c:pt idx="56">
                  <c:v>8.6705202312138772E-3</c:v>
                </c:pt>
                <c:pt idx="57">
                  <c:v>8.6705202312138772E-3</c:v>
                </c:pt>
                <c:pt idx="58">
                  <c:v>8.9595375722543412E-3</c:v>
                </c:pt>
                <c:pt idx="59">
                  <c:v>9.2485549132948035E-3</c:v>
                </c:pt>
                <c:pt idx="60">
                  <c:v>9.537572254335264E-3</c:v>
                </c:pt>
                <c:pt idx="61">
                  <c:v>9.537572254335264E-3</c:v>
                </c:pt>
                <c:pt idx="62">
                  <c:v>9.537572254335264E-3</c:v>
                </c:pt>
                <c:pt idx="63">
                  <c:v>9.2485549132948017E-3</c:v>
                </c:pt>
                <c:pt idx="64">
                  <c:v>8.9595375722543395E-3</c:v>
                </c:pt>
                <c:pt idx="65">
                  <c:v>8.9595375722543412E-3</c:v>
                </c:pt>
                <c:pt idx="66">
                  <c:v>9.2485549132948017E-3</c:v>
                </c:pt>
                <c:pt idx="67">
                  <c:v>9.537572254335264E-3</c:v>
                </c:pt>
                <c:pt idx="68">
                  <c:v>9.8265895953757263E-3</c:v>
                </c:pt>
                <c:pt idx="69">
                  <c:v>1.0404624277456651E-2</c:v>
                </c:pt>
                <c:pt idx="70">
                  <c:v>1.0693641618497115E-2</c:v>
                </c:pt>
                <c:pt idx="71">
                  <c:v>1.0982658959537577E-2</c:v>
                </c:pt>
                <c:pt idx="72">
                  <c:v>1.1560693641618502E-2</c:v>
                </c:pt>
                <c:pt idx="73">
                  <c:v>1.2138728323699425E-2</c:v>
                </c:pt>
                <c:pt idx="74">
                  <c:v>1.2427745664739889E-2</c:v>
                </c:pt>
                <c:pt idx="75">
                  <c:v>1.2716763005780351E-2</c:v>
                </c:pt>
                <c:pt idx="76">
                  <c:v>1.3005780346820815E-2</c:v>
                </c:pt>
                <c:pt idx="77">
                  <c:v>1.3005780346820815E-2</c:v>
                </c:pt>
                <c:pt idx="78">
                  <c:v>1.3005780346820815E-2</c:v>
                </c:pt>
                <c:pt idx="79">
                  <c:v>1.3005780346820815E-2</c:v>
                </c:pt>
                <c:pt idx="80">
                  <c:v>1.3005780346820815E-2</c:v>
                </c:pt>
                <c:pt idx="81">
                  <c:v>1.3005780346820815E-2</c:v>
                </c:pt>
                <c:pt idx="82">
                  <c:v>1.3005780346820815E-2</c:v>
                </c:pt>
                <c:pt idx="83">
                  <c:v>1.3005780346820815E-2</c:v>
                </c:pt>
                <c:pt idx="84">
                  <c:v>1.3005780346820815E-2</c:v>
                </c:pt>
                <c:pt idx="85">
                  <c:v>1.3005780346820815E-2</c:v>
                </c:pt>
                <c:pt idx="86">
                  <c:v>1.3005780346820815E-2</c:v>
                </c:pt>
                <c:pt idx="87">
                  <c:v>1.3005780346820815E-2</c:v>
                </c:pt>
                <c:pt idx="88">
                  <c:v>1.3005780346820815E-2</c:v>
                </c:pt>
                <c:pt idx="89">
                  <c:v>1.3005780346820815E-2</c:v>
                </c:pt>
                <c:pt idx="90">
                  <c:v>1.3005780346820815E-2</c:v>
                </c:pt>
                <c:pt idx="91">
                  <c:v>1.3294797687861275E-2</c:v>
                </c:pt>
                <c:pt idx="92">
                  <c:v>1.3583815028901738E-2</c:v>
                </c:pt>
                <c:pt idx="93">
                  <c:v>1.4161849710982662E-2</c:v>
                </c:pt>
                <c:pt idx="94">
                  <c:v>1.4739884393063589E-2</c:v>
                </c:pt>
                <c:pt idx="95">
                  <c:v>1.5317919075144513E-2</c:v>
                </c:pt>
                <c:pt idx="96">
                  <c:v>1.6473988439306361E-2</c:v>
                </c:pt>
                <c:pt idx="97">
                  <c:v>1.8208092485549138E-2</c:v>
                </c:pt>
                <c:pt idx="98">
                  <c:v>2.225433526011561E-2</c:v>
                </c:pt>
                <c:pt idx="99">
                  <c:v>2.3121387283237E-2</c:v>
                </c:pt>
                <c:pt idx="100">
                  <c:v>3.6127167630057806E-2</c:v>
                </c:pt>
              </c:numCache>
            </c:numRef>
          </c:yVal>
          <c:smooth val="0"/>
          <c:extLst>
            <c:ext xmlns:c16="http://schemas.microsoft.com/office/drawing/2014/chart" uri="{C3380CC4-5D6E-409C-BE32-E72D297353CC}">
              <c16:uniqueId val="{00000003-3E2A-4A3E-AD9F-50F43633EF24}"/>
            </c:ext>
          </c:extLst>
        </c:ser>
        <c:dLbls>
          <c:showLegendKey val="0"/>
          <c:showVal val="0"/>
          <c:showCatName val="0"/>
          <c:showSerName val="0"/>
          <c:showPercent val="0"/>
          <c:showBubbleSize val="0"/>
        </c:dLbls>
        <c:axId val="1029968064"/>
        <c:axId val="981320784"/>
      </c:scatterChart>
      <c:valAx>
        <c:axId val="1029968064"/>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981320784"/>
        <c:crosses val="autoZero"/>
        <c:crossBetween val="midCat"/>
      </c:valAx>
      <c:valAx>
        <c:axId val="981320784"/>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029968064"/>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7'!$AU$87</c:f>
          <c:strCache>
            <c:ptCount val="1"/>
            <c:pt idx="0">
              <c:v>Logistic Regression Curve -vs- CARAT 
Model 7 for Vendor.Eq.EnchantedDiamonds    (11 variables, n=346)</c:v>
            </c:pt>
          </c:strCache>
        </c:strRef>
      </c:tx>
      <c:overlay val="0"/>
      <c:txPr>
        <a:bodyPr/>
        <a:lstStyle/>
        <a:p>
          <a:pPr>
            <a:defRPr sz="1000"/>
          </a:pPr>
          <a:endParaRPr lang="en-US"/>
        </a:p>
      </c:txPr>
    </c:title>
    <c:autoTitleDeleted val="0"/>
    <c:plotArea>
      <c:layout/>
      <c:scatterChart>
        <c:scatterStyle val="lineMarker"/>
        <c:varyColors val="0"/>
        <c:ser>
          <c:idx val="1"/>
          <c:order val="0"/>
          <c:tx>
            <c:strRef>
              <c:f>'Model 7'!$E$90</c:f>
              <c:strCache>
                <c:ptCount val="1"/>
                <c:pt idx="0">
                  <c:v>Upper 95%</c:v>
                </c:pt>
              </c:strCache>
            </c:strRef>
          </c:tx>
          <c:spPr>
            <a:ln w="12700">
              <a:solidFill>
                <a:srgbClr val="FF0000"/>
              </a:solidFill>
              <a:prstDash val="dash"/>
            </a:ln>
          </c:spPr>
          <c:marker>
            <c:symbol val="none"/>
          </c:marker>
          <c:xVal>
            <c:numRef>
              <c:f>'Model 7'!$B$91:$B$103</c:f>
              <c:numCache>
                <c:formatCode>#,##0.000</c:formatCode>
                <c:ptCount val="13"/>
                <c:pt idx="0">
                  <c:v>1</c:v>
                </c:pt>
                <c:pt idx="1">
                  <c:v>1.125</c:v>
                </c:pt>
                <c:pt idx="2">
                  <c:v>1.25</c:v>
                </c:pt>
                <c:pt idx="3">
                  <c:v>1.375</c:v>
                </c:pt>
                <c:pt idx="4">
                  <c:v>1.5</c:v>
                </c:pt>
                <c:pt idx="5">
                  <c:v>1.625</c:v>
                </c:pt>
                <c:pt idx="6">
                  <c:v>1.75</c:v>
                </c:pt>
                <c:pt idx="7">
                  <c:v>1.875</c:v>
                </c:pt>
                <c:pt idx="8">
                  <c:v>2</c:v>
                </c:pt>
                <c:pt idx="9">
                  <c:v>2.125</c:v>
                </c:pt>
                <c:pt idx="10">
                  <c:v>2.25</c:v>
                </c:pt>
                <c:pt idx="11">
                  <c:v>2.375</c:v>
                </c:pt>
                <c:pt idx="12">
                  <c:v>2.5</c:v>
                </c:pt>
              </c:numCache>
            </c:numRef>
          </c:xVal>
          <c:yVal>
            <c:numRef>
              <c:f>'Model 7'!$E$91:$E$103</c:f>
              <c:numCache>
                <c:formatCode>#,##0.000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yVal>
          <c:smooth val="1"/>
          <c:extLst>
            <c:ext xmlns:c16="http://schemas.microsoft.com/office/drawing/2014/chart" uri="{C3380CC4-5D6E-409C-BE32-E72D297353CC}">
              <c16:uniqueId val="{00000001-7ED8-4C1A-87C7-9F828206FD73}"/>
            </c:ext>
          </c:extLst>
        </c:ser>
        <c:ser>
          <c:idx val="2"/>
          <c:order val="1"/>
          <c:tx>
            <c:v>Forecast</c:v>
          </c:tx>
          <c:spPr>
            <a:ln w="19050">
              <a:solidFill>
                <a:srgbClr val="FF0000"/>
              </a:solidFill>
            </a:ln>
          </c:spPr>
          <c:marker>
            <c:symbol val="none"/>
          </c:marker>
          <c:xVal>
            <c:numRef>
              <c:f>'Model 7'!$B$91:$B$103</c:f>
              <c:numCache>
                <c:formatCode>#,##0.000</c:formatCode>
                <c:ptCount val="13"/>
                <c:pt idx="0">
                  <c:v>1</c:v>
                </c:pt>
                <c:pt idx="1">
                  <c:v>1.125</c:v>
                </c:pt>
                <c:pt idx="2">
                  <c:v>1.25</c:v>
                </c:pt>
                <c:pt idx="3">
                  <c:v>1.375</c:v>
                </c:pt>
                <c:pt idx="4">
                  <c:v>1.5</c:v>
                </c:pt>
                <c:pt idx="5">
                  <c:v>1.625</c:v>
                </c:pt>
                <c:pt idx="6">
                  <c:v>1.75</c:v>
                </c:pt>
                <c:pt idx="7">
                  <c:v>1.875</c:v>
                </c:pt>
                <c:pt idx="8">
                  <c:v>2</c:v>
                </c:pt>
                <c:pt idx="9">
                  <c:v>2.125</c:v>
                </c:pt>
                <c:pt idx="10">
                  <c:v>2.25</c:v>
                </c:pt>
                <c:pt idx="11">
                  <c:v>2.375</c:v>
                </c:pt>
                <c:pt idx="12">
                  <c:v>2.5</c:v>
                </c:pt>
              </c:numCache>
            </c:numRef>
          </c:xVal>
          <c:yVal>
            <c:numRef>
              <c:f>'Model 7'!$C$91:$C$103</c:f>
              <c:numCache>
                <c:formatCode>#,##0.000</c:formatCode>
                <c:ptCount val="13"/>
                <c:pt idx="0">
                  <c:v>4.6443282390913816E-9</c:v>
                </c:pt>
                <c:pt idx="1">
                  <c:v>2.4556535267258664E-7</c:v>
                </c:pt>
                <c:pt idx="2">
                  <c:v>1.2983920537899976E-5</c:v>
                </c:pt>
                <c:pt idx="3">
                  <c:v>6.8605309256067099E-4</c:v>
                </c:pt>
                <c:pt idx="4">
                  <c:v>3.5027956291600465E-2</c:v>
                </c:pt>
                <c:pt idx="5">
                  <c:v>0.65745290374746579</c:v>
                </c:pt>
                <c:pt idx="6">
                  <c:v>0.99024218063258163</c:v>
                </c:pt>
                <c:pt idx="7">
                  <c:v>0.99981366856332832</c:v>
                </c:pt>
                <c:pt idx="8">
                  <c:v>0.9999964753074374</c:v>
                </c:pt>
                <c:pt idx="9">
                  <c:v>0.99999993333798232</c:v>
                </c:pt>
                <c:pt idx="10">
                  <c:v>0.99999999873923495</c:v>
                </c:pt>
                <c:pt idx="11">
                  <c:v>0.99999999997615552</c:v>
                </c:pt>
                <c:pt idx="12">
                  <c:v>0.99999999999954903</c:v>
                </c:pt>
              </c:numCache>
            </c:numRef>
          </c:yVal>
          <c:smooth val="1"/>
          <c:extLst>
            <c:ext xmlns:c16="http://schemas.microsoft.com/office/drawing/2014/chart" uri="{C3380CC4-5D6E-409C-BE32-E72D297353CC}">
              <c16:uniqueId val="{00000002-7ED8-4C1A-87C7-9F828206FD73}"/>
            </c:ext>
          </c:extLst>
        </c:ser>
        <c:ser>
          <c:idx val="3"/>
          <c:order val="2"/>
          <c:tx>
            <c:strRef>
              <c:f>'Model 7'!$D$90</c:f>
              <c:strCache>
                <c:ptCount val="1"/>
                <c:pt idx="0">
                  <c:v>Lower 95%</c:v>
                </c:pt>
              </c:strCache>
            </c:strRef>
          </c:tx>
          <c:spPr>
            <a:ln w="12700">
              <a:solidFill>
                <a:srgbClr val="FF0000"/>
              </a:solidFill>
              <a:prstDash val="dash"/>
            </a:ln>
          </c:spPr>
          <c:marker>
            <c:symbol val="none"/>
          </c:marker>
          <c:xVal>
            <c:numRef>
              <c:f>'Model 7'!$B$91:$B$103</c:f>
              <c:numCache>
                <c:formatCode>#,##0.000</c:formatCode>
                <c:ptCount val="13"/>
                <c:pt idx="0">
                  <c:v>1</c:v>
                </c:pt>
                <c:pt idx="1">
                  <c:v>1.125</c:v>
                </c:pt>
                <c:pt idx="2">
                  <c:v>1.25</c:v>
                </c:pt>
                <c:pt idx="3">
                  <c:v>1.375</c:v>
                </c:pt>
                <c:pt idx="4">
                  <c:v>1.5</c:v>
                </c:pt>
                <c:pt idx="5">
                  <c:v>1.625</c:v>
                </c:pt>
                <c:pt idx="6">
                  <c:v>1.75</c:v>
                </c:pt>
                <c:pt idx="7">
                  <c:v>1.875</c:v>
                </c:pt>
                <c:pt idx="8">
                  <c:v>2</c:v>
                </c:pt>
                <c:pt idx="9">
                  <c:v>2.125</c:v>
                </c:pt>
                <c:pt idx="10">
                  <c:v>2.25</c:v>
                </c:pt>
                <c:pt idx="11">
                  <c:v>2.375</c:v>
                </c:pt>
                <c:pt idx="12">
                  <c:v>2.5</c:v>
                </c:pt>
              </c:numCache>
            </c:numRef>
          </c:xVal>
          <c:yVal>
            <c:numRef>
              <c:f>'Model 7'!$D$91:$D$103</c:f>
              <c:numCache>
                <c:formatCode>#,##0.000</c:formatCode>
                <c:ptCount val="13"/>
                <c:pt idx="0">
                  <c:v>3.8122441460162111E-38</c:v>
                </c:pt>
                <c:pt idx="1">
                  <c:v>2.7098582817875134E-36</c:v>
                </c:pt>
                <c:pt idx="2">
                  <c:v>1.7706644197081988E-34</c:v>
                </c:pt>
                <c:pt idx="3">
                  <c:v>1.062672787156536E-32</c:v>
                </c:pt>
                <c:pt idx="4">
                  <c:v>5.8549715382587487E-31</c:v>
                </c:pt>
                <c:pt idx="5">
                  <c:v>2.9610299629500147E-29</c:v>
                </c:pt>
                <c:pt idx="6">
                  <c:v>1.3747645586481246E-27</c:v>
                </c:pt>
                <c:pt idx="7">
                  <c:v>5.8627115434399826E-26</c:v>
                </c:pt>
                <c:pt idx="8">
                  <c:v>2.2983113160698326E-24</c:v>
                </c:pt>
                <c:pt idx="9">
                  <c:v>8.2917538777022402E-23</c:v>
                </c:pt>
                <c:pt idx="10">
                  <c:v>2.7568998697840998E-21</c:v>
                </c:pt>
                <c:pt idx="11">
                  <c:v>8.4616376404316882E-20</c:v>
                </c:pt>
                <c:pt idx="12">
                  <c:v>2.4019737499963724E-18</c:v>
                </c:pt>
              </c:numCache>
            </c:numRef>
          </c:yVal>
          <c:smooth val="1"/>
          <c:extLst>
            <c:ext xmlns:c16="http://schemas.microsoft.com/office/drawing/2014/chart" uri="{C3380CC4-5D6E-409C-BE32-E72D297353CC}">
              <c16:uniqueId val="{00000003-7ED8-4C1A-87C7-9F828206FD73}"/>
            </c:ext>
          </c:extLst>
        </c:ser>
        <c:ser>
          <c:idx val="0"/>
          <c:order val="3"/>
          <c:tx>
            <c:v>Mean</c:v>
          </c:tx>
          <c:spPr>
            <a:ln w="25400">
              <a:noFill/>
            </a:ln>
          </c:spPr>
          <c:marker>
            <c:symbol val="diamond"/>
            <c:size val="8"/>
            <c:spPr>
              <a:solidFill>
                <a:srgbClr val="9999FF"/>
              </a:solidFill>
              <a:ln w="9525" cap="rnd" cmpd="sng" algn="ctr">
                <a:solidFill>
                  <a:srgbClr val="0000FF"/>
                </a:solidFill>
                <a:prstDash val="solid"/>
                <a:round/>
                <a:headEnd type="none" w="med" len="med"/>
                <a:tailEnd type="none" w="med" len="med"/>
              </a:ln>
            </c:spPr>
          </c:marker>
          <c:xVal>
            <c:numRef>
              <c:f>'Model 7'!$B$88</c:f>
              <c:numCache>
                <c:formatCode>#,##0.000</c:formatCode>
                <c:ptCount val="1"/>
                <c:pt idx="0">
                  <c:v>1.3243439306358369</c:v>
                </c:pt>
              </c:numCache>
            </c:numRef>
          </c:xVal>
          <c:yVal>
            <c:numRef>
              <c:f>'Model 7'!$C$88</c:f>
              <c:numCache>
                <c:formatCode>#,##0.000</c:formatCode>
                <c:ptCount val="1"/>
                <c:pt idx="0">
                  <c:v>1.3748452152868376E-4</c:v>
                </c:pt>
              </c:numCache>
            </c:numRef>
          </c:yVal>
          <c:smooth val="0"/>
          <c:extLst>
            <c:ext xmlns:c16="http://schemas.microsoft.com/office/drawing/2014/chart" uri="{C3380CC4-5D6E-409C-BE32-E72D297353CC}">
              <c16:uniqueId val="{00000000-7ED8-4C1A-87C7-9F828206FD73}"/>
            </c:ext>
          </c:extLst>
        </c:ser>
        <c:dLbls>
          <c:showLegendKey val="0"/>
          <c:showVal val="0"/>
          <c:showCatName val="0"/>
          <c:showSerName val="0"/>
          <c:showPercent val="0"/>
          <c:showBubbleSize val="0"/>
        </c:dLbls>
        <c:axId val="993610480"/>
        <c:axId val="1395787184"/>
      </c:scatterChart>
      <c:valAx>
        <c:axId val="993610480"/>
        <c:scaling>
          <c:orientation val="minMax"/>
        </c:scaling>
        <c:delete val="0"/>
        <c:axPos val="b"/>
        <c:majorGridlines>
          <c:spPr>
            <a:ln w="3175">
              <a:solidFill>
                <a:srgbClr val="C0C0C0"/>
              </a:solidFill>
              <a:prstDash val="solid"/>
            </a:ln>
          </c:spPr>
        </c:majorGridlines>
        <c:title>
          <c:tx>
            <c:strRef>
              <c:f>'Model 7'!$AU$88</c:f>
              <c:strCache>
                <c:ptCount val="1"/>
                <c:pt idx="0">
                  <c:v>CARAT (min to max) 
Other Variables = Means</c:v>
                </c:pt>
              </c:strCache>
            </c:strRef>
          </c:tx>
          <c:overlay val="0"/>
        </c:title>
        <c:numFmt formatCode="General" sourceLinked="0"/>
        <c:majorTickMark val="out"/>
        <c:minorTickMark val="none"/>
        <c:tickLblPos val="nextTo"/>
        <c:crossAx val="1395787184"/>
        <c:crosses val="autoZero"/>
        <c:crossBetween val="midCat"/>
      </c:valAx>
      <c:valAx>
        <c:axId val="1395787184"/>
        <c:scaling>
          <c:orientation val="minMax"/>
          <c:max val="1"/>
          <c:min val="0"/>
        </c:scaling>
        <c:delete val="0"/>
        <c:axPos val="l"/>
        <c:majorGridlines>
          <c:spPr>
            <a:ln w="3175">
              <a:solidFill>
                <a:srgbClr val="C0C0C0"/>
              </a:solidFill>
              <a:prstDash val="solid"/>
            </a:ln>
          </c:spPr>
        </c:majorGridlines>
        <c:numFmt formatCode="0.0" sourceLinked="0"/>
        <c:majorTickMark val="out"/>
        <c:minorTickMark val="none"/>
        <c:tickLblPos val="nextTo"/>
        <c:crossAx val="993610480"/>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7'!$C$66</c:f>
          <c:strCache>
            <c:ptCount val="1"/>
            <c:pt idx="0">
              <c:v>ROC curve:  area under curve = 0.99 
Model 7 for Vendor.Eq.EnchantedDiamonds    (11 variables, n=346)</c:v>
            </c:pt>
          </c:strCache>
        </c:strRef>
      </c:tx>
      <c:overlay val="0"/>
      <c:txPr>
        <a:bodyPr/>
        <a:lstStyle/>
        <a:p>
          <a:pPr>
            <a:defRPr sz="1000"/>
          </a:pPr>
          <a:endParaRPr lang="en-US"/>
        </a:p>
      </c:txPr>
    </c:title>
    <c:autoTitleDeleted val="0"/>
    <c:plotArea>
      <c:layout/>
      <c:scatterChart>
        <c:scatterStyle val="lineMarker"/>
        <c:varyColors val="0"/>
        <c:ser>
          <c:idx val="0"/>
          <c:order val="0"/>
          <c:tx>
            <c:v>Blue</c:v>
          </c:tx>
          <c:spPr>
            <a:ln w="28575">
              <a:solidFill>
                <a:srgbClr val="0000FF"/>
              </a:solidFill>
            </a:ln>
          </c:spPr>
          <c:marker>
            <c:symbol val="none"/>
          </c:marker>
          <c:xVal>
            <c:numRef>
              <c:f>'Model 7'!$AU$64:$EQ$64</c:f>
              <c:numCache>
                <c:formatCode>#,##0.000</c:formatCode>
                <c:ptCount val="101"/>
                <c:pt idx="0">
                  <c:v>1</c:v>
                </c:pt>
                <c:pt idx="1">
                  <c:v>0.12461059190031153</c:v>
                </c:pt>
                <c:pt idx="2">
                  <c:v>9.657320872274143E-2</c:v>
                </c:pt>
                <c:pt idx="3">
                  <c:v>7.1651090342679122E-2</c:v>
                </c:pt>
                <c:pt idx="4">
                  <c:v>6.8535825545171333E-2</c:v>
                </c:pt>
                <c:pt idx="5">
                  <c:v>5.9190031152647975E-2</c:v>
                </c:pt>
                <c:pt idx="6">
                  <c:v>5.2959501557632398E-2</c:v>
                </c:pt>
                <c:pt idx="7">
                  <c:v>5.2959501557632398E-2</c:v>
                </c:pt>
                <c:pt idx="8">
                  <c:v>4.9844236760124609E-2</c:v>
                </c:pt>
                <c:pt idx="9">
                  <c:v>4.6728971962616821E-2</c:v>
                </c:pt>
                <c:pt idx="10">
                  <c:v>4.3613707165109032E-2</c:v>
                </c:pt>
                <c:pt idx="11">
                  <c:v>4.0498442367601244E-2</c:v>
                </c:pt>
                <c:pt idx="12">
                  <c:v>3.1152647975077882E-2</c:v>
                </c:pt>
                <c:pt idx="13">
                  <c:v>3.1152647975077882E-2</c:v>
                </c:pt>
                <c:pt idx="14">
                  <c:v>2.8037383177570093E-2</c:v>
                </c:pt>
                <c:pt idx="15">
                  <c:v>2.8037383177570093E-2</c:v>
                </c:pt>
                <c:pt idx="16">
                  <c:v>2.8037383177570093E-2</c:v>
                </c:pt>
                <c:pt idx="17">
                  <c:v>2.8037383177570093E-2</c:v>
                </c:pt>
                <c:pt idx="18">
                  <c:v>2.1806853582554516E-2</c:v>
                </c:pt>
                <c:pt idx="19">
                  <c:v>2.1806853582554516E-2</c:v>
                </c:pt>
                <c:pt idx="20">
                  <c:v>1.5576323987538941E-2</c:v>
                </c:pt>
                <c:pt idx="21">
                  <c:v>1.5576323987538941E-2</c:v>
                </c:pt>
                <c:pt idx="22">
                  <c:v>1.5576323987538941E-2</c:v>
                </c:pt>
                <c:pt idx="23">
                  <c:v>1.5576323987538941E-2</c:v>
                </c:pt>
                <c:pt idx="24">
                  <c:v>1.5576323987538941E-2</c:v>
                </c:pt>
                <c:pt idx="25">
                  <c:v>1.5576323987538941E-2</c:v>
                </c:pt>
                <c:pt idx="26">
                  <c:v>1.5576323987538941E-2</c:v>
                </c:pt>
                <c:pt idx="27">
                  <c:v>1.5576323987538941E-2</c:v>
                </c:pt>
                <c:pt idx="28">
                  <c:v>1.5576323987538941E-2</c:v>
                </c:pt>
                <c:pt idx="29">
                  <c:v>1.5576323987538941E-2</c:v>
                </c:pt>
                <c:pt idx="30">
                  <c:v>1.5576323987538941E-2</c:v>
                </c:pt>
                <c:pt idx="31">
                  <c:v>1.5576323987538941E-2</c:v>
                </c:pt>
                <c:pt idx="32">
                  <c:v>1.5576323987538941E-2</c:v>
                </c:pt>
                <c:pt idx="33">
                  <c:v>1.2461059190031152E-2</c:v>
                </c:pt>
                <c:pt idx="34">
                  <c:v>1.2461059190031152E-2</c:v>
                </c:pt>
                <c:pt idx="35">
                  <c:v>1.2461059190031152E-2</c:v>
                </c:pt>
                <c:pt idx="36">
                  <c:v>1.2461059190031152E-2</c:v>
                </c:pt>
                <c:pt idx="37">
                  <c:v>1.2461059190031152E-2</c:v>
                </c:pt>
                <c:pt idx="38">
                  <c:v>1.2461059190031152E-2</c:v>
                </c:pt>
                <c:pt idx="39">
                  <c:v>1.2461059190031152E-2</c:v>
                </c:pt>
                <c:pt idx="40">
                  <c:v>1.2461059190031152E-2</c:v>
                </c:pt>
                <c:pt idx="41">
                  <c:v>1.2461059190031152E-2</c:v>
                </c:pt>
                <c:pt idx="42">
                  <c:v>1.2461059190031152E-2</c:v>
                </c:pt>
                <c:pt idx="43">
                  <c:v>1.2461059190031152E-2</c:v>
                </c:pt>
                <c:pt idx="44">
                  <c:v>1.2461059190031152E-2</c:v>
                </c:pt>
                <c:pt idx="45">
                  <c:v>1.2461059190031152E-2</c:v>
                </c:pt>
                <c:pt idx="46">
                  <c:v>9.3457943925233638E-3</c:v>
                </c:pt>
                <c:pt idx="47">
                  <c:v>9.3457943925233638E-3</c:v>
                </c:pt>
                <c:pt idx="48">
                  <c:v>6.2305295950155761E-3</c:v>
                </c:pt>
                <c:pt idx="49">
                  <c:v>6.2305295950155761E-3</c:v>
                </c:pt>
                <c:pt idx="50">
                  <c:v>6.2305295950155761E-3</c:v>
                </c:pt>
                <c:pt idx="51">
                  <c:v>6.2305295950155761E-3</c:v>
                </c:pt>
                <c:pt idx="52">
                  <c:v>6.2305295950155761E-3</c:v>
                </c:pt>
                <c:pt idx="53">
                  <c:v>6.2305295950155761E-3</c:v>
                </c:pt>
                <c:pt idx="54">
                  <c:v>6.2305295950155761E-3</c:v>
                </c:pt>
                <c:pt idx="55">
                  <c:v>6.2305295950155761E-3</c:v>
                </c:pt>
                <c:pt idx="56">
                  <c:v>3.1152647975077881E-3</c:v>
                </c:pt>
                <c:pt idx="57">
                  <c:v>3.1152647975077881E-3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xVal>
          <c:yVal>
            <c:numRef>
              <c:f>'Model 7'!$AU$63:$EQ$63</c:f>
              <c:numCache>
                <c:formatCode>#,##0.000</c:formatCode>
                <c:ptCount val="101"/>
                <c:pt idx="0">
                  <c:v>0.99999999999999989</c:v>
                </c:pt>
                <c:pt idx="1">
                  <c:v>0.99999999999999989</c:v>
                </c:pt>
                <c:pt idx="2">
                  <c:v>0.95999999999999985</c:v>
                </c:pt>
                <c:pt idx="3">
                  <c:v>0.95999999999999985</c:v>
                </c:pt>
                <c:pt idx="4">
                  <c:v>0.95999999999999985</c:v>
                </c:pt>
                <c:pt idx="5">
                  <c:v>0.95999999999999985</c:v>
                </c:pt>
                <c:pt idx="6">
                  <c:v>0.95999999999999985</c:v>
                </c:pt>
                <c:pt idx="7">
                  <c:v>0.95999999999999985</c:v>
                </c:pt>
                <c:pt idx="8">
                  <c:v>0.95999999999999985</c:v>
                </c:pt>
                <c:pt idx="9">
                  <c:v>0.95999999999999985</c:v>
                </c:pt>
                <c:pt idx="10">
                  <c:v>0.91999999999999982</c:v>
                </c:pt>
                <c:pt idx="11">
                  <c:v>0.87999999999999989</c:v>
                </c:pt>
                <c:pt idx="12">
                  <c:v>0.87999999999999989</c:v>
                </c:pt>
                <c:pt idx="13">
                  <c:v>0.87999999999999989</c:v>
                </c:pt>
                <c:pt idx="14">
                  <c:v>0.87999999999999989</c:v>
                </c:pt>
                <c:pt idx="15">
                  <c:v>0.87999999999999989</c:v>
                </c:pt>
                <c:pt idx="16">
                  <c:v>0.87999999999999989</c:v>
                </c:pt>
                <c:pt idx="17">
                  <c:v>0.87999999999999989</c:v>
                </c:pt>
                <c:pt idx="18">
                  <c:v>0.87999999999999989</c:v>
                </c:pt>
                <c:pt idx="19">
                  <c:v>0.87999999999999989</c:v>
                </c:pt>
                <c:pt idx="20">
                  <c:v>0.87999999999999989</c:v>
                </c:pt>
                <c:pt idx="21">
                  <c:v>0.87999999999999989</c:v>
                </c:pt>
                <c:pt idx="22">
                  <c:v>0.87999999999999989</c:v>
                </c:pt>
                <c:pt idx="23">
                  <c:v>0.87999999999999989</c:v>
                </c:pt>
                <c:pt idx="24">
                  <c:v>0.87999999999999989</c:v>
                </c:pt>
                <c:pt idx="25">
                  <c:v>0.87999999999999989</c:v>
                </c:pt>
                <c:pt idx="26">
                  <c:v>0.87999999999999989</c:v>
                </c:pt>
                <c:pt idx="27">
                  <c:v>0.87999999999999989</c:v>
                </c:pt>
                <c:pt idx="28">
                  <c:v>0.87999999999999989</c:v>
                </c:pt>
                <c:pt idx="29">
                  <c:v>0.87999999999999989</c:v>
                </c:pt>
                <c:pt idx="30">
                  <c:v>0.87999999999999989</c:v>
                </c:pt>
                <c:pt idx="31">
                  <c:v>0.87999999999999989</c:v>
                </c:pt>
                <c:pt idx="32">
                  <c:v>0.87999999999999989</c:v>
                </c:pt>
                <c:pt idx="33">
                  <c:v>0.87999999999999989</c:v>
                </c:pt>
                <c:pt idx="34">
                  <c:v>0.87999999999999989</c:v>
                </c:pt>
                <c:pt idx="35">
                  <c:v>0.87999999999999989</c:v>
                </c:pt>
                <c:pt idx="36">
                  <c:v>0.87999999999999989</c:v>
                </c:pt>
                <c:pt idx="37">
                  <c:v>0.87999999999999989</c:v>
                </c:pt>
                <c:pt idx="38">
                  <c:v>0.87999999999999989</c:v>
                </c:pt>
                <c:pt idx="39">
                  <c:v>0.87999999999999989</c:v>
                </c:pt>
                <c:pt idx="40">
                  <c:v>0.87999999999999989</c:v>
                </c:pt>
                <c:pt idx="41">
                  <c:v>0.87999999999999989</c:v>
                </c:pt>
                <c:pt idx="42">
                  <c:v>0.87999999999999989</c:v>
                </c:pt>
                <c:pt idx="43">
                  <c:v>0.87999999999999989</c:v>
                </c:pt>
                <c:pt idx="44">
                  <c:v>0.87999999999999989</c:v>
                </c:pt>
                <c:pt idx="45">
                  <c:v>0.87999999999999989</c:v>
                </c:pt>
                <c:pt idx="46">
                  <c:v>0.87999999999999989</c:v>
                </c:pt>
                <c:pt idx="47">
                  <c:v>0.87999999999999989</c:v>
                </c:pt>
                <c:pt idx="48">
                  <c:v>0.87999999999999989</c:v>
                </c:pt>
                <c:pt idx="49">
                  <c:v>0.87999999999999989</c:v>
                </c:pt>
                <c:pt idx="50">
                  <c:v>0.87999999999999989</c:v>
                </c:pt>
                <c:pt idx="51">
                  <c:v>0.87999999999999989</c:v>
                </c:pt>
                <c:pt idx="52">
                  <c:v>0.87999999999999989</c:v>
                </c:pt>
                <c:pt idx="53">
                  <c:v>0.87999999999999989</c:v>
                </c:pt>
                <c:pt idx="54">
                  <c:v>0.87999999999999989</c:v>
                </c:pt>
                <c:pt idx="55">
                  <c:v>0.87999999999999989</c:v>
                </c:pt>
                <c:pt idx="56">
                  <c:v>0.87999999999999989</c:v>
                </c:pt>
                <c:pt idx="57">
                  <c:v>0.87999999999999989</c:v>
                </c:pt>
                <c:pt idx="58">
                  <c:v>0.87999999999999989</c:v>
                </c:pt>
                <c:pt idx="59">
                  <c:v>0.87999999999999989</c:v>
                </c:pt>
                <c:pt idx="60">
                  <c:v>0.87999999999999989</c:v>
                </c:pt>
                <c:pt idx="61">
                  <c:v>0.87999999999999989</c:v>
                </c:pt>
                <c:pt idx="62">
                  <c:v>0.87999999999999989</c:v>
                </c:pt>
                <c:pt idx="63">
                  <c:v>0.83999999999999986</c:v>
                </c:pt>
                <c:pt idx="64">
                  <c:v>0.79999999999999993</c:v>
                </c:pt>
                <c:pt idx="65">
                  <c:v>0.79999999999999993</c:v>
                </c:pt>
                <c:pt idx="66">
                  <c:v>0.79999999999999993</c:v>
                </c:pt>
                <c:pt idx="67">
                  <c:v>0.79999999999999993</c:v>
                </c:pt>
                <c:pt idx="68">
                  <c:v>0.7599999999999999</c:v>
                </c:pt>
                <c:pt idx="69">
                  <c:v>0.7599999999999999</c:v>
                </c:pt>
                <c:pt idx="70">
                  <c:v>0.7599999999999999</c:v>
                </c:pt>
                <c:pt idx="71">
                  <c:v>0.7599999999999999</c:v>
                </c:pt>
                <c:pt idx="72">
                  <c:v>0.7599999999999999</c:v>
                </c:pt>
                <c:pt idx="73">
                  <c:v>0.7599999999999999</c:v>
                </c:pt>
                <c:pt idx="74">
                  <c:v>0.7599999999999999</c:v>
                </c:pt>
                <c:pt idx="75">
                  <c:v>0.7599999999999999</c:v>
                </c:pt>
                <c:pt idx="76">
                  <c:v>0.7599999999999999</c:v>
                </c:pt>
                <c:pt idx="77">
                  <c:v>0.67999999999999994</c:v>
                </c:pt>
                <c:pt idx="78">
                  <c:v>0.67999999999999994</c:v>
                </c:pt>
                <c:pt idx="79">
                  <c:v>0.67999999999999994</c:v>
                </c:pt>
                <c:pt idx="80">
                  <c:v>0.6399999999999999</c:v>
                </c:pt>
                <c:pt idx="81">
                  <c:v>0.6399999999999999</c:v>
                </c:pt>
                <c:pt idx="82">
                  <c:v>0.6399999999999999</c:v>
                </c:pt>
                <c:pt idx="83">
                  <c:v>0.6399999999999999</c:v>
                </c:pt>
                <c:pt idx="84">
                  <c:v>0.6399999999999999</c:v>
                </c:pt>
                <c:pt idx="85">
                  <c:v>0.6399999999999999</c:v>
                </c:pt>
                <c:pt idx="86">
                  <c:v>0.6399999999999999</c:v>
                </c:pt>
                <c:pt idx="87">
                  <c:v>0.6399999999999999</c:v>
                </c:pt>
                <c:pt idx="88">
                  <c:v>0.6399999999999999</c:v>
                </c:pt>
                <c:pt idx="89">
                  <c:v>0.6399999999999999</c:v>
                </c:pt>
                <c:pt idx="90">
                  <c:v>0.6399999999999999</c:v>
                </c:pt>
                <c:pt idx="91">
                  <c:v>0.6399999999999999</c:v>
                </c:pt>
                <c:pt idx="92">
                  <c:v>0.59999999999999987</c:v>
                </c:pt>
                <c:pt idx="93">
                  <c:v>0.59999999999999987</c:v>
                </c:pt>
                <c:pt idx="94">
                  <c:v>0.59999999999999987</c:v>
                </c:pt>
                <c:pt idx="95">
                  <c:v>0.55999999999999994</c:v>
                </c:pt>
                <c:pt idx="96">
                  <c:v>0.51999999999999991</c:v>
                </c:pt>
                <c:pt idx="97">
                  <c:v>0.51999999999999991</c:v>
                </c:pt>
                <c:pt idx="98">
                  <c:v>0.47999999999999993</c:v>
                </c:pt>
                <c:pt idx="99">
                  <c:v>0.43999999999999995</c:v>
                </c:pt>
                <c:pt idx="100">
                  <c:v>0</c:v>
                </c:pt>
              </c:numCache>
            </c:numRef>
          </c:yVal>
          <c:smooth val="0"/>
          <c:extLst>
            <c:ext xmlns:c16="http://schemas.microsoft.com/office/drawing/2014/chart" uri="{C3380CC4-5D6E-409C-BE32-E72D297353CC}">
              <c16:uniqueId val="{00000000-C64D-4C03-99AF-613368BF39D6}"/>
            </c:ext>
          </c:extLst>
        </c:ser>
        <c:ser>
          <c:idx val="1"/>
          <c:order val="1"/>
          <c:tx>
            <c:v>Line</c:v>
          </c:tx>
          <c:spPr>
            <a:ln w="12700" cap="rnd" cmpd="sng" algn="ctr">
              <a:solidFill>
                <a:sysClr val="window" lastClr="FFFFFF">
                  <a:lumMod val="75000"/>
                </a:sysClr>
              </a:solidFill>
              <a:prstDash val="dash"/>
              <a:round/>
              <a:headEnd type="none" w="med" len="med"/>
              <a:tailEnd type="none" w="med" len="med"/>
            </a:ln>
          </c:spPr>
          <c:marker>
            <c:symbol val="none"/>
          </c:marker>
          <c:xVal>
            <c:numRef>
              <c:f>'Model 7'!$D$67:$E$67</c:f>
              <c:numCache>
                <c:formatCode>#,##0.000</c:formatCode>
                <c:ptCount val="2"/>
                <c:pt idx="0">
                  <c:v>0</c:v>
                </c:pt>
                <c:pt idx="1">
                  <c:v>1</c:v>
                </c:pt>
              </c:numCache>
            </c:numRef>
          </c:xVal>
          <c:yVal>
            <c:numRef>
              <c:f>'Model 7'!$D$68:$E$68</c:f>
              <c:numCache>
                <c:formatCode>#,##0.000</c:formatCode>
                <c:ptCount val="2"/>
                <c:pt idx="0">
                  <c:v>0</c:v>
                </c:pt>
                <c:pt idx="1">
                  <c:v>1</c:v>
                </c:pt>
              </c:numCache>
            </c:numRef>
          </c:yVal>
          <c:smooth val="0"/>
          <c:extLst>
            <c:ext xmlns:c16="http://schemas.microsoft.com/office/drawing/2014/chart" uri="{C3380CC4-5D6E-409C-BE32-E72D297353CC}">
              <c16:uniqueId val="{00000001-C64D-4C03-99AF-613368BF39D6}"/>
            </c:ext>
          </c:extLst>
        </c:ser>
        <c:ser>
          <c:idx val="2"/>
          <c:order val="2"/>
          <c:tx>
            <c:strRef>
              <c:f>'Model 7'!$C$65</c:f>
              <c:strCache>
                <c:ptCount val="1"/>
                <c:pt idx="0">
                  <c:v>Cutoff = 0.50</c:v>
                </c:pt>
              </c:strCache>
            </c:strRef>
          </c:tx>
          <c:spPr>
            <a:ln w="25400" cap="rnd" cmpd="sng" algn="ctr">
              <a:noFill/>
              <a:prstDash val="solid"/>
              <a:round/>
            </a:ln>
            <a:effectLst/>
            <a:extLst>
              <a:ext uri="{91240B29-F687-4F45-9708-019B960494DF}">
                <a14:hiddenLine xmlns:a14="http://schemas.microsoft.com/office/drawing/2010/main" w="25400" cap="rnd" cmpd="sng" algn="ctr">
                  <a:solidFill>
                    <a:srgbClr val="FF0000"/>
                  </a:solidFill>
                  <a:prstDash val="solid"/>
                  <a:round/>
                </a14:hiddenLine>
              </a:ext>
            </a:extLst>
          </c:spPr>
          <c:marker>
            <c:symbol val="square"/>
            <c:size val="8"/>
            <c:spPr>
              <a:noFill/>
              <a:ln w="25400">
                <a:solidFill>
                  <a:srgbClr val="FF0000"/>
                </a:solidFill>
                <a:prstDash val="solid"/>
              </a:ln>
              <a:effectLst/>
              <a:extLst/>
            </c:spPr>
          </c:marker>
          <c:xVal>
            <c:numRef>
              <c:f>'Model 7'!$D$69</c:f>
              <c:numCache>
                <c:formatCode>#,##0.000</c:formatCode>
                <c:ptCount val="1"/>
                <c:pt idx="0">
                  <c:v>6.230529595015688E-3</c:v>
                </c:pt>
              </c:numCache>
            </c:numRef>
          </c:xVal>
          <c:yVal>
            <c:numRef>
              <c:f>'Model 7'!$E$69</c:f>
              <c:numCache>
                <c:formatCode>#,##0.000</c:formatCode>
                <c:ptCount val="1"/>
                <c:pt idx="0">
                  <c:v>0.87999999999999989</c:v>
                </c:pt>
              </c:numCache>
            </c:numRef>
          </c:yVal>
          <c:smooth val="0"/>
          <c:extLst>
            <c:ext xmlns:c16="http://schemas.microsoft.com/office/drawing/2014/chart" uri="{C3380CC4-5D6E-409C-BE32-E72D297353CC}">
              <c16:uniqueId val="{00000002-C64D-4C03-99AF-613368BF39D6}"/>
            </c:ext>
          </c:extLst>
        </c:ser>
        <c:dLbls>
          <c:showLegendKey val="0"/>
          <c:showVal val="0"/>
          <c:showCatName val="0"/>
          <c:showSerName val="0"/>
          <c:showPercent val="0"/>
          <c:showBubbleSize val="0"/>
        </c:dLbls>
        <c:axId val="993600912"/>
        <c:axId val="986628016"/>
      </c:scatterChart>
      <c:valAx>
        <c:axId val="993600912"/>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False Positive Rate (1 - Specificity)</a:t>
                </a:r>
              </a:p>
            </c:rich>
          </c:tx>
          <c:overlay val="0"/>
        </c:title>
        <c:numFmt formatCode="0%" sourceLinked="0"/>
        <c:majorTickMark val="out"/>
        <c:minorTickMark val="none"/>
        <c:tickLblPos val="nextTo"/>
        <c:crossAx val="986628016"/>
        <c:crosses val="autoZero"/>
        <c:crossBetween val="midCat"/>
      </c:valAx>
      <c:valAx>
        <c:axId val="986628016"/>
        <c:scaling>
          <c:orientation val="minMax"/>
          <c:max val="1"/>
          <c:min val="0"/>
        </c:scaling>
        <c:delete val="0"/>
        <c:axPos val="l"/>
        <c:majorGridlines>
          <c:spPr>
            <a:ln w="3175">
              <a:solidFill>
                <a:srgbClr val="C0C0C0"/>
              </a:solidFill>
              <a:prstDash val="solid"/>
            </a:ln>
          </c:spPr>
        </c:majorGridlines>
        <c:title>
          <c:tx>
            <c:rich>
              <a:bodyPr/>
              <a:lstStyle/>
              <a:p>
                <a:pPr>
                  <a:defRPr/>
                </a:pPr>
                <a:r>
                  <a:rPr lang="en-GB"/>
                  <a:t>True Positive Rate (Sensitivity)</a:t>
                </a:r>
              </a:p>
            </c:rich>
          </c:tx>
          <c:overlay val="0"/>
        </c:title>
        <c:numFmt formatCode="0%" sourceLinked="0"/>
        <c:majorTickMark val="out"/>
        <c:minorTickMark val="none"/>
        <c:tickLblPos val="nextTo"/>
        <c:crossAx val="993600912"/>
        <c:crosses val="autoZero"/>
        <c:crossBetween val="midCat"/>
      </c:valAx>
      <c:spPr>
        <a:ln w="6350">
          <a:solidFill>
            <a:srgbClr val="808080"/>
          </a:solidFill>
          <a:prstDash val="solid"/>
        </a:ln>
      </c:spPr>
    </c:plotArea>
    <c:legend>
      <c:legendPos val="r"/>
      <c:legendEntry>
        <c:idx val="0"/>
        <c:delete val="1"/>
      </c:legendEntry>
      <c:legendEntry>
        <c:idx val="1"/>
        <c:delete val="1"/>
      </c:legendEntry>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Distribution of Outcomes -vs- Prediction Interval
</a:t>
            </a:r>
            <a:r>
              <a:rPr lang="en-GB" sz="1000"/>
              <a:t>Model 7 for Vendor.Eq.EnchantedDiamonds    (11 variables, n=346)</a:t>
            </a:r>
          </a:p>
        </c:rich>
      </c:tx>
      <c:overlay val="0"/>
    </c:title>
    <c:autoTitleDeleted val="0"/>
    <c:plotArea>
      <c:layout/>
      <c:barChart>
        <c:barDir val="col"/>
        <c:grouping val="clustered"/>
        <c:varyColors val="0"/>
        <c:ser>
          <c:idx val="0"/>
          <c:order val="0"/>
          <c:tx>
            <c:strRef>
              <c:f>'Model 7'!$I$2</c:f>
              <c:strCache>
                <c:ptCount val="1"/>
                <c:pt idx="0">
                  <c:v>1</c:v>
                </c:pt>
              </c:strCache>
            </c:strRef>
          </c:tx>
          <c:spPr>
            <a:solidFill>
              <a:srgbClr val="9999FF"/>
            </a:solidFill>
            <a:ln w="9525" cap="flat" cmpd="sng" algn="ctr">
              <a:solidFill>
                <a:srgbClr val="0000FF"/>
              </a:solidFill>
              <a:prstDash val="solid"/>
              <a:round/>
              <a:headEnd type="none" w="med" len="med"/>
              <a:tailEnd type="none" w="med" len="med"/>
            </a:ln>
          </c:spPr>
          <c:invertIfNegative val="0"/>
          <c:cat>
            <c:numRef>
              <c:f>'Model 7'!$AU$111:$BN$111</c:f>
              <c:numCache>
                <c:formatCode>#,##0.000</c:formatCode>
                <c:ptCount val="20"/>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7'!$AU$112:$BN$112</c:f>
              <c:numCache>
                <c:formatCode>#,##0.000</c:formatCode>
                <c:ptCount val="20"/>
                <c:pt idx="0">
                  <c:v>1</c:v>
                </c:pt>
                <c:pt idx="1">
                  <c:v>1</c:v>
                </c:pt>
                <c:pt idx="2">
                  <c:v>1</c:v>
                </c:pt>
                <c:pt idx="3">
                  <c:v>0</c:v>
                </c:pt>
                <c:pt idx="4">
                  <c:v>0</c:v>
                </c:pt>
                <c:pt idx="5">
                  <c:v>0</c:v>
                </c:pt>
                <c:pt idx="6">
                  <c:v>0</c:v>
                </c:pt>
                <c:pt idx="7">
                  <c:v>0</c:v>
                </c:pt>
                <c:pt idx="8">
                  <c:v>0</c:v>
                </c:pt>
                <c:pt idx="9">
                  <c:v>0</c:v>
                </c:pt>
                <c:pt idx="10">
                  <c:v>0</c:v>
                </c:pt>
                <c:pt idx="11">
                  <c:v>0</c:v>
                </c:pt>
                <c:pt idx="12">
                  <c:v>2</c:v>
                </c:pt>
                <c:pt idx="13">
                  <c:v>1</c:v>
                </c:pt>
                <c:pt idx="14">
                  <c:v>0</c:v>
                </c:pt>
                <c:pt idx="15">
                  <c:v>3</c:v>
                </c:pt>
                <c:pt idx="16">
                  <c:v>0</c:v>
                </c:pt>
                <c:pt idx="17">
                  <c:v>0</c:v>
                </c:pt>
                <c:pt idx="18">
                  <c:v>2</c:v>
                </c:pt>
                <c:pt idx="19">
                  <c:v>14</c:v>
                </c:pt>
              </c:numCache>
            </c:numRef>
          </c:val>
          <c:extLst>
            <c:ext xmlns:c16="http://schemas.microsoft.com/office/drawing/2014/chart" uri="{C3380CC4-5D6E-409C-BE32-E72D297353CC}">
              <c16:uniqueId val="{00000000-079A-4DF6-BF98-910D2194FFA3}"/>
            </c:ext>
          </c:extLst>
        </c:ser>
        <c:ser>
          <c:idx val="1"/>
          <c:order val="1"/>
          <c:tx>
            <c:strRef>
              <c:f>'Model 7'!$H$2</c:f>
              <c:strCache>
                <c:ptCount val="1"/>
                <c:pt idx="0">
                  <c:v>0</c:v>
                </c:pt>
              </c:strCache>
            </c:strRef>
          </c:tx>
          <c:spPr>
            <a:solidFill>
              <a:srgbClr val="FFD2D2"/>
            </a:solidFill>
            <a:ln w="9525" cap="flat" cmpd="sng" algn="ctr">
              <a:solidFill>
                <a:srgbClr val="FF0000"/>
              </a:solidFill>
              <a:prstDash val="solid"/>
              <a:round/>
              <a:headEnd type="none" w="med" len="med"/>
              <a:tailEnd type="none" w="med" len="med"/>
            </a:ln>
          </c:spPr>
          <c:invertIfNegative val="0"/>
          <c:cat>
            <c:numRef>
              <c:f>'Model 7'!$AU$111:$BO$111</c:f>
              <c:numCache>
                <c:formatCode>#,##0.000</c:formatCode>
                <c:ptCount val="21"/>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7'!$AU$113:$BN$113</c:f>
              <c:numCache>
                <c:formatCode>#,##0.000</c:formatCode>
                <c:ptCount val="20"/>
                <c:pt idx="0">
                  <c:v>-302</c:v>
                </c:pt>
                <c:pt idx="1">
                  <c:v>-5</c:v>
                </c:pt>
                <c:pt idx="2">
                  <c:v>-5</c:v>
                </c:pt>
                <c:pt idx="3">
                  <c:v>-4</c:v>
                </c:pt>
                <c:pt idx="4">
                  <c:v>0</c:v>
                </c:pt>
                <c:pt idx="5">
                  <c:v>0</c:v>
                </c:pt>
                <c:pt idx="6">
                  <c:v>-1</c:v>
                </c:pt>
                <c:pt idx="7">
                  <c:v>0</c:v>
                </c:pt>
                <c:pt idx="8">
                  <c:v>0</c:v>
                </c:pt>
                <c:pt idx="9">
                  <c:v>-2</c:v>
                </c:pt>
                <c:pt idx="10">
                  <c:v>0</c:v>
                </c:pt>
                <c:pt idx="11">
                  <c:v>-2</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079A-4DF6-BF98-910D2194FFA3}"/>
            </c:ext>
          </c:extLst>
        </c:ser>
        <c:dLbls>
          <c:showLegendKey val="0"/>
          <c:showVal val="0"/>
          <c:showCatName val="0"/>
          <c:showSerName val="0"/>
          <c:showPercent val="0"/>
          <c:showBubbleSize val="0"/>
        </c:dLbls>
        <c:gapWidth val="0"/>
        <c:overlap val="100"/>
        <c:axId val="993610480"/>
        <c:axId val="986655664"/>
      </c:barChart>
      <c:catAx>
        <c:axId val="993610480"/>
        <c:scaling>
          <c:orientation val="minMax"/>
        </c:scaling>
        <c:delete val="0"/>
        <c:axPos val="b"/>
        <c:title>
          <c:tx>
            <c:rich>
              <a:bodyPr/>
              <a:lstStyle/>
              <a:p>
                <a:pPr>
                  <a:defRPr/>
                </a:pPr>
                <a:r>
                  <a:rPr lang="en-GB"/>
                  <a:t>Prediction</a:t>
                </a:r>
              </a:p>
            </c:rich>
          </c:tx>
          <c:overlay val="0"/>
        </c:title>
        <c:numFmt formatCode=".00" sourceLinked="0"/>
        <c:majorTickMark val="out"/>
        <c:minorTickMark val="none"/>
        <c:tickLblPos val="low"/>
        <c:crossAx val="986655664"/>
        <c:crosses val="autoZero"/>
        <c:auto val="1"/>
        <c:lblAlgn val="ctr"/>
        <c:lblOffset val="100"/>
        <c:tickLblSkip val="1"/>
        <c:noMultiLvlLbl val="0"/>
      </c:catAx>
      <c:valAx>
        <c:axId val="986655664"/>
        <c:scaling>
          <c:orientation val="minMax"/>
        </c:scaling>
        <c:delete val="0"/>
        <c:axPos val="l"/>
        <c:majorGridlines>
          <c:spPr>
            <a:ln w="3175">
              <a:solidFill>
                <a:srgbClr val="C0C0C0"/>
              </a:solidFill>
              <a:prstDash val="solid"/>
            </a:ln>
          </c:spPr>
        </c:majorGridlines>
        <c:numFmt formatCode="0;[Red]0" sourceLinked="0"/>
        <c:majorTickMark val="out"/>
        <c:minorTickMark val="none"/>
        <c:tickLblPos val="nextTo"/>
        <c:crossAx val="993610480"/>
        <c:crosses val="autoZero"/>
        <c:crossBetween val="between"/>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Sensitivity and Specificity -vs- Cutoff Value
</a:t>
            </a:r>
            <a:r>
              <a:rPr lang="en-GB" sz="1000"/>
              <a:t>Model 7 for Vendor.Eq.EnchantedDiamonds    (11 variables, n=346)</a:t>
            </a:r>
          </a:p>
        </c:rich>
      </c:tx>
      <c:overlay val="0"/>
    </c:title>
    <c:autoTitleDeleted val="0"/>
    <c:plotArea>
      <c:layout/>
      <c:scatterChart>
        <c:scatterStyle val="lineMarker"/>
        <c:varyColors val="0"/>
        <c:ser>
          <c:idx val="0"/>
          <c:order val="0"/>
          <c:tx>
            <c:v>Sensitivity</c:v>
          </c:tx>
          <c:spPr>
            <a:ln w="28575">
              <a:solidFill>
                <a:srgbClr val="0000FF"/>
              </a:solidFill>
            </a:ln>
          </c:spPr>
          <c:marker>
            <c:symbol val="none"/>
          </c:marker>
          <c:xVal>
            <c:numRef>
              <c:f>'Model 7'!$AU$151:$EQ$151</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7'!$AU$152:$EQ$152</c:f>
              <c:numCache>
                <c:formatCode>#,##0.000</c:formatCode>
                <c:ptCount val="101"/>
                <c:pt idx="0">
                  <c:v>0.99999999999999989</c:v>
                </c:pt>
                <c:pt idx="1">
                  <c:v>0.99999999999999989</c:v>
                </c:pt>
                <c:pt idx="2">
                  <c:v>0.97599999999999976</c:v>
                </c:pt>
                <c:pt idx="3">
                  <c:v>0.96799999999999986</c:v>
                </c:pt>
                <c:pt idx="4">
                  <c:v>0.95999999999999985</c:v>
                </c:pt>
                <c:pt idx="5">
                  <c:v>0.95999999999999985</c:v>
                </c:pt>
                <c:pt idx="6">
                  <c:v>0.95999999999999985</c:v>
                </c:pt>
                <c:pt idx="7">
                  <c:v>0.95999999999999985</c:v>
                </c:pt>
                <c:pt idx="8">
                  <c:v>0.95199999999999985</c:v>
                </c:pt>
                <c:pt idx="9">
                  <c:v>0.93599999999999983</c:v>
                </c:pt>
                <c:pt idx="10">
                  <c:v>0.91999999999999982</c:v>
                </c:pt>
                <c:pt idx="11">
                  <c:v>0.90399999999999991</c:v>
                </c:pt>
                <c:pt idx="12">
                  <c:v>0.8879999999999999</c:v>
                </c:pt>
                <c:pt idx="13">
                  <c:v>0.87999999999999989</c:v>
                </c:pt>
                <c:pt idx="14">
                  <c:v>0.87999999999999989</c:v>
                </c:pt>
                <c:pt idx="15">
                  <c:v>0.87999999999999989</c:v>
                </c:pt>
                <c:pt idx="16">
                  <c:v>0.87999999999999989</c:v>
                </c:pt>
                <c:pt idx="17">
                  <c:v>0.87999999999999989</c:v>
                </c:pt>
                <c:pt idx="18">
                  <c:v>0.87999999999999989</c:v>
                </c:pt>
                <c:pt idx="19">
                  <c:v>0.87999999999999989</c:v>
                </c:pt>
                <c:pt idx="20">
                  <c:v>0.87999999999999989</c:v>
                </c:pt>
                <c:pt idx="21">
                  <c:v>0.87999999999999989</c:v>
                </c:pt>
                <c:pt idx="22">
                  <c:v>0.87999999999999989</c:v>
                </c:pt>
                <c:pt idx="23">
                  <c:v>0.87999999999999989</c:v>
                </c:pt>
                <c:pt idx="24">
                  <c:v>0.87999999999999989</c:v>
                </c:pt>
                <c:pt idx="25">
                  <c:v>0.87999999999999989</c:v>
                </c:pt>
                <c:pt idx="26">
                  <c:v>0.87999999999999989</c:v>
                </c:pt>
                <c:pt idx="27">
                  <c:v>0.87999999999999989</c:v>
                </c:pt>
                <c:pt idx="28">
                  <c:v>0.87999999999999989</c:v>
                </c:pt>
                <c:pt idx="29">
                  <c:v>0.87999999999999989</c:v>
                </c:pt>
                <c:pt idx="30">
                  <c:v>0.87999999999999989</c:v>
                </c:pt>
                <c:pt idx="31">
                  <c:v>0.87999999999999989</c:v>
                </c:pt>
                <c:pt idx="32">
                  <c:v>0.87999999999999989</c:v>
                </c:pt>
                <c:pt idx="33">
                  <c:v>0.87999999999999989</c:v>
                </c:pt>
                <c:pt idx="34">
                  <c:v>0.87999999999999989</c:v>
                </c:pt>
                <c:pt idx="35">
                  <c:v>0.87999999999999989</c:v>
                </c:pt>
                <c:pt idx="36">
                  <c:v>0.87999999999999989</c:v>
                </c:pt>
                <c:pt idx="37">
                  <c:v>0.87999999999999989</c:v>
                </c:pt>
                <c:pt idx="38">
                  <c:v>0.87999999999999989</c:v>
                </c:pt>
                <c:pt idx="39">
                  <c:v>0.87999999999999989</c:v>
                </c:pt>
                <c:pt idx="40">
                  <c:v>0.87999999999999989</c:v>
                </c:pt>
                <c:pt idx="41">
                  <c:v>0.87999999999999989</c:v>
                </c:pt>
                <c:pt idx="42">
                  <c:v>0.87999999999999989</c:v>
                </c:pt>
                <c:pt idx="43">
                  <c:v>0.87999999999999989</c:v>
                </c:pt>
                <c:pt idx="44">
                  <c:v>0.87999999999999989</c:v>
                </c:pt>
                <c:pt idx="45">
                  <c:v>0.87999999999999989</c:v>
                </c:pt>
                <c:pt idx="46">
                  <c:v>0.87999999999999989</c:v>
                </c:pt>
                <c:pt idx="47">
                  <c:v>0.87999999999999989</c:v>
                </c:pt>
                <c:pt idx="48">
                  <c:v>0.87999999999999989</c:v>
                </c:pt>
                <c:pt idx="49">
                  <c:v>0.87999999999999989</c:v>
                </c:pt>
                <c:pt idx="50">
                  <c:v>0.87999999999999989</c:v>
                </c:pt>
                <c:pt idx="51">
                  <c:v>0.87999999999999989</c:v>
                </c:pt>
                <c:pt idx="52">
                  <c:v>0.87999999999999989</c:v>
                </c:pt>
                <c:pt idx="53">
                  <c:v>0.87999999999999989</c:v>
                </c:pt>
                <c:pt idx="54">
                  <c:v>0.87999999999999989</c:v>
                </c:pt>
                <c:pt idx="55">
                  <c:v>0.87999999999999989</c:v>
                </c:pt>
                <c:pt idx="56">
                  <c:v>0.87999999999999989</c:v>
                </c:pt>
                <c:pt idx="57">
                  <c:v>0.87999999999999989</c:v>
                </c:pt>
                <c:pt idx="58">
                  <c:v>0.87999999999999989</c:v>
                </c:pt>
                <c:pt idx="59">
                  <c:v>0.87999999999999989</c:v>
                </c:pt>
                <c:pt idx="60">
                  <c:v>0.87999999999999989</c:v>
                </c:pt>
                <c:pt idx="61">
                  <c:v>0.87199999999999989</c:v>
                </c:pt>
                <c:pt idx="62">
                  <c:v>0.85599999999999987</c:v>
                </c:pt>
                <c:pt idx="63">
                  <c:v>0.83999999999999986</c:v>
                </c:pt>
                <c:pt idx="64">
                  <c:v>0.82399999999999995</c:v>
                </c:pt>
                <c:pt idx="65">
                  <c:v>0.80799999999999983</c:v>
                </c:pt>
                <c:pt idx="66">
                  <c:v>0.79199999999999993</c:v>
                </c:pt>
                <c:pt idx="67">
                  <c:v>0.78399999999999992</c:v>
                </c:pt>
                <c:pt idx="68">
                  <c:v>0.7759999999999998</c:v>
                </c:pt>
                <c:pt idx="69">
                  <c:v>0.7679999999999999</c:v>
                </c:pt>
                <c:pt idx="70">
                  <c:v>0.7599999999999999</c:v>
                </c:pt>
                <c:pt idx="71">
                  <c:v>0.7599999999999999</c:v>
                </c:pt>
                <c:pt idx="72">
                  <c:v>0.7599999999999999</c:v>
                </c:pt>
                <c:pt idx="73">
                  <c:v>0.7599999999999999</c:v>
                </c:pt>
                <c:pt idx="74">
                  <c:v>0.7599999999999999</c:v>
                </c:pt>
                <c:pt idx="75">
                  <c:v>0.74399999999999999</c:v>
                </c:pt>
                <c:pt idx="76">
                  <c:v>0.72799999999999987</c:v>
                </c:pt>
                <c:pt idx="77">
                  <c:v>0.71199999999999997</c:v>
                </c:pt>
                <c:pt idx="78">
                  <c:v>0.68799999999999983</c:v>
                </c:pt>
                <c:pt idx="79">
                  <c:v>0.66399999999999992</c:v>
                </c:pt>
                <c:pt idx="80">
                  <c:v>0.65599999999999981</c:v>
                </c:pt>
                <c:pt idx="81">
                  <c:v>0.64799999999999991</c:v>
                </c:pt>
                <c:pt idx="82">
                  <c:v>0.6399999999999999</c:v>
                </c:pt>
                <c:pt idx="83">
                  <c:v>0.6399999999999999</c:v>
                </c:pt>
                <c:pt idx="84">
                  <c:v>0.6399999999999999</c:v>
                </c:pt>
                <c:pt idx="85">
                  <c:v>0.6399999999999999</c:v>
                </c:pt>
                <c:pt idx="86">
                  <c:v>0.6399999999999999</c:v>
                </c:pt>
                <c:pt idx="87">
                  <c:v>0.6399999999999999</c:v>
                </c:pt>
                <c:pt idx="88">
                  <c:v>0.6399999999999999</c:v>
                </c:pt>
                <c:pt idx="89">
                  <c:v>0.6399999999999999</c:v>
                </c:pt>
                <c:pt idx="90">
                  <c:v>0.6319999999999999</c:v>
                </c:pt>
                <c:pt idx="91">
                  <c:v>0.62399999999999989</c:v>
                </c:pt>
                <c:pt idx="92">
                  <c:v>0.61599999999999988</c:v>
                </c:pt>
                <c:pt idx="93">
                  <c:v>0.59999999999999987</c:v>
                </c:pt>
                <c:pt idx="94">
                  <c:v>0.57599999999999996</c:v>
                </c:pt>
                <c:pt idx="95">
                  <c:v>0.55999999999999994</c:v>
                </c:pt>
                <c:pt idx="96">
                  <c:v>0.53599999999999992</c:v>
                </c:pt>
                <c:pt idx="97">
                  <c:v>0.50399999999999989</c:v>
                </c:pt>
                <c:pt idx="98">
                  <c:v>0.39199999999999996</c:v>
                </c:pt>
                <c:pt idx="99">
                  <c:v>0.43999999999999995</c:v>
                </c:pt>
                <c:pt idx="100">
                  <c:v>0</c:v>
                </c:pt>
              </c:numCache>
            </c:numRef>
          </c:yVal>
          <c:smooth val="0"/>
          <c:extLst>
            <c:ext xmlns:c16="http://schemas.microsoft.com/office/drawing/2014/chart" uri="{C3380CC4-5D6E-409C-BE32-E72D297353CC}">
              <c16:uniqueId val="{00000000-B153-4E95-95D6-8683F977E5D6}"/>
            </c:ext>
          </c:extLst>
        </c:ser>
        <c:ser>
          <c:idx val="1"/>
          <c:order val="1"/>
          <c:tx>
            <c:v>Specificity</c:v>
          </c:tx>
          <c:spPr>
            <a:ln w="28575">
              <a:solidFill>
                <a:srgbClr val="FF0000"/>
              </a:solidFill>
            </a:ln>
          </c:spPr>
          <c:marker>
            <c:symbol val="none"/>
          </c:marker>
          <c:xVal>
            <c:numRef>
              <c:f>'Model 7'!$AU$151:$EQ$151</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7'!$AU$153:$EQ$153</c:f>
              <c:numCache>
                <c:formatCode>#,##0.000</c:formatCode>
                <c:ptCount val="101"/>
                <c:pt idx="0">
                  <c:v>0</c:v>
                </c:pt>
                <c:pt idx="1">
                  <c:v>0.87538940809968846</c:v>
                </c:pt>
                <c:pt idx="2">
                  <c:v>0.72772585669781931</c:v>
                </c:pt>
                <c:pt idx="3">
                  <c:v>0.91588785046728971</c:v>
                </c:pt>
                <c:pt idx="4">
                  <c:v>0.93021806853582567</c:v>
                </c:pt>
                <c:pt idx="5">
                  <c:v>0.93894080996884732</c:v>
                </c:pt>
                <c:pt idx="6">
                  <c:v>0.94330218068535832</c:v>
                </c:pt>
                <c:pt idx="7">
                  <c:v>0.94766355140186909</c:v>
                </c:pt>
                <c:pt idx="8">
                  <c:v>0.95077881619937687</c:v>
                </c:pt>
                <c:pt idx="9">
                  <c:v>0.95327102803738317</c:v>
                </c:pt>
                <c:pt idx="10">
                  <c:v>0.95763239875389405</c:v>
                </c:pt>
                <c:pt idx="11">
                  <c:v>0.96137071651090344</c:v>
                </c:pt>
                <c:pt idx="12">
                  <c:v>0.96510903426791284</c:v>
                </c:pt>
                <c:pt idx="13">
                  <c:v>0.96822429906542062</c:v>
                </c:pt>
                <c:pt idx="14">
                  <c:v>0.97071651090342681</c:v>
                </c:pt>
                <c:pt idx="15">
                  <c:v>0.97133956386292841</c:v>
                </c:pt>
                <c:pt idx="16">
                  <c:v>0.973208722741433</c:v>
                </c:pt>
                <c:pt idx="17">
                  <c:v>0.9744548286604362</c:v>
                </c:pt>
                <c:pt idx="18">
                  <c:v>0.97694704049844239</c:v>
                </c:pt>
                <c:pt idx="19">
                  <c:v>0.97943925233644857</c:v>
                </c:pt>
                <c:pt idx="20">
                  <c:v>0.98193146417445476</c:v>
                </c:pt>
                <c:pt idx="21">
                  <c:v>0.98317757009345796</c:v>
                </c:pt>
                <c:pt idx="22">
                  <c:v>0.98442367601246106</c:v>
                </c:pt>
                <c:pt idx="23">
                  <c:v>0.98442367601246106</c:v>
                </c:pt>
                <c:pt idx="24">
                  <c:v>0.98442367601246106</c:v>
                </c:pt>
                <c:pt idx="25">
                  <c:v>0.98442367601246106</c:v>
                </c:pt>
                <c:pt idx="26">
                  <c:v>0.98442367601246106</c:v>
                </c:pt>
                <c:pt idx="27">
                  <c:v>0.98442367601246106</c:v>
                </c:pt>
                <c:pt idx="28">
                  <c:v>0.98442367601246106</c:v>
                </c:pt>
                <c:pt idx="29">
                  <c:v>0.98442367601246106</c:v>
                </c:pt>
                <c:pt idx="30">
                  <c:v>0.98442367601246106</c:v>
                </c:pt>
                <c:pt idx="31">
                  <c:v>0.98504672897196255</c:v>
                </c:pt>
                <c:pt idx="32">
                  <c:v>0.98566978193146415</c:v>
                </c:pt>
                <c:pt idx="33">
                  <c:v>0.98629283489096575</c:v>
                </c:pt>
                <c:pt idx="34">
                  <c:v>0.98691588785046735</c:v>
                </c:pt>
                <c:pt idx="35">
                  <c:v>0.98753894080996885</c:v>
                </c:pt>
                <c:pt idx="36">
                  <c:v>0.98753894080996885</c:v>
                </c:pt>
                <c:pt idx="37">
                  <c:v>0.98753894080996885</c:v>
                </c:pt>
                <c:pt idx="38">
                  <c:v>0.98753894080996885</c:v>
                </c:pt>
                <c:pt idx="39">
                  <c:v>0.98753894080996885</c:v>
                </c:pt>
                <c:pt idx="40">
                  <c:v>0.98753894080996885</c:v>
                </c:pt>
                <c:pt idx="41">
                  <c:v>0.98753894080996885</c:v>
                </c:pt>
                <c:pt idx="42">
                  <c:v>0.98753894080996885</c:v>
                </c:pt>
                <c:pt idx="43">
                  <c:v>0.98753894080996885</c:v>
                </c:pt>
                <c:pt idx="44">
                  <c:v>0.98816199376947034</c:v>
                </c:pt>
                <c:pt idx="45">
                  <c:v>0.98878504672897194</c:v>
                </c:pt>
                <c:pt idx="46">
                  <c:v>0.99003115264797514</c:v>
                </c:pt>
                <c:pt idx="47">
                  <c:v>0.99127725856697813</c:v>
                </c:pt>
                <c:pt idx="48">
                  <c:v>0.99252336448598133</c:v>
                </c:pt>
                <c:pt idx="49">
                  <c:v>0.99314641744548293</c:v>
                </c:pt>
                <c:pt idx="50">
                  <c:v>0.99376947040498442</c:v>
                </c:pt>
                <c:pt idx="51">
                  <c:v>0.99376947040498442</c:v>
                </c:pt>
                <c:pt idx="52">
                  <c:v>0.99376947040498442</c:v>
                </c:pt>
                <c:pt idx="53">
                  <c:v>0.99376947040498442</c:v>
                </c:pt>
                <c:pt idx="54">
                  <c:v>0.99439252336448591</c:v>
                </c:pt>
                <c:pt idx="55">
                  <c:v>0.99501557632398752</c:v>
                </c:pt>
                <c:pt idx="56">
                  <c:v>0.99626168224299072</c:v>
                </c:pt>
                <c:pt idx="57">
                  <c:v>0.9975077881619937</c:v>
                </c:pt>
                <c:pt idx="58">
                  <c:v>0.99875389408099691</c:v>
                </c:pt>
                <c:pt idx="59">
                  <c:v>0.99937694704049851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numCache>
            </c:numRef>
          </c:yVal>
          <c:smooth val="0"/>
          <c:extLst>
            <c:ext xmlns:c16="http://schemas.microsoft.com/office/drawing/2014/chart" uri="{C3380CC4-5D6E-409C-BE32-E72D297353CC}">
              <c16:uniqueId val="{00000001-B153-4E95-95D6-8683F977E5D6}"/>
            </c:ext>
          </c:extLst>
        </c:ser>
        <c:ser>
          <c:idx val="2"/>
          <c:order val="2"/>
          <c:tx>
            <c:strRef>
              <c:f>'Model 7'!$AT$154</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7'!$AU$151:$EQ$151</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7'!$AU$154:$EQ$154</c:f>
              <c:numCache>
                <c:formatCode>#,##0.000</c:formatCode>
                <c:ptCount val="101"/>
                <c:pt idx="0">
                  <c:v>0.49999999999999994</c:v>
                </c:pt>
                <c:pt idx="1">
                  <c:v>0.93769470404984423</c:v>
                </c:pt>
                <c:pt idx="2">
                  <c:v>0.85186292834890953</c:v>
                </c:pt>
                <c:pt idx="3">
                  <c:v>0.94194392523364479</c:v>
                </c:pt>
                <c:pt idx="4">
                  <c:v>0.94510903426791271</c:v>
                </c:pt>
                <c:pt idx="5">
                  <c:v>0.94947040498442359</c:v>
                </c:pt>
                <c:pt idx="6">
                  <c:v>0.95165109034267914</c:v>
                </c:pt>
                <c:pt idx="7">
                  <c:v>0.95383177570093447</c:v>
                </c:pt>
                <c:pt idx="8">
                  <c:v>0.95138940809968831</c:v>
                </c:pt>
                <c:pt idx="9">
                  <c:v>0.9446355140186915</c:v>
                </c:pt>
                <c:pt idx="10">
                  <c:v>0.93881619937694694</c:v>
                </c:pt>
                <c:pt idx="11">
                  <c:v>0.93268535825545174</c:v>
                </c:pt>
                <c:pt idx="12">
                  <c:v>0.92655451713395642</c:v>
                </c:pt>
                <c:pt idx="13">
                  <c:v>0.92411214953271026</c:v>
                </c:pt>
                <c:pt idx="14">
                  <c:v>0.92535825545171335</c:v>
                </c:pt>
                <c:pt idx="15">
                  <c:v>0.9256697819314641</c:v>
                </c:pt>
                <c:pt idx="16">
                  <c:v>0.92660436137071645</c:v>
                </c:pt>
                <c:pt idx="17">
                  <c:v>0.92722741433021805</c:v>
                </c:pt>
                <c:pt idx="18">
                  <c:v>0.92847352024922114</c:v>
                </c:pt>
                <c:pt idx="19">
                  <c:v>0.92971962616822423</c:v>
                </c:pt>
                <c:pt idx="20">
                  <c:v>0.93096573208722733</c:v>
                </c:pt>
                <c:pt idx="21">
                  <c:v>0.93158878504672893</c:v>
                </c:pt>
                <c:pt idx="22">
                  <c:v>0.93221183800623053</c:v>
                </c:pt>
                <c:pt idx="23">
                  <c:v>0.93221183800623053</c:v>
                </c:pt>
                <c:pt idx="24">
                  <c:v>0.93221183800623053</c:v>
                </c:pt>
                <c:pt idx="25">
                  <c:v>0.93221183800623053</c:v>
                </c:pt>
                <c:pt idx="26">
                  <c:v>0.93221183800623053</c:v>
                </c:pt>
                <c:pt idx="27">
                  <c:v>0.93221183800623053</c:v>
                </c:pt>
                <c:pt idx="28">
                  <c:v>0.93221183800623053</c:v>
                </c:pt>
                <c:pt idx="29">
                  <c:v>0.93221183800623053</c:v>
                </c:pt>
                <c:pt idx="30">
                  <c:v>0.93221183800623053</c:v>
                </c:pt>
                <c:pt idx="31">
                  <c:v>0.93252336448598117</c:v>
                </c:pt>
                <c:pt idx="32">
                  <c:v>0.93283489096573202</c:v>
                </c:pt>
                <c:pt idx="33">
                  <c:v>0.93314641744548288</c:v>
                </c:pt>
                <c:pt idx="34">
                  <c:v>0.93345794392523362</c:v>
                </c:pt>
                <c:pt idx="35">
                  <c:v>0.93376947040498437</c:v>
                </c:pt>
                <c:pt idx="36">
                  <c:v>0.93376947040498437</c:v>
                </c:pt>
                <c:pt idx="37">
                  <c:v>0.93376947040498437</c:v>
                </c:pt>
                <c:pt idx="38">
                  <c:v>0.93376947040498437</c:v>
                </c:pt>
                <c:pt idx="39">
                  <c:v>0.93376947040498437</c:v>
                </c:pt>
                <c:pt idx="40">
                  <c:v>0.93376947040498437</c:v>
                </c:pt>
                <c:pt idx="41">
                  <c:v>0.93376947040498437</c:v>
                </c:pt>
                <c:pt idx="42">
                  <c:v>0.93376947040498437</c:v>
                </c:pt>
                <c:pt idx="43">
                  <c:v>0.93376947040498437</c:v>
                </c:pt>
                <c:pt idx="44">
                  <c:v>0.93408099688473512</c:v>
                </c:pt>
                <c:pt idx="45">
                  <c:v>0.93439252336448586</c:v>
                </c:pt>
                <c:pt idx="46">
                  <c:v>0.93501557632398757</c:v>
                </c:pt>
                <c:pt idx="47">
                  <c:v>0.93563862928348907</c:v>
                </c:pt>
                <c:pt idx="48">
                  <c:v>0.93626168224299056</c:v>
                </c:pt>
                <c:pt idx="49">
                  <c:v>0.93657320872274141</c:v>
                </c:pt>
                <c:pt idx="50">
                  <c:v>0.93688473520249216</c:v>
                </c:pt>
                <c:pt idx="51">
                  <c:v>0.93688473520249216</c:v>
                </c:pt>
                <c:pt idx="52">
                  <c:v>0.93688473520249216</c:v>
                </c:pt>
                <c:pt idx="53">
                  <c:v>0.93688473520249216</c:v>
                </c:pt>
                <c:pt idx="54">
                  <c:v>0.9371962616822429</c:v>
                </c:pt>
                <c:pt idx="55">
                  <c:v>0.93750778816199376</c:v>
                </c:pt>
                <c:pt idx="56">
                  <c:v>0.93813084112149525</c:v>
                </c:pt>
                <c:pt idx="57">
                  <c:v>0.93875389408099674</c:v>
                </c:pt>
                <c:pt idx="58">
                  <c:v>0.93937694704049846</c:v>
                </c:pt>
                <c:pt idx="59">
                  <c:v>0.9396884735202492</c:v>
                </c:pt>
                <c:pt idx="60">
                  <c:v>0.94</c:v>
                </c:pt>
                <c:pt idx="61">
                  <c:v>0.93599999999999994</c:v>
                </c:pt>
                <c:pt idx="62">
                  <c:v>0.92799999999999994</c:v>
                </c:pt>
                <c:pt idx="63">
                  <c:v>0.91999999999999993</c:v>
                </c:pt>
                <c:pt idx="64">
                  <c:v>0.91199999999999992</c:v>
                </c:pt>
                <c:pt idx="65">
                  <c:v>0.90399999999999991</c:v>
                </c:pt>
                <c:pt idx="66">
                  <c:v>0.89599999999999991</c:v>
                </c:pt>
                <c:pt idx="67">
                  <c:v>0.8919999999999999</c:v>
                </c:pt>
                <c:pt idx="68">
                  <c:v>0.8879999999999999</c:v>
                </c:pt>
                <c:pt idx="69">
                  <c:v>0.8839999999999999</c:v>
                </c:pt>
                <c:pt idx="70">
                  <c:v>0.87999999999999989</c:v>
                </c:pt>
                <c:pt idx="71">
                  <c:v>0.87999999999999989</c:v>
                </c:pt>
                <c:pt idx="72">
                  <c:v>0.87999999999999989</c:v>
                </c:pt>
                <c:pt idx="73">
                  <c:v>0.87999999999999989</c:v>
                </c:pt>
                <c:pt idx="74">
                  <c:v>0.87999999999999989</c:v>
                </c:pt>
                <c:pt idx="75">
                  <c:v>0.872</c:v>
                </c:pt>
                <c:pt idx="76">
                  <c:v>0.86399999999999988</c:v>
                </c:pt>
                <c:pt idx="77">
                  <c:v>0.85599999999999998</c:v>
                </c:pt>
                <c:pt idx="78">
                  <c:v>0.84399999999999986</c:v>
                </c:pt>
                <c:pt idx="79">
                  <c:v>0.83199999999999996</c:v>
                </c:pt>
                <c:pt idx="80">
                  <c:v>0.82799999999999985</c:v>
                </c:pt>
                <c:pt idx="81">
                  <c:v>0.82399999999999995</c:v>
                </c:pt>
                <c:pt idx="82">
                  <c:v>0.82</c:v>
                </c:pt>
                <c:pt idx="83">
                  <c:v>0.82</c:v>
                </c:pt>
                <c:pt idx="84">
                  <c:v>0.82</c:v>
                </c:pt>
                <c:pt idx="85">
                  <c:v>0.82</c:v>
                </c:pt>
                <c:pt idx="86">
                  <c:v>0.82</c:v>
                </c:pt>
                <c:pt idx="87">
                  <c:v>0.82</c:v>
                </c:pt>
                <c:pt idx="88">
                  <c:v>0.82</c:v>
                </c:pt>
                <c:pt idx="89">
                  <c:v>0.82</c:v>
                </c:pt>
                <c:pt idx="90">
                  <c:v>0.81599999999999995</c:v>
                </c:pt>
                <c:pt idx="91">
                  <c:v>0.81199999999999994</c:v>
                </c:pt>
                <c:pt idx="92">
                  <c:v>0.80799999999999994</c:v>
                </c:pt>
                <c:pt idx="93">
                  <c:v>0.79999999999999993</c:v>
                </c:pt>
                <c:pt idx="94">
                  <c:v>0.78800000000000003</c:v>
                </c:pt>
                <c:pt idx="95">
                  <c:v>0.78</c:v>
                </c:pt>
                <c:pt idx="96">
                  <c:v>0.76800000000000002</c:v>
                </c:pt>
                <c:pt idx="97">
                  <c:v>0.752</c:v>
                </c:pt>
                <c:pt idx="98">
                  <c:v>0.69599999999999995</c:v>
                </c:pt>
                <c:pt idx="99">
                  <c:v>0.72</c:v>
                </c:pt>
                <c:pt idx="100">
                  <c:v>0.5</c:v>
                </c:pt>
              </c:numCache>
            </c:numRef>
          </c:yVal>
          <c:smooth val="0"/>
          <c:extLst>
            <c:ext xmlns:c16="http://schemas.microsoft.com/office/drawing/2014/chart" uri="{C3380CC4-5D6E-409C-BE32-E72D297353CC}">
              <c16:uniqueId val="{00000002-B153-4E95-95D6-8683F977E5D6}"/>
            </c:ext>
          </c:extLst>
        </c:ser>
        <c:dLbls>
          <c:showLegendKey val="0"/>
          <c:showVal val="0"/>
          <c:showCatName val="0"/>
          <c:showSerName val="0"/>
          <c:showPercent val="0"/>
          <c:showBubbleSize val="0"/>
        </c:dLbls>
        <c:axId val="1445985376"/>
        <c:axId val="689394880"/>
      </c:scatterChart>
      <c:valAx>
        <c:axId val="1445985376"/>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689394880"/>
        <c:crosses val="autoZero"/>
        <c:crossBetween val="midCat"/>
      </c:valAx>
      <c:valAx>
        <c:axId val="689394880"/>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445985376"/>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Error Rates- vs- Cutoff Value
</a:t>
            </a:r>
            <a:r>
              <a:rPr lang="en-GB" sz="1000"/>
              <a:t>Model 7 for Vendor.Eq.EnchantedDiamonds    (11 variables, n=346)</a:t>
            </a:r>
          </a:p>
        </c:rich>
      </c:tx>
      <c:overlay val="0"/>
    </c:title>
    <c:autoTitleDeleted val="0"/>
    <c:plotArea>
      <c:layout/>
      <c:scatterChart>
        <c:scatterStyle val="lineMarker"/>
        <c:varyColors val="0"/>
        <c:ser>
          <c:idx val="0"/>
          <c:order val="0"/>
          <c:tx>
            <c:v>% False Positive</c:v>
          </c:tx>
          <c:spPr>
            <a:ln w="28575">
              <a:solidFill>
                <a:srgbClr val="0000FF"/>
              </a:solidFill>
            </a:ln>
          </c:spPr>
          <c:marker>
            <c:symbol val="none"/>
          </c:marker>
          <c:xVal>
            <c:numRef>
              <c:f>'Model 7'!$AU$174:$EQ$174</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7'!$AU$175:$EQ$175</c:f>
              <c:numCache>
                <c:formatCode>#,##0.000</c:formatCode>
                <c:ptCount val="101"/>
                <c:pt idx="0">
                  <c:v>0.9277456647398844</c:v>
                </c:pt>
                <c:pt idx="1">
                  <c:v>0.11560693641618497</c:v>
                </c:pt>
                <c:pt idx="2">
                  <c:v>0.25260115606936417</c:v>
                </c:pt>
                <c:pt idx="3">
                  <c:v>7.8034682080924858E-2</c:v>
                </c:pt>
                <c:pt idx="4">
                  <c:v>6.4739884393063579E-2</c:v>
                </c:pt>
                <c:pt idx="5">
                  <c:v>5.6647398843930642E-2</c:v>
                </c:pt>
                <c:pt idx="6">
                  <c:v>5.2601156069364156E-2</c:v>
                </c:pt>
                <c:pt idx="7">
                  <c:v>4.8554913294797691E-2</c:v>
                </c:pt>
                <c:pt idx="8">
                  <c:v>4.5664739884393069E-2</c:v>
                </c:pt>
                <c:pt idx="9">
                  <c:v>4.3352601156069363E-2</c:v>
                </c:pt>
                <c:pt idx="10">
                  <c:v>3.9306358381502891E-2</c:v>
                </c:pt>
                <c:pt idx="11">
                  <c:v>3.5838150289017344E-2</c:v>
                </c:pt>
                <c:pt idx="12">
                  <c:v>3.236994219653179E-2</c:v>
                </c:pt>
                <c:pt idx="13">
                  <c:v>2.9479768786127167E-2</c:v>
                </c:pt>
                <c:pt idx="14">
                  <c:v>2.7167630057803469E-2</c:v>
                </c:pt>
                <c:pt idx="15">
                  <c:v>2.658959537572254E-2</c:v>
                </c:pt>
                <c:pt idx="16">
                  <c:v>2.4855491329479767E-2</c:v>
                </c:pt>
                <c:pt idx="17">
                  <c:v>2.3699421965317918E-2</c:v>
                </c:pt>
                <c:pt idx="18">
                  <c:v>2.1387283236994219E-2</c:v>
                </c:pt>
                <c:pt idx="19">
                  <c:v>1.9075144508670518E-2</c:v>
                </c:pt>
                <c:pt idx="20">
                  <c:v>1.6763005780346819E-2</c:v>
                </c:pt>
                <c:pt idx="21">
                  <c:v>1.5606936416184972E-2</c:v>
                </c:pt>
                <c:pt idx="22">
                  <c:v>1.4450867052023121E-2</c:v>
                </c:pt>
                <c:pt idx="23">
                  <c:v>1.4450867052023121E-2</c:v>
                </c:pt>
                <c:pt idx="24">
                  <c:v>1.4450867052023121E-2</c:v>
                </c:pt>
                <c:pt idx="25">
                  <c:v>1.4450867052023121E-2</c:v>
                </c:pt>
                <c:pt idx="26">
                  <c:v>1.4450867052023121E-2</c:v>
                </c:pt>
                <c:pt idx="27">
                  <c:v>1.4450867052023121E-2</c:v>
                </c:pt>
                <c:pt idx="28">
                  <c:v>1.4450867052023121E-2</c:v>
                </c:pt>
                <c:pt idx="29">
                  <c:v>1.4450867052023121E-2</c:v>
                </c:pt>
                <c:pt idx="30">
                  <c:v>1.4450867052023121E-2</c:v>
                </c:pt>
                <c:pt idx="31">
                  <c:v>1.3872832369942197E-2</c:v>
                </c:pt>
                <c:pt idx="32">
                  <c:v>1.329479768786127E-2</c:v>
                </c:pt>
                <c:pt idx="33">
                  <c:v>1.2716763005780347E-2</c:v>
                </c:pt>
                <c:pt idx="34">
                  <c:v>1.2138728323699423E-2</c:v>
                </c:pt>
                <c:pt idx="35">
                  <c:v>1.1560693641618497E-2</c:v>
                </c:pt>
                <c:pt idx="36">
                  <c:v>1.1560693641618497E-2</c:v>
                </c:pt>
                <c:pt idx="37">
                  <c:v>1.1560693641618497E-2</c:v>
                </c:pt>
                <c:pt idx="38">
                  <c:v>1.1560693641618497E-2</c:v>
                </c:pt>
                <c:pt idx="39">
                  <c:v>1.1560693641618497E-2</c:v>
                </c:pt>
                <c:pt idx="40">
                  <c:v>1.1560693641618497E-2</c:v>
                </c:pt>
                <c:pt idx="41">
                  <c:v>1.1560693641618497E-2</c:v>
                </c:pt>
                <c:pt idx="42">
                  <c:v>1.1560693641618497E-2</c:v>
                </c:pt>
                <c:pt idx="43">
                  <c:v>1.1560693641618497E-2</c:v>
                </c:pt>
                <c:pt idx="44">
                  <c:v>1.0982658959537572E-2</c:v>
                </c:pt>
                <c:pt idx="45">
                  <c:v>1.0404624277456647E-2</c:v>
                </c:pt>
                <c:pt idx="46">
                  <c:v>9.2485549132947983E-3</c:v>
                </c:pt>
                <c:pt idx="47">
                  <c:v>8.0924855491329474E-3</c:v>
                </c:pt>
                <c:pt idx="48">
                  <c:v>6.9364161849710983E-3</c:v>
                </c:pt>
                <c:pt idx="49">
                  <c:v>6.3583815028901737E-3</c:v>
                </c:pt>
                <c:pt idx="50">
                  <c:v>5.7803468208092483E-3</c:v>
                </c:pt>
                <c:pt idx="51">
                  <c:v>5.7803468208092483E-3</c:v>
                </c:pt>
                <c:pt idx="52">
                  <c:v>5.7803468208092483E-3</c:v>
                </c:pt>
                <c:pt idx="53">
                  <c:v>5.7803468208092483E-3</c:v>
                </c:pt>
                <c:pt idx="54">
                  <c:v>5.2023121387283237E-3</c:v>
                </c:pt>
                <c:pt idx="55">
                  <c:v>4.6242774566473991E-3</c:v>
                </c:pt>
                <c:pt idx="56">
                  <c:v>3.4682080924855491E-3</c:v>
                </c:pt>
                <c:pt idx="57">
                  <c:v>2.3121387283236996E-3</c:v>
                </c:pt>
                <c:pt idx="58">
                  <c:v>1.1560693641618498E-3</c:v>
                </c:pt>
                <c:pt idx="59">
                  <c:v>5.7803468208092489E-4</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52A3-4427-9079-1B15C845B8ED}"/>
            </c:ext>
          </c:extLst>
        </c:ser>
        <c:ser>
          <c:idx val="1"/>
          <c:order val="1"/>
          <c:tx>
            <c:v>% False Negative</c:v>
          </c:tx>
          <c:spPr>
            <a:ln w="28575">
              <a:solidFill>
                <a:srgbClr val="FF0000"/>
              </a:solidFill>
            </a:ln>
          </c:spPr>
          <c:marker>
            <c:symbol val="none"/>
          </c:marker>
          <c:xVal>
            <c:numRef>
              <c:f>'Model 7'!$AU$174:$EQ$174</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7'!$AU$176:$EQ$176</c:f>
              <c:numCache>
                <c:formatCode>#,##0.000</c:formatCode>
                <c:ptCount val="101"/>
                <c:pt idx="0">
                  <c:v>0</c:v>
                </c:pt>
                <c:pt idx="1">
                  <c:v>0</c:v>
                </c:pt>
                <c:pt idx="2">
                  <c:v>1.7341040462427806E-3</c:v>
                </c:pt>
                <c:pt idx="3">
                  <c:v>2.3121387283237074E-3</c:v>
                </c:pt>
                <c:pt idx="4">
                  <c:v>2.8901734104046345E-3</c:v>
                </c:pt>
                <c:pt idx="5">
                  <c:v>2.8901734104046345E-3</c:v>
                </c:pt>
                <c:pt idx="6">
                  <c:v>2.8901734104046345E-3</c:v>
                </c:pt>
                <c:pt idx="7">
                  <c:v>2.8901734104046345E-3</c:v>
                </c:pt>
                <c:pt idx="8">
                  <c:v>3.4682080924855591E-3</c:v>
                </c:pt>
                <c:pt idx="9">
                  <c:v>4.6242774566474095E-3</c:v>
                </c:pt>
                <c:pt idx="10">
                  <c:v>5.7803468208092587E-3</c:v>
                </c:pt>
                <c:pt idx="11">
                  <c:v>6.9364161849711087E-3</c:v>
                </c:pt>
                <c:pt idx="12">
                  <c:v>8.0924855491329578E-3</c:v>
                </c:pt>
                <c:pt idx="13">
                  <c:v>8.6705202312138824E-3</c:v>
                </c:pt>
                <c:pt idx="14">
                  <c:v>8.6705202312138824E-3</c:v>
                </c:pt>
                <c:pt idx="15">
                  <c:v>8.6705202312138824E-3</c:v>
                </c:pt>
                <c:pt idx="16">
                  <c:v>8.6705202312138824E-3</c:v>
                </c:pt>
                <c:pt idx="17">
                  <c:v>8.6705202312138824E-3</c:v>
                </c:pt>
                <c:pt idx="18">
                  <c:v>8.6705202312138824E-3</c:v>
                </c:pt>
                <c:pt idx="19">
                  <c:v>8.6705202312138824E-3</c:v>
                </c:pt>
                <c:pt idx="20">
                  <c:v>8.6705202312138824E-3</c:v>
                </c:pt>
                <c:pt idx="21">
                  <c:v>8.6705202312138824E-3</c:v>
                </c:pt>
                <c:pt idx="22">
                  <c:v>8.6705202312138824E-3</c:v>
                </c:pt>
                <c:pt idx="23">
                  <c:v>8.6705202312138824E-3</c:v>
                </c:pt>
                <c:pt idx="24">
                  <c:v>8.6705202312138824E-3</c:v>
                </c:pt>
                <c:pt idx="25">
                  <c:v>8.6705202312138824E-3</c:v>
                </c:pt>
                <c:pt idx="26">
                  <c:v>8.6705202312138824E-3</c:v>
                </c:pt>
                <c:pt idx="27">
                  <c:v>8.6705202312138824E-3</c:v>
                </c:pt>
                <c:pt idx="28">
                  <c:v>8.6705202312138824E-3</c:v>
                </c:pt>
                <c:pt idx="29">
                  <c:v>8.6705202312138824E-3</c:v>
                </c:pt>
                <c:pt idx="30">
                  <c:v>8.6705202312138824E-3</c:v>
                </c:pt>
                <c:pt idx="31">
                  <c:v>8.6705202312138824E-3</c:v>
                </c:pt>
                <c:pt idx="32">
                  <c:v>8.6705202312138824E-3</c:v>
                </c:pt>
                <c:pt idx="33">
                  <c:v>8.6705202312138824E-3</c:v>
                </c:pt>
                <c:pt idx="34">
                  <c:v>8.6705202312138824E-3</c:v>
                </c:pt>
                <c:pt idx="35">
                  <c:v>8.6705202312138824E-3</c:v>
                </c:pt>
                <c:pt idx="36">
                  <c:v>8.6705202312138824E-3</c:v>
                </c:pt>
                <c:pt idx="37">
                  <c:v>8.6705202312138824E-3</c:v>
                </c:pt>
                <c:pt idx="38">
                  <c:v>8.6705202312138824E-3</c:v>
                </c:pt>
                <c:pt idx="39">
                  <c:v>8.6705202312138824E-3</c:v>
                </c:pt>
                <c:pt idx="40">
                  <c:v>8.6705202312138824E-3</c:v>
                </c:pt>
                <c:pt idx="41">
                  <c:v>8.6705202312138824E-3</c:v>
                </c:pt>
                <c:pt idx="42">
                  <c:v>8.6705202312138824E-3</c:v>
                </c:pt>
                <c:pt idx="43">
                  <c:v>8.6705202312138824E-3</c:v>
                </c:pt>
                <c:pt idx="44">
                  <c:v>8.6705202312138824E-3</c:v>
                </c:pt>
                <c:pt idx="45">
                  <c:v>8.6705202312138824E-3</c:v>
                </c:pt>
                <c:pt idx="46">
                  <c:v>8.6705202312138824E-3</c:v>
                </c:pt>
                <c:pt idx="47">
                  <c:v>8.6705202312138824E-3</c:v>
                </c:pt>
                <c:pt idx="48">
                  <c:v>8.6705202312138824E-3</c:v>
                </c:pt>
                <c:pt idx="49">
                  <c:v>8.6705202312138824E-3</c:v>
                </c:pt>
                <c:pt idx="50">
                  <c:v>8.6705202312138824E-3</c:v>
                </c:pt>
                <c:pt idx="51">
                  <c:v>8.6705202312138824E-3</c:v>
                </c:pt>
                <c:pt idx="52">
                  <c:v>8.6705202312138824E-3</c:v>
                </c:pt>
                <c:pt idx="53">
                  <c:v>8.6705202312138824E-3</c:v>
                </c:pt>
                <c:pt idx="54">
                  <c:v>8.6705202312138824E-3</c:v>
                </c:pt>
                <c:pt idx="55">
                  <c:v>8.6705202312138824E-3</c:v>
                </c:pt>
                <c:pt idx="56">
                  <c:v>8.6705202312138824E-3</c:v>
                </c:pt>
                <c:pt idx="57">
                  <c:v>8.6705202312138824E-3</c:v>
                </c:pt>
                <c:pt idx="58">
                  <c:v>8.6705202312138824E-3</c:v>
                </c:pt>
                <c:pt idx="59">
                  <c:v>8.6705202312138824E-3</c:v>
                </c:pt>
                <c:pt idx="60">
                  <c:v>8.6705202312138824E-3</c:v>
                </c:pt>
                <c:pt idx="61">
                  <c:v>9.2485549132948087E-3</c:v>
                </c:pt>
                <c:pt idx="62">
                  <c:v>1.0404624277456658E-2</c:v>
                </c:pt>
                <c:pt idx="63">
                  <c:v>1.1560693641618507E-2</c:v>
                </c:pt>
                <c:pt idx="64">
                  <c:v>1.2716763005780358E-2</c:v>
                </c:pt>
                <c:pt idx="65">
                  <c:v>1.3872832369942207E-2</c:v>
                </c:pt>
                <c:pt idx="66">
                  <c:v>1.5028901734104058E-2</c:v>
                </c:pt>
                <c:pt idx="67">
                  <c:v>1.5606936416184982E-2</c:v>
                </c:pt>
                <c:pt idx="68">
                  <c:v>1.6184971098265905E-2</c:v>
                </c:pt>
                <c:pt idx="69">
                  <c:v>1.676300578034683E-2</c:v>
                </c:pt>
                <c:pt idx="70">
                  <c:v>1.7341040462427754E-2</c:v>
                </c:pt>
                <c:pt idx="71">
                  <c:v>1.7341040462427754E-2</c:v>
                </c:pt>
                <c:pt idx="72">
                  <c:v>1.7341040462427754E-2</c:v>
                </c:pt>
                <c:pt idx="73">
                  <c:v>1.7341040462427754E-2</c:v>
                </c:pt>
                <c:pt idx="74">
                  <c:v>1.7341040462427754E-2</c:v>
                </c:pt>
                <c:pt idx="75">
                  <c:v>1.8497109826589603E-2</c:v>
                </c:pt>
                <c:pt idx="76">
                  <c:v>1.9653179190751453E-2</c:v>
                </c:pt>
                <c:pt idx="77">
                  <c:v>2.0809248554913302E-2</c:v>
                </c:pt>
                <c:pt idx="78">
                  <c:v>2.2543352601156075E-2</c:v>
                </c:pt>
                <c:pt idx="79">
                  <c:v>2.4277456647398849E-2</c:v>
                </c:pt>
                <c:pt idx="80">
                  <c:v>2.4855491329479777E-2</c:v>
                </c:pt>
                <c:pt idx="81">
                  <c:v>2.5433526011560702E-2</c:v>
                </c:pt>
                <c:pt idx="82">
                  <c:v>2.601156069364163E-2</c:v>
                </c:pt>
                <c:pt idx="83">
                  <c:v>2.601156069364163E-2</c:v>
                </c:pt>
                <c:pt idx="84">
                  <c:v>2.601156069364163E-2</c:v>
                </c:pt>
                <c:pt idx="85">
                  <c:v>2.601156069364163E-2</c:v>
                </c:pt>
                <c:pt idx="86">
                  <c:v>2.601156069364163E-2</c:v>
                </c:pt>
                <c:pt idx="87">
                  <c:v>2.601156069364163E-2</c:v>
                </c:pt>
                <c:pt idx="88">
                  <c:v>2.601156069364163E-2</c:v>
                </c:pt>
                <c:pt idx="89">
                  <c:v>2.601156069364163E-2</c:v>
                </c:pt>
                <c:pt idx="90">
                  <c:v>2.6589595375722551E-2</c:v>
                </c:pt>
                <c:pt idx="91">
                  <c:v>2.7167630057803475E-2</c:v>
                </c:pt>
                <c:pt idx="92">
                  <c:v>2.7745664739884403E-2</c:v>
                </c:pt>
                <c:pt idx="93">
                  <c:v>2.8901734104046253E-2</c:v>
                </c:pt>
                <c:pt idx="94">
                  <c:v>3.0635838150289026E-2</c:v>
                </c:pt>
                <c:pt idx="95">
                  <c:v>3.1791907514450879E-2</c:v>
                </c:pt>
                <c:pt idx="96">
                  <c:v>3.3526011560693653E-2</c:v>
                </c:pt>
                <c:pt idx="97">
                  <c:v>3.5838150289017344E-2</c:v>
                </c:pt>
                <c:pt idx="98">
                  <c:v>4.3930635838150295E-2</c:v>
                </c:pt>
                <c:pt idx="99">
                  <c:v>4.0462427745664747E-2</c:v>
                </c:pt>
                <c:pt idx="100">
                  <c:v>7.2254335260115612E-2</c:v>
                </c:pt>
              </c:numCache>
            </c:numRef>
          </c:yVal>
          <c:smooth val="0"/>
          <c:extLst>
            <c:ext xmlns:c16="http://schemas.microsoft.com/office/drawing/2014/chart" uri="{C3380CC4-5D6E-409C-BE32-E72D297353CC}">
              <c16:uniqueId val="{00000001-52A3-4427-9079-1B15C845B8ED}"/>
            </c:ext>
          </c:extLst>
        </c:ser>
        <c:ser>
          <c:idx val="2"/>
          <c:order val="2"/>
          <c:tx>
            <c:v>Total % False</c:v>
          </c:tx>
          <c:spPr>
            <a:ln w="28575" cap="rnd" cmpd="sng" algn="ctr">
              <a:solidFill>
                <a:sysClr val="window" lastClr="FFFFFF">
                  <a:lumMod val="65000"/>
                </a:sysClr>
              </a:solidFill>
              <a:prstDash val="sysDash"/>
              <a:round/>
              <a:headEnd type="none" w="med" len="med"/>
              <a:tailEnd type="none" w="med" len="med"/>
            </a:ln>
          </c:spPr>
          <c:marker>
            <c:symbol val="none"/>
          </c:marker>
          <c:xVal>
            <c:numRef>
              <c:f>'Model 7'!$AU$174:$EQ$174</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7'!$AU$177:$EQ$177</c:f>
              <c:numCache>
                <c:formatCode>#,##0.000</c:formatCode>
                <c:ptCount val="101"/>
                <c:pt idx="0">
                  <c:v>0.9277456647398844</c:v>
                </c:pt>
                <c:pt idx="1">
                  <c:v>0.11560693641618497</c:v>
                </c:pt>
                <c:pt idx="2">
                  <c:v>0.25433526011560698</c:v>
                </c:pt>
                <c:pt idx="3">
                  <c:v>8.034682080924857E-2</c:v>
                </c:pt>
                <c:pt idx="4">
                  <c:v>6.7630057803468216E-2</c:v>
                </c:pt>
                <c:pt idx="5">
                  <c:v>5.9537572254335279E-2</c:v>
                </c:pt>
                <c:pt idx="6">
                  <c:v>5.5491329479768793E-2</c:v>
                </c:pt>
                <c:pt idx="7">
                  <c:v>5.1445086705202328E-2</c:v>
                </c:pt>
                <c:pt idx="8">
                  <c:v>4.913294797687863E-2</c:v>
                </c:pt>
                <c:pt idx="9">
                  <c:v>4.7976878612716774E-2</c:v>
                </c:pt>
                <c:pt idx="10">
                  <c:v>4.5086705202312151E-2</c:v>
                </c:pt>
                <c:pt idx="11">
                  <c:v>4.2774566473988453E-2</c:v>
                </c:pt>
                <c:pt idx="12">
                  <c:v>4.0462427745664747E-2</c:v>
                </c:pt>
                <c:pt idx="13">
                  <c:v>3.8150289017341049E-2</c:v>
                </c:pt>
                <c:pt idx="14">
                  <c:v>3.5838150289017351E-2</c:v>
                </c:pt>
                <c:pt idx="15">
                  <c:v>3.5260115606936426E-2</c:v>
                </c:pt>
                <c:pt idx="16">
                  <c:v>3.3526011560693653E-2</c:v>
                </c:pt>
                <c:pt idx="17">
                  <c:v>3.2369942196531803E-2</c:v>
                </c:pt>
                <c:pt idx="18">
                  <c:v>3.0057803468208102E-2</c:v>
                </c:pt>
                <c:pt idx="19">
                  <c:v>2.77456647398844E-2</c:v>
                </c:pt>
                <c:pt idx="20">
                  <c:v>2.5433526011560702E-2</c:v>
                </c:pt>
                <c:pt idx="21">
                  <c:v>2.4277456647398853E-2</c:v>
                </c:pt>
                <c:pt idx="22">
                  <c:v>2.3121387283237003E-2</c:v>
                </c:pt>
                <c:pt idx="23">
                  <c:v>2.3121387283237003E-2</c:v>
                </c:pt>
                <c:pt idx="24">
                  <c:v>2.3121387283237003E-2</c:v>
                </c:pt>
                <c:pt idx="25">
                  <c:v>2.3121387283237003E-2</c:v>
                </c:pt>
                <c:pt idx="26">
                  <c:v>2.3121387283237003E-2</c:v>
                </c:pt>
                <c:pt idx="27">
                  <c:v>2.3121387283237003E-2</c:v>
                </c:pt>
                <c:pt idx="28">
                  <c:v>2.3121387283237003E-2</c:v>
                </c:pt>
                <c:pt idx="29">
                  <c:v>2.3121387283237003E-2</c:v>
                </c:pt>
                <c:pt idx="30">
                  <c:v>2.3121387283237003E-2</c:v>
                </c:pt>
                <c:pt idx="31">
                  <c:v>2.2543352601156079E-2</c:v>
                </c:pt>
                <c:pt idx="32">
                  <c:v>2.1965317919075154E-2</c:v>
                </c:pt>
                <c:pt idx="33">
                  <c:v>2.138728323699423E-2</c:v>
                </c:pt>
                <c:pt idx="34">
                  <c:v>2.0809248554913305E-2</c:v>
                </c:pt>
                <c:pt idx="35">
                  <c:v>2.0231213872832381E-2</c:v>
                </c:pt>
                <c:pt idx="36">
                  <c:v>2.0231213872832381E-2</c:v>
                </c:pt>
                <c:pt idx="37">
                  <c:v>2.0231213872832381E-2</c:v>
                </c:pt>
                <c:pt idx="38">
                  <c:v>2.0231213872832381E-2</c:v>
                </c:pt>
                <c:pt idx="39">
                  <c:v>2.0231213872832381E-2</c:v>
                </c:pt>
                <c:pt idx="40">
                  <c:v>2.0231213872832381E-2</c:v>
                </c:pt>
                <c:pt idx="41">
                  <c:v>2.0231213872832381E-2</c:v>
                </c:pt>
                <c:pt idx="42">
                  <c:v>2.0231213872832381E-2</c:v>
                </c:pt>
                <c:pt idx="43">
                  <c:v>2.0231213872832381E-2</c:v>
                </c:pt>
                <c:pt idx="44">
                  <c:v>1.9653179190751456E-2</c:v>
                </c:pt>
                <c:pt idx="45">
                  <c:v>1.9075144508670532E-2</c:v>
                </c:pt>
                <c:pt idx="46">
                  <c:v>1.7919075144508682E-2</c:v>
                </c:pt>
                <c:pt idx="47">
                  <c:v>1.676300578034683E-2</c:v>
                </c:pt>
                <c:pt idx="48">
                  <c:v>1.5606936416184981E-2</c:v>
                </c:pt>
                <c:pt idx="49">
                  <c:v>1.5028901734104056E-2</c:v>
                </c:pt>
                <c:pt idx="50">
                  <c:v>1.4450867052023132E-2</c:v>
                </c:pt>
                <c:pt idx="51">
                  <c:v>1.4450867052023132E-2</c:v>
                </c:pt>
                <c:pt idx="52">
                  <c:v>1.4450867052023132E-2</c:v>
                </c:pt>
                <c:pt idx="53">
                  <c:v>1.4450867052023132E-2</c:v>
                </c:pt>
                <c:pt idx="54">
                  <c:v>1.3872832369942207E-2</c:v>
                </c:pt>
                <c:pt idx="55">
                  <c:v>1.3294797687861282E-2</c:v>
                </c:pt>
                <c:pt idx="56">
                  <c:v>1.2138728323699432E-2</c:v>
                </c:pt>
                <c:pt idx="57">
                  <c:v>1.0982658959537582E-2</c:v>
                </c:pt>
                <c:pt idx="58">
                  <c:v>9.8265895953757315E-3</c:v>
                </c:pt>
                <c:pt idx="59">
                  <c:v>9.2485549132948069E-3</c:v>
                </c:pt>
                <c:pt idx="60">
                  <c:v>8.6705202312138824E-3</c:v>
                </c:pt>
                <c:pt idx="61">
                  <c:v>9.2485549132948087E-3</c:v>
                </c:pt>
                <c:pt idx="62">
                  <c:v>1.0404624277456658E-2</c:v>
                </c:pt>
                <c:pt idx="63">
                  <c:v>1.1560693641618507E-2</c:v>
                </c:pt>
                <c:pt idx="64">
                  <c:v>1.2716763005780358E-2</c:v>
                </c:pt>
                <c:pt idx="65">
                  <c:v>1.3872832369942207E-2</c:v>
                </c:pt>
                <c:pt idx="66">
                  <c:v>1.5028901734104058E-2</c:v>
                </c:pt>
                <c:pt idx="67">
                  <c:v>1.5606936416184982E-2</c:v>
                </c:pt>
                <c:pt idx="68">
                  <c:v>1.6184971098265905E-2</c:v>
                </c:pt>
                <c:pt idx="69">
                  <c:v>1.676300578034683E-2</c:v>
                </c:pt>
                <c:pt idx="70">
                  <c:v>1.7341040462427754E-2</c:v>
                </c:pt>
                <c:pt idx="71">
                  <c:v>1.7341040462427754E-2</c:v>
                </c:pt>
                <c:pt idx="72">
                  <c:v>1.7341040462427754E-2</c:v>
                </c:pt>
                <c:pt idx="73">
                  <c:v>1.7341040462427754E-2</c:v>
                </c:pt>
                <c:pt idx="74">
                  <c:v>1.7341040462427754E-2</c:v>
                </c:pt>
                <c:pt idx="75">
                  <c:v>1.8497109826589603E-2</c:v>
                </c:pt>
                <c:pt idx="76">
                  <c:v>1.9653179190751453E-2</c:v>
                </c:pt>
                <c:pt idx="77">
                  <c:v>2.0809248554913302E-2</c:v>
                </c:pt>
                <c:pt idx="78">
                  <c:v>2.2543352601156075E-2</c:v>
                </c:pt>
                <c:pt idx="79">
                  <c:v>2.4277456647398849E-2</c:v>
                </c:pt>
                <c:pt idx="80">
                  <c:v>2.4855491329479777E-2</c:v>
                </c:pt>
                <c:pt idx="81">
                  <c:v>2.5433526011560702E-2</c:v>
                </c:pt>
                <c:pt idx="82">
                  <c:v>2.601156069364163E-2</c:v>
                </c:pt>
                <c:pt idx="83">
                  <c:v>2.601156069364163E-2</c:v>
                </c:pt>
                <c:pt idx="84">
                  <c:v>2.601156069364163E-2</c:v>
                </c:pt>
                <c:pt idx="85">
                  <c:v>2.601156069364163E-2</c:v>
                </c:pt>
                <c:pt idx="86">
                  <c:v>2.601156069364163E-2</c:v>
                </c:pt>
                <c:pt idx="87">
                  <c:v>2.601156069364163E-2</c:v>
                </c:pt>
                <c:pt idx="88">
                  <c:v>2.601156069364163E-2</c:v>
                </c:pt>
                <c:pt idx="89">
                  <c:v>2.601156069364163E-2</c:v>
                </c:pt>
                <c:pt idx="90">
                  <c:v>2.6589595375722551E-2</c:v>
                </c:pt>
                <c:pt idx="91">
                  <c:v>2.7167630057803475E-2</c:v>
                </c:pt>
                <c:pt idx="92">
                  <c:v>2.7745664739884403E-2</c:v>
                </c:pt>
                <c:pt idx="93">
                  <c:v>2.8901734104046253E-2</c:v>
                </c:pt>
                <c:pt idx="94">
                  <c:v>3.0635838150289026E-2</c:v>
                </c:pt>
                <c:pt idx="95">
                  <c:v>3.1791907514450879E-2</c:v>
                </c:pt>
                <c:pt idx="96">
                  <c:v>3.3526011560693653E-2</c:v>
                </c:pt>
                <c:pt idx="97">
                  <c:v>3.5838150289017344E-2</c:v>
                </c:pt>
                <c:pt idx="98">
                  <c:v>4.3930635838150295E-2</c:v>
                </c:pt>
                <c:pt idx="99">
                  <c:v>4.0462427745664747E-2</c:v>
                </c:pt>
                <c:pt idx="100">
                  <c:v>7.2254335260115612E-2</c:v>
                </c:pt>
              </c:numCache>
            </c:numRef>
          </c:yVal>
          <c:smooth val="0"/>
          <c:extLst>
            <c:ext xmlns:c16="http://schemas.microsoft.com/office/drawing/2014/chart" uri="{C3380CC4-5D6E-409C-BE32-E72D297353CC}">
              <c16:uniqueId val="{00000002-52A3-4427-9079-1B15C845B8ED}"/>
            </c:ext>
          </c:extLst>
        </c:ser>
        <c:ser>
          <c:idx val="3"/>
          <c:order val="3"/>
          <c:tx>
            <c:strRef>
              <c:f>'Model 7'!$AT$178</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7'!$AU$174:$EQ$174</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7'!$AU$178:$EQ$178</c:f>
              <c:numCache>
                <c:formatCode>#,##0.000</c:formatCode>
                <c:ptCount val="101"/>
                <c:pt idx="0">
                  <c:v>0.4638728323699422</c:v>
                </c:pt>
                <c:pt idx="1">
                  <c:v>5.7803468208092484E-2</c:v>
                </c:pt>
                <c:pt idx="2">
                  <c:v>0.12716763005780349</c:v>
                </c:pt>
                <c:pt idx="3">
                  <c:v>4.0173410404624285E-2</c:v>
                </c:pt>
                <c:pt idx="4">
                  <c:v>3.3815028901734108E-2</c:v>
                </c:pt>
                <c:pt idx="5">
                  <c:v>2.9768786127167639E-2</c:v>
                </c:pt>
                <c:pt idx="6">
                  <c:v>2.7745664739884397E-2</c:v>
                </c:pt>
                <c:pt idx="7">
                  <c:v>2.5722543352601164E-2</c:v>
                </c:pt>
                <c:pt idx="8">
                  <c:v>2.4566473988439315E-2</c:v>
                </c:pt>
                <c:pt idx="9">
                  <c:v>2.3988439306358387E-2</c:v>
                </c:pt>
                <c:pt idx="10">
                  <c:v>2.2543352601156075E-2</c:v>
                </c:pt>
                <c:pt idx="11">
                  <c:v>2.1387283236994226E-2</c:v>
                </c:pt>
                <c:pt idx="12">
                  <c:v>2.0231213872832374E-2</c:v>
                </c:pt>
                <c:pt idx="13">
                  <c:v>1.9075144508670525E-2</c:v>
                </c:pt>
                <c:pt idx="14">
                  <c:v>1.7919075144508675E-2</c:v>
                </c:pt>
                <c:pt idx="15">
                  <c:v>1.7630057803468213E-2</c:v>
                </c:pt>
                <c:pt idx="16">
                  <c:v>1.6763005780346826E-2</c:v>
                </c:pt>
                <c:pt idx="17">
                  <c:v>1.6184971098265902E-2</c:v>
                </c:pt>
                <c:pt idx="18">
                  <c:v>1.5028901734104051E-2</c:v>
                </c:pt>
                <c:pt idx="19">
                  <c:v>1.38728323699422E-2</c:v>
                </c:pt>
                <c:pt idx="20">
                  <c:v>1.2716763005780351E-2</c:v>
                </c:pt>
                <c:pt idx="21">
                  <c:v>1.2138728323699426E-2</c:v>
                </c:pt>
                <c:pt idx="22">
                  <c:v>1.1560693641618502E-2</c:v>
                </c:pt>
                <c:pt idx="23">
                  <c:v>1.1560693641618502E-2</c:v>
                </c:pt>
                <c:pt idx="24">
                  <c:v>1.1560693641618502E-2</c:v>
                </c:pt>
                <c:pt idx="25">
                  <c:v>1.1560693641618502E-2</c:v>
                </c:pt>
                <c:pt idx="26">
                  <c:v>1.1560693641618502E-2</c:v>
                </c:pt>
                <c:pt idx="27">
                  <c:v>1.1560693641618502E-2</c:v>
                </c:pt>
                <c:pt idx="28">
                  <c:v>1.1560693641618502E-2</c:v>
                </c:pt>
                <c:pt idx="29">
                  <c:v>1.1560693641618502E-2</c:v>
                </c:pt>
                <c:pt idx="30">
                  <c:v>1.1560693641618502E-2</c:v>
                </c:pt>
                <c:pt idx="31">
                  <c:v>1.1271676300578039E-2</c:v>
                </c:pt>
                <c:pt idx="32">
                  <c:v>1.0982658959537577E-2</c:v>
                </c:pt>
                <c:pt idx="33">
                  <c:v>1.0693641618497115E-2</c:v>
                </c:pt>
                <c:pt idx="34">
                  <c:v>1.0404624277456653E-2</c:v>
                </c:pt>
                <c:pt idx="35">
                  <c:v>1.011560693641619E-2</c:v>
                </c:pt>
                <c:pt idx="36">
                  <c:v>1.011560693641619E-2</c:v>
                </c:pt>
                <c:pt idx="37">
                  <c:v>1.011560693641619E-2</c:v>
                </c:pt>
                <c:pt idx="38">
                  <c:v>1.011560693641619E-2</c:v>
                </c:pt>
                <c:pt idx="39">
                  <c:v>1.011560693641619E-2</c:v>
                </c:pt>
                <c:pt idx="40">
                  <c:v>1.011560693641619E-2</c:v>
                </c:pt>
                <c:pt idx="41">
                  <c:v>1.011560693641619E-2</c:v>
                </c:pt>
                <c:pt idx="42">
                  <c:v>1.011560693641619E-2</c:v>
                </c:pt>
                <c:pt idx="43">
                  <c:v>1.011560693641619E-2</c:v>
                </c:pt>
                <c:pt idx="44">
                  <c:v>9.826589595375728E-3</c:v>
                </c:pt>
                <c:pt idx="45">
                  <c:v>9.5375722543352658E-3</c:v>
                </c:pt>
                <c:pt idx="46">
                  <c:v>8.9595375722543412E-3</c:v>
                </c:pt>
                <c:pt idx="47">
                  <c:v>8.3815028901734149E-3</c:v>
                </c:pt>
                <c:pt idx="48">
                  <c:v>7.8034682080924903E-3</c:v>
                </c:pt>
                <c:pt idx="49">
                  <c:v>7.514450867052028E-3</c:v>
                </c:pt>
                <c:pt idx="50">
                  <c:v>7.2254335260115658E-3</c:v>
                </c:pt>
                <c:pt idx="51">
                  <c:v>7.2254335260115658E-3</c:v>
                </c:pt>
                <c:pt idx="52">
                  <c:v>7.2254335260115658E-3</c:v>
                </c:pt>
                <c:pt idx="53">
                  <c:v>7.2254335260115658E-3</c:v>
                </c:pt>
                <c:pt idx="54">
                  <c:v>6.9364161849711035E-3</c:v>
                </c:pt>
                <c:pt idx="55">
                  <c:v>6.6473988439306412E-3</c:v>
                </c:pt>
                <c:pt idx="56">
                  <c:v>6.0693641618497158E-3</c:v>
                </c:pt>
                <c:pt idx="57">
                  <c:v>5.4913294797687912E-3</c:v>
                </c:pt>
                <c:pt idx="58">
                  <c:v>4.9132947976878658E-3</c:v>
                </c:pt>
                <c:pt idx="59">
                  <c:v>4.6242774566474035E-3</c:v>
                </c:pt>
                <c:pt idx="60">
                  <c:v>4.3352601156069412E-3</c:v>
                </c:pt>
                <c:pt idx="61">
                  <c:v>4.6242774566474043E-3</c:v>
                </c:pt>
                <c:pt idx="62">
                  <c:v>5.2023121387283289E-3</c:v>
                </c:pt>
                <c:pt idx="63">
                  <c:v>5.7803468208092535E-3</c:v>
                </c:pt>
                <c:pt idx="64">
                  <c:v>6.3583815028901789E-3</c:v>
                </c:pt>
                <c:pt idx="65">
                  <c:v>6.9364161849711035E-3</c:v>
                </c:pt>
                <c:pt idx="66">
                  <c:v>7.5144508670520289E-3</c:v>
                </c:pt>
                <c:pt idx="67">
                  <c:v>7.8034682080924912E-3</c:v>
                </c:pt>
                <c:pt idx="68">
                  <c:v>8.0924855491329526E-3</c:v>
                </c:pt>
                <c:pt idx="69">
                  <c:v>8.3815028901734149E-3</c:v>
                </c:pt>
                <c:pt idx="70">
                  <c:v>8.6705202312138772E-3</c:v>
                </c:pt>
                <c:pt idx="71">
                  <c:v>8.6705202312138772E-3</c:v>
                </c:pt>
                <c:pt idx="72">
                  <c:v>8.6705202312138772E-3</c:v>
                </c:pt>
                <c:pt idx="73">
                  <c:v>8.6705202312138772E-3</c:v>
                </c:pt>
                <c:pt idx="74">
                  <c:v>8.6705202312138772E-3</c:v>
                </c:pt>
                <c:pt idx="75">
                  <c:v>9.2485549132948017E-3</c:v>
                </c:pt>
                <c:pt idx="76">
                  <c:v>9.8265895953757263E-3</c:v>
                </c:pt>
                <c:pt idx="77">
                  <c:v>1.0404624277456651E-2</c:v>
                </c:pt>
                <c:pt idx="78">
                  <c:v>1.1271676300578038E-2</c:v>
                </c:pt>
                <c:pt idx="79">
                  <c:v>1.2138728323699425E-2</c:v>
                </c:pt>
                <c:pt idx="80">
                  <c:v>1.2427745664739889E-2</c:v>
                </c:pt>
                <c:pt idx="81">
                  <c:v>1.2716763005780351E-2</c:v>
                </c:pt>
                <c:pt idx="82">
                  <c:v>1.3005780346820815E-2</c:v>
                </c:pt>
                <c:pt idx="83">
                  <c:v>1.3005780346820815E-2</c:v>
                </c:pt>
                <c:pt idx="84">
                  <c:v>1.3005780346820815E-2</c:v>
                </c:pt>
                <c:pt idx="85">
                  <c:v>1.3005780346820815E-2</c:v>
                </c:pt>
                <c:pt idx="86">
                  <c:v>1.3005780346820815E-2</c:v>
                </c:pt>
                <c:pt idx="87">
                  <c:v>1.3005780346820815E-2</c:v>
                </c:pt>
                <c:pt idx="88">
                  <c:v>1.3005780346820815E-2</c:v>
                </c:pt>
                <c:pt idx="89">
                  <c:v>1.3005780346820815E-2</c:v>
                </c:pt>
                <c:pt idx="90">
                  <c:v>1.3294797687861275E-2</c:v>
                </c:pt>
                <c:pt idx="91">
                  <c:v>1.3583815028901738E-2</c:v>
                </c:pt>
                <c:pt idx="92">
                  <c:v>1.3872832369942202E-2</c:v>
                </c:pt>
                <c:pt idx="93">
                  <c:v>1.4450867052023126E-2</c:v>
                </c:pt>
                <c:pt idx="94">
                  <c:v>1.5317919075144513E-2</c:v>
                </c:pt>
                <c:pt idx="95">
                  <c:v>1.5895953757225439E-2</c:v>
                </c:pt>
                <c:pt idx="96">
                  <c:v>1.6763005780346826E-2</c:v>
                </c:pt>
                <c:pt idx="97">
                  <c:v>1.7919075144508672E-2</c:v>
                </c:pt>
                <c:pt idx="98">
                  <c:v>2.1965317919075147E-2</c:v>
                </c:pt>
                <c:pt idx="99">
                  <c:v>2.0231213872832374E-2</c:v>
                </c:pt>
                <c:pt idx="100">
                  <c:v>3.6127167630057806E-2</c:v>
                </c:pt>
              </c:numCache>
            </c:numRef>
          </c:yVal>
          <c:smooth val="0"/>
          <c:extLst>
            <c:ext xmlns:c16="http://schemas.microsoft.com/office/drawing/2014/chart" uri="{C3380CC4-5D6E-409C-BE32-E72D297353CC}">
              <c16:uniqueId val="{00000003-52A3-4427-9079-1B15C845B8ED}"/>
            </c:ext>
          </c:extLst>
        </c:ser>
        <c:dLbls>
          <c:showLegendKey val="0"/>
          <c:showVal val="0"/>
          <c:showCatName val="0"/>
          <c:showSerName val="0"/>
          <c:showPercent val="0"/>
          <c:showBubbleSize val="0"/>
        </c:dLbls>
        <c:axId val="1029969312"/>
        <c:axId val="755693632"/>
      </c:scatterChart>
      <c:valAx>
        <c:axId val="1029969312"/>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755693632"/>
        <c:crosses val="autoZero"/>
        <c:crossBetween val="midCat"/>
      </c:valAx>
      <c:valAx>
        <c:axId val="755693632"/>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029969312"/>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trlProps/ctrlProp1.xml><?xml version="1.0" encoding="utf-8"?>
<formControlPr xmlns="http://schemas.microsoft.com/office/spreadsheetml/2009/9/main" objectType="Spin" dx="26" fmlaLink="$AT$10" max="11" min="1" page="10" val="7"/>
</file>

<file path=xl/ctrlProps/ctrlProp2.xml><?xml version="1.0" encoding="utf-8"?>
<formControlPr xmlns="http://schemas.microsoft.com/office/spreadsheetml/2009/9/main" objectType="Spin" dx="26" fmlaLink="$AU$84" max="11" min="1" page="10"/>
</file>

<file path=xl/ctrlProps/ctrlProp3.xml><?xml version="1.0" encoding="utf-8"?>
<formControlPr xmlns="http://schemas.microsoft.com/office/spreadsheetml/2009/9/main" objectType="Spin" dx="26" fmlaLink="$AW$52" max="20" page="10" val="10"/>
</file>

<file path=xl/ctrlProps/ctrlProp4.xml><?xml version="1.0" encoding="utf-8"?>
<formControlPr xmlns="http://schemas.microsoft.com/office/spreadsheetml/2009/9/main" objectType="Spin" dx="26" fmlaLink="$AW$52" max="20" page="10" val="10"/>
</file>

<file path=xl/ctrlProps/ctrlProp5.xml><?xml version="1.0" encoding="utf-8"?>
<formControlPr xmlns="http://schemas.microsoft.com/office/spreadsheetml/2009/9/main" objectType="Spin" dx="26" fmlaLink="$AW$150" max="20" page="10" val="10"/>
</file>

<file path=xl/ctrlProps/ctrlProp6.xml><?xml version="1.0" encoding="utf-8"?>
<formControlPr xmlns="http://schemas.microsoft.com/office/spreadsheetml/2009/9/main" objectType="Spin" dx="26" fmlaLink="$AW$173" max="20" page="10" val="10"/>
</file>

<file path=xl/ctrlProps/ctrlProp7.xml><?xml version="1.0" encoding="utf-8"?>
<formControlPr xmlns="http://schemas.microsoft.com/office/spreadsheetml/2009/9/main" objectType="Spin" dx="26" fmlaLink="$AR$10" max="11" min="1" page="10" val="7"/>
</file>

<file path=xl/ctrlProps/ctrlProp8.xml><?xml version="1.0" encoding="utf-8"?>
<formControlPr xmlns="http://schemas.microsoft.com/office/spreadsheetml/2009/9/main" objectType="Spin" dx="26" fmlaLink="$AS$80" max="9" min="1" page="10"/>
</file>

<file path=xl/ctrlProps/ctrlProp9.xml><?xml version="1.0" encoding="utf-8"?>
<formControlPr xmlns="http://schemas.microsoft.com/office/spreadsheetml/2009/9/main" objectType="Spin" dx="26" fmlaLink="$AU$48" max="20" page="10" val="10"/>
</file>

<file path=xl/ctrlProps/ctrlProp10.xml><?xml version="1.0" encoding="utf-8"?>
<formControlPr xmlns="http://schemas.microsoft.com/office/spreadsheetml/2009/9/main" objectType="Spin" dx="26" fmlaLink="$AU$48" max="20" page="10" val="10"/>
</file>

<file path=xl/ctrlProps/ctrlProp11.xml><?xml version="1.0" encoding="utf-8"?>
<formControlPr xmlns="http://schemas.microsoft.com/office/spreadsheetml/2009/9/main" objectType="Spin" dx="26" fmlaLink="$AU$146" max="20" page="10" val="10"/>
</file>

<file path=xl/ctrlProps/ctrlProp12.xml><?xml version="1.0" encoding="utf-8"?>
<formControlPr xmlns="http://schemas.microsoft.com/office/spreadsheetml/2009/9/main" objectType="Spin" dx="26" fmlaLink="$AU$169" max="20" page="10" val="10"/>
</file>

<file path=xl/ctrlProps/ctrlProp13.xml><?xml version="1.0" encoding="utf-8"?>
<formControlPr xmlns="http://schemas.microsoft.com/office/spreadsheetml/2009/9/main" objectType="Spin" dx="26" fmlaLink="$AQ$10" max="11" min="1" page="10" val="7"/>
</file>

<file path=xl/ctrlProps/ctrlProp14.xml><?xml version="1.0" encoding="utf-8"?>
<formControlPr xmlns="http://schemas.microsoft.com/office/spreadsheetml/2009/9/main" objectType="Spin" dx="26" fmlaLink="$AR$78" max="8" min="1" page="10"/>
</file>

<file path=xl/ctrlProps/ctrlProp15.xml><?xml version="1.0" encoding="utf-8"?>
<formControlPr xmlns="http://schemas.microsoft.com/office/spreadsheetml/2009/9/main" objectType="Spin" dx="26" fmlaLink="$AT$46" max="20" page="10" val="7"/>
</file>

<file path=xl/ctrlProps/ctrlProp16.xml><?xml version="1.0" encoding="utf-8"?>
<formControlPr xmlns="http://schemas.microsoft.com/office/spreadsheetml/2009/9/main" objectType="Spin" dx="26" fmlaLink="$AT$46" max="20" page="10" val="7"/>
</file>

<file path=xl/ctrlProps/ctrlProp17.xml><?xml version="1.0" encoding="utf-8"?>
<formControlPr xmlns="http://schemas.microsoft.com/office/spreadsheetml/2009/9/main" objectType="Spin" dx="26" fmlaLink="$AT$144" max="20" page="10" val="10"/>
</file>

<file path=xl/ctrlProps/ctrlProp18.xml><?xml version="1.0" encoding="utf-8"?>
<formControlPr xmlns="http://schemas.microsoft.com/office/spreadsheetml/2009/9/main" objectType="Spin" dx="26" fmlaLink="$AT$167" max="20" page="10" val="10"/>
</file>

<file path=xl/ctrlProps/ctrlProp19.xml><?xml version="1.0" encoding="utf-8"?>
<formControlPr xmlns="http://schemas.microsoft.com/office/spreadsheetml/2009/9/main" objectType="Spin" dx="26" fmlaLink="$AQ$10" max="11" min="1" page="10" val="7"/>
</file>

<file path=xl/ctrlProps/ctrlProp20.xml><?xml version="1.0" encoding="utf-8"?>
<formControlPr xmlns="http://schemas.microsoft.com/office/spreadsheetml/2009/9/main" objectType="Spin" dx="26" fmlaLink="$AR$78" max="8" min="1" page="10"/>
</file>

<file path=xl/ctrlProps/ctrlProp21.xml><?xml version="1.0" encoding="utf-8"?>
<formControlPr xmlns="http://schemas.microsoft.com/office/spreadsheetml/2009/9/main" objectType="Spin" dx="26" fmlaLink="$AT$46" max="20" page="10" val="4"/>
</file>

<file path=xl/ctrlProps/ctrlProp22.xml><?xml version="1.0" encoding="utf-8"?>
<formControlPr xmlns="http://schemas.microsoft.com/office/spreadsheetml/2009/9/main" objectType="Spin" dx="26" fmlaLink="$AT$46" max="20" page="10" val="4"/>
</file>

<file path=xl/ctrlProps/ctrlProp23.xml><?xml version="1.0" encoding="utf-8"?>
<formControlPr xmlns="http://schemas.microsoft.com/office/spreadsheetml/2009/9/main" objectType="Spin" dx="26" fmlaLink="$AT$144" max="20" page="10" val="10"/>
</file>

<file path=xl/ctrlProps/ctrlProp24.xml><?xml version="1.0" encoding="utf-8"?>
<formControlPr xmlns="http://schemas.microsoft.com/office/spreadsheetml/2009/9/main" objectType="Spin" dx="26" fmlaLink="$AT$167" max="20" page="10" val="10"/>
</file>

<file path=xl/ctrlProps/ctrlProp25.xml><?xml version="1.0" encoding="utf-8"?>
<formControlPr xmlns="http://schemas.microsoft.com/office/spreadsheetml/2009/9/main" objectType="Spin" dx="26" fmlaLink="$AQ$10" max="11" min="1" page="10" val="7"/>
</file>

<file path=xl/ctrlProps/ctrlProp26.xml><?xml version="1.0" encoding="utf-8"?>
<formControlPr xmlns="http://schemas.microsoft.com/office/spreadsheetml/2009/9/main" objectType="Spin" dx="26" fmlaLink="$AR$78" max="8" min="1" page="10"/>
</file>

<file path=xl/ctrlProps/ctrlProp27.xml><?xml version="1.0" encoding="utf-8"?>
<formControlPr xmlns="http://schemas.microsoft.com/office/spreadsheetml/2009/9/main" objectType="Spin" dx="26" fmlaLink="$AT$46" max="20" page="10" val="10"/>
</file>

<file path=xl/ctrlProps/ctrlProp28.xml><?xml version="1.0" encoding="utf-8"?>
<formControlPr xmlns="http://schemas.microsoft.com/office/spreadsheetml/2009/9/main" objectType="Spin" dx="26" fmlaLink="$AT$46" max="20" page="10" val="10"/>
</file>

<file path=xl/ctrlProps/ctrlProp29.xml><?xml version="1.0" encoding="utf-8"?>
<formControlPr xmlns="http://schemas.microsoft.com/office/spreadsheetml/2009/9/main" objectType="Spin" dx="26" fmlaLink="$AT$144" max="20" page="10" val="10"/>
</file>

<file path=xl/ctrlProps/ctrlProp30.xml><?xml version="1.0" encoding="utf-8"?>
<formControlPr xmlns="http://schemas.microsoft.com/office/spreadsheetml/2009/9/main" objectType="Spin" dx="26" fmlaLink="$AT$167" max="20" page="10" val="10"/>
</file>

<file path=xl/ctrlProps/ctrlProp31.xml><?xml version="1.0" encoding="utf-8"?>
<formControlPr xmlns="http://schemas.microsoft.com/office/spreadsheetml/2009/9/main" objectType="Spin" dx="26" fmlaLink="$AQ$10" max="11" min="1" page="10" val="7"/>
</file>

<file path=xl/ctrlProps/ctrlProp32.xml><?xml version="1.0" encoding="utf-8"?>
<formControlPr xmlns="http://schemas.microsoft.com/office/spreadsheetml/2009/9/main" objectType="Spin" dx="26" fmlaLink="$AR$78" max="8" min="1" page="10"/>
</file>

<file path=xl/ctrlProps/ctrlProp33.xml><?xml version="1.0" encoding="utf-8"?>
<formControlPr xmlns="http://schemas.microsoft.com/office/spreadsheetml/2009/9/main" objectType="Spin" dx="26" fmlaLink="$AT$46" max="20" page="10" val="2"/>
</file>

<file path=xl/ctrlProps/ctrlProp34.xml><?xml version="1.0" encoding="utf-8"?>
<formControlPr xmlns="http://schemas.microsoft.com/office/spreadsheetml/2009/9/main" objectType="Spin" dx="26" fmlaLink="$AT$46" max="20" page="10" val="2"/>
</file>

<file path=xl/ctrlProps/ctrlProp35.xml><?xml version="1.0" encoding="utf-8"?>
<formControlPr xmlns="http://schemas.microsoft.com/office/spreadsheetml/2009/9/main" objectType="Spin" dx="26" fmlaLink="$AT$144" max="20" page="10" val="10"/>
</file>

<file path=xl/ctrlProps/ctrlProp36.xml><?xml version="1.0" encoding="utf-8"?>
<formControlPr xmlns="http://schemas.microsoft.com/office/spreadsheetml/2009/9/main" objectType="Spin" dx="26" fmlaLink="$AT$167" max="20" page="10" val="10"/>
</file>

<file path=xl/ctrlProps/ctrlProp37.xml><?xml version="1.0" encoding="utf-8"?>
<formControlPr xmlns="http://schemas.microsoft.com/office/spreadsheetml/2009/9/main" objectType="Spin" dx="26" fmlaLink="$AT$10" max="11" min="1" page="10" val="7"/>
</file>

<file path=xl/ctrlProps/ctrlProp38.xml><?xml version="1.0" encoding="utf-8"?>
<formControlPr xmlns="http://schemas.microsoft.com/office/spreadsheetml/2009/9/main" objectType="Spin" dx="26" fmlaLink="$AU$84" max="11" min="1" page="10"/>
</file>

<file path=xl/ctrlProps/ctrlProp39.xml><?xml version="1.0" encoding="utf-8"?>
<formControlPr xmlns="http://schemas.microsoft.com/office/spreadsheetml/2009/9/main" objectType="Spin" dx="26" fmlaLink="$AW$52" max="20" page="10" val="10"/>
</file>

<file path=xl/ctrlProps/ctrlProp40.xml><?xml version="1.0" encoding="utf-8"?>
<formControlPr xmlns="http://schemas.microsoft.com/office/spreadsheetml/2009/9/main" objectType="Spin" dx="26" fmlaLink="$AW$52" max="20" page="10" val="10"/>
</file>

<file path=xl/ctrlProps/ctrlProp41.xml><?xml version="1.0" encoding="utf-8"?>
<formControlPr xmlns="http://schemas.microsoft.com/office/spreadsheetml/2009/9/main" objectType="Spin" dx="26" fmlaLink="$AW$150" max="20" page="10" val="10"/>
</file>

<file path=xl/ctrlProps/ctrlProp42.xml><?xml version="1.0" encoding="utf-8"?>
<formControlPr xmlns="http://schemas.microsoft.com/office/spreadsheetml/2009/9/main" objectType="Spin" dx="26" fmlaLink="$AW$173" max="20" page="10" val="10"/>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image" Target="../media/image3.emf"/></Relationships>
</file>

<file path=xl/drawings/_rels/drawing4.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image" Target="../media/image4.emf"/></Relationships>
</file>

<file path=xl/drawings/_rels/drawing5.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image" Target="../media/image5.emf"/></Relationships>
</file>

<file path=xl/drawings/_rels/drawing6.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0.xml"/><Relationship Id="rId5" Type="http://schemas.openxmlformats.org/officeDocument/2006/relationships/chart" Target="../charts/chart29.xml"/><Relationship Id="rId4" Type="http://schemas.openxmlformats.org/officeDocument/2006/relationships/image" Target="../media/image6.emf"/></Relationships>
</file>

<file path=xl/drawings/_rels/drawing7.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5.xml"/><Relationship Id="rId5" Type="http://schemas.openxmlformats.org/officeDocument/2006/relationships/chart" Target="../charts/chart34.xml"/><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0</xdr:col>
      <xdr:colOff>127000</xdr:colOff>
      <xdr:row>83</xdr:row>
      <xdr:rowOff>127000</xdr:rowOff>
    </xdr:from>
    <xdr:to>
      <xdr:col>8</xdr:col>
      <xdr:colOff>584200</xdr:colOff>
      <xdr:row>102</xdr:row>
      <xdr:rowOff>127000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61</xdr:row>
      <xdr:rowOff>127000</xdr:rowOff>
    </xdr:from>
    <xdr:to>
      <xdr:col>8</xdr:col>
      <xdr:colOff>584200</xdr:colOff>
      <xdr:row>80</xdr:row>
      <xdr:rowOff>127000</xdr:rowOff>
    </xdr:to>
    <xdr:graphicFrame macro="">
      <xdr:nvGraphicFramePr>
        <xdr:cNvPr id="3" name="Chart 1">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106</xdr:row>
      <xdr:rowOff>126999</xdr:rowOff>
    </xdr:from>
    <xdr:to>
      <xdr:col>8</xdr:col>
      <xdr:colOff>584200</xdr:colOff>
      <xdr:row>125</xdr:row>
      <xdr:rowOff>126999</xdr:rowOff>
    </xdr:to>
    <xdr:graphicFrame macro="">
      <xdr:nvGraphicFramePr>
        <xdr:cNvPr id="4" name="Chart 1">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127000</xdr:colOff>
      <xdr:row>128</xdr:row>
      <xdr:rowOff>127000</xdr:rowOff>
    </xdr:from>
    <xdr:to>
      <xdr:col>8</xdr:col>
      <xdr:colOff>584200</xdr:colOff>
      <xdr:row>147</xdr:row>
      <xdr:rowOff>127000</xdr:rowOff>
    </xdr:to>
    <xdr:pic>
      <xdr:nvPicPr>
        <xdr:cNvPr id="1044" name="Picture 20">
          <a:extLst>
            <a:ext uri="{FF2B5EF4-FFF2-40B4-BE49-F238E27FC236}">
              <a16:creationId xmlns:a16="http://schemas.microsoft.com/office/drawing/2014/main" id="{00000000-0008-0000-0100-00001404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6822420"/>
          <a:ext cx="5334000" cy="2461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151</xdr:row>
      <xdr:rowOff>60960</xdr:rowOff>
    </xdr:from>
    <xdr:to>
      <xdr:col>8</xdr:col>
      <xdr:colOff>584200</xdr:colOff>
      <xdr:row>170</xdr:row>
      <xdr:rowOff>60960</xdr:rowOff>
    </xdr:to>
    <xdr:graphicFrame macro="">
      <xdr:nvGraphicFramePr>
        <xdr:cNvPr id="6" name="Chart 1">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127000</xdr:colOff>
      <xdr:row>174</xdr:row>
      <xdr:rowOff>60960</xdr:rowOff>
    </xdr:from>
    <xdr:to>
      <xdr:col>8</xdr:col>
      <xdr:colOff>584200</xdr:colOff>
      <xdr:row>193</xdr:row>
      <xdr:rowOff>60960</xdr:rowOff>
    </xdr:to>
    <xdr:graphicFrame macro="">
      <xdr:nvGraphicFramePr>
        <xdr:cNvPr id="7" name="Chart 1">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xdr:from>
          <xdr:col>9</xdr:col>
          <xdr:colOff>0</xdr:colOff>
          <xdr:row>9</xdr:row>
          <xdr:rowOff>0</xdr:rowOff>
        </xdr:from>
        <xdr:to>
          <xdr:col>10</xdr:col>
          <xdr:colOff>0</xdr:colOff>
          <xdr:row>11</xdr:row>
          <xdr:rowOff>114300</xdr:rowOff>
        </xdr:to>
        <xdr:sp macro="" textlink="">
          <xdr:nvSpPr>
            <xdr:cNvPr id="1045" name="Spinner 21" hidden="1">
              <a:extLst>
                <a:ext uri="{63B3BB69-23CF-44E3-9099-C40C66FF867C}">
                  <a14:compatExt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86</xdr:row>
          <xdr:rowOff>0</xdr:rowOff>
        </xdr:from>
        <xdr:to>
          <xdr:col>10</xdr:col>
          <xdr:colOff>0</xdr:colOff>
          <xdr:row>88</xdr:row>
          <xdr:rowOff>121920</xdr:rowOff>
        </xdr:to>
        <xdr:sp macro="" textlink="">
          <xdr:nvSpPr>
            <xdr:cNvPr id="1046" name="Spinner 22" hidden="1">
              <a:extLst>
                <a:ext uri="{63B3BB69-23CF-44E3-9099-C40C66FF867C}">
                  <a14:compatExt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60960</xdr:colOff>
          <xdr:row>53</xdr:row>
          <xdr:rowOff>0</xdr:rowOff>
        </xdr:from>
        <xdr:to>
          <xdr:col>10</xdr:col>
          <xdr:colOff>60960</xdr:colOff>
          <xdr:row>55</xdr:row>
          <xdr:rowOff>121920</xdr:rowOff>
        </xdr:to>
        <xdr:sp macro="" textlink="">
          <xdr:nvSpPr>
            <xdr:cNvPr id="1047" name="Spinner 23" hidden="1">
              <a:extLst>
                <a:ext uri="{63B3BB69-23CF-44E3-9099-C40C66FF867C}">
                  <a14:compatExt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60960</xdr:colOff>
          <xdr:row>71</xdr:row>
          <xdr:rowOff>0</xdr:rowOff>
        </xdr:from>
        <xdr:to>
          <xdr:col>10</xdr:col>
          <xdr:colOff>60960</xdr:colOff>
          <xdr:row>73</xdr:row>
          <xdr:rowOff>121920</xdr:rowOff>
        </xdr:to>
        <xdr:sp macro="" textlink="">
          <xdr:nvSpPr>
            <xdr:cNvPr id="1048" name="Spinner 24" hidden="1">
              <a:extLst>
                <a:ext uri="{63B3BB69-23CF-44E3-9099-C40C66FF867C}">
                  <a14:compatExt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160</xdr:row>
          <xdr:rowOff>0</xdr:rowOff>
        </xdr:from>
        <xdr:to>
          <xdr:col>10</xdr:col>
          <xdr:colOff>0</xdr:colOff>
          <xdr:row>162</xdr:row>
          <xdr:rowOff>121920</xdr:rowOff>
        </xdr:to>
        <xdr:sp macro="" textlink="">
          <xdr:nvSpPr>
            <xdr:cNvPr id="1049" name="Spinner 25" hidden="1">
              <a:extLst>
                <a:ext uri="{63B3BB69-23CF-44E3-9099-C40C66FF867C}">
                  <a14:compatExt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183</xdr:row>
          <xdr:rowOff>0</xdr:rowOff>
        </xdr:from>
        <xdr:to>
          <xdr:col>10</xdr:col>
          <xdr:colOff>0</xdr:colOff>
          <xdr:row>185</xdr:row>
          <xdr:rowOff>121920</xdr:rowOff>
        </xdr:to>
        <xdr:sp macro="" textlink="">
          <xdr:nvSpPr>
            <xdr:cNvPr id="1050" name="Spinner 26" hidden="1">
              <a:extLst>
                <a:ext uri="{63B3BB69-23CF-44E3-9099-C40C66FF867C}">
                  <a14:compatExt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127000</xdr:colOff>
      <xdr:row>79</xdr:row>
      <xdr:rowOff>127000</xdr:rowOff>
    </xdr:from>
    <xdr:to>
      <xdr:col>8</xdr:col>
      <xdr:colOff>584200</xdr:colOff>
      <xdr:row>98</xdr:row>
      <xdr:rowOff>127000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57</xdr:row>
      <xdr:rowOff>127000</xdr:rowOff>
    </xdr:from>
    <xdr:to>
      <xdr:col>8</xdr:col>
      <xdr:colOff>584200</xdr:colOff>
      <xdr:row>76</xdr:row>
      <xdr:rowOff>127000</xdr:rowOff>
    </xdr:to>
    <xdr:graphicFrame macro="">
      <xdr:nvGraphicFramePr>
        <xdr:cNvPr id="3" name="Chart 1">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102</xdr:row>
      <xdr:rowOff>126999</xdr:rowOff>
    </xdr:from>
    <xdr:to>
      <xdr:col>8</xdr:col>
      <xdr:colOff>584200</xdr:colOff>
      <xdr:row>121</xdr:row>
      <xdr:rowOff>126999</xdr:rowOff>
    </xdr:to>
    <xdr:graphicFrame macro="">
      <xdr:nvGraphicFramePr>
        <xdr:cNvPr id="4" name="Chart 1">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127000</xdr:colOff>
      <xdr:row>124</xdr:row>
      <xdr:rowOff>127000</xdr:rowOff>
    </xdr:from>
    <xdr:to>
      <xdr:col>8</xdr:col>
      <xdr:colOff>584200</xdr:colOff>
      <xdr:row>143</xdr:row>
      <xdr:rowOff>127000</xdr:rowOff>
    </xdr:to>
    <xdr:pic>
      <xdr:nvPicPr>
        <xdr:cNvPr id="10260" name="Picture 20">
          <a:extLst>
            <a:ext uri="{FF2B5EF4-FFF2-40B4-BE49-F238E27FC236}">
              <a16:creationId xmlns:a16="http://schemas.microsoft.com/office/drawing/2014/main" id="{00000000-0008-0000-0200-00001428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6289020"/>
          <a:ext cx="5334000" cy="2461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147</xdr:row>
      <xdr:rowOff>60960</xdr:rowOff>
    </xdr:from>
    <xdr:to>
      <xdr:col>8</xdr:col>
      <xdr:colOff>584200</xdr:colOff>
      <xdr:row>166</xdr:row>
      <xdr:rowOff>60960</xdr:rowOff>
    </xdr:to>
    <xdr:graphicFrame macro="">
      <xdr:nvGraphicFramePr>
        <xdr:cNvPr id="6" name="Chart 1">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127000</xdr:colOff>
      <xdr:row>170</xdr:row>
      <xdr:rowOff>60960</xdr:rowOff>
    </xdr:from>
    <xdr:to>
      <xdr:col>8</xdr:col>
      <xdr:colOff>584200</xdr:colOff>
      <xdr:row>189</xdr:row>
      <xdr:rowOff>60960</xdr:rowOff>
    </xdr:to>
    <xdr:graphicFrame macro="">
      <xdr:nvGraphicFramePr>
        <xdr:cNvPr id="7" name="Chart 1">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xdr:from>
          <xdr:col>9</xdr:col>
          <xdr:colOff>0</xdr:colOff>
          <xdr:row>9</xdr:row>
          <xdr:rowOff>0</xdr:rowOff>
        </xdr:from>
        <xdr:to>
          <xdr:col>10</xdr:col>
          <xdr:colOff>0</xdr:colOff>
          <xdr:row>11</xdr:row>
          <xdr:rowOff>114300</xdr:rowOff>
        </xdr:to>
        <xdr:sp macro="" textlink="">
          <xdr:nvSpPr>
            <xdr:cNvPr id="10261" name="Spinner 21" hidden="1">
              <a:extLst>
                <a:ext uri="{63B3BB69-23CF-44E3-9099-C40C66FF867C}">
                  <a14:compatExt spid="_x0000_s10261"/>
                </a:ext>
                <a:ext uri="{FF2B5EF4-FFF2-40B4-BE49-F238E27FC236}">
                  <a16:creationId xmlns:a16="http://schemas.microsoft.com/office/drawing/2014/main" id="{00000000-0008-0000-0200-0000152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82</xdr:row>
          <xdr:rowOff>0</xdr:rowOff>
        </xdr:from>
        <xdr:to>
          <xdr:col>10</xdr:col>
          <xdr:colOff>0</xdr:colOff>
          <xdr:row>84</xdr:row>
          <xdr:rowOff>121920</xdr:rowOff>
        </xdr:to>
        <xdr:sp macro="" textlink="">
          <xdr:nvSpPr>
            <xdr:cNvPr id="10262" name="Spinner 22" hidden="1">
              <a:extLst>
                <a:ext uri="{63B3BB69-23CF-44E3-9099-C40C66FF867C}">
                  <a14:compatExt spid="_x0000_s10262"/>
                </a:ext>
                <a:ext uri="{FF2B5EF4-FFF2-40B4-BE49-F238E27FC236}">
                  <a16:creationId xmlns:a16="http://schemas.microsoft.com/office/drawing/2014/main" id="{00000000-0008-0000-0200-0000162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60960</xdr:colOff>
          <xdr:row>49</xdr:row>
          <xdr:rowOff>0</xdr:rowOff>
        </xdr:from>
        <xdr:to>
          <xdr:col>10</xdr:col>
          <xdr:colOff>60960</xdr:colOff>
          <xdr:row>51</xdr:row>
          <xdr:rowOff>121920</xdr:rowOff>
        </xdr:to>
        <xdr:sp macro="" textlink="">
          <xdr:nvSpPr>
            <xdr:cNvPr id="10263" name="Spinner 23" hidden="1">
              <a:extLst>
                <a:ext uri="{63B3BB69-23CF-44E3-9099-C40C66FF867C}">
                  <a14:compatExt spid="_x0000_s10263"/>
                </a:ext>
                <a:ext uri="{FF2B5EF4-FFF2-40B4-BE49-F238E27FC236}">
                  <a16:creationId xmlns:a16="http://schemas.microsoft.com/office/drawing/2014/main" id="{00000000-0008-0000-0200-0000172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60960</xdr:colOff>
          <xdr:row>67</xdr:row>
          <xdr:rowOff>0</xdr:rowOff>
        </xdr:from>
        <xdr:to>
          <xdr:col>10</xdr:col>
          <xdr:colOff>60960</xdr:colOff>
          <xdr:row>69</xdr:row>
          <xdr:rowOff>121920</xdr:rowOff>
        </xdr:to>
        <xdr:sp macro="" textlink="">
          <xdr:nvSpPr>
            <xdr:cNvPr id="10264" name="Spinner 24" hidden="1">
              <a:extLst>
                <a:ext uri="{63B3BB69-23CF-44E3-9099-C40C66FF867C}">
                  <a14:compatExt spid="_x0000_s10264"/>
                </a:ext>
                <a:ext uri="{FF2B5EF4-FFF2-40B4-BE49-F238E27FC236}">
                  <a16:creationId xmlns:a16="http://schemas.microsoft.com/office/drawing/2014/main" id="{00000000-0008-0000-0200-0000182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156</xdr:row>
          <xdr:rowOff>0</xdr:rowOff>
        </xdr:from>
        <xdr:to>
          <xdr:col>10</xdr:col>
          <xdr:colOff>0</xdr:colOff>
          <xdr:row>158</xdr:row>
          <xdr:rowOff>121920</xdr:rowOff>
        </xdr:to>
        <xdr:sp macro="" textlink="">
          <xdr:nvSpPr>
            <xdr:cNvPr id="10265" name="Spinner 25" hidden="1">
              <a:extLst>
                <a:ext uri="{63B3BB69-23CF-44E3-9099-C40C66FF867C}">
                  <a14:compatExt spid="_x0000_s10265"/>
                </a:ext>
                <a:ext uri="{FF2B5EF4-FFF2-40B4-BE49-F238E27FC236}">
                  <a16:creationId xmlns:a16="http://schemas.microsoft.com/office/drawing/2014/main" id="{00000000-0008-0000-0200-0000192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179</xdr:row>
          <xdr:rowOff>0</xdr:rowOff>
        </xdr:from>
        <xdr:to>
          <xdr:col>10</xdr:col>
          <xdr:colOff>0</xdr:colOff>
          <xdr:row>181</xdr:row>
          <xdr:rowOff>121920</xdr:rowOff>
        </xdr:to>
        <xdr:sp macro="" textlink="">
          <xdr:nvSpPr>
            <xdr:cNvPr id="10266" name="Spinner 26" hidden="1">
              <a:extLst>
                <a:ext uri="{63B3BB69-23CF-44E3-9099-C40C66FF867C}">
                  <a14:compatExt spid="_x0000_s10266"/>
                </a:ext>
                <a:ext uri="{FF2B5EF4-FFF2-40B4-BE49-F238E27FC236}">
                  <a16:creationId xmlns:a16="http://schemas.microsoft.com/office/drawing/2014/main" id="{00000000-0008-0000-0200-00001A2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127000</xdr:colOff>
      <xdr:row>77</xdr:row>
      <xdr:rowOff>127000</xdr:rowOff>
    </xdr:from>
    <xdr:to>
      <xdr:col>8</xdr:col>
      <xdr:colOff>584200</xdr:colOff>
      <xdr:row>96</xdr:row>
      <xdr:rowOff>127000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55</xdr:row>
      <xdr:rowOff>127000</xdr:rowOff>
    </xdr:from>
    <xdr:to>
      <xdr:col>8</xdr:col>
      <xdr:colOff>584200</xdr:colOff>
      <xdr:row>74</xdr:row>
      <xdr:rowOff>127000</xdr:rowOff>
    </xdr:to>
    <xdr:graphicFrame macro="">
      <xdr:nvGraphicFramePr>
        <xdr:cNvPr id="3" name="Chart 1">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100</xdr:row>
      <xdr:rowOff>126999</xdr:rowOff>
    </xdr:from>
    <xdr:to>
      <xdr:col>8</xdr:col>
      <xdr:colOff>584200</xdr:colOff>
      <xdr:row>119</xdr:row>
      <xdr:rowOff>126999</xdr:rowOff>
    </xdr:to>
    <xdr:graphicFrame macro="">
      <xdr:nvGraphicFramePr>
        <xdr:cNvPr id="4" name="Chart 1">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127000</xdr:colOff>
      <xdr:row>122</xdr:row>
      <xdr:rowOff>127000</xdr:rowOff>
    </xdr:from>
    <xdr:to>
      <xdr:col>8</xdr:col>
      <xdr:colOff>584200</xdr:colOff>
      <xdr:row>141</xdr:row>
      <xdr:rowOff>127000</xdr:rowOff>
    </xdr:to>
    <xdr:pic>
      <xdr:nvPicPr>
        <xdr:cNvPr id="17428" name="Picture 20">
          <a:extLst>
            <a:ext uri="{FF2B5EF4-FFF2-40B4-BE49-F238E27FC236}">
              <a16:creationId xmlns:a16="http://schemas.microsoft.com/office/drawing/2014/main" id="{00000000-0008-0000-0300-00001444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6022320"/>
          <a:ext cx="5334000" cy="2461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145</xdr:row>
      <xdr:rowOff>60960</xdr:rowOff>
    </xdr:from>
    <xdr:to>
      <xdr:col>8</xdr:col>
      <xdr:colOff>584200</xdr:colOff>
      <xdr:row>164</xdr:row>
      <xdr:rowOff>60960</xdr:rowOff>
    </xdr:to>
    <xdr:graphicFrame macro="">
      <xdr:nvGraphicFramePr>
        <xdr:cNvPr id="6" name="Chart 1">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127000</xdr:colOff>
      <xdr:row>168</xdr:row>
      <xdr:rowOff>60960</xdr:rowOff>
    </xdr:from>
    <xdr:to>
      <xdr:col>8</xdr:col>
      <xdr:colOff>584200</xdr:colOff>
      <xdr:row>187</xdr:row>
      <xdr:rowOff>60960</xdr:rowOff>
    </xdr:to>
    <xdr:graphicFrame macro="">
      <xdr:nvGraphicFramePr>
        <xdr:cNvPr id="7" name="Chart 1">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xdr:from>
          <xdr:col>9</xdr:col>
          <xdr:colOff>0</xdr:colOff>
          <xdr:row>9</xdr:row>
          <xdr:rowOff>0</xdr:rowOff>
        </xdr:from>
        <xdr:to>
          <xdr:col>10</xdr:col>
          <xdr:colOff>0</xdr:colOff>
          <xdr:row>11</xdr:row>
          <xdr:rowOff>114300</xdr:rowOff>
        </xdr:to>
        <xdr:sp macro="" textlink="">
          <xdr:nvSpPr>
            <xdr:cNvPr id="17429" name="Spinner 21" hidden="1">
              <a:extLst>
                <a:ext uri="{63B3BB69-23CF-44E3-9099-C40C66FF867C}">
                  <a14:compatExt spid="_x0000_s17429"/>
                </a:ext>
                <a:ext uri="{FF2B5EF4-FFF2-40B4-BE49-F238E27FC236}">
                  <a16:creationId xmlns:a16="http://schemas.microsoft.com/office/drawing/2014/main" id="{00000000-0008-0000-0300-0000154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80</xdr:row>
          <xdr:rowOff>0</xdr:rowOff>
        </xdr:from>
        <xdr:to>
          <xdr:col>10</xdr:col>
          <xdr:colOff>0</xdr:colOff>
          <xdr:row>82</xdr:row>
          <xdr:rowOff>121920</xdr:rowOff>
        </xdr:to>
        <xdr:sp macro="" textlink="">
          <xdr:nvSpPr>
            <xdr:cNvPr id="17430" name="Spinner 22" hidden="1">
              <a:extLst>
                <a:ext uri="{63B3BB69-23CF-44E3-9099-C40C66FF867C}">
                  <a14:compatExt spid="_x0000_s17430"/>
                </a:ext>
                <a:ext uri="{FF2B5EF4-FFF2-40B4-BE49-F238E27FC236}">
                  <a16:creationId xmlns:a16="http://schemas.microsoft.com/office/drawing/2014/main" id="{00000000-0008-0000-0300-0000164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60960</xdr:colOff>
          <xdr:row>47</xdr:row>
          <xdr:rowOff>0</xdr:rowOff>
        </xdr:from>
        <xdr:to>
          <xdr:col>10</xdr:col>
          <xdr:colOff>60960</xdr:colOff>
          <xdr:row>49</xdr:row>
          <xdr:rowOff>121920</xdr:rowOff>
        </xdr:to>
        <xdr:sp macro="" textlink="">
          <xdr:nvSpPr>
            <xdr:cNvPr id="17431" name="Spinner 23" hidden="1">
              <a:extLst>
                <a:ext uri="{63B3BB69-23CF-44E3-9099-C40C66FF867C}">
                  <a14:compatExt spid="_x0000_s17431"/>
                </a:ext>
                <a:ext uri="{FF2B5EF4-FFF2-40B4-BE49-F238E27FC236}">
                  <a16:creationId xmlns:a16="http://schemas.microsoft.com/office/drawing/2014/main" id="{00000000-0008-0000-0300-0000174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60960</xdr:colOff>
          <xdr:row>65</xdr:row>
          <xdr:rowOff>0</xdr:rowOff>
        </xdr:from>
        <xdr:to>
          <xdr:col>10</xdr:col>
          <xdr:colOff>60960</xdr:colOff>
          <xdr:row>67</xdr:row>
          <xdr:rowOff>121920</xdr:rowOff>
        </xdr:to>
        <xdr:sp macro="" textlink="">
          <xdr:nvSpPr>
            <xdr:cNvPr id="17432" name="Spinner 24" hidden="1">
              <a:extLst>
                <a:ext uri="{63B3BB69-23CF-44E3-9099-C40C66FF867C}">
                  <a14:compatExt spid="_x0000_s17432"/>
                </a:ext>
                <a:ext uri="{FF2B5EF4-FFF2-40B4-BE49-F238E27FC236}">
                  <a16:creationId xmlns:a16="http://schemas.microsoft.com/office/drawing/2014/main" id="{00000000-0008-0000-0300-0000184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154</xdr:row>
          <xdr:rowOff>0</xdr:rowOff>
        </xdr:from>
        <xdr:to>
          <xdr:col>10</xdr:col>
          <xdr:colOff>0</xdr:colOff>
          <xdr:row>156</xdr:row>
          <xdr:rowOff>121920</xdr:rowOff>
        </xdr:to>
        <xdr:sp macro="" textlink="">
          <xdr:nvSpPr>
            <xdr:cNvPr id="17433" name="Spinner 25" hidden="1">
              <a:extLst>
                <a:ext uri="{63B3BB69-23CF-44E3-9099-C40C66FF867C}">
                  <a14:compatExt spid="_x0000_s17433"/>
                </a:ext>
                <a:ext uri="{FF2B5EF4-FFF2-40B4-BE49-F238E27FC236}">
                  <a16:creationId xmlns:a16="http://schemas.microsoft.com/office/drawing/2014/main" id="{00000000-0008-0000-0300-0000194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177</xdr:row>
          <xdr:rowOff>0</xdr:rowOff>
        </xdr:from>
        <xdr:to>
          <xdr:col>10</xdr:col>
          <xdr:colOff>0</xdr:colOff>
          <xdr:row>179</xdr:row>
          <xdr:rowOff>121920</xdr:rowOff>
        </xdr:to>
        <xdr:sp macro="" textlink="">
          <xdr:nvSpPr>
            <xdr:cNvPr id="17434" name="Spinner 26" hidden="1">
              <a:extLst>
                <a:ext uri="{63B3BB69-23CF-44E3-9099-C40C66FF867C}">
                  <a14:compatExt spid="_x0000_s17434"/>
                </a:ext>
                <a:ext uri="{FF2B5EF4-FFF2-40B4-BE49-F238E27FC236}">
                  <a16:creationId xmlns:a16="http://schemas.microsoft.com/office/drawing/2014/main" id="{00000000-0008-0000-0300-00001A4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0</xdr:col>
      <xdr:colOff>127000</xdr:colOff>
      <xdr:row>77</xdr:row>
      <xdr:rowOff>127000</xdr:rowOff>
    </xdr:from>
    <xdr:to>
      <xdr:col>8</xdr:col>
      <xdr:colOff>584200</xdr:colOff>
      <xdr:row>96</xdr:row>
      <xdr:rowOff>127000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55</xdr:row>
      <xdr:rowOff>127000</xdr:rowOff>
    </xdr:from>
    <xdr:to>
      <xdr:col>8</xdr:col>
      <xdr:colOff>584200</xdr:colOff>
      <xdr:row>74</xdr:row>
      <xdr:rowOff>127000</xdr:rowOff>
    </xdr:to>
    <xdr:graphicFrame macro="">
      <xdr:nvGraphicFramePr>
        <xdr:cNvPr id="3" name="Chart 1">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100</xdr:row>
      <xdr:rowOff>126999</xdr:rowOff>
    </xdr:from>
    <xdr:to>
      <xdr:col>8</xdr:col>
      <xdr:colOff>584200</xdr:colOff>
      <xdr:row>119</xdr:row>
      <xdr:rowOff>126999</xdr:rowOff>
    </xdr:to>
    <xdr:graphicFrame macro="">
      <xdr:nvGraphicFramePr>
        <xdr:cNvPr id="4" name="Chart 1">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127000</xdr:colOff>
      <xdr:row>122</xdr:row>
      <xdr:rowOff>127000</xdr:rowOff>
    </xdr:from>
    <xdr:to>
      <xdr:col>8</xdr:col>
      <xdr:colOff>584200</xdr:colOff>
      <xdr:row>141</xdr:row>
      <xdr:rowOff>127000</xdr:rowOff>
    </xdr:to>
    <xdr:pic>
      <xdr:nvPicPr>
        <xdr:cNvPr id="24596" name="Picture 20">
          <a:extLst>
            <a:ext uri="{FF2B5EF4-FFF2-40B4-BE49-F238E27FC236}">
              <a16:creationId xmlns:a16="http://schemas.microsoft.com/office/drawing/2014/main" id="{00000000-0008-0000-0400-0000146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6022320"/>
          <a:ext cx="5334000" cy="2461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145</xdr:row>
      <xdr:rowOff>60960</xdr:rowOff>
    </xdr:from>
    <xdr:to>
      <xdr:col>8</xdr:col>
      <xdr:colOff>584200</xdr:colOff>
      <xdr:row>164</xdr:row>
      <xdr:rowOff>60960</xdr:rowOff>
    </xdr:to>
    <xdr:graphicFrame macro="">
      <xdr:nvGraphicFramePr>
        <xdr:cNvPr id="6" name="Chart 1">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127000</xdr:colOff>
      <xdr:row>168</xdr:row>
      <xdr:rowOff>60960</xdr:rowOff>
    </xdr:from>
    <xdr:to>
      <xdr:col>8</xdr:col>
      <xdr:colOff>584200</xdr:colOff>
      <xdr:row>187</xdr:row>
      <xdr:rowOff>60960</xdr:rowOff>
    </xdr:to>
    <xdr:graphicFrame macro="">
      <xdr:nvGraphicFramePr>
        <xdr:cNvPr id="7" name="Chart 1">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xdr:from>
          <xdr:col>9</xdr:col>
          <xdr:colOff>0</xdr:colOff>
          <xdr:row>9</xdr:row>
          <xdr:rowOff>0</xdr:rowOff>
        </xdr:from>
        <xdr:to>
          <xdr:col>10</xdr:col>
          <xdr:colOff>0</xdr:colOff>
          <xdr:row>11</xdr:row>
          <xdr:rowOff>114300</xdr:rowOff>
        </xdr:to>
        <xdr:sp macro="" textlink="">
          <xdr:nvSpPr>
            <xdr:cNvPr id="24597" name="Spinner 21" hidden="1">
              <a:extLst>
                <a:ext uri="{63B3BB69-23CF-44E3-9099-C40C66FF867C}">
                  <a14:compatExt spid="_x0000_s24597"/>
                </a:ext>
                <a:ext uri="{FF2B5EF4-FFF2-40B4-BE49-F238E27FC236}">
                  <a16:creationId xmlns:a16="http://schemas.microsoft.com/office/drawing/2014/main" id="{00000000-0008-0000-0400-0000156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80</xdr:row>
          <xdr:rowOff>0</xdr:rowOff>
        </xdr:from>
        <xdr:to>
          <xdr:col>10</xdr:col>
          <xdr:colOff>0</xdr:colOff>
          <xdr:row>82</xdr:row>
          <xdr:rowOff>121920</xdr:rowOff>
        </xdr:to>
        <xdr:sp macro="" textlink="">
          <xdr:nvSpPr>
            <xdr:cNvPr id="24598" name="Spinner 22" hidden="1">
              <a:extLst>
                <a:ext uri="{63B3BB69-23CF-44E3-9099-C40C66FF867C}">
                  <a14:compatExt spid="_x0000_s24598"/>
                </a:ext>
                <a:ext uri="{FF2B5EF4-FFF2-40B4-BE49-F238E27FC236}">
                  <a16:creationId xmlns:a16="http://schemas.microsoft.com/office/drawing/2014/main" id="{00000000-0008-0000-0400-0000166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60960</xdr:colOff>
          <xdr:row>47</xdr:row>
          <xdr:rowOff>0</xdr:rowOff>
        </xdr:from>
        <xdr:to>
          <xdr:col>10</xdr:col>
          <xdr:colOff>60960</xdr:colOff>
          <xdr:row>49</xdr:row>
          <xdr:rowOff>121920</xdr:rowOff>
        </xdr:to>
        <xdr:sp macro="" textlink="">
          <xdr:nvSpPr>
            <xdr:cNvPr id="24599" name="Spinner 23" hidden="1">
              <a:extLst>
                <a:ext uri="{63B3BB69-23CF-44E3-9099-C40C66FF867C}">
                  <a14:compatExt spid="_x0000_s24599"/>
                </a:ext>
                <a:ext uri="{FF2B5EF4-FFF2-40B4-BE49-F238E27FC236}">
                  <a16:creationId xmlns:a16="http://schemas.microsoft.com/office/drawing/2014/main" id="{00000000-0008-0000-0400-0000176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60960</xdr:colOff>
          <xdr:row>65</xdr:row>
          <xdr:rowOff>0</xdr:rowOff>
        </xdr:from>
        <xdr:to>
          <xdr:col>10</xdr:col>
          <xdr:colOff>60960</xdr:colOff>
          <xdr:row>67</xdr:row>
          <xdr:rowOff>121920</xdr:rowOff>
        </xdr:to>
        <xdr:sp macro="" textlink="">
          <xdr:nvSpPr>
            <xdr:cNvPr id="24600" name="Spinner 24" hidden="1">
              <a:extLst>
                <a:ext uri="{63B3BB69-23CF-44E3-9099-C40C66FF867C}">
                  <a14:compatExt spid="_x0000_s24600"/>
                </a:ext>
                <a:ext uri="{FF2B5EF4-FFF2-40B4-BE49-F238E27FC236}">
                  <a16:creationId xmlns:a16="http://schemas.microsoft.com/office/drawing/2014/main" id="{00000000-0008-0000-0400-0000186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154</xdr:row>
          <xdr:rowOff>0</xdr:rowOff>
        </xdr:from>
        <xdr:to>
          <xdr:col>10</xdr:col>
          <xdr:colOff>0</xdr:colOff>
          <xdr:row>156</xdr:row>
          <xdr:rowOff>121920</xdr:rowOff>
        </xdr:to>
        <xdr:sp macro="" textlink="">
          <xdr:nvSpPr>
            <xdr:cNvPr id="24601" name="Spinner 25" hidden="1">
              <a:extLst>
                <a:ext uri="{63B3BB69-23CF-44E3-9099-C40C66FF867C}">
                  <a14:compatExt spid="_x0000_s24601"/>
                </a:ext>
                <a:ext uri="{FF2B5EF4-FFF2-40B4-BE49-F238E27FC236}">
                  <a16:creationId xmlns:a16="http://schemas.microsoft.com/office/drawing/2014/main" id="{00000000-0008-0000-0400-0000196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177</xdr:row>
          <xdr:rowOff>0</xdr:rowOff>
        </xdr:from>
        <xdr:to>
          <xdr:col>10</xdr:col>
          <xdr:colOff>0</xdr:colOff>
          <xdr:row>179</xdr:row>
          <xdr:rowOff>121920</xdr:rowOff>
        </xdr:to>
        <xdr:sp macro="" textlink="">
          <xdr:nvSpPr>
            <xdr:cNvPr id="24602" name="Spinner 26" hidden="1">
              <a:extLst>
                <a:ext uri="{63B3BB69-23CF-44E3-9099-C40C66FF867C}">
                  <a14:compatExt spid="_x0000_s24602"/>
                </a:ext>
                <a:ext uri="{FF2B5EF4-FFF2-40B4-BE49-F238E27FC236}">
                  <a16:creationId xmlns:a16="http://schemas.microsoft.com/office/drawing/2014/main" id="{00000000-0008-0000-0400-00001A6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0</xdr:col>
      <xdr:colOff>127000</xdr:colOff>
      <xdr:row>77</xdr:row>
      <xdr:rowOff>127000</xdr:rowOff>
    </xdr:from>
    <xdr:to>
      <xdr:col>8</xdr:col>
      <xdr:colOff>584200</xdr:colOff>
      <xdr:row>96</xdr:row>
      <xdr:rowOff>127000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55</xdr:row>
      <xdr:rowOff>127000</xdr:rowOff>
    </xdr:from>
    <xdr:to>
      <xdr:col>8</xdr:col>
      <xdr:colOff>584200</xdr:colOff>
      <xdr:row>74</xdr:row>
      <xdr:rowOff>127000</xdr:rowOff>
    </xdr:to>
    <xdr:graphicFrame macro="">
      <xdr:nvGraphicFramePr>
        <xdr:cNvPr id="3" name="Chart 1">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100</xdr:row>
      <xdr:rowOff>126999</xdr:rowOff>
    </xdr:from>
    <xdr:to>
      <xdr:col>8</xdr:col>
      <xdr:colOff>584200</xdr:colOff>
      <xdr:row>119</xdr:row>
      <xdr:rowOff>126999</xdr:rowOff>
    </xdr:to>
    <xdr:graphicFrame macro="">
      <xdr:nvGraphicFramePr>
        <xdr:cNvPr id="4" name="Chart 1">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127000</xdr:colOff>
      <xdr:row>122</xdr:row>
      <xdr:rowOff>127000</xdr:rowOff>
    </xdr:from>
    <xdr:to>
      <xdr:col>8</xdr:col>
      <xdr:colOff>584200</xdr:colOff>
      <xdr:row>141</xdr:row>
      <xdr:rowOff>127000</xdr:rowOff>
    </xdr:to>
    <xdr:pic>
      <xdr:nvPicPr>
        <xdr:cNvPr id="28673" name="Picture 1">
          <a:extLst>
            <a:ext uri="{FF2B5EF4-FFF2-40B4-BE49-F238E27FC236}">
              <a16:creationId xmlns:a16="http://schemas.microsoft.com/office/drawing/2014/main" id="{00000000-0008-0000-0500-0000017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6022320"/>
          <a:ext cx="5334000" cy="2461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145</xdr:row>
      <xdr:rowOff>60960</xdr:rowOff>
    </xdr:from>
    <xdr:to>
      <xdr:col>8</xdr:col>
      <xdr:colOff>584200</xdr:colOff>
      <xdr:row>164</xdr:row>
      <xdr:rowOff>60960</xdr:rowOff>
    </xdr:to>
    <xdr:graphicFrame macro="">
      <xdr:nvGraphicFramePr>
        <xdr:cNvPr id="6" name="Chart 1">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127000</xdr:colOff>
      <xdr:row>168</xdr:row>
      <xdr:rowOff>60960</xdr:rowOff>
    </xdr:from>
    <xdr:to>
      <xdr:col>8</xdr:col>
      <xdr:colOff>584200</xdr:colOff>
      <xdr:row>187</xdr:row>
      <xdr:rowOff>60960</xdr:rowOff>
    </xdr:to>
    <xdr:graphicFrame macro="">
      <xdr:nvGraphicFramePr>
        <xdr:cNvPr id="7" name="Chart 1">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xdr:from>
          <xdr:col>9</xdr:col>
          <xdr:colOff>0</xdr:colOff>
          <xdr:row>9</xdr:row>
          <xdr:rowOff>0</xdr:rowOff>
        </xdr:from>
        <xdr:to>
          <xdr:col>10</xdr:col>
          <xdr:colOff>0</xdr:colOff>
          <xdr:row>11</xdr:row>
          <xdr:rowOff>114300</xdr:rowOff>
        </xdr:to>
        <xdr:sp macro="" textlink="">
          <xdr:nvSpPr>
            <xdr:cNvPr id="28674" name="Spinner 2" hidden="1">
              <a:extLst>
                <a:ext uri="{63B3BB69-23CF-44E3-9099-C40C66FF867C}">
                  <a14:compatExt spid="_x0000_s28674"/>
                </a:ext>
                <a:ext uri="{FF2B5EF4-FFF2-40B4-BE49-F238E27FC236}">
                  <a16:creationId xmlns:a16="http://schemas.microsoft.com/office/drawing/2014/main" id="{00000000-0008-0000-0500-0000027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80</xdr:row>
          <xdr:rowOff>0</xdr:rowOff>
        </xdr:from>
        <xdr:to>
          <xdr:col>10</xdr:col>
          <xdr:colOff>0</xdr:colOff>
          <xdr:row>82</xdr:row>
          <xdr:rowOff>121920</xdr:rowOff>
        </xdr:to>
        <xdr:sp macro="" textlink="">
          <xdr:nvSpPr>
            <xdr:cNvPr id="28675" name="Spinner 3" hidden="1">
              <a:extLst>
                <a:ext uri="{63B3BB69-23CF-44E3-9099-C40C66FF867C}">
                  <a14:compatExt spid="_x0000_s28675"/>
                </a:ext>
                <a:ext uri="{FF2B5EF4-FFF2-40B4-BE49-F238E27FC236}">
                  <a16:creationId xmlns:a16="http://schemas.microsoft.com/office/drawing/2014/main" id="{00000000-0008-0000-0500-0000037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60960</xdr:colOff>
          <xdr:row>47</xdr:row>
          <xdr:rowOff>0</xdr:rowOff>
        </xdr:from>
        <xdr:to>
          <xdr:col>10</xdr:col>
          <xdr:colOff>60960</xdr:colOff>
          <xdr:row>49</xdr:row>
          <xdr:rowOff>121920</xdr:rowOff>
        </xdr:to>
        <xdr:sp macro="" textlink="">
          <xdr:nvSpPr>
            <xdr:cNvPr id="28676" name="Spinner 4" hidden="1">
              <a:extLst>
                <a:ext uri="{63B3BB69-23CF-44E3-9099-C40C66FF867C}">
                  <a14:compatExt spid="_x0000_s28676"/>
                </a:ext>
                <a:ext uri="{FF2B5EF4-FFF2-40B4-BE49-F238E27FC236}">
                  <a16:creationId xmlns:a16="http://schemas.microsoft.com/office/drawing/2014/main" id="{00000000-0008-0000-0500-0000047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60960</xdr:colOff>
          <xdr:row>65</xdr:row>
          <xdr:rowOff>0</xdr:rowOff>
        </xdr:from>
        <xdr:to>
          <xdr:col>10</xdr:col>
          <xdr:colOff>60960</xdr:colOff>
          <xdr:row>67</xdr:row>
          <xdr:rowOff>121920</xdr:rowOff>
        </xdr:to>
        <xdr:sp macro="" textlink="">
          <xdr:nvSpPr>
            <xdr:cNvPr id="28677" name="Spinner 5" hidden="1">
              <a:extLst>
                <a:ext uri="{63B3BB69-23CF-44E3-9099-C40C66FF867C}">
                  <a14:compatExt spid="_x0000_s28677"/>
                </a:ext>
                <a:ext uri="{FF2B5EF4-FFF2-40B4-BE49-F238E27FC236}">
                  <a16:creationId xmlns:a16="http://schemas.microsoft.com/office/drawing/2014/main" id="{00000000-0008-0000-0500-0000057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154</xdr:row>
          <xdr:rowOff>0</xdr:rowOff>
        </xdr:from>
        <xdr:to>
          <xdr:col>10</xdr:col>
          <xdr:colOff>0</xdr:colOff>
          <xdr:row>156</xdr:row>
          <xdr:rowOff>121920</xdr:rowOff>
        </xdr:to>
        <xdr:sp macro="" textlink="">
          <xdr:nvSpPr>
            <xdr:cNvPr id="28678" name="Spinner 6" hidden="1">
              <a:extLst>
                <a:ext uri="{63B3BB69-23CF-44E3-9099-C40C66FF867C}">
                  <a14:compatExt spid="_x0000_s28678"/>
                </a:ext>
                <a:ext uri="{FF2B5EF4-FFF2-40B4-BE49-F238E27FC236}">
                  <a16:creationId xmlns:a16="http://schemas.microsoft.com/office/drawing/2014/main" id="{00000000-0008-0000-0500-0000067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177</xdr:row>
          <xdr:rowOff>0</xdr:rowOff>
        </xdr:from>
        <xdr:to>
          <xdr:col>10</xdr:col>
          <xdr:colOff>0</xdr:colOff>
          <xdr:row>179</xdr:row>
          <xdr:rowOff>121920</xdr:rowOff>
        </xdr:to>
        <xdr:sp macro="" textlink="">
          <xdr:nvSpPr>
            <xdr:cNvPr id="28679" name="Spinner 7" hidden="1">
              <a:extLst>
                <a:ext uri="{63B3BB69-23CF-44E3-9099-C40C66FF867C}">
                  <a14:compatExt spid="_x0000_s28679"/>
                </a:ext>
                <a:ext uri="{FF2B5EF4-FFF2-40B4-BE49-F238E27FC236}">
                  <a16:creationId xmlns:a16="http://schemas.microsoft.com/office/drawing/2014/main" id="{00000000-0008-0000-0500-0000077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0</xdr:col>
      <xdr:colOff>127000</xdr:colOff>
      <xdr:row>77</xdr:row>
      <xdr:rowOff>127000</xdr:rowOff>
    </xdr:from>
    <xdr:to>
      <xdr:col>8</xdr:col>
      <xdr:colOff>584200</xdr:colOff>
      <xdr:row>96</xdr:row>
      <xdr:rowOff>127000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55</xdr:row>
      <xdr:rowOff>127000</xdr:rowOff>
    </xdr:from>
    <xdr:to>
      <xdr:col>8</xdr:col>
      <xdr:colOff>584200</xdr:colOff>
      <xdr:row>74</xdr:row>
      <xdr:rowOff>127000</xdr:rowOff>
    </xdr:to>
    <xdr:graphicFrame macro="">
      <xdr:nvGraphicFramePr>
        <xdr:cNvPr id="3" name="Chart 1">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100</xdr:row>
      <xdr:rowOff>126999</xdr:rowOff>
    </xdr:from>
    <xdr:to>
      <xdr:col>8</xdr:col>
      <xdr:colOff>584200</xdr:colOff>
      <xdr:row>119</xdr:row>
      <xdr:rowOff>126999</xdr:rowOff>
    </xdr:to>
    <xdr:graphicFrame macro="">
      <xdr:nvGraphicFramePr>
        <xdr:cNvPr id="4" name="Chart 1">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127000</xdr:colOff>
      <xdr:row>122</xdr:row>
      <xdr:rowOff>127000</xdr:rowOff>
    </xdr:from>
    <xdr:to>
      <xdr:col>8</xdr:col>
      <xdr:colOff>584200</xdr:colOff>
      <xdr:row>141</xdr:row>
      <xdr:rowOff>127000</xdr:rowOff>
    </xdr:to>
    <xdr:pic>
      <xdr:nvPicPr>
        <xdr:cNvPr id="35841" name="Picture 1">
          <a:extLst>
            <a:ext uri="{FF2B5EF4-FFF2-40B4-BE49-F238E27FC236}">
              <a16:creationId xmlns:a16="http://schemas.microsoft.com/office/drawing/2014/main" id="{00000000-0008-0000-0600-0000018C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6022320"/>
          <a:ext cx="5334000" cy="2461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145</xdr:row>
      <xdr:rowOff>60960</xdr:rowOff>
    </xdr:from>
    <xdr:to>
      <xdr:col>8</xdr:col>
      <xdr:colOff>584200</xdr:colOff>
      <xdr:row>164</xdr:row>
      <xdr:rowOff>60960</xdr:rowOff>
    </xdr:to>
    <xdr:graphicFrame macro="">
      <xdr:nvGraphicFramePr>
        <xdr:cNvPr id="6" name="Chart 1">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127000</xdr:colOff>
      <xdr:row>168</xdr:row>
      <xdr:rowOff>60960</xdr:rowOff>
    </xdr:from>
    <xdr:to>
      <xdr:col>8</xdr:col>
      <xdr:colOff>584200</xdr:colOff>
      <xdr:row>187</xdr:row>
      <xdr:rowOff>60960</xdr:rowOff>
    </xdr:to>
    <xdr:graphicFrame macro="">
      <xdr:nvGraphicFramePr>
        <xdr:cNvPr id="7" name="Chart 1">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xdr:from>
          <xdr:col>9</xdr:col>
          <xdr:colOff>0</xdr:colOff>
          <xdr:row>9</xdr:row>
          <xdr:rowOff>0</xdr:rowOff>
        </xdr:from>
        <xdr:to>
          <xdr:col>10</xdr:col>
          <xdr:colOff>0</xdr:colOff>
          <xdr:row>11</xdr:row>
          <xdr:rowOff>114300</xdr:rowOff>
        </xdr:to>
        <xdr:sp macro="" textlink="">
          <xdr:nvSpPr>
            <xdr:cNvPr id="35842" name="Spinner 2" hidden="1">
              <a:extLst>
                <a:ext uri="{63B3BB69-23CF-44E3-9099-C40C66FF867C}">
                  <a14:compatExt spid="_x0000_s35842"/>
                </a:ext>
                <a:ext uri="{FF2B5EF4-FFF2-40B4-BE49-F238E27FC236}">
                  <a16:creationId xmlns:a16="http://schemas.microsoft.com/office/drawing/2014/main" id="{00000000-0008-0000-0600-0000028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80</xdr:row>
          <xdr:rowOff>0</xdr:rowOff>
        </xdr:from>
        <xdr:to>
          <xdr:col>10</xdr:col>
          <xdr:colOff>0</xdr:colOff>
          <xdr:row>82</xdr:row>
          <xdr:rowOff>121920</xdr:rowOff>
        </xdr:to>
        <xdr:sp macro="" textlink="">
          <xdr:nvSpPr>
            <xdr:cNvPr id="35843" name="Spinner 3" hidden="1">
              <a:extLst>
                <a:ext uri="{63B3BB69-23CF-44E3-9099-C40C66FF867C}">
                  <a14:compatExt spid="_x0000_s35843"/>
                </a:ext>
                <a:ext uri="{FF2B5EF4-FFF2-40B4-BE49-F238E27FC236}">
                  <a16:creationId xmlns:a16="http://schemas.microsoft.com/office/drawing/2014/main" id="{00000000-0008-0000-0600-0000038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60960</xdr:colOff>
          <xdr:row>47</xdr:row>
          <xdr:rowOff>0</xdr:rowOff>
        </xdr:from>
        <xdr:to>
          <xdr:col>10</xdr:col>
          <xdr:colOff>60960</xdr:colOff>
          <xdr:row>49</xdr:row>
          <xdr:rowOff>121920</xdr:rowOff>
        </xdr:to>
        <xdr:sp macro="" textlink="">
          <xdr:nvSpPr>
            <xdr:cNvPr id="35844" name="Spinner 4" hidden="1">
              <a:extLst>
                <a:ext uri="{63B3BB69-23CF-44E3-9099-C40C66FF867C}">
                  <a14:compatExt spid="_x0000_s35844"/>
                </a:ext>
                <a:ext uri="{FF2B5EF4-FFF2-40B4-BE49-F238E27FC236}">
                  <a16:creationId xmlns:a16="http://schemas.microsoft.com/office/drawing/2014/main" id="{00000000-0008-0000-0600-0000048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60960</xdr:colOff>
          <xdr:row>65</xdr:row>
          <xdr:rowOff>0</xdr:rowOff>
        </xdr:from>
        <xdr:to>
          <xdr:col>10</xdr:col>
          <xdr:colOff>60960</xdr:colOff>
          <xdr:row>67</xdr:row>
          <xdr:rowOff>121920</xdr:rowOff>
        </xdr:to>
        <xdr:sp macro="" textlink="">
          <xdr:nvSpPr>
            <xdr:cNvPr id="35845" name="Spinner 5" hidden="1">
              <a:extLst>
                <a:ext uri="{63B3BB69-23CF-44E3-9099-C40C66FF867C}">
                  <a14:compatExt spid="_x0000_s35845"/>
                </a:ext>
                <a:ext uri="{FF2B5EF4-FFF2-40B4-BE49-F238E27FC236}">
                  <a16:creationId xmlns:a16="http://schemas.microsoft.com/office/drawing/2014/main" id="{00000000-0008-0000-0600-0000058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154</xdr:row>
          <xdr:rowOff>0</xdr:rowOff>
        </xdr:from>
        <xdr:to>
          <xdr:col>10</xdr:col>
          <xdr:colOff>0</xdr:colOff>
          <xdr:row>156</xdr:row>
          <xdr:rowOff>121920</xdr:rowOff>
        </xdr:to>
        <xdr:sp macro="" textlink="">
          <xdr:nvSpPr>
            <xdr:cNvPr id="35846" name="Spinner 6" hidden="1">
              <a:extLst>
                <a:ext uri="{63B3BB69-23CF-44E3-9099-C40C66FF867C}">
                  <a14:compatExt spid="_x0000_s35846"/>
                </a:ext>
                <a:ext uri="{FF2B5EF4-FFF2-40B4-BE49-F238E27FC236}">
                  <a16:creationId xmlns:a16="http://schemas.microsoft.com/office/drawing/2014/main" id="{00000000-0008-0000-0600-0000068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177</xdr:row>
          <xdr:rowOff>0</xdr:rowOff>
        </xdr:from>
        <xdr:to>
          <xdr:col>10</xdr:col>
          <xdr:colOff>0</xdr:colOff>
          <xdr:row>179</xdr:row>
          <xdr:rowOff>121920</xdr:rowOff>
        </xdr:to>
        <xdr:sp macro="" textlink="">
          <xdr:nvSpPr>
            <xdr:cNvPr id="35847" name="Spinner 7" hidden="1">
              <a:extLst>
                <a:ext uri="{63B3BB69-23CF-44E3-9099-C40C66FF867C}">
                  <a14:compatExt spid="_x0000_s35847"/>
                </a:ext>
                <a:ext uri="{FF2B5EF4-FFF2-40B4-BE49-F238E27FC236}">
                  <a16:creationId xmlns:a16="http://schemas.microsoft.com/office/drawing/2014/main" id="{00000000-0008-0000-0600-0000078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0</xdr:col>
      <xdr:colOff>127000</xdr:colOff>
      <xdr:row>83</xdr:row>
      <xdr:rowOff>127000</xdr:rowOff>
    </xdr:from>
    <xdr:to>
      <xdr:col>8</xdr:col>
      <xdr:colOff>584200</xdr:colOff>
      <xdr:row>102</xdr:row>
      <xdr:rowOff>127000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61</xdr:row>
      <xdr:rowOff>127000</xdr:rowOff>
    </xdr:from>
    <xdr:to>
      <xdr:col>8</xdr:col>
      <xdr:colOff>584200</xdr:colOff>
      <xdr:row>80</xdr:row>
      <xdr:rowOff>127000</xdr:rowOff>
    </xdr:to>
    <xdr:graphicFrame macro="">
      <xdr:nvGraphicFramePr>
        <xdr:cNvPr id="3" name="Chart 1">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106</xdr:row>
      <xdr:rowOff>126999</xdr:rowOff>
    </xdr:from>
    <xdr:to>
      <xdr:col>8</xdr:col>
      <xdr:colOff>584200</xdr:colOff>
      <xdr:row>125</xdr:row>
      <xdr:rowOff>126999</xdr:rowOff>
    </xdr:to>
    <xdr:graphicFrame macro="">
      <xdr:nvGraphicFramePr>
        <xdr:cNvPr id="4" name="Chart 1">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127000</xdr:colOff>
      <xdr:row>128</xdr:row>
      <xdr:rowOff>127000</xdr:rowOff>
    </xdr:from>
    <xdr:to>
      <xdr:col>8</xdr:col>
      <xdr:colOff>584200</xdr:colOff>
      <xdr:row>147</xdr:row>
      <xdr:rowOff>127000</xdr:rowOff>
    </xdr:to>
    <xdr:pic>
      <xdr:nvPicPr>
        <xdr:cNvPr id="43009" name="Picture 1">
          <a:extLst>
            <a:ext uri="{FF2B5EF4-FFF2-40B4-BE49-F238E27FC236}">
              <a16:creationId xmlns:a16="http://schemas.microsoft.com/office/drawing/2014/main" id="{00000000-0008-0000-0700-000001A8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6822420"/>
          <a:ext cx="5334000" cy="2461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151</xdr:row>
      <xdr:rowOff>60960</xdr:rowOff>
    </xdr:from>
    <xdr:to>
      <xdr:col>8</xdr:col>
      <xdr:colOff>584200</xdr:colOff>
      <xdr:row>170</xdr:row>
      <xdr:rowOff>60960</xdr:rowOff>
    </xdr:to>
    <xdr:graphicFrame macro="">
      <xdr:nvGraphicFramePr>
        <xdr:cNvPr id="6" name="Chart 1">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127000</xdr:colOff>
      <xdr:row>174</xdr:row>
      <xdr:rowOff>60960</xdr:rowOff>
    </xdr:from>
    <xdr:to>
      <xdr:col>8</xdr:col>
      <xdr:colOff>584200</xdr:colOff>
      <xdr:row>193</xdr:row>
      <xdr:rowOff>60960</xdr:rowOff>
    </xdr:to>
    <xdr:graphicFrame macro="">
      <xdr:nvGraphicFramePr>
        <xdr:cNvPr id="7" name="Chart 1">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xdr:from>
          <xdr:col>9</xdr:col>
          <xdr:colOff>0</xdr:colOff>
          <xdr:row>9</xdr:row>
          <xdr:rowOff>0</xdr:rowOff>
        </xdr:from>
        <xdr:to>
          <xdr:col>10</xdr:col>
          <xdr:colOff>0</xdr:colOff>
          <xdr:row>11</xdr:row>
          <xdr:rowOff>114300</xdr:rowOff>
        </xdr:to>
        <xdr:sp macro="" textlink="">
          <xdr:nvSpPr>
            <xdr:cNvPr id="43010" name="Spinner 2" hidden="1">
              <a:extLst>
                <a:ext uri="{63B3BB69-23CF-44E3-9099-C40C66FF867C}">
                  <a14:compatExt spid="_x0000_s43010"/>
                </a:ext>
                <a:ext uri="{FF2B5EF4-FFF2-40B4-BE49-F238E27FC236}">
                  <a16:creationId xmlns:a16="http://schemas.microsoft.com/office/drawing/2014/main" id="{00000000-0008-0000-0700-000002A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86</xdr:row>
          <xdr:rowOff>0</xdr:rowOff>
        </xdr:from>
        <xdr:to>
          <xdr:col>10</xdr:col>
          <xdr:colOff>0</xdr:colOff>
          <xdr:row>88</xdr:row>
          <xdr:rowOff>121920</xdr:rowOff>
        </xdr:to>
        <xdr:sp macro="" textlink="">
          <xdr:nvSpPr>
            <xdr:cNvPr id="43011" name="Spinner 3" hidden="1">
              <a:extLst>
                <a:ext uri="{63B3BB69-23CF-44E3-9099-C40C66FF867C}">
                  <a14:compatExt spid="_x0000_s43011"/>
                </a:ext>
                <a:ext uri="{FF2B5EF4-FFF2-40B4-BE49-F238E27FC236}">
                  <a16:creationId xmlns:a16="http://schemas.microsoft.com/office/drawing/2014/main" id="{00000000-0008-0000-0700-000003A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60960</xdr:colOff>
          <xdr:row>53</xdr:row>
          <xdr:rowOff>0</xdr:rowOff>
        </xdr:from>
        <xdr:to>
          <xdr:col>10</xdr:col>
          <xdr:colOff>60960</xdr:colOff>
          <xdr:row>55</xdr:row>
          <xdr:rowOff>121920</xdr:rowOff>
        </xdr:to>
        <xdr:sp macro="" textlink="">
          <xdr:nvSpPr>
            <xdr:cNvPr id="43012" name="Spinner 4" hidden="1">
              <a:extLst>
                <a:ext uri="{63B3BB69-23CF-44E3-9099-C40C66FF867C}">
                  <a14:compatExt spid="_x0000_s43012"/>
                </a:ext>
                <a:ext uri="{FF2B5EF4-FFF2-40B4-BE49-F238E27FC236}">
                  <a16:creationId xmlns:a16="http://schemas.microsoft.com/office/drawing/2014/main" id="{00000000-0008-0000-0700-000004A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60960</xdr:colOff>
          <xdr:row>71</xdr:row>
          <xdr:rowOff>0</xdr:rowOff>
        </xdr:from>
        <xdr:to>
          <xdr:col>10</xdr:col>
          <xdr:colOff>60960</xdr:colOff>
          <xdr:row>73</xdr:row>
          <xdr:rowOff>121920</xdr:rowOff>
        </xdr:to>
        <xdr:sp macro="" textlink="">
          <xdr:nvSpPr>
            <xdr:cNvPr id="43013" name="Spinner 5" hidden="1">
              <a:extLst>
                <a:ext uri="{63B3BB69-23CF-44E3-9099-C40C66FF867C}">
                  <a14:compatExt spid="_x0000_s43013"/>
                </a:ext>
                <a:ext uri="{FF2B5EF4-FFF2-40B4-BE49-F238E27FC236}">
                  <a16:creationId xmlns:a16="http://schemas.microsoft.com/office/drawing/2014/main" id="{00000000-0008-0000-0700-000005A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160</xdr:row>
          <xdr:rowOff>0</xdr:rowOff>
        </xdr:from>
        <xdr:to>
          <xdr:col>10</xdr:col>
          <xdr:colOff>0</xdr:colOff>
          <xdr:row>162</xdr:row>
          <xdr:rowOff>121920</xdr:rowOff>
        </xdr:to>
        <xdr:sp macro="" textlink="">
          <xdr:nvSpPr>
            <xdr:cNvPr id="43014" name="Spinner 6" hidden="1">
              <a:extLst>
                <a:ext uri="{63B3BB69-23CF-44E3-9099-C40C66FF867C}">
                  <a14:compatExt spid="_x0000_s43014"/>
                </a:ext>
                <a:ext uri="{FF2B5EF4-FFF2-40B4-BE49-F238E27FC236}">
                  <a16:creationId xmlns:a16="http://schemas.microsoft.com/office/drawing/2014/main" id="{00000000-0008-0000-0700-000006A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183</xdr:row>
          <xdr:rowOff>0</xdr:rowOff>
        </xdr:from>
        <xdr:to>
          <xdr:col>10</xdr:col>
          <xdr:colOff>0</xdr:colOff>
          <xdr:row>185</xdr:row>
          <xdr:rowOff>121920</xdr:rowOff>
        </xdr:to>
        <xdr:sp macro="" textlink="">
          <xdr:nvSpPr>
            <xdr:cNvPr id="43015" name="Spinner 7" hidden="1">
              <a:extLst>
                <a:ext uri="{63B3BB69-23CF-44E3-9099-C40C66FF867C}">
                  <a14:compatExt spid="_x0000_s43015"/>
                </a:ext>
                <a:ext uri="{FF2B5EF4-FFF2-40B4-BE49-F238E27FC236}">
                  <a16:creationId xmlns:a16="http://schemas.microsoft.com/office/drawing/2014/main" id="{00000000-0008-0000-0700-000007A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ctrlProp" Target="../ctrlProps/ctrlProp1.xml"/><Relationship Id="rId7" Type="http://schemas.openxmlformats.org/officeDocument/2006/relationships/ctrlProp" Target="../ctrlProps/ctrlProp5.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 Id="rId9" Type="http://schemas.openxmlformats.org/officeDocument/2006/relationships/comments" Target="../comments1.xml"/></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12.xml"/><Relationship Id="rId3" Type="http://schemas.openxmlformats.org/officeDocument/2006/relationships/ctrlProp" Target="../ctrlProps/ctrlProp7.xml"/><Relationship Id="rId7" Type="http://schemas.openxmlformats.org/officeDocument/2006/relationships/ctrlProp" Target="../ctrlProps/ctrlProp11.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0.xml"/><Relationship Id="rId5" Type="http://schemas.openxmlformats.org/officeDocument/2006/relationships/ctrlProp" Target="../ctrlProps/ctrlProp9.xml"/><Relationship Id="rId4" Type="http://schemas.openxmlformats.org/officeDocument/2006/relationships/ctrlProp" Target="../ctrlProps/ctrlProp8.xml"/><Relationship Id="rId9" Type="http://schemas.openxmlformats.org/officeDocument/2006/relationships/comments" Target="../comments2.xml"/></Relationships>
</file>

<file path=xl/worksheets/_rels/sheet4.xml.rels><?xml version="1.0" encoding="UTF-8" standalone="yes"?>
<Relationships xmlns="http://schemas.openxmlformats.org/package/2006/relationships"><Relationship Id="rId8" Type="http://schemas.openxmlformats.org/officeDocument/2006/relationships/ctrlProp" Target="../ctrlProps/ctrlProp18.xml"/><Relationship Id="rId3" Type="http://schemas.openxmlformats.org/officeDocument/2006/relationships/ctrlProp" Target="../ctrlProps/ctrlProp13.xml"/><Relationship Id="rId7" Type="http://schemas.openxmlformats.org/officeDocument/2006/relationships/ctrlProp" Target="../ctrlProps/ctrlProp17.xml"/><Relationship Id="rId2" Type="http://schemas.openxmlformats.org/officeDocument/2006/relationships/vmlDrawing" Target="../drawings/vmlDrawing3.vml"/><Relationship Id="rId1" Type="http://schemas.openxmlformats.org/officeDocument/2006/relationships/drawing" Target="../drawings/drawing3.xml"/><Relationship Id="rId6" Type="http://schemas.openxmlformats.org/officeDocument/2006/relationships/ctrlProp" Target="../ctrlProps/ctrlProp16.xml"/><Relationship Id="rId5" Type="http://schemas.openxmlformats.org/officeDocument/2006/relationships/ctrlProp" Target="../ctrlProps/ctrlProp15.xml"/><Relationship Id="rId4" Type="http://schemas.openxmlformats.org/officeDocument/2006/relationships/ctrlProp" Target="../ctrlProps/ctrlProp14.xml"/><Relationship Id="rId9" Type="http://schemas.openxmlformats.org/officeDocument/2006/relationships/comments" Target="../comments3.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24.xml"/><Relationship Id="rId3" Type="http://schemas.openxmlformats.org/officeDocument/2006/relationships/ctrlProp" Target="../ctrlProps/ctrlProp19.xml"/><Relationship Id="rId7" Type="http://schemas.openxmlformats.org/officeDocument/2006/relationships/ctrlProp" Target="../ctrlProps/ctrlProp23.xml"/><Relationship Id="rId2" Type="http://schemas.openxmlformats.org/officeDocument/2006/relationships/vmlDrawing" Target="../drawings/vmlDrawing4.vml"/><Relationship Id="rId1" Type="http://schemas.openxmlformats.org/officeDocument/2006/relationships/drawing" Target="../drawings/drawing4.xml"/><Relationship Id="rId6" Type="http://schemas.openxmlformats.org/officeDocument/2006/relationships/ctrlProp" Target="../ctrlProps/ctrlProp22.xml"/><Relationship Id="rId5" Type="http://schemas.openxmlformats.org/officeDocument/2006/relationships/ctrlProp" Target="../ctrlProps/ctrlProp21.xml"/><Relationship Id="rId4" Type="http://schemas.openxmlformats.org/officeDocument/2006/relationships/ctrlProp" Target="../ctrlProps/ctrlProp20.xml"/><Relationship Id="rId9"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30.xml"/><Relationship Id="rId3" Type="http://schemas.openxmlformats.org/officeDocument/2006/relationships/ctrlProp" Target="../ctrlProps/ctrlProp25.xml"/><Relationship Id="rId7" Type="http://schemas.openxmlformats.org/officeDocument/2006/relationships/ctrlProp" Target="../ctrlProps/ctrlProp29.xml"/><Relationship Id="rId2" Type="http://schemas.openxmlformats.org/officeDocument/2006/relationships/vmlDrawing" Target="../drawings/vmlDrawing5.vml"/><Relationship Id="rId1" Type="http://schemas.openxmlformats.org/officeDocument/2006/relationships/drawing" Target="../drawings/drawing5.xml"/><Relationship Id="rId6" Type="http://schemas.openxmlformats.org/officeDocument/2006/relationships/ctrlProp" Target="../ctrlProps/ctrlProp28.xml"/><Relationship Id="rId5" Type="http://schemas.openxmlformats.org/officeDocument/2006/relationships/ctrlProp" Target="../ctrlProps/ctrlProp27.xml"/><Relationship Id="rId4" Type="http://schemas.openxmlformats.org/officeDocument/2006/relationships/ctrlProp" Target="../ctrlProps/ctrlProp26.xml"/><Relationship Id="rId9" Type="http://schemas.openxmlformats.org/officeDocument/2006/relationships/comments" Target="../comments5.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36.xml"/><Relationship Id="rId3" Type="http://schemas.openxmlformats.org/officeDocument/2006/relationships/ctrlProp" Target="../ctrlProps/ctrlProp31.xml"/><Relationship Id="rId7" Type="http://schemas.openxmlformats.org/officeDocument/2006/relationships/ctrlProp" Target="../ctrlProps/ctrlProp35.xml"/><Relationship Id="rId2" Type="http://schemas.openxmlformats.org/officeDocument/2006/relationships/vmlDrawing" Target="../drawings/vmlDrawing6.vml"/><Relationship Id="rId1" Type="http://schemas.openxmlformats.org/officeDocument/2006/relationships/drawing" Target="../drawings/drawing6.xml"/><Relationship Id="rId6" Type="http://schemas.openxmlformats.org/officeDocument/2006/relationships/ctrlProp" Target="../ctrlProps/ctrlProp34.xml"/><Relationship Id="rId5" Type="http://schemas.openxmlformats.org/officeDocument/2006/relationships/ctrlProp" Target="../ctrlProps/ctrlProp33.xml"/><Relationship Id="rId4" Type="http://schemas.openxmlformats.org/officeDocument/2006/relationships/ctrlProp" Target="../ctrlProps/ctrlProp32.xml"/><Relationship Id="rId9" Type="http://schemas.openxmlformats.org/officeDocument/2006/relationships/comments" Target="../comments6.xml"/></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ctrlProp" Target="../ctrlProps/ctrlProp37.xml"/><Relationship Id="rId7" Type="http://schemas.openxmlformats.org/officeDocument/2006/relationships/ctrlProp" Target="../ctrlProps/ctrlProp41.xml"/><Relationship Id="rId2" Type="http://schemas.openxmlformats.org/officeDocument/2006/relationships/vmlDrawing" Target="../drawings/vmlDrawing7.vml"/><Relationship Id="rId1" Type="http://schemas.openxmlformats.org/officeDocument/2006/relationships/drawing" Target="../drawings/drawing7.xml"/><Relationship Id="rId6" Type="http://schemas.openxmlformats.org/officeDocument/2006/relationships/ctrlProp" Target="../ctrlProps/ctrlProp40.xml"/><Relationship Id="rId5" Type="http://schemas.openxmlformats.org/officeDocument/2006/relationships/ctrlProp" Target="../ctrlProps/ctrlProp39.xml"/><Relationship Id="rId4" Type="http://schemas.openxmlformats.org/officeDocument/2006/relationships/ctrlProp" Target="../ctrlProps/ctrlProp38.xml"/><Relationship Id="rId9" Type="http://schemas.openxmlformats.org/officeDocument/2006/relationships/comments" Target="../comments7.x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A07CA-0D23-4A90-BCC8-CAC06F218DA8}">
  <dimension ref="A1:BY347"/>
  <sheetViews>
    <sheetView workbookViewId="0">
      <selection activeCell="P22" sqref="P22"/>
    </sheetView>
  </sheetViews>
  <sheetFormatPr defaultRowHeight="14.4" x14ac:dyDescent="0.3"/>
  <cols>
    <col min="9" max="9" width="16" bestFit="1" customWidth="1"/>
  </cols>
  <sheetData>
    <row r="1" spans="1:7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7</v>
      </c>
      <c r="AN1" t="s">
        <v>324</v>
      </c>
      <c r="AO1" t="s">
        <v>9</v>
      </c>
      <c r="AP1" t="s">
        <v>10</v>
      </c>
      <c r="AQ1" t="s">
        <v>11</v>
      </c>
      <c r="AR1" t="s">
        <v>12</v>
      </c>
      <c r="AS1" t="s">
        <v>38</v>
      </c>
      <c r="AT1" t="s">
        <v>39</v>
      </c>
      <c r="AU1" t="s">
        <v>40</v>
      </c>
      <c r="AV1" t="s">
        <v>41</v>
      </c>
      <c r="AW1" t="s">
        <v>42</v>
      </c>
      <c r="AX1" t="s">
        <v>16</v>
      </c>
      <c r="AY1" t="s">
        <v>43</v>
      </c>
      <c r="AZ1" t="s">
        <v>44</v>
      </c>
      <c r="BA1" t="s">
        <v>45</v>
      </c>
      <c r="BB1" t="s">
        <v>46</v>
      </c>
      <c r="BC1" t="s">
        <v>47</v>
      </c>
      <c r="BD1" t="s">
        <v>48</v>
      </c>
      <c r="BE1" t="s">
        <v>49</v>
      </c>
      <c r="BF1" t="s">
        <v>50</v>
      </c>
      <c r="BG1" t="s">
        <v>19</v>
      </c>
      <c r="BH1" t="s">
        <v>20</v>
      </c>
      <c r="BI1" t="s">
        <v>21</v>
      </c>
      <c r="BJ1" t="s">
        <v>22</v>
      </c>
      <c r="BK1" t="s">
        <v>23</v>
      </c>
      <c r="BL1" t="s">
        <v>24</v>
      </c>
      <c r="BM1" t="s">
        <v>25</v>
      </c>
      <c r="BN1" t="s">
        <v>26</v>
      </c>
      <c r="BO1" t="s">
        <v>27</v>
      </c>
      <c r="BP1" t="s">
        <v>28</v>
      </c>
      <c r="BQ1" t="s">
        <v>29</v>
      </c>
      <c r="BR1" t="s">
        <v>30</v>
      </c>
      <c r="BS1" t="s">
        <v>31</v>
      </c>
      <c r="BT1" t="s">
        <v>32</v>
      </c>
      <c r="BU1" t="s">
        <v>33</v>
      </c>
      <c r="BV1" t="s">
        <v>34</v>
      </c>
      <c r="BW1" t="s">
        <v>35</v>
      </c>
      <c r="BX1" t="s">
        <v>36</v>
      </c>
      <c r="BY1" t="s">
        <v>37</v>
      </c>
    </row>
    <row r="2" spans="1:77" x14ac:dyDescent="0.3">
      <c r="A2" t="s">
        <v>51</v>
      </c>
      <c r="B2">
        <v>0</v>
      </c>
      <c r="C2">
        <v>0</v>
      </c>
      <c r="D2">
        <v>0</v>
      </c>
      <c r="E2">
        <v>1</v>
      </c>
      <c r="F2">
        <v>0</v>
      </c>
      <c r="G2">
        <v>0</v>
      </c>
      <c r="H2">
        <v>14370</v>
      </c>
      <c r="I2">
        <v>-0.10102847400833211</v>
      </c>
      <c r="J2">
        <v>1.55</v>
      </c>
      <c r="K2" t="s">
        <v>52</v>
      </c>
      <c r="L2" t="s">
        <v>53</v>
      </c>
      <c r="M2" t="s">
        <v>54</v>
      </c>
      <c r="N2">
        <v>0</v>
      </c>
      <c r="O2">
        <v>0</v>
      </c>
      <c r="P2">
        <v>1</v>
      </c>
      <c r="Q2" t="s">
        <v>55</v>
      </c>
      <c r="R2">
        <v>0</v>
      </c>
      <c r="S2">
        <v>1</v>
      </c>
      <c r="T2" t="s">
        <v>56</v>
      </c>
      <c r="U2">
        <v>0</v>
      </c>
      <c r="V2">
        <v>1</v>
      </c>
      <c r="W2">
        <v>0</v>
      </c>
      <c r="X2">
        <v>1</v>
      </c>
      <c r="Y2">
        <v>1</v>
      </c>
      <c r="Z2">
        <v>1</v>
      </c>
      <c r="AA2">
        <v>1</v>
      </c>
      <c r="AB2">
        <v>1</v>
      </c>
      <c r="AC2">
        <v>1</v>
      </c>
      <c r="AD2">
        <v>0</v>
      </c>
      <c r="AE2" t="s">
        <v>57</v>
      </c>
      <c r="AF2">
        <v>61.5</v>
      </c>
      <c r="AG2">
        <v>56</v>
      </c>
      <c r="AH2">
        <v>34.5</v>
      </c>
      <c r="AI2">
        <v>40.6</v>
      </c>
      <c r="AJ2">
        <v>50</v>
      </c>
      <c r="AK2">
        <v>80</v>
      </c>
      <c r="AL2">
        <v>1</v>
      </c>
      <c r="AM2">
        <v>14370</v>
      </c>
      <c r="AN2">
        <v>9.5728979790730708</v>
      </c>
      <c r="AO2">
        <v>1.55</v>
      </c>
      <c r="AP2" t="s">
        <v>52</v>
      </c>
      <c r="AQ2" t="s">
        <v>53</v>
      </c>
      <c r="AR2" t="s">
        <v>54</v>
      </c>
      <c r="AS2">
        <v>0</v>
      </c>
      <c r="AT2">
        <v>0</v>
      </c>
      <c r="AU2">
        <v>0</v>
      </c>
      <c r="AV2">
        <v>1</v>
      </c>
      <c r="AW2">
        <v>0</v>
      </c>
      <c r="AX2" t="s">
        <v>55</v>
      </c>
      <c r="AY2">
        <v>0</v>
      </c>
      <c r="AZ2">
        <v>1</v>
      </c>
      <c r="BA2">
        <v>0</v>
      </c>
      <c r="BB2">
        <v>0</v>
      </c>
      <c r="BC2">
        <v>0</v>
      </c>
      <c r="BD2">
        <v>1</v>
      </c>
      <c r="BE2">
        <v>0</v>
      </c>
      <c r="BF2">
        <v>0</v>
      </c>
      <c r="BG2" t="s">
        <v>56</v>
      </c>
      <c r="BH2">
        <v>0</v>
      </c>
      <c r="BI2">
        <v>1</v>
      </c>
      <c r="BJ2">
        <v>0</v>
      </c>
      <c r="BK2">
        <v>1</v>
      </c>
      <c r="BL2">
        <v>1</v>
      </c>
      <c r="BM2">
        <v>1</v>
      </c>
      <c r="BN2">
        <v>1</v>
      </c>
      <c r="BO2">
        <v>1</v>
      </c>
      <c r="BP2">
        <v>1</v>
      </c>
      <c r="BQ2">
        <v>0</v>
      </c>
      <c r="BR2" t="s">
        <v>57</v>
      </c>
      <c r="BS2">
        <v>61.5</v>
      </c>
      <c r="BT2">
        <v>56</v>
      </c>
      <c r="BU2">
        <v>34.5</v>
      </c>
      <c r="BV2">
        <v>40.6</v>
      </c>
      <c r="BW2">
        <v>50</v>
      </c>
      <c r="BX2">
        <v>80</v>
      </c>
      <c r="BY2">
        <v>1</v>
      </c>
    </row>
    <row r="3" spans="1:77" x14ac:dyDescent="0.3">
      <c r="A3" t="s">
        <v>58</v>
      </c>
      <c r="B3">
        <v>1</v>
      </c>
      <c r="C3">
        <v>0</v>
      </c>
      <c r="D3">
        <v>0</v>
      </c>
      <c r="E3">
        <v>0</v>
      </c>
      <c r="F3">
        <v>0</v>
      </c>
      <c r="G3">
        <v>0</v>
      </c>
      <c r="H3">
        <v>10963.05</v>
      </c>
      <c r="I3">
        <v>-0.59222940601377216</v>
      </c>
      <c r="J3">
        <v>1.25</v>
      </c>
      <c r="K3" t="s">
        <v>52</v>
      </c>
      <c r="L3" t="s">
        <v>59</v>
      </c>
      <c r="M3" t="s">
        <v>60</v>
      </c>
      <c r="N3">
        <v>0</v>
      </c>
      <c r="O3">
        <v>0</v>
      </c>
      <c r="P3">
        <v>1</v>
      </c>
      <c r="Q3" t="s">
        <v>61</v>
      </c>
      <c r="R3">
        <v>0</v>
      </c>
      <c r="S3">
        <v>1</v>
      </c>
      <c r="T3" t="s">
        <v>56</v>
      </c>
      <c r="U3">
        <v>0</v>
      </c>
      <c r="V3">
        <v>1</v>
      </c>
      <c r="W3">
        <v>1</v>
      </c>
      <c r="X3">
        <v>1</v>
      </c>
      <c r="Y3">
        <v>0</v>
      </c>
      <c r="Z3">
        <v>1</v>
      </c>
      <c r="AA3">
        <v>1</v>
      </c>
      <c r="AB3">
        <v>0</v>
      </c>
      <c r="AC3">
        <v>0</v>
      </c>
      <c r="AD3">
        <v>0</v>
      </c>
      <c r="AE3" t="s">
        <v>57</v>
      </c>
      <c r="AF3">
        <v>61.5</v>
      </c>
      <c r="AG3">
        <v>57</v>
      </c>
      <c r="AH3">
        <v>34.5</v>
      </c>
      <c r="AI3">
        <v>41</v>
      </c>
      <c r="AJ3">
        <v>55</v>
      </c>
      <c r="AK3">
        <v>80</v>
      </c>
      <c r="AL3">
        <v>1</v>
      </c>
      <c r="AM3">
        <v>10963.05</v>
      </c>
      <c r="AN3">
        <v>9.3022858064595422</v>
      </c>
      <c r="AO3">
        <v>1.25</v>
      </c>
      <c r="AP3" t="s">
        <v>52</v>
      </c>
      <c r="AQ3" t="s">
        <v>59</v>
      </c>
      <c r="AR3" t="s">
        <v>60</v>
      </c>
      <c r="AS3">
        <v>0</v>
      </c>
      <c r="AT3">
        <v>0</v>
      </c>
      <c r="AU3">
        <v>0</v>
      </c>
      <c r="AV3">
        <v>0</v>
      </c>
      <c r="AW3">
        <v>1</v>
      </c>
      <c r="AX3" t="s">
        <v>61</v>
      </c>
      <c r="AY3">
        <v>0</v>
      </c>
      <c r="AZ3">
        <v>1</v>
      </c>
      <c r="BA3">
        <v>0</v>
      </c>
      <c r="BB3">
        <v>0</v>
      </c>
      <c r="BC3">
        <v>0</v>
      </c>
      <c r="BD3">
        <v>0</v>
      </c>
      <c r="BE3">
        <v>0</v>
      </c>
      <c r="BF3">
        <v>1</v>
      </c>
      <c r="BG3" t="s">
        <v>56</v>
      </c>
      <c r="BH3">
        <v>0</v>
      </c>
      <c r="BI3">
        <v>1</v>
      </c>
      <c r="BJ3">
        <v>1</v>
      </c>
      <c r="BK3">
        <v>1</v>
      </c>
      <c r="BL3">
        <v>0</v>
      </c>
      <c r="BM3">
        <v>1</v>
      </c>
      <c r="BN3">
        <v>1</v>
      </c>
      <c r="BO3">
        <v>0</v>
      </c>
      <c r="BP3">
        <v>0</v>
      </c>
      <c r="BQ3">
        <v>0</v>
      </c>
      <c r="BR3" t="s">
        <v>57</v>
      </c>
      <c r="BS3">
        <v>61.5</v>
      </c>
      <c r="BT3">
        <v>57</v>
      </c>
      <c r="BU3">
        <v>34.5</v>
      </c>
      <c r="BV3">
        <v>41</v>
      </c>
      <c r="BW3">
        <v>55</v>
      </c>
      <c r="BX3">
        <v>80</v>
      </c>
      <c r="BY3">
        <v>1</v>
      </c>
    </row>
    <row r="4" spans="1:77" x14ac:dyDescent="0.3">
      <c r="A4" t="s">
        <v>62</v>
      </c>
      <c r="B4">
        <v>0</v>
      </c>
      <c r="C4">
        <v>1</v>
      </c>
      <c r="D4">
        <v>0</v>
      </c>
      <c r="E4">
        <v>0</v>
      </c>
      <c r="F4">
        <v>0</v>
      </c>
      <c r="G4">
        <v>0</v>
      </c>
      <c r="H4">
        <v>10200</v>
      </c>
      <c r="I4">
        <v>-0.7022430167702407</v>
      </c>
      <c r="J4">
        <v>1.1319999999999999</v>
      </c>
      <c r="K4" t="s">
        <v>52</v>
      </c>
      <c r="L4" t="s">
        <v>63</v>
      </c>
      <c r="M4" t="s">
        <v>54</v>
      </c>
      <c r="N4">
        <v>0</v>
      </c>
      <c r="O4">
        <v>0</v>
      </c>
      <c r="P4">
        <v>1</v>
      </c>
      <c r="Q4" t="s">
        <v>64</v>
      </c>
      <c r="R4">
        <v>0</v>
      </c>
      <c r="S4">
        <v>1</v>
      </c>
      <c r="T4" t="s">
        <v>65</v>
      </c>
      <c r="U4">
        <v>1</v>
      </c>
      <c r="V4">
        <v>1</v>
      </c>
      <c r="W4">
        <v>1</v>
      </c>
      <c r="X4">
        <v>1</v>
      </c>
      <c r="Y4">
        <v>1</v>
      </c>
      <c r="Z4">
        <v>1</v>
      </c>
      <c r="AA4">
        <v>1</v>
      </c>
      <c r="AB4">
        <v>0</v>
      </c>
      <c r="AC4">
        <v>1</v>
      </c>
      <c r="AD4">
        <v>0</v>
      </c>
      <c r="AE4" t="s">
        <v>66</v>
      </c>
      <c r="AF4">
        <v>61.7</v>
      </c>
      <c r="AG4">
        <v>55.4</v>
      </c>
      <c r="AH4">
        <v>34.9</v>
      </c>
      <c r="AI4">
        <v>40.6</v>
      </c>
      <c r="AJ4">
        <v>52</v>
      </c>
      <c r="AK4">
        <v>77</v>
      </c>
      <c r="AL4">
        <v>1</v>
      </c>
      <c r="AM4">
        <v>10200</v>
      </c>
      <c r="AN4">
        <v>9.2301429992723616</v>
      </c>
      <c r="AO4">
        <v>1.1319999999999999</v>
      </c>
      <c r="AP4" t="s">
        <v>52</v>
      </c>
      <c r="AQ4" t="s">
        <v>63</v>
      </c>
      <c r="AR4" t="s">
        <v>54</v>
      </c>
      <c r="AS4">
        <v>0</v>
      </c>
      <c r="AT4">
        <v>0</v>
      </c>
      <c r="AU4">
        <v>0</v>
      </c>
      <c r="AV4">
        <v>1</v>
      </c>
      <c r="AW4">
        <v>0</v>
      </c>
      <c r="AX4" t="s">
        <v>64</v>
      </c>
      <c r="AY4">
        <v>0</v>
      </c>
      <c r="AZ4">
        <v>1</v>
      </c>
      <c r="BA4">
        <v>0</v>
      </c>
      <c r="BB4">
        <v>0</v>
      </c>
      <c r="BC4">
        <v>1</v>
      </c>
      <c r="BD4">
        <v>0</v>
      </c>
      <c r="BE4">
        <v>0</v>
      </c>
      <c r="BF4">
        <v>0</v>
      </c>
      <c r="BG4" t="s">
        <v>65</v>
      </c>
      <c r="BH4">
        <v>1</v>
      </c>
      <c r="BI4">
        <v>1</v>
      </c>
      <c r="BJ4">
        <v>1</v>
      </c>
      <c r="BK4">
        <v>1</v>
      </c>
      <c r="BL4">
        <v>1</v>
      </c>
      <c r="BM4">
        <v>1</v>
      </c>
      <c r="BN4">
        <v>1</v>
      </c>
      <c r="BO4">
        <v>0</v>
      </c>
      <c r="BP4">
        <v>1</v>
      </c>
      <c r="BQ4">
        <v>0</v>
      </c>
      <c r="BR4" t="s">
        <v>66</v>
      </c>
      <c r="BS4">
        <v>61.7</v>
      </c>
      <c r="BT4">
        <v>55.4</v>
      </c>
      <c r="BU4">
        <v>34.9</v>
      </c>
      <c r="BV4">
        <v>40.6</v>
      </c>
      <c r="BW4">
        <v>52</v>
      </c>
      <c r="BX4">
        <v>77</v>
      </c>
      <c r="BY4">
        <v>1</v>
      </c>
    </row>
    <row r="5" spans="1:77" x14ac:dyDescent="0.3">
      <c r="A5" t="s">
        <v>67</v>
      </c>
      <c r="B5">
        <v>0</v>
      </c>
      <c r="C5">
        <v>0</v>
      </c>
      <c r="D5">
        <v>0</v>
      </c>
      <c r="E5">
        <v>0</v>
      </c>
      <c r="F5">
        <v>1</v>
      </c>
      <c r="G5">
        <v>0</v>
      </c>
      <c r="H5">
        <v>13040</v>
      </c>
      <c r="I5">
        <v>-0.29278275263503195</v>
      </c>
      <c r="J5">
        <v>1.31</v>
      </c>
      <c r="K5" t="s">
        <v>52</v>
      </c>
      <c r="L5" t="s">
        <v>68</v>
      </c>
      <c r="M5" t="s">
        <v>69</v>
      </c>
      <c r="N5">
        <v>0</v>
      </c>
      <c r="O5">
        <v>1</v>
      </c>
      <c r="P5">
        <v>0</v>
      </c>
      <c r="Q5" t="s">
        <v>64</v>
      </c>
      <c r="R5">
        <v>0</v>
      </c>
      <c r="S5">
        <v>1</v>
      </c>
      <c r="T5" t="s">
        <v>70</v>
      </c>
      <c r="U5">
        <v>1</v>
      </c>
      <c r="V5">
        <v>1</v>
      </c>
      <c r="W5">
        <v>0</v>
      </c>
      <c r="X5">
        <v>1</v>
      </c>
      <c r="Y5">
        <v>1</v>
      </c>
      <c r="Z5">
        <v>1</v>
      </c>
      <c r="AA5">
        <v>1</v>
      </c>
      <c r="AB5">
        <v>0</v>
      </c>
      <c r="AC5">
        <v>1</v>
      </c>
      <c r="AD5">
        <v>0</v>
      </c>
      <c r="AE5" t="s">
        <v>66</v>
      </c>
      <c r="AF5">
        <v>61.7</v>
      </c>
      <c r="AG5">
        <v>55</v>
      </c>
      <c r="AH5">
        <v>34.299999999999997</v>
      </c>
      <c r="AI5">
        <v>40.6</v>
      </c>
      <c r="AJ5">
        <v>53</v>
      </c>
      <c r="AK5">
        <v>78</v>
      </c>
      <c r="AL5">
        <v>1</v>
      </c>
      <c r="AM5">
        <v>13040</v>
      </c>
      <c r="AN5">
        <v>9.4757768354806444</v>
      </c>
      <c r="AO5">
        <v>1.31</v>
      </c>
      <c r="AP5" t="s">
        <v>52</v>
      </c>
      <c r="AQ5" t="s">
        <v>68</v>
      </c>
      <c r="AR5" t="s">
        <v>69</v>
      </c>
      <c r="AS5">
        <v>0</v>
      </c>
      <c r="AT5">
        <v>0</v>
      </c>
      <c r="AU5">
        <v>1</v>
      </c>
      <c r="AV5">
        <v>0</v>
      </c>
      <c r="AW5">
        <v>0</v>
      </c>
      <c r="AX5" t="s">
        <v>64</v>
      </c>
      <c r="AY5">
        <v>0</v>
      </c>
      <c r="AZ5">
        <v>1</v>
      </c>
      <c r="BA5">
        <v>0</v>
      </c>
      <c r="BB5">
        <v>0</v>
      </c>
      <c r="BC5">
        <v>1</v>
      </c>
      <c r="BD5">
        <v>0</v>
      </c>
      <c r="BE5">
        <v>0</v>
      </c>
      <c r="BF5">
        <v>0</v>
      </c>
      <c r="BG5" t="s">
        <v>70</v>
      </c>
      <c r="BH5">
        <v>1</v>
      </c>
      <c r="BI5">
        <v>1</v>
      </c>
      <c r="BJ5">
        <v>0</v>
      </c>
      <c r="BK5">
        <v>1</v>
      </c>
      <c r="BL5">
        <v>1</v>
      </c>
      <c r="BM5">
        <v>1</v>
      </c>
      <c r="BN5">
        <v>1</v>
      </c>
      <c r="BO5">
        <v>0</v>
      </c>
      <c r="BP5">
        <v>1</v>
      </c>
      <c r="BQ5">
        <v>0</v>
      </c>
      <c r="BR5" t="s">
        <v>66</v>
      </c>
      <c r="BS5">
        <v>61.7</v>
      </c>
      <c r="BT5">
        <v>55</v>
      </c>
      <c r="BU5">
        <v>34.299999999999997</v>
      </c>
      <c r="BV5">
        <v>40.6</v>
      </c>
      <c r="BW5">
        <v>53</v>
      </c>
      <c r="BX5">
        <v>78</v>
      </c>
      <c r="BY5">
        <v>1</v>
      </c>
    </row>
    <row r="6" spans="1:77" x14ac:dyDescent="0.3">
      <c r="A6" t="s">
        <v>71</v>
      </c>
      <c r="B6">
        <v>0</v>
      </c>
      <c r="C6">
        <v>0</v>
      </c>
      <c r="D6">
        <v>0</v>
      </c>
      <c r="E6">
        <v>0</v>
      </c>
      <c r="F6">
        <v>0</v>
      </c>
      <c r="G6">
        <v>1</v>
      </c>
      <c r="H6">
        <v>15205</v>
      </c>
      <c r="I6">
        <v>1.9358610693393001E-2</v>
      </c>
      <c r="J6">
        <v>1.302</v>
      </c>
      <c r="K6" t="s">
        <v>52</v>
      </c>
      <c r="L6" t="s">
        <v>72</v>
      </c>
      <c r="M6" t="s">
        <v>13</v>
      </c>
      <c r="N6">
        <v>1</v>
      </c>
      <c r="O6">
        <v>0</v>
      </c>
      <c r="P6">
        <v>0</v>
      </c>
      <c r="Q6" t="s">
        <v>55</v>
      </c>
      <c r="R6">
        <v>0</v>
      </c>
      <c r="S6">
        <v>1</v>
      </c>
      <c r="T6" t="s">
        <v>65</v>
      </c>
      <c r="U6">
        <v>1</v>
      </c>
      <c r="V6">
        <v>1</v>
      </c>
      <c r="W6">
        <v>0</v>
      </c>
      <c r="X6">
        <v>1</v>
      </c>
      <c r="Y6">
        <v>1</v>
      </c>
      <c r="Z6">
        <v>1</v>
      </c>
      <c r="AA6">
        <v>0</v>
      </c>
      <c r="AB6">
        <v>0</v>
      </c>
      <c r="AC6">
        <v>0</v>
      </c>
      <c r="AD6">
        <v>0</v>
      </c>
      <c r="AE6" t="s">
        <v>66</v>
      </c>
      <c r="AF6">
        <v>61.5</v>
      </c>
      <c r="AG6">
        <v>57.2</v>
      </c>
      <c r="AH6">
        <v>34.4</v>
      </c>
      <c r="AI6">
        <v>40.9</v>
      </c>
      <c r="AJ6">
        <v>51</v>
      </c>
      <c r="AK6">
        <v>79</v>
      </c>
      <c r="AL6">
        <v>1</v>
      </c>
      <c r="AM6">
        <v>15205</v>
      </c>
      <c r="AN6">
        <v>9.6293796001114647</v>
      </c>
      <c r="AO6">
        <v>1.302</v>
      </c>
      <c r="AP6" t="s">
        <v>52</v>
      </c>
      <c r="AQ6" t="s">
        <v>72</v>
      </c>
      <c r="AR6" t="s">
        <v>13</v>
      </c>
      <c r="AS6">
        <v>1</v>
      </c>
      <c r="AT6">
        <v>0</v>
      </c>
      <c r="AU6">
        <v>0</v>
      </c>
      <c r="AV6">
        <v>0</v>
      </c>
      <c r="AW6">
        <v>0</v>
      </c>
      <c r="AX6" t="s">
        <v>55</v>
      </c>
      <c r="AY6">
        <v>0</v>
      </c>
      <c r="AZ6">
        <v>1</v>
      </c>
      <c r="BA6">
        <v>0</v>
      </c>
      <c r="BB6">
        <v>0</v>
      </c>
      <c r="BC6">
        <v>0</v>
      </c>
      <c r="BD6">
        <v>1</v>
      </c>
      <c r="BE6">
        <v>0</v>
      </c>
      <c r="BF6">
        <v>0</v>
      </c>
      <c r="BG6" t="s">
        <v>65</v>
      </c>
      <c r="BH6">
        <v>1</v>
      </c>
      <c r="BI6">
        <v>1</v>
      </c>
      <c r="BJ6">
        <v>0</v>
      </c>
      <c r="BK6">
        <v>1</v>
      </c>
      <c r="BL6">
        <v>1</v>
      </c>
      <c r="BM6">
        <v>1</v>
      </c>
      <c r="BN6">
        <v>0</v>
      </c>
      <c r="BO6">
        <v>0</v>
      </c>
      <c r="BP6">
        <v>0</v>
      </c>
      <c r="BQ6">
        <v>0</v>
      </c>
      <c r="BR6" t="s">
        <v>66</v>
      </c>
      <c r="BS6">
        <v>61.5</v>
      </c>
      <c r="BT6">
        <v>57.2</v>
      </c>
      <c r="BU6">
        <v>34.4</v>
      </c>
      <c r="BV6">
        <v>40.9</v>
      </c>
      <c r="BW6">
        <v>51</v>
      </c>
      <c r="BX6">
        <v>79</v>
      </c>
      <c r="BY6">
        <v>1</v>
      </c>
    </row>
    <row r="7" spans="1:77" x14ac:dyDescent="0.3">
      <c r="A7" t="s">
        <v>62</v>
      </c>
      <c r="B7">
        <v>0</v>
      </c>
      <c r="C7">
        <v>1</v>
      </c>
      <c r="D7">
        <v>0</v>
      </c>
      <c r="E7">
        <v>0</v>
      </c>
      <c r="F7">
        <v>0</v>
      </c>
      <c r="G7">
        <v>0</v>
      </c>
      <c r="H7">
        <v>11597</v>
      </c>
      <c r="I7">
        <v>-0.5008289361375341</v>
      </c>
      <c r="J7">
        <v>1.3169999999999999</v>
      </c>
      <c r="K7" t="s">
        <v>52</v>
      </c>
      <c r="L7" t="s">
        <v>63</v>
      </c>
      <c r="M7" t="s">
        <v>60</v>
      </c>
      <c r="N7">
        <v>0</v>
      </c>
      <c r="O7">
        <v>0</v>
      </c>
      <c r="P7">
        <v>1</v>
      </c>
      <c r="Q7" t="s">
        <v>64</v>
      </c>
      <c r="R7">
        <v>0</v>
      </c>
      <c r="S7">
        <v>1</v>
      </c>
      <c r="T7" t="s">
        <v>65</v>
      </c>
      <c r="U7">
        <v>1</v>
      </c>
      <c r="V7">
        <v>1</v>
      </c>
      <c r="W7">
        <v>1</v>
      </c>
      <c r="X7">
        <v>1</v>
      </c>
      <c r="Y7">
        <v>1</v>
      </c>
      <c r="Z7">
        <v>1</v>
      </c>
      <c r="AA7">
        <v>1</v>
      </c>
      <c r="AB7">
        <v>0</v>
      </c>
      <c r="AC7">
        <v>1</v>
      </c>
      <c r="AD7">
        <v>1</v>
      </c>
      <c r="AE7" t="s">
        <v>66</v>
      </c>
      <c r="AF7">
        <v>61.9</v>
      </c>
      <c r="AG7">
        <v>55.3</v>
      </c>
      <c r="AH7">
        <v>34.799999999999997</v>
      </c>
      <c r="AI7">
        <v>40.799999999999997</v>
      </c>
      <c r="AJ7">
        <v>52</v>
      </c>
      <c r="AK7">
        <v>77</v>
      </c>
      <c r="AL7">
        <v>1</v>
      </c>
      <c r="AM7">
        <v>11597</v>
      </c>
      <c r="AN7">
        <v>9.3585017229567029</v>
      </c>
      <c r="AO7">
        <v>1.3169999999999999</v>
      </c>
      <c r="AP7" t="s">
        <v>52</v>
      </c>
      <c r="AQ7" t="s">
        <v>63</v>
      </c>
      <c r="AR7" t="s">
        <v>60</v>
      </c>
      <c r="AS7">
        <v>0</v>
      </c>
      <c r="AT7">
        <v>0</v>
      </c>
      <c r="AU7">
        <v>0</v>
      </c>
      <c r="AV7">
        <v>0</v>
      </c>
      <c r="AW7">
        <v>1</v>
      </c>
      <c r="AX7" t="s">
        <v>64</v>
      </c>
      <c r="AY7">
        <v>0</v>
      </c>
      <c r="AZ7">
        <v>1</v>
      </c>
      <c r="BA7">
        <v>0</v>
      </c>
      <c r="BB7">
        <v>0</v>
      </c>
      <c r="BC7">
        <v>1</v>
      </c>
      <c r="BD7">
        <v>0</v>
      </c>
      <c r="BE7">
        <v>0</v>
      </c>
      <c r="BF7">
        <v>0</v>
      </c>
      <c r="BG7" t="s">
        <v>65</v>
      </c>
      <c r="BH7">
        <v>1</v>
      </c>
      <c r="BI7">
        <v>1</v>
      </c>
      <c r="BJ7">
        <v>1</v>
      </c>
      <c r="BK7">
        <v>1</v>
      </c>
      <c r="BL7">
        <v>1</v>
      </c>
      <c r="BM7">
        <v>1</v>
      </c>
      <c r="BN7">
        <v>1</v>
      </c>
      <c r="BO7">
        <v>0</v>
      </c>
      <c r="BP7">
        <v>1</v>
      </c>
      <c r="BQ7">
        <v>1</v>
      </c>
      <c r="BR7" t="s">
        <v>66</v>
      </c>
      <c r="BS7">
        <v>61.9</v>
      </c>
      <c r="BT7">
        <v>55.3</v>
      </c>
      <c r="BU7">
        <v>34.799999999999997</v>
      </c>
      <c r="BV7">
        <v>40.799999999999997</v>
      </c>
      <c r="BW7">
        <v>52</v>
      </c>
      <c r="BX7">
        <v>77</v>
      </c>
      <c r="BY7">
        <v>1</v>
      </c>
    </row>
    <row r="8" spans="1:77" x14ac:dyDescent="0.3">
      <c r="A8" t="s">
        <v>58</v>
      </c>
      <c r="B8">
        <v>1</v>
      </c>
      <c r="C8">
        <v>0</v>
      </c>
      <c r="D8">
        <v>0</v>
      </c>
      <c r="E8">
        <v>0</v>
      </c>
      <c r="F8">
        <v>0</v>
      </c>
      <c r="G8">
        <v>0</v>
      </c>
      <c r="H8">
        <v>10318.86</v>
      </c>
      <c r="I8">
        <v>-0.68510623965928608</v>
      </c>
      <c r="J8">
        <v>1.07</v>
      </c>
      <c r="K8" t="s">
        <v>52</v>
      </c>
      <c r="L8" t="s">
        <v>59</v>
      </c>
      <c r="M8" t="s">
        <v>69</v>
      </c>
      <c r="N8">
        <v>0</v>
      </c>
      <c r="O8">
        <v>1</v>
      </c>
      <c r="P8">
        <v>0</v>
      </c>
      <c r="Q8" t="s">
        <v>61</v>
      </c>
      <c r="R8">
        <v>0</v>
      </c>
      <c r="S8">
        <v>1</v>
      </c>
      <c r="T8" t="s">
        <v>65</v>
      </c>
      <c r="U8">
        <v>1</v>
      </c>
      <c r="V8">
        <v>0</v>
      </c>
      <c r="W8">
        <v>1</v>
      </c>
      <c r="X8">
        <v>1</v>
      </c>
      <c r="Y8">
        <v>0</v>
      </c>
      <c r="Z8">
        <v>1</v>
      </c>
      <c r="AA8">
        <v>1</v>
      </c>
      <c r="AB8">
        <v>1</v>
      </c>
      <c r="AC8">
        <v>0</v>
      </c>
      <c r="AD8">
        <v>0</v>
      </c>
      <c r="AE8" t="s">
        <v>57</v>
      </c>
      <c r="AF8">
        <v>61.4</v>
      </c>
      <c r="AG8">
        <v>57</v>
      </c>
      <c r="AH8">
        <v>34.5</v>
      </c>
      <c r="AI8">
        <v>41</v>
      </c>
      <c r="AJ8">
        <v>50</v>
      </c>
      <c r="AK8">
        <v>80</v>
      </c>
      <c r="AL8">
        <v>1</v>
      </c>
      <c r="AM8">
        <v>10318.86</v>
      </c>
      <c r="AN8">
        <v>9.2417285678175549</v>
      </c>
      <c r="AO8">
        <v>1.07</v>
      </c>
      <c r="AP8" t="s">
        <v>52</v>
      </c>
      <c r="AQ8" t="s">
        <v>59</v>
      </c>
      <c r="AR8" t="s">
        <v>69</v>
      </c>
      <c r="AS8">
        <v>0</v>
      </c>
      <c r="AT8">
        <v>0</v>
      </c>
      <c r="AU8">
        <v>1</v>
      </c>
      <c r="AV8">
        <v>0</v>
      </c>
      <c r="AW8">
        <v>0</v>
      </c>
      <c r="AX8" t="s">
        <v>61</v>
      </c>
      <c r="AY8">
        <v>0</v>
      </c>
      <c r="AZ8">
        <v>1</v>
      </c>
      <c r="BA8">
        <v>0</v>
      </c>
      <c r="BB8">
        <v>0</v>
      </c>
      <c r="BC8">
        <v>0</v>
      </c>
      <c r="BD8">
        <v>0</v>
      </c>
      <c r="BE8">
        <v>0</v>
      </c>
      <c r="BF8">
        <v>1</v>
      </c>
      <c r="BG8" t="s">
        <v>65</v>
      </c>
      <c r="BH8">
        <v>1</v>
      </c>
      <c r="BI8">
        <v>0</v>
      </c>
      <c r="BJ8">
        <v>1</v>
      </c>
      <c r="BK8">
        <v>1</v>
      </c>
      <c r="BL8">
        <v>0</v>
      </c>
      <c r="BM8">
        <v>1</v>
      </c>
      <c r="BN8">
        <v>1</v>
      </c>
      <c r="BO8">
        <v>1</v>
      </c>
      <c r="BP8">
        <v>0</v>
      </c>
      <c r="BQ8">
        <v>0</v>
      </c>
      <c r="BR8" t="s">
        <v>57</v>
      </c>
      <c r="BS8">
        <v>61.4</v>
      </c>
      <c r="BT8">
        <v>57</v>
      </c>
      <c r="BU8">
        <v>34.5</v>
      </c>
      <c r="BV8">
        <v>41</v>
      </c>
      <c r="BW8">
        <v>50</v>
      </c>
      <c r="BX8">
        <v>80</v>
      </c>
      <c r="BY8">
        <v>1</v>
      </c>
    </row>
    <row r="9" spans="1:77" x14ac:dyDescent="0.3">
      <c r="A9" t="s">
        <v>58</v>
      </c>
      <c r="B9">
        <v>1</v>
      </c>
      <c r="C9">
        <v>0</v>
      </c>
      <c r="D9">
        <v>0</v>
      </c>
      <c r="E9">
        <v>0</v>
      </c>
      <c r="F9">
        <v>0</v>
      </c>
      <c r="G9">
        <v>0</v>
      </c>
      <c r="H9">
        <v>9237.33</v>
      </c>
      <c r="I9">
        <v>-0.84103707045863552</v>
      </c>
      <c r="J9">
        <v>1.04</v>
      </c>
      <c r="K9" t="s">
        <v>52</v>
      </c>
      <c r="L9" t="s">
        <v>59</v>
      </c>
      <c r="M9" t="s">
        <v>54</v>
      </c>
      <c r="N9">
        <v>0</v>
      </c>
      <c r="O9">
        <v>0</v>
      </c>
      <c r="P9">
        <v>1</v>
      </c>
      <c r="Q9" t="s">
        <v>61</v>
      </c>
      <c r="R9">
        <v>0</v>
      </c>
      <c r="S9">
        <v>1</v>
      </c>
      <c r="T9" t="s">
        <v>56</v>
      </c>
      <c r="U9">
        <v>1</v>
      </c>
      <c r="V9">
        <v>1</v>
      </c>
      <c r="W9">
        <v>1</v>
      </c>
      <c r="X9">
        <v>0</v>
      </c>
      <c r="Y9">
        <v>1</v>
      </c>
      <c r="Z9">
        <v>1</v>
      </c>
      <c r="AA9">
        <v>1</v>
      </c>
      <c r="AB9">
        <v>0</v>
      </c>
      <c r="AC9">
        <v>0</v>
      </c>
      <c r="AD9">
        <v>0</v>
      </c>
      <c r="AE9" t="s">
        <v>57</v>
      </c>
      <c r="AF9">
        <v>61.9</v>
      </c>
      <c r="AG9">
        <v>56</v>
      </c>
      <c r="AH9">
        <v>34</v>
      </c>
      <c r="AI9">
        <v>40.799999999999997</v>
      </c>
      <c r="AJ9">
        <v>55</v>
      </c>
      <c r="AK9">
        <v>80</v>
      </c>
      <c r="AL9">
        <v>1</v>
      </c>
      <c r="AM9">
        <v>9237.33</v>
      </c>
      <c r="AN9">
        <v>9.1310081618394836</v>
      </c>
      <c r="AO9">
        <v>1.04</v>
      </c>
      <c r="AP9" t="s">
        <v>52</v>
      </c>
      <c r="AQ9" t="s">
        <v>59</v>
      </c>
      <c r="AR9" t="s">
        <v>54</v>
      </c>
      <c r="AS9">
        <v>0</v>
      </c>
      <c r="AT9">
        <v>0</v>
      </c>
      <c r="AU9">
        <v>0</v>
      </c>
      <c r="AV9">
        <v>1</v>
      </c>
      <c r="AW9">
        <v>0</v>
      </c>
      <c r="AX9" t="s">
        <v>61</v>
      </c>
      <c r="AY9">
        <v>0</v>
      </c>
      <c r="AZ9">
        <v>1</v>
      </c>
      <c r="BA9">
        <v>0</v>
      </c>
      <c r="BB9">
        <v>0</v>
      </c>
      <c r="BC9">
        <v>0</v>
      </c>
      <c r="BD9">
        <v>0</v>
      </c>
      <c r="BE9">
        <v>0</v>
      </c>
      <c r="BF9">
        <v>1</v>
      </c>
      <c r="BG9" t="s">
        <v>56</v>
      </c>
      <c r="BH9">
        <v>1</v>
      </c>
      <c r="BI9">
        <v>1</v>
      </c>
      <c r="BJ9">
        <v>1</v>
      </c>
      <c r="BK9">
        <v>0</v>
      </c>
      <c r="BL9">
        <v>1</v>
      </c>
      <c r="BM9">
        <v>1</v>
      </c>
      <c r="BN9">
        <v>1</v>
      </c>
      <c r="BO9">
        <v>0</v>
      </c>
      <c r="BP9">
        <v>0</v>
      </c>
      <c r="BQ9">
        <v>0</v>
      </c>
      <c r="BR9" t="s">
        <v>57</v>
      </c>
      <c r="BS9">
        <v>61.9</v>
      </c>
      <c r="BT9">
        <v>56</v>
      </c>
      <c r="BU9">
        <v>34</v>
      </c>
      <c r="BV9">
        <v>40.799999999999997</v>
      </c>
      <c r="BW9">
        <v>55</v>
      </c>
      <c r="BX9">
        <v>80</v>
      </c>
      <c r="BY9">
        <v>1</v>
      </c>
    </row>
    <row r="10" spans="1:77" x14ac:dyDescent="0.3">
      <c r="A10" t="s">
        <v>62</v>
      </c>
      <c r="B10">
        <v>0</v>
      </c>
      <c r="C10">
        <v>1</v>
      </c>
      <c r="D10">
        <v>0</v>
      </c>
      <c r="E10">
        <v>0</v>
      </c>
      <c r="F10">
        <v>0</v>
      </c>
      <c r="G10">
        <v>0</v>
      </c>
      <c r="H10">
        <v>8427</v>
      </c>
      <c r="I10">
        <v>-0.95786732955605935</v>
      </c>
      <c r="J10">
        <v>1.024</v>
      </c>
      <c r="K10" t="s">
        <v>52</v>
      </c>
      <c r="L10" t="s">
        <v>63</v>
      </c>
      <c r="M10" t="s">
        <v>60</v>
      </c>
      <c r="N10">
        <v>0</v>
      </c>
      <c r="O10">
        <v>0</v>
      </c>
      <c r="P10">
        <v>1</v>
      </c>
      <c r="Q10" t="s">
        <v>64</v>
      </c>
      <c r="R10">
        <v>0</v>
      </c>
      <c r="S10">
        <v>1</v>
      </c>
      <c r="T10" t="s">
        <v>65</v>
      </c>
      <c r="U10">
        <v>1</v>
      </c>
      <c r="V10">
        <v>0</v>
      </c>
      <c r="W10">
        <v>1</v>
      </c>
      <c r="X10">
        <v>1</v>
      </c>
      <c r="Y10">
        <v>1</v>
      </c>
      <c r="Z10">
        <v>1</v>
      </c>
      <c r="AA10">
        <v>1</v>
      </c>
      <c r="AB10">
        <v>0</v>
      </c>
      <c r="AC10">
        <v>1</v>
      </c>
      <c r="AD10">
        <v>1</v>
      </c>
      <c r="AE10" t="s">
        <v>66</v>
      </c>
      <c r="AF10">
        <v>61.6</v>
      </c>
      <c r="AG10">
        <v>55.6</v>
      </c>
      <c r="AH10">
        <v>34.799999999999997</v>
      </c>
      <c r="AI10">
        <v>40.700000000000003</v>
      </c>
      <c r="AJ10">
        <v>51</v>
      </c>
      <c r="AK10">
        <v>77</v>
      </c>
      <c r="AL10">
        <v>1</v>
      </c>
      <c r="AM10">
        <v>8427</v>
      </c>
      <c r="AN10">
        <v>9.0391961157723539</v>
      </c>
      <c r="AO10">
        <v>1.024</v>
      </c>
      <c r="AP10" t="s">
        <v>52</v>
      </c>
      <c r="AQ10" t="s">
        <v>63</v>
      </c>
      <c r="AR10" t="s">
        <v>60</v>
      </c>
      <c r="AS10">
        <v>0</v>
      </c>
      <c r="AT10">
        <v>0</v>
      </c>
      <c r="AU10">
        <v>0</v>
      </c>
      <c r="AV10">
        <v>0</v>
      </c>
      <c r="AW10">
        <v>1</v>
      </c>
      <c r="AX10" t="s">
        <v>64</v>
      </c>
      <c r="AY10">
        <v>0</v>
      </c>
      <c r="AZ10">
        <v>1</v>
      </c>
      <c r="BA10">
        <v>0</v>
      </c>
      <c r="BB10">
        <v>0</v>
      </c>
      <c r="BC10">
        <v>1</v>
      </c>
      <c r="BD10">
        <v>0</v>
      </c>
      <c r="BE10">
        <v>0</v>
      </c>
      <c r="BF10">
        <v>0</v>
      </c>
      <c r="BG10" t="s">
        <v>65</v>
      </c>
      <c r="BH10">
        <v>1</v>
      </c>
      <c r="BI10">
        <v>0</v>
      </c>
      <c r="BJ10">
        <v>1</v>
      </c>
      <c r="BK10">
        <v>1</v>
      </c>
      <c r="BL10">
        <v>1</v>
      </c>
      <c r="BM10">
        <v>1</v>
      </c>
      <c r="BN10">
        <v>1</v>
      </c>
      <c r="BO10">
        <v>0</v>
      </c>
      <c r="BP10">
        <v>1</v>
      </c>
      <c r="BQ10">
        <v>1</v>
      </c>
      <c r="BR10" t="s">
        <v>66</v>
      </c>
      <c r="BS10">
        <v>61.6</v>
      </c>
      <c r="BT10">
        <v>55.6</v>
      </c>
      <c r="BU10">
        <v>34.799999999999997</v>
      </c>
      <c r="BV10">
        <v>40.700000000000003</v>
      </c>
      <c r="BW10">
        <v>51</v>
      </c>
      <c r="BX10">
        <v>77</v>
      </c>
      <c r="BY10">
        <v>1</v>
      </c>
    </row>
    <row r="11" spans="1:77" x14ac:dyDescent="0.3">
      <c r="A11" t="s">
        <v>58</v>
      </c>
      <c r="B11">
        <v>1</v>
      </c>
      <c r="C11">
        <v>0</v>
      </c>
      <c r="D11">
        <v>0</v>
      </c>
      <c r="E11">
        <v>0</v>
      </c>
      <c r="F11">
        <v>0</v>
      </c>
      <c r="G11">
        <v>0</v>
      </c>
      <c r="H11">
        <v>24513.695</v>
      </c>
      <c r="I11">
        <v>1.3614504112053989</v>
      </c>
      <c r="J11">
        <v>1.58</v>
      </c>
      <c r="K11" t="s">
        <v>52</v>
      </c>
      <c r="L11" t="s">
        <v>59</v>
      </c>
      <c r="M11" t="s">
        <v>69</v>
      </c>
      <c r="N11">
        <v>0</v>
      </c>
      <c r="O11">
        <v>1</v>
      </c>
      <c r="P11">
        <v>0</v>
      </c>
      <c r="Q11" t="s">
        <v>73</v>
      </c>
      <c r="R11">
        <v>0</v>
      </c>
      <c r="S11">
        <v>1</v>
      </c>
      <c r="T11" t="s">
        <v>56</v>
      </c>
      <c r="U11">
        <v>0</v>
      </c>
      <c r="V11">
        <v>0</v>
      </c>
      <c r="W11">
        <v>1</v>
      </c>
      <c r="X11">
        <v>0</v>
      </c>
      <c r="Y11">
        <v>1</v>
      </c>
      <c r="Z11">
        <v>1</v>
      </c>
      <c r="AA11">
        <v>1</v>
      </c>
      <c r="AB11">
        <v>1</v>
      </c>
      <c r="AC11">
        <v>0</v>
      </c>
      <c r="AD11">
        <v>0</v>
      </c>
      <c r="AE11" t="s">
        <v>57</v>
      </c>
      <c r="AF11">
        <v>61.8</v>
      </c>
      <c r="AG11">
        <v>56</v>
      </c>
      <c r="AH11">
        <v>35.5</v>
      </c>
      <c r="AI11">
        <v>40.6</v>
      </c>
      <c r="AJ11">
        <v>50</v>
      </c>
      <c r="AK11">
        <v>80</v>
      </c>
      <c r="AL11">
        <v>1</v>
      </c>
      <c r="AM11">
        <v>24513.695</v>
      </c>
      <c r="AN11">
        <v>10.106987219953758</v>
      </c>
      <c r="AO11">
        <v>1.58</v>
      </c>
      <c r="AP11" t="s">
        <v>52</v>
      </c>
      <c r="AQ11" t="s">
        <v>59</v>
      </c>
      <c r="AR11" t="s">
        <v>69</v>
      </c>
      <c r="AS11">
        <v>0</v>
      </c>
      <c r="AT11">
        <v>0</v>
      </c>
      <c r="AU11">
        <v>1</v>
      </c>
      <c r="AV11">
        <v>0</v>
      </c>
      <c r="AW11">
        <v>0</v>
      </c>
      <c r="AX11" t="s">
        <v>73</v>
      </c>
      <c r="AY11">
        <v>0</v>
      </c>
      <c r="AZ11">
        <v>1</v>
      </c>
      <c r="BA11">
        <v>0</v>
      </c>
      <c r="BB11">
        <v>0</v>
      </c>
      <c r="BC11">
        <v>0</v>
      </c>
      <c r="BD11">
        <v>0</v>
      </c>
      <c r="BE11">
        <v>1</v>
      </c>
      <c r="BF11">
        <v>0</v>
      </c>
      <c r="BG11" t="s">
        <v>56</v>
      </c>
      <c r="BH11">
        <v>0</v>
      </c>
      <c r="BI11">
        <v>0</v>
      </c>
      <c r="BJ11">
        <v>1</v>
      </c>
      <c r="BK11">
        <v>0</v>
      </c>
      <c r="BL11">
        <v>1</v>
      </c>
      <c r="BM11">
        <v>1</v>
      </c>
      <c r="BN11">
        <v>1</v>
      </c>
      <c r="BO11">
        <v>1</v>
      </c>
      <c r="BP11">
        <v>0</v>
      </c>
      <c r="BQ11">
        <v>0</v>
      </c>
      <c r="BR11" t="s">
        <v>57</v>
      </c>
      <c r="BS11">
        <v>61.8</v>
      </c>
      <c r="BT11">
        <v>56</v>
      </c>
      <c r="BU11">
        <v>35.5</v>
      </c>
      <c r="BV11">
        <v>40.6</v>
      </c>
      <c r="BW11">
        <v>50</v>
      </c>
      <c r="BX11">
        <v>80</v>
      </c>
      <c r="BY11">
        <v>1</v>
      </c>
    </row>
    <row r="12" spans="1:77" x14ac:dyDescent="0.3">
      <c r="A12" t="s">
        <v>71</v>
      </c>
      <c r="B12">
        <v>0</v>
      </c>
      <c r="C12">
        <v>0</v>
      </c>
      <c r="D12">
        <v>0</v>
      </c>
      <c r="E12">
        <v>0</v>
      </c>
      <c r="F12">
        <v>0</v>
      </c>
      <c r="G12">
        <v>1</v>
      </c>
      <c r="H12">
        <v>8860</v>
      </c>
      <c r="I12">
        <v>-0.8954390568903744</v>
      </c>
      <c r="J12">
        <v>1.1080000000000001</v>
      </c>
      <c r="K12" t="s">
        <v>52</v>
      </c>
      <c r="L12" t="s">
        <v>72</v>
      </c>
      <c r="M12" t="s">
        <v>54</v>
      </c>
      <c r="N12">
        <v>0</v>
      </c>
      <c r="O12">
        <v>0</v>
      </c>
      <c r="P12">
        <v>1</v>
      </c>
      <c r="Q12" t="s">
        <v>55</v>
      </c>
      <c r="R12">
        <v>0</v>
      </c>
      <c r="S12">
        <v>1</v>
      </c>
      <c r="T12" t="s">
        <v>65</v>
      </c>
      <c r="U12">
        <v>1</v>
      </c>
      <c r="V12">
        <v>1</v>
      </c>
      <c r="W12">
        <v>0</v>
      </c>
      <c r="X12">
        <v>1</v>
      </c>
      <c r="Y12">
        <v>1</v>
      </c>
      <c r="Z12">
        <v>1</v>
      </c>
      <c r="AA12">
        <v>1</v>
      </c>
      <c r="AB12">
        <v>0</v>
      </c>
      <c r="AC12">
        <v>1</v>
      </c>
      <c r="AD12">
        <v>1</v>
      </c>
      <c r="AE12" t="s">
        <v>66</v>
      </c>
      <c r="AF12">
        <v>61.7</v>
      </c>
      <c r="AG12">
        <v>55.5</v>
      </c>
      <c r="AH12">
        <v>34.200000000000003</v>
      </c>
      <c r="AI12">
        <v>40.6</v>
      </c>
      <c r="AJ12">
        <v>51</v>
      </c>
      <c r="AK12">
        <v>77</v>
      </c>
      <c r="AL12">
        <v>1</v>
      </c>
      <c r="AM12">
        <v>8860</v>
      </c>
      <c r="AN12">
        <v>9.0893020435991261</v>
      </c>
      <c r="AO12">
        <v>1.1080000000000001</v>
      </c>
      <c r="AP12" t="s">
        <v>52</v>
      </c>
      <c r="AQ12" t="s">
        <v>72</v>
      </c>
      <c r="AR12" t="s">
        <v>54</v>
      </c>
      <c r="AS12">
        <v>0</v>
      </c>
      <c r="AT12">
        <v>0</v>
      </c>
      <c r="AU12">
        <v>0</v>
      </c>
      <c r="AV12">
        <v>1</v>
      </c>
      <c r="AW12">
        <v>0</v>
      </c>
      <c r="AX12" t="s">
        <v>55</v>
      </c>
      <c r="AY12">
        <v>0</v>
      </c>
      <c r="AZ12">
        <v>1</v>
      </c>
      <c r="BA12">
        <v>0</v>
      </c>
      <c r="BB12">
        <v>0</v>
      </c>
      <c r="BC12">
        <v>0</v>
      </c>
      <c r="BD12">
        <v>1</v>
      </c>
      <c r="BE12">
        <v>0</v>
      </c>
      <c r="BF12">
        <v>0</v>
      </c>
      <c r="BG12" t="s">
        <v>65</v>
      </c>
      <c r="BH12">
        <v>1</v>
      </c>
      <c r="BI12">
        <v>1</v>
      </c>
      <c r="BJ12">
        <v>0</v>
      </c>
      <c r="BK12">
        <v>1</v>
      </c>
      <c r="BL12">
        <v>1</v>
      </c>
      <c r="BM12">
        <v>1</v>
      </c>
      <c r="BN12">
        <v>1</v>
      </c>
      <c r="BO12">
        <v>0</v>
      </c>
      <c r="BP12">
        <v>1</v>
      </c>
      <c r="BQ12">
        <v>1</v>
      </c>
      <c r="BR12" t="s">
        <v>66</v>
      </c>
      <c r="BS12">
        <v>61.7</v>
      </c>
      <c r="BT12">
        <v>55.5</v>
      </c>
      <c r="BU12">
        <v>34.200000000000003</v>
      </c>
      <c r="BV12">
        <v>40.6</v>
      </c>
      <c r="BW12">
        <v>51</v>
      </c>
      <c r="BX12">
        <v>77</v>
      </c>
      <c r="BY12">
        <v>1</v>
      </c>
    </row>
    <row r="13" spans="1:77" x14ac:dyDescent="0.3">
      <c r="A13" t="s">
        <v>58</v>
      </c>
      <c r="B13">
        <v>1</v>
      </c>
      <c r="C13">
        <v>0</v>
      </c>
      <c r="D13">
        <v>0</v>
      </c>
      <c r="E13">
        <v>0</v>
      </c>
      <c r="F13">
        <v>0</v>
      </c>
      <c r="G13">
        <v>0</v>
      </c>
      <c r="H13">
        <v>27784.880000000001</v>
      </c>
      <c r="I13">
        <v>1.8330772682952345</v>
      </c>
      <c r="J13">
        <v>1.74</v>
      </c>
      <c r="K13" t="s">
        <v>52</v>
      </c>
      <c r="L13" t="s">
        <v>59</v>
      </c>
      <c r="M13" t="s">
        <v>74</v>
      </c>
      <c r="N13">
        <v>0</v>
      </c>
      <c r="O13">
        <v>1</v>
      </c>
      <c r="P13">
        <v>0</v>
      </c>
      <c r="Q13" t="s">
        <v>64</v>
      </c>
      <c r="R13">
        <v>0</v>
      </c>
      <c r="S13">
        <v>1</v>
      </c>
      <c r="T13" t="s">
        <v>56</v>
      </c>
      <c r="U13">
        <v>0</v>
      </c>
      <c r="V13">
        <v>1</v>
      </c>
      <c r="W13">
        <v>1</v>
      </c>
      <c r="X13">
        <v>0</v>
      </c>
      <c r="Y13">
        <v>1</v>
      </c>
      <c r="Z13">
        <v>1</v>
      </c>
      <c r="AA13">
        <v>1</v>
      </c>
      <c r="AB13">
        <v>0</v>
      </c>
      <c r="AC13">
        <v>0</v>
      </c>
      <c r="AD13">
        <v>0</v>
      </c>
      <c r="AE13" t="s">
        <v>57</v>
      </c>
      <c r="AF13">
        <v>61.9</v>
      </c>
      <c r="AG13">
        <v>57</v>
      </c>
      <c r="AH13">
        <v>35.5</v>
      </c>
      <c r="AI13">
        <v>40.6</v>
      </c>
      <c r="AJ13">
        <v>55</v>
      </c>
      <c r="AK13">
        <v>80</v>
      </c>
      <c r="AL13">
        <v>1</v>
      </c>
      <c r="AM13">
        <v>27784.880000000001</v>
      </c>
      <c r="AN13">
        <v>10.232247266827603</v>
      </c>
      <c r="AO13">
        <v>1.74</v>
      </c>
      <c r="AP13" t="s">
        <v>52</v>
      </c>
      <c r="AQ13" t="s">
        <v>59</v>
      </c>
      <c r="AR13" t="s">
        <v>74</v>
      </c>
      <c r="AS13">
        <v>0</v>
      </c>
      <c r="AT13">
        <v>1</v>
      </c>
      <c r="AU13">
        <v>0</v>
      </c>
      <c r="AV13">
        <v>0</v>
      </c>
      <c r="AW13">
        <v>0</v>
      </c>
      <c r="AX13" t="s">
        <v>64</v>
      </c>
      <c r="AY13">
        <v>0</v>
      </c>
      <c r="AZ13">
        <v>1</v>
      </c>
      <c r="BA13">
        <v>0</v>
      </c>
      <c r="BB13">
        <v>0</v>
      </c>
      <c r="BC13">
        <v>1</v>
      </c>
      <c r="BD13">
        <v>0</v>
      </c>
      <c r="BE13">
        <v>0</v>
      </c>
      <c r="BF13">
        <v>0</v>
      </c>
      <c r="BG13" t="s">
        <v>56</v>
      </c>
      <c r="BH13">
        <v>0</v>
      </c>
      <c r="BI13">
        <v>1</v>
      </c>
      <c r="BJ13">
        <v>1</v>
      </c>
      <c r="BK13">
        <v>0</v>
      </c>
      <c r="BL13">
        <v>1</v>
      </c>
      <c r="BM13">
        <v>1</v>
      </c>
      <c r="BN13">
        <v>1</v>
      </c>
      <c r="BO13">
        <v>0</v>
      </c>
      <c r="BP13">
        <v>0</v>
      </c>
      <c r="BQ13">
        <v>0</v>
      </c>
      <c r="BR13" t="s">
        <v>57</v>
      </c>
      <c r="BS13">
        <v>61.9</v>
      </c>
      <c r="BT13">
        <v>57</v>
      </c>
      <c r="BU13">
        <v>35.5</v>
      </c>
      <c r="BV13">
        <v>40.6</v>
      </c>
      <c r="BW13">
        <v>55</v>
      </c>
      <c r="BX13">
        <v>80</v>
      </c>
      <c r="BY13">
        <v>1</v>
      </c>
    </row>
    <row r="14" spans="1:77" x14ac:dyDescent="0.3">
      <c r="A14" t="s">
        <v>75</v>
      </c>
      <c r="B14">
        <v>0</v>
      </c>
      <c r="C14">
        <v>0</v>
      </c>
      <c r="D14">
        <v>1</v>
      </c>
      <c r="E14">
        <v>0</v>
      </c>
      <c r="F14">
        <v>0</v>
      </c>
      <c r="G14">
        <v>0</v>
      </c>
      <c r="H14">
        <v>19602</v>
      </c>
      <c r="I14">
        <v>0.65330113935624967</v>
      </c>
      <c r="J14">
        <v>1.5</v>
      </c>
      <c r="K14" t="s">
        <v>76</v>
      </c>
      <c r="L14" t="s">
        <v>72</v>
      </c>
      <c r="M14" t="s">
        <v>54</v>
      </c>
      <c r="N14">
        <v>0</v>
      </c>
      <c r="O14">
        <v>0</v>
      </c>
      <c r="P14">
        <v>1</v>
      </c>
      <c r="Q14" t="s">
        <v>64</v>
      </c>
      <c r="R14">
        <v>0</v>
      </c>
      <c r="S14">
        <v>1</v>
      </c>
      <c r="T14" t="s">
        <v>77</v>
      </c>
      <c r="U14">
        <v>1</v>
      </c>
      <c r="V14">
        <v>1</v>
      </c>
      <c r="W14">
        <v>1</v>
      </c>
      <c r="X14">
        <v>1</v>
      </c>
      <c r="Y14">
        <v>1</v>
      </c>
      <c r="Z14">
        <v>1</v>
      </c>
      <c r="AA14">
        <v>1</v>
      </c>
      <c r="AB14">
        <v>1</v>
      </c>
      <c r="AC14">
        <v>1</v>
      </c>
      <c r="AD14">
        <v>0</v>
      </c>
      <c r="AE14" t="s">
        <v>66</v>
      </c>
      <c r="AF14">
        <v>61.4</v>
      </c>
      <c r="AG14">
        <v>56.4</v>
      </c>
      <c r="AH14">
        <v>34.5</v>
      </c>
      <c r="AI14">
        <v>40.799999999999997</v>
      </c>
      <c r="AJ14">
        <v>50</v>
      </c>
      <c r="AK14">
        <v>77</v>
      </c>
      <c r="AL14">
        <v>1</v>
      </c>
      <c r="AM14">
        <v>19602</v>
      </c>
      <c r="AN14">
        <v>9.883386880829125</v>
      </c>
      <c r="AO14">
        <v>1.5</v>
      </c>
      <c r="AP14" t="s">
        <v>76</v>
      </c>
      <c r="AQ14" t="s">
        <v>72</v>
      </c>
      <c r="AR14" t="s">
        <v>54</v>
      </c>
      <c r="AS14">
        <v>0</v>
      </c>
      <c r="AT14">
        <v>0</v>
      </c>
      <c r="AU14">
        <v>0</v>
      </c>
      <c r="AV14">
        <v>1</v>
      </c>
      <c r="AW14">
        <v>0</v>
      </c>
      <c r="AX14" t="s">
        <v>64</v>
      </c>
      <c r="AY14">
        <v>0</v>
      </c>
      <c r="AZ14">
        <v>1</v>
      </c>
      <c r="BA14">
        <v>0</v>
      </c>
      <c r="BB14">
        <v>0</v>
      </c>
      <c r="BC14">
        <v>1</v>
      </c>
      <c r="BD14">
        <v>0</v>
      </c>
      <c r="BE14">
        <v>0</v>
      </c>
      <c r="BF14">
        <v>0</v>
      </c>
      <c r="BG14" t="s">
        <v>77</v>
      </c>
      <c r="BH14">
        <v>1</v>
      </c>
      <c r="BI14">
        <v>1</v>
      </c>
      <c r="BJ14">
        <v>1</v>
      </c>
      <c r="BK14">
        <v>1</v>
      </c>
      <c r="BL14">
        <v>1</v>
      </c>
      <c r="BM14">
        <v>1</v>
      </c>
      <c r="BN14">
        <v>1</v>
      </c>
      <c r="BO14">
        <v>1</v>
      </c>
      <c r="BP14">
        <v>1</v>
      </c>
      <c r="BQ14">
        <v>0</v>
      </c>
      <c r="BR14" t="s">
        <v>66</v>
      </c>
      <c r="BS14">
        <v>61.4</v>
      </c>
      <c r="BT14">
        <v>56.4</v>
      </c>
      <c r="BU14">
        <v>34.5</v>
      </c>
      <c r="BV14">
        <v>40.799999999999997</v>
      </c>
      <c r="BW14">
        <v>50</v>
      </c>
      <c r="BX14">
        <v>77</v>
      </c>
      <c r="BY14">
        <v>1</v>
      </c>
    </row>
    <row r="15" spans="1:77" x14ac:dyDescent="0.3">
      <c r="A15" t="s">
        <v>51</v>
      </c>
      <c r="B15">
        <v>0</v>
      </c>
      <c r="C15">
        <v>0</v>
      </c>
      <c r="D15">
        <v>0</v>
      </c>
      <c r="E15">
        <v>1</v>
      </c>
      <c r="F15">
        <v>0</v>
      </c>
      <c r="G15">
        <v>0</v>
      </c>
      <c r="H15">
        <v>13840</v>
      </c>
      <c r="I15">
        <v>-0.17744183316032527</v>
      </c>
      <c r="J15">
        <v>1.1399999999999999</v>
      </c>
      <c r="K15" t="s">
        <v>52</v>
      </c>
      <c r="L15" t="s">
        <v>53</v>
      </c>
      <c r="M15" t="s">
        <v>13</v>
      </c>
      <c r="N15">
        <v>1</v>
      </c>
      <c r="O15">
        <v>0</v>
      </c>
      <c r="P15">
        <v>0</v>
      </c>
      <c r="Q15" t="s">
        <v>73</v>
      </c>
      <c r="R15">
        <v>0</v>
      </c>
      <c r="S15">
        <v>1</v>
      </c>
      <c r="T15" t="s">
        <v>56</v>
      </c>
      <c r="U15">
        <v>1</v>
      </c>
      <c r="V15">
        <v>0</v>
      </c>
      <c r="W15">
        <v>1</v>
      </c>
      <c r="X15">
        <v>1</v>
      </c>
      <c r="Y15">
        <v>1</v>
      </c>
      <c r="Z15">
        <v>1</v>
      </c>
      <c r="AA15">
        <v>0</v>
      </c>
      <c r="AB15">
        <v>0</v>
      </c>
      <c r="AC15">
        <v>0</v>
      </c>
      <c r="AD15">
        <v>0</v>
      </c>
      <c r="AE15" t="s">
        <v>57</v>
      </c>
      <c r="AF15">
        <v>60.4</v>
      </c>
      <c r="AG15">
        <v>60</v>
      </c>
      <c r="AH15">
        <v>34.5</v>
      </c>
      <c r="AI15">
        <v>40.799999999999997</v>
      </c>
      <c r="AJ15">
        <v>55</v>
      </c>
      <c r="AK15">
        <v>80</v>
      </c>
      <c r="AL15">
        <v>1</v>
      </c>
      <c r="AM15">
        <v>13840</v>
      </c>
      <c r="AN15">
        <v>9.5353182291716614</v>
      </c>
      <c r="AO15">
        <v>1.1399999999999999</v>
      </c>
      <c r="AP15" t="s">
        <v>52</v>
      </c>
      <c r="AQ15" t="s">
        <v>53</v>
      </c>
      <c r="AR15" t="s">
        <v>13</v>
      </c>
      <c r="AS15">
        <v>1</v>
      </c>
      <c r="AT15">
        <v>0</v>
      </c>
      <c r="AU15">
        <v>0</v>
      </c>
      <c r="AV15">
        <v>0</v>
      </c>
      <c r="AW15">
        <v>0</v>
      </c>
      <c r="AX15" t="s">
        <v>73</v>
      </c>
      <c r="AY15">
        <v>0</v>
      </c>
      <c r="AZ15">
        <v>1</v>
      </c>
      <c r="BA15">
        <v>0</v>
      </c>
      <c r="BB15">
        <v>0</v>
      </c>
      <c r="BC15">
        <v>0</v>
      </c>
      <c r="BD15">
        <v>0</v>
      </c>
      <c r="BE15">
        <v>1</v>
      </c>
      <c r="BF15">
        <v>0</v>
      </c>
      <c r="BG15" t="s">
        <v>56</v>
      </c>
      <c r="BH15">
        <v>1</v>
      </c>
      <c r="BI15">
        <v>0</v>
      </c>
      <c r="BJ15">
        <v>1</v>
      </c>
      <c r="BK15">
        <v>1</v>
      </c>
      <c r="BL15">
        <v>1</v>
      </c>
      <c r="BM15">
        <v>1</v>
      </c>
      <c r="BN15">
        <v>0</v>
      </c>
      <c r="BO15">
        <v>0</v>
      </c>
      <c r="BP15">
        <v>0</v>
      </c>
      <c r="BQ15">
        <v>0</v>
      </c>
      <c r="BR15" t="s">
        <v>57</v>
      </c>
      <c r="BS15">
        <v>60.4</v>
      </c>
      <c r="BT15">
        <v>60</v>
      </c>
      <c r="BU15">
        <v>34.5</v>
      </c>
      <c r="BV15">
        <v>40.799999999999997</v>
      </c>
      <c r="BW15">
        <v>55</v>
      </c>
      <c r="BX15">
        <v>80</v>
      </c>
      <c r="BY15">
        <v>1</v>
      </c>
    </row>
    <row r="16" spans="1:77" x14ac:dyDescent="0.3">
      <c r="A16" t="s">
        <v>67</v>
      </c>
      <c r="B16">
        <v>0</v>
      </c>
      <c r="C16">
        <v>0</v>
      </c>
      <c r="D16">
        <v>0</v>
      </c>
      <c r="E16">
        <v>0</v>
      </c>
      <c r="F16">
        <v>1</v>
      </c>
      <c r="G16">
        <v>0</v>
      </c>
      <c r="H16">
        <v>7310</v>
      </c>
      <c r="I16">
        <v>-1.1189120883726187</v>
      </c>
      <c r="J16">
        <v>1.02</v>
      </c>
      <c r="K16" t="s">
        <v>52</v>
      </c>
      <c r="L16" t="s">
        <v>68</v>
      </c>
      <c r="M16" t="s">
        <v>60</v>
      </c>
      <c r="N16">
        <v>0</v>
      </c>
      <c r="O16">
        <v>0</v>
      </c>
      <c r="P16">
        <v>1</v>
      </c>
      <c r="Q16" t="s">
        <v>64</v>
      </c>
      <c r="R16">
        <v>0</v>
      </c>
      <c r="S16">
        <v>1</v>
      </c>
      <c r="T16" t="s">
        <v>70</v>
      </c>
      <c r="U16">
        <v>1</v>
      </c>
      <c r="V16">
        <v>1</v>
      </c>
      <c r="W16">
        <v>1</v>
      </c>
      <c r="X16">
        <v>1</v>
      </c>
      <c r="Y16">
        <v>1</v>
      </c>
      <c r="Z16">
        <v>1</v>
      </c>
      <c r="AA16">
        <v>1</v>
      </c>
      <c r="AB16">
        <v>0</v>
      </c>
      <c r="AC16">
        <v>1</v>
      </c>
      <c r="AD16">
        <v>0</v>
      </c>
      <c r="AE16" t="s">
        <v>66</v>
      </c>
      <c r="AF16">
        <v>62</v>
      </c>
      <c r="AG16">
        <v>56.2</v>
      </c>
      <c r="AH16">
        <v>34.700000000000003</v>
      </c>
      <c r="AI16">
        <v>40.799999999999997</v>
      </c>
      <c r="AJ16">
        <v>52</v>
      </c>
      <c r="AK16">
        <v>79</v>
      </c>
      <c r="AL16">
        <v>1</v>
      </c>
      <c r="AM16">
        <v>7310</v>
      </c>
      <c r="AN16">
        <v>8.896998552743824</v>
      </c>
      <c r="AO16">
        <v>1.02</v>
      </c>
      <c r="AP16" t="s">
        <v>52</v>
      </c>
      <c r="AQ16" t="s">
        <v>68</v>
      </c>
      <c r="AR16" t="s">
        <v>60</v>
      </c>
      <c r="AS16">
        <v>0</v>
      </c>
      <c r="AT16">
        <v>0</v>
      </c>
      <c r="AU16">
        <v>0</v>
      </c>
      <c r="AV16">
        <v>0</v>
      </c>
      <c r="AW16">
        <v>1</v>
      </c>
      <c r="AX16" t="s">
        <v>64</v>
      </c>
      <c r="AY16">
        <v>0</v>
      </c>
      <c r="AZ16">
        <v>1</v>
      </c>
      <c r="BA16">
        <v>0</v>
      </c>
      <c r="BB16">
        <v>0</v>
      </c>
      <c r="BC16">
        <v>1</v>
      </c>
      <c r="BD16">
        <v>0</v>
      </c>
      <c r="BE16">
        <v>0</v>
      </c>
      <c r="BF16">
        <v>0</v>
      </c>
      <c r="BG16" t="s">
        <v>70</v>
      </c>
      <c r="BH16">
        <v>1</v>
      </c>
      <c r="BI16">
        <v>1</v>
      </c>
      <c r="BJ16">
        <v>1</v>
      </c>
      <c r="BK16">
        <v>1</v>
      </c>
      <c r="BL16">
        <v>1</v>
      </c>
      <c r="BM16">
        <v>1</v>
      </c>
      <c r="BN16">
        <v>1</v>
      </c>
      <c r="BO16">
        <v>0</v>
      </c>
      <c r="BP16">
        <v>1</v>
      </c>
      <c r="BQ16">
        <v>0</v>
      </c>
      <c r="BR16" t="s">
        <v>66</v>
      </c>
      <c r="BS16">
        <v>62</v>
      </c>
      <c r="BT16">
        <v>56.2</v>
      </c>
      <c r="BU16">
        <v>34.700000000000003</v>
      </c>
      <c r="BV16">
        <v>40.799999999999997</v>
      </c>
      <c r="BW16">
        <v>52</v>
      </c>
      <c r="BX16">
        <v>79</v>
      </c>
      <c r="BY16">
        <v>1</v>
      </c>
    </row>
    <row r="17" spans="1:77" x14ac:dyDescent="0.3">
      <c r="A17" t="s">
        <v>58</v>
      </c>
      <c r="B17">
        <v>1</v>
      </c>
      <c r="C17">
        <v>0</v>
      </c>
      <c r="D17">
        <v>0</v>
      </c>
      <c r="E17">
        <v>0</v>
      </c>
      <c r="F17">
        <v>0</v>
      </c>
      <c r="G17">
        <v>0</v>
      </c>
      <c r="H17">
        <v>10852.73</v>
      </c>
      <c r="I17">
        <v>-0.60813491880933412</v>
      </c>
      <c r="J17">
        <v>1.26</v>
      </c>
      <c r="K17" t="s">
        <v>52</v>
      </c>
      <c r="L17" t="s">
        <v>59</v>
      </c>
      <c r="M17" t="s">
        <v>60</v>
      </c>
      <c r="N17">
        <v>0</v>
      </c>
      <c r="O17">
        <v>0</v>
      </c>
      <c r="P17">
        <v>1</v>
      </c>
      <c r="Q17" t="s">
        <v>61</v>
      </c>
      <c r="R17">
        <v>0</v>
      </c>
      <c r="S17">
        <v>1</v>
      </c>
      <c r="T17" t="s">
        <v>56</v>
      </c>
      <c r="U17">
        <v>0</v>
      </c>
      <c r="V17">
        <v>1</v>
      </c>
      <c r="W17">
        <v>0</v>
      </c>
      <c r="X17">
        <v>0</v>
      </c>
      <c r="Y17">
        <v>1</v>
      </c>
      <c r="Z17">
        <v>1</v>
      </c>
      <c r="AA17">
        <v>1</v>
      </c>
      <c r="AB17">
        <v>0</v>
      </c>
      <c r="AC17">
        <v>0</v>
      </c>
      <c r="AD17">
        <v>0</v>
      </c>
      <c r="AE17" t="s">
        <v>57</v>
      </c>
      <c r="AF17">
        <v>61.8</v>
      </c>
      <c r="AG17">
        <v>56</v>
      </c>
      <c r="AH17">
        <v>35.5</v>
      </c>
      <c r="AI17">
        <v>40.6</v>
      </c>
      <c r="AJ17">
        <v>55</v>
      </c>
      <c r="AK17">
        <v>80</v>
      </c>
      <c r="AL17">
        <v>1</v>
      </c>
      <c r="AM17">
        <v>10852.73</v>
      </c>
      <c r="AN17">
        <v>9.2921719402226142</v>
      </c>
      <c r="AO17">
        <v>1.26</v>
      </c>
      <c r="AP17" t="s">
        <v>52</v>
      </c>
      <c r="AQ17" t="s">
        <v>59</v>
      </c>
      <c r="AR17" t="s">
        <v>60</v>
      </c>
      <c r="AS17">
        <v>0</v>
      </c>
      <c r="AT17">
        <v>0</v>
      </c>
      <c r="AU17">
        <v>0</v>
      </c>
      <c r="AV17">
        <v>0</v>
      </c>
      <c r="AW17">
        <v>1</v>
      </c>
      <c r="AX17" t="s">
        <v>61</v>
      </c>
      <c r="AY17">
        <v>0</v>
      </c>
      <c r="AZ17">
        <v>1</v>
      </c>
      <c r="BA17">
        <v>0</v>
      </c>
      <c r="BB17">
        <v>0</v>
      </c>
      <c r="BC17">
        <v>0</v>
      </c>
      <c r="BD17">
        <v>0</v>
      </c>
      <c r="BE17">
        <v>0</v>
      </c>
      <c r="BF17">
        <v>1</v>
      </c>
      <c r="BG17" t="s">
        <v>56</v>
      </c>
      <c r="BH17">
        <v>0</v>
      </c>
      <c r="BI17">
        <v>1</v>
      </c>
      <c r="BJ17">
        <v>0</v>
      </c>
      <c r="BK17">
        <v>0</v>
      </c>
      <c r="BL17">
        <v>1</v>
      </c>
      <c r="BM17">
        <v>1</v>
      </c>
      <c r="BN17">
        <v>1</v>
      </c>
      <c r="BO17">
        <v>0</v>
      </c>
      <c r="BP17">
        <v>0</v>
      </c>
      <c r="BQ17">
        <v>0</v>
      </c>
      <c r="BR17" t="s">
        <v>57</v>
      </c>
      <c r="BS17">
        <v>61.8</v>
      </c>
      <c r="BT17">
        <v>56</v>
      </c>
      <c r="BU17">
        <v>35.5</v>
      </c>
      <c r="BV17">
        <v>40.6</v>
      </c>
      <c r="BW17">
        <v>55</v>
      </c>
      <c r="BX17">
        <v>80</v>
      </c>
      <c r="BY17">
        <v>1</v>
      </c>
    </row>
    <row r="18" spans="1:77" x14ac:dyDescent="0.3">
      <c r="A18" t="s">
        <v>67</v>
      </c>
      <c r="B18">
        <v>0</v>
      </c>
      <c r="C18">
        <v>0</v>
      </c>
      <c r="D18">
        <v>0</v>
      </c>
      <c r="E18">
        <v>0</v>
      </c>
      <c r="F18">
        <v>1</v>
      </c>
      <c r="G18">
        <v>0</v>
      </c>
      <c r="H18">
        <v>15850</v>
      </c>
      <c r="I18">
        <v>0.11235222701987527</v>
      </c>
      <c r="J18">
        <v>1.73</v>
      </c>
      <c r="K18" t="s">
        <v>52</v>
      </c>
      <c r="L18" t="s">
        <v>68</v>
      </c>
      <c r="M18" t="s">
        <v>60</v>
      </c>
      <c r="N18">
        <v>0</v>
      </c>
      <c r="O18">
        <v>0</v>
      </c>
      <c r="P18">
        <v>1</v>
      </c>
      <c r="Q18" t="s">
        <v>55</v>
      </c>
      <c r="R18">
        <v>0</v>
      </c>
      <c r="S18">
        <v>1</v>
      </c>
      <c r="T18" t="s">
        <v>70</v>
      </c>
      <c r="U18">
        <v>1</v>
      </c>
      <c r="V18">
        <v>1</v>
      </c>
      <c r="W18">
        <v>0</v>
      </c>
      <c r="X18">
        <v>1</v>
      </c>
      <c r="Y18">
        <v>1</v>
      </c>
      <c r="Z18">
        <v>1</v>
      </c>
      <c r="AA18">
        <v>1</v>
      </c>
      <c r="AB18">
        <v>0</v>
      </c>
      <c r="AC18">
        <v>1</v>
      </c>
      <c r="AD18">
        <v>0</v>
      </c>
      <c r="AE18" t="s">
        <v>66</v>
      </c>
      <c r="AF18">
        <v>61.2</v>
      </c>
      <c r="AG18">
        <v>56.5</v>
      </c>
      <c r="AH18">
        <v>34.299999999999997</v>
      </c>
      <c r="AI18">
        <v>40.6</v>
      </c>
      <c r="AJ18">
        <v>54</v>
      </c>
      <c r="AK18">
        <v>76</v>
      </c>
      <c r="AL18">
        <v>1</v>
      </c>
      <c r="AM18">
        <v>15850</v>
      </c>
      <c r="AN18">
        <v>9.6709247793054267</v>
      </c>
      <c r="AO18">
        <v>1.73</v>
      </c>
      <c r="AP18" t="s">
        <v>52</v>
      </c>
      <c r="AQ18" t="s">
        <v>68</v>
      </c>
      <c r="AR18" t="s">
        <v>60</v>
      </c>
      <c r="AS18">
        <v>0</v>
      </c>
      <c r="AT18">
        <v>0</v>
      </c>
      <c r="AU18">
        <v>0</v>
      </c>
      <c r="AV18">
        <v>0</v>
      </c>
      <c r="AW18">
        <v>1</v>
      </c>
      <c r="AX18" t="s">
        <v>55</v>
      </c>
      <c r="AY18">
        <v>0</v>
      </c>
      <c r="AZ18">
        <v>1</v>
      </c>
      <c r="BA18">
        <v>0</v>
      </c>
      <c r="BB18">
        <v>0</v>
      </c>
      <c r="BC18">
        <v>0</v>
      </c>
      <c r="BD18">
        <v>1</v>
      </c>
      <c r="BE18">
        <v>0</v>
      </c>
      <c r="BF18">
        <v>0</v>
      </c>
      <c r="BG18" t="s">
        <v>70</v>
      </c>
      <c r="BH18">
        <v>1</v>
      </c>
      <c r="BI18">
        <v>1</v>
      </c>
      <c r="BJ18">
        <v>0</v>
      </c>
      <c r="BK18">
        <v>1</v>
      </c>
      <c r="BL18">
        <v>1</v>
      </c>
      <c r="BM18">
        <v>1</v>
      </c>
      <c r="BN18">
        <v>1</v>
      </c>
      <c r="BO18">
        <v>0</v>
      </c>
      <c r="BP18">
        <v>1</v>
      </c>
      <c r="BQ18">
        <v>0</v>
      </c>
      <c r="BR18" t="s">
        <v>66</v>
      </c>
      <c r="BS18">
        <v>61.2</v>
      </c>
      <c r="BT18">
        <v>56.5</v>
      </c>
      <c r="BU18">
        <v>34.299999999999997</v>
      </c>
      <c r="BV18">
        <v>40.6</v>
      </c>
      <c r="BW18">
        <v>54</v>
      </c>
      <c r="BX18">
        <v>76</v>
      </c>
      <c r="BY18">
        <v>1</v>
      </c>
    </row>
    <row r="19" spans="1:77" x14ac:dyDescent="0.3">
      <c r="A19" t="s">
        <v>58</v>
      </c>
      <c r="B19">
        <v>1</v>
      </c>
      <c r="C19">
        <v>0</v>
      </c>
      <c r="D19">
        <v>0</v>
      </c>
      <c r="E19">
        <v>0</v>
      </c>
      <c r="F19">
        <v>0</v>
      </c>
      <c r="G19">
        <v>0</v>
      </c>
      <c r="H19">
        <v>15298.035</v>
      </c>
      <c r="I19">
        <v>3.2772038747554647E-2</v>
      </c>
      <c r="J19">
        <v>1.61</v>
      </c>
      <c r="K19" t="s">
        <v>52</v>
      </c>
      <c r="L19" t="s">
        <v>59</v>
      </c>
      <c r="M19" t="s">
        <v>60</v>
      </c>
      <c r="N19">
        <v>0</v>
      </c>
      <c r="O19">
        <v>0</v>
      </c>
      <c r="P19">
        <v>1</v>
      </c>
      <c r="Q19" t="s">
        <v>61</v>
      </c>
      <c r="R19">
        <v>0</v>
      </c>
      <c r="S19">
        <v>1</v>
      </c>
      <c r="T19" t="s">
        <v>70</v>
      </c>
      <c r="U19">
        <v>1</v>
      </c>
      <c r="V19">
        <v>0</v>
      </c>
      <c r="W19">
        <v>1</v>
      </c>
      <c r="X19">
        <v>0</v>
      </c>
      <c r="Y19">
        <v>0</v>
      </c>
      <c r="Z19">
        <v>1</v>
      </c>
      <c r="AA19">
        <v>1</v>
      </c>
      <c r="AB19">
        <v>1</v>
      </c>
      <c r="AC19">
        <v>0</v>
      </c>
      <c r="AD19">
        <v>0</v>
      </c>
      <c r="AE19" t="s">
        <v>57</v>
      </c>
      <c r="AF19">
        <v>61.8</v>
      </c>
      <c r="AG19">
        <v>57</v>
      </c>
      <c r="AH19">
        <v>35.5</v>
      </c>
      <c r="AI19">
        <v>41</v>
      </c>
      <c r="AJ19">
        <v>50</v>
      </c>
      <c r="AK19">
        <v>80</v>
      </c>
      <c r="AL19">
        <v>1</v>
      </c>
      <c r="AM19">
        <v>15298.035</v>
      </c>
      <c r="AN19">
        <v>9.635479667759963</v>
      </c>
      <c r="AO19">
        <v>1.61</v>
      </c>
      <c r="AP19" t="s">
        <v>52</v>
      </c>
      <c r="AQ19" t="s">
        <v>59</v>
      </c>
      <c r="AR19" t="s">
        <v>60</v>
      </c>
      <c r="AS19">
        <v>0</v>
      </c>
      <c r="AT19">
        <v>0</v>
      </c>
      <c r="AU19">
        <v>0</v>
      </c>
      <c r="AV19">
        <v>0</v>
      </c>
      <c r="AW19">
        <v>1</v>
      </c>
      <c r="AX19" t="s">
        <v>61</v>
      </c>
      <c r="AY19">
        <v>0</v>
      </c>
      <c r="AZ19">
        <v>1</v>
      </c>
      <c r="BA19">
        <v>0</v>
      </c>
      <c r="BB19">
        <v>0</v>
      </c>
      <c r="BC19">
        <v>0</v>
      </c>
      <c r="BD19">
        <v>0</v>
      </c>
      <c r="BE19">
        <v>0</v>
      </c>
      <c r="BF19">
        <v>1</v>
      </c>
      <c r="BG19" t="s">
        <v>70</v>
      </c>
      <c r="BH19">
        <v>1</v>
      </c>
      <c r="BI19">
        <v>0</v>
      </c>
      <c r="BJ19">
        <v>1</v>
      </c>
      <c r="BK19">
        <v>0</v>
      </c>
      <c r="BL19">
        <v>0</v>
      </c>
      <c r="BM19">
        <v>1</v>
      </c>
      <c r="BN19">
        <v>1</v>
      </c>
      <c r="BO19">
        <v>1</v>
      </c>
      <c r="BP19">
        <v>0</v>
      </c>
      <c r="BQ19">
        <v>0</v>
      </c>
      <c r="BR19" t="s">
        <v>57</v>
      </c>
      <c r="BS19">
        <v>61.8</v>
      </c>
      <c r="BT19">
        <v>57</v>
      </c>
      <c r="BU19">
        <v>35.5</v>
      </c>
      <c r="BV19">
        <v>41</v>
      </c>
      <c r="BW19">
        <v>50</v>
      </c>
      <c r="BX19">
        <v>80</v>
      </c>
      <c r="BY19">
        <v>1</v>
      </c>
    </row>
    <row r="20" spans="1:77" x14ac:dyDescent="0.3">
      <c r="A20" t="s">
        <v>71</v>
      </c>
      <c r="B20">
        <v>0</v>
      </c>
      <c r="C20">
        <v>0</v>
      </c>
      <c r="D20">
        <v>0</v>
      </c>
      <c r="E20">
        <v>0</v>
      </c>
      <c r="F20">
        <v>0</v>
      </c>
      <c r="G20">
        <v>1</v>
      </c>
      <c r="H20">
        <v>14526</v>
      </c>
      <c r="I20">
        <v>-7.8536994710764294E-2</v>
      </c>
      <c r="J20">
        <v>1.014</v>
      </c>
      <c r="K20" t="s">
        <v>52</v>
      </c>
      <c r="L20" t="s">
        <v>72</v>
      </c>
      <c r="M20" t="s">
        <v>74</v>
      </c>
      <c r="N20">
        <v>0</v>
      </c>
      <c r="O20">
        <v>1</v>
      </c>
      <c r="P20">
        <v>0</v>
      </c>
      <c r="Q20" t="s">
        <v>73</v>
      </c>
      <c r="R20">
        <v>0</v>
      </c>
      <c r="S20">
        <v>1</v>
      </c>
      <c r="T20" t="s">
        <v>65</v>
      </c>
      <c r="U20">
        <v>1</v>
      </c>
      <c r="V20">
        <v>1</v>
      </c>
      <c r="W20">
        <v>1</v>
      </c>
      <c r="X20">
        <v>1</v>
      </c>
      <c r="Y20">
        <v>1</v>
      </c>
      <c r="Z20">
        <v>1</v>
      </c>
      <c r="AA20">
        <v>1</v>
      </c>
      <c r="AB20">
        <v>0</v>
      </c>
      <c r="AC20">
        <v>1</v>
      </c>
      <c r="AD20">
        <v>0</v>
      </c>
      <c r="AE20" t="s">
        <v>66</v>
      </c>
      <c r="AF20">
        <v>61.7</v>
      </c>
      <c r="AG20">
        <v>56.2</v>
      </c>
      <c r="AH20">
        <v>34.700000000000003</v>
      </c>
      <c r="AI20">
        <v>40.9</v>
      </c>
      <c r="AJ20">
        <v>51</v>
      </c>
      <c r="AK20">
        <v>76</v>
      </c>
      <c r="AL20">
        <v>1</v>
      </c>
      <c r="AM20">
        <v>14526</v>
      </c>
      <c r="AN20">
        <v>9.5836954261661127</v>
      </c>
      <c r="AO20">
        <v>1.014</v>
      </c>
      <c r="AP20" t="s">
        <v>52</v>
      </c>
      <c r="AQ20" t="s">
        <v>72</v>
      </c>
      <c r="AR20" t="s">
        <v>74</v>
      </c>
      <c r="AS20">
        <v>0</v>
      </c>
      <c r="AT20">
        <v>1</v>
      </c>
      <c r="AU20">
        <v>0</v>
      </c>
      <c r="AV20">
        <v>0</v>
      </c>
      <c r="AW20">
        <v>0</v>
      </c>
      <c r="AX20" t="s">
        <v>73</v>
      </c>
      <c r="AY20">
        <v>0</v>
      </c>
      <c r="AZ20">
        <v>1</v>
      </c>
      <c r="BA20">
        <v>0</v>
      </c>
      <c r="BB20">
        <v>0</v>
      </c>
      <c r="BC20">
        <v>0</v>
      </c>
      <c r="BD20">
        <v>0</v>
      </c>
      <c r="BE20">
        <v>1</v>
      </c>
      <c r="BF20">
        <v>0</v>
      </c>
      <c r="BG20" t="s">
        <v>65</v>
      </c>
      <c r="BH20">
        <v>1</v>
      </c>
      <c r="BI20">
        <v>1</v>
      </c>
      <c r="BJ20">
        <v>1</v>
      </c>
      <c r="BK20">
        <v>1</v>
      </c>
      <c r="BL20">
        <v>1</v>
      </c>
      <c r="BM20">
        <v>1</v>
      </c>
      <c r="BN20">
        <v>1</v>
      </c>
      <c r="BO20">
        <v>0</v>
      </c>
      <c r="BP20">
        <v>1</v>
      </c>
      <c r="BQ20">
        <v>0</v>
      </c>
      <c r="BR20" t="s">
        <v>66</v>
      </c>
      <c r="BS20">
        <v>61.7</v>
      </c>
      <c r="BT20">
        <v>56.2</v>
      </c>
      <c r="BU20">
        <v>34.700000000000003</v>
      </c>
      <c r="BV20">
        <v>40.9</v>
      </c>
      <c r="BW20">
        <v>51</v>
      </c>
      <c r="BX20">
        <v>76</v>
      </c>
      <c r="BY20">
        <v>1</v>
      </c>
    </row>
    <row r="21" spans="1:77" x14ac:dyDescent="0.3">
      <c r="A21" t="s">
        <v>58</v>
      </c>
      <c r="B21">
        <v>1</v>
      </c>
      <c r="C21">
        <v>0</v>
      </c>
      <c r="D21">
        <v>0</v>
      </c>
      <c r="E21">
        <v>0</v>
      </c>
      <c r="F21">
        <v>0</v>
      </c>
      <c r="G21">
        <v>0</v>
      </c>
      <c r="H21">
        <v>8018.8850000000002</v>
      </c>
      <c r="I21">
        <v>-1.0167077787453342</v>
      </c>
      <c r="J21">
        <v>1.1100000000000001</v>
      </c>
      <c r="K21" t="s">
        <v>52</v>
      </c>
      <c r="L21" t="s">
        <v>59</v>
      </c>
      <c r="M21" t="s">
        <v>60</v>
      </c>
      <c r="N21">
        <v>0</v>
      </c>
      <c r="O21">
        <v>0</v>
      </c>
      <c r="P21">
        <v>1</v>
      </c>
      <c r="Q21" t="s">
        <v>55</v>
      </c>
      <c r="R21">
        <v>0</v>
      </c>
      <c r="S21">
        <v>1</v>
      </c>
      <c r="T21" t="s">
        <v>65</v>
      </c>
      <c r="U21">
        <v>0</v>
      </c>
      <c r="V21">
        <v>1</v>
      </c>
      <c r="W21">
        <v>0</v>
      </c>
      <c r="X21">
        <v>0</v>
      </c>
      <c r="Y21">
        <v>0</v>
      </c>
      <c r="Z21">
        <v>0</v>
      </c>
      <c r="AA21">
        <v>1</v>
      </c>
      <c r="AB21">
        <v>1</v>
      </c>
      <c r="AC21">
        <v>0</v>
      </c>
      <c r="AD21">
        <v>0</v>
      </c>
      <c r="AE21" t="s">
        <v>57</v>
      </c>
      <c r="AF21">
        <v>60.7</v>
      </c>
      <c r="AG21">
        <v>57</v>
      </c>
      <c r="AH21">
        <v>33.5</v>
      </c>
      <c r="AI21">
        <v>41</v>
      </c>
      <c r="AJ21">
        <v>50</v>
      </c>
      <c r="AK21">
        <v>85</v>
      </c>
      <c r="AL21">
        <v>1</v>
      </c>
      <c r="AM21">
        <v>8018.8850000000002</v>
      </c>
      <c r="AN21">
        <v>8.9895546637639292</v>
      </c>
      <c r="AO21">
        <v>1.1100000000000001</v>
      </c>
      <c r="AP21" t="s">
        <v>52</v>
      </c>
      <c r="AQ21" t="s">
        <v>59</v>
      </c>
      <c r="AR21" t="s">
        <v>60</v>
      </c>
      <c r="AS21">
        <v>0</v>
      </c>
      <c r="AT21">
        <v>0</v>
      </c>
      <c r="AU21">
        <v>0</v>
      </c>
      <c r="AV21">
        <v>0</v>
      </c>
      <c r="AW21">
        <v>1</v>
      </c>
      <c r="AX21" t="s">
        <v>55</v>
      </c>
      <c r="AY21">
        <v>0</v>
      </c>
      <c r="AZ21">
        <v>1</v>
      </c>
      <c r="BA21">
        <v>0</v>
      </c>
      <c r="BB21">
        <v>0</v>
      </c>
      <c r="BC21">
        <v>0</v>
      </c>
      <c r="BD21">
        <v>1</v>
      </c>
      <c r="BE21">
        <v>0</v>
      </c>
      <c r="BF21">
        <v>0</v>
      </c>
      <c r="BG21" t="s">
        <v>65</v>
      </c>
      <c r="BH21">
        <v>0</v>
      </c>
      <c r="BI21">
        <v>1</v>
      </c>
      <c r="BJ21">
        <v>0</v>
      </c>
      <c r="BK21">
        <v>0</v>
      </c>
      <c r="BL21">
        <v>0</v>
      </c>
      <c r="BM21">
        <v>0</v>
      </c>
      <c r="BN21">
        <v>1</v>
      </c>
      <c r="BO21">
        <v>1</v>
      </c>
      <c r="BP21">
        <v>0</v>
      </c>
      <c r="BQ21">
        <v>0</v>
      </c>
      <c r="BR21" t="s">
        <v>57</v>
      </c>
      <c r="BS21">
        <v>60.7</v>
      </c>
      <c r="BT21">
        <v>57</v>
      </c>
      <c r="BU21">
        <v>33.5</v>
      </c>
      <c r="BV21">
        <v>41</v>
      </c>
      <c r="BW21">
        <v>50</v>
      </c>
      <c r="BX21">
        <v>85</v>
      </c>
      <c r="BY21">
        <v>1</v>
      </c>
    </row>
    <row r="22" spans="1:77" x14ac:dyDescent="0.3">
      <c r="A22" t="s">
        <v>71</v>
      </c>
      <c r="B22">
        <v>0</v>
      </c>
      <c r="C22">
        <v>0</v>
      </c>
      <c r="D22">
        <v>0</v>
      </c>
      <c r="E22">
        <v>0</v>
      </c>
      <c r="F22">
        <v>0</v>
      </c>
      <c r="G22">
        <v>1</v>
      </c>
      <c r="H22">
        <v>22720</v>
      </c>
      <c r="I22">
        <v>1.102842373008919</v>
      </c>
      <c r="J22">
        <v>1.8029999999999999</v>
      </c>
      <c r="K22" t="s">
        <v>52</v>
      </c>
      <c r="L22" t="s">
        <v>72</v>
      </c>
      <c r="M22" t="s">
        <v>54</v>
      </c>
      <c r="N22">
        <v>0</v>
      </c>
      <c r="O22">
        <v>0</v>
      </c>
      <c r="P22">
        <v>1</v>
      </c>
      <c r="Q22" t="s">
        <v>55</v>
      </c>
      <c r="R22">
        <v>0</v>
      </c>
      <c r="S22">
        <v>1</v>
      </c>
      <c r="T22" t="s">
        <v>65</v>
      </c>
      <c r="U22">
        <v>1</v>
      </c>
      <c r="V22">
        <v>1</v>
      </c>
      <c r="W22">
        <v>0</v>
      </c>
      <c r="X22">
        <v>1</v>
      </c>
      <c r="Y22">
        <v>1</v>
      </c>
      <c r="Z22">
        <v>1</v>
      </c>
      <c r="AA22">
        <v>1</v>
      </c>
      <c r="AB22">
        <v>1</v>
      </c>
      <c r="AC22">
        <v>1</v>
      </c>
      <c r="AD22">
        <v>1</v>
      </c>
      <c r="AE22" t="s">
        <v>66</v>
      </c>
      <c r="AF22">
        <v>61.4</v>
      </c>
      <c r="AG22">
        <v>56.7</v>
      </c>
      <c r="AH22">
        <v>34.5</v>
      </c>
      <c r="AI22">
        <v>40.799999999999997</v>
      </c>
      <c r="AJ22">
        <v>50</v>
      </c>
      <c r="AK22">
        <v>77</v>
      </c>
      <c r="AL22">
        <v>1</v>
      </c>
      <c r="AM22">
        <v>22720</v>
      </c>
      <c r="AN22">
        <v>10.031000872835088</v>
      </c>
      <c r="AO22">
        <v>1.8029999999999999</v>
      </c>
      <c r="AP22" t="s">
        <v>52</v>
      </c>
      <c r="AQ22" t="s">
        <v>72</v>
      </c>
      <c r="AR22" t="s">
        <v>54</v>
      </c>
      <c r="AS22">
        <v>0</v>
      </c>
      <c r="AT22">
        <v>0</v>
      </c>
      <c r="AU22">
        <v>0</v>
      </c>
      <c r="AV22">
        <v>1</v>
      </c>
      <c r="AW22">
        <v>0</v>
      </c>
      <c r="AX22" t="s">
        <v>55</v>
      </c>
      <c r="AY22">
        <v>0</v>
      </c>
      <c r="AZ22">
        <v>1</v>
      </c>
      <c r="BA22">
        <v>0</v>
      </c>
      <c r="BB22">
        <v>0</v>
      </c>
      <c r="BC22">
        <v>0</v>
      </c>
      <c r="BD22">
        <v>1</v>
      </c>
      <c r="BE22">
        <v>0</v>
      </c>
      <c r="BF22">
        <v>0</v>
      </c>
      <c r="BG22" t="s">
        <v>65</v>
      </c>
      <c r="BH22">
        <v>1</v>
      </c>
      <c r="BI22">
        <v>1</v>
      </c>
      <c r="BJ22">
        <v>0</v>
      </c>
      <c r="BK22">
        <v>1</v>
      </c>
      <c r="BL22">
        <v>1</v>
      </c>
      <c r="BM22">
        <v>1</v>
      </c>
      <c r="BN22">
        <v>1</v>
      </c>
      <c r="BO22">
        <v>1</v>
      </c>
      <c r="BP22">
        <v>1</v>
      </c>
      <c r="BQ22">
        <v>1</v>
      </c>
      <c r="BR22" t="s">
        <v>66</v>
      </c>
      <c r="BS22">
        <v>61.4</v>
      </c>
      <c r="BT22">
        <v>56.7</v>
      </c>
      <c r="BU22">
        <v>34.5</v>
      </c>
      <c r="BV22">
        <v>40.799999999999997</v>
      </c>
      <c r="BW22">
        <v>50</v>
      </c>
      <c r="BX22">
        <v>77</v>
      </c>
      <c r="BY22">
        <v>1</v>
      </c>
    </row>
    <row r="23" spans="1:77" x14ac:dyDescent="0.3">
      <c r="A23" t="s">
        <v>58</v>
      </c>
      <c r="B23">
        <v>1</v>
      </c>
      <c r="C23">
        <v>0</v>
      </c>
      <c r="D23">
        <v>0</v>
      </c>
      <c r="E23">
        <v>0</v>
      </c>
      <c r="F23">
        <v>0</v>
      </c>
      <c r="G23">
        <v>0</v>
      </c>
      <c r="H23">
        <v>8018.8850000000002</v>
      </c>
      <c r="I23">
        <v>-1.0167077787453342</v>
      </c>
      <c r="J23">
        <v>1.1100000000000001</v>
      </c>
      <c r="K23" t="s">
        <v>52</v>
      </c>
      <c r="L23" t="s">
        <v>59</v>
      </c>
      <c r="M23" t="s">
        <v>60</v>
      </c>
      <c r="N23">
        <v>0</v>
      </c>
      <c r="O23">
        <v>0</v>
      </c>
      <c r="P23">
        <v>1</v>
      </c>
      <c r="Q23" t="s">
        <v>55</v>
      </c>
      <c r="R23">
        <v>0</v>
      </c>
      <c r="S23">
        <v>1</v>
      </c>
      <c r="T23" t="s">
        <v>65</v>
      </c>
      <c r="U23">
        <v>1</v>
      </c>
      <c r="V23">
        <v>1</v>
      </c>
      <c r="W23">
        <v>0</v>
      </c>
      <c r="X23">
        <v>0</v>
      </c>
      <c r="Y23">
        <v>0</v>
      </c>
      <c r="Z23">
        <v>0</v>
      </c>
      <c r="AA23">
        <v>1</v>
      </c>
      <c r="AB23">
        <v>1</v>
      </c>
      <c r="AC23">
        <v>0</v>
      </c>
      <c r="AD23">
        <v>0</v>
      </c>
      <c r="AE23" t="s">
        <v>57</v>
      </c>
      <c r="AF23">
        <v>60.7</v>
      </c>
      <c r="AG23">
        <v>57</v>
      </c>
      <c r="AH23">
        <v>33.5</v>
      </c>
      <c r="AI23">
        <v>41</v>
      </c>
      <c r="AJ23">
        <v>50</v>
      </c>
      <c r="AK23">
        <v>85</v>
      </c>
      <c r="AL23">
        <v>1</v>
      </c>
      <c r="AM23">
        <v>8018.8850000000002</v>
      </c>
      <c r="AN23">
        <v>8.9895546637639292</v>
      </c>
      <c r="AO23">
        <v>1.1100000000000001</v>
      </c>
      <c r="AP23" t="s">
        <v>52</v>
      </c>
      <c r="AQ23" t="s">
        <v>59</v>
      </c>
      <c r="AR23" t="s">
        <v>60</v>
      </c>
      <c r="AS23">
        <v>0</v>
      </c>
      <c r="AT23">
        <v>0</v>
      </c>
      <c r="AU23">
        <v>0</v>
      </c>
      <c r="AV23">
        <v>0</v>
      </c>
      <c r="AW23">
        <v>1</v>
      </c>
      <c r="AX23" t="s">
        <v>55</v>
      </c>
      <c r="AY23">
        <v>0</v>
      </c>
      <c r="AZ23">
        <v>1</v>
      </c>
      <c r="BA23">
        <v>0</v>
      </c>
      <c r="BB23">
        <v>0</v>
      </c>
      <c r="BC23">
        <v>0</v>
      </c>
      <c r="BD23">
        <v>1</v>
      </c>
      <c r="BE23">
        <v>0</v>
      </c>
      <c r="BF23">
        <v>0</v>
      </c>
      <c r="BG23" t="s">
        <v>65</v>
      </c>
      <c r="BH23">
        <v>1</v>
      </c>
      <c r="BI23">
        <v>1</v>
      </c>
      <c r="BJ23">
        <v>0</v>
      </c>
      <c r="BK23">
        <v>0</v>
      </c>
      <c r="BL23">
        <v>0</v>
      </c>
      <c r="BM23">
        <v>0</v>
      </c>
      <c r="BN23">
        <v>1</v>
      </c>
      <c r="BO23">
        <v>1</v>
      </c>
      <c r="BP23">
        <v>0</v>
      </c>
      <c r="BQ23">
        <v>0</v>
      </c>
      <c r="BR23" t="s">
        <v>57</v>
      </c>
      <c r="BS23">
        <v>60.7</v>
      </c>
      <c r="BT23">
        <v>57</v>
      </c>
      <c r="BU23">
        <v>33.5</v>
      </c>
      <c r="BV23">
        <v>41</v>
      </c>
      <c r="BW23">
        <v>50</v>
      </c>
      <c r="BX23">
        <v>85</v>
      </c>
      <c r="BY23">
        <v>1</v>
      </c>
    </row>
    <row r="24" spans="1:77" x14ac:dyDescent="0.3">
      <c r="A24" t="s">
        <v>75</v>
      </c>
      <c r="B24">
        <v>0</v>
      </c>
      <c r="C24">
        <v>0</v>
      </c>
      <c r="D24">
        <v>1</v>
      </c>
      <c r="E24">
        <v>0</v>
      </c>
      <c r="F24">
        <v>0</v>
      </c>
      <c r="G24">
        <v>0</v>
      </c>
      <c r="H24">
        <v>34916</v>
      </c>
      <c r="I24">
        <v>2.8612146904008227</v>
      </c>
      <c r="J24">
        <v>2.13</v>
      </c>
      <c r="K24" t="s">
        <v>76</v>
      </c>
      <c r="L24" t="s">
        <v>72</v>
      </c>
      <c r="M24" t="s">
        <v>60</v>
      </c>
      <c r="N24">
        <v>0</v>
      </c>
      <c r="O24">
        <v>0</v>
      </c>
      <c r="P24">
        <v>1</v>
      </c>
      <c r="Q24" t="s">
        <v>64</v>
      </c>
      <c r="R24">
        <v>0</v>
      </c>
      <c r="S24">
        <v>1</v>
      </c>
      <c r="T24" t="s">
        <v>65</v>
      </c>
      <c r="U24">
        <v>1</v>
      </c>
      <c r="V24">
        <v>1</v>
      </c>
      <c r="W24">
        <v>0</v>
      </c>
      <c r="X24">
        <v>1</v>
      </c>
      <c r="Y24">
        <v>1</v>
      </c>
      <c r="Z24">
        <v>1</v>
      </c>
      <c r="AA24">
        <v>1</v>
      </c>
      <c r="AB24">
        <v>1</v>
      </c>
      <c r="AC24">
        <v>1</v>
      </c>
      <c r="AD24">
        <v>1</v>
      </c>
      <c r="AE24" t="s">
        <v>66</v>
      </c>
      <c r="AF24">
        <v>61.6</v>
      </c>
      <c r="AG24">
        <v>55.9</v>
      </c>
      <c r="AH24">
        <v>34.299999999999997</v>
      </c>
      <c r="AI24">
        <v>40.799999999999997</v>
      </c>
      <c r="AJ24">
        <v>49</v>
      </c>
      <c r="AK24">
        <v>77</v>
      </c>
      <c r="AL24">
        <v>1</v>
      </c>
      <c r="AM24">
        <v>34916</v>
      </c>
      <c r="AN24">
        <v>10.460700455855241</v>
      </c>
      <c r="AO24">
        <v>2.13</v>
      </c>
      <c r="AP24" t="s">
        <v>76</v>
      </c>
      <c r="AQ24" t="s">
        <v>72</v>
      </c>
      <c r="AR24" t="s">
        <v>60</v>
      </c>
      <c r="AS24">
        <v>0</v>
      </c>
      <c r="AT24">
        <v>0</v>
      </c>
      <c r="AU24">
        <v>0</v>
      </c>
      <c r="AV24">
        <v>0</v>
      </c>
      <c r="AW24">
        <v>1</v>
      </c>
      <c r="AX24" t="s">
        <v>64</v>
      </c>
      <c r="AY24">
        <v>0</v>
      </c>
      <c r="AZ24">
        <v>1</v>
      </c>
      <c r="BA24">
        <v>0</v>
      </c>
      <c r="BB24">
        <v>0</v>
      </c>
      <c r="BC24">
        <v>1</v>
      </c>
      <c r="BD24">
        <v>0</v>
      </c>
      <c r="BE24">
        <v>0</v>
      </c>
      <c r="BF24">
        <v>0</v>
      </c>
      <c r="BG24" t="s">
        <v>65</v>
      </c>
      <c r="BH24">
        <v>1</v>
      </c>
      <c r="BI24">
        <v>1</v>
      </c>
      <c r="BJ24">
        <v>0</v>
      </c>
      <c r="BK24">
        <v>1</v>
      </c>
      <c r="BL24">
        <v>1</v>
      </c>
      <c r="BM24">
        <v>1</v>
      </c>
      <c r="BN24">
        <v>1</v>
      </c>
      <c r="BO24">
        <v>1</v>
      </c>
      <c r="BP24">
        <v>1</v>
      </c>
      <c r="BQ24">
        <v>1</v>
      </c>
      <c r="BR24" t="s">
        <v>66</v>
      </c>
      <c r="BS24">
        <v>61.6</v>
      </c>
      <c r="BT24">
        <v>55.9</v>
      </c>
      <c r="BU24">
        <v>34.299999999999997</v>
      </c>
      <c r="BV24">
        <v>40.799999999999997</v>
      </c>
      <c r="BW24">
        <v>49</v>
      </c>
      <c r="BX24">
        <v>77</v>
      </c>
      <c r="BY24">
        <v>1</v>
      </c>
    </row>
    <row r="25" spans="1:77" x14ac:dyDescent="0.3">
      <c r="A25" t="s">
        <v>71</v>
      </c>
      <c r="B25">
        <v>0</v>
      </c>
      <c r="C25">
        <v>0</v>
      </c>
      <c r="D25">
        <v>0</v>
      </c>
      <c r="E25">
        <v>0</v>
      </c>
      <c r="F25">
        <v>0</v>
      </c>
      <c r="G25">
        <v>1</v>
      </c>
      <c r="H25">
        <v>23038</v>
      </c>
      <c r="I25">
        <v>1.1486903885001147</v>
      </c>
      <c r="J25">
        <v>1.762</v>
      </c>
      <c r="K25" t="s">
        <v>52</v>
      </c>
      <c r="L25" t="s">
        <v>72</v>
      </c>
      <c r="M25" t="s">
        <v>69</v>
      </c>
      <c r="N25">
        <v>0</v>
      </c>
      <c r="O25">
        <v>1</v>
      </c>
      <c r="P25">
        <v>0</v>
      </c>
      <c r="Q25" t="s">
        <v>55</v>
      </c>
      <c r="R25">
        <v>0</v>
      </c>
      <c r="S25">
        <v>1</v>
      </c>
      <c r="T25" t="s">
        <v>77</v>
      </c>
      <c r="U25">
        <v>1</v>
      </c>
      <c r="V25">
        <v>1</v>
      </c>
      <c r="W25">
        <v>0</v>
      </c>
      <c r="X25">
        <v>1</v>
      </c>
      <c r="Y25">
        <v>1</v>
      </c>
      <c r="Z25">
        <v>1</v>
      </c>
      <c r="AA25">
        <v>0</v>
      </c>
      <c r="AB25">
        <v>0</v>
      </c>
      <c r="AC25">
        <v>0</v>
      </c>
      <c r="AD25">
        <v>0</v>
      </c>
      <c r="AE25" t="s">
        <v>66</v>
      </c>
      <c r="AF25">
        <v>61.8</v>
      </c>
      <c r="AG25">
        <v>57.2</v>
      </c>
      <c r="AH25">
        <v>34.799999999999997</v>
      </c>
      <c r="AI25">
        <v>40.9</v>
      </c>
      <c r="AJ25">
        <v>51</v>
      </c>
      <c r="AK25">
        <v>78</v>
      </c>
      <c r="AL25">
        <v>1</v>
      </c>
      <c r="AM25">
        <v>23038</v>
      </c>
      <c r="AN25">
        <v>10.044900305486452</v>
      </c>
      <c r="AO25">
        <v>1.762</v>
      </c>
      <c r="AP25" t="s">
        <v>52</v>
      </c>
      <c r="AQ25" t="s">
        <v>72</v>
      </c>
      <c r="AR25" t="s">
        <v>69</v>
      </c>
      <c r="AS25">
        <v>0</v>
      </c>
      <c r="AT25">
        <v>0</v>
      </c>
      <c r="AU25">
        <v>1</v>
      </c>
      <c r="AV25">
        <v>0</v>
      </c>
      <c r="AW25">
        <v>0</v>
      </c>
      <c r="AX25" t="s">
        <v>55</v>
      </c>
      <c r="AY25">
        <v>0</v>
      </c>
      <c r="AZ25">
        <v>1</v>
      </c>
      <c r="BA25">
        <v>0</v>
      </c>
      <c r="BB25">
        <v>0</v>
      </c>
      <c r="BC25">
        <v>0</v>
      </c>
      <c r="BD25">
        <v>1</v>
      </c>
      <c r="BE25">
        <v>0</v>
      </c>
      <c r="BF25">
        <v>0</v>
      </c>
      <c r="BG25" t="s">
        <v>77</v>
      </c>
      <c r="BH25">
        <v>1</v>
      </c>
      <c r="BI25">
        <v>1</v>
      </c>
      <c r="BJ25">
        <v>0</v>
      </c>
      <c r="BK25">
        <v>1</v>
      </c>
      <c r="BL25">
        <v>1</v>
      </c>
      <c r="BM25">
        <v>1</v>
      </c>
      <c r="BN25">
        <v>0</v>
      </c>
      <c r="BO25">
        <v>0</v>
      </c>
      <c r="BP25">
        <v>0</v>
      </c>
      <c r="BQ25">
        <v>0</v>
      </c>
      <c r="BR25" t="s">
        <v>66</v>
      </c>
      <c r="BS25">
        <v>61.8</v>
      </c>
      <c r="BT25">
        <v>57.2</v>
      </c>
      <c r="BU25">
        <v>34.799999999999997</v>
      </c>
      <c r="BV25">
        <v>40.9</v>
      </c>
      <c r="BW25">
        <v>51</v>
      </c>
      <c r="BX25">
        <v>78</v>
      </c>
      <c r="BY25">
        <v>1</v>
      </c>
    </row>
    <row r="26" spans="1:77" x14ac:dyDescent="0.3">
      <c r="A26" t="s">
        <v>75</v>
      </c>
      <c r="B26">
        <v>0</v>
      </c>
      <c r="C26">
        <v>0</v>
      </c>
      <c r="D26">
        <v>1</v>
      </c>
      <c r="E26">
        <v>0</v>
      </c>
      <c r="F26">
        <v>0</v>
      </c>
      <c r="G26">
        <v>0</v>
      </c>
      <c r="H26">
        <v>11435</v>
      </c>
      <c r="I26">
        <v>-0.52418547233116231</v>
      </c>
      <c r="J26">
        <v>1.1599999999999999</v>
      </c>
      <c r="K26" t="s">
        <v>76</v>
      </c>
      <c r="L26" t="s">
        <v>72</v>
      </c>
      <c r="M26" t="s">
        <v>54</v>
      </c>
      <c r="N26">
        <v>0</v>
      </c>
      <c r="O26">
        <v>0</v>
      </c>
      <c r="P26">
        <v>1</v>
      </c>
      <c r="Q26" t="s">
        <v>64</v>
      </c>
      <c r="R26">
        <v>0</v>
      </c>
      <c r="S26">
        <v>1</v>
      </c>
      <c r="T26" t="s">
        <v>65</v>
      </c>
      <c r="U26">
        <v>1</v>
      </c>
      <c r="V26">
        <v>1</v>
      </c>
      <c r="W26">
        <v>1</v>
      </c>
      <c r="X26">
        <v>1</v>
      </c>
      <c r="Y26">
        <v>1</v>
      </c>
      <c r="Z26">
        <v>1</v>
      </c>
      <c r="AA26">
        <v>1</v>
      </c>
      <c r="AB26">
        <v>0</v>
      </c>
      <c r="AC26">
        <v>1</v>
      </c>
      <c r="AD26">
        <v>1</v>
      </c>
      <c r="AE26" t="s">
        <v>66</v>
      </c>
      <c r="AF26">
        <v>61</v>
      </c>
      <c r="AG26">
        <v>56.4</v>
      </c>
      <c r="AH26">
        <v>34.5</v>
      </c>
      <c r="AI26">
        <v>40.6</v>
      </c>
      <c r="AJ26">
        <v>54</v>
      </c>
      <c r="AK26">
        <v>77</v>
      </c>
      <c r="AL26">
        <v>1</v>
      </c>
      <c r="AM26">
        <v>11435</v>
      </c>
      <c r="AN26">
        <v>9.3444341064568821</v>
      </c>
      <c r="AO26">
        <v>1.1599999999999999</v>
      </c>
      <c r="AP26" t="s">
        <v>76</v>
      </c>
      <c r="AQ26" t="s">
        <v>72</v>
      </c>
      <c r="AR26" t="s">
        <v>54</v>
      </c>
      <c r="AS26">
        <v>0</v>
      </c>
      <c r="AT26">
        <v>0</v>
      </c>
      <c r="AU26">
        <v>0</v>
      </c>
      <c r="AV26">
        <v>1</v>
      </c>
      <c r="AW26">
        <v>0</v>
      </c>
      <c r="AX26" t="s">
        <v>64</v>
      </c>
      <c r="AY26">
        <v>0</v>
      </c>
      <c r="AZ26">
        <v>1</v>
      </c>
      <c r="BA26">
        <v>0</v>
      </c>
      <c r="BB26">
        <v>0</v>
      </c>
      <c r="BC26">
        <v>1</v>
      </c>
      <c r="BD26">
        <v>0</v>
      </c>
      <c r="BE26">
        <v>0</v>
      </c>
      <c r="BF26">
        <v>0</v>
      </c>
      <c r="BG26" t="s">
        <v>65</v>
      </c>
      <c r="BH26">
        <v>1</v>
      </c>
      <c r="BI26">
        <v>1</v>
      </c>
      <c r="BJ26">
        <v>1</v>
      </c>
      <c r="BK26">
        <v>1</v>
      </c>
      <c r="BL26">
        <v>1</v>
      </c>
      <c r="BM26">
        <v>1</v>
      </c>
      <c r="BN26">
        <v>1</v>
      </c>
      <c r="BO26">
        <v>0</v>
      </c>
      <c r="BP26">
        <v>1</v>
      </c>
      <c r="BQ26">
        <v>1</v>
      </c>
      <c r="BR26" t="s">
        <v>66</v>
      </c>
      <c r="BS26">
        <v>61</v>
      </c>
      <c r="BT26">
        <v>56.4</v>
      </c>
      <c r="BU26">
        <v>34.5</v>
      </c>
      <c r="BV26">
        <v>40.6</v>
      </c>
      <c r="BW26">
        <v>54</v>
      </c>
      <c r="BX26">
        <v>77</v>
      </c>
      <c r="BY26">
        <v>1</v>
      </c>
    </row>
    <row r="27" spans="1:77" x14ac:dyDescent="0.3">
      <c r="A27" t="s">
        <v>62</v>
      </c>
      <c r="B27">
        <v>0</v>
      </c>
      <c r="C27">
        <v>1</v>
      </c>
      <c r="D27">
        <v>0</v>
      </c>
      <c r="E27">
        <v>0</v>
      </c>
      <c r="F27">
        <v>0</v>
      </c>
      <c r="G27">
        <v>0</v>
      </c>
      <c r="H27">
        <v>9488</v>
      </c>
      <c r="I27">
        <v>-0.80489643510272968</v>
      </c>
      <c r="J27">
        <v>1.133</v>
      </c>
      <c r="K27" t="s">
        <v>52</v>
      </c>
      <c r="L27" t="s">
        <v>63</v>
      </c>
      <c r="M27" t="s">
        <v>54</v>
      </c>
      <c r="N27">
        <v>0</v>
      </c>
      <c r="O27">
        <v>0</v>
      </c>
      <c r="P27">
        <v>1</v>
      </c>
      <c r="Q27" t="s">
        <v>55</v>
      </c>
      <c r="R27">
        <v>0</v>
      </c>
      <c r="S27">
        <v>1</v>
      </c>
      <c r="T27" t="s">
        <v>65</v>
      </c>
      <c r="U27">
        <v>1</v>
      </c>
      <c r="V27">
        <v>1</v>
      </c>
      <c r="W27">
        <v>0</v>
      </c>
      <c r="X27">
        <v>1</v>
      </c>
      <c r="Y27">
        <v>1</v>
      </c>
      <c r="Z27">
        <v>1</v>
      </c>
      <c r="AA27">
        <v>1</v>
      </c>
      <c r="AB27">
        <v>0</v>
      </c>
      <c r="AC27">
        <v>1</v>
      </c>
      <c r="AD27">
        <v>1</v>
      </c>
      <c r="AE27" t="s">
        <v>66</v>
      </c>
      <c r="AF27">
        <v>61.8</v>
      </c>
      <c r="AG27">
        <v>55.7</v>
      </c>
      <c r="AH27">
        <v>34.799999999999997</v>
      </c>
      <c r="AI27">
        <v>40.799999999999997</v>
      </c>
      <c r="AJ27">
        <v>52</v>
      </c>
      <c r="AK27">
        <v>77</v>
      </c>
      <c r="AL27">
        <v>1</v>
      </c>
      <c r="AM27">
        <v>9488</v>
      </c>
      <c r="AN27">
        <v>9.1577831212375074</v>
      </c>
      <c r="AO27">
        <v>1.133</v>
      </c>
      <c r="AP27" t="s">
        <v>52</v>
      </c>
      <c r="AQ27" t="s">
        <v>63</v>
      </c>
      <c r="AR27" t="s">
        <v>54</v>
      </c>
      <c r="AS27">
        <v>0</v>
      </c>
      <c r="AT27">
        <v>0</v>
      </c>
      <c r="AU27">
        <v>0</v>
      </c>
      <c r="AV27">
        <v>1</v>
      </c>
      <c r="AW27">
        <v>0</v>
      </c>
      <c r="AX27" t="s">
        <v>55</v>
      </c>
      <c r="AY27">
        <v>0</v>
      </c>
      <c r="AZ27">
        <v>1</v>
      </c>
      <c r="BA27">
        <v>0</v>
      </c>
      <c r="BB27">
        <v>0</v>
      </c>
      <c r="BC27">
        <v>0</v>
      </c>
      <c r="BD27">
        <v>1</v>
      </c>
      <c r="BE27">
        <v>0</v>
      </c>
      <c r="BF27">
        <v>0</v>
      </c>
      <c r="BG27" t="s">
        <v>65</v>
      </c>
      <c r="BH27">
        <v>1</v>
      </c>
      <c r="BI27">
        <v>1</v>
      </c>
      <c r="BJ27">
        <v>0</v>
      </c>
      <c r="BK27">
        <v>1</v>
      </c>
      <c r="BL27">
        <v>1</v>
      </c>
      <c r="BM27">
        <v>1</v>
      </c>
      <c r="BN27">
        <v>1</v>
      </c>
      <c r="BO27">
        <v>0</v>
      </c>
      <c r="BP27">
        <v>1</v>
      </c>
      <c r="BQ27">
        <v>1</v>
      </c>
      <c r="BR27" t="s">
        <v>66</v>
      </c>
      <c r="BS27">
        <v>61.8</v>
      </c>
      <c r="BT27">
        <v>55.7</v>
      </c>
      <c r="BU27">
        <v>34.799999999999997</v>
      </c>
      <c r="BV27">
        <v>40.799999999999997</v>
      </c>
      <c r="BW27">
        <v>52</v>
      </c>
      <c r="BX27">
        <v>77</v>
      </c>
      <c r="BY27">
        <v>1</v>
      </c>
    </row>
    <row r="28" spans="1:77" x14ac:dyDescent="0.3">
      <c r="A28" t="s">
        <v>71</v>
      </c>
      <c r="B28">
        <v>0</v>
      </c>
      <c r="C28">
        <v>0</v>
      </c>
      <c r="D28">
        <v>0</v>
      </c>
      <c r="E28">
        <v>0</v>
      </c>
      <c r="F28">
        <v>0</v>
      </c>
      <c r="G28">
        <v>1</v>
      </c>
      <c r="H28">
        <v>10952</v>
      </c>
      <c r="I28">
        <v>-0.59382255246401638</v>
      </c>
      <c r="J28">
        <v>1.1040000000000001</v>
      </c>
      <c r="K28" t="s">
        <v>52</v>
      </c>
      <c r="L28" t="s">
        <v>72</v>
      </c>
      <c r="M28" t="s">
        <v>69</v>
      </c>
      <c r="N28">
        <v>0</v>
      </c>
      <c r="O28">
        <v>1</v>
      </c>
      <c r="P28">
        <v>0</v>
      </c>
      <c r="Q28" t="s">
        <v>64</v>
      </c>
      <c r="R28">
        <v>0</v>
      </c>
      <c r="S28">
        <v>1</v>
      </c>
      <c r="T28" t="s">
        <v>77</v>
      </c>
      <c r="U28">
        <v>1</v>
      </c>
      <c r="V28">
        <v>1</v>
      </c>
      <c r="W28">
        <v>0</v>
      </c>
      <c r="X28">
        <v>1</v>
      </c>
      <c r="Y28">
        <v>1</v>
      </c>
      <c r="Z28">
        <v>1</v>
      </c>
      <c r="AA28">
        <v>1</v>
      </c>
      <c r="AB28">
        <v>0</v>
      </c>
      <c r="AC28">
        <v>1</v>
      </c>
      <c r="AD28">
        <v>0</v>
      </c>
      <c r="AE28" t="s">
        <v>66</v>
      </c>
      <c r="AF28">
        <v>61.9</v>
      </c>
      <c r="AG28">
        <v>56</v>
      </c>
      <c r="AH28">
        <v>34.299999999999997</v>
      </c>
      <c r="AI28">
        <v>40.9</v>
      </c>
      <c r="AJ28">
        <v>53</v>
      </c>
      <c r="AK28">
        <v>78</v>
      </c>
      <c r="AL28">
        <v>1</v>
      </c>
      <c r="AM28">
        <v>10952</v>
      </c>
      <c r="AN28">
        <v>9.301277366968284</v>
      </c>
      <c r="AO28">
        <v>1.1040000000000001</v>
      </c>
      <c r="AP28" t="s">
        <v>52</v>
      </c>
      <c r="AQ28" t="s">
        <v>72</v>
      </c>
      <c r="AR28" t="s">
        <v>69</v>
      </c>
      <c r="AS28">
        <v>0</v>
      </c>
      <c r="AT28">
        <v>0</v>
      </c>
      <c r="AU28">
        <v>1</v>
      </c>
      <c r="AV28">
        <v>0</v>
      </c>
      <c r="AW28">
        <v>0</v>
      </c>
      <c r="AX28" t="s">
        <v>64</v>
      </c>
      <c r="AY28">
        <v>0</v>
      </c>
      <c r="AZ28">
        <v>1</v>
      </c>
      <c r="BA28">
        <v>0</v>
      </c>
      <c r="BB28">
        <v>0</v>
      </c>
      <c r="BC28">
        <v>1</v>
      </c>
      <c r="BD28">
        <v>0</v>
      </c>
      <c r="BE28">
        <v>0</v>
      </c>
      <c r="BF28">
        <v>0</v>
      </c>
      <c r="BG28" t="s">
        <v>77</v>
      </c>
      <c r="BH28">
        <v>1</v>
      </c>
      <c r="BI28">
        <v>1</v>
      </c>
      <c r="BJ28">
        <v>0</v>
      </c>
      <c r="BK28">
        <v>1</v>
      </c>
      <c r="BL28">
        <v>1</v>
      </c>
      <c r="BM28">
        <v>1</v>
      </c>
      <c r="BN28">
        <v>1</v>
      </c>
      <c r="BO28">
        <v>0</v>
      </c>
      <c r="BP28">
        <v>1</v>
      </c>
      <c r="BQ28">
        <v>0</v>
      </c>
      <c r="BR28" t="s">
        <v>66</v>
      </c>
      <c r="BS28">
        <v>61.9</v>
      </c>
      <c r="BT28">
        <v>56</v>
      </c>
      <c r="BU28">
        <v>34.299999999999997</v>
      </c>
      <c r="BV28">
        <v>40.9</v>
      </c>
      <c r="BW28">
        <v>53</v>
      </c>
      <c r="BX28">
        <v>78</v>
      </c>
      <c r="BY28">
        <v>1</v>
      </c>
    </row>
    <row r="29" spans="1:77" x14ac:dyDescent="0.3">
      <c r="A29" t="s">
        <v>58</v>
      </c>
      <c r="B29">
        <v>1</v>
      </c>
      <c r="C29">
        <v>0</v>
      </c>
      <c r="D29">
        <v>0</v>
      </c>
      <c r="E29">
        <v>0</v>
      </c>
      <c r="F29">
        <v>0</v>
      </c>
      <c r="G29">
        <v>0</v>
      </c>
      <c r="H29">
        <v>8950.6949999999997</v>
      </c>
      <c r="I29">
        <v>-0.88236300102567633</v>
      </c>
      <c r="J29">
        <v>1.07</v>
      </c>
      <c r="K29" t="s">
        <v>52</v>
      </c>
      <c r="L29" t="s">
        <v>59</v>
      </c>
      <c r="M29" t="s">
        <v>60</v>
      </c>
      <c r="N29">
        <v>0</v>
      </c>
      <c r="O29">
        <v>0</v>
      </c>
      <c r="P29">
        <v>1</v>
      </c>
      <c r="Q29" t="s">
        <v>73</v>
      </c>
      <c r="R29">
        <v>0</v>
      </c>
      <c r="S29">
        <v>1</v>
      </c>
      <c r="T29" t="s">
        <v>65</v>
      </c>
      <c r="U29">
        <v>1</v>
      </c>
      <c r="V29">
        <v>1</v>
      </c>
      <c r="W29">
        <v>1</v>
      </c>
      <c r="X29">
        <v>0</v>
      </c>
      <c r="Y29">
        <v>1</v>
      </c>
      <c r="Z29">
        <v>1</v>
      </c>
      <c r="AA29">
        <v>1</v>
      </c>
      <c r="AB29">
        <v>1</v>
      </c>
      <c r="AC29">
        <v>0</v>
      </c>
      <c r="AD29">
        <v>0</v>
      </c>
      <c r="AE29" t="s">
        <v>57</v>
      </c>
      <c r="AF29">
        <v>61.5</v>
      </c>
      <c r="AG29">
        <v>57</v>
      </c>
      <c r="AH29">
        <v>35.5</v>
      </c>
      <c r="AI29">
        <v>40.799999999999997</v>
      </c>
      <c r="AJ29">
        <v>50</v>
      </c>
      <c r="AK29">
        <v>80</v>
      </c>
      <c r="AL29">
        <v>1</v>
      </c>
      <c r="AM29">
        <v>8950.6949999999997</v>
      </c>
      <c r="AN29">
        <v>9.0994864618852986</v>
      </c>
      <c r="AO29">
        <v>1.07</v>
      </c>
      <c r="AP29" t="s">
        <v>52</v>
      </c>
      <c r="AQ29" t="s">
        <v>59</v>
      </c>
      <c r="AR29" t="s">
        <v>60</v>
      </c>
      <c r="AS29">
        <v>0</v>
      </c>
      <c r="AT29">
        <v>0</v>
      </c>
      <c r="AU29">
        <v>0</v>
      </c>
      <c r="AV29">
        <v>0</v>
      </c>
      <c r="AW29">
        <v>1</v>
      </c>
      <c r="AX29" t="s">
        <v>73</v>
      </c>
      <c r="AY29">
        <v>0</v>
      </c>
      <c r="AZ29">
        <v>1</v>
      </c>
      <c r="BA29">
        <v>0</v>
      </c>
      <c r="BB29">
        <v>0</v>
      </c>
      <c r="BC29">
        <v>0</v>
      </c>
      <c r="BD29">
        <v>0</v>
      </c>
      <c r="BE29">
        <v>1</v>
      </c>
      <c r="BF29">
        <v>0</v>
      </c>
      <c r="BG29" t="s">
        <v>65</v>
      </c>
      <c r="BH29">
        <v>1</v>
      </c>
      <c r="BI29">
        <v>1</v>
      </c>
      <c r="BJ29">
        <v>1</v>
      </c>
      <c r="BK29">
        <v>0</v>
      </c>
      <c r="BL29">
        <v>1</v>
      </c>
      <c r="BM29">
        <v>1</v>
      </c>
      <c r="BN29">
        <v>1</v>
      </c>
      <c r="BO29">
        <v>1</v>
      </c>
      <c r="BP29">
        <v>0</v>
      </c>
      <c r="BQ29">
        <v>0</v>
      </c>
      <c r="BR29" t="s">
        <v>57</v>
      </c>
      <c r="BS29">
        <v>61.5</v>
      </c>
      <c r="BT29">
        <v>57</v>
      </c>
      <c r="BU29">
        <v>35.5</v>
      </c>
      <c r="BV29">
        <v>40.799999999999997</v>
      </c>
      <c r="BW29">
        <v>50</v>
      </c>
      <c r="BX29">
        <v>80</v>
      </c>
      <c r="BY29">
        <v>1</v>
      </c>
    </row>
    <row r="30" spans="1:77" x14ac:dyDescent="0.3">
      <c r="A30" t="s">
        <v>58</v>
      </c>
      <c r="B30">
        <v>1</v>
      </c>
      <c r="C30">
        <v>0</v>
      </c>
      <c r="D30">
        <v>0</v>
      </c>
      <c r="E30">
        <v>0</v>
      </c>
      <c r="F30">
        <v>0</v>
      </c>
      <c r="G30">
        <v>0</v>
      </c>
      <c r="H30">
        <v>16724.314999999999</v>
      </c>
      <c r="I30">
        <v>0.2384075970330353</v>
      </c>
      <c r="J30">
        <v>1.53</v>
      </c>
      <c r="K30" t="s">
        <v>52</v>
      </c>
      <c r="L30" t="s">
        <v>59</v>
      </c>
      <c r="M30" t="s">
        <v>69</v>
      </c>
      <c r="N30">
        <v>0</v>
      </c>
      <c r="O30">
        <v>1</v>
      </c>
      <c r="P30">
        <v>0</v>
      </c>
      <c r="Q30" t="s">
        <v>55</v>
      </c>
      <c r="R30">
        <v>0</v>
      </c>
      <c r="S30">
        <v>1</v>
      </c>
      <c r="T30" t="s">
        <v>70</v>
      </c>
      <c r="U30">
        <v>1</v>
      </c>
      <c r="V30">
        <v>1</v>
      </c>
      <c r="W30">
        <v>0</v>
      </c>
      <c r="X30">
        <v>0</v>
      </c>
      <c r="Y30">
        <v>1</v>
      </c>
      <c r="Z30">
        <v>1</v>
      </c>
      <c r="AA30">
        <v>1</v>
      </c>
      <c r="AB30">
        <v>0</v>
      </c>
      <c r="AC30">
        <v>0</v>
      </c>
      <c r="AD30">
        <v>0</v>
      </c>
      <c r="AE30" t="s">
        <v>57</v>
      </c>
      <c r="AF30">
        <v>61.9</v>
      </c>
      <c r="AG30">
        <v>56</v>
      </c>
      <c r="AH30">
        <v>35.5</v>
      </c>
      <c r="AI30">
        <v>40.6</v>
      </c>
      <c r="AJ30">
        <v>55</v>
      </c>
      <c r="AK30">
        <v>80</v>
      </c>
      <c r="AL30">
        <v>1</v>
      </c>
      <c r="AM30">
        <v>16724.314999999999</v>
      </c>
      <c r="AN30">
        <v>9.7246189275059631</v>
      </c>
      <c r="AO30">
        <v>1.53</v>
      </c>
      <c r="AP30" t="s">
        <v>52</v>
      </c>
      <c r="AQ30" t="s">
        <v>59</v>
      </c>
      <c r="AR30" t="s">
        <v>69</v>
      </c>
      <c r="AS30">
        <v>0</v>
      </c>
      <c r="AT30">
        <v>0</v>
      </c>
      <c r="AU30">
        <v>1</v>
      </c>
      <c r="AV30">
        <v>0</v>
      </c>
      <c r="AW30">
        <v>0</v>
      </c>
      <c r="AX30" t="s">
        <v>55</v>
      </c>
      <c r="AY30">
        <v>0</v>
      </c>
      <c r="AZ30">
        <v>1</v>
      </c>
      <c r="BA30">
        <v>0</v>
      </c>
      <c r="BB30">
        <v>0</v>
      </c>
      <c r="BC30">
        <v>0</v>
      </c>
      <c r="BD30">
        <v>1</v>
      </c>
      <c r="BE30">
        <v>0</v>
      </c>
      <c r="BF30">
        <v>0</v>
      </c>
      <c r="BG30" t="s">
        <v>70</v>
      </c>
      <c r="BH30">
        <v>1</v>
      </c>
      <c r="BI30">
        <v>1</v>
      </c>
      <c r="BJ30">
        <v>0</v>
      </c>
      <c r="BK30">
        <v>0</v>
      </c>
      <c r="BL30">
        <v>1</v>
      </c>
      <c r="BM30">
        <v>1</v>
      </c>
      <c r="BN30">
        <v>1</v>
      </c>
      <c r="BO30">
        <v>0</v>
      </c>
      <c r="BP30">
        <v>0</v>
      </c>
      <c r="BQ30">
        <v>0</v>
      </c>
      <c r="BR30" t="s">
        <v>57</v>
      </c>
      <c r="BS30">
        <v>61.9</v>
      </c>
      <c r="BT30">
        <v>56</v>
      </c>
      <c r="BU30">
        <v>35.5</v>
      </c>
      <c r="BV30">
        <v>40.6</v>
      </c>
      <c r="BW30">
        <v>55</v>
      </c>
      <c r="BX30">
        <v>80</v>
      </c>
      <c r="BY30">
        <v>1</v>
      </c>
    </row>
    <row r="31" spans="1:77" x14ac:dyDescent="0.3">
      <c r="A31" t="s">
        <v>51</v>
      </c>
      <c r="B31">
        <v>0</v>
      </c>
      <c r="C31">
        <v>0</v>
      </c>
      <c r="D31">
        <v>0</v>
      </c>
      <c r="E31">
        <v>1</v>
      </c>
      <c r="F31">
        <v>0</v>
      </c>
      <c r="G31">
        <v>0</v>
      </c>
      <c r="H31">
        <v>36120</v>
      </c>
      <c r="I31">
        <v>3.0348027742102563</v>
      </c>
      <c r="J31">
        <v>1.71</v>
      </c>
      <c r="K31" t="s">
        <v>52</v>
      </c>
      <c r="L31" t="s">
        <v>53</v>
      </c>
      <c r="M31" t="s">
        <v>13</v>
      </c>
      <c r="N31">
        <v>1</v>
      </c>
      <c r="O31">
        <v>0</v>
      </c>
      <c r="P31">
        <v>0</v>
      </c>
      <c r="Q31" t="s">
        <v>78</v>
      </c>
      <c r="R31">
        <v>1</v>
      </c>
      <c r="S31">
        <v>0</v>
      </c>
      <c r="T31" t="s">
        <v>56</v>
      </c>
      <c r="U31">
        <v>0</v>
      </c>
      <c r="V31">
        <v>0</v>
      </c>
      <c r="W31">
        <v>1</v>
      </c>
      <c r="X31">
        <v>0</v>
      </c>
      <c r="Y31">
        <v>0</v>
      </c>
      <c r="Z31">
        <v>1</v>
      </c>
      <c r="AA31">
        <v>1</v>
      </c>
      <c r="AB31">
        <v>1</v>
      </c>
      <c r="AC31">
        <v>0</v>
      </c>
      <c r="AD31">
        <v>0</v>
      </c>
      <c r="AE31" t="s">
        <v>57</v>
      </c>
      <c r="AF31">
        <v>62.6</v>
      </c>
      <c r="AG31">
        <v>56</v>
      </c>
      <c r="AH31">
        <v>35.5</v>
      </c>
      <c r="AI31">
        <v>41.2</v>
      </c>
      <c r="AJ31">
        <v>50</v>
      </c>
      <c r="AK31">
        <v>75</v>
      </c>
      <c r="AL31">
        <v>1</v>
      </c>
      <c r="AM31">
        <v>36120</v>
      </c>
      <c r="AN31">
        <v>10.494602007530922</v>
      </c>
      <c r="AO31">
        <v>1.71</v>
      </c>
      <c r="AP31" t="s">
        <v>52</v>
      </c>
      <c r="AQ31" t="s">
        <v>53</v>
      </c>
      <c r="AR31" t="s">
        <v>13</v>
      </c>
      <c r="AS31">
        <v>1</v>
      </c>
      <c r="AT31">
        <v>0</v>
      </c>
      <c r="AU31">
        <v>0</v>
      </c>
      <c r="AV31">
        <v>0</v>
      </c>
      <c r="AW31">
        <v>0</v>
      </c>
      <c r="AX31" t="s">
        <v>78</v>
      </c>
      <c r="AY31">
        <v>1</v>
      </c>
      <c r="AZ31">
        <v>0</v>
      </c>
      <c r="BA31">
        <v>0</v>
      </c>
      <c r="BB31">
        <v>1</v>
      </c>
      <c r="BC31">
        <v>0</v>
      </c>
      <c r="BD31">
        <v>0</v>
      </c>
      <c r="BE31">
        <v>0</v>
      </c>
      <c r="BF31">
        <v>0</v>
      </c>
      <c r="BG31" t="s">
        <v>56</v>
      </c>
      <c r="BH31">
        <v>0</v>
      </c>
      <c r="BI31">
        <v>0</v>
      </c>
      <c r="BJ31">
        <v>1</v>
      </c>
      <c r="BK31">
        <v>0</v>
      </c>
      <c r="BL31">
        <v>0</v>
      </c>
      <c r="BM31">
        <v>1</v>
      </c>
      <c r="BN31">
        <v>1</v>
      </c>
      <c r="BO31">
        <v>1</v>
      </c>
      <c r="BP31">
        <v>0</v>
      </c>
      <c r="BQ31">
        <v>0</v>
      </c>
      <c r="BR31" t="s">
        <v>57</v>
      </c>
      <c r="BS31">
        <v>62.6</v>
      </c>
      <c r="BT31">
        <v>56</v>
      </c>
      <c r="BU31">
        <v>35.5</v>
      </c>
      <c r="BV31">
        <v>41.2</v>
      </c>
      <c r="BW31">
        <v>50</v>
      </c>
      <c r="BX31">
        <v>75</v>
      </c>
      <c r="BY31">
        <v>1</v>
      </c>
    </row>
    <row r="32" spans="1:77" x14ac:dyDescent="0.3">
      <c r="A32" t="s">
        <v>62</v>
      </c>
      <c r="B32">
        <v>0</v>
      </c>
      <c r="C32">
        <v>1</v>
      </c>
      <c r="D32">
        <v>0</v>
      </c>
      <c r="E32">
        <v>0</v>
      </c>
      <c r="F32">
        <v>0</v>
      </c>
      <c r="G32">
        <v>0</v>
      </c>
      <c r="H32">
        <v>17183</v>
      </c>
      <c r="I32">
        <v>0.30453903409460525</v>
      </c>
      <c r="J32">
        <v>1.522</v>
      </c>
      <c r="K32" t="s">
        <v>52</v>
      </c>
      <c r="L32" t="s">
        <v>63</v>
      </c>
      <c r="M32" t="s">
        <v>54</v>
      </c>
      <c r="N32">
        <v>0</v>
      </c>
      <c r="O32">
        <v>0</v>
      </c>
      <c r="P32">
        <v>1</v>
      </c>
      <c r="Q32" t="s">
        <v>55</v>
      </c>
      <c r="R32">
        <v>0</v>
      </c>
      <c r="S32">
        <v>1</v>
      </c>
      <c r="T32" t="s">
        <v>65</v>
      </c>
      <c r="U32">
        <v>1</v>
      </c>
      <c r="V32">
        <v>1</v>
      </c>
      <c r="W32">
        <v>0</v>
      </c>
      <c r="X32">
        <v>1</v>
      </c>
      <c r="Y32">
        <v>1</v>
      </c>
      <c r="Z32">
        <v>1</v>
      </c>
      <c r="AA32">
        <v>1</v>
      </c>
      <c r="AB32">
        <v>1</v>
      </c>
      <c r="AC32">
        <v>1</v>
      </c>
      <c r="AD32">
        <v>1</v>
      </c>
      <c r="AE32" t="s">
        <v>66</v>
      </c>
      <c r="AF32">
        <v>61.9</v>
      </c>
      <c r="AG32">
        <v>55.8</v>
      </c>
      <c r="AH32">
        <v>34.700000000000003</v>
      </c>
      <c r="AI32">
        <v>40.799999999999997</v>
      </c>
      <c r="AJ32">
        <v>50</v>
      </c>
      <c r="AK32">
        <v>77</v>
      </c>
      <c r="AL32">
        <v>1</v>
      </c>
      <c r="AM32">
        <v>17183</v>
      </c>
      <c r="AN32">
        <v>9.751675801946746</v>
      </c>
      <c r="AO32">
        <v>1.522</v>
      </c>
      <c r="AP32" t="s">
        <v>52</v>
      </c>
      <c r="AQ32" t="s">
        <v>63</v>
      </c>
      <c r="AR32" t="s">
        <v>54</v>
      </c>
      <c r="AS32">
        <v>0</v>
      </c>
      <c r="AT32">
        <v>0</v>
      </c>
      <c r="AU32">
        <v>0</v>
      </c>
      <c r="AV32">
        <v>1</v>
      </c>
      <c r="AW32">
        <v>0</v>
      </c>
      <c r="AX32" t="s">
        <v>55</v>
      </c>
      <c r="AY32">
        <v>0</v>
      </c>
      <c r="AZ32">
        <v>1</v>
      </c>
      <c r="BA32">
        <v>0</v>
      </c>
      <c r="BB32">
        <v>0</v>
      </c>
      <c r="BC32">
        <v>0</v>
      </c>
      <c r="BD32">
        <v>1</v>
      </c>
      <c r="BE32">
        <v>0</v>
      </c>
      <c r="BF32">
        <v>0</v>
      </c>
      <c r="BG32" t="s">
        <v>65</v>
      </c>
      <c r="BH32">
        <v>1</v>
      </c>
      <c r="BI32">
        <v>1</v>
      </c>
      <c r="BJ32">
        <v>0</v>
      </c>
      <c r="BK32">
        <v>1</v>
      </c>
      <c r="BL32">
        <v>1</v>
      </c>
      <c r="BM32">
        <v>1</v>
      </c>
      <c r="BN32">
        <v>1</v>
      </c>
      <c r="BO32">
        <v>1</v>
      </c>
      <c r="BP32">
        <v>1</v>
      </c>
      <c r="BQ32">
        <v>1</v>
      </c>
      <c r="BR32" t="s">
        <v>66</v>
      </c>
      <c r="BS32">
        <v>61.9</v>
      </c>
      <c r="BT32">
        <v>55.8</v>
      </c>
      <c r="BU32">
        <v>34.700000000000003</v>
      </c>
      <c r="BV32">
        <v>40.799999999999997</v>
      </c>
      <c r="BW32">
        <v>50</v>
      </c>
      <c r="BX32">
        <v>77</v>
      </c>
      <c r="BY32">
        <v>1</v>
      </c>
    </row>
    <row r="33" spans="1:77" x14ac:dyDescent="0.3">
      <c r="A33" t="s">
        <v>58</v>
      </c>
      <c r="B33">
        <v>1</v>
      </c>
      <c r="C33">
        <v>0</v>
      </c>
      <c r="D33">
        <v>0</v>
      </c>
      <c r="E33">
        <v>0</v>
      </c>
      <c r="F33">
        <v>0</v>
      </c>
      <c r="G33">
        <v>0</v>
      </c>
      <c r="H33">
        <v>8092.76</v>
      </c>
      <c r="I33">
        <v>-1.0060567657125918</v>
      </c>
      <c r="J33">
        <v>1.02</v>
      </c>
      <c r="K33" t="s">
        <v>52</v>
      </c>
      <c r="L33" t="s">
        <v>59</v>
      </c>
      <c r="M33" t="s">
        <v>60</v>
      </c>
      <c r="N33">
        <v>0</v>
      </c>
      <c r="O33">
        <v>0</v>
      </c>
      <c r="P33">
        <v>1</v>
      </c>
      <c r="Q33" t="s">
        <v>61</v>
      </c>
      <c r="R33">
        <v>0</v>
      </c>
      <c r="S33">
        <v>1</v>
      </c>
      <c r="T33" t="s">
        <v>70</v>
      </c>
      <c r="U33">
        <v>1</v>
      </c>
      <c r="V33">
        <v>0</v>
      </c>
      <c r="W33">
        <v>1</v>
      </c>
      <c r="X33">
        <v>0</v>
      </c>
      <c r="Y33">
        <v>0</v>
      </c>
      <c r="Z33">
        <v>1</v>
      </c>
      <c r="AA33">
        <v>1</v>
      </c>
      <c r="AB33">
        <v>1</v>
      </c>
      <c r="AC33">
        <v>0</v>
      </c>
      <c r="AD33">
        <v>0</v>
      </c>
      <c r="AE33" t="s">
        <v>57</v>
      </c>
      <c r="AF33">
        <v>61.8</v>
      </c>
      <c r="AG33">
        <v>57</v>
      </c>
      <c r="AH33">
        <v>35.5</v>
      </c>
      <c r="AI33">
        <v>41</v>
      </c>
      <c r="AJ33">
        <v>50</v>
      </c>
      <c r="AK33">
        <v>80</v>
      </c>
      <c r="AL33">
        <v>1</v>
      </c>
      <c r="AM33">
        <v>8092.76</v>
      </c>
      <c r="AN33">
        <v>8.9987251137983453</v>
      </c>
      <c r="AO33">
        <v>1.02</v>
      </c>
      <c r="AP33" t="s">
        <v>52</v>
      </c>
      <c r="AQ33" t="s">
        <v>59</v>
      </c>
      <c r="AR33" t="s">
        <v>60</v>
      </c>
      <c r="AS33">
        <v>0</v>
      </c>
      <c r="AT33">
        <v>0</v>
      </c>
      <c r="AU33">
        <v>0</v>
      </c>
      <c r="AV33">
        <v>0</v>
      </c>
      <c r="AW33">
        <v>1</v>
      </c>
      <c r="AX33" t="s">
        <v>61</v>
      </c>
      <c r="AY33">
        <v>0</v>
      </c>
      <c r="AZ33">
        <v>1</v>
      </c>
      <c r="BA33">
        <v>0</v>
      </c>
      <c r="BB33">
        <v>0</v>
      </c>
      <c r="BC33">
        <v>0</v>
      </c>
      <c r="BD33">
        <v>0</v>
      </c>
      <c r="BE33">
        <v>0</v>
      </c>
      <c r="BF33">
        <v>1</v>
      </c>
      <c r="BG33" t="s">
        <v>70</v>
      </c>
      <c r="BH33">
        <v>1</v>
      </c>
      <c r="BI33">
        <v>0</v>
      </c>
      <c r="BJ33">
        <v>1</v>
      </c>
      <c r="BK33">
        <v>0</v>
      </c>
      <c r="BL33">
        <v>0</v>
      </c>
      <c r="BM33">
        <v>1</v>
      </c>
      <c r="BN33">
        <v>1</v>
      </c>
      <c r="BO33">
        <v>1</v>
      </c>
      <c r="BP33">
        <v>0</v>
      </c>
      <c r="BQ33">
        <v>0</v>
      </c>
      <c r="BR33" t="s">
        <v>57</v>
      </c>
      <c r="BS33">
        <v>61.8</v>
      </c>
      <c r="BT33">
        <v>57</v>
      </c>
      <c r="BU33">
        <v>35.5</v>
      </c>
      <c r="BV33">
        <v>41</v>
      </c>
      <c r="BW33">
        <v>50</v>
      </c>
      <c r="BX33">
        <v>80</v>
      </c>
      <c r="BY33">
        <v>1</v>
      </c>
    </row>
    <row r="34" spans="1:77" x14ac:dyDescent="0.3">
      <c r="A34" t="s">
        <v>75</v>
      </c>
      <c r="B34">
        <v>0</v>
      </c>
      <c r="C34">
        <v>0</v>
      </c>
      <c r="D34">
        <v>1</v>
      </c>
      <c r="E34">
        <v>0</v>
      </c>
      <c r="F34">
        <v>0</v>
      </c>
      <c r="G34">
        <v>0</v>
      </c>
      <c r="H34">
        <v>20648</v>
      </c>
      <c r="I34">
        <v>0.80410939156942862</v>
      </c>
      <c r="J34">
        <v>1.58</v>
      </c>
      <c r="K34" t="s">
        <v>76</v>
      </c>
      <c r="L34" t="s">
        <v>72</v>
      </c>
      <c r="M34" t="s">
        <v>54</v>
      </c>
      <c r="N34">
        <v>0</v>
      </c>
      <c r="O34">
        <v>0</v>
      </c>
      <c r="P34">
        <v>1</v>
      </c>
      <c r="Q34" t="s">
        <v>64</v>
      </c>
      <c r="R34">
        <v>0</v>
      </c>
      <c r="S34">
        <v>1</v>
      </c>
      <c r="T34" t="s">
        <v>65</v>
      </c>
      <c r="U34">
        <v>1</v>
      </c>
      <c r="V34">
        <v>1</v>
      </c>
      <c r="W34">
        <v>1</v>
      </c>
      <c r="X34">
        <v>1</v>
      </c>
      <c r="Y34">
        <v>1</v>
      </c>
      <c r="Z34">
        <v>1</v>
      </c>
      <c r="AA34">
        <v>1</v>
      </c>
      <c r="AB34">
        <v>1</v>
      </c>
      <c r="AC34">
        <v>1</v>
      </c>
      <c r="AD34">
        <v>1</v>
      </c>
      <c r="AE34" t="s">
        <v>66</v>
      </c>
      <c r="AF34">
        <v>61.7</v>
      </c>
      <c r="AG34">
        <v>56</v>
      </c>
      <c r="AH34">
        <v>34.4</v>
      </c>
      <c r="AI34">
        <v>40.799999999999997</v>
      </c>
      <c r="AJ34">
        <v>50</v>
      </c>
      <c r="AK34">
        <v>77</v>
      </c>
      <c r="AL34">
        <v>1</v>
      </c>
      <c r="AM34">
        <v>20648</v>
      </c>
      <c r="AN34">
        <v>9.9353737413984504</v>
      </c>
      <c r="AO34">
        <v>1.58</v>
      </c>
      <c r="AP34" t="s">
        <v>76</v>
      </c>
      <c r="AQ34" t="s">
        <v>72</v>
      </c>
      <c r="AR34" t="s">
        <v>54</v>
      </c>
      <c r="AS34">
        <v>0</v>
      </c>
      <c r="AT34">
        <v>0</v>
      </c>
      <c r="AU34">
        <v>0</v>
      </c>
      <c r="AV34">
        <v>1</v>
      </c>
      <c r="AW34">
        <v>0</v>
      </c>
      <c r="AX34" t="s">
        <v>64</v>
      </c>
      <c r="AY34">
        <v>0</v>
      </c>
      <c r="AZ34">
        <v>1</v>
      </c>
      <c r="BA34">
        <v>0</v>
      </c>
      <c r="BB34">
        <v>0</v>
      </c>
      <c r="BC34">
        <v>1</v>
      </c>
      <c r="BD34">
        <v>0</v>
      </c>
      <c r="BE34">
        <v>0</v>
      </c>
      <c r="BF34">
        <v>0</v>
      </c>
      <c r="BG34" t="s">
        <v>65</v>
      </c>
      <c r="BH34">
        <v>1</v>
      </c>
      <c r="BI34">
        <v>1</v>
      </c>
      <c r="BJ34">
        <v>1</v>
      </c>
      <c r="BK34">
        <v>1</v>
      </c>
      <c r="BL34">
        <v>1</v>
      </c>
      <c r="BM34">
        <v>1</v>
      </c>
      <c r="BN34">
        <v>1</v>
      </c>
      <c r="BO34">
        <v>1</v>
      </c>
      <c r="BP34">
        <v>1</v>
      </c>
      <c r="BQ34">
        <v>1</v>
      </c>
      <c r="BR34" t="s">
        <v>66</v>
      </c>
      <c r="BS34">
        <v>61.7</v>
      </c>
      <c r="BT34">
        <v>56</v>
      </c>
      <c r="BU34">
        <v>34.4</v>
      </c>
      <c r="BV34">
        <v>40.799999999999997</v>
      </c>
      <c r="BW34">
        <v>50</v>
      </c>
      <c r="BX34">
        <v>77</v>
      </c>
      <c r="BY34">
        <v>1</v>
      </c>
    </row>
    <row r="35" spans="1:77" x14ac:dyDescent="0.3">
      <c r="A35" t="s">
        <v>58</v>
      </c>
      <c r="B35">
        <v>1</v>
      </c>
      <c r="C35">
        <v>0</v>
      </c>
      <c r="D35">
        <v>0</v>
      </c>
      <c r="E35">
        <v>0</v>
      </c>
      <c r="F35">
        <v>0</v>
      </c>
      <c r="G35">
        <v>0</v>
      </c>
      <c r="H35">
        <v>16764.7</v>
      </c>
      <c r="I35">
        <v>0.24423015082426813</v>
      </c>
      <c r="J35">
        <v>1.52</v>
      </c>
      <c r="K35" t="s">
        <v>52</v>
      </c>
      <c r="L35" t="s">
        <v>59</v>
      </c>
      <c r="M35" t="s">
        <v>69</v>
      </c>
      <c r="N35">
        <v>0</v>
      </c>
      <c r="O35">
        <v>1</v>
      </c>
      <c r="P35">
        <v>0</v>
      </c>
      <c r="Q35" t="s">
        <v>64</v>
      </c>
      <c r="R35">
        <v>0</v>
      </c>
      <c r="S35">
        <v>1</v>
      </c>
      <c r="T35" t="s">
        <v>70</v>
      </c>
      <c r="U35">
        <v>1</v>
      </c>
      <c r="V35">
        <v>1</v>
      </c>
      <c r="W35">
        <v>0</v>
      </c>
      <c r="X35">
        <v>1</v>
      </c>
      <c r="Y35">
        <v>1</v>
      </c>
      <c r="Z35">
        <v>1</v>
      </c>
      <c r="AA35">
        <v>1</v>
      </c>
      <c r="AB35">
        <v>1</v>
      </c>
      <c r="AC35">
        <v>1</v>
      </c>
      <c r="AD35">
        <v>0</v>
      </c>
      <c r="AE35" t="s">
        <v>57</v>
      </c>
      <c r="AF35">
        <v>61.5</v>
      </c>
      <c r="AG35">
        <v>57</v>
      </c>
      <c r="AH35">
        <v>34.5</v>
      </c>
      <c r="AI35">
        <v>40.799999999999997</v>
      </c>
      <c r="AJ35">
        <v>50</v>
      </c>
      <c r="AK35">
        <v>80</v>
      </c>
      <c r="AL35">
        <v>1</v>
      </c>
      <c r="AM35">
        <v>16764.7</v>
      </c>
      <c r="AN35">
        <v>9.7270307643173162</v>
      </c>
      <c r="AO35">
        <v>1.52</v>
      </c>
      <c r="AP35" t="s">
        <v>52</v>
      </c>
      <c r="AQ35" t="s">
        <v>59</v>
      </c>
      <c r="AR35" t="s">
        <v>69</v>
      </c>
      <c r="AS35">
        <v>0</v>
      </c>
      <c r="AT35">
        <v>0</v>
      </c>
      <c r="AU35">
        <v>1</v>
      </c>
      <c r="AV35">
        <v>0</v>
      </c>
      <c r="AW35">
        <v>0</v>
      </c>
      <c r="AX35" t="s">
        <v>64</v>
      </c>
      <c r="AY35">
        <v>0</v>
      </c>
      <c r="AZ35">
        <v>1</v>
      </c>
      <c r="BA35">
        <v>0</v>
      </c>
      <c r="BB35">
        <v>0</v>
      </c>
      <c r="BC35">
        <v>1</v>
      </c>
      <c r="BD35">
        <v>0</v>
      </c>
      <c r="BE35">
        <v>0</v>
      </c>
      <c r="BF35">
        <v>0</v>
      </c>
      <c r="BG35" t="s">
        <v>70</v>
      </c>
      <c r="BH35">
        <v>1</v>
      </c>
      <c r="BI35">
        <v>1</v>
      </c>
      <c r="BJ35">
        <v>0</v>
      </c>
      <c r="BK35">
        <v>1</v>
      </c>
      <c r="BL35">
        <v>1</v>
      </c>
      <c r="BM35">
        <v>1</v>
      </c>
      <c r="BN35">
        <v>1</v>
      </c>
      <c r="BO35">
        <v>1</v>
      </c>
      <c r="BP35">
        <v>1</v>
      </c>
      <c r="BQ35">
        <v>0</v>
      </c>
      <c r="BR35" t="s">
        <v>57</v>
      </c>
      <c r="BS35">
        <v>61.5</v>
      </c>
      <c r="BT35">
        <v>57</v>
      </c>
      <c r="BU35">
        <v>34.5</v>
      </c>
      <c r="BV35">
        <v>40.799999999999997</v>
      </c>
      <c r="BW35">
        <v>50</v>
      </c>
      <c r="BX35">
        <v>80</v>
      </c>
      <c r="BY35">
        <v>1</v>
      </c>
    </row>
    <row r="36" spans="1:77" x14ac:dyDescent="0.3">
      <c r="A36" t="s">
        <v>58</v>
      </c>
      <c r="B36">
        <v>1</v>
      </c>
      <c r="C36">
        <v>0</v>
      </c>
      <c r="D36">
        <v>0</v>
      </c>
      <c r="E36">
        <v>0</v>
      </c>
      <c r="F36">
        <v>0</v>
      </c>
      <c r="G36">
        <v>0</v>
      </c>
      <c r="H36">
        <v>13472.83</v>
      </c>
      <c r="I36">
        <v>-0.23037898991473535</v>
      </c>
      <c r="J36">
        <v>1.24</v>
      </c>
      <c r="K36" t="s">
        <v>52</v>
      </c>
      <c r="L36" t="s">
        <v>59</v>
      </c>
      <c r="M36" t="s">
        <v>69</v>
      </c>
      <c r="N36">
        <v>0</v>
      </c>
      <c r="O36">
        <v>1</v>
      </c>
      <c r="P36">
        <v>0</v>
      </c>
      <c r="Q36" t="s">
        <v>61</v>
      </c>
      <c r="R36">
        <v>0</v>
      </c>
      <c r="S36">
        <v>1</v>
      </c>
      <c r="T36" t="s">
        <v>56</v>
      </c>
      <c r="U36">
        <v>1</v>
      </c>
      <c r="V36">
        <v>0</v>
      </c>
      <c r="W36">
        <v>0</v>
      </c>
      <c r="X36">
        <v>0</v>
      </c>
      <c r="Y36">
        <v>0</v>
      </c>
      <c r="Z36">
        <v>1</v>
      </c>
      <c r="AA36">
        <v>1</v>
      </c>
      <c r="AB36">
        <v>1</v>
      </c>
      <c r="AC36">
        <v>0</v>
      </c>
      <c r="AD36">
        <v>0</v>
      </c>
      <c r="AE36" t="s">
        <v>57</v>
      </c>
      <c r="AF36">
        <v>61.5</v>
      </c>
      <c r="AG36">
        <v>57</v>
      </c>
      <c r="AH36">
        <v>35</v>
      </c>
      <c r="AI36">
        <v>41</v>
      </c>
      <c r="AJ36">
        <v>50</v>
      </c>
      <c r="AK36">
        <v>80</v>
      </c>
      <c r="AL36">
        <v>1</v>
      </c>
      <c r="AM36">
        <v>13472.83</v>
      </c>
      <c r="AN36">
        <v>9.5084303438479925</v>
      </c>
      <c r="AO36">
        <v>1.24</v>
      </c>
      <c r="AP36" t="s">
        <v>52</v>
      </c>
      <c r="AQ36" t="s">
        <v>59</v>
      </c>
      <c r="AR36" t="s">
        <v>69</v>
      </c>
      <c r="AS36">
        <v>0</v>
      </c>
      <c r="AT36">
        <v>0</v>
      </c>
      <c r="AU36">
        <v>1</v>
      </c>
      <c r="AV36">
        <v>0</v>
      </c>
      <c r="AW36">
        <v>0</v>
      </c>
      <c r="AX36" t="s">
        <v>61</v>
      </c>
      <c r="AY36">
        <v>0</v>
      </c>
      <c r="AZ36">
        <v>1</v>
      </c>
      <c r="BA36">
        <v>0</v>
      </c>
      <c r="BB36">
        <v>0</v>
      </c>
      <c r="BC36">
        <v>0</v>
      </c>
      <c r="BD36">
        <v>0</v>
      </c>
      <c r="BE36">
        <v>0</v>
      </c>
      <c r="BF36">
        <v>1</v>
      </c>
      <c r="BG36" t="s">
        <v>56</v>
      </c>
      <c r="BH36">
        <v>1</v>
      </c>
      <c r="BI36">
        <v>0</v>
      </c>
      <c r="BJ36">
        <v>0</v>
      </c>
      <c r="BK36">
        <v>0</v>
      </c>
      <c r="BL36">
        <v>0</v>
      </c>
      <c r="BM36">
        <v>1</v>
      </c>
      <c r="BN36">
        <v>1</v>
      </c>
      <c r="BO36">
        <v>1</v>
      </c>
      <c r="BP36">
        <v>0</v>
      </c>
      <c r="BQ36">
        <v>0</v>
      </c>
      <c r="BR36" t="s">
        <v>57</v>
      </c>
      <c r="BS36">
        <v>61.5</v>
      </c>
      <c r="BT36">
        <v>57</v>
      </c>
      <c r="BU36">
        <v>35</v>
      </c>
      <c r="BV36">
        <v>41</v>
      </c>
      <c r="BW36">
        <v>50</v>
      </c>
      <c r="BX36">
        <v>80</v>
      </c>
      <c r="BY36">
        <v>1</v>
      </c>
    </row>
    <row r="37" spans="1:77" x14ac:dyDescent="0.3">
      <c r="A37" t="s">
        <v>51</v>
      </c>
      <c r="B37">
        <v>0</v>
      </c>
      <c r="C37">
        <v>0</v>
      </c>
      <c r="D37">
        <v>0</v>
      </c>
      <c r="E37">
        <v>1</v>
      </c>
      <c r="F37">
        <v>0</v>
      </c>
      <c r="G37">
        <v>0</v>
      </c>
      <c r="H37">
        <v>12600</v>
      </c>
      <c r="I37">
        <v>-0.35622025834612064</v>
      </c>
      <c r="J37">
        <v>1.51</v>
      </c>
      <c r="K37" t="s">
        <v>52</v>
      </c>
      <c r="L37" t="s">
        <v>53</v>
      </c>
      <c r="M37" t="s">
        <v>60</v>
      </c>
      <c r="N37">
        <v>0</v>
      </c>
      <c r="O37">
        <v>0</v>
      </c>
      <c r="P37">
        <v>1</v>
      </c>
      <c r="Q37" t="s">
        <v>55</v>
      </c>
      <c r="R37">
        <v>0</v>
      </c>
      <c r="S37">
        <v>1</v>
      </c>
      <c r="T37" t="s">
        <v>65</v>
      </c>
      <c r="U37">
        <v>0</v>
      </c>
      <c r="V37">
        <v>0</v>
      </c>
      <c r="W37">
        <v>1</v>
      </c>
      <c r="X37">
        <v>0</v>
      </c>
      <c r="Y37">
        <v>1</v>
      </c>
      <c r="Z37">
        <v>1</v>
      </c>
      <c r="AA37">
        <v>0</v>
      </c>
      <c r="AB37">
        <v>1</v>
      </c>
      <c r="AC37">
        <v>0</v>
      </c>
      <c r="AD37">
        <v>0</v>
      </c>
      <c r="AE37" t="s">
        <v>57</v>
      </c>
      <c r="AF37">
        <v>59.5</v>
      </c>
      <c r="AG37">
        <v>59</v>
      </c>
      <c r="AH37">
        <v>34</v>
      </c>
      <c r="AI37">
        <v>40.6</v>
      </c>
      <c r="AJ37">
        <v>50</v>
      </c>
      <c r="AK37">
        <v>75</v>
      </c>
      <c r="AL37">
        <v>1</v>
      </c>
      <c r="AM37">
        <v>12600</v>
      </c>
      <c r="AN37">
        <v>9.4414520929395689</v>
      </c>
      <c r="AO37">
        <v>1.51</v>
      </c>
      <c r="AP37" t="s">
        <v>52</v>
      </c>
      <c r="AQ37" t="s">
        <v>53</v>
      </c>
      <c r="AR37" t="s">
        <v>60</v>
      </c>
      <c r="AS37">
        <v>0</v>
      </c>
      <c r="AT37">
        <v>0</v>
      </c>
      <c r="AU37">
        <v>0</v>
      </c>
      <c r="AV37">
        <v>0</v>
      </c>
      <c r="AW37">
        <v>1</v>
      </c>
      <c r="AX37" t="s">
        <v>55</v>
      </c>
      <c r="AY37">
        <v>0</v>
      </c>
      <c r="AZ37">
        <v>1</v>
      </c>
      <c r="BA37">
        <v>0</v>
      </c>
      <c r="BB37">
        <v>0</v>
      </c>
      <c r="BC37">
        <v>0</v>
      </c>
      <c r="BD37">
        <v>1</v>
      </c>
      <c r="BE37">
        <v>0</v>
      </c>
      <c r="BF37">
        <v>0</v>
      </c>
      <c r="BG37" t="s">
        <v>65</v>
      </c>
      <c r="BH37">
        <v>0</v>
      </c>
      <c r="BI37">
        <v>0</v>
      </c>
      <c r="BJ37">
        <v>1</v>
      </c>
      <c r="BK37">
        <v>0</v>
      </c>
      <c r="BL37">
        <v>1</v>
      </c>
      <c r="BM37">
        <v>1</v>
      </c>
      <c r="BN37">
        <v>0</v>
      </c>
      <c r="BO37">
        <v>1</v>
      </c>
      <c r="BP37">
        <v>0</v>
      </c>
      <c r="BQ37">
        <v>0</v>
      </c>
      <c r="BR37" t="s">
        <v>57</v>
      </c>
      <c r="BS37">
        <v>59.5</v>
      </c>
      <c r="BT37">
        <v>59</v>
      </c>
      <c r="BU37">
        <v>34</v>
      </c>
      <c r="BV37">
        <v>40.6</v>
      </c>
      <c r="BW37">
        <v>50</v>
      </c>
      <c r="BX37">
        <v>75</v>
      </c>
      <c r="BY37">
        <v>1</v>
      </c>
    </row>
    <row r="38" spans="1:77" x14ac:dyDescent="0.3">
      <c r="A38" t="s">
        <v>58</v>
      </c>
      <c r="B38">
        <v>1</v>
      </c>
      <c r="C38">
        <v>0</v>
      </c>
      <c r="D38">
        <v>0</v>
      </c>
      <c r="E38">
        <v>0</v>
      </c>
      <c r="F38">
        <v>0</v>
      </c>
      <c r="G38">
        <v>0</v>
      </c>
      <c r="H38">
        <v>10745.365</v>
      </c>
      <c r="I38">
        <v>-0.62361439108358652</v>
      </c>
      <c r="J38">
        <v>1.21</v>
      </c>
      <c r="K38" t="s">
        <v>52</v>
      </c>
      <c r="L38" t="s">
        <v>59</v>
      </c>
      <c r="M38" t="s">
        <v>60</v>
      </c>
      <c r="N38">
        <v>0</v>
      </c>
      <c r="O38">
        <v>0</v>
      </c>
      <c r="P38">
        <v>1</v>
      </c>
      <c r="Q38" t="s">
        <v>73</v>
      </c>
      <c r="R38">
        <v>0</v>
      </c>
      <c r="S38">
        <v>1</v>
      </c>
      <c r="T38" t="s">
        <v>70</v>
      </c>
      <c r="U38">
        <v>1</v>
      </c>
      <c r="V38">
        <v>1</v>
      </c>
      <c r="W38">
        <v>1</v>
      </c>
      <c r="X38">
        <v>0</v>
      </c>
      <c r="Y38">
        <v>0</v>
      </c>
      <c r="Z38">
        <v>1</v>
      </c>
      <c r="AA38">
        <v>1</v>
      </c>
      <c r="AB38">
        <v>1</v>
      </c>
      <c r="AC38">
        <v>0</v>
      </c>
      <c r="AD38">
        <v>0</v>
      </c>
      <c r="AE38" t="s">
        <v>57</v>
      </c>
      <c r="AF38">
        <v>61.2</v>
      </c>
      <c r="AG38">
        <v>57</v>
      </c>
      <c r="AH38">
        <v>34</v>
      </c>
      <c r="AI38">
        <v>41</v>
      </c>
      <c r="AJ38">
        <v>50</v>
      </c>
      <c r="AK38">
        <v>80</v>
      </c>
      <c r="AL38">
        <v>1</v>
      </c>
      <c r="AM38">
        <v>10745.365</v>
      </c>
      <c r="AN38">
        <v>9.282229777787709</v>
      </c>
      <c r="AO38">
        <v>1.21</v>
      </c>
      <c r="AP38" t="s">
        <v>52</v>
      </c>
      <c r="AQ38" t="s">
        <v>59</v>
      </c>
      <c r="AR38" t="s">
        <v>60</v>
      </c>
      <c r="AS38">
        <v>0</v>
      </c>
      <c r="AT38">
        <v>0</v>
      </c>
      <c r="AU38">
        <v>0</v>
      </c>
      <c r="AV38">
        <v>0</v>
      </c>
      <c r="AW38">
        <v>1</v>
      </c>
      <c r="AX38" t="s">
        <v>73</v>
      </c>
      <c r="AY38">
        <v>0</v>
      </c>
      <c r="AZ38">
        <v>1</v>
      </c>
      <c r="BA38">
        <v>0</v>
      </c>
      <c r="BB38">
        <v>0</v>
      </c>
      <c r="BC38">
        <v>0</v>
      </c>
      <c r="BD38">
        <v>0</v>
      </c>
      <c r="BE38">
        <v>1</v>
      </c>
      <c r="BF38">
        <v>0</v>
      </c>
      <c r="BG38" t="s">
        <v>70</v>
      </c>
      <c r="BH38">
        <v>1</v>
      </c>
      <c r="BI38">
        <v>1</v>
      </c>
      <c r="BJ38">
        <v>1</v>
      </c>
      <c r="BK38">
        <v>0</v>
      </c>
      <c r="BL38">
        <v>0</v>
      </c>
      <c r="BM38">
        <v>1</v>
      </c>
      <c r="BN38">
        <v>1</v>
      </c>
      <c r="BO38">
        <v>1</v>
      </c>
      <c r="BP38">
        <v>0</v>
      </c>
      <c r="BQ38">
        <v>0</v>
      </c>
      <c r="BR38" t="s">
        <v>57</v>
      </c>
      <c r="BS38">
        <v>61.2</v>
      </c>
      <c r="BT38">
        <v>57</v>
      </c>
      <c r="BU38">
        <v>34</v>
      </c>
      <c r="BV38">
        <v>41</v>
      </c>
      <c r="BW38">
        <v>50</v>
      </c>
      <c r="BX38">
        <v>80</v>
      </c>
      <c r="BY38">
        <v>1</v>
      </c>
    </row>
    <row r="39" spans="1:77" x14ac:dyDescent="0.3">
      <c r="A39" t="s">
        <v>58</v>
      </c>
      <c r="B39">
        <v>1</v>
      </c>
      <c r="C39">
        <v>0</v>
      </c>
      <c r="D39">
        <v>0</v>
      </c>
      <c r="E39">
        <v>0</v>
      </c>
      <c r="F39">
        <v>0</v>
      </c>
      <c r="G39">
        <v>0</v>
      </c>
      <c r="H39">
        <v>18600.739999999998</v>
      </c>
      <c r="I39">
        <v>0.50894332806469333</v>
      </c>
      <c r="J39">
        <v>1.6</v>
      </c>
      <c r="K39" t="s">
        <v>52</v>
      </c>
      <c r="L39" t="s">
        <v>59</v>
      </c>
      <c r="M39" t="s">
        <v>60</v>
      </c>
      <c r="N39">
        <v>0</v>
      </c>
      <c r="O39">
        <v>0</v>
      </c>
      <c r="P39">
        <v>1</v>
      </c>
      <c r="Q39" t="s">
        <v>78</v>
      </c>
      <c r="R39">
        <v>1</v>
      </c>
      <c r="S39">
        <v>0</v>
      </c>
      <c r="T39" t="s">
        <v>56</v>
      </c>
      <c r="U39">
        <v>0</v>
      </c>
      <c r="V39">
        <v>1</v>
      </c>
      <c r="W39">
        <v>1</v>
      </c>
      <c r="X39">
        <v>0</v>
      </c>
      <c r="Y39">
        <v>1</v>
      </c>
      <c r="Z39">
        <v>1</v>
      </c>
      <c r="AA39">
        <v>1</v>
      </c>
      <c r="AB39">
        <v>0</v>
      </c>
      <c r="AC39">
        <v>0</v>
      </c>
      <c r="AD39">
        <v>0</v>
      </c>
      <c r="AE39" t="s">
        <v>57</v>
      </c>
      <c r="AF39">
        <v>61.9</v>
      </c>
      <c r="AG39">
        <v>57</v>
      </c>
      <c r="AH39">
        <v>35.5</v>
      </c>
      <c r="AI39">
        <v>40.6</v>
      </c>
      <c r="AJ39">
        <v>55</v>
      </c>
      <c r="AK39">
        <v>80</v>
      </c>
      <c r="AL39">
        <v>1</v>
      </c>
      <c r="AM39">
        <v>18600.739999999998</v>
      </c>
      <c r="AN39">
        <v>9.8309566438561298</v>
      </c>
      <c r="AO39">
        <v>1.6</v>
      </c>
      <c r="AP39" t="s">
        <v>52</v>
      </c>
      <c r="AQ39" t="s">
        <v>59</v>
      </c>
      <c r="AR39" t="s">
        <v>60</v>
      </c>
      <c r="AS39">
        <v>0</v>
      </c>
      <c r="AT39">
        <v>0</v>
      </c>
      <c r="AU39">
        <v>0</v>
      </c>
      <c r="AV39">
        <v>0</v>
      </c>
      <c r="AW39">
        <v>1</v>
      </c>
      <c r="AX39" t="s">
        <v>78</v>
      </c>
      <c r="AY39">
        <v>1</v>
      </c>
      <c r="AZ39">
        <v>0</v>
      </c>
      <c r="BA39">
        <v>0</v>
      </c>
      <c r="BB39">
        <v>1</v>
      </c>
      <c r="BC39">
        <v>0</v>
      </c>
      <c r="BD39">
        <v>0</v>
      </c>
      <c r="BE39">
        <v>0</v>
      </c>
      <c r="BF39">
        <v>0</v>
      </c>
      <c r="BG39" t="s">
        <v>56</v>
      </c>
      <c r="BH39">
        <v>0</v>
      </c>
      <c r="BI39">
        <v>1</v>
      </c>
      <c r="BJ39">
        <v>1</v>
      </c>
      <c r="BK39">
        <v>0</v>
      </c>
      <c r="BL39">
        <v>1</v>
      </c>
      <c r="BM39">
        <v>1</v>
      </c>
      <c r="BN39">
        <v>1</v>
      </c>
      <c r="BO39">
        <v>0</v>
      </c>
      <c r="BP39">
        <v>0</v>
      </c>
      <c r="BQ39">
        <v>0</v>
      </c>
      <c r="BR39" t="s">
        <v>57</v>
      </c>
      <c r="BS39">
        <v>61.9</v>
      </c>
      <c r="BT39">
        <v>57</v>
      </c>
      <c r="BU39">
        <v>35.5</v>
      </c>
      <c r="BV39">
        <v>40.6</v>
      </c>
      <c r="BW39">
        <v>55</v>
      </c>
      <c r="BX39">
        <v>80</v>
      </c>
      <c r="BY39">
        <v>1</v>
      </c>
    </row>
    <row r="40" spans="1:77" x14ac:dyDescent="0.3">
      <c r="A40" t="s">
        <v>75</v>
      </c>
      <c r="B40">
        <v>0</v>
      </c>
      <c r="C40">
        <v>0</v>
      </c>
      <c r="D40">
        <v>1</v>
      </c>
      <c r="E40">
        <v>0</v>
      </c>
      <c r="F40">
        <v>0</v>
      </c>
      <c r="G40">
        <v>0</v>
      </c>
      <c r="H40">
        <v>12280</v>
      </c>
      <c r="I40">
        <v>-0.40235662613600331</v>
      </c>
      <c r="J40">
        <v>1.06</v>
      </c>
      <c r="K40" t="s">
        <v>76</v>
      </c>
      <c r="L40" t="s">
        <v>72</v>
      </c>
      <c r="M40" t="s">
        <v>69</v>
      </c>
      <c r="N40">
        <v>0</v>
      </c>
      <c r="O40">
        <v>1</v>
      </c>
      <c r="P40">
        <v>0</v>
      </c>
      <c r="Q40" t="s">
        <v>61</v>
      </c>
      <c r="R40">
        <v>0</v>
      </c>
      <c r="S40">
        <v>1</v>
      </c>
      <c r="T40" t="s">
        <v>65</v>
      </c>
      <c r="U40">
        <v>1</v>
      </c>
      <c r="V40">
        <v>1</v>
      </c>
      <c r="W40">
        <v>1</v>
      </c>
      <c r="X40">
        <v>1</v>
      </c>
      <c r="Y40">
        <v>1</v>
      </c>
      <c r="Z40">
        <v>1</v>
      </c>
      <c r="AA40">
        <v>1</v>
      </c>
      <c r="AB40">
        <v>0</v>
      </c>
      <c r="AC40">
        <v>1</v>
      </c>
      <c r="AD40">
        <v>1</v>
      </c>
      <c r="AE40" t="s">
        <v>66</v>
      </c>
      <c r="AF40">
        <v>61.3</v>
      </c>
      <c r="AG40">
        <v>56.9</v>
      </c>
      <c r="AH40">
        <v>34.4</v>
      </c>
      <c r="AI40">
        <v>40.9</v>
      </c>
      <c r="AJ40">
        <v>52</v>
      </c>
      <c r="AK40">
        <v>77</v>
      </c>
      <c r="AL40">
        <v>1</v>
      </c>
      <c r="AM40">
        <v>12280</v>
      </c>
      <c r="AN40">
        <v>9.4157272017011326</v>
      </c>
      <c r="AO40">
        <v>1.06</v>
      </c>
      <c r="AP40" t="s">
        <v>76</v>
      </c>
      <c r="AQ40" t="s">
        <v>72</v>
      </c>
      <c r="AR40" t="s">
        <v>69</v>
      </c>
      <c r="AS40">
        <v>0</v>
      </c>
      <c r="AT40">
        <v>0</v>
      </c>
      <c r="AU40">
        <v>1</v>
      </c>
      <c r="AV40">
        <v>0</v>
      </c>
      <c r="AW40">
        <v>0</v>
      </c>
      <c r="AX40" t="s">
        <v>61</v>
      </c>
      <c r="AY40">
        <v>0</v>
      </c>
      <c r="AZ40">
        <v>1</v>
      </c>
      <c r="BA40">
        <v>0</v>
      </c>
      <c r="BB40">
        <v>0</v>
      </c>
      <c r="BC40">
        <v>0</v>
      </c>
      <c r="BD40">
        <v>0</v>
      </c>
      <c r="BE40">
        <v>0</v>
      </c>
      <c r="BF40">
        <v>1</v>
      </c>
      <c r="BG40" t="s">
        <v>65</v>
      </c>
      <c r="BH40">
        <v>1</v>
      </c>
      <c r="BI40">
        <v>1</v>
      </c>
      <c r="BJ40">
        <v>1</v>
      </c>
      <c r="BK40">
        <v>1</v>
      </c>
      <c r="BL40">
        <v>1</v>
      </c>
      <c r="BM40">
        <v>1</v>
      </c>
      <c r="BN40">
        <v>1</v>
      </c>
      <c r="BO40">
        <v>0</v>
      </c>
      <c r="BP40">
        <v>1</v>
      </c>
      <c r="BQ40">
        <v>1</v>
      </c>
      <c r="BR40" t="s">
        <v>66</v>
      </c>
      <c r="BS40">
        <v>61.3</v>
      </c>
      <c r="BT40">
        <v>56.9</v>
      </c>
      <c r="BU40">
        <v>34.4</v>
      </c>
      <c r="BV40">
        <v>40.9</v>
      </c>
      <c r="BW40">
        <v>52</v>
      </c>
      <c r="BX40">
        <v>77</v>
      </c>
      <c r="BY40">
        <v>1</v>
      </c>
    </row>
    <row r="41" spans="1:77" x14ac:dyDescent="0.3">
      <c r="A41" t="s">
        <v>71</v>
      </c>
      <c r="B41">
        <v>0</v>
      </c>
      <c r="C41">
        <v>0</v>
      </c>
      <c r="D41">
        <v>0</v>
      </c>
      <c r="E41">
        <v>0</v>
      </c>
      <c r="F41">
        <v>0</v>
      </c>
      <c r="G41">
        <v>1</v>
      </c>
      <c r="H41">
        <v>10214</v>
      </c>
      <c r="I41">
        <v>-0.70022455067943334</v>
      </c>
      <c r="J41">
        <v>1.145</v>
      </c>
      <c r="K41" t="s">
        <v>52</v>
      </c>
      <c r="L41" t="s">
        <v>72</v>
      </c>
      <c r="M41" t="s">
        <v>54</v>
      </c>
      <c r="N41">
        <v>0</v>
      </c>
      <c r="O41">
        <v>0</v>
      </c>
      <c r="P41">
        <v>1</v>
      </c>
      <c r="Q41" t="s">
        <v>64</v>
      </c>
      <c r="R41">
        <v>0</v>
      </c>
      <c r="S41">
        <v>1</v>
      </c>
      <c r="T41" t="s">
        <v>77</v>
      </c>
      <c r="U41">
        <v>1</v>
      </c>
      <c r="V41">
        <v>1</v>
      </c>
      <c r="W41">
        <v>1</v>
      </c>
      <c r="X41">
        <v>1</v>
      </c>
      <c r="Y41">
        <v>1</v>
      </c>
      <c r="Z41">
        <v>1</v>
      </c>
      <c r="AA41">
        <v>1</v>
      </c>
      <c r="AB41">
        <v>1</v>
      </c>
      <c r="AC41">
        <v>1</v>
      </c>
      <c r="AD41">
        <v>0</v>
      </c>
      <c r="AE41" t="s">
        <v>66</v>
      </c>
      <c r="AF41">
        <v>61.9</v>
      </c>
      <c r="AG41">
        <v>56.3</v>
      </c>
      <c r="AH41">
        <v>34.799999999999997</v>
      </c>
      <c r="AI41">
        <v>40.799999999999997</v>
      </c>
      <c r="AJ41">
        <v>48</v>
      </c>
      <c r="AK41">
        <v>76</v>
      </c>
      <c r="AL41">
        <v>1</v>
      </c>
      <c r="AM41">
        <v>10214</v>
      </c>
      <c r="AN41">
        <v>9.2315146072075898</v>
      </c>
      <c r="AO41">
        <v>1.145</v>
      </c>
      <c r="AP41" t="s">
        <v>52</v>
      </c>
      <c r="AQ41" t="s">
        <v>72</v>
      </c>
      <c r="AR41" t="s">
        <v>54</v>
      </c>
      <c r="AS41">
        <v>0</v>
      </c>
      <c r="AT41">
        <v>0</v>
      </c>
      <c r="AU41">
        <v>0</v>
      </c>
      <c r="AV41">
        <v>1</v>
      </c>
      <c r="AW41">
        <v>0</v>
      </c>
      <c r="AX41" t="s">
        <v>64</v>
      </c>
      <c r="AY41">
        <v>0</v>
      </c>
      <c r="AZ41">
        <v>1</v>
      </c>
      <c r="BA41">
        <v>0</v>
      </c>
      <c r="BB41">
        <v>0</v>
      </c>
      <c r="BC41">
        <v>1</v>
      </c>
      <c r="BD41">
        <v>0</v>
      </c>
      <c r="BE41">
        <v>0</v>
      </c>
      <c r="BF41">
        <v>0</v>
      </c>
      <c r="BG41" t="s">
        <v>77</v>
      </c>
      <c r="BH41">
        <v>1</v>
      </c>
      <c r="BI41">
        <v>1</v>
      </c>
      <c r="BJ41">
        <v>1</v>
      </c>
      <c r="BK41">
        <v>1</v>
      </c>
      <c r="BL41">
        <v>1</v>
      </c>
      <c r="BM41">
        <v>1</v>
      </c>
      <c r="BN41">
        <v>1</v>
      </c>
      <c r="BO41">
        <v>1</v>
      </c>
      <c r="BP41">
        <v>1</v>
      </c>
      <c r="BQ41">
        <v>0</v>
      </c>
      <c r="BR41" t="s">
        <v>66</v>
      </c>
      <c r="BS41">
        <v>61.9</v>
      </c>
      <c r="BT41">
        <v>56.3</v>
      </c>
      <c r="BU41">
        <v>34.799999999999997</v>
      </c>
      <c r="BV41">
        <v>40.799999999999997</v>
      </c>
      <c r="BW41">
        <v>48</v>
      </c>
      <c r="BX41">
        <v>76</v>
      </c>
      <c r="BY41">
        <v>1</v>
      </c>
    </row>
    <row r="42" spans="1:77" x14ac:dyDescent="0.3">
      <c r="A42" t="s">
        <v>51</v>
      </c>
      <c r="B42">
        <v>0</v>
      </c>
      <c r="C42">
        <v>0</v>
      </c>
      <c r="D42">
        <v>0</v>
      </c>
      <c r="E42">
        <v>1</v>
      </c>
      <c r="F42">
        <v>0</v>
      </c>
      <c r="G42">
        <v>0</v>
      </c>
      <c r="H42">
        <v>13990</v>
      </c>
      <c r="I42">
        <v>-0.15581541075881777</v>
      </c>
      <c r="J42">
        <v>1.3</v>
      </c>
      <c r="K42" t="s">
        <v>52</v>
      </c>
      <c r="L42" t="s">
        <v>53</v>
      </c>
      <c r="M42" t="s">
        <v>13</v>
      </c>
      <c r="N42">
        <v>1</v>
      </c>
      <c r="O42">
        <v>0</v>
      </c>
      <c r="P42">
        <v>0</v>
      </c>
      <c r="Q42" t="s">
        <v>64</v>
      </c>
      <c r="R42">
        <v>0</v>
      </c>
      <c r="S42">
        <v>1</v>
      </c>
      <c r="T42" t="s">
        <v>70</v>
      </c>
      <c r="U42">
        <v>0</v>
      </c>
      <c r="V42">
        <v>0</v>
      </c>
      <c r="W42">
        <v>1</v>
      </c>
      <c r="X42">
        <v>0</v>
      </c>
      <c r="Y42">
        <v>1</v>
      </c>
      <c r="Z42">
        <v>1</v>
      </c>
      <c r="AA42">
        <v>1</v>
      </c>
      <c r="AB42">
        <v>1</v>
      </c>
      <c r="AC42">
        <v>0</v>
      </c>
      <c r="AD42">
        <v>0</v>
      </c>
      <c r="AE42" t="s">
        <v>57</v>
      </c>
      <c r="AF42">
        <v>62.2</v>
      </c>
      <c r="AG42">
        <v>56</v>
      </c>
      <c r="AH42">
        <v>36</v>
      </c>
      <c r="AI42">
        <v>40.799999999999997</v>
      </c>
      <c r="AJ42">
        <v>50</v>
      </c>
      <c r="AK42">
        <v>80</v>
      </c>
      <c r="AL42">
        <v>1</v>
      </c>
      <c r="AM42">
        <v>13990</v>
      </c>
      <c r="AN42">
        <v>9.5460980676595266</v>
      </c>
      <c r="AO42">
        <v>1.3</v>
      </c>
      <c r="AP42" t="s">
        <v>52</v>
      </c>
      <c r="AQ42" t="s">
        <v>53</v>
      </c>
      <c r="AR42" t="s">
        <v>13</v>
      </c>
      <c r="AS42">
        <v>1</v>
      </c>
      <c r="AT42">
        <v>0</v>
      </c>
      <c r="AU42">
        <v>0</v>
      </c>
      <c r="AV42">
        <v>0</v>
      </c>
      <c r="AW42">
        <v>0</v>
      </c>
      <c r="AX42" t="s">
        <v>64</v>
      </c>
      <c r="AY42">
        <v>0</v>
      </c>
      <c r="AZ42">
        <v>1</v>
      </c>
      <c r="BA42">
        <v>0</v>
      </c>
      <c r="BB42">
        <v>0</v>
      </c>
      <c r="BC42">
        <v>1</v>
      </c>
      <c r="BD42">
        <v>0</v>
      </c>
      <c r="BE42">
        <v>0</v>
      </c>
      <c r="BF42">
        <v>0</v>
      </c>
      <c r="BG42" t="s">
        <v>70</v>
      </c>
      <c r="BH42">
        <v>0</v>
      </c>
      <c r="BI42">
        <v>0</v>
      </c>
      <c r="BJ42">
        <v>1</v>
      </c>
      <c r="BK42">
        <v>0</v>
      </c>
      <c r="BL42">
        <v>1</v>
      </c>
      <c r="BM42">
        <v>1</v>
      </c>
      <c r="BN42">
        <v>1</v>
      </c>
      <c r="BO42">
        <v>1</v>
      </c>
      <c r="BP42">
        <v>0</v>
      </c>
      <c r="BQ42">
        <v>0</v>
      </c>
      <c r="BR42" t="s">
        <v>57</v>
      </c>
      <c r="BS42">
        <v>62.2</v>
      </c>
      <c r="BT42">
        <v>56</v>
      </c>
      <c r="BU42">
        <v>36</v>
      </c>
      <c r="BV42">
        <v>40.799999999999997</v>
      </c>
      <c r="BW42">
        <v>50</v>
      </c>
      <c r="BX42">
        <v>80</v>
      </c>
      <c r="BY42">
        <v>1</v>
      </c>
    </row>
    <row r="43" spans="1:77" x14ac:dyDescent="0.3">
      <c r="A43" t="s">
        <v>58</v>
      </c>
      <c r="B43">
        <v>1</v>
      </c>
      <c r="C43">
        <v>0</v>
      </c>
      <c r="D43">
        <v>0</v>
      </c>
      <c r="E43">
        <v>0</v>
      </c>
      <c r="F43">
        <v>0</v>
      </c>
      <c r="G43">
        <v>0</v>
      </c>
      <c r="H43">
        <v>11215.21</v>
      </c>
      <c r="I43">
        <v>-0.55587394819534464</v>
      </c>
      <c r="J43">
        <v>1.03</v>
      </c>
      <c r="K43" t="s">
        <v>52</v>
      </c>
      <c r="L43" t="s">
        <v>59</v>
      </c>
      <c r="M43" t="s">
        <v>74</v>
      </c>
      <c r="N43">
        <v>0</v>
      </c>
      <c r="O43">
        <v>1</v>
      </c>
      <c r="P43">
        <v>0</v>
      </c>
      <c r="Q43" t="s">
        <v>61</v>
      </c>
      <c r="R43">
        <v>0</v>
      </c>
      <c r="S43">
        <v>1</v>
      </c>
      <c r="T43" t="s">
        <v>70</v>
      </c>
      <c r="U43">
        <v>1</v>
      </c>
      <c r="V43">
        <v>1</v>
      </c>
      <c r="W43">
        <v>1</v>
      </c>
      <c r="X43">
        <v>0</v>
      </c>
      <c r="Y43">
        <v>1</v>
      </c>
      <c r="Z43">
        <v>1</v>
      </c>
      <c r="AA43">
        <v>1</v>
      </c>
      <c r="AB43">
        <v>1</v>
      </c>
      <c r="AC43">
        <v>0</v>
      </c>
      <c r="AD43">
        <v>0</v>
      </c>
      <c r="AE43" t="s">
        <v>57</v>
      </c>
      <c r="AF43">
        <v>60.4</v>
      </c>
      <c r="AG43">
        <v>57</v>
      </c>
      <c r="AH43">
        <v>34</v>
      </c>
      <c r="AI43">
        <v>40.6</v>
      </c>
      <c r="AJ43">
        <v>50</v>
      </c>
      <c r="AK43">
        <v>80</v>
      </c>
      <c r="AL43">
        <v>1</v>
      </c>
      <c r="AM43">
        <v>11215.21</v>
      </c>
      <c r="AN43">
        <v>9.3250261717009781</v>
      </c>
      <c r="AO43">
        <v>1.03</v>
      </c>
      <c r="AP43" t="s">
        <v>52</v>
      </c>
      <c r="AQ43" t="s">
        <v>59</v>
      </c>
      <c r="AR43" t="s">
        <v>74</v>
      </c>
      <c r="AS43">
        <v>0</v>
      </c>
      <c r="AT43">
        <v>1</v>
      </c>
      <c r="AU43">
        <v>0</v>
      </c>
      <c r="AV43">
        <v>0</v>
      </c>
      <c r="AW43">
        <v>0</v>
      </c>
      <c r="AX43" t="s">
        <v>61</v>
      </c>
      <c r="AY43">
        <v>0</v>
      </c>
      <c r="AZ43">
        <v>1</v>
      </c>
      <c r="BA43">
        <v>0</v>
      </c>
      <c r="BB43">
        <v>0</v>
      </c>
      <c r="BC43">
        <v>0</v>
      </c>
      <c r="BD43">
        <v>0</v>
      </c>
      <c r="BE43">
        <v>0</v>
      </c>
      <c r="BF43">
        <v>1</v>
      </c>
      <c r="BG43" t="s">
        <v>70</v>
      </c>
      <c r="BH43">
        <v>1</v>
      </c>
      <c r="BI43">
        <v>1</v>
      </c>
      <c r="BJ43">
        <v>1</v>
      </c>
      <c r="BK43">
        <v>0</v>
      </c>
      <c r="BL43">
        <v>1</v>
      </c>
      <c r="BM43">
        <v>1</v>
      </c>
      <c r="BN43">
        <v>1</v>
      </c>
      <c r="BO43">
        <v>1</v>
      </c>
      <c r="BP43">
        <v>0</v>
      </c>
      <c r="BQ43">
        <v>0</v>
      </c>
      <c r="BR43" t="s">
        <v>57</v>
      </c>
      <c r="BS43">
        <v>60.4</v>
      </c>
      <c r="BT43">
        <v>57</v>
      </c>
      <c r="BU43">
        <v>34</v>
      </c>
      <c r="BV43">
        <v>40.6</v>
      </c>
      <c r="BW43">
        <v>50</v>
      </c>
      <c r="BX43">
        <v>80</v>
      </c>
      <c r="BY43">
        <v>1</v>
      </c>
    </row>
    <row r="44" spans="1:77" x14ac:dyDescent="0.3">
      <c r="A44" t="s">
        <v>58</v>
      </c>
      <c r="B44">
        <v>1</v>
      </c>
      <c r="C44">
        <v>0</v>
      </c>
      <c r="D44">
        <v>0</v>
      </c>
      <c r="E44">
        <v>0</v>
      </c>
      <c r="F44">
        <v>0</v>
      </c>
      <c r="G44">
        <v>0</v>
      </c>
      <c r="H44">
        <v>15749.164999999999</v>
      </c>
      <c r="I44">
        <v>9.7814225000835073E-2</v>
      </c>
      <c r="J44">
        <v>1.03</v>
      </c>
      <c r="K44" t="s">
        <v>52</v>
      </c>
      <c r="L44" t="s">
        <v>59</v>
      </c>
      <c r="M44" t="s">
        <v>13</v>
      </c>
      <c r="N44">
        <v>1</v>
      </c>
      <c r="O44">
        <v>0</v>
      </c>
      <c r="P44">
        <v>0</v>
      </c>
      <c r="Q44" t="s">
        <v>73</v>
      </c>
      <c r="R44">
        <v>0</v>
      </c>
      <c r="S44">
        <v>1</v>
      </c>
      <c r="T44" t="s">
        <v>70</v>
      </c>
      <c r="U44">
        <v>1</v>
      </c>
      <c r="V44">
        <v>1</v>
      </c>
      <c r="W44">
        <v>1</v>
      </c>
      <c r="X44">
        <v>0</v>
      </c>
      <c r="Y44">
        <v>1</v>
      </c>
      <c r="Z44">
        <v>1</v>
      </c>
      <c r="AA44">
        <v>1</v>
      </c>
      <c r="AB44">
        <v>1</v>
      </c>
      <c r="AC44">
        <v>0</v>
      </c>
      <c r="AD44">
        <v>0</v>
      </c>
      <c r="AE44" t="s">
        <v>57</v>
      </c>
      <c r="AF44">
        <v>61.5</v>
      </c>
      <c r="AG44">
        <v>57</v>
      </c>
      <c r="AH44">
        <v>35</v>
      </c>
      <c r="AI44">
        <v>40.799999999999997</v>
      </c>
      <c r="AJ44">
        <v>50</v>
      </c>
      <c r="AK44">
        <v>75</v>
      </c>
      <c r="AL44">
        <v>1</v>
      </c>
      <c r="AM44">
        <v>15749.164999999999</v>
      </c>
      <c r="AN44">
        <v>9.664542626975372</v>
      </c>
      <c r="AO44">
        <v>1.03</v>
      </c>
      <c r="AP44" t="s">
        <v>52</v>
      </c>
      <c r="AQ44" t="s">
        <v>59</v>
      </c>
      <c r="AR44" t="s">
        <v>13</v>
      </c>
      <c r="AS44">
        <v>1</v>
      </c>
      <c r="AT44">
        <v>0</v>
      </c>
      <c r="AU44">
        <v>0</v>
      </c>
      <c r="AV44">
        <v>0</v>
      </c>
      <c r="AW44">
        <v>0</v>
      </c>
      <c r="AX44" t="s">
        <v>73</v>
      </c>
      <c r="AY44">
        <v>0</v>
      </c>
      <c r="AZ44">
        <v>1</v>
      </c>
      <c r="BA44">
        <v>0</v>
      </c>
      <c r="BB44">
        <v>0</v>
      </c>
      <c r="BC44">
        <v>0</v>
      </c>
      <c r="BD44">
        <v>0</v>
      </c>
      <c r="BE44">
        <v>1</v>
      </c>
      <c r="BF44">
        <v>0</v>
      </c>
      <c r="BG44" t="s">
        <v>70</v>
      </c>
      <c r="BH44">
        <v>1</v>
      </c>
      <c r="BI44">
        <v>1</v>
      </c>
      <c r="BJ44">
        <v>1</v>
      </c>
      <c r="BK44">
        <v>0</v>
      </c>
      <c r="BL44">
        <v>1</v>
      </c>
      <c r="BM44">
        <v>1</v>
      </c>
      <c r="BN44">
        <v>1</v>
      </c>
      <c r="BO44">
        <v>1</v>
      </c>
      <c r="BP44">
        <v>0</v>
      </c>
      <c r="BQ44">
        <v>0</v>
      </c>
      <c r="BR44" t="s">
        <v>57</v>
      </c>
      <c r="BS44">
        <v>61.5</v>
      </c>
      <c r="BT44">
        <v>57</v>
      </c>
      <c r="BU44">
        <v>35</v>
      </c>
      <c r="BV44">
        <v>40.799999999999997</v>
      </c>
      <c r="BW44">
        <v>50</v>
      </c>
      <c r="BX44">
        <v>75</v>
      </c>
      <c r="BY44">
        <v>1</v>
      </c>
    </row>
    <row r="45" spans="1:77" x14ac:dyDescent="0.3">
      <c r="A45" t="s">
        <v>51</v>
      </c>
      <c r="B45">
        <v>0</v>
      </c>
      <c r="C45">
        <v>0</v>
      </c>
      <c r="D45">
        <v>0</v>
      </c>
      <c r="E45">
        <v>1</v>
      </c>
      <c r="F45">
        <v>0</v>
      </c>
      <c r="G45">
        <v>0</v>
      </c>
      <c r="H45">
        <v>10750</v>
      </c>
      <c r="I45">
        <v>-0.62294613463137982</v>
      </c>
      <c r="J45">
        <v>1.1499999999999999</v>
      </c>
      <c r="K45" t="s">
        <v>52</v>
      </c>
      <c r="L45" t="s">
        <v>53</v>
      </c>
      <c r="M45" t="s">
        <v>54</v>
      </c>
      <c r="N45">
        <v>0</v>
      </c>
      <c r="O45">
        <v>0</v>
      </c>
      <c r="P45">
        <v>1</v>
      </c>
      <c r="Q45" t="s">
        <v>73</v>
      </c>
      <c r="R45">
        <v>0</v>
      </c>
      <c r="S45">
        <v>1</v>
      </c>
      <c r="T45" t="s">
        <v>79</v>
      </c>
      <c r="U45">
        <v>1</v>
      </c>
      <c r="V45">
        <v>0</v>
      </c>
      <c r="W45">
        <v>1</v>
      </c>
      <c r="X45">
        <v>1</v>
      </c>
      <c r="Y45">
        <v>1</v>
      </c>
      <c r="Z45">
        <v>1</v>
      </c>
      <c r="AA45">
        <v>0</v>
      </c>
      <c r="AB45">
        <v>1</v>
      </c>
      <c r="AC45">
        <v>0</v>
      </c>
      <c r="AD45">
        <v>0</v>
      </c>
      <c r="AE45" t="s">
        <v>57</v>
      </c>
      <c r="AF45">
        <v>61.2</v>
      </c>
      <c r="AG45">
        <v>59</v>
      </c>
      <c r="AH45">
        <v>34.5</v>
      </c>
      <c r="AI45">
        <v>40.799999999999997</v>
      </c>
      <c r="AJ45">
        <v>45</v>
      </c>
      <c r="AK45">
        <v>75</v>
      </c>
      <c r="AL45">
        <v>1</v>
      </c>
      <c r="AM45">
        <v>10750</v>
      </c>
      <c r="AN45">
        <v>9.2826610335558097</v>
      </c>
      <c r="AO45">
        <v>1.1499999999999999</v>
      </c>
      <c r="AP45" t="s">
        <v>52</v>
      </c>
      <c r="AQ45" t="s">
        <v>53</v>
      </c>
      <c r="AR45" t="s">
        <v>54</v>
      </c>
      <c r="AS45">
        <v>0</v>
      </c>
      <c r="AT45">
        <v>0</v>
      </c>
      <c r="AU45">
        <v>0</v>
      </c>
      <c r="AV45">
        <v>1</v>
      </c>
      <c r="AW45">
        <v>0</v>
      </c>
      <c r="AX45" t="s">
        <v>73</v>
      </c>
      <c r="AY45">
        <v>0</v>
      </c>
      <c r="AZ45">
        <v>1</v>
      </c>
      <c r="BA45">
        <v>0</v>
      </c>
      <c r="BB45">
        <v>0</v>
      </c>
      <c r="BC45">
        <v>0</v>
      </c>
      <c r="BD45">
        <v>0</v>
      </c>
      <c r="BE45">
        <v>1</v>
      </c>
      <c r="BF45">
        <v>0</v>
      </c>
      <c r="BG45" t="s">
        <v>79</v>
      </c>
      <c r="BH45">
        <v>1</v>
      </c>
      <c r="BI45">
        <v>0</v>
      </c>
      <c r="BJ45">
        <v>1</v>
      </c>
      <c r="BK45">
        <v>1</v>
      </c>
      <c r="BL45">
        <v>1</v>
      </c>
      <c r="BM45">
        <v>1</v>
      </c>
      <c r="BN45">
        <v>0</v>
      </c>
      <c r="BO45">
        <v>1</v>
      </c>
      <c r="BP45">
        <v>0</v>
      </c>
      <c r="BQ45">
        <v>0</v>
      </c>
      <c r="BR45" t="s">
        <v>57</v>
      </c>
      <c r="BS45">
        <v>61.2</v>
      </c>
      <c r="BT45">
        <v>59</v>
      </c>
      <c r="BU45">
        <v>34.5</v>
      </c>
      <c r="BV45">
        <v>40.799999999999997</v>
      </c>
      <c r="BW45">
        <v>45</v>
      </c>
      <c r="BX45">
        <v>75</v>
      </c>
      <c r="BY45">
        <v>1</v>
      </c>
    </row>
    <row r="46" spans="1:77" x14ac:dyDescent="0.3">
      <c r="A46" t="s">
        <v>58</v>
      </c>
      <c r="B46">
        <v>1</v>
      </c>
      <c r="C46">
        <v>0</v>
      </c>
      <c r="D46">
        <v>0</v>
      </c>
      <c r="E46">
        <v>0</v>
      </c>
      <c r="F46">
        <v>0</v>
      </c>
      <c r="G46">
        <v>0</v>
      </c>
      <c r="H46">
        <v>9573.2150000000001</v>
      </c>
      <c r="I46">
        <v>-0.79261046453643325</v>
      </c>
      <c r="J46">
        <v>1.06</v>
      </c>
      <c r="K46" t="s">
        <v>52</v>
      </c>
      <c r="L46" t="s">
        <v>59</v>
      </c>
      <c r="M46" t="s">
        <v>54</v>
      </c>
      <c r="N46">
        <v>0</v>
      </c>
      <c r="O46">
        <v>0</v>
      </c>
      <c r="P46">
        <v>1</v>
      </c>
      <c r="Q46" t="s">
        <v>61</v>
      </c>
      <c r="R46">
        <v>0</v>
      </c>
      <c r="S46">
        <v>1</v>
      </c>
      <c r="T46" t="s">
        <v>79</v>
      </c>
      <c r="U46">
        <v>1</v>
      </c>
      <c r="V46">
        <v>1</v>
      </c>
      <c r="W46">
        <v>1</v>
      </c>
      <c r="X46">
        <v>0</v>
      </c>
      <c r="Y46">
        <v>1</v>
      </c>
      <c r="Z46">
        <v>1</v>
      </c>
      <c r="AA46">
        <v>1</v>
      </c>
      <c r="AB46">
        <v>1</v>
      </c>
      <c r="AC46">
        <v>0</v>
      </c>
      <c r="AD46">
        <v>0</v>
      </c>
      <c r="AE46" t="s">
        <v>57</v>
      </c>
      <c r="AF46">
        <v>61.9</v>
      </c>
      <c r="AG46">
        <v>57</v>
      </c>
      <c r="AH46">
        <v>35</v>
      </c>
      <c r="AI46">
        <v>40.799999999999997</v>
      </c>
      <c r="AJ46">
        <v>45</v>
      </c>
      <c r="AK46">
        <v>75</v>
      </c>
      <c r="AL46">
        <v>1</v>
      </c>
      <c r="AM46">
        <v>9573.2150000000001</v>
      </c>
      <c r="AN46">
        <v>9.1667243736934232</v>
      </c>
      <c r="AO46">
        <v>1.06</v>
      </c>
      <c r="AP46" t="s">
        <v>52</v>
      </c>
      <c r="AQ46" t="s">
        <v>59</v>
      </c>
      <c r="AR46" t="s">
        <v>54</v>
      </c>
      <c r="AS46">
        <v>0</v>
      </c>
      <c r="AT46">
        <v>0</v>
      </c>
      <c r="AU46">
        <v>0</v>
      </c>
      <c r="AV46">
        <v>1</v>
      </c>
      <c r="AW46">
        <v>0</v>
      </c>
      <c r="AX46" t="s">
        <v>61</v>
      </c>
      <c r="AY46">
        <v>0</v>
      </c>
      <c r="AZ46">
        <v>1</v>
      </c>
      <c r="BA46">
        <v>0</v>
      </c>
      <c r="BB46">
        <v>0</v>
      </c>
      <c r="BC46">
        <v>0</v>
      </c>
      <c r="BD46">
        <v>0</v>
      </c>
      <c r="BE46">
        <v>0</v>
      </c>
      <c r="BF46">
        <v>1</v>
      </c>
      <c r="BG46" t="s">
        <v>79</v>
      </c>
      <c r="BH46">
        <v>1</v>
      </c>
      <c r="BI46">
        <v>1</v>
      </c>
      <c r="BJ46">
        <v>1</v>
      </c>
      <c r="BK46">
        <v>0</v>
      </c>
      <c r="BL46">
        <v>1</v>
      </c>
      <c r="BM46">
        <v>1</v>
      </c>
      <c r="BN46">
        <v>1</v>
      </c>
      <c r="BO46">
        <v>1</v>
      </c>
      <c r="BP46">
        <v>0</v>
      </c>
      <c r="BQ46">
        <v>0</v>
      </c>
      <c r="BR46" t="s">
        <v>57</v>
      </c>
      <c r="BS46">
        <v>61.9</v>
      </c>
      <c r="BT46">
        <v>57</v>
      </c>
      <c r="BU46">
        <v>35</v>
      </c>
      <c r="BV46">
        <v>40.799999999999997</v>
      </c>
      <c r="BW46">
        <v>45</v>
      </c>
      <c r="BX46">
        <v>75</v>
      </c>
      <c r="BY46">
        <v>1</v>
      </c>
    </row>
    <row r="47" spans="1:77" x14ac:dyDescent="0.3">
      <c r="A47" t="s">
        <v>71</v>
      </c>
      <c r="B47">
        <v>0</v>
      </c>
      <c r="C47">
        <v>0</v>
      </c>
      <c r="D47">
        <v>0</v>
      </c>
      <c r="E47">
        <v>0</v>
      </c>
      <c r="F47">
        <v>0</v>
      </c>
      <c r="G47">
        <v>1</v>
      </c>
      <c r="H47">
        <v>10524</v>
      </c>
      <c r="I47">
        <v>-0.65552994438298451</v>
      </c>
      <c r="J47">
        <v>1.3029999999999999</v>
      </c>
      <c r="K47" t="s">
        <v>52</v>
      </c>
      <c r="L47" t="s">
        <v>72</v>
      </c>
      <c r="M47" t="s">
        <v>60</v>
      </c>
      <c r="N47">
        <v>0</v>
      </c>
      <c r="O47">
        <v>0</v>
      </c>
      <c r="P47">
        <v>1</v>
      </c>
      <c r="Q47" t="s">
        <v>55</v>
      </c>
      <c r="R47">
        <v>0</v>
      </c>
      <c r="S47">
        <v>1</v>
      </c>
      <c r="T47" t="s">
        <v>77</v>
      </c>
      <c r="U47">
        <v>1</v>
      </c>
      <c r="V47">
        <v>1</v>
      </c>
      <c r="W47">
        <v>0</v>
      </c>
      <c r="X47">
        <v>1</v>
      </c>
      <c r="Y47">
        <v>1</v>
      </c>
      <c r="Z47">
        <v>1</v>
      </c>
      <c r="AA47">
        <v>1</v>
      </c>
      <c r="AB47">
        <v>0</v>
      </c>
      <c r="AC47">
        <v>1</v>
      </c>
      <c r="AD47">
        <v>0</v>
      </c>
      <c r="AE47" t="s">
        <v>66</v>
      </c>
      <c r="AF47">
        <v>61.3</v>
      </c>
      <c r="AG47">
        <v>56.8</v>
      </c>
      <c r="AH47">
        <v>34.4</v>
      </c>
      <c r="AI47">
        <v>40.799999999999997</v>
      </c>
      <c r="AJ47">
        <v>51</v>
      </c>
      <c r="AK47">
        <v>78</v>
      </c>
      <c r="AL47">
        <v>1</v>
      </c>
      <c r="AM47">
        <v>10524</v>
      </c>
      <c r="AN47">
        <v>9.2614136421601838</v>
      </c>
      <c r="AO47">
        <v>1.3029999999999999</v>
      </c>
      <c r="AP47" t="s">
        <v>52</v>
      </c>
      <c r="AQ47" t="s">
        <v>72</v>
      </c>
      <c r="AR47" t="s">
        <v>60</v>
      </c>
      <c r="AS47">
        <v>0</v>
      </c>
      <c r="AT47">
        <v>0</v>
      </c>
      <c r="AU47">
        <v>0</v>
      </c>
      <c r="AV47">
        <v>0</v>
      </c>
      <c r="AW47">
        <v>1</v>
      </c>
      <c r="AX47" t="s">
        <v>55</v>
      </c>
      <c r="AY47">
        <v>0</v>
      </c>
      <c r="AZ47">
        <v>1</v>
      </c>
      <c r="BA47">
        <v>0</v>
      </c>
      <c r="BB47">
        <v>0</v>
      </c>
      <c r="BC47">
        <v>0</v>
      </c>
      <c r="BD47">
        <v>1</v>
      </c>
      <c r="BE47">
        <v>0</v>
      </c>
      <c r="BF47">
        <v>0</v>
      </c>
      <c r="BG47" t="s">
        <v>77</v>
      </c>
      <c r="BH47">
        <v>1</v>
      </c>
      <c r="BI47">
        <v>1</v>
      </c>
      <c r="BJ47">
        <v>0</v>
      </c>
      <c r="BK47">
        <v>1</v>
      </c>
      <c r="BL47">
        <v>1</v>
      </c>
      <c r="BM47">
        <v>1</v>
      </c>
      <c r="BN47">
        <v>1</v>
      </c>
      <c r="BO47">
        <v>0</v>
      </c>
      <c r="BP47">
        <v>1</v>
      </c>
      <c r="BQ47">
        <v>0</v>
      </c>
      <c r="BR47" t="s">
        <v>66</v>
      </c>
      <c r="BS47">
        <v>61.3</v>
      </c>
      <c r="BT47">
        <v>56.8</v>
      </c>
      <c r="BU47">
        <v>34.4</v>
      </c>
      <c r="BV47">
        <v>40.799999999999997</v>
      </c>
      <c r="BW47">
        <v>51</v>
      </c>
      <c r="BX47">
        <v>78</v>
      </c>
      <c r="BY47">
        <v>1</v>
      </c>
    </row>
    <row r="48" spans="1:77" x14ac:dyDescent="0.3">
      <c r="A48" t="s">
        <v>58</v>
      </c>
      <c r="B48">
        <v>1</v>
      </c>
      <c r="C48">
        <v>0</v>
      </c>
      <c r="D48">
        <v>0</v>
      </c>
      <c r="E48">
        <v>0</v>
      </c>
      <c r="F48">
        <v>0</v>
      </c>
      <c r="G48">
        <v>0</v>
      </c>
      <c r="H48">
        <v>9834.24</v>
      </c>
      <c r="I48">
        <v>-0.75497688515407657</v>
      </c>
      <c r="J48">
        <v>1.02</v>
      </c>
      <c r="K48" t="s">
        <v>52</v>
      </c>
      <c r="L48" t="s">
        <v>59</v>
      </c>
      <c r="M48" t="s">
        <v>54</v>
      </c>
      <c r="N48">
        <v>0</v>
      </c>
      <c r="O48">
        <v>0</v>
      </c>
      <c r="P48">
        <v>1</v>
      </c>
      <c r="Q48" t="s">
        <v>73</v>
      </c>
      <c r="R48">
        <v>0</v>
      </c>
      <c r="S48">
        <v>1</v>
      </c>
      <c r="T48" t="s">
        <v>70</v>
      </c>
      <c r="U48">
        <v>1</v>
      </c>
      <c r="V48">
        <v>1</v>
      </c>
      <c r="W48">
        <v>1</v>
      </c>
      <c r="X48">
        <v>1</v>
      </c>
      <c r="Y48">
        <v>1</v>
      </c>
      <c r="Z48">
        <v>1</v>
      </c>
      <c r="AA48">
        <v>1</v>
      </c>
      <c r="AB48">
        <v>1</v>
      </c>
      <c r="AC48">
        <v>1</v>
      </c>
      <c r="AD48">
        <v>0</v>
      </c>
      <c r="AE48" t="s">
        <v>57</v>
      </c>
      <c r="AF48">
        <v>60.8</v>
      </c>
      <c r="AG48">
        <v>57</v>
      </c>
      <c r="AH48">
        <v>34.5</v>
      </c>
      <c r="AI48">
        <v>40.6</v>
      </c>
      <c r="AJ48">
        <v>50</v>
      </c>
      <c r="AK48">
        <v>80</v>
      </c>
      <c r="AL48">
        <v>1</v>
      </c>
      <c r="AM48">
        <v>9834.24</v>
      </c>
      <c r="AN48">
        <v>9.1936254527991608</v>
      </c>
      <c r="AO48">
        <v>1.02</v>
      </c>
      <c r="AP48" t="s">
        <v>52</v>
      </c>
      <c r="AQ48" t="s">
        <v>59</v>
      </c>
      <c r="AR48" t="s">
        <v>54</v>
      </c>
      <c r="AS48">
        <v>0</v>
      </c>
      <c r="AT48">
        <v>0</v>
      </c>
      <c r="AU48">
        <v>0</v>
      </c>
      <c r="AV48">
        <v>1</v>
      </c>
      <c r="AW48">
        <v>0</v>
      </c>
      <c r="AX48" t="s">
        <v>73</v>
      </c>
      <c r="AY48">
        <v>0</v>
      </c>
      <c r="AZ48">
        <v>1</v>
      </c>
      <c r="BA48">
        <v>0</v>
      </c>
      <c r="BB48">
        <v>0</v>
      </c>
      <c r="BC48">
        <v>0</v>
      </c>
      <c r="BD48">
        <v>0</v>
      </c>
      <c r="BE48">
        <v>1</v>
      </c>
      <c r="BF48">
        <v>0</v>
      </c>
      <c r="BG48" t="s">
        <v>70</v>
      </c>
      <c r="BH48">
        <v>1</v>
      </c>
      <c r="BI48">
        <v>1</v>
      </c>
      <c r="BJ48">
        <v>1</v>
      </c>
      <c r="BK48">
        <v>1</v>
      </c>
      <c r="BL48">
        <v>1</v>
      </c>
      <c r="BM48">
        <v>1</v>
      </c>
      <c r="BN48">
        <v>1</v>
      </c>
      <c r="BO48">
        <v>1</v>
      </c>
      <c r="BP48">
        <v>1</v>
      </c>
      <c r="BQ48">
        <v>0</v>
      </c>
      <c r="BR48" t="s">
        <v>57</v>
      </c>
      <c r="BS48">
        <v>60.8</v>
      </c>
      <c r="BT48">
        <v>57</v>
      </c>
      <c r="BU48">
        <v>34.5</v>
      </c>
      <c r="BV48">
        <v>40.6</v>
      </c>
      <c r="BW48">
        <v>50</v>
      </c>
      <c r="BX48">
        <v>80</v>
      </c>
      <c r="BY48">
        <v>1</v>
      </c>
    </row>
    <row r="49" spans="1:77" x14ac:dyDescent="0.3">
      <c r="A49" t="s">
        <v>75</v>
      </c>
      <c r="B49">
        <v>0</v>
      </c>
      <c r="C49">
        <v>0</v>
      </c>
      <c r="D49">
        <v>1</v>
      </c>
      <c r="E49">
        <v>0</v>
      </c>
      <c r="F49">
        <v>0</v>
      </c>
      <c r="G49">
        <v>0</v>
      </c>
      <c r="H49">
        <v>18670</v>
      </c>
      <c r="I49">
        <v>0.51892896816821632</v>
      </c>
      <c r="J49">
        <v>1.33</v>
      </c>
      <c r="K49" t="s">
        <v>76</v>
      </c>
      <c r="L49" t="s">
        <v>72</v>
      </c>
      <c r="M49" t="s">
        <v>74</v>
      </c>
      <c r="N49">
        <v>0</v>
      </c>
      <c r="O49">
        <v>1</v>
      </c>
      <c r="P49">
        <v>0</v>
      </c>
      <c r="Q49" t="s">
        <v>64</v>
      </c>
      <c r="R49">
        <v>0</v>
      </c>
      <c r="S49">
        <v>1</v>
      </c>
      <c r="T49" t="s">
        <v>65</v>
      </c>
      <c r="U49">
        <v>1</v>
      </c>
      <c r="V49">
        <v>1</v>
      </c>
      <c r="W49">
        <v>1</v>
      </c>
      <c r="X49">
        <v>1</v>
      </c>
      <c r="Y49">
        <v>1</v>
      </c>
      <c r="Z49">
        <v>1</v>
      </c>
      <c r="AA49">
        <v>0</v>
      </c>
      <c r="AB49">
        <v>1</v>
      </c>
      <c r="AC49">
        <v>0</v>
      </c>
      <c r="AD49">
        <v>1</v>
      </c>
      <c r="AE49" t="s">
        <v>66</v>
      </c>
      <c r="AF49">
        <v>61.1</v>
      </c>
      <c r="AG49">
        <v>57.2</v>
      </c>
      <c r="AH49">
        <v>34.5</v>
      </c>
      <c r="AI49">
        <v>40.799999999999997</v>
      </c>
      <c r="AJ49">
        <v>50</v>
      </c>
      <c r="AK49">
        <v>77</v>
      </c>
      <c r="AL49">
        <v>1</v>
      </c>
      <c r="AM49">
        <v>18670</v>
      </c>
      <c r="AN49">
        <v>9.8346732365357674</v>
      </c>
      <c r="AO49">
        <v>1.33</v>
      </c>
      <c r="AP49" t="s">
        <v>76</v>
      </c>
      <c r="AQ49" t="s">
        <v>72</v>
      </c>
      <c r="AR49" t="s">
        <v>74</v>
      </c>
      <c r="AS49">
        <v>0</v>
      </c>
      <c r="AT49">
        <v>1</v>
      </c>
      <c r="AU49">
        <v>0</v>
      </c>
      <c r="AV49">
        <v>0</v>
      </c>
      <c r="AW49">
        <v>0</v>
      </c>
      <c r="AX49" t="s">
        <v>64</v>
      </c>
      <c r="AY49">
        <v>0</v>
      </c>
      <c r="AZ49">
        <v>1</v>
      </c>
      <c r="BA49">
        <v>0</v>
      </c>
      <c r="BB49">
        <v>0</v>
      </c>
      <c r="BC49">
        <v>1</v>
      </c>
      <c r="BD49">
        <v>0</v>
      </c>
      <c r="BE49">
        <v>0</v>
      </c>
      <c r="BF49">
        <v>0</v>
      </c>
      <c r="BG49" t="s">
        <v>65</v>
      </c>
      <c r="BH49">
        <v>1</v>
      </c>
      <c r="BI49">
        <v>1</v>
      </c>
      <c r="BJ49">
        <v>1</v>
      </c>
      <c r="BK49">
        <v>1</v>
      </c>
      <c r="BL49">
        <v>1</v>
      </c>
      <c r="BM49">
        <v>1</v>
      </c>
      <c r="BN49">
        <v>0</v>
      </c>
      <c r="BO49">
        <v>1</v>
      </c>
      <c r="BP49">
        <v>0</v>
      </c>
      <c r="BQ49">
        <v>1</v>
      </c>
      <c r="BR49" t="s">
        <v>66</v>
      </c>
      <c r="BS49">
        <v>61.1</v>
      </c>
      <c r="BT49">
        <v>57.2</v>
      </c>
      <c r="BU49">
        <v>34.5</v>
      </c>
      <c r="BV49">
        <v>40.799999999999997</v>
      </c>
      <c r="BW49">
        <v>50</v>
      </c>
      <c r="BX49">
        <v>77</v>
      </c>
      <c r="BY49">
        <v>1</v>
      </c>
    </row>
    <row r="50" spans="1:77" x14ac:dyDescent="0.3">
      <c r="A50" t="s">
        <v>75</v>
      </c>
      <c r="B50">
        <v>0</v>
      </c>
      <c r="C50">
        <v>0</v>
      </c>
      <c r="D50">
        <v>1</v>
      </c>
      <c r="E50">
        <v>0</v>
      </c>
      <c r="F50">
        <v>0</v>
      </c>
      <c r="G50">
        <v>0</v>
      </c>
      <c r="H50">
        <v>28027</v>
      </c>
      <c r="I50">
        <v>1.8679851975742543</v>
      </c>
      <c r="J50">
        <v>1.63</v>
      </c>
      <c r="K50" t="s">
        <v>76</v>
      </c>
      <c r="L50" t="s">
        <v>72</v>
      </c>
      <c r="M50" t="s">
        <v>74</v>
      </c>
      <c r="N50">
        <v>0</v>
      </c>
      <c r="O50">
        <v>1</v>
      </c>
      <c r="P50">
        <v>0</v>
      </c>
      <c r="Q50" t="s">
        <v>64</v>
      </c>
      <c r="R50">
        <v>0</v>
      </c>
      <c r="S50">
        <v>1</v>
      </c>
      <c r="T50" t="s">
        <v>65</v>
      </c>
      <c r="U50">
        <v>1</v>
      </c>
      <c r="V50">
        <v>1</v>
      </c>
      <c r="W50">
        <v>1</v>
      </c>
      <c r="X50">
        <v>1</v>
      </c>
      <c r="Y50">
        <v>1</v>
      </c>
      <c r="Z50">
        <v>1</v>
      </c>
      <c r="AA50">
        <v>1</v>
      </c>
      <c r="AB50">
        <v>0</v>
      </c>
      <c r="AC50">
        <v>1</v>
      </c>
      <c r="AD50">
        <v>1</v>
      </c>
      <c r="AE50" t="s">
        <v>66</v>
      </c>
      <c r="AF50">
        <v>61.6</v>
      </c>
      <c r="AG50">
        <v>56.4</v>
      </c>
      <c r="AH50">
        <v>34.5</v>
      </c>
      <c r="AI50">
        <v>40.9</v>
      </c>
      <c r="AJ50">
        <v>51</v>
      </c>
      <c r="AK50">
        <v>77</v>
      </c>
      <c r="AL50">
        <v>1</v>
      </c>
      <c r="AM50">
        <v>28027</v>
      </c>
      <c r="AN50">
        <v>10.240923610246821</v>
      </c>
      <c r="AO50">
        <v>1.63</v>
      </c>
      <c r="AP50" t="s">
        <v>76</v>
      </c>
      <c r="AQ50" t="s">
        <v>72</v>
      </c>
      <c r="AR50" t="s">
        <v>74</v>
      </c>
      <c r="AS50">
        <v>0</v>
      </c>
      <c r="AT50">
        <v>1</v>
      </c>
      <c r="AU50">
        <v>0</v>
      </c>
      <c r="AV50">
        <v>0</v>
      </c>
      <c r="AW50">
        <v>0</v>
      </c>
      <c r="AX50" t="s">
        <v>64</v>
      </c>
      <c r="AY50">
        <v>0</v>
      </c>
      <c r="AZ50">
        <v>1</v>
      </c>
      <c r="BA50">
        <v>0</v>
      </c>
      <c r="BB50">
        <v>0</v>
      </c>
      <c r="BC50">
        <v>1</v>
      </c>
      <c r="BD50">
        <v>0</v>
      </c>
      <c r="BE50">
        <v>0</v>
      </c>
      <c r="BF50">
        <v>0</v>
      </c>
      <c r="BG50" t="s">
        <v>65</v>
      </c>
      <c r="BH50">
        <v>1</v>
      </c>
      <c r="BI50">
        <v>1</v>
      </c>
      <c r="BJ50">
        <v>1</v>
      </c>
      <c r="BK50">
        <v>1</v>
      </c>
      <c r="BL50">
        <v>1</v>
      </c>
      <c r="BM50">
        <v>1</v>
      </c>
      <c r="BN50">
        <v>1</v>
      </c>
      <c r="BO50">
        <v>0</v>
      </c>
      <c r="BP50">
        <v>1</v>
      </c>
      <c r="BQ50">
        <v>1</v>
      </c>
      <c r="BR50" t="s">
        <v>66</v>
      </c>
      <c r="BS50">
        <v>61.6</v>
      </c>
      <c r="BT50">
        <v>56.4</v>
      </c>
      <c r="BU50">
        <v>34.5</v>
      </c>
      <c r="BV50">
        <v>40.9</v>
      </c>
      <c r="BW50">
        <v>51</v>
      </c>
      <c r="BX50">
        <v>77</v>
      </c>
      <c r="BY50">
        <v>1</v>
      </c>
    </row>
    <row r="51" spans="1:77" x14ac:dyDescent="0.3">
      <c r="A51" t="s">
        <v>67</v>
      </c>
      <c r="B51">
        <v>0</v>
      </c>
      <c r="C51">
        <v>0</v>
      </c>
      <c r="D51">
        <v>0</v>
      </c>
      <c r="E51">
        <v>0</v>
      </c>
      <c r="F51">
        <v>1</v>
      </c>
      <c r="G51">
        <v>0</v>
      </c>
      <c r="H51">
        <v>6710</v>
      </c>
      <c r="I51">
        <v>-1.2054177779786486</v>
      </c>
      <c r="J51">
        <v>1.05</v>
      </c>
      <c r="K51" t="s">
        <v>52</v>
      </c>
      <c r="L51" t="s">
        <v>68</v>
      </c>
      <c r="M51" t="s">
        <v>60</v>
      </c>
      <c r="N51">
        <v>0</v>
      </c>
      <c r="O51">
        <v>0</v>
      </c>
      <c r="P51">
        <v>1</v>
      </c>
      <c r="Q51" t="s">
        <v>55</v>
      </c>
      <c r="R51">
        <v>0</v>
      </c>
      <c r="S51">
        <v>1</v>
      </c>
      <c r="T51" t="s">
        <v>77</v>
      </c>
      <c r="U51">
        <v>1</v>
      </c>
      <c r="V51">
        <v>1</v>
      </c>
      <c r="W51">
        <v>1</v>
      </c>
      <c r="X51">
        <v>1</v>
      </c>
      <c r="Y51">
        <v>1</v>
      </c>
      <c r="Z51">
        <v>1</v>
      </c>
      <c r="AA51">
        <v>0</v>
      </c>
      <c r="AB51">
        <v>0</v>
      </c>
      <c r="AC51">
        <v>0</v>
      </c>
      <c r="AD51">
        <v>0</v>
      </c>
      <c r="AE51" t="s">
        <v>66</v>
      </c>
      <c r="AF51">
        <v>61.3</v>
      </c>
      <c r="AG51">
        <v>57.4</v>
      </c>
      <c r="AH51">
        <v>34.9</v>
      </c>
      <c r="AI51">
        <v>40.700000000000003</v>
      </c>
      <c r="AJ51">
        <v>51</v>
      </c>
      <c r="AK51">
        <v>76</v>
      </c>
      <c r="AL51">
        <v>1</v>
      </c>
      <c r="AM51">
        <v>6710</v>
      </c>
      <c r="AN51">
        <v>8.8113542299657279</v>
      </c>
      <c r="AO51">
        <v>1.05</v>
      </c>
      <c r="AP51" t="s">
        <v>52</v>
      </c>
      <c r="AQ51" t="s">
        <v>68</v>
      </c>
      <c r="AR51" t="s">
        <v>60</v>
      </c>
      <c r="AS51">
        <v>0</v>
      </c>
      <c r="AT51">
        <v>0</v>
      </c>
      <c r="AU51">
        <v>0</v>
      </c>
      <c r="AV51">
        <v>0</v>
      </c>
      <c r="AW51">
        <v>1</v>
      </c>
      <c r="AX51" t="s">
        <v>55</v>
      </c>
      <c r="AY51">
        <v>0</v>
      </c>
      <c r="AZ51">
        <v>1</v>
      </c>
      <c r="BA51">
        <v>0</v>
      </c>
      <c r="BB51">
        <v>0</v>
      </c>
      <c r="BC51">
        <v>0</v>
      </c>
      <c r="BD51">
        <v>1</v>
      </c>
      <c r="BE51">
        <v>0</v>
      </c>
      <c r="BF51">
        <v>0</v>
      </c>
      <c r="BG51" t="s">
        <v>77</v>
      </c>
      <c r="BH51">
        <v>1</v>
      </c>
      <c r="BI51">
        <v>1</v>
      </c>
      <c r="BJ51">
        <v>1</v>
      </c>
      <c r="BK51">
        <v>1</v>
      </c>
      <c r="BL51">
        <v>1</v>
      </c>
      <c r="BM51">
        <v>1</v>
      </c>
      <c r="BN51">
        <v>0</v>
      </c>
      <c r="BO51">
        <v>0</v>
      </c>
      <c r="BP51">
        <v>0</v>
      </c>
      <c r="BQ51">
        <v>0</v>
      </c>
      <c r="BR51" t="s">
        <v>66</v>
      </c>
      <c r="BS51">
        <v>61.3</v>
      </c>
      <c r="BT51">
        <v>57.4</v>
      </c>
      <c r="BU51">
        <v>34.9</v>
      </c>
      <c r="BV51">
        <v>40.700000000000003</v>
      </c>
      <c r="BW51">
        <v>51</v>
      </c>
      <c r="BX51">
        <v>76</v>
      </c>
      <c r="BY51">
        <v>1</v>
      </c>
    </row>
    <row r="52" spans="1:77" x14ac:dyDescent="0.3">
      <c r="A52" t="s">
        <v>75</v>
      </c>
      <c r="B52">
        <v>0</v>
      </c>
      <c r="C52">
        <v>0</v>
      </c>
      <c r="D52">
        <v>1</v>
      </c>
      <c r="E52">
        <v>0</v>
      </c>
      <c r="F52">
        <v>0</v>
      </c>
      <c r="G52">
        <v>0</v>
      </c>
      <c r="H52">
        <v>14860</v>
      </c>
      <c r="I52">
        <v>-3.0382160830074258E-2</v>
      </c>
      <c r="J52">
        <v>1.33</v>
      </c>
      <c r="K52" t="s">
        <v>76</v>
      </c>
      <c r="L52" t="s">
        <v>72</v>
      </c>
      <c r="M52" t="s">
        <v>54</v>
      </c>
      <c r="N52">
        <v>0</v>
      </c>
      <c r="O52">
        <v>0</v>
      </c>
      <c r="P52">
        <v>1</v>
      </c>
      <c r="Q52" t="s">
        <v>64</v>
      </c>
      <c r="R52">
        <v>0</v>
      </c>
      <c r="S52">
        <v>1</v>
      </c>
      <c r="T52" t="s">
        <v>77</v>
      </c>
      <c r="U52">
        <v>1</v>
      </c>
      <c r="V52">
        <v>1</v>
      </c>
      <c r="W52">
        <v>1</v>
      </c>
      <c r="X52">
        <v>1</v>
      </c>
      <c r="Y52">
        <v>1</v>
      </c>
      <c r="Z52">
        <v>1</v>
      </c>
      <c r="AA52">
        <v>1</v>
      </c>
      <c r="AB52">
        <v>1</v>
      </c>
      <c r="AC52">
        <v>1</v>
      </c>
      <c r="AD52">
        <v>0</v>
      </c>
      <c r="AE52" t="s">
        <v>66</v>
      </c>
      <c r="AF52">
        <v>61.5</v>
      </c>
      <c r="AG52">
        <v>56.6</v>
      </c>
      <c r="AH52">
        <v>34.5</v>
      </c>
      <c r="AI52">
        <v>40.9</v>
      </c>
      <c r="AJ52">
        <v>50</v>
      </c>
      <c r="AK52">
        <v>77</v>
      </c>
      <c r="AL52">
        <v>1</v>
      </c>
      <c r="AM52">
        <v>14860</v>
      </c>
      <c r="AN52">
        <v>9.6064283182717496</v>
      </c>
      <c r="AO52">
        <v>1.33</v>
      </c>
      <c r="AP52" t="s">
        <v>76</v>
      </c>
      <c r="AQ52" t="s">
        <v>72</v>
      </c>
      <c r="AR52" t="s">
        <v>54</v>
      </c>
      <c r="AS52">
        <v>0</v>
      </c>
      <c r="AT52">
        <v>0</v>
      </c>
      <c r="AU52">
        <v>0</v>
      </c>
      <c r="AV52">
        <v>1</v>
      </c>
      <c r="AW52">
        <v>0</v>
      </c>
      <c r="AX52" t="s">
        <v>64</v>
      </c>
      <c r="AY52">
        <v>0</v>
      </c>
      <c r="AZ52">
        <v>1</v>
      </c>
      <c r="BA52">
        <v>0</v>
      </c>
      <c r="BB52">
        <v>0</v>
      </c>
      <c r="BC52">
        <v>1</v>
      </c>
      <c r="BD52">
        <v>0</v>
      </c>
      <c r="BE52">
        <v>0</v>
      </c>
      <c r="BF52">
        <v>0</v>
      </c>
      <c r="BG52" t="s">
        <v>77</v>
      </c>
      <c r="BH52">
        <v>1</v>
      </c>
      <c r="BI52">
        <v>1</v>
      </c>
      <c r="BJ52">
        <v>1</v>
      </c>
      <c r="BK52">
        <v>1</v>
      </c>
      <c r="BL52">
        <v>1</v>
      </c>
      <c r="BM52">
        <v>1</v>
      </c>
      <c r="BN52">
        <v>1</v>
      </c>
      <c r="BO52">
        <v>1</v>
      </c>
      <c r="BP52">
        <v>1</v>
      </c>
      <c r="BQ52">
        <v>0</v>
      </c>
      <c r="BR52" t="s">
        <v>66</v>
      </c>
      <c r="BS52">
        <v>61.5</v>
      </c>
      <c r="BT52">
        <v>56.6</v>
      </c>
      <c r="BU52">
        <v>34.5</v>
      </c>
      <c r="BV52">
        <v>40.9</v>
      </c>
      <c r="BW52">
        <v>50</v>
      </c>
      <c r="BX52">
        <v>77</v>
      </c>
      <c r="BY52">
        <v>1</v>
      </c>
    </row>
    <row r="53" spans="1:77" x14ac:dyDescent="0.3">
      <c r="A53" t="s">
        <v>71</v>
      </c>
      <c r="B53">
        <v>0</v>
      </c>
      <c r="C53">
        <v>0</v>
      </c>
      <c r="D53">
        <v>0</v>
      </c>
      <c r="E53">
        <v>0</v>
      </c>
      <c r="F53">
        <v>0</v>
      </c>
      <c r="G53">
        <v>1</v>
      </c>
      <c r="H53">
        <v>9795</v>
      </c>
      <c r="I53">
        <v>-0.76063435725431094</v>
      </c>
      <c r="J53">
        <v>1.0980000000000001</v>
      </c>
      <c r="K53" t="s">
        <v>52</v>
      </c>
      <c r="L53" t="s">
        <v>72</v>
      </c>
      <c r="M53" t="s">
        <v>69</v>
      </c>
      <c r="N53">
        <v>0</v>
      </c>
      <c r="O53">
        <v>1</v>
      </c>
      <c r="P53">
        <v>0</v>
      </c>
      <c r="Q53" t="s">
        <v>55</v>
      </c>
      <c r="R53">
        <v>0</v>
      </c>
      <c r="S53">
        <v>1</v>
      </c>
      <c r="T53" t="s">
        <v>65</v>
      </c>
      <c r="U53">
        <v>1</v>
      </c>
      <c r="V53">
        <v>1</v>
      </c>
      <c r="W53">
        <v>0</v>
      </c>
      <c r="X53">
        <v>1</v>
      </c>
      <c r="Y53">
        <v>1</v>
      </c>
      <c r="Z53">
        <v>1</v>
      </c>
      <c r="AA53">
        <v>1</v>
      </c>
      <c r="AB53">
        <v>0</v>
      </c>
      <c r="AC53">
        <v>1</v>
      </c>
      <c r="AD53">
        <v>0</v>
      </c>
      <c r="AE53" t="s">
        <v>66</v>
      </c>
      <c r="AF53">
        <v>61.8</v>
      </c>
      <c r="AG53">
        <v>56.2</v>
      </c>
      <c r="AH53">
        <v>34.799999999999997</v>
      </c>
      <c r="AI53">
        <v>40.799999999999997</v>
      </c>
      <c r="AJ53">
        <v>54</v>
      </c>
      <c r="AK53">
        <v>76</v>
      </c>
      <c r="AL53">
        <v>1</v>
      </c>
      <c r="AM53">
        <v>9795</v>
      </c>
      <c r="AN53">
        <v>9.1896273303786415</v>
      </c>
      <c r="AO53">
        <v>1.0980000000000001</v>
      </c>
      <c r="AP53" t="s">
        <v>52</v>
      </c>
      <c r="AQ53" t="s">
        <v>72</v>
      </c>
      <c r="AR53" t="s">
        <v>69</v>
      </c>
      <c r="AS53">
        <v>0</v>
      </c>
      <c r="AT53">
        <v>0</v>
      </c>
      <c r="AU53">
        <v>1</v>
      </c>
      <c r="AV53">
        <v>0</v>
      </c>
      <c r="AW53">
        <v>0</v>
      </c>
      <c r="AX53" t="s">
        <v>55</v>
      </c>
      <c r="AY53">
        <v>0</v>
      </c>
      <c r="AZ53">
        <v>1</v>
      </c>
      <c r="BA53">
        <v>0</v>
      </c>
      <c r="BB53">
        <v>0</v>
      </c>
      <c r="BC53">
        <v>0</v>
      </c>
      <c r="BD53">
        <v>1</v>
      </c>
      <c r="BE53">
        <v>0</v>
      </c>
      <c r="BF53">
        <v>0</v>
      </c>
      <c r="BG53" t="s">
        <v>65</v>
      </c>
      <c r="BH53">
        <v>1</v>
      </c>
      <c r="BI53">
        <v>1</v>
      </c>
      <c r="BJ53">
        <v>0</v>
      </c>
      <c r="BK53">
        <v>1</v>
      </c>
      <c r="BL53">
        <v>1</v>
      </c>
      <c r="BM53">
        <v>1</v>
      </c>
      <c r="BN53">
        <v>1</v>
      </c>
      <c r="BO53">
        <v>0</v>
      </c>
      <c r="BP53">
        <v>1</v>
      </c>
      <c r="BQ53">
        <v>0</v>
      </c>
      <c r="BR53" t="s">
        <v>66</v>
      </c>
      <c r="BS53">
        <v>61.8</v>
      </c>
      <c r="BT53">
        <v>56.2</v>
      </c>
      <c r="BU53">
        <v>34.799999999999997</v>
      </c>
      <c r="BV53">
        <v>40.799999999999997</v>
      </c>
      <c r="BW53">
        <v>54</v>
      </c>
      <c r="BX53">
        <v>76</v>
      </c>
      <c r="BY53">
        <v>1</v>
      </c>
    </row>
    <row r="54" spans="1:77" x14ac:dyDescent="0.3">
      <c r="A54" t="s">
        <v>58</v>
      </c>
      <c r="B54">
        <v>1</v>
      </c>
      <c r="C54">
        <v>0</v>
      </c>
      <c r="D54">
        <v>0</v>
      </c>
      <c r="E54">
        <v>0</v>
      </c>
      <c r="F54">
        <v>0</v>
      </c>
      <c r="G54">
        <v>0</v>
      </c>
      <c r="H54">
        <v>23175.079999999998</v>
      </c>
      <c r="I54">
        <v>1.1684540550521056</v>
      </c>
      <c r="J54">
        <v>1.6</v>
      </c>
      <c r="K54" t="s">
        <v>52</v>
      </c>
      <c r="L54" t="s">
        <v>59</v>
      </c>
      <c r="M54" t="s">
        <v>13</v>
      </c>
      <c r="N54">
        <v>1</v>
      </c>
      <c r="O54">
        <v>0</v>
      </c>
      <c r="P54">
        <v>0</v>
      </c>
      <c r="Q54" t="s">
        <v>55</v>
      </c>
      <c r="R54">
        <v>0</v>
      </c>
      <c r="S54">
        <v>1</v>
      </c>
      <c r="T54" t="s">
        <v>56</v>
      </c>
      <c r="U54">
        <v>0</v>
      </c>
      <c r="V54">
        <v>0</v>
      </c>
      <c r="W54">
        <v>0</v>
      </c>
      <c r="X54">
        <v>0</v>
      </c>
      <c r="Y54">
        <v>1</v>
      </c>
      <c r="Z54">
        <v>1</v>
      </c>
      <c r="AA54">
        <v>1</v>
      </c>
      <c r="AB54">
        <v>0</v>
      </c>
      <c r="AC54">
        <v>0</v>
      </c>
      <c r="AD54">
        <v>0</v>
      </c>
      <c r="AE54" t="s">
        <v>57</v>
      </c>
      <c r="AF54">
        <v>61.6</v>
      </c>
      <c r="AG54">
        <v>57</v>
      </c>
      <c r="AH54">
        <v>35</v>
      </c>
      <c r="AI54">
        <v>40.6</v>
      </c>
      <c r="AJ54">
        <v>55</v>
      </c>
      <c r="AK54">
        <v>80</v>
      </c>
      <c r="AL54">
        <v>1</v>
      </c>
      <c r="AM54">
        <v>23175.079999999998</v>
      </c>
      <c r="AN54">
        <v>10.050832842423782</v>
      </c>
      <c r="AO54">
        <v>1.6</v>
      </c>
      <c r="AP54" t="s">
        <v>52</v>
      </c>
      <c r="AQ54" t="s">
        <v>59</v>
      </c>
      <c r="AR54" t="s">
        <v>13</v>
      </c>
      <c r="AS54">
        <v>1</v>
      </c>
      <c r="AT54">
        <v>0</v>
      </c>
      <c r="AU54">
        <v>0</v>
      </c>
      <c r="AV54">
        <v>0</v>
      </c>
      <c r="AW54">
        <v>0</v>
      </c>
      <c r="AX54" t="s">
        <v>55</v>
      </c>
      <c r="AY54">
        <v>0</v>
      </c>
      <c r="AZ54">
        <v>1</v>
      </c>
      <c r="BA54">
        <v>0</v>
      </c>
      <c r="BB54">
        <v>0</v>
      </c>
      <c r="BC54">
        <v>0</v>
      </c>
      <c r="BD54">
        <v>1</v>
      </c>
      <c r="BE54">
        <v>0</v>
      </c>
      <c r="BF54">
        <v>0</v>
      </c>
      <c r="BG54" t="s">
        <v>56</v>
      </c>
      <c r="BH54">
        <v>0</v>
      </c>
      <c r="BI54">
        <v>0</v>
      </c>
      <c r="BJ54">
        <v>0</v>
      </c>
      <c r="BK54">
        <v>0</v>
      </c>
      <c r="BL54">
        <v>1</v>
      </c>
      <c r="BM54">
        <v>1</v>
      </c>
      <c r="BN54">
        <v>1</v>
      </c>
      <c r="BO54">
        <v>0</v>
      </c>
      <c r="BP54">
        <v>0</v>
      </c>
      <c r="BQ54">
        <v>0</v>
      </c>
      <c r="BR54" t="s">
        <v>57</v>
      </c>
      <c r="BS54">
        <v>61.6</v>
      </c>
      <c r="BT54">
        <v>57</v>
      </c>
      <c r="BU54">
        <v>35</v>
      </c>
      <c r="BV54">
        <v>40.6</v>
      </c>
      <c r="BW54">
        <v>55</v>
      </c>
      <c r="BX54">
        <v>80</v>
      </c>
      <c r="BY54">
        <v>1</v>
      </c>
    </row>
    <row r="55" spans="1:77" x14ac:dyDescent="0.3">
      <c r="A55" t="s">
        <v>58</v>
      </c>
      <c r="B55">
        <v>1</v>
      </c>
      <c r="C55">
        <v>0</v>
      </c>
      <c r="D55">
        <v>0</v>
      </c>
      <c r="E55">
        <v>0</v>
      </c>
      <c r="F55">
        <v>0</v>
      </c>
      <c r="G55">
        <v>0</v>
      </c>
      <c r="H55">
        <v>10053.895</v>
      </c>
      <c r="I55">
        <v>-0.72330787307005562</v>
      </c>
      <c r="J55">
        <v>1.01</v>
      </c>
      <c r="K55" t="s">
        <v>52</v>
      </c>
      <c r="L55" t="s">
        <v>59</v>
      </c>
      <c r="M55" t="s">
        <v>74</v>
      </c>
      <c r="N55">
        <v>0</v>
      </c>
      <c r="O55">
        <v>1</v>
      </c>
      <c r="P55">
        <v>0</v>
      </c>
      <c r="Q55" t="s">
        <v>64</v>
      </c>
      <c r="R55">
        <v>0</v>
      </c>
      <c r="S55">
        <v>1</v>
      </c>
      <c r="T55" t="s">
        <v>70</v>
      </c>
      <c r="U55">
        <v>1</v>
      </c>
      <c r="V55">
        <v>1</v>
      </c>
      <c r="W55">
        <v>1</v>
      </c>
      <c r="X55">
        <v>0</v>
      </c>
      <c r="Y55">
        <v>1</v>
      </c>
      <c r="Z55">
        <v>1</v>
      </c>
      <c r="AA55">
        <v>1</v>
      </c>
      <c r="AB55">
        <v>1</v>
      </c>
      <c r="AC55">
        <v>0</v>
      </c>
      <c r="AD55">
        <v>0</v>
      </c>
      <c r="AE55" t="s">
        <v>57</v>
      </c>
      <c r="AF55">
        <v>61.8</v>
      </c>
      <c r="AG55">
        <v>57</v>
      </c>
      <c r="AH55">
        <v>35.5</v>
      </c>
      <c r="AI55">
        <v>40.799999999999997</v>
      </c>
      <c r="AJ55">
        <v>50</v>
      </c>
      <c r="AK55">
        <v>80</v>
      </c>
      <c r="AL55">
        <v>1</v>
      </c>
      <c r="AM55">
        <v>10053.895</v>
      </c>
      <c r="AN55">
        <v>9.2157154005934494</v>
      </c>
      <c r="AO55">
        <v>1.01</v>
      </c>
      <c r="AP55" t="s">
        <v>52</v>
      </c>
      <c r="AQ55" t="s">
        <v>59</v>
      </c>
      <c r="AR55" t="s">
        <v>74</v>
      </c>
      <c r="AS55">
        <v>0</v>
      </c>
      <c r="AT55">
        <v>1</v>
      </c>
      <c r="AU55">
        <v>0</v>
      </c>
      <c r="AV55">
        <v>0</v>
      </c>
      <c r="AW55">
        <v>0</v>
      </c>
      <c r="AX55" t="s">
        <v>64</v>
      </c>
      <c r="AY55">
        <v>0</v>
      </c>
      <c r="AZ55">
        <v>1</v>
      </c>
      <c r="BA55">
        <v>0</v>
      </c>
      <c r="BB55">
        <v>0</v>
      </c>
      <c r="BC55">
        <v>1</v>
      </c>
      <c r="BD55">
        <v>0</v>
      </c>
      <c r="BE55">
        <v>0</v>
      </c>
      <c r="BF55">
        <v>0</v>
      </c>
      <c r="BG55" t="s">
        <v>70</v>
      </c>
      <c r="BH55">
        <v>1</v>
      </c>
      <c r="BI55">
        <v>1</v>
      </c>
      <c r="BJ55">
        <v>1</v>
      </c>
      <c r="BK55">
        <v>0</v>
      </c>
      <c r="BL55">
        <v>1</v>
      </c>
      <c r="BM55">
        <v>1</v>
      </c>
      <c r="BN55">
        <v>1</v>
      </c>
      <c r="BO55">
        <v>1</v>
      </c>
      <c r="BP55">
        <v>0</v>
      </c>
      <c r="BQ55">
        <v>0</v>
      </c>
      <c r="BR55" t="s">
        <v>57</v>
      </c>
      <c r="BS55">
        <v>61.8</v>
      </c>
      <c r="BT55">
        <v>57</v>
      </c>
      <c r="BU55">
        <v>35.5</v>
      </c>
      <c r="BV55">
        <v>40.799999999999997</v>
      </c>
      <c r="BW55">
        <v>50</v>
      </c>
      <c r="BX55">
        <v>80</v>
      </c>
      <c r="BY55">
        <v>1</v>
      </c>
    </row>
    <row r="56" spans="1:77" x14ac:dyDescent="0.3">
      <c r="A56" t="s">
        <v>75</v>
      </c>
      <c r="B56">
        <v>0</v>
      </c>
      <c r="C56">
        <v>0</v>
      </c>
      <c r="D56">
        <v>1</v>
      </c>
      <c r="E56">
        <v>0</v>
      </c>
      <c r="F56">
        <v>0</v>
      </c>
      <c r="G56">
        <v>0</v>
      </c>
      <c r="H56">
        <v>13162</v>
      </c>
      <c r="I56">
        <v>-0.27519326241513919</v>
      </c>
      <c r="J56">
        <v>1.1100000000000001</v>
      </c>
      <c r="K56" t="s">
        <v>76</v>
      </c>
      <c r="L56" t="s">
        <v>72</v>
      </c>
      <c r="M56" t="s">
        <v>69</v>
      </c>
      <c r="N56">
        <v>0</v>
      </c>
      <c r="O56">
        <v>1</v>
      </c>
      <c r="P56">
        <v>0</v>
      </c>
      <c r="Q56" t="s">
        <v>64</v>
      </c>
      <c r="R56">
        <v>0</v>
      </c>
      <c r="S56">
        <v>1</v>
      </c>
      <c r="T56" t="s">
        <v>65</v>
      </c>
      <c r="U56">
        <v>1</v>
      </c>
      <c r="V56">
        <v>1</v>
      </c>
      <c r="W56">
        <v>1</v>
      </c>
      <c r="X56">
        <v>1</v>
      </c>
      <c r="Y56">
        <v>1</v>
      </c>
      <c r="Z56">
        <v>1</v>
      </c>
      <c r="AA56">
        <v>1</v>
      </c>
      <c r="AB56">
        <v>1</v>
      </c>
      <c r="AC56">
        <v>1</v>
      </c>
      <c r="AD56">
        <v>0</v>
      </c>
      <c r="AE56" t="s">
        <v>66</v>
      </c>
      <c r="AF56">
        <v>61.9</v>
      </c>
      <c r="AG56">
        <v>55.1</v>
      </c>
      <c r="AH56">
        <v>34.1</v>
      </c>
      <c r="AI56">
        <v>40.9</v>
      </c>
      <c r="AJ56">
        <v>50</v>
      </c>
      <c r="AK56">
        <v>75</v>
      </c>
      <c r="AL56">
        <v>1</v>
      </c>
      <c r="AM56">
        <v>13162</v>
      </c>
      <c r="AN56">
        <v>9.4850891690160637</v>
      </c>
      <c r="AO56">
        <v>1.1100000000000001</v>
      </c>
      <c r="AP56" t="s">
        <v>76</v>
      </c>
      <c r="AQ56" t="s">
        <v>72</v>
      </c>
      <c r="AR56" t="s">
        <v>69</v>
      </c>
      <c r="AS56">
        <v>0</v>
      </c>
      <c r="AT56">
        <v>0</v>
      </c>
      <c r="AU56">
        <v>1</v>
      </c>
      <c r="AV56">
        <v>0</v>
      </c>
      <c r="AW56">
        <v>0</v>
      </c>
      <c r="AX56" t="s">
        <v>64</v>
      </c>
      <c r="AY56">
        <v>0</v>
      </c>
      <c r="AZ56">
        <v>1</v>
      </c>
      <c r="BA56">
        <v>0</v>
      </c>
      <c r="BB56">
        <v>0</v>
      </c>
      <c r="BC56">
        <v>1</v>
      </c>
      <c r="BD56">
        <v>0</v>
      </c>
      <c r="BE56">
        <v>0</v>
      </c>
      <c r="BF56">
        <v>0</v>
      </c>
      <c r="BG56" t="s">
        <v>65</v>
      </c>
      <c r="BH56">
        <v>1</v>
      </c>
      <c r="BI56">
        <v>1</v>
      </c>
      <c r="BJ56">
        <v>1</v>
      </c>
      <c r="BK56">
        <v>1</v>
      </c>
      <c r="BL56">
        <v>1</v>
      </c>
      <c r="BM56">
        <v>1</v>
      </c>
      <c r="BN56">
        <v>1</v>
      </c>
      <c r="BO56">
        <v>1</v>
      </c>
      <c r="BP56">
        <v>1</v>
      </c>
      <c r="BQ56">
        <v>0</v>
      </c>
      <c r="BR56" t="s">
        <v>66</v>
      </c>
      <c r="BS56">
        <v>61.9</v>
      </c>
      <c r="BT56">
        <v>55.1</v>
      </c>
      <c r="BU56">
        <v>34.1</v>
      </c>
      <c r="BV56">
        <v>40.9</v>
      </c>
      <c r="BW56">
        <v>50</v>
      </c>
      <c r="BX56">
        <v>75</v>
      </c>
      <c r="BY56">
        <v>1</v>
      </c>
    </row>
    <row r="57" spans="1:77" x14ac:dyDescent="0.3">
      <c r="A57" t="s">
        <v>58</v>
      </c>
      <c r="B57">
        <v>1</v>
      </c>
      <c r="C57">
        <v>0</v>
      </c>
      <c r="D57">
        <v>0</v>
      </c>
      <c r="E57">
        <v>0</v>
      </c>
      <c r="F57">
        <v>0</v>
      </c>
      <c r="G57">
        <v>0</v>
      </c>
      <c r="H57">
        <v>10235.135</v>
      </c>
      <c r="I57">
        <v>-0.69717738776306093</v>
      </c>
      <c r="J57">
        <v>1.25</v>
      </c>
      <c r="K57" t="s">
        <v>52</v>
      </c>
      <c r="L57" t="s">
        <v>59</v>
      </c>
      <c r="M57" t="s">
        <v>60</v>
      </c>
      <c r="N57">
        <v>0</v>
      </c>
      <c r="O57">
        <v>0</v>
      </c>
      <c r="P57">
        <v>1</v>
      </c>
      <c r="Q57" t="s">
        <v>64</v>
      </c>
      <c r="R57">
        <v>0</v>
      </c>
      <c r="S57">
        <v>1</v>
      </c>
      <c r="T57" t="s">
        <v>56</v>
      </c>
      <c r="U57">
        <v>1</v>
      </c>
      <c r="V57">
        <v>0</v>
      </c>
      <c r="W57">
        <v>0</v>
      </c>
      <c r="X57">
        <v>0</v>
      </c>
      <c r="Y57">
        <v>1</v>
      </c>
      <c r="Z57">
        <v>1</v>
      </c>
      <c r="AA57">
        <v>1</v>
      </c>
      <c r="AB57">
        <v>1</v>
      </c>
      <c r="AC57">
        <v>0</v>
      </c>
      <c r="AD57">
        <v>0</v>
      </c>
      <c r="AE57" t="s">
        <v>57</v>
      </c>
      <c r="AF57">
        <v>61.8</v>
      </c>
      <c r="AG57">
        <v>57</v>
      </c>
      <c r="AH57">
        <v>35.5</v>
      </c>
      <c r="AI57">
        <v>40.6</v>
      </c>
      <c r="AJ57">
        <v>50</v>
      </c>
      <c r="AK57">
        <v>80</v>
      </c>
      <c r="AL57">
        <v>1</v>
      </c>
      <c r="AM57">
        <v>10235.135</v>
      </c>
      <c r="AN57">
        <v>9.233581688042598</v>
      </c>
      <c r="AO57">
        <v>1.25</v>
      </c>
      <c r="AP57" t="s">
        <v>52</v>
      </c>
      <c r="AQ57" t="s">
        <v>59</v>
      </c>
      <c r="AR57" t="s">
        <v>60</v>
      </c>
      <c r="AS57">
        <v>0</v>
      </c>
      <c r="AT57">
        <v>0</v>
      </c>
      <c r="AU57">
        <v>0</v>
      </c>
      <c r="AV57">
        <v>0</v>
      </c>
      <c r="AW57">
        <v>1</v>
      </c>
      <c r="AX57" t="s">
        <v>64</v>
      </c>
      <c r="AY57">
        <v>0</v>
      </c>
      <c r="AZ57">
        <v>1</v>
      </c>
      <c r="BA57">
        <v>0</v>
      </c>
      <c r="BB57">
        <v>0</v>
      </c>
      <c r="BC57">
        <v>1</v>
      </c>
      <c r="BD57">
        <v>0</v>
      </c>
      <c r="BE57">
        <v>0</v>
      </c>
      <c r="BF57">
        <v>0</v>
      </c>
      <c r="BG57" t="s">
        <v>56</v>
      </c>
      <c r="BH57">
        <v>1</v>
      </c>
      <c r="BI57">
        <v>0</v>
      </c>
      <c r="BJ57">
        <v>0</v>
      </c>
      <c r="BK57">
        <v>0</v>
      </c>
      <c r="BL57">
        <v>1</v>
      </c>
      <c r="BM57">
        <v>1</v>
      </c>
      <c r="BN57">
        <v>1</v>
      </c>
      <c r="BO57">
        <v>1</v>
      </c>
      <c r="BP57">
        <v>0</v>
      </c>
      <c r="BQ57">
        <v>0</v>
      </c>
      <c r="BR57" t="s">
        <v>57</v>
      </c>
      <c r="BS57">
        <v>61.8</v>
      </c>
      <c r="BT57">
        <v>57</v>
      </c>
      <c r="BU57">
        <v>35.5</v>
      </c>
      <c r="BV57">
        <v>40.6</v>
      </c>
      <c r="BW57">
        <v>50</v>
      </c>
      <c r="BX57">
        <v>80</v>
      </c>
      <c r="BY57">
        <v>1</v>
      </c>
    </row>
    <row r="58" spans="1:77" x14ac:dyDescent="0.3">
      <c r="A58" t="s">
        <v>71</v>
      </c>
      <c r="B58">
        <v>0</v>
      </c>
      <c r="C58">
        <v>0</v>
      </c>
      <c r="D58">
        <v>0</v>
      </c>
      <c r="E58">
        <v>0</v>
      </c>
      <c r="F58">
        <v>0</v>
      </c>
      <c r="G58">
        <v>1</v>
      </c>
      <c r="H58">
        <v>8985</v>
      </c>
      <c r="I58">
        <v>-0.87741703822245143</v>
      </c>
      <c r="J58">
        <v>1.095</v>
      </c>
      <c r="K58" t="s">
        <v>52</v>
      </c>
      <c r="L58" t="s">
        <v>72</v>
      </c>
      <c r="M58" t="s">
        <v>54</v>
      </c>
      <c r="N58">
        <v>0</v>
      </c>
      <c r="O58">
        <v>0</v>
      </c>
      <c r="P58">
        <v>1</v>
      </c>
      <c r="Q58" t="s">
        <v>55</v>
      </c>
      <c r="R58">
        <v>0</v>
      </c>
      <c r="S58">
        <v>1</v>
      </c>
      <c r="T58" t="s">
        <v>65</v>
      </c>
      <c r="U58">
        <v>1</v>
      </c>
      <c r="V58">
        <v>1</v>
      </c>
      <c r="W58">
        <v>0</v>
      </c>
      <c r="X58">
        <v>1</v>
      </c>
      <c r="Y58">
        <v>1</v>
      </c>
      <c r="Z58">
        <v>1</v>
      </c>
      <c r="AA58">
        <v>1</v>
      </c>
      <c r="AB58">
        <v>0</v>
      </c>
      <c r="AC58">
        <v>1</v>
      </c>
      <c r="AD58">
        <v>0</v>
      </c>
      <c r="AE58" t="s">
        <v>66</v>
      </c>
      <c r="AF58">
        <v>61.4</v>
      </c>
      <c r="AG58">
        <v>56.1</v>
      </c>
      <c r="AH58">
        <v>34.700000000000003</v>
      </c>
      <c r="AI58">
        <v>40.700000000000003</v>
      </c>
      <c r="AJ58">
        <v>52</v>
      </c>
      <c r="AK58">
        <v>76</v>
      </c>
      <c r="AL58">
        <v>1</v>
      </c>
      <c r="AM58">
        <v>8985</v>
      </c>
      <c r="AN58">
        <v>9.1033117992176589</v>
      </c>
      <c r="AO58">
        <v>1.095</v>
      </c>
      <c r="AP58" t="s">
        <v>52</v>
      </c>
      <c r="AQ58" t="s">
        <v>72</v>
      </c>
      <c r="AR58" t="s">
        <v>54</v>
      </c>
      <c r="AS58">
        <v>0</v>
      </c>
      <c r="AT58">
        <v>0</v>
      </c>
      <c r="AU58">
        <v>0</v>
      </c>
      <c r="AV58">
        <v>1</v>
      </c>
      <c r="AW58">
        <v>0</v>
      </c>
      <c r="AX58" t="s">
        <v>55</v>
      </c>
      <c r="AY58">
        <v>0</v>
      </c>
      <c r="AZ58">
        <v>1</v>
      </c>
      <c r="BA58">
        <v>0</v>
      </c>
      <c r="BB58">
        <v>0</v>
      </c>
      <c r="BC58">
        <v>0</v>
      </c>
      <c r="BD58">
        <v>1</v>
      </c>
      <c r="BE58">
        <v>0</v>
      </c>
      <c r="BF58">
        <v>0</v>
      </c>
      <c r="BG58" t="s">
        <v>65</v>
      </c>
      <c r="BH58">
        <v>1</v>
      </c>
      <c r="BI58">
        <v>1</v>
      </c>
      <c r="BJ58">
        <v>0</v>
      </c>
      <c r="BK58">
        <v>1</v>
      </c>
      <c r="BL58">
        <v>1</v>
      </c>
      <c r="BM58">
        <v>1</v>
      </c>
      <c r="BN58">
        <v>1</v>
      </c>
      <c r="BO58">
        <v>0</v>
      </c>
      <c r="BP58">
        <v>1</v>
      </c>
      <c r="BQ58">
        <v>0</v>
      </c>
      <c r="BR58" t="s">
        <v>66</v>
      </c>
      <c r="BS58">
        <v>61.4</v>
      </c>
      <c r="BT58">
        <v>56.1</v>
      </c>
      <c r="BU58">
        <v>34.700000000000003</v>
      </c>
      <c r="BV58">
        <v>40.700000000000003</v>
      </c>
      <c r="BW58">
        <v>52</v>
      </c>
      <c r="BX58">
        <v>76</v>
      </c>
      <c r="BY58">
        <v>1</v>
      </c>
    </row>
    <row r="59" spans="1:77" x14ac:dyDescent="0.3">
      <c r="A59" t="s">
        <v>62</v>
      </c>
      <c r="B59">
        <v>0</v>
      </c>
      <c r="C59">
        <v>1</v>
      </c>
      <c r="D59">
        <v>0</v>
      </c>
      <c r="E59">
        <v>0</v>
      </c>
      <c r="F59">
        <v>0</v>
      </c>
      <c r="G59">
        <v>0</v>
      </c>
      <c r="H59">
        <v>9696</v>
      </c>
      <c r="I59">
        <v>-0.77490779603930593</v>
      </c>
      <c r="J59">
        <v>1.1579999999999999</v>
      </c>
      <c r="K59" t="s">
        <v>52</v>
      </c>
      <c r="L59" t="s">
        <v>63</v>
      </c>
      <c r="M59" t="s">
        <v>54</v>
      </c>
      <c r="N59">
        <v>0</v>
      </c>
      <c r="O59">
        <v>0</v>
      </c>
      <c r="P59">
        <v>1</v>
      </c>
      <c r="Q59" t="s">
        <v>55</v>
      </c>
      <c r="R59">
        <v>0</v>
      </c>
      <c r="S59">
        <v>1</v>
      </c>
      <c r="T59" t="s">
        <v>65</v>
      </c>
      <c r="U59">
        <v>1</v>
      </c>
      <c r="V59">
        <v>1</v>
      </c>
      <c r="W59">
        <v>1</v>
      </c>
      <c r="X59">
        <v>1</v>
      </c>
      <c r="Y59">
        <v>1</v>
      </c>
      <c r="Z59">
        <v>1</v>
      </c>
      <c r="AA59">
        <v>1</v>
      </c>
      <c r="AB59">
        <v>0</v>
      </c>
      <c r="AC59">
        <v>1</v>
      </c>
      <c r="AD59">
        <v>0</v>
      </c>
      <c r="AE59" t="s">
        <v>66</v>
      </c>
      <c r="AF59">
        <v>61.8</v>
      </c>
      <c r="AG59">
        <v>56.4</v>
      </c>
      <c r="AH59">
        <v>34.700000000000003</v>
      </c>
      <c r="AI59">
        <v>40.799999999999997</v>
      </c>
      <c r="AJ59">
        <v>53</v>
      </c>
      <c r="AK59">
        <v>76</v>
      </c>
      <c r="AL59">
        <v>1</v>
      </c>
      <c r="AM59">
        <v>9696</v>
      </c>
      <c r="AN59">
        <v>9.1794687083090949</v>
      </c>
      <c r="AO59">
        <v>1.1579999999999999</v>
      </c>
      <c r="AP59" t="s">
        <v>52</v>
      </c>
      <c r="AQ59" t="s">
        <v>63</v>
      </c>
      <c r="AR59" t="s">
        <v>54</v>
      </c>
      <c r="AS59">
        <v>0</v>
      </c>
      <c r="AT59">
        <v>0</v>
      </c>
      <c r="AU59">
        <v>0</v>
      </c>
      <c r="AV59">
        <v>1</v>
      </c>
      <c r="AW59">
        <v>0</v>
      </c>
      <c r="AX59" t="s">
        <v>55</v>
      </c>
      <c r="AY59">
        <v>0</v>
      </c>
      <c r="AZ59">
        <v>1</v>
      </c>
      <c r="BA59">
        <v>0</v>
      </c>
      <c r="BB59">
        <v>0</v>
      </c>
      <c r="BC59">
        <v>0</v>
      </c>
      <c r="BD59">
        <v>1</v>
      </c>
      <c r="BE59">
        <v>0</v>
      </c>
      <c r="BF59">
        <v>0</v>
      </c>
      <c r="BG59" t="s">
        <v>65</v>
      </c>
      <c r="BH59">
        <v>1</v>
      </c>
      <c r="BI59">
        <v>1</v>
      </c>
      <c r="BJ59">
        <v>1</v>
      </c>
      <c r="BK59">
        <v>1</v>
      </c>
      <c r="BL59">
        <v>1</v>
      </c>
      <c r="BM59">
        <v>1</v>
      </c>
      <c r="BN59">
        <v>1</v>
      </c>
      <c r="BO59">
        <v>0</v>
      </c>
      <c r="BP59">
        <v>1</v>
      </c>
      <c r="BQ59">
        <v>0</v>
      </c>
      <c r="BR59" t="s">
        <v>66</v>
      </c>
      <c r="BS59">
        <v>61.8</v>
      </c>
      <c r="BT59">
        <v>56.4</v>
      </c>
      <c r="BU59">
        <v>34.700000000000003</v>
      </c>
      <c r="BV59">
        <v>40.799999999999997</v>
      </c>
      <c r="BW59">
        <v>53</v>
      </c>
      <c r="BX59">
        <v>76</v>
      </c>
      <c r="BY59">
        <v>1</v>
      </c>
    </row>
    <row r="60" spans="1:77" x14ac:dyDescent="0.3">
      <c r="A60" t="s">
        <v>58</v>
      </c>
      <c r="B60">
        <v>1</v>
      </c>
      <c r="C60">
        <v>0</v>
      </c>
      <c r="D60">
        <v>0</v>
      </c>
      <c r="E60">
        <v>0</v>
      </c>
      <c r="F60">
        <v>0</v>
      </c>
      <c r="G60">
        <v>0</v>
      </c>
      <c r="H60">
        <v>11573.75</v>
      </c>
      <c r="I60">
        <v>-0.50418103160976779</v>
      </c>
      <c r="J60">
        <v>1.05</v>
      </c>
      <c r="K60" t="s">
        <v>52</v>
      </c>
      <c r="L60" t="s">
        <v>59</v>
      </c>
      <c r="M60" t="s">
        <v>69</v>
      </c>
      <c r="N60">
        <v>0</v>
      </c>
      <c r="O60">
        <v>1</v>
      </c>
      <c r="P60">
        <v>0</v>
      </c>
      <c r="Q60" t="s">
        <v>73</v>
      </c>
      <c r="R60">
        <v>0</v>
      </c>
      <c r="S60">
        <v>1</v>
      </c>
      <c r="T60" t="s">
        <v>70</v>
      </c>
      <c r="U60">
        <v>0</v>
      </c>
      <c r="V60">
        <v>1</v>
      </c>
      <c r="W60">
        <v>1</v>
      </c>
      <c r="X60">
        <v>0</v>
      </c>
      <c r="Y60">
        <v>1</v>
      </c>
      <c r="Z60">
        <v>1</v>
      </c>
      <c r="AA60">
        <v>1</v>
      </c>
      <c r="AB60">
        <v>0</v>
      </c>
      <c r="AC60">
        <v>0</v>
      </c>
      <c r="AD60">
        <v>0</v>
      </c>
      <c r="AE60" t="s">
        <v>57</v>
      </c>
      <c r="AF60">
        <v>61</v>
      </c>
      <c r="AG60">
        <v>57</v>
      </c>
      <c r="AH60">
        <v>34</v>
      </c>
      <c r="AI60">
        <v>40.799999999999997</v>
      </c>
      <c r="AJ60">
        <v>55</v>
      </c>
      <c r="AK60">
        <v>80</v>
      </c>
      <c r="AL60">
        <v>1</v>
      </c>
      <c r="AM60">
        <v>11573.75</v>
      </c>
      <c r="AN60">
        <v>9.3564948817622575</v>
      </c>
      <c r="AO60">
        <v>1.05</v>
      </c>
      <c r="AP60" t="s">
        <v>52</v>
      </c>
      <c r="AQ60" t="s">
        <v>59</v>
      </c>
      <c r="AR60" t="s">
        <v>69</v>
      </c>
      <c r="AS60">
        <v>0</v>
      </c>
      <c r="AT60">
        <v>0</v>
      </c>
      <c r="AU60">
        <v>1</v>
      </c>
      <c r="AV60">
        <v>0</v>
      </c>
      <c r="AW60">
        <v>0</v>
      </c>
      <c r="AX60" t="s">
        <v>73</v>
      </c>
      <c r="AY60">
        <v>0</v>
      </c>
      <c r="AZ60">
        <v>1</v>
      </c>
      <c r="BA60">
        <v>0</v>
      </c>
      <c r="BB60">
        <v>0</v>
      </c>
      <c r="BC60">
        <v>0</v>
      </c>
      <c r="BD60">
        <v>0</v>
      </c>
      <c r="BE60">
        <v>1</v>
      </c>
      <c r="BF60">
        <v>0</v>
      </c>
      <c r="BG60" t="s">
        <v>70</v>
      </c>
      <c r="BH60">
        <v>0</v>
      </c>
      <c r="BI60">
        <v>1</v>
      </c>
      <c r="BJ60">
        <v>1</v>
      </c>
      <c r="BK60">
        <v>0</v>
      </c>
      <c r="BL60">
        <v>1</v>
      </c>
      <c r="BM60">
        <v>1</v>
      </c>
      <c r="BN60">
        <v>1</v>
      </c>
      <c r="BO60">
        <v>0</v>
      </c>
      <c r="BP60">
        <v>0</v>
      </c>
      <c r="BQ60">
        <v>0</v>
      </c>
      <c r="BR60" t="s">
        <v>57</v>
      </c>
      <c r="BS60">
        <v>61</v>
      </c>
      <c r="BT60">
        <v>57</v>
      </c>
      <c r="BU60">
        <v>34</v>
      </c>
      <c r="BV60">
        <v>40.799999999999997</v>
      </c>
      <c r="BW60">
        <v>55</v>
      </c>
      <c r="BX60">
        <v>80</v>
      </c>
      <c r="BY60">
        <v>1</v>
      </c>
    </row>
    <row r="61" spans="1:77" x14ac:dyDescent="0.3">
      <c r="A61" t="s">
        <v>58</v>
      </c>
      <c r="B61">
        <v>1</v>
      </c>
      <c r="C61">
        <v>0</v>
      </c>
      <c r="D61">
        <v>0</v>
      </c>
      <c r="E61">
        <v>0</v>
      </c>
      <c r="F61">
        <v>0</v>
      </c>
      <c r="G61">
        <v>0</v>
      </c>
      <c r="H61">
        <v>22215.69</v>
      </c>
      <c r="I61">
        <v>1.030132899133557</v>
      </c>
      <c r="J61">
        <v>1.54</v>
      </c>
      <c r="K61" t="s">
        <v>52</v>
      </c>
      <c r="L61" t="s">
        <v>59</v>
      </c>
      <c r="M61" t="s">
        <v>74</v>
      </c>
      <c r="N61">
        <v>0</v>
      </c>
      <c r="O61">
        <v>1</v>
      </c>
      <c r="P61">
        <v>0</v>
      </c>
      <c r="Q61" t="s">
        <v>64</v>
      </c>
      <c r="R61">
        <v>0</v>
      </c>
      <c r="S61">
        <v>1</v>
      </c>
      <c r="T61" t="s">
        <v>70</v>
      </c>
      <c r="U61">
        <v>0</v>
      </c>
      <c r="V61">
        <v>1</v>
      </c>
      <c r="W61">
        <v>0</v>
      </c>
      <c r="X61">
        <v>0</v>
      </c>
      <c r="Y61">
        <v>1</v>
      </c>
      <c r="Z61">
        <v>1</v>
      </c>
      <c r="AA61">
        <v>1</v>
      </c>
      <c r="AB61">
        <v>0</v>
      </c>
      <c r="AC61">
        <v>0</v>
      </c>
      <c r="AD61">
        <v>0</v>
      </c>
      <c r="AE61" t="s">
        <v>57</v>
      </c>
      <c r="AF61">
        <v>61.9</v>
      </c>
      <c r="AG61">
        <v>57</v>
      </c>
      <c r="AH61">
        <v>35.5</v>
      </c>
      <c r="AI61">
        <v>40.6</v>
      </c>
      <c r="AJ61">
        <v>55</v>
      </c>
      <c r="AK61">
        <v>80</v>
      </c>
      <c r="AL61">
        <v>1</v>
      </c>
      <c r="AM61">
        <v>22215.69</v>
      </c>
      <c r="AN61">
        <v>10.008554074982184</v>
      </c>
      <c r="AO61">
        <v>1.54</v>
      </c>
      <c r="AP61" t="s">
        <v>52</v>
      </c>
      <c r="AQ61" t="s">
        <v>59</v>
      </c>
      <c r="AR61" t="s">
        <v>74</v>
      </c>
      <c r="AS61">
        <v>0</v>
      </c>
      <c r="AT61">
        <v>1</v>
      </c>
      <c r="AU61">
        <v>0</v>
      </c>
      <c r="AV61">
        <v>0</v>
      </c>
      <c r="AW61">
        <v>0</v>
      </c>
      <c r="AX61" t="s">
        <v>64</v>
      </c>
      <c r="AY61">
        <v>0</v>
      </c>
      <c r="AZ61">
        <v>1</v>
      </c>
      <c r="BA61">
        <v>0</v>
      </c>
      <c r="BB61">
        <v>0</v>
      </c>
      <c r="BC61">
        <v>1</v>
      </c>
      <c r="BD61">
        <v>0</v>
      </c>
      <c r="BE61">
        <v>0</v>
      </c>
      <c r="BF61">
        <v>0</v>
      </c>
      <c r="BG61" t="s">
        <v>70</v>
      </c>
      <c r="BH61">
        <v>0</v>
      </c>
      <c r="BI61">
        <v>1</v>
      </c>
      <c r="BJ61">
        <v>0</v>
      </c>
      <c r="BK61">
        <v>0</v>
      </c>
      <c r="BL61">
        <v>1</v>
      </c>
      <c r="BM61">
        <v>1</v>
      </c>
      <c r="BN61">
        <v>1</v>
      </c>
      <c r="BO61">
        <v>0</v>
      </c>
      <c r="BP61">
        <v>0</v>
      </c>
      <c r="BQ61">
        <v>0</v>
      </c>
      <c r="BR61" t="s">
        <v>57</v>
      </c>
      <c r="BS61">
        <v>61.9</v>
      </c>
      <c r="BT61">
        <v>57</v>
      </c>
      <c r="BU61">
        <v>35.5</v>
      </c>
      <c r="BV61">
        <v>40.6</v>
      </c>
      <c r="BW61">
        <v>55</v>
      </c>
      <c r="BX61">
        <v>80</v>
      </c>
      <c r="BY61">
        <v>1</v>
      </c>
    </row>
    <row r="62" spans="1:77" x14ac:dyDescent="0.3">
      <c r="A62" t="s">
        <v>75</v>
      </c>
      <c r="B62">
        <v>0</v>
      </c>
      <c r="C62">
        <v>0</v>
      </c>
      <c r="D62">
        <v>1</v>
      </c>
      <c r="E62">
        <v>0</v>
      </c>
      <c r="F62">
        <v>0</v>
      </c>
      <c r="G62">
        <v>0</v>
      </c>
      <c r="H62">
        <v>9961</v>
      </c>
      <c r="I62">
        <v>-0.73670111646330927</v>
      </c>
      <c r="J62">
        <v>1.1000000000000001</v>
      </c>
      <c r="K62" t="s">
        <v>76</v>
      </c>
      <c r="L62" t="s">
        <v>72</v>
      </c>
      <c r="M62" t="s">
        <v>54</v>
      </c>
      <c r="N62">
        <v>0</v>
      </c>
      <c r="O62">
        <v>0</v>
      </c>
      <c r="P62">
        <v>1</v>
      </c>
      <c r="Q62" t="s">
        <v>55</v>
      </c>
      <c r="R62">
        <v>0</v>
      </c>
      <c r="S62">
        <v>1</v>
      </c>
      <c r="T62" t="s">
        <v>65</v>
      </c>
      <c r="U62">
        <v>1</v>
      </c>
      <c r="V62">
        <v>1</v>
      </c>
      <c r="W62">
        <v>0</v>
      </c>
      <c r="X62">
        <v>1</v>
      </c>
      <c r="Y62">
        <v>1</v>
      </c>
      <c r="Z62">
        <v>1</v>
      </c>
      <c r="AA62">
        <v>1</v>
      </c>
      <c r="AB62">
        <v>1</v>
      </c>
      <c r="AC62">
        <v>1</v>
      </c>
      <c r="AD62">
        <v>0</v>
      </c>
      <c r="AE62" t="s">
        <v>66</v>
      </c>
      <c r="AF62">
        <v>60.8</v>
      </c>
      <c r="AG62">
        <v>55.4</v>
      </c>
      <c r="AH62">
        <v>34.200000000000003</v>
      </c>
      <c r="AI62">
        <v>40.6</v>
      </c>
      <c r="AJ62">
        <v>48</v>
      </c>
      <c r="AK62">
        <v>76</v>
      </c>
      <c r="AL62">
        <v>1</v>
      </c>
      <c r="AM62">
        <v>9961</v>
      </c>
      <c r="AN62">
        <v>9.2064327471451648</v>
      </c>
      <c r="AO62">
        <v>1.1000000000000001</v>
      </c>
      <c r="AP62" t="s">
        <v>76</v>
      </c>
      <c r="AQ62" t="s">
        <v>72</v>
      </c>
      <c r="AR62" t="s">
        <v>54</v>
      </c>
      <c r="AS62">
        <v>0</v>
      </c>
      <c r="AT62">
        <v>0</v>
      </c>
      <c r="AU62">
        <v>0</v>
      </c>
      <c r="AV62">
        <v>1</v>
      </c>
      <c r="AW62">
        <v>0</v>
      </c>
      <c r="AX62" t="s">
        <v>55</v>
      </c>
      <c r="AY62">
        <v>0</v>
      </c>
      <c r="AZ62">
        <v>1</v>
      </c>
      <c r="BA62">
        <v>0</v>
      </c>
      <c r="BB62">
        <v>0</v>
      </c>
      <c r="BC62">
        <v>0</v>
      </c>
      <c r="BD62">
        <v>1</v>
      </c>
      <c r="BE62">
        <v>0</v>
      </c>
      <c r="BF62">
        <v>0</v>
      </c>
      <c r="BG62" t="s">
        <v>65</v>
      </c>
      <c r="BH62">
        <v>1</v>
      </c>
      <c r="BI62">
        <v>1</v>
      </c>
      <c r="BJ62">
        <v>0</v>
      </c>
      <c r="BK62">
        <v>1</v>
      </c>
      <c r="BL62">
        <v>1</v>
      </c>
      <c r="BM62">
        <v>1</v>
      </c>
      <c r="BN62">
        <v>1</v>
      </c>
      <c r="BO62">
        <v>1</v>
      </c>
      <c r="BP62">
        <v>1</v>
      </c>
      <c r="BQ62">
        <v>0</v>
      </c>
      <c r="BR62" t="s">
        <v>66</v>
      </c>
      <c r="BS62">
        <v>60.8</v>
      </c>
      <c r="BT62">
        <v>55.4</v>
      </c>
      <c r="BU62">
        <v>34.200000000000003</v>
      </c>
      <c r="BV62">
        <v>40.6</v>
      </c>
      <c r="BW62">
        <v>48</v>
      </c>
      <c r="BX62">
        <v>76</v>
      </c>
      <c r="BY62">
        <v>1</v>
      </c>
    </row>
    <row r="63" spans="1:77" x14ac:dyDescent="0.3">
      <c r="A63" t="s">
        <v>58</v>
      </c>
      <c r="B63">
        <v>1</v>
      </c>
      <c r="C63">
        <v>0</v>
      </c>
      <c r="D63">
        <v>0</v>
      </c>
      <c r="E63">
        <v>0</v>
      </c>
      <c r="F63">
        <v>0</v>
      </c>
      <c r="G63">
        <v>0</v>
      </c>
      <c r="H63">
        <v>8615.7950000000001</v>
      </c>
      <c r="I63">
        <v>-0.9306475934407753</v>
      </c>
      <c r="J63">
        <v>1.03</v>
      </c>
      <c r="K63" t="s">
        <v>52</v>
      </c>
      <c r="L63" t="s">
        <v>59</v>
      </c>
      <c r="M63" t="s">
        <v>60</v>
      </c>
      <c r="N63">
        <v>0</v>
      </c>
      <c r="O63">
        <v>0</v>
      </c>
      <c r="P63">
        <v>1</v>
      </c>
      <c r="Q63" t="s">
        <v>73</v>
      </c>
      <c r="R63">
        <v>0</v>
      </c>
      <c r="S63">
        <v>1</v>
      </c>
      <c r="T63" t="s">
        <v>56</v>
      </c>
      <c r="U63">
        <v>0</v>
      </c>
      <c r="V63">
        <v>1</v>
      </c>
      <c r="W63">
        <v>1</v>
      </c>
      <c r="X63">
        <v>0</v>
      </c>
      <c r="Y63">
        <v>1</v>
      </c>
      <c r="Z63">
        <v>1</v>
      </c>
      <c r="AA63">
        <v>1</v>
      </c>
      <c r="AB63">
        <v>0</v>
      </c>
      <c r="AC63">
        <v>0</v>
      </c>
      <c r="AD63">
        <v>0</v>
      </c>
      <c r="AE63" t="s">
        <v>57</v>
      </c>
      <c r="AF63">
        <v>61.9</v>
      </c>
      <c r="AG63">
        <v>57</v>
      </c>
      <c r="AH63">
        <v>35.5</v>
      </c>
      <c r="AI63">
        <v>40.6</v>
      </c>
      <c r="AJ63">
        <v>55</v>
      </c>
      <c r="AK63">
        <v>80</v>
      </c>
      <c r="AL63">
        <v>1</v>
      </c>
      <c r="AM63">
        <v>8615.7950000000001</v>
      </c>
      <c r="AN63">
        <v>9.0613524256098064</v>
      </c>
      <c r="AO63">
        <v>1.03</v>
      </c>
      <c r="AP63" t="s">
        <v>52</v>
      </c>
      <c r="AQ63" t="s">
        <v>59</v>
      </c>
      <c r="AR63" t="s">
        <v>60</v>
      </c>
      <c r="AS63">
        <v>0</v>
      </c>
      <c r="AT63">
        <v>0</v>
      </c>
      <c r="AU63">
        <v>0</v>
      </c>
      <c r="AV63">
        <v>0</v>
      </c>
      <c r="AW63">
        <v>1</v>
      </c>
      <c r="AX63" t="s">
        <v>73</v>
      </c>
      <c r="AY63">
        <v>0</v>
      </c>
      <c r="AZ63">
        <v>1</v>
      </c>
      <c r="BA63">
        <v>0</v>
      </c>
      <c r="BB63">
        <v>0</v>
      </c>
      <c r="BC63">
        <v>0</v>
      </c>
      <c r="BD63">
        <v>0</v>
      </c>
      <c r="BE63">
        <v>1</v>
      </c>
      <c r="BF63">
        <v>0</v>
      </c>
      <c r="BG63" t="s">
        <v>56</v>
      </c>
      <c r="BH63">
        <v>0</v>
      </c>
      <c r="BI63">
        <v>1</v>
      </c>
      <c r="BJ63">
        <v>1</v>
      </c>
      <c r="BK63">
        <v>0</v>
      </c>
      <c r="BL63">
        <v>1</v>
      </c>
      <c r="BM63">
        <v>1</v>
      </c>
      <c r="BN63">
        <v>1</v>
      </c>
      <c r="BO63">
        <v>0</v>
      </c>
      <c r="BP63">
        <v>0</v>
      </c>
      <c r="BQ63">
        <v>0</v>
      </c>
      <c r="BR63" t="s">
        <v>57</v>
      </c>
      <c r="BS63">
        <v>61.9</v>
      </c>
      <c r="BT63">
        <v>57</v>
      </c>
      <c r="BU63">
        <v>35.5</v>
      </c>
      <c r="BV63">
        <v>40.6</v>
      </c>
      <c r="BW63">
        <v>55</v>
      </c>
      <c r="BX63">
        <v>80</v>
      </c>
      <c r="BY63">
        <v>1</v>
      </c>
    </row>
    <row r="64" spans="1:77" x14ac:dyDescent="0.3">
      <c r="A64" t="s">
        <v>58</v>
      </c>
      <c r="B64">
        <v>1</v>
      </c>
      <c r="C64">
        <v>0</v>
      </c>
      <c r="D64">
        <v>0</v>
      </c>
      <c r="E64">
        <v>0</v>
      </c>
      <c r="F64">
        <v>0</v>
      </c>
      <c r="G64">
        <v>0</v>
      </c>
      <c r="H64">
        <v>17399.04</v>
      </c>
      <c r="I64">
        <v>0.33568684939874993</v>
      </c>
      <c r="J64">
        <v>1.62</v>
      </c>
      <c r="K64" t="s">
        <v>52</v>
      </c>
      <c r="L64" t="s">
        <v>59</v>
      </c>
      <c r="M64" t="s">
        <v>54</v>
      </c>
      <c r="N64">
        <v>0</v>
      </c>
      <c r="O64">
        <v>0</v>
      </c>
      <c r="P64">
        <v>1</v>
      </c>
      <c r="Q64" t="s">
        <v>64</v>
      </c>
      <c r="R64">
        <v>0</v>
      </c>
      <c r="S64">
        <v>1</v>
      </c>
      <c r="T64" t="s">
        <v>70</v>
      </c>
      <c r="U64">
        <v>1</v>
      </c>
      <c r="V64">
        <v>1</v>
      </c>
      <c r="W64">
        <v>0</v>
      </c>
      <c r="X64">
        <v>0</v>
      </c>
      <c r="Y64">
        <v>1</v>
      </c>
      <c r="Z64">
        <v>1</v>
      </c>
      <c r="AA64">
        <v>1</v>
      </c>
      <c r="AB64">
        <v>0</v>
      </c>
      <c r="AC64">
        <v>0</v>
      </c>
      <c r="AD64">
        <v>0</v>
      </c>
      <c r="AE64" t="s">
        <v>57</v>
      </c>
      <c r="AF64">
        <v>61.8</v>
      </c>
      <c r="AG64">
        <v>57</v>
      </c>
      <c r="AH64">
        <v>35.5</v>
      </c>
      <c r="AI64">
        <v>40.6</v>
      </c>
      <c r="AJ64">
        <v>55</v>
      </c>
      <c r="AK64">
        <v>80</v>
      </c>
      <c r="AL64">
        <v>1</v>
      </c>
      <c r="AM64">
        <v>17399.04</v>
      </c>
      <c r="AN64">
        <v>9.7641703112667741</v>
      </c>
      <c r="AO64">
        <v>1.62</v>
      </c>
      <c r="AP64" t="s">
        <v>52</v>
      </c>
      <c r="AQ64" t="s">
        <v>59</v>
      </c>
      <c r="AR64" t="s">
        <v>54</v>
      </c>
      <c r="AS64">
        <v>0</v>
      </c>
      <c r="AT64">
        <v>0</v>
      </c>
      <c r="AU64">
        <v>0</v>
      </c>
      <c r="AV64">
        <v>1</v>
      </c>
      <c r="AW64">
        <v>0</v>
      </c>
      <c r="AX64" t="s">
        <v>64</v>
      </c>
      <c r="AY64">
        <v>0</v>
      </c>
      <c r="AZ64">
        <v>1</v>
      </c>
      <c r="BA64">
        <v>0</v>
      </c>
      <c r="BB64">
        <v>0</v>
      </c>
      <c r="BC64">
        <v>1</v>
      </c>
      <c r="BD64">
        <v>0</v>
      </c>
      <c r="BE64">
        <v>0</v>
      </c>
      <c r="BF64">
        <v>0</v>
      </c>
      <c r="BG64" t="s">
        <v>70</v>
      </c>
      <c r="BH64">
        <v>1</v>
      </c>
      <c r="BI64">
        <v>1</v>
      </c>
      <c r="BJ64">
        <v>0</v>
      </c>
      <c r="BK64">
        <v>0</v>
      </c>
      <c r="BL64">
        <v>1</v>
      </c>
      <c r="BM64">
        <v>1</v>
      </c>
      <c r="BN64">
        <v>1</v>
      </c>
      <c r="BO64">
        <v>0</v>
      </c>
      <c r="BP64">
        <v>0</v>
      </c>
      <c r="BQ64">
        <v>0</v>
      </c>
      <c r="BR64" t="s">
        <v>57</v>
      </c>
      <c r="BS64">
        <v>61.8</v>
      </c>
      <c r="BT64">
        <v>57</v>
      </c>
      <c r="BU64">
        <v>35.5</v>
      </c>
      <c r="BV64">
        <v>40.6</v>
      </c>
      <c r="BW64">
        <v>55</v>
      </c>
      <c r="BX64">
        <v>80</v>
      </c>
      <c r="BY64">
        <v>1</v>
      </c>
    </row>
    <row r="65" spans="1:77" x14ac:dyDescent="0.3">
      <c r="A65" t="s">
        <v>51</v>
      </c>
      <c r="B65">
        <v>0</v>
      </c>
      <c r="C65">
        <v>0</v>
      </c>
      <c r="D65">
        <v>0</v>
      </c>
      <c r="E65">
        <v>1</v>
      </c>
      <c r="F65">
        <v>0</v>
      </c>
      <c r="G65">
        <v>0</v>
      </c>
      <c r="H65">
        <v>32960</v>
      </c>
      <c r="I65">
        <v>2.5792061422851646</v>
      </c>
      <c r="J65">
        <v>2</v>
      </c>
      <c r="K65" t="s">
        <v>52</v>
      </c>
      <c r="L65" t="s">
        <v>53</v>
      </c>
      <c r="M65" t="s">
        <v>74</v>
      </c>
      <c r="N65">
        <v>0</v>
      </c>
      <c r="O65">
        <v>1</v>
      </c>
      <c r="P65">
        <v>0</v>
      </c>
      <c r="Q65" t="s">
        <v>64</v>
      </c>
      <c r="R65">
        <v>0</v>
      </c>
      <c r="S65">
        <v>1</v>
      </c>
      <c r="T65" t="s">
        <v>56</v>
      </c>
      <c r="U65">
        <v>1</v>
      </c>
      <c r="V65">
        <v>0</v>
      </c>
      <c r="W65">
        <v>0</v>
      </c>
      <c r="X65">
        <v>0</v>
      </c>
      <c r="Y65">
        <v>0</v>
      </c>
      <c r="Z65">
        <v>1</v>
      </c>
      <c r="AA65">
        <v>0</v>
      </c>
      <c r="AB65">
        <v>1</v>
      </c>
      <c r="AC65">
        <v>0</v>
      </c>
      <c r="AD65">
        <v>0</v>
      </c>
      <c r="AE65" t="s">
        <v>57</v>
      </c>
      <c r="AF65">
        <v>61.1</v>
      </c>
      <c r="AG65">
        <v>59</v>
      </c>
      <c r="AH65">
        <v>34</v>
      </c>
      <c r="AI65">
        <v>41</v>
      </c>
      <c r="AJ65">
        <v>45</v>
      </c>
      <c r="AK65">
        <v>75</v>
      </c>
      <c r="AL65">
        <v>1</v>
      </c>
      <c r="AM65">
        <v>32960</v>
      </c>
      <c r="AN65">
        <v>10.403049984023408</v>
      </c>
      <c r="AO65">
        <v>2</v>
      </c>
      <c r="AP65" t="s">
        <v>52</v>
      </c>
      <c r="AQ65" t="s">
        <v>53</v>
      </c>
      <c r="AR65" t="s">
        <v>74</v>
      </c>
      <c r="AS65">
        <v>0</v>
      </c>
      <c r="AT65">
        <v>1</v>
      </c>
      <c r="AU65">
        <v>0</v>
      </c>
      <c r="AV65">
        <v>0</v>
      </c>
      <c r="AW65">
        <v>0</v>
      </c>
      <c r="AX65" t="s">
        <v>64</v>
      </c>
      <c r="AY65">
        <v>0</v>
      </c>
      <c r="AZ65">
        <v>1</v>
      </c>
      <c r="BA65">
        <v>0</v>
      </c>
      <c r="BB65">
        <v>0</v>
      </c>
      <c r="BC65">
        <v>1</v>
      </c>
      <c r="BD65">
        <v>0</v>
      </c>
      <c r="BE65">
        <v>0</v>
      </c>
      <c r="BF65">
        <v>0</v>
      </c>
      <c r="BG65" t="s">
        <v>56</v>
      </c>
      <c r="BH65">
        <v>1</v>
      </c>
      <c r="BI65">
        <v>0</v>
      </c>
      <c r="BJ65">
        <v>0</v>
      </c>
      <c r="BK65">
        <v>0</v>
      </c>
      <c r="BL65">
        <v>0</v>
      </c>
      <c r="BM65">
        <v>1</v>
      </c>
      <c r="BN65">
        <v>0</v>
      </c>
      <c r="BO65">
        <v>1</v>
      </c>
      <c r="BP65">
        <v>0</v>
      </c>
      <c r="BQ65">
        <v>0</v>
      </c>
      <c r="BR65" t="s">
        <v>57</v>
      </c>
      <c r="BS65">
        <v>61.1</v>
      </c>
      <c r="BT65">
        <v>59</v>
      </c>
      <c r="BU65">
        <v>34</v>
      </c>
      <c r="BV65">
        <v>41</v>
      </c>
      <c r="BW65">
        <v>45</v>
      </c>
      <c r="BX65">
        <v>75</v>
      </c>
      <c r="BY65">
        <v>1</v>
      </c>
    </row>
    <row r="66" spans="1:77" x14ac:dyDescent="0.3">
      <c r="A66" t="s">
        <v>58</v>
      </c>
      <c r="B66">
        <v>1</v>
      </c>
      <c r="C66">
        <v>0</v>
      </c>
      <c r="D66">
        <v>0</v>
      </c>
      <c r="E66">
        <v>0</v>
      </c>
      <c r="F66">
        <v>0</v>
      </c>
      <c r="G66">
        <v>0</v>
      </c>
      <c r="H66">
        <v>13972.225</v>
      </c>
      <c r="I66">
        <v>-0.15837814181339638</v>
      </c>
      <c r="J66">
        <v>1.25</v>
      </c>
      <c r="K66" t="s">
        <v>52</v>
      </c>
      <c r="L66" t="s">
        <v>59</v>
      </c>
      <c r="M66" t="s">
        <v>74</v>
      </c>
      <c r="N66">
        <v>0</v>
      </c>
      <c r="O66">
        <v>1</v>
      </c>
      <c r="P66">
        <v>0</v>
      </c>
      <c r="Q66" t="s">
        <v>64</v>
      </c>
      <c r="R66">
        <v>0</v>
      </c>
      <c r="S66">
        <v>1</v>
      </c>
      <c r="T66" t="s">
        <v>56</v>
      </c>
      <c r="U66">
        <v>1</v>
      </c>
      <c r="V66">
        <v>1</v>
      </c>
      <c r="W66">
        <v>0</v>
      </c>
      <c r="X66">
        <v>0</v>
      </c>
      <c r="Y66">
        <v>1</v>
      </c>
      <c r="Z66">
        <v>1</v>
      </c>
      <c r="AA66">
        <v>1</v>
      </c>
      <c r="AB66">
        <v>1</v>
      </c>
      <c r="AC66">
        <v>0</v>
      </c>
      <c r="AD66">
        <v>0</v>
      </c>
      <c r="AE66" t="s">
        <v>57</v>
      </c>
      <c r="AF66">
        <v>61.9</v>
      </c>
      <c r="AG66">
        <v>56</v>
      </c>
      <c r="AH66">
        <v>35</v>
      </c>
      <c r="AI66">
        <v>40.6</v>
      </c>
      <c r="AJ66">
        <v>50</v>
      </c>
      <c r="AK66">
        <v>75</v>
      </c>
      <c r="AL66">
        <v>1</v>
      </c>
      <c r="AM66">
        <v>13972.225</v>
      </c>
      <c r="AN66">
        <v>9.544826709432904</v>
      </c>
      <c r="AO66">
        <v>1.25</v>
      </c>
      <c r="AP66" t="s">
        <v>52</v>
      </c>
      <c r="AQ66" t="s">
        <v>59</v>
      </c>
      <c r="AR66" t="s">
        <v>74</v>
      </c>
      <c r="AS66">
        <v>0</v>
      </c>
      <c r="AT66">
        <v>1</v>
      </c>
      <c r="AU66">
        <v>0</v>
      </c>
      <c r="AV66">
        <v>0</v>
      </c>
      <c r="AW66">
        <v>0</v>
      </c>
      <c r="AX66" t="s">
        <v>64</v>
      </c>
      <c r="AY66">
        <v>0</v>
      </c>
      <c r="AZ66">
        <v>1</v>
      </c>
      <c r="BA66">
        <v>0</v>
      </c>
      <c r="BB66">
        <v>0</v>
      </c>
      <c r="BC66">
        <v>1</v>
      </c>
      <c r="BD66">
        <v>0</v>
      </c>
      <c r="BE66">
        <v>0</v>
      </c>
      <c r="BF66">
        <v>0</v>
      </c>
      <c r="BG66" t="s">
        <v>56</v>
      </c>
      <c r="BH66">
        <v>1</v>
      </c>
      <c r="BI66">
        <v>1</v>
      </c>
      <c r="BJ66">
        <v>0</v>
      </c>
      <c r="BK66">
        <v>0</v>
      </c>
      <c r="BL66">
        <v>1</v>
      </c>
      <c r="BM66">
        <v>1</v>
      </c>
      <c r="BN66">
        <v>1</v>
      </c>
      <c r="BO66">
        <v>1</v>
      </c>
      <c r="BP66">
        <v>0</v>
      </c>
      <c r="BQ66">
        <v>0</v>
      </c>
      <c r="BR66" t="s">
        <v>57</v>
      </c>
      <c r="BS66">
        <v>61.9</v>
      </c>
      <c r="BT66">
        <v>56</v>
      </c>
      <c r="BU66">
        <v>35</v>
      </c>
      <c r="BV66">
        <v>40.6</v>
      </c>
      <c r="BW66">
        <v>50</v>
      </c>
      <c r="BX66">
        <v>75</v>
      </c>
      <c r="BY66">
        <v>1</v>
      </c>
    </row>
    <row r="67" spans="1:77" x14ac:dyDescent="0.3">
      <c r="A67" t="s">
        <v>58</v>
      </c>
      <c r="B67">
        <v>1</v>
      </c>
      <c r="C67">
        <v>0</v>
      </c>
      <c r="D67">
        <v>0</v>
      </c>
      <c r="E67">
        <v>0</v>
      </c>
      <c r="F67">
        <v>0</v>
      </c>
      <c r="G67">
        <v>0</v>
      </c>
      <c r="H67">
        <v>8604.9599999999991</v>
      </c>
      <c r="I67">
        <v>-0.93220974201891105</v>
      </c>
      <c r="J67">
        <v>1.03</v>
      </c>
      <c r="K67" t="s">
        <v>52</v>
      </c>
      <c r="L67" t="s">
        <v>59</v>
      </c>
      <c r="M67" t="s">
        <v>54</v>
      </c>
      <c r="N67">
        <v>0</v>
      </c>
      <c r="O67">
        <v>0</v>
      </c>
      <c r="P67">
        <v>1</v>
      </c>
      <c r="Q67" t="s">
        <v>64</v>
      </c>
      <c r="R67">
        <v>0</v>
      </c>
      <c r="S67">
        <v>1</v>
      </c>
      <c r="T67" t="s">
        <v>56</v>
      </c>
      <c r="U67">
        <v>1</v>
      </c>
      <c r="V67">
        <v>1</v>
      </c>
      <c r="W67">
        <v>0</v>
      </c>
      <c r="X67">
        <v>0</v>
      </c>
      <c r="Y67">
        <v>1</v>
      </c>
      <c r="Z67">
        <v>1</v>
      </c>
      <c r="AA67">
        <v>1</v>
      </c>
      <c r="AB67">
        <v>0</v>
      </c>
      <c r="AC67">
        <v>0</v>
      </c>
      <c r="AD67">
        <v>0</v>
      </c>
      <c r="AE67" t="s">
        <v>57</v>
      </c>
      <c r="AF67">
        <v>61.9</v>
      </c>
      <c r="AG67">
        <v>57</v>
      </c>
      <c r="AH67">
        <v>35.5</v>
      </c>
      <c r="AI67">
        <v>40.799999999999997</v>
      </c>
      <c r="AJ67">
        <v>55</v>
      </c>
      <c r="AK67">
        <v>80</v>
      </c>
      <c r="AL67">
        <v>1</v>
      </c>
      <c r="AM67">
        <v>8604.9599999999991</v>
      </c>
      <c r="AN67">
        <v>9.060094060174638</v>
      </c>
      <c r="AO67">
        <v>1.03</v>
      </c>
      <c r="AP67" t="s">
        <v>52</v>
      </c>
      <c r="AQ67" t="s">
        <v>59</v>
      </c>
      <c r="AR67" t="s">
        <v>54</v>
      </c>
      <c r="AS67">
        <v>0</v>
      </c>
      <c r="AT67">
        <v>0</v>
      </c>
      <c r="AU67">
        <v>0</v>
      </c>
      <c r="AV67">
        <v>1</v>
      </c>
      <c r="AW67">
        <v>0</v>
      </c>
      <c r="AX67" t="s">
        <v>64</v>
      </c>
      <c r="AY67">
        <v>0</v>
      </c>
      <c r="AZ67">
        <v>1</v>
      </c>
      <c r="BA67">
        <v>0</v>
      </c>
      <c r="BB67">
        <v>0</v>
      </c>
      <c r="BC67">
        <v>1</v>
      </c>
      <c r="BD67">
        <v>0</v>
      </c>
      <c r="BE67">
        <v>0</v>
      </c>
      <c r="BF67">
        <v>0</v>
      </c>
      <c r="BG67" t="s">
        <v>56</v>
      </c>
      <c r="BH67">
        <v>1</v>
      </c>
      <c r="BI67">
        <v>1</v>
      </c>
      <c r="BJ67">
        <v>0</v>
      </c>
      <c r="BK67">
        <v>0</v>
      </c>
      <c r="BL67">
        <v>1</v>
      </c>
      <c r="BM67">
        <v>1</v>
      </c>
      <c r="BN67">
        <v>1</v>
      </c>
      <c r="BO67">
        <v>0</v>
      </c>
      <c r="BP67">
        <v>0</v>
      </c>
      <c r="BQ67">
        <v>0</v>
      </c>
      <c r="BR67" t="s">
        <v>57</v>
      </c>
      <c r="BS67">
        <v>61.9</v>
      </c>
      <c r="BT67">
        <v>57</v>
      </c>
      <c r="BU67">
        <v>35.5</v>
      </c>
      <c r="BV67">
        <v>40.799999999999997</v>
      </c>
      <c r="BW67">
        <v>55</v>
      </c>
      <c r="BX67">
        <v>80</v>
      </c>
      <c r="BY67">
        <v>1</v>
      </c>
    </row>
    <row r="68" spans="1:77" x14ac:dyDescent="0.3">
      <c r="A68" t="s">
        <v>75</v>
      </c>
      <c r="B68">
        <v>0</v>
      </c>
      <c r="C68">
        <v>0</v>
      </c>
      <c r="D68">
        <v>1</v>
      </c>
      <c r="E68">
        <v>0</v>
      </c>
      <c r="F68">
        <v>0</v>
      </c>
      <c r="G68">
        <v>0</v>
      </c>
      <c r="H68">
        <v>18389</v>
      </c>
      <c r="I68">
        <v>0.47841547020272562</v>
      </c>
      <c r="J68">
        <v>1.31</v>
      </c>
      <c r="K68" t="s">
        <v>76</v>
      </c>
      <c r="L68" t="s">
        <v>72</v>
      </c>
      <c r="M68" t="s">
        <v>74</v>
      </c>
      <c r="N68">
        <v>0</v>
      </c>
      <c r="O68">
        <v>1</v>
      </c>
      <c r="P68">
        <v>0</v>
      </c>
      <c r="Q68" t="s">
        <v>64</v>
      </c>
      <c r="R68">
        <v>0</v>
      </c>
      <c r="S68">
        <v>1</v>
      </c>
      <c r="T68" t="s">
        <v>65</v>
      </c>
      <c r="U68">
        <v>1</v>
      </c>
      <c r="V68">
        <v>1</v>
      </c>
      <c r="W68">
        <v>0</v>
      </c>
      <c r="X68">
        <v>1</v>
      </c>
      <c r="Y68">
        <v>1</v>
      </c>
      <c r="Z68">
        <v>1</v>
      </c>
      <c r="AA68">
        <v>1</v>
      </c>
      <c r="AB68">
        <v>0</v>
      </c>
      <c r="AC68">
        <v>1</v>
      </c>
      <c r="AD68">
        <v>0</v>
      </c>
      <c r="AE68" t="s">
        <v>66</v>
      </c>
      <c r="AF68">
        <v>61.4</v>
      </c>
      <c r="AG68">
        <v>56.2</v>
      </c>
      <c r="AH68">
        <v>34.4</v>
      </c>
      <c r="AI68">
        <v>40.9</v>
      </c>
      <c r="AJ68">
        <v>51</v>
      </c>
      <c r="AK68">
        <v>78</v>
      </c>
      <c r="AL68">
        <v>1</v>
      </c>
      <c r="AM68">
        <v>18389</v>
      </c>
      <c r="AN68">
        <v>9.8195079387408537</v>
      </c>
      <c r="AO68">
        <v>1.31</v>
      </c>
      <c r="AP68" t="s">
        <v>76</v>
      </c>
      <c r="AQ68" t="s">
        <v>72</v>
      </c>
      <c r="AR68" t="s">
        <v>74</v>
      </c>
      <c r="AS68">
        <v>0</v>
      </c>
      <c r="AT68">
        <v>1</v>
      </c>
      <c r="AU68">
        <v>0</v>
      </c>
      <c r="AV68">
        <v>0</v>
      </c>
      <c r="AW68">
        <v>0</v>
      </c>
      <c r="AX68" t="s">
        <v>64</v>
      </c>
      <c r="AY68">
        <v>0</v>
      </c>
      <c r="AZ68">
        <v>1</v>
      </c>
      <c r="BA68">
        <v>0</v>
      </c>
      <c r="BB68">
        <v>0</v>
      </c>
      <c r="BC68">
        <v>1</v>
      </c>
      <c r="BD68">
        <v>0</v>
      </c>
      <c r="BE68">
        <v>0</v>
      </c>
      <c r="BF68">
        <v>0</v>
      </c>
      <c r="BG68" t="s">
        <v>65</v>
      </c>
      <c r="BH68">
        <v>1</v>
      </c>
      <c r="BI68">
        <v>1</v>
      </c>
      <c r="BJ68">
        <v>0</v>
      </c>
      <c r="BK68">
        <v>1</v>
      </c>
      <c r="BL68">
        <v>1</v>
      </c>
      <c r="BM68">
        <v>1</v>
      </c>
      <c r="BN68">
        <v>1</v>
      </c>
      <c r="BO68">
        <v>0</v>
      </c>
      <c r="BP68">
        <v>1</v>
      </c>
      <c r="BQ68">
        <v>0</v>
      </c>
      <c r="BR68" t="s">
        <v>66</v>
      </c>
      <c r="BS68">
        <v>61.4</v>
      </c>
      <c r="BT68">
        <v>56.2</v>
      </c>
      <c r="BU68">
        <v>34.4</v>
      </c>
      <c r="BV68">
        <v>40.9</v>
      </c>
      <c r="BW68">
        <v>51</v>
      </c>
      <c r="BX68">
        <v>78</v>
      </c>
      <c r="BY68">
        <v>1</v>
      </c>
    </row>
    <row r="69" spans="1:77" x14ac:dyDescent="0.3">
      <c r="A69" t="s">
        <v>58</v>
      </c>
      <c r="B69">
        <v>1</v>
      </c>
      <c r="C69">
        <v>0</v>
      </c>
      <c r="D69">
        <v>0</v>
      </c>
      <c r="E69">
        <v>0</v>
      </c>
      <c r="F69">
        <v>0</v>
      </c>
      <c r="G69">
        <v>0</v>
      </c>
      <c r="H69">
        <v>13748.63</v>
      </c>
      <c r="I69">
        <v>-0.19061520792583034</v>
      </c>
      <c r="J69">
        <v>1.32</v>
      </c>
      <c r="K69" t="s">
        <v>52</v>
      </c>
      <c r="L69" t="s">
        <v>59</v>
      </c>
      <c r="M69" t="s">
        <v>54</v>
      </c>
      <c r="N69">
        <v>0</v>
      </c>
      <c r="O69">
        <v>0</v>
      </c>
      <c r="P69">
        <v>1</v>
      </c>
      <c r="Q69" t="s">
        <v>61</v>
      </c>
      <c r="R69">
        <v>0</v>
      </c>
      <c r="S69">
        <v>1</v>
      </c>
      <c r="T69" t="s">
        <v>56</v>
      </c>
      <c r="U69">
        <v>0</v>
      </c>
      <c r="V69">
        <v>1</v>
      </c>
      <c r="W69">
        <v>0</v>
      </c>
      <c r="X69">
        <v>0</v>
      </c>
      <c r="Y69">
        <v>1</v>
      </c>
      <c r="Z69">
        <v>1</v>
      </c>
      <c r="AA69">
        <v>1</v>
      </c>
      <c r="AB69">
        <v>0</v>
      </c>
      <c r="AC69">
        <v>0</v>
      </c>
      <c r="AD69">
        <v>0</v>
      </c>
      <c r="AE69" t="s">
        <v>57</v>
      </c>
      <c r="AF69">
        <v>61.9</v>
      </c>
      <c r="AG69">
        <v>57</v>
      </c>
      <c r="AH69">
        <v>35.5</v>
      </c>
      <c r="AI69">
        <v>40.6</v>
      </c>
      <c r="AJ69">
        <v>55</v>
      </c>
      <c r="AK69">
        <v>80</v>
      </c>
      <c r="AL69">
        <v>1</v>
      </c>
      <c r="AM69">
        <v>13748.63</v>
      </c>
      <c r="AN69">
        <v>9.5286944617670493</v>
      </c>
      <c r="AO69">
        <v>1.32</v>
      </c>
      <c r="AP69" t="s">
        <v>52</v>
      </c>
      <c r="AQ69" t="s">
        <v>59</v>
      </c>
      <c r="AR69" t="s">
        <v>54</v>
      </c>
      <c r="AS69">
        <v>0</v>
      </c>
      <c r="AT69">
        <v>0</v>
      </c>
      <c r="AU69">
        <v>0</v>
      </c>
      <c r="AV69">
        <v>1</v>
      </c>
      <c r="AW69">
        <v>0</v>
      </c>
      <c r="AX69" t="s">
        <v>61</v>
      </c>
      <c r="AY69">
        <v>0</v>
      </c>
      <c r="AZ69">
        <v>1</v>
      </c>
      <c r="BA69">
        <v>0</v>
      </c>
      <c r="BB69">
        <v>0</v>
      </c>
      <c r="BC69">
        <v>0</v>
      </c>
      <c r="BD69">
        <v>0</v>
      </c>
      <c r="BE69">
        <v>0</v>
      </c>
      <c r="BF69">
        <v>1</v>
      </c>
      <c r="BG69" t="s">
        <v>56</v>
      </c>
      <c r="BH69">
        <v>0</v>
      </c>
      <c r="BI69">
        <v>1</v>
      </c>
      <c r="BJ69">
        <v>0</v>
      </c>
      <c r="BK69">
        <v>0</v>
      </c>
      <c r="BL69">
        <v>1</v>
      </c>
      <c r="BM69">
        <v>1</v>
      </c>
      <c r="BN69">
        <v>1</v>
      </c>
      <c r="BO69">
        <v>0</v>
      </c>
      <c r="BP69">
        <v>0</v>
      </c>
      <c r="BQ69">
        <v>0</v>
      </c>
      <c r="BR69" t="s">
        <v>57</v>
      </c>
      <c r="BS69">
        <v>61.9</v>
      </c>
      <c r="BT69">
        <v>57</v>
      </c>
      <c r="BU69">
        <v>35.5</v>
      </c>
      <c r="BV69">
        <v>40.6</v>
      </c>
      <c r="BW69">
        <v>55</v>
      </c>
      <c r="BX69">
        <v>80</v>
      </c>
      <c r="BY69">
        <v>1</v>
      </c>
    </row>
    <row r="70" spans="1:77" x14ac:dyDescent="0.3">
      <c r="A70" t="s">
        <v>62</v>
      </c>
      <c r="B70">
        <v>0</v>
      </c>
      <c r="C70">
        <v>1</v>
      </c>
      <c r="D70">
        <v>0</v>
      </c>
      <c r="E70">
        <v>0</v>
      </c>
      <c r="F70">
        <v>0</v>
      </c>
      <c r="G70">
        <v>0</v>
      </c>
      <c r="H70">
        <v>29076</v>
      </c>
      <c r="I70">
        <v>2.0192259782354633</v>
      </c>
      <c r="J70">
        <v>1.262</v>
      </c>
      <c r="K70" t="s">
        <v>52</v>
      </c>
      <c r="L70" t="s">
        <v>63</v>
      </c>
      <c r="M70" t="s">
        <v>13</v>
      </c>
      <c r="N70">
        <v>1</v>
      </c>
      <c r="O70">
        <v>0</v>
      </c>
      <c r="P70">
        <v>0</v>
      </c>
      <c r="Q70" t="s">
        <v>78</v>
      </c>
      <c r="R70">
        <v>1</v>
      </c>
      <c r="S70">
        <v>0</v>
      </c>
      <c r="T70" t="s">
        <v>65</v>
      </c>
      <c r="U70">
        <v>1</v>
      </c>
      <c r="V70">
        <v>1</v>
      </c>
      <c r="W70">
        <v>1</v>
      </c>
      <c r="X70">
        <v>1</v>
      </c>
      <c r="Y70">
        <v>1</v>
      </c>
      <c r="Z70">
        <v>1</v>
      </c>
      <c r="AA70">
        <v>1</v>
      </c>
      <c r="AB70">
        <v>1</v>
      </c>
      <c r="AC70">
        <v>1</v>
      </c>
      <c r="AD70">
        <v>0</v>
      </c>
      <c r="AE70" t="s">
        <v>66</v>
      </c>
      <c r="AF70">
        <v>61.8</v>
      </c>
      <c r="AG70">
        <v>55.9</v>
      </c>
      <c r="AH70">
        <v>34.799999999999997</v>
      </c>
      <c r="AI70">
        <v>40.799999999999997</v>
      </c>
      <c r="AJ70">
        <v>50</v>
      </c>
      <c r="AK70">
        <v>76</v>
      </c>
      <c r="AL70">
        <v>1</v>
      </c>
      <c r="AM70">
        <v>29076</v>
      </c>
      <c r="AN70">
        <v>10.277668370604527</v>
      </c>
      <c r="AO70">
        <v>1.262</v>
      </c>
      <c r="AP70" t="s">
        <v>52</v>
      </c>
      <c r="AQ70" t="s">
        <v>63</v>
      </c>
      <c r="AR70" t="s">
        <v>13</v>
      </c>
      <c r="AS70">
        <v>1</v>
      </c>
      <c r="AT70">
        <v>0</v>
      </c>
      <c r="AU70">
        <v>0</v>
      </c>
      <c r="AV70">
        <v>0</v>
      </c>
      <c r="AW70">
        <v>0</v>
      </c>
      <c r="AX70" t="s">
        <v>78</v>
      </c>
      <c r="AY70">
        <v>1</v>
      </c>
      <c r="AZ70">
        <v>0</v>
      </c>
      <c r="BA70">
        <v>0</v>
      </c>
      <c r="BB70">
        <v>1</v>
      </c>
      <c r="BC70">
        <v>0</v>
      </c>
      <c r="BD70">
        <v>0</v>
      </c>
      <c r="BE70">
        <v>0</v>
      </c>
      <c r="BF70">
        <v>0</v>
      </c>
      <c r="BG70" t="s">
        <v>65</v>
      </c>
      <c r="BH70">
        <v>1</v>
      </c>
      <c r="BI70">
        <v>1</v>
      </c>
      <c r="BJ70">
        <v>1</v>
      </c>
      <c r="BK70">
        <v>1</v>
      </c>
      <c r="BL70">
        <v>1</v>
      </c>
      <c r="BM70">
        <v>1</v>
      </c>
      <c r="BN70">
        <v>1</v>
      </c>
      <c r="BO70">
        <v>1</v>
      </c>
      <c r="BP70">
        <v>1</v>
      </c>
      <c r="BQ70">
        <v>0</v>
      </c>
      <c r="BR70" t="s">
        <v>66</v>
      </c>
      <c r="BS70">
        <v>61.8</v>
      </c>
      <c r="BT70">
        <v>55.9</v>
      </c>
      <c r="BU70">
        <v>34.799999999999997</v>
      </c>
      <c r="BV70">
        <v>40.799999999999997</v>
      </c>
      <c r="BW70">
        <v>50</v>
      </c>
      <c r="BX70">
        <v>76</v>
      </c>
      <c r="BY70">
        <v>1</v>
      </c>
    </row>
    <row r="71" spans="1:77" x14ac:dyDescent="0.3">
      <c r="A71" t="s">
        <v>51</v>
      </c>
      <c r="B71">
        <v>0</v>
      </c>
      <c r="C71">
        <v>0</v>
      </c>
      <c r="D71">
        <v>0</v>
      </c>
      <c r="E71">
        <v>1</v>
      </c>
      <c r="F71">
        <v>0</v>
      </c>
      <c r="G71">
        <v>0</v>
      </c>
      <c r="H71">
        <v>8860</v>
      </c>
      <c r="I71">
        <v>-0.8954390568903744</v>
      </c>
      <c r="J71">
        <v>1.0900000000000001</v>
      </c>
      <c r="K71" t="s">
        <v>52</v>
      </c>
      <c r="L71" t="s">
        <v>53</v>
      </c>
      <c r="M71" t="s">
        <v>54</v>
      </c>
      <c r="N71">
        <v>0</v>
      </c>
      <c r="O71">
        <v>0</v>
      </c>
      <c r="P71">
        <v>1</v>
      </c>
      <c r="Q71" t="s">
        <v>78</v>
      </c>
      <c r="R71">
        <v>1</v>
      </c>
      <c r="S71">
        <v>0</v>
      </c>
      <c r="T71" t="s">
        <v>70</v>
      </c>
      <c r="U71">
        <v>1</v>
      </c>
      <c r="V71">
        <v>0</v>
      </c>
      <c r="W71">
        <v>1</v>
      </c>
      <c r="X71">
        <v>0</v>
      </c>
      <c r="Y71">
        <v>1</v>
      </c>
      <c r="Z71">
        <v>1</v>
      </c>
      <c r="AA71">
        <v>1</v>
      </c>
      <c r="AB71">
        <v>1</v>
      </c>
      <c r="AC71">
        <v>0</v>
      </c>
      <c r="AD71">
        <v>0</v>
      </c>
      <c r="AE71" t="s">
        <v>57</v>
      </c>
      <c r="AF71">
        <v>62.3</v>
      </c>
      <c r="AG71">
        <v>57</v>
      </c>
      <c r="AH71">
        <v>36</v>
      </c>
      <c r="AI71">
        <v>40.6</v>
      </c>
      <c r="AJ71">
        <v>45</v>
      </c>
      <c r="AK71">
        <v>80</v>
      </c>
      <c r="AL71">
        <v>1</v>
      </c>
      <c r="AM71">
        <v>8860</v>
      </c>
      <c r="AN71">
        <v>9.0893020435991261</v>
      </c>
      <c r="AO71">
        <v>1.0900000000000001</v>
      </c>
      <c r="AP71" t="s">
        <v>52</v>
      </c>
      <c r="AQ71" t="s">
        <v>53</v>
      </c>
      <c r="AR71" t="s">
        <v>54</v>
      </c>
      <c r="AS71">
        <v>0</v>
      </c>
      <c r="AT71">
        <v>0</v>
      </c>
      <c r="AU71">
        <v>0</v>
      </c>
      <c r="AV71">
        <v>1</v>
      </c>
      <c r="AW71">
        <v>0</v>
      </c>
      <c r="AX71" t="s">
        <v>78</v>
      </c>
      <c r="AY71">
        <v>1</v>
      </c>
      <c r="AZ71">
        <v>0</v>
      </c>
      <c r="BA71">
        <v>0</v>
      </c>
      <c r="BB71">
        <v>1</v>
      </c>
      <c r="BC71">
        <v>0</v>
      </c>
      <c r="BD71">
        <v>0</v>
      </c>
      <c r="BE71">
        <v>0</v>
      </c>
      <c r="BF71">
        <v>0</v>
      </c>
      <c r="BG71" t="s">
        <v>70</v>
      </c>
      <c r="BH71">
        <v>1</v>
      </c>
      <c r="BI71">
        <v>0</v>
      </c>
      <c r="BJ71">
        <v>1</v>
      </c>
      <c r="BK71">
        <v>0</v>
      </c>
      <c r="BL71">
        <v>1</v>
      </c>
      <c r="BM71">
        <v>1</v>
      </c>
      <c r="BN71">
        <v>1</v>
      </c>
      <c r="BO71">
        <v>1</v>
      </c>
      <c r="BP71">
        <v>0</v>
      </c>
      <c r="BQ71">
        <v>0</v>
      </c>
      <c r="BR71" t="s">
        <v>57</v>
      </c>
      <c r="BS71">
        <v>62.3</v>
      </c>
      <c r="BT71">
        <v>57</v>
      </c>
      <c r="BU71">
        <v>36</v>
      </c>
      <c r="BV71">
        <v>40.6</v>
      </c>
      <c r="BW71">
        <v>45</v>
      </c>
      <c r="BX71">
        <v>80</v>
      </c>
      <c r="BY71">
        <v>1</v>
      </c>
    </row>
    <row r="72" spans="1:77" x14ac:dyDescent="0.3">
      <c r="A72" t="s">
        <v>58</v>
      </c>
      <c r="B72">
        <v>1</v>
      </c>
      <c r="C72">
        <v>0</v>
      </c>
      <c r="D72">
        <v>0</v>
      </c>
      <c r="E72">
        <v>0</v>
      </c>
      <c r="F72">
        <v>0</v>
      </c>
      <c r="G72">
        <v>0</v>
      </c>
      <c r="H72">
        <v>13171.42</v>
      </c>
      <c r="I72">
        <v>-0.27383512308832453</v>
      </c>
      <c r="J72">
        <v>1.21</v>
      </c>
      <c r="K72" t="s">
        <v>52</v>
      </c>
      <c r="L72" t="s">
        <v>59</v>
      </c>
      <c r="M72" t="s">
        <v>69</v>
      </c>
      <c r="N72">
        <v>0</v>
      </c>
      <c r="O72">
        <v>1</v>
      </c>
      <c r="P72">
        <v>0</v>
      </c>
      <c r="Q72" t="s">
        <v>61</v>
      </c>
      <c r="R72">
        <v>0</v>
      </c>
      <c r="S72">
        <v>1</v>
      </c>
      <c r="T72" t="s">
        <v>56</v>
      </c>
      <c r="U72">
        <v>1</v>
      </c>
      <c r="V72">
        <v>1</v>
      </c>
      <c r="W72">
        <v>0</v>
      </c>
      <c r="X72">
        <v>0</v>
      </c>
      <c r="Y72">
        <v>1</v>
      </c>
      <c r="Z72">
        <v>1</v>
      </c>
      <c r="AA72">
        <v>1</v>
      </c>
      <c r="AB72">
        <v>1</v>
      </c>
      <c r="AC72">
        <v>0</v>
      </c>
      <c r="AD72">
        <v>0</v>
      </c>
      <c r="AE72" t="s">
        <v>57</v>
      </c>
      <c r="AF72">
        <v>61.3</v>
      </c>
      <c r="AG72">
        <v>56</v>
      </c>
      <c r="AH72">
        <v>34</v>
      </c>
      <c r="AI72">
        <v>40.799999999999997</v>
      </c>
      <c r="AJ72">
        <v>50</v>
      </c>
      <c r="AK72">
        <v>75</v>
      </c>
      <c r="AL72">
        <v>1</v>
      </c>
      <c r="AM72">
        <v>13171.42</v>
      </c>
      <c r="AN72">
        <v>9.4858046097299411</v>
      </c>
      <c r="AO72">
        <v>1.21</v>
      </c>
      <c r="AP72" t="s">
        <v>52</v>
      </c>
      <c r="AQ72" t="s">
        <v>59</v>
      </c>
      <c r="AR72" t="s">
        <v>69</v>
      </c>
      <c r="AS72">
        <v>0</v>
      </c>
      <c r="AT72">
        <v>0</v>
      </c>
      <c r="AU72">
        <v>1</v>
      </c>
      <c r="AV72">
        <v>0</v>
      </c>
      <c r="AW72">
        <v>0</v>
      </c>
      <c r="AX72" t="s">
        <v>61</v>
      </c>
      <c r="AY72">
        <v>0</v>
      </c>
      <c r="AZ72">
        <v>1</v>
      </c>
      <c r="BA72">
        <v>0</v>
      </c>
      <c r="BB72">
        <v>0</v>
      </c>
      <c r="BC72">
        <v>0</v>
      </c>
      <c r="BD72">
        <v>0</v>
      </c>
      <c r="BE72">
        <v>0</v>
      </c>
      <c r="BF72">
        <v>1</v>
      </c>
      <c r="BG72" t="s">
        <v>56</v>
      </c>
      <c r="BH72">
        <v>1</v>
      </c>
      <c r="BI72">
        <v>1</v>
      </c>
      <c r="BJ72">
        <v>0</v>
      </c>
      <c r="BK72">
        <v>0</v>
      </c>
      <c r="BL72">
        <v>1</v>
      </c>
      <c r="BM72">
        <v>1</v>
      </c>
      <c r="BN72">
        <v>1</v>
      </c>
      <c r="BO72">
        <v>1</v>
      </c>
      <c r="BP72">
        <v>0</v>
      </c>
      <c r="BQ72">
        <v>0</v>
      </c>
      <c r="BR72" t="s">
        <v>57</v>
      </c>
      <c r="BS72">
        <v>61.3</v>
      </c>
      <c r="BT72">
        <v>56</v>
      </c>
      <c r="BU72">
        <v>34</v>
      </c>
      <c r="BV72">
        <v>40.799999999999997</v>
      </c>
      <c r="BW72">
        <v>50</v>
      </c>
      <c r="BX72">
        <v>75</v>
      </c>
      <c r="BY72">
        <v>1</v>
      </c>
    </row>
    <row r="73" spans="1:77" x14ac:dyDescent="0.3">
      <c r="A73" t="s">
        <v>75</v>
      </c>
      <c r="B73">
        <v>0</v>
      </c>
      <c r="C73">
        <v>0</v>
      </c>
      <c r="D73">
        <v>1</v>
      </c>
      <c r="E73">
        <v>0</v>
      </c>
      <c r="F73">
        <v>0</v>
      </c>
      <c r="G73">
        <v>0</v>
      </c>
      <c r="H73">
        <v>9956</v>
      </c>
      <c r="I73">
        <v>-0.73742199721002621</v>
      </c>
      <c r="J73">
        <v>1.01</v>
      </c>
      <c r="K73" t="s">
        <v>76</v>
      </c>
      <c r="L73" t="s">
        <v>72</v>
      </c>
      <c r="M73" t="s">
        <v>54</v>
      </c>
      <c r="N73">
        <v>0</v>
      </c>
      <c r="O73">
        <v>0</v>
      </c>
      <c r="P73">
        <v>1</v>
      </c>
      <c r="Q73" t="s">
        <v>64</v>
      </c>
      <c r="R73">
        <v>0</v>
      </c>
      <c r="S73">
        <v>1</v>
      </c>
      <c r="T73" t="s">
        <v>77</v>
      </c>
      <c r="U73">
        <v>1</v>
      </c>
      <c r="V73">
        <v>1</v>
      </c>
      <c r="W73">
        <v>0</v>
      </c>
      <c r="X73">
        <v>1</v>
      </c>
      <c r="Y73">
        <v>1</v>
      </c>
      <c r="Z73">
        <v>1</v>
      </c>
      <c r="AA73">
        <v>1</v>
      </c>
      <c r="AB73">
        <v>0</v>
      </c>
      <c r="AC73">
        <v>1</v>
      </c>
      <c r="AD73">
        <v>0</v>
      </c>
      <c r="AE73" t="s">
        <v>66</v>
      </c>
      <c r="AF73">
        <v>61.7</v>
      </c>
      <c r="AG73">
        <v>56.7</v>
      </c>
      <c r="AH73">
        <v>34.5</v>
      </c>
      <c r="AI73">
        <v>40.799999999999997</v>
      </c>
      <c r="AJ73">
        <v>52</v>
      </c>
      <c r="AK73">
        <v>78</v>
      </c>
      <c r="AL73">
        <v>1</v>
      </c>
      <c r="AM73">
        <v>9956</v>
      </c>
      <c r="AN73">
        <v>9.2059306634874822</v>
      </c>
      <c r="AO73">
        <v>1.01</v>
      </c>
      <c r="AP73" t="s">
        <v>76</v>
      </c>
      <c r="AQ73" t="s">
        <v>72</v>
      </c>
      <c r="AR73" t="s">
        <v>54</v>
      </c>
      <c r="AS73">
        <v>0</v>
      </c>
      <c r="AT73">
        <v>0</v>
      </c>
      <c r="AU73">
        <v>0</v>
      </c>
      <c r="AV73">
        <v>1</v>
      </c>
      <c r="AW73">
        <v>0</v>
      </c>
      <c r="AX73" t="s">
        <v>64</v>
      </c>
      <c r="AY73">
        <v>0</v>
      </c>
      <c r="AZ73">
        <v>1</v>
      </c>
      <c r="BA73">
        <v>0</v>
      </c>
      <c r="BB73">
        <v>0</v>
      </c>
      <c r="BC73">
        <v>1</v>
      </c>
      <c r="BD73">
        <v>0</v>
      </c>
      <c r="BE73">
        <v>0</v>
      </c>
      <c r="BF73">
        <v>0</v>
      </c>
      <c r="BG73" t="s">
        <v>77</v>
      </c>
      <c r="BH73">
        <v>1</v>
      </c>
      <c r="BI73">
        <v>1</v>
      </c>
      <c r="BJ73">
        <v>0</v>
      </c>
      <c r="BK73">
        <v>1</v>
      </c>
      <c r="BL73">
        <v>1</v>
      </c>
      <c r="BM73">
        <v>1</v>
      </c>
      <c r="BN73">
        <v>1</v>
      </c>
      <c r="BO73">
        <v>0</v>
      </c>
      <c r="BP73">
        <v>1</v>
      </c>
      <c r="BQ73">
        <v>0</v>
      </c>
      <c r="BR73" t="s">
        <v>66</v>
      </c>
      <c r="BS73">
        <v>61.7</v>
      </c>
      <c r="BT73">
        <v>56.7</v>
      </c>
      <c r="BU73">
        <v>34.5</v>
      </c>
      <c r="BV73">
        <v>40.799999999999997</v>
      </c>
      <c r="BW73">
        <v>52</v>
      </c>
      <c r="BX73">
        <v>78</v>
      </c>
      <c r="BY73">
        <v>1</v>
      </c>
    </row>
    <row r="74" spans="1:77" x14ac:dyDescent="0.3">
      <c r="A74" t="s">
        <v>71</v>
      </c>
      <c r="B74">
        <v>0</v>
      </c>
      <c r="C74">
        <v>0</v>
      </c>
      <c r="D74">
        <v>0</v>
      </c>
      <c r="E74">
        <v>0</v>
      </c>
      <c r="F74">
        <v>0</v>
      </c>
      <c r="G74">
        <v>1</v>
      </c>
      <c r="H74">
        <v>11155</v>
      </c>
      <c r="I74">
        <v>-0.56455479414730958</v>
      </c>
      <c r="J74">
        <v>1.133</v>
      </c>
      <c r="K74" t="s">
        <v>52</v>
      </c>
      <c r="L74" t="s">
        <v>72</v>
      </c>
      <c r="M74" t="s">
        <v>54</v>
      </c>
      <c r="N74">
        <v>0</v>
      </c>
      <c r="O74">
        <v>0</v>
      </c>
      <c r="P74">
        <v>1</v>
      </c>
      <c r="Q74" t="s">
        <v>73</v>
      </c>
      <c r="R74">
        <v>0</v>
      </c>
      <c r="S74">
        <v>1</v>
      </c>
      <c r="T74" t="s">
        <v>65</v>
      </c>
      <c r="U74">
        <v>1</v>
      </c>
      <c r="V74">
        <v>1</v>
      </c>
      <c r="W74">
        <v>1</v>
      </c>
      <c r="X74">
        <v>1</v>
      </c>
      <c r="Y74">
        <v>1</v>
      </c>
      <c r="Z74">
        <v>1</v>
      </c>
      <c r="AA74">
        <v>1</v>
      </c>
      <c r="AB74">
        <v>0</v>
      </c>
      <c r="AC74">
        <v>1</v>
      </c>
      <c r="AD74">
        <v>0</v>
      </c>
      <c r="AE74" t="s">
        <v>66</v>
      </c>
      <c r="AF74">
        <v>61.1</v>
      </c>
      <c r="AG74">
        <v>56.4</v>
      </c>
      <c r="AH74">
        <v>34.200000000000003</v>
      </c>
      <c r="AI74">
        <v>40.799999999999997</v>
      </c>
      <c r="AJ74">
        <v>53</v>
      </c>
      <c r="AK74">
        <v>78</v>
      </c>
      <c r="AL74">
        <v>1</v>
      </c>
      <c r="AM74">
        <v>11155</v>
      </c>
      <c r="AN74">
        <v>9.3196431068666321</v>
      </c>
      <c r="AO74">
        <v>1.133</v>
      </c>
      <c r="AP74" t="s">
        <v>52</v>
      </c>
      <c r="AQ74" t="s">
        <v>72</v>
      </c>
      <c r="AR74" t="s">
        <v>54</v>
      </c>
      <c r="AS74">
        <v>0</v>
      </c>
      <c r="AT74">
        <v>0</v>
      </c>
      <c r="AU74">
        <v>0</v>
      </c>
      <c r="AV74">
        <v>1</v>
      </c>
      <c r="AW74">
        <v>0</v>
      </c>
      <c r="AX74" t="s">
        <v>73</v>
      </c>
      <c r="AY74">
        <v>0</v>
      </c>
      <c r="AZ74">
        <v>1</v>
      </c>
      <c r="BA74">
        <v>0</v>
      </c>
      <c r="BB74">
        <v>0</v>
      </c>
      <c r="BC74">
        <v>0</v>
      </c>
      <c r="BD74">
        <v>0</v>
      </c>
      <c r="BE74">
        <v>1</v>
      </c>
      <c r="BF74">
        <v>0</v>
      </c>
      <c r="BG74" t="s">
        <v>65</v>
      </c>
      <c r="BH74">
        <v>1</v>
      </c>
      <c r="BI74">
        <v>1</v>
      </c>
      <c r="BJ74">
        <v>1</v>
      </c>
      <c r="BK74">
        <v>1</v>
      </c>
      <c r="BL74">
        <v>1</v>
      </c>
      <c r="BM74">
        <v>1</v>
      </c>
      <c r="BN74">
        <v>1</v>
      </c>
      <c r="BO74">
        <v>0</v>
      </c>
      <c r="BP74">
        <v>1</v>
      </c>
      <c r="BQ74">
        <v>0</v>
      </c>
      <c r="BR74" t="s">
        <v>66</v>
      </c>
      <c r="BS74">
        <v>61.1</v>
      </c>
      <c r="BT74">
        <v>56.4</v>
      </c>
      <c r="BU74">
        <v>34.200000000000003</v>
      </c>
      <c r="BV74">
        <v>40.799999999999997</v>
      </c>
      <c r="BW74">
        <v>53</v>
      </c>
      <c r="BX74">
        <v>78</v>
      </c>
      <c r="BY74">
        <v>1</v>
      </c>
    </row>
    <row r="75" spans="1:77" x14ac:dyDescent="0.3">
      <c r="A75" t="s">
        <v>62</v>
      </c>
      <c r="B75">
        <v>0</v>
      </c>
      <c r="C75">
        <v>1</v>
      </c>
      <c r="D75">
        <v>0</v>
      </c>
      <c r="E75">
        <v>0</v>
      </c>
      <c r="F75">
        <v>0</v>
      </c>
      <c r="G75">
        <v>0</v>
      </c>
      <c r="H75">
        <v>19153</v>
      </c>
      <c r="I75">
        <v>0.58856604830107051</v>
      </c>
      <c r="J75">
        <v>1.6659999999999999</v>
      </c>
      <c r="K75" t="s">
        <v>52</v>
      </c>
      <c r="L75" t="s">
        <v>63</v>
      </c>
      <c r="M75" t="s">
        <v>54</v>
      </c>
      <c r="N75">
        <v>0</v>
      </c>
      <c r="O75">
        <v>0</v>
      </c>
      <c r="P75">
        <v>1</v>
      </c>
      <c r="Q75" t="s">
        <v>55</v>
      </c>
      <c r="R75">
        <v>0</v>
      </c>
      <c r="S75">
        <v>1</v>
      </c>
      <c r="T75" t="s">
        <v>65</v>
      </c>
      <c r="U75">
        <v>1</v>
      </c>
      <c r="V75">
        <v>1</v>
      </c>
      <c r="W75">
        <v>0</v>
      </c>
      <c r="X75">
        <v>1</v>
      </c>
      <c r="Y75">
        <v>1</v>
      </c>
      <c r="Z75">
        <v>1</v>
      </c>
      <c r="AA75">
        <v>1</v>
      </c>
      <c r="AB75">
        <v>1</v>
      </c>
      <c r="AC75">
        <v>1</v>
      </c>
      <c r="AD75">
        <v>0</v>
      </c>
      <c r="AE75" t="s">
        <v>66</v>
      </c>
      <c r="AF75">
        <v>61.9</v>
      </c>
      <c r="AG75">
        <v>56.3</v>
      </c>
      <c r="AH75">
        <v>34.700000000000003</v>
      </c>
      <c r="AI75">
        <v>40.799999999999997</v>
      </c>
      <c r="AJ75">
        <v>50</v>
      </c>
      <c r="AK75">
        <v>78</v>
      </c>
      <c r="AL75">
        <v>1</v>
      </c>
      <c r="AM75">
        <v>19153</v>
      </c>
      <c r="AN75">
        <v>9.8602146403026616</v>
      </c>
      <c r="AO75">
        <v>1.6659999999999999</v>
      </c>
      <c r="AP75" t="s">
        <v>52</v>
      </c>
      <c r="AQ75" t="s">
        <v>63</v>
      </c>
      <c r="AR75" t="s">
        <v>54</v>
      </c>
      <c r="AS75">
        <v>0</v>
      </c>
      <c r="AT75">
        <v>0</v>
      </c>
      <c r="AU75">
        <v>0</v>
      </c>
      <c r="AV75">
        <v>1</v>
      </c>
      <c r="AW75">
        <v>0</v>
      </c>
      <c r="AX75" t="s">
        <v>55</v>
      </c>
      <c r="AY75">
        <v>0</v>
      </c>
      <c r="AZ75">
        <v>1</v>
      </c>
      <c r="BA75">
        <v>0</v>
      </c>
      <c r="BB75">
        <v>0</v>
      </c>
      <c r="BC75">
        <v>0</v>
      </c>
      <c r="BD75">
        <v>1</v>
      </c>
      <c r="BE75">
        <v>0</v>
      </c>
      <c r="BF75">
        <v>0</v>
      </c>
      <c r="BG75" t="s">
        <v>65</v>
      </c>
      <c r="BH75">
        <v>1</v>
      </c>
      <c r="BI75">
        <v>1</v>
      </c>
      <c r="BJ75">
        <v>0</v>
      </c>
      <c r="BK75">
        <v>1</v>
      </c>
      <c r="BL75">
        <v>1</v>
      </c>
      <c r="BM75">
        <v>1</v>
      </c>
      <c r="BN75">
        <v>1</v>
      </c>
      <c r="BO75">
        <v>1</v>
      </c>
      <c r="BP75">
        <v>1</v>
      </c>
      <c r="BQ75">
        <v>0</v>
      </c>
      <c r="BR75" t="s">
        <v>66</v>
      </c>
      <c r="BS75">
        <v>61.9</v>
      </c>
      <c r="BT75">
        <v>56.3</v>
      </c>
      <c r="BU75">
        <v>34.700000000000003</v>
      </c>
      <c r="BV75">
        <v>40.799999999999997</v>
      </c>
      <c r="BW75">
        <v>50</v>
      </c>
      <c r="BX75">
        <v>78</v>
      </c>
      <c r="BY75">
        <v>1</v>
      </c>
    </row>
    <row r="76" spans="1:77" x14ac:dyDescent="0.3">
      <c r="A76" t="s">
        <v>71</v>
      </c>
      <c r="B76">
        <v>0</v>
      </c>
      <c r="C76">
        <v>0</v>
      </c>
      <c r="D76">
        <v>0</v>
      </c>
      <c r="E76">
        <v>0</v>
      </c>
      <c r="F76">
        <v>0</v>
      </c>
      <c r="G76">
        <v>1</v>
      </c>
      <c r="H76">
        <v>15588</v>
      </c>
      <c r="I76">
        <v>7.4578075891908818E-2</v>
      </c>
      <c r="J76">
        <v>1.621</v>
      </c>
      <c r="K76" t="s">
        <v>52</v>
      </c>
      <c r="L76" t="s">
        <v>72</v>
      </c>
      <c r="M76" t="s">
        <v>60</v>
      </c>
      <c r="N76">
        <v>0</v>
      </c>
      <c r="O76">
        <v>0</v>
      </c>
      <c r="P76">
        <v>1</v>
      </c>
      <c r="Q76" t="s">
        <v>55</v>
      </c>
      <c r="R76">
        <v>0</v>
      </c>
      <c r="S76">
        <v>1</v>
      </c>
      <c r="T76" t="s">
        <v>65</v>
      </c>
      <c r="U76">
        <v>1</v>
      </c>
      <c r="V76">
        <v>1</v>
      </c>
      <c r="W76">
        <v>0</v>
      </c>
      <c r="X76">
        <v>1</v>
      </c>
      <c r="Y76">
        <v>1</v>
      </c>
      <c r="Z76">
        <v>1</v>
      </c>
      <c r="AA76">
        <v>1</v>
      </c>
      <c r="AB76">
        <v>0</v>
      </c>
      <c r="AC76">
        <v>1</v>
      </c>
      <c r="AD76">
        <v>0</v>
      </c>
      <c r="AE76" t="s">
        <v>66</v>
      </c>
      <c r="AF76">
        <v>61.3</v>
      </c>
      <c r="AG76">
        <v>56.4</v>
      </c>
      <c r="AH76">
        <v>34.6</v>
      </c>
      <c r="AI76">
        <v>40.6</v>
      </c>
      <c r="AJ76">
        <v>53</v>
      </c>
      <c r="AK76">
        <v>76</v>
      </c>
      <c r="AL76">
        <v>1</v>
      </c>
      <c r="AM76">
        <v>15588</v>
      </c>
      <c r="AN76">
        <v>9.6542566664586005</v>
      </c>
      <c r="AO76">
        <v>1.621</v>
      </c>
      <c r="AP76" t="s">
        <v>52</v>
      </c>
      <c r="AQ76" t="s">
        <v>72</v>
      </c>
      <c r="AR76" t="s">
        <v>60</v>
      </c>
      <c r="AS76">
        <v>0</v>
      </c>
      <c r="AT76">
        <v>0</v>
      </c>
      <c r="AU76">
        <v>0</v>
      </c>
      <c r="AV76">
        <v>0</v>
      </c>
      <c r="AW76">
        <v>1</v>
      </c>
      <c r="AX76" t="s">
        <v>55</v>
      </c>
      <c r="AY76">
        <v>0</v>
      </c>
      <c r="AZ76">
        <v>1</v>
      </c>
      <c r="BA76">
        <v>0</v>
      </c>
      <c r="BB76">
        <v>0</v>
      </c>
      <c r="BC76">
        <v>0</v>
      </c>
      <c r="BD76">
        <v>1</v>
      </c>
      <c r="BE76">
        <v>0</v>
      </c>
      <c r="BF76">
        <v>0</v>
      </c>
      <c r="BG76" t="s">
        <v>65</v>
      </c>
      <c r="BH76">
        <v>1</v>
      </c>
      <c r="BI76">
        <v>1</v>
      </c>
      <c r="BJ76">
        <v>0</v>
      </c>
      <c r="BK76">
        <v>1</v>
      </c>
      <c r="BL76">
        <v>1</v>
      </c>
      <c r="BM76">
        <v>1</v>
      </c>
      <c r="BN76">
        <v>1</v>
      </c>
      <c r="BO76">
        <v>0</v>
      </c>
      <c r="BP76">
        <v>1</v>
      </c>
      <c r="BQ76">
        <v>0</v>
      </c>
      <c r="BR76" t="s">
        <v>66</v>
      </c>
      <c r="BS76">
        <v>61.3</v>
      </c>
      <c r="BT76">
        <v>56.4</v>
      </c>
      <c r="BU76">
        <v>34.6</v>
      </c>
      <c r="BV76">
        <v>40.6</v>
      </c>
      <c r="BW76">
        <v>53</v>
      </c>
      <c r="BX76">
        <v>76</v>
      </c>
      <c r="BY76">
        <v>1</v>
      </c>
    </row>
    <row r="77" spans="1:77" x14ac:dyDescent="0.3">
      <c r="A77" t="s">
        <v>75</v>
      </c>
      <c r="B77">
        <v>0</v>
      </c>
      <c r="C77">
        <v>0</v>
      </c>
      <c r="D77">
        <v>1</v>
      </c>
      <c r="E77">
        <v>0</v>
      </c>
      <c r="F77">
        <v>0</v>
      </c>
      <c r="G77">
        <v>0</v>
      </c>
      <c r="H77">
        <v>9162</v>
      </c>
      <c r="I77">
        <v>-0.85189785978867261</v>
      </c>
      <c r="J77">
        <v>1.1100000000000001</v>
      </c>
      <c r="K77" t="s">
        <v>76</v>
      </c>
      <c r="L77" t="s">
        <v>72</v>
      </c>
      <c r="M77" t="s">
        <v>60</v>
      </c>
      <c r="N77">
        <v>0</v>
      </c>
      <c r="O77">
        <v>0</v>
      </c>
      <c r="P77">
        <v>1</v>
      </c>
      <c r="Q77" t="s">
        <v>55</v>
      </c>
      <c r="R77">
        <v>0</v>
      </c>
      <c r="S77">
        <v>1</v>
      </c>
      <c r="T77" t="s">
        <v>65</v>
      </c>
      <c r="U77">
        <v>1</v>
      </c>
      <c r="V77">
        <v>1</v>
      </c>
      <c r="W77">
        <v>0</v>
      </c>
      <c r="X77">
        <v>1</v>
      </c>
      <c r="Y77">
        <v>1</v>
      </c>
      <c r="Z77">
        <v>1</v>
      </c>
      <c r="AA77">
        <v>1</v>
      </c>
      <c r="AB77">
        <v>0</v>
      </c>
      <c r="AC77">
        <v>1</v>
      </c>
      <c r="AD77">
        <v>1</v>
      </c>
      <c r="AE77" t="s">
        <v>66</v>
      </c>
      <c r="AF77">
        <v>60.8</v>
      </c>
      <c r="AG77">
        <v>56.5</v>
      </c>
      <c r="AH77">
        <v>34.299999999999997</v>
      </c>
      <c r="AI77">
        <v>40.700000000000003</v>
      </c>
      <c r="AJ77">
        <v>51</v>
      </c>
      <c r="AK77">
        <v>77</v>
      </c>
      <c r="AL77">
        <v>1</v>
      </c>
      <c r="AM77">
        <v>9162</v>
      </c>
      <c r="AN77">
        <v>9.1228197744466879</v>
      </c>
      <c r="AO77">
        <v>1.1100000000000001</v>
      </c>
      <c r="AP77" t="s">
        <v>76</v>
      </c>
      <c r="AQ77" t="s">
        <v>72</v>
      </c>
      <c r="AR77" t="s">
        <v>60</v>
      </c>
      <c r="AS77">
        <v>0</v>
      </c>
      <c r="AT77">
        <v>0</v>
      </c>
      <c r="AU77">
        <v>0</v>
      </c>
      <c r="AV77">
        <v>0</v>
      </c>
      <c r="AW77">
        <v>1</v>
      </c>
      <c r="AX77" t="s">
        <v>55</v>
      </c>
      <c r="AY77">
        <v>0</v>
      </c>
      <c r="AZ77">
        <v>1</v>
      </c>
      <c r="BA77">
        <v>0</v>
      </c>
      <c r="BB77">
        <v>0</v>
      </c>
      <c r="BC77">
        <v>0</v>
      </c>
      <c r="BD77">
        <v>1</v>
      </c>
      <c r="BE77">
        <v>0</v>
      </c>
      <c r="BF77">
        <v>0</v>
      </c>
      <c r="BG77" t="s">
        <v>65</v>
      </c>
      <c r="BH77">
        <v>1</v>
      </c>
      <c r="BI77">
        <v>1</v>
      </c>
      <c r="BJ77">
        <v>0</v>
      </c>
      <c r="BK77">
        <v>1</v>
      </c>
      <c r="BL77">
        <v>1</v>
      </c>
      <c r="BM77">
        <v>1</v>
      </c>
      <c r="BN77">
        <v>1</v>
      </c>
      <c r="BO77">
        <v>0</v>
      </c>
      <c r="BP77">
        <v>1</v>
      </c>
      <c r="BQ77">
        <v>1</v>
      </c>
      <c r="BR77" t="s">
        <v>66</v>
      </c>
      <c r="BS77">
        <v>60.8</v>
      </c>
      <c r="BT77">
        <v>56.5</v>
      </c>
      <c r="BU77">
        <v>34.299999999999997</v>
      </c>
      <c r="BV77">
        <v>40.700000000000003</v>
      </c>
      <c r="BW77">
        <v>51</v>
      </c>
      <c r="BX77">
        <v>77</v>
      </c>
      <c r="BY77">
        <v>1</v>
      </c>
    </row>
    <row r="78" spans="1:77" x14ac:dyDescent="0.3">
      <c r="A78" t="s">
        <v>58</v>
      </c>
      <c r="B78">
        <v>1</v>
      </c>
      <c r="C78">
        <v>0</v>
      </c>
      <c r="D78">
        <v>0</v>
      </c>
      <c r="E78">
        <v>0</v>
      </c>
      <c r="F78">
        <v>0</v>
      </c>
      <c r="G78">
        <v>0</v>
      </c>
      <c r="H78">
        <v>14123.914999999999</v>
      </c>
      <c r="I78">
        <v>-0.13650806171949872</v>
      </c>
      <c r="J78">
        <v>1.33</v>
      </c>
      <c r="K78" t="s">
        <v>52</v>
      </c>
      <c r="L78" t="s">
        <v>59</v>
      </c>
      <c r="M78" t="s">
        <v>74</v>
      </c>
      <c r="N78">
        <v>0</v>
      </c>
      <c r="O78">
        <v>1</v>
      </c>
      <c r="P78">
        <v>0</v>
      </c>
      <c r="Q78" t="s">
        <v>55</v>
      </c>
      <c r="R78">
        <v>0</v>
      </c>
      <c r="S78">
        <v>1</v>
      </c>
      <c r="T78" t="s">
        <v>56</v>
      </c>
      <c r="U78">
        <v>0</v>
      </c>
      <c r="V78">
        <v>0</v>
      </c>
      <c r="W78">
        <v>0</v>
      </c>
      <c r="X78">
        <v>0</v>
      </c>
      <c r="Y78">
        <v>1</v>
      </c>
      <c r="Z78">
        <v>1</v>
      </c>
      <c r="AA78">
        <v>1</v>
      </c>
      <c r="AB78">
        <v>0</v>
      </c>
      <c r="AC78">
        <v>0</v>
      </c>
      <c r="AD78">
        <v>0</v>
      </c>
      <c r="AE78" t="s">
        <v>57</v>
      </c>
      <c r="AF78">
        <v>61.7</v>
      </c>
      <c r="AG78">
        <v>56</v>
      </c>
      <c r="AH78">
        <v>35</v>
      </c>
      <c r="AI78">
        <v>40.6</v>
      </c>
      <c r="AJ78">
        <v>55</v>
      </c>
      <c r="AK78">
        <v>80</v>
      </c>
      <c r="AL78">
        <v>1</v>
      </c>
      <c r="AM78">
        <v>14123.914999999999</v>
      </c>
      <c r="AN78">
        <v>9.5556247389049904</v>
      </c>
      <c r="AO78">
        <v>1.33</v>
      </c>
      <c r="AP78" t="s">
        <v>52</v>
      </c>
      <c r="AQ78" t="s">
        <v>59</v>
      </c>
      <c r="AR78" t="s">
        <v>74</v>
      </c>
      <c r="AS78">
        <v>0</v>
      </c>
      <c r="AT78">
        <v>1</v>
      </c>
      <c r="AU78">
        <v>0</v>
      </c>
      <c r="AV78">
        <v>0</v>
      </c>
      <c r="AW78">
        <v>0</v>
      </c>
      <c r="AX78" t="s">
        <v>55</v>
      </c>
      <c r="AY78">
        <v>0</v>
      </c>
      <c r="AZ78">
        <v>1</v>
      </c>
      <c r="BA78">
        <v>0</v>
      </c>
      <c r="BB78">
        <v>0</v>
      </c>
      <c r="BC78">
        <v>0</v>
      </c>
      <c r="BD78">
        <v>1</v>
      </c>
      <c r="BE78">
        <v>0</v>
      </c>
      <c r="BF78">
        <v>0</v>
      </c>
      <c r="BG78" t="s">
        <v>56</v>
      </c>
      <c r="BH78">
        <v>0</v>
      </c>
      <c r="BI78">
        <v>0</v>
      </c>
      <c r="BJ78">
        <v>0</v>
      </c>
      <c r="BK78">
        <v>0</v>
      </c>
      <c r="BL78">
        <v>1</v>
      </c>
      <c r="BM78">
        <v>1</v>
      </c>
      <c r="BN78">
        <v>1</v>
      </c>
      <c r="BO78">
        <v>0</v>
      </c>
      <c r="BP78">
        <v>0</v>
      </c>
      <c r="BQ78">
        <v>0</v>
      </c>
      <c r="BR78" t="s">
        <v>57</v>
      </c>
      <c r="BS78">
        <v>61.7</v>
      </c>
      <c r="BT78">
        <v>56</v>
      </c>
      <c r="BU78">
        <v>35</v>
      </c>
      <c r="BV78">
        <v>40.6</v>
      </c>
      <c r="BW78">
        <v>55</v>
      </c>
      <c r="BX78">
        <v>80</v>
      </c>
      <c r="BY78">
        <v>1</v>
      </c>
    </row>
    <row r="79" spans="1:77" x14ac:dyDescent="0.3">
      <c r="A79" t="s">
        <v>58</v>
      </c>
      <c r="B79">
        <v>1</v>
      </c>
      <c r="C79">
        <v>0</v>
      </c>
      <c r="D79">
        <v>0</v>
      </c>
      <c r="E79">
        <v>0</v>
      </c>
      <c r="F79">
        <v>0</v>
      </c>
      <c r="G79">
        <v>0</v>
      </c>
      <c r="H79">
        <v>17866.915000000001</v>
      </c>
      <c r="I79">
        <v>0.40314326527278543</v>
      </c>
      <c r="J79">
        <v>1.59</v>
      </c>
      <c r="K79" t="s">
        <v>52</v>
      </c>
      <c r="L79" t="s">
        <v>59</v>
      </c>
      <c r="M79" t="s">
        <v>69</v>
      </c>
      <c r="N79">
        <v>0</v>
      </c>
      <c r="O79">
        <v>1</v>
      </c>
      <c r="P79">
        <v>0</v>
      </c>
      <c r="Q79" t="s">
        <v>55</v>
      </c>
      <c r="R79">
        <v>0</v>
      </c>
      <c r="S79">
        <v>1</v>
      </c>
      <c r="T79" t="s">
        <v>56</v>
      </c>
      <c r="U79">
        <v>0</v>
      </c>
      <c r="V79">
        <v>1</v>
      </c>
      <c r="W79">
        <v>0</v>
      </c>
      <c r="X79">
        <v>0</v>
      </c>
      <c r="Y79">
        <v>0</v>
      </c>
      <c r="Z79">
        <v>1</v>
      </c>
      <c r="AA79">
        <v>1</v>
      </c>
      <c r="AB79">
        <v>0</v>
      </c>
      <c r="AC79">
        <v>0</v>
      </c>
      <c r="AD79">
        <v>0</v>
      </c>
      <c r="AE79" t="s">
        <v>57</v>
      </c>
      <c r="AF79">
        <v>61.8</v>
      </c>
      <c r="AG79">
        <v>57</v>
      </c>
      <c r="AH79">
        <v>35</v>
      </c>
      <c r="AI79">
        <v>41</v>
      </c>
      <c r="AJ79">
        <v>55</v>
      </c>
      <c r="AK79">
        <v>80</v>
      </c>
      <c r="AL79">
        <v>1</v>
      </c>
      <c r="AM79">
        <v>17866.915000000001</v>
      </c>
      <c r="AN79">
        <v>9.7907059575479209</v>
      </c>
      <c r="AO79">
        <v>1.59</v>
      </c>
      <c r="AP79" t="s">
        <v>52</v>
      </c>
      <c r="AQ79" t="s">
        <v>59</v>
      </c>
      <c r="AR79" t="s">
        <v>69</v>
      </c>
      <c r="AS79">
        <v>0</v>
      </c>
      <c r="AT79">
        <v>0</v>
      </c>
      <c r="AU79">
        <v>1</v>
      </c>
      <c r="AV79">
        <v>0</v>
      </c>
      <c r="AW79">
        <v>0</v>
      </c>
      <c r="AX79" t="s">
        <v>55</v>
      </c>
      <c r="AY79">
        <v>0</v>
      </c>
      <c r="AZ79">
        <v>1</v>
      </c>
      <c r="BA79">
        <v>0</v>
      </c>
      <c r="BB79">
        <v>0</v>
      </c>
      <c r="BC79">
        <v>0</v>
      </c>
      <c r="BD79">
        <v>1</v>
      </c>
      <c r="BE79">
        <v>0</v>
      </c>
      <c r="BF79">
        <v>0</v>
      </c>
      <c r="BG79" t="s">
        <v>56</v>
      </c>
      <c r="BH79">
        <v>0</v>
      </c>
      <c r="BI79">
        <v>1</v>
      </c>
      <c r="BJ79">
        <v>0</v>
      </c>
      <c r="BK79">
        <v>0</v>
      </c>
      <c r="BL79">
        <v>0</v>
      </c>
      <c r="BM79">
        <v>1</v>
      </c>
      <c r="BN79">
        <v>1</v>
      </c>
      <c r="BO79">
        <v>0</v>
      </c>
      <c r="BP79">
        <v>0</v>
      </c>
      <c r="BQ79">
        <v>0</v>
      </c>
      <c r="BR79" t="s">
        <v>57</v>
      </c>
      <c r="BS79">
        <v>61.8</v>
      </c>
      <c r="BT79">
        <v>57</v>
      </c>
      <c r="BU79">
        <v>35</v>
      </c>
      <c r="BV79">
        <v>41</v>
      </c>
      <c r="BW79">
        <v>55</v>
      </c>
      <c r="BX79">
        <v>80</v>
      </c>
      <c r="BY79">
        <v>1</v>
      </c>
    </row>
    <row r="80" spans="1:77" x14ac:dyDescent="0.3">
      <c r="A80" t="s">
        <v>58</v>
      </c>
      <c r="B80">
        <v>1</v>
      </c>
      <c r="C80">
        <v>0</v>
      </c>
      <c r="D80">
        <v>0</v>
      </c>
      <c r="E80">
        <v>0</v>
      </c>
      <c r="F80">
        <v>0</v>
      </c>
      <c r="G80">
        <v>0</v>
      </c>
      <c r="H80">
        <v>16776.52</v>
      </c>
      <c r="I80">
        <v>0.24593431290950687</v>
      </c>
      <c r="J80">
        <v>1.4</v>
      </c>
      <c r="K80" t="s">
        <v>52</v>
      </c>
      <c r="L80" t="s">
        <v>59</v>
      </c>
      <c r="M80" t="s">
        <v>54</v>
      </c>
      <c r="N80">
        <v>0</v>
      </c>
      <c r="O80">
        <v>0</v>
      </c>
      <c r="P80">
        <v>1</v>
      </c>
      <c r="Q80" t="s">
        <v>73</v>
      </c>
      <c r="R80">
        <v>0</v>
      </c>
      <c r="S80">
        <v>1</v>
      </c>
      <c r="T80" t="s">
        <v>56</v>
      </c>
      <c r="U80">
        <v>0</v>
      </c>
      <c r="V80">
        <v>1</v>
      </c>
      <c r="W80">
        <v>1</v>
      </c>
      <c r="X80">
        <v>0</v>
      </c>
      <c r="Y80">
        <v>1</v>
      </c>
      <c r="Z80">
        <v>1</v>
      </c>
      <c r="AA80">
        <v>1</v>
      </c>
      <c r="AB80">
        <v>1</v>
      </c>
      <c r="AC80">
        <v>0</v>
      </c>
      <c r="AD80">
        <v>0</v>
      </c>
      <c r="AE80" t="s">
        <v>57</v>
      </c>
      <c r="AF80">
        <v>61.9</v>
      </c>
      <c r="AG80">
        <v>55</v>
      </c>
      <c r="AH80">
        <v>35</v>
      </c>
      <c r="AI80">
        <v>40.6</v>
      </c>
      <c r="AJ80">
        <v>50</v>
      </c>
      <c r="AK80">
        <v>80</v>
      </c>
      <c r="AL80">
        <v>1</v>
      </c>
      <c r="AM80">
        <v>16776.52</v>
      </c>
      <c r="AN80">
        <v>9.7277355687632667</v>
      </c>
      <c r="AO80">
        <v>1.4</v>
      </c>
      <c r="AP80" t="s">
        <v>52</v>
      </c>
      <c r="AQ80" t="s">
        <v>59</v>
      </c>
      <c r="AR80" t="s">
        <v>54</v>
      </c>
      <c r="AS80">
        <v>0</v>
      </c>
      <c r="AT80">
        <v>0</v>
      </c>
      <c r="AU80">
        <v>0</v>
      </c>
      <c r="AV80">
        <v>1</v>
      </c>
      <c r="AW80">
        <v>0</v>
      </c>
      <c r="AX80" t="s">
        <v>73</v>
      </c>
      <c r="AY80">
        <v>0</v>
      </c>
      <c r="AZ80">
        <v>1</v>
      </c>
      <c r="BA80">
        <v>0</v>
      </c>
      <c r="BB80">
        <v>0</v>
      </c>
      <c r="BC80">
        <v>0</v>
      </c>
      <c r="BD80">
        <v>0</v>
      </c>
      <c r="BE80">
        <v>1</v>
      </c>
      <c r="BF80">
        <v>0</v>
      </c>
      <c r="BG80" t="s">
        <v>56</v>
      </c>
      <c r="BH80">
        <v>0</v>
      </c>
      <c r="BI80">
        <v>1</v>
      </c>
      <c r="BJ80">
        <v>1</v>
      </c>
      <c r="BK80">
        <v>0</v>
      </c>
      <c r="BL80">
        <v>1</v>
      </c>
      <c r="BM80">
        <v>1</v>
      </c>
      <c r="BN80">
        <v>1</v>
      </c>
      <c r="BO80">
        <v>1</v>
      </c>
      <c r="BP80">
        <v>0</v>
      </c>
      <c r="BQ80">
        <v>0</v>
      </c>
      <c r="BR80" t="s">
        <v>57</v>
      </c>
      <c r="BS80">
        <v>61.9</v>
      </c>
      <c r="BT80">
        <v>55</v>
      </c>
      <c r="BU80">
        <v>35</v>
      </c>
      <c r="BV80">
        <v>40.6</v>
      </c>
      <c r="BW80">
        <v>50</v>
      </c>
      <c r="BX80">
        <v>80</v>
      </c>
      <c r="BY80">
        <v>1</v>
      </c>
    </row>
    <row r="81" spans="1:77" x14ac:dyDescent="0.3">
      <c r="A81" t="s">
        <v>75</v>
      </c>
      <c r="B81">
        <v>0</v>
      </c>
      <c r="C81">
        <v>0</v>
      </c>
      <c r="D81">
        <v>1</v>
      </c>
      <c r="E81">
        <v>0</v>
      </c>
      <c r="F81">
        <v>0</v>
      </c>
      <c r="G81">
        <v>0</v>
      </c>
      <c r="H81">
        <v>10822</v>
      </c>
      <c r="I81">
        <v>-0.6125654518786563</v>
      </c>
      <c r="J81">
        <v>1.04</v>
      </c>
      <c r="K81" t="s">
        <v>76</v>
      </c>
      <c r="L81" t="s">
        <v>72</v>
      </c>
      <c r="M81" t="s">
        <v>69</v>
      </c>
      <c r="N81">
        <v>0</v>
      </c>
      <c r="O81">
        <v>1</v>
      </c>
      <c r="P81">
        <v>0</v>
      </c>
      <c r="Q81" t="s">
        <v>55</v>
      </c>
      <c r="R81">
        <v>0</v>
      </c>
      <c r="S81">
        <v>1</v>
      </c>
      <c r="T81" t="s">
        <v>65</v>
      </c>
      <c r="U81">
        <v>1</v>
      </c>
      <c r="V81">
        <v>1</v>
      </c>
      <c r="W81">
        <v>1</v>
      </c>
      <c r="X81">
        <v>1</v>
      </c>
      <c r="Y81">
        <v>1</v>
      </c>
      <c r="Z81">
        <v>1</v>
      </c>
      <c r="AA81">
        <v>0</v>
      </c>
      <c r="AB81">
        <v>1</v>
      </c>
      <c r="AC81">
        <v>0</v>
      </c>
      <c r="AD81">
        <v>0</v>
      </c>
      <c r="AE81" t="s">
        <v>66</v>
      </c>
      <c r="AF81">
        <v>61.2</v>
      </c>
      <c r="AG81">
        <v>57.2</v>
      </c>
      <c r="AH81">
        <v>34.700000000000003</v>
      </c>
      <c r="AI81">
        <v>40.700000000000003</v>
      </c>
      <c r="AJ81">
        <v>50</v>
      </c>
      <c r="AK81">
        <v>76</v>
      </c>
      <c r="AL81">
        <v>1</v>
      </c>
      <c r="AM81">
        <v>10822</v>
      </c>
      <c r="AN81">
        <v>9.2893363782026803</v>
      </c>
      <c r="AO81">
        <v>1.04</v>
      </c>
      <c r="AP81" t="s">
        <v>76</v>
      </c>
      <c r="AQ81" t="s">
        <v>72</v>
      </c>
      <c r="AR81" t="s">
        <v>69</v>
      </c>
      <c r="AS81">
        <v>0</v>
      </c>
      <c r="AT81">
        <v>0</v>
      </c>
      <c r="AU81">
        <v>1</v>
      </c>
      <c r="AV81">
        <v>0</v>
      </c>
      <c r="AW81">
        <v>0</v>
      </c>
      <c r="AX81" t="s">
        <v>55</v>
      </c>
      <c r="AY81">
        <v>0</v>
      </c>
      <c r="AZ81">
        <v>1</v>
      </c>
      <c r="BA81">
        <v>0</v>
      </c>
      <c r="BB81">
        <v>0</v>
      </c>
      <c r="BC81">
        <v>0</v>
      </c>
      <c r="BD81">
        <v>1</v>
      </c>
      <c r="BE81">
        <v>0</v>
      </c>
      <c r="BF81">
        <v>0</v>
      </c>
      <c r="BG81" t="s">
        <v>65</v>
      </c>
      <c r="BH81">
        <v>1</v>
      </c>
      <c r="BI81">
        <v>1</v>
      </c>
      <c r="BJ81">
        <v>1</v>
      </c>
      <c r="BK81">
        <v>1</v>
      </c>
      <c r="BL81">
        <v>1</v>
      </c>
      <c r="BM81">
        <v>1</v>
      </c>
      <c r="BN81">
        <v>0</v>
      </c>
      <c r="BO81">
        <v>1</v>
      </c>
      <c r="BP81">
        <v>0</v>
      </c>
      <c r="BQ81">
        <v>0</v>
      </c>
      <c r="BR81" t="s">
        <v>66</v>
      </c>
      <c r="BS81">
        <v>61.2</v>
      </c>
      <c r="BT81">
        <v>57.2</v>
      </c>
      <c r="BU81">
        <v>34.700000000000003</v>
      </c>
      <c r="BV81">
        <v>40.700000000000003</v>
      </c>
      <c r="BW81">
        <v>50</v>
      </c>
      <c r="BX81">
        <v>76</v>
      </c>
      <c r="BY81">
        <v>1</v>
      </c>
    </row>
    <row r="82" spans="1:77" x14ac:dyDescent="0.3">
      <c r="A82" t="s">
        <v>75</v>
      </c>
      <c r="B82">
        <v>0</v>
      </c>
      <c r="C82">
        <v>0</v>
      </c>
      <c r="D82">
        <v>1</v>
      </c>
      <c r="E82">
        <v>0</v>
      </c>
      <c r="F82">
        <v>0</v>
      </c>
      <c r="G82">
        <v>0</v>
      </c>
      <c r="H82">
        <v>34881</v>
      </c>
      <c r="I82">
        <v>2.8561685251738043</v>
      </c>
      <c r="J82">
        <v>2.0699999999999998</v>
      </c>
      <c r="K82" t="s">
        <v>76</v>
      </c>
      <c r="L82" t="s">
        <v>72</v>
      </c>
      <c r="M82" t="s">
        <v>54</v>
      </c>
      <c r="N82">
        <v>0</v>
      </c>
      <c r="O82">
        <v>0</v>
      </c>
      <c r="P82">
        <v>1</v>
      </c>
      <c r="Q82" t="s">
        <v>55</v>
      </c>
      <c r="R82">
        <v>0</v>
      </c>
      <c r="S82">
        <v>1</v>
      </c>
      <c r="T82" t="s">
        <v>65</v>
      </c>
      <c r="U82">
        <v>1</v>
      </c>
      <c r="V82">
        <v>1</v>
      </c>
      <c r="W82">
        <v>0</v>
      </c>
      <c r="X82">
        <v>1</v>
      </c>
      <c r="Y82">
        <v>1</v>
      </c>
      <c r="Z82">
        <v>1</v>
      </c>
      <c r="AA82">
        <v>1</v>
      </c>
      <c r="AB82">
        <v>1</v>
      </c>
      <c r="AC82">
        <v>1</v>
      </c>
      <c r="AD82">
        <v>1</v>
      </c>
      <c r="AE82" t="s">
        <v>66</v>
      </c>
      <c r="AF82">
        <v>61.8</v>
      </c>
      <c r="AG82">
        <v>55.5</v>
      </c>
      <c r="AH82">
        <v>34.299999999999997</v>
      </c>
      <c r="AI82">
        <v>40.799999999999997</v>
      </c>
      <c r="AJ82">
        <v>50</v>
      </c>
      <c r="AK82">
        <v>77</v>
      </c>
      <c r="AL82">
        <v>1</v>
      </c>
      <c r="AM82">
        <v>34881</v>
      </c>
      <c r="AN82">
        <v>10.459697547336718</v>
      </c>
      <c r="AO82">
        <v>2.0699999999999998</v>
      </c>
      <c r="AP82" t="s">
        <v>76</v>
      </c>
      <c r="AQ82" t="s">
        <v>72</v>
      </c>
      <c r="AR82" t="s">
        <v>54</v>
      </c>
      <c r="AS82">
        <v>0</v>
      </c>
      <c r="AT82">
        <v>0</v>
      </c>
      <c r="AU82">
        <v>0</v>
      </c>
      <c r="AV82">
        <v>1</v>
      </c>
      <c r="AW82">
        <v>0</v>
      </c>
      <c r="AX82" t="s">
        <v>55</v>
      </c>
      <c r="AY82">
        <v>0</v>
      </c>
      <c r="AZ82">
        <v>1</v>
      </c>
      <c r="BA82">
        <v>0</v>
      </c>
      <c r="BB82">
        <v>0</v>
      </c>
      <c r="BC82">
        <v>0</v>
      </c>
      <c r="BD82">
        <v>1</v>
      </c>
      <c r="BE82">
        <v>0</v>
      </c>
      <c r="BF82">
        <v>0</v>
      </c>
      <c r="BG82" t="s">
        <v>65</v>
      </c>
      <c r="BH82">
        <v>1</v>
      </c>
      <c r="BI82">
        <v>1</v>
      </c>
      <c r="BJ82">
        <v>0</v>
      </c>
      <c r="BK82">
        <v>1</v>
      </c>
      <c r="BL82">
        <v>1</v>
      </c>
      <c r="BM82">
        <v>1</v>
      </c>
      <c r="BN82">
        <v>1</v>
      </c>
      <c r="BO82">
        <v>1</v>
      </c>
      <c r="BP82">
        <v>1</v>
      </c>
      <c r="BQ82">
        <v>1</v>
      </c>
      <c r="BR82" t="s">
        <v>66</v>
      </c>
      <c r="BS82">
        <v>61.8</v>
      </c>
      <c r="BT82">
        <v>55.5</v>
      </c>
      <c r="BU82">
        <v>34.299999999999997</v>
      </c>
      <c r="BV82">
        <v>40.799999999999997</v>
      </c>
      <c r="BW82">
        <v>50</v>
      </c>
      <c r="BX82">
        <v>77</v>
      </c>
      <c r="BY82">
        <v>1</v>
      </c>
    </row>
    <row r="83" spans="1:77" x14ac:dyDescent="0.3">
      <c r="A83" t="s">
        <v>58</v>
      </c>
      <c r="B83">
        <v>1</v>
      </c>
      <c r="C83">
        <v>0</v>
      </c>
      <c r="D83">
        <v>0</v>
      </c>
      <c r="E83">
        <v>0</v>
      </c>
      <c r="F83">
        <v>0</v>
      </c>
      <c r="G83">
        <v>0</v>
      </c>
      <c r="H83">
        <v>13524.05</v>
      </c>
      <c r="I83">
        <v>-0.22299428754536735</v>
      </c>
      <c r="J83">
        <v>1.23</v>
      </c>
      <c r="K83" t="s">
        <v>52</v>
      </c>
      <c r="L83" t="s">
        <v>59</v>
      </c>
      <c r="M83" t="s">
        <v>54</v>
      </c>
      <c r="N83">
        <v>0</v>
      </c>
      <c r="O83">
        <v>0</v>
      </c>
      <c r="P83">
        <v>1</v>
      </c>
      <c r="Q83" t="s">
        <v>73</v>
      </c>
      <c r="R83">
        <v>0</v>
      </c>
      <c r="S83">
        <v>1</v>
      </c>
      <c r="T83" t="s">
        <v>70</v>
      </c>
      <c r="U83">
        <v>1</v>
      </c>
      <c r="V83">
        <v>1</v>
      </c>
      <c r="W83">
        <v>1</v>
      </c>
      <c r="X83">
        <v>0</v>
      </c>
      <c r="Y83">
        <v>0</v>
      </c>
      <c r="Z83">
        <v>1</v>
      </c>
      <c r="AA83">
        <v>0</v>
      </c>
      <c r="AB83">
        <v>1</v>
      </c>
      <c r="AC83">
        <v>0</v>
      </c>
      <c r="AD83">
        <v>0</v>
      </c>
      <c r="AE83" t="s">
        <v>57</v>
      </c>
      <c r="AF83">
        <v>60.6</v>
      </c>
      <c r="AG83">
        <v>58</v>
      </c>
      <c r="AH83">
        <v>34</v>
      </c>
      <c r="AI83">
        <v>41</v>
      </c>
      <c r="AJ83">
        <v>50</v>
      </c>
      <c r="AK83">
        <v>80</v>
      </c>
      <c r="AL83">
        <v>1</v>
      </c>
      <c r="AM83">
        <v>13524.05</v>
      </c>
      <c r="AN83">
        <v>9.5122248609519691</v>
      </c>
      <c r="AO83">
        <v>1.23</v>
      </c>
      <c r="AP83" t="s">
        <v>52</v>
      </c>
      <c r="AQ83" t="s">
        <v>59</v>
      </c>
      <c r="AR83" t="s">
        <v>54</v>
      </c>
      <c r="AS83">
        <v>0</v>
      </c>
      <c r="AT83">
        <v>0</v>
      </c>
      <c r="AU83">
        <v>0</v>
      </c>
      <c r="AV83">
        <v>1</v>
      </c>
      <c r="AW83">
        <v>0</v>
      </c>
      <c r="AX83" t="s">
        <v>73</v>
      </c>
      <c r="AY83">
        <v>0</v>
      </c>
      <c r="AZ83">
        <v>1</v>
      </c>
      <c r="BA83">
        <v>0</v>
      </c>
      <c r="BB83">
        <v>0</v>
      </c>
      <c r="BC83">
        <v>0</v>
      </c>
      <c r="BD83">
        <v>0</v>
      </c>
      <c r="BE83">
        <v>1</v>
      </c>
      <c r="BF83">
        <v>0</v>
      </c>
      <c r="BG83" t="s">
        <v>70</v>
      </c>
      <c r="BH83">
        <v>1</v>
      </c>
      <c r="BI83">
        <v>1</v>
      </c>
      <c r="BJ83">
        <v>1</v>
      </c>
      <c r="BK83">
        <v>0</v>
      </c>
      <c r="BL83">
        <v>0</v>
      </c>
      <c r="BM83">
        <v>1</v>
      </c>
      <c r="BN83">
        <v>0</v>
      </c>
      <c r="BO83">
        <v>1</v>
      </c>
      <c r="BP83">
        <v>0</v>
      </c>
      <c r="BQ83">
        <v>0</v>
      </c>
      <c r="BR83" t="s">
        <v>57</v>
      </c>
      <c r="BS83">
        <v>60.6</v>
      </c>
      <c r="BT83">
        <v>58</v>
      </c>
      <c r="BU83">
        <v>34</v>
      </c>
      <c r="BV83">
        <v>41</v>
      </c>
      <c r="BW83">
        <v>50</v>
      </c>
      <c r="BX83">
        <v>80</v>
      </c>
      <c r="BY83">
        <v>1</v>
      </c>
    </row>
    <row r="84" spans="1:77" x14ac:dyDescent="0.3">
      <c r="A84" t="s">
        <v>75</v>
      </c>
      <c r="B84">
        <v>0</v>
      </c>
      <c r="C84">
        <v>0</v>
      </c>
      <c r="D84">
        <v>1</v>
      </c>
      <c r="E84">
        <v>0</v>
      </c>
      <c r="F84">
        <v>0</v>
      </c>
      <c r="G84">
        <v>0</v>
      </c>
      <c r="H84">
        <v>9322</v>
      </c>
      <c r="I84">
        <v>-0.82882967589373124</v>
      </c>
      <c r="J84">
        <v>1.07</v>
      </c>
      <c r="K84" t="s">
        <v>76</v>
      </c>
      <c r="L84" t="s">
        <v>72</v>
      </c>
      <c r="M84" t="s">
        <v>60</v>
      </c>
      <c r="N84">
        <v>0</v>
      </c>
      <c r="O84">
        <v>0</v>
      </c>
      <c r="P84">
        <v>1</v>
      </c>
      <c r="Q84" t="s">
        <v>55</v>
      </c>
      <c r="R84">
        <v>0</v>
      </c>
      <c r="S84">
        <v>1</v>
      </c>
      <c r="T84" t="s">
        <v>65</v>
      </c>
      <c r="U84">
        <v>1</v>
      </c>
      <c r="V84">
        <v>1</v>
      </c>
      <c r="W84">
        <v>1</v>
      </c>
      <c r="X84">
        <v>1</v>
      </c>
      <c r="Y84">
        <v>1</v>
      </c>
      <c r="Z84">
        <v>1</v>
      </c>
      <c r="AA84">
        <v>1</v>
      </c>
      <c r="AB84">
        <v>0</v>
      </c>
      <c r="AC84">
        <v>1</v>
      </c>
      <c r="AD84">
        <v>0</v>
      </c>
      <c r="AE84" t="s">
        <v>66</v>
      </c>
      <c r="AF84">
        <v>61.4</v>
      </c>
      <c r="AG84">
        <v>55.4</v>
      </c>
      <c r="AH84">
        <v>34.200000000000003</v>
      </c>
      <c r="AI84">
        <v>40.700000000000003</v>
      </c>
      <c r="AJ84">
        <v>51</v>
      </c>
      <c r="AK84">
        <v>75</v>
      </c>
      <c r="AL84">
        <v>1</v>
      </c>
      <c r="AM84">
        <v>9322</v>
      </c>
      <c r="AN84">
        <v>9.1401324769326866</v>
      </c>
      <c r="AO84">
        <v>1.07</v>
      </c>
      <c r="AP84" t="s">
        <v>76</v>
      </c>
      <c r="AQ84" t="s">
        <v>72</v>
      </c>
      <c r="AR84" t="s">
        <v>60</v>
      </c>
      <c r="AS84">
        <v>0</v>
      </c>
      <c r="AT84">
        <v>0</v>
      </c>
      <c r="AU84">
        <v>0</v>
      </c>
      <c r="AV84">
        <v>0</v>
      </c>
      <c r="AW84">
        <v>1</v>
      </c>
      <c r="AX84" t="s">
        <v>55</v>
      </c>
      <c r="AY84">
        <v>0</v>
      </c>
      <c r="AZ84">
        <v>1</v>
      </c>
      <c r="BA84">
        <v>0</v>
      </c>
      <c r="BB84">
        <v>0</v>
      </c>
      <c r="BC84">
        <v>0</v>
      </c>
      <c r="BD84">
        <v>1</v>
      </c>
      <c r="BE84">
        <v>0</v>
      </c>
      <c r="BF84">
        <v>0</v>
      </c>
      <c r="BG84" t="s">
        <v>65</v>
      </c>
      <c r="BH84">
        <v>1</v>
      </c>
      <c r="BI84">
        <v>1</v>
      </c>
      <c r="BJ84">
        <v>1</v>
      </c>
      <c r="BK84">
        <v>1</v>
      </c>
      <c r="BL84">
        <v>1</v>
      </c>
      <c r="BM84">
        <v>1</v>
      </c>
      <c r="BN84">
        <v>1</v>
      </c>
      <c r="BO84">
        <v>0</v>
      </c>
      <c r="BP84">
        <v>1</v>
      </c>
      <c r="BQ84">
        <v>0</v>
      </c>
      <c r="BR84" t="s">
        <v>66</v>
      </c>
      <c r="BS84">
        <v>61.4</v>
      </c>
      <c r="BT84">
        <v>55.4</v>
      </c>
      <c r="BU84">
        <v>34.200000000000003</v>
      </c>
      <c r="BV84">
        <v>40.700000000000003</v>
      </c>
      <c r="BW84">
        <v>51</v>
      </c>
      <c r="BX84">
        <v>75</v>
      </c>
      <c r="BY84">
        <v>1</v>
      </c>
    </row>
    <row r="85" spans="1:77" x14ac:dyDescent="0.3">
      <c r="A85" t="s">
        <v>58</v>
      </c>
      <c r="B85">
        <v>1</v>
      </c>
      <c r="C85">
        <v>0</v>
      </c>
      <c r="D85">
        <v>0</v>
      </c>
      <c r="E85">
        <v>0</v>
      </c>
      <c r="F85">
        <v>0</v>
      </c>
      <c r="G85">
        <v>0</v>
      </c>
      <c r="H85">
        <v>12883.8</v>
      </c>
      <c r="I85">
        <v>-0.31530306716246853</v>
      </c>
      <c r="J85">
        <v>1.29</v>
      </c>
      <c r="K85" t="s">
        <v>52</v>
      </c>
      <c r="L85" t="s">
        <v>59</v>
      </c>
      <c r="M85" t="s">
        <v>54</v>
      </c>
      <c r="N85">
        <v>0</v>
      </c>
      <c r="O85">
        <v>0</v>
      </c>
      <c r="P85">
        <v>1</v>
      </c>
      <c r="Q85" t="s">
        <v>73</v>
      </c>
      <c r="R85">
        <v>0</v>
      </c>
      <c r="S85">
        <v>1</v>
      </c>
      <c r="T85" t="s">
        <v>70</v>
      </c>
      <c r="U85">
        <v>1</v>
      </c>
      <c r="V85">
        <v>1</v>
      </c>
      <c r="W85">
        <v>1</v>
      </c>
      <c r="X85">
        <v>0</v>
      </c>
      <c r="Y85">
        <v>1</v>
      </c>
      <c r="Z85">
        <v>1</v>
      </c>
      <c r="AA85">
        <v>1</v>
      </c>
      <c r="AB85">
        <v>1</v>
      </c>
      <c r="AC85">
        <v>0</v>
      </c>
      <c r="AD85">
        <v>0</v>
      </c>
      <c r="AE85" t="s">
        <v>57</v>
      </c>
      <c r="AF85">
        <v>61.9</v>
      </c>
      <c r="AG85">
        <v>57</v>
      </c>
      <c r="AH85">
        <v>35.5</v>
      </c>
      <c r="AI85">
        <v>40.799999999999997</v>
      </c>
      <c r="AJ85">
        <v>50</v>
      </c>
      <c r="AK85">
        <v>80</v>
      </c>
      <c r="AL85">
        <v>1</v>
      </c>
      <c r="AM85">
        <v>12883.8</v>
      </c>
      <c r="AN85">
        <v>9.4637259872011423</v>
      </c>
      <c r="AO85">
        <v>1.29</v>
      </c>
      <c r="AP85" t="s">
        <v>52</v>
      </c>
      <c r="AQ85" t="s">
        <v>59</v>
      </c>
      <c r="AR85" t="s">
        <v>54</v>
      </c>
      <c r="AS85">
        <v>0</v>
      </c>
      <c r="AT85">
        <v>0</v>
      </c>
      <c r="AU85">
        <v>0</v>
      </c>
      <c r="AV85">
        <v>1</v>
      </c>
      <c r="AW85">
        <v>0</v>
      </c>
      <c r="AX85" t="s">
        <v>73</v>
      </c>
      <c r="AY85">
        <v>0</v>
      </c>
      <c r="AZ85">
        <v>1</v>
      </c>
      <c r="BA85">
        <v>0</v>
      </c>
      <c r="BB85">
        <v>0</v>
      </c>
      <c r="BC85">
        <v>0</v>
      </c>
      <c r="BD85">
        <v>0</v>
      </c>
      <c r="BE85">
        <v>1</v>
      </c>
      <c r="BF85">
        <v>0</v>
      </c>
      <c r="BG85" t="s">
        <v>70</v>
      </c>
      <c r="BH85">
        <v>1</v>
      </c>
      <c r="BI85">
        <v>1</v>
      </c>
      <c r="BJ85">
        <v>1</v>
      </c>
      <c r="BK85">
        <v>0</v>
      </c>
      <c r="BL85">
        <v>1</v>
      </c>
      <c r="BM85">
        <v>1</v>
      </c>
      <c r="BN85">
        <v>1</v>
      </c>
      <c r="BO85">
        <v>1</v>
      </c>
      <c r="BP85">
        <v>0</v>
      </c>
      <c r="BQ85">
        <v>0</v>
      </c>
      <c r="BR85" t="s">
        <v>57</v>
      </c>
      <c r="BS85">
        <v>61.9</v>
      </c>
      <c r="BT85">
        <v>57</v>
      </c>
      <c r="BU85">
        <v>35.5</v>
      </c>
      <c r="BV85">
        <v>40.799999999999997</v>
      </c>
      <c r="BW85">
        <v>50</v>
      </c>
      <c r="BX85">
        <v>80</v>
      </c>
      <c r="BY85">
        <v>1</v>
      </c>
    </row>
    <row r="86" spans="1:77" x14ac:dyDescent="0.3">
      <c r="A86" t="s">
        <v>58</v>
      </c>
      <c r="B86">
        <v>1</v>
      </c>
      <c r="C86">
        <v>0</v>
      </c>
      <c r="D86">
        <v>0</v>
      </c>
      <c r="E86">
        <v>0</v>
      </c>
      <c r="F86">
        <v>0</v>
      </c>
      <c r="G86">
        <v>0</v>
      </c>
      <c r="H86">
        <v>9065.94</v>
      </c>
      <c r="I86">
        <v>-0.86574742069459798</v>
      </c>
      <c r="J86">
        <v>1.1000000000000001</v>
      </c>
      <c r="K86" t="s">
        <v>52</v>
      </c>
      <c r="L86" t="s">
        <v>59</v>
      </c>
      <c r="M86" t="s">
        <v>54</v>
      </c>
      <c r="N86">
        <v>0</v>
      </c>
      <c r="O86">
        <v>0</v>
      </c>
      <c r="P86">
        <v>1</v>
      </c>
      <c r="Q86" t="s">
        <v>64</v>
      </c>
      <c r="R86">
        <v>0</v>
      </c>
      <c r="S86">
        <v>1</v>
      </c>
      <c r="T86" t="s">
        <v>56</v>
      </c>
      <c r="U86">
        <v>1</v>
      </c>
      <c r="V86">
        <v>1</v>
      </c>
      <c r="W86">
        <v>1</v>
      </c>
      <c r="X86">
        <v>0</v>
      </c>
      <c r="Y86">
        <v>1</v>
      </c>
      <c r="Z86">
        <v>1</v>
      </c>
      <c r="AA86">
        <v>1</v>
      </c>
      <c r="AB86">
        <v>1</v>
      </c>
      <c r="AC86">
        <v>0</v>
      </c>
      <c r="AD86">
        <v>0</v>
      </c>
      <c r="AE86" t="s">
        <v>57</v>
      </c>
      <c r="AF86">
        <v>61.8</v>
      </c>
      <c r="AG86">
        <v>57</v>
      </c>
      <c r="AH86">
        <v>35</v>
      </c>
      <c r="AI86">
        <v>40.799999999999997</v>
      </c>
      <c r="AJ86">
        <v>45</v>
      </c>
      <c r="AK86">
        <v>75</v>
      </c>
      <c r="AL86">
        <v>1</v>
      </c>
      <c r="AM86">
        <v>9065.94</v>
      </c>
      <c r="AN86">
        <v>9.112279813345209</v>
      </c>
      <c r="AO86">
        <v>1.1000000000000001</v>
      </c>
      <c r="AP86" t="s">
        <v>52</v>
      </c>
      <c r="AQ86" t="s">
        <v>59</v>
      </c>
      <c r="AR86" t="s">
        <v>54</v>
      </c>
      <c r="AS86">
        <v>0</v>
      </c>
      <c r="AT86">
        <v>0</v>
      </c>
      <c r="AU86">
        <v>0</v>
      </c>
      <c r="AV86">
        <v>1</v>
      </c>
      <c r="AW86">
        <v>0</v>
      </c>
      <c r="AX86" t="s">
        <v>64</v>
      </c>
      <c r="AY86">
        <v>0</v>
      </c>
      <c r="AZ86">
        <v>1</v>
      </c>
      <c r="BA86">
        <v>0</v>
      </c>
      <c r="BB86">
        <v>0</v>
      </c>
      <c r="BC86">
        <v>1</v>
      </c>
      <c r="BD86">
        <v>0</v>
      </c>
      <c r="BE86">
        <v>0</v>
      </c>
      <c r="BF86">
        <v>0</v>
      </c>
      <c r="BG86" t="s">
        <v>56</v>
      </c>
      <c r="BH86">
        <v>1</v>
      </c>
      <c r="BI86">
        <v>1</v>
      </c>
      <c r="BJ86">
        <v>1</v>
      </c>
      <c r="BK86">
        <v>0</v>
      </c>
      <c r="BL86">
        <v>1</v>
      </c>
      <c r="BM86">
        <v>1</v>
      </c>
      <c r="BN86">
        <v>1</v>
      </c>
      <c r="BO86">
        <v>1</v>
      </c>
      <c r="BP86">
        <v>0</v>
      </c>
      <c r="BQ86">
        <v>0</v>
      </c>
      <c r="BR86" t="s">
        <v>57</v>
      </c>
      <c r="BS86">
        <v>61.8</v>
      </c>
      <c r="BT86">
        <v>57</v>
      </c>
      <c r="BU86">
        <v>35</v>
      </c>
      <c r="BV86">
        <v>40.799999999999997</v>
      </c>
      <c r="BW86">
        <v>45</v>
      </c>
      <c r="BX86">
        <v>75</v>
      </c>
      <c r="BY86">
        <v>1</v>
      </c>
    </row>
    <row r="87" spans="1:77" x14ac:dyDescent="0.3">
      <c r="A87" t="s">
        <v>58</v>
      </c>
      <c r="B87">
        <v>1</v>
      </c>
      <c r="C87">
        <v>0</v>
      </c>
      <c r="D87">
        <v>0</v>
      </c>
      <c r="E87">
        <v>0</v>
      </c>
      <c r="F87">
        <v>0</v>
      </c>
      <c r="G87">
        <v>0</v>
      </c>
      <c r="H87">
        <v>17683.704999999998</v>
      </c>
      <c r="I87">
        <v>0.37672875295158376</v>
      </c>
      <c r="J87">
        <v>1.44</v>
      </c>
      <c r="K87" t="s">
        <v>52</v>
      </c>
      <c r="L87" t="s">
        <v>59</v>
      </c>
      <c r="M87" t="s">
        <v>54</v>
      </c>
      <c r="N87">
        <v>0</v>
      </c>
      <c r="O87">
        <v>0</v>
      </c>
      <c r="P87">
        <v>1</v>
      </c>
      <c r="Q87" t="s">
        <v>73</v>
      </c>
      <c r="R87">
        <v>0</v>
      </c>
      <c r="S87">
        <v>1</v>
      </c>
      <c r="T87" t="s">
        <v>70</v>
      </c>
      <c r="U87">
        <v>0</v>
      </c>
      <c r="V87">
        <v>1</v>
      </c>
      <c r="W87">
        <v>1</v>
      </c>
      <c r="X87">
        <v>0</v>
      </c>
      <c r="Y87">
        <v>1</v>
      </c>
      <c r="Z87">
        <v>1</v>
      </c>
      <c r="AA87">
        <v>1</v>
      </c>
      <c r="AB87">
        <v>0</v>
      </c>
      <c r="AC87">
        <v>0</v>
      </c>
      <c r="AD87">
        <v>0</v>
      </c>
      <c r="AE87" t="s">
        <v>57</v>
      </c>
      <c r="AF87">
        <v>61.1</v>
      </c>
      <c r="AG87">
        <v>57</v>
      </c>
      <c r="AH87">
        <v>34</v>
      </c>
      <c r="AI87">
        <v>40.799999999999997</v>
      </c>
      <c r="AJ87">
        <v>55</v>
      </c>
      <c r="AK87">
        <v>80</v>
      </c>
      <c r="AL87">
        <v>1</v>
      </c>
      <c r="AM87">
        <v>17683.704999999998</v>
      </c>
      <c r="AN87">
        <v>9.7803988730607809</v>
      </c>
      <c r="AO87">
        <v>1.44</v>
      </c>
      <c r="AP87" t="s">
        <v>52</v>
      </c>
      <c r="AQ87" t="s">
        <v>59</v>
      </c>
      <c r="AR87" t="s">
        <v>54</v>
      </c>
      <c r="AS87">
        <v>0</v>
      </c>
      <c r="AT87">
        <v>0</v>
      </c>
      <c r="AU87">
        <v>0</v>
      </c>
      <c r="AV87">
        <v>1</v>
      </c>
      <c r="AW87">
        <v>0</v>
      </c>
      <c r="AX87" t="s">
        <v>73</v>
      </c>
      <c r="AY87">
        <v>0</v>
      </c>
      <c r="AZ87">
        <v>1</v>
      </c>
      <c r="BA87">
        <v>0</v>
      </c>
      <c r="BB87">
        <v>0</v>
      </c>
      <c r="BC87">
        <v>0</v>
      </c>
      <c r="BD87">
        <v>0</v>
      </c>
      <c r="BE87">
        <v>1</v>
      </c>
      <c r="BF87">
        <v>0</v>
      </c>
      <c r="BG87" t="s">
        <v>70</v>
      </c>
      <c r="BH87">
        <v>0</v>
      </c>
      <c r="BI87">
        <v>1</v>
      </c>
      <c r="BJ87">
        <v>1</v>
      </c>
      <c r="BK87">
        <v>0</v>
      </c>
      <c r="BL87">
        <v>1</v>
      </c>
      <c r="BM87">
        <v>1</v>
      </c>
      <c r="BN87">
        <v>1</v>
      </c>
      <c r="BO87">
        <v>0</v>
      </c>
      <c r="BP87">
        <v>0</v>
      </c>
      <c r="BQ87">
        <v>0</v>
      </c>
      <c r="BR87" t="s">
        <v>57</v>
      </c>
      <c r="BS87">
        <v>61.1</v>
      </c>
      <c r="BT87">
        <v>57</v>
      </c>
      <c r="BU87">
        <v>34</v>
      </c>
      <c r="BV87">
        <v>40.799999999999997</v>
      </c>
      <c r="BW87">
        <v>55</v>
      </c>
      <c r="BX87">
        <v>80</v>
      </c>
      <c r="BY87">
        <v>1</v>
      </c>
    </row>
    <row r="88" spans="1:77" x14ac:dyDescent="0.3">
      <c r="A88" t="s">
        <v>71</v>
      </c>
      <c r="B88">
        <v>0</v>
      </c>
      <c r="C88">
        <v>0</v>
      </c>
      <c r="D88">
        <v>0</v>
      </c>
      <c r="E88">
        <v>0</v>
      </c>
      <c r="F88">
        <v>0</v>
      </c>
      <c r="G88">
        <v>1</v>
      </c>
      <c r="H88">
        <v>11398</v>
      </c>
      <c r="I88">
        <v>-0.52951998985686743</v>
      </c>
      <c r="J88">
        <v>1.0740000000000001</v>
      </c>
      <c r="K88" t="s">
        <v>52</v>
      </c>
      <c r="L88" t="s">
        <v>72</v>
      </c>
      <c r="M88" t="s">
        <v>74</v>
      </c>
      <c r="N88">
        <v>0</v>
      </c>
      <c r="O88">
        <v>1</v>
      </c>
      <c r="P88">
        <v>0</v>
      </c>
      <c r="Q88" t="s">
        <v>64</v>
      </c>
      <c r="R88">
        <v>0</v>
      </c>
      <c r="S88">
        <v>1</v>
      </c>
      <c r="T88" t="s">
        <v>77</v>
      </c>
      <c r="U88">
        <v>1</v>
      </c>
      <c r="V88">
        <v>1</v>
      </c>
      <c r="W88">
        <v>0</v>
      </c>
      <c r="X88">
        <v>1</v>
      </c>
      <c r="Y88">
        <v>1</v>
      </c>
      <c r="Z88">
        <v>1</v>
      </c>
      <c r="AA88">
        <v>1</v>
      </c>
      <c r="AB88">
        <v>0</v>
      </c>
      <c r="AC88">
        <v>1</v>
      </c>
      <c r="AD88">
        <v>0</v>
      </c>
      <c r="AE88" t="s">
        <v>66</v>
      </c>
      <c r="AF88">
        <v>61.9</v>
      </c>
      <c r="AG88">
        <v>55.6</v>
      </c>
      <c r="AH88">
        <v>34.9</v>
      </c>
      <c r="AI88">
        <v>40.799999999999997</v>
      </c>
      <c r="AJ88">
        <v>53</v>
      </c>
      <c r="AK88">
        <v>77</v>
      </c>
      <c r="AL88">
        <v>1</v>
      </c>
      <c r="AM88">
        <v>11398</v>
      </c>
      <c r="AN88">
        <v>9.3411931803949457</v>
      </c>
      <c r="AO88">
        <v>1.0740000000000001</v>
      </c>
      <c r="AP88" t="s">
        <v>52</v>
      </c>
      <c r="AQ88" t="s">
        <v>72</v>
      </c>
      <c r="AR88" t="s">
        <v>74</v>
      </c>
      <c r="AS88">
        <v>0</v>
      </c>
      <c r="AT88">
        <v>1</v>
      </c>
      <c r="AU88">
        <v>0</v>
      </c>
      <c r="AV88">
        <v>0</v>
      </c>
      <c r="AW88">
        <v>0</v>
      </c>
      <c r="AX88" t="s">
        <v>64</v>
      </c>
      <c r="AY88">
        <v>0</v>
      </c>
      <c r="AZ88">
        <v>1</v>
      </c>
      <c r="BA88">
        <v>0</v>
      </c>
      <c r="BB88">
        <v>0</v>
      </c>
      <c r="BC88">
        <v>1</v>
      </c>
      <c r="BD88">
        <v>0</v>
      </c>
      <c r="BE88">
        <v>0</v>
      </c>
      <c r="BF88">
        <v>0</v>
      </c>
      <c r="BG88" t="s">
        <v>77</v>
      </c>
      <c r="BH88">
        <v>1</v>
      </c>
      <c r="BI88">
        <v>1</v>
      </c>
      <c r="BJ88">
        <v>0</v>
      </c>
      <c r="BK88">
        <v>1</v>
      </c>
      <c r="BL88">
        <v>1</v>
      </c>
      <c r="BM88">
        <v>1</v>
      </c>
      <c r="BN88">
        <v>1</v>
      </c>
      <c r="BO88">
        <v>0</v>
      </c>
      <c r="BP88">
        <v>1</v>
      </c>
      <c r="BQ88">
        <v>0</v>
      </c>
      <c r="BR88" t="s">
        <v>66</v>
      </c>
      <c r="BS88">
        <v>61.9</v>
      </c>
      <c r="BT88">
        <v>55.6</v>
      </c>
      <c r="BU88">
        <v>34.9</v>
      </c>
      <c r="BV88">
        <v>40.799999999999997</v>
      </c>
      <c r="BW88">
        <v>53</v>
      </c>
      <c r="BX88">
        <v>77</v>
      </c>
      <c r="BY88">
        <v>1</v>
      </c>
    </row>
    <row r="89" spans="1:77" x14ac:dyDescent="0.3">
      <c r="A89" t="s">
        <v>58</v>
      </c>
      <c r="B89">
        <v>1</v>
      </c>
      <c r="C89">
        <v>0</v>
      </c>
      <c r="D89">
        <v>0</v>
      </c>
      <c r="E89">
        <v>0</v>
      </c>
      <c r="F89">
        <v>0</v>
      </c>
      <c r="G89">
        <v>0</v>
      </c>
      <c r="H89">
        <v>21534.07</v>
      </c>
      <c r="I89">
        <v>0.93185955221812022</v>
      </c>
      <c r="J89">
        <v>1.71</v>
      </c>
      <c r="K89" t="s">
        <v>52</v>
      </c>
      <c r="L89" t="s">
        <v>59</v>
      </c>
      <c r="M89" t="s">
        <v>54</v>
      </c>
      <c r="N89">
        <v>0</v>
      </c>
      <c r="O89">
        <v>0</v>
      </c>
      <c r="P89">
        <v>1</v>
      </c>
      <c r="Q89" t="s">
        <v>61</v>
      </c>
      <c r="R89">
        <v>0</v>
      </c>
      <c r="S89">
        <v>1</v>
      </c>
      <c r="T89" t="s">
        <v>65</v>
      </c>
      <c r="U89">
        <v>1</v>
      </c>
      <c r="V89">
        <v>1</v>
      </c>
      <c r="W89">
        <v>1</v>
      </c>
      <c r="X89">
        <v>0</v>
      </c>
      <c r="Y89">
        <v>1</v>
      </c>
      <c r="Z89">
        <v>1</v>
      </c>
      <c r="AA89">
        <v>1</v>
      </c>
      <c r="AB89">
        <v>0</v>
      </c>
      <c r="AC89">
        <v>0</v>
      </c>
      <c r="AD89">
        <v>0</v>
      </c>
      <c r="AE89" t="s">
        <v>57</v>
      </c>
      <c r="AF89">
        <v>61.9</v>
      </c>
      <c r="AG89">
        <v>55</v>
      </c>
      <c r="AH89">
        <v>35.5</v>
      </c>
      <c r="AI89">
        <v>40.6</v>
      </c>
      <c r="AJ89">
        <v>55</v>
      </c>
      <c r="AK89">
        <v>80</v>
      </c>
      <c r="AL89">
        <v>1</v>
      </c>
      <c r="AM89">
        <v>21534.07</v>
      </c>
      <c r="AN89">
        <v>9.977391611043732</v>
      </c>
      <c r="AO89">
        <v>1.71</v>
      </c>
      <c r="AP89" t="s">
        <v>52</v>
      </c>
      <c r="AQ89" t="s">
        <v>59</v>
      </c>
      <c r="AR89" t="s">
        <v>54</v>
      </c>
      <c r="AS89">
        <v>0</v>
      </c>
      <c r="AT89">
        <v>0</v>
      </c>
      <c r="AU89">
        <v>0</v>
      </c>
      <c r="AV89">
        <v>1</v>
      </c>
      <c r="AW89">
        <v>0</v>
      </c>
      <c r="AX89" t="s">
        <v>61</v>
      </c>
      <c r="AY89">
        <v>0</v>
      </c>
      <c r="AZ89">
        <v>1</v>
      </c>
      <c r="BA89">
        <v>0</v>
      </c>
      <c r="BB89">
        <v>0</v>
      </c>
      <c r="BC89">
        <v>0</v>
      </c>
      <c r="BD89">
        <v>0</v>
      </c>
      <c r="BE89">
        <v>0</v>
      </c>
      <c r="BF89">
        <v>1</v>
      </c>
      <c r="BG89" t="s">
        <v>65</v>
      </c>
      <c r="BH89">
        <v>1</v>
      </c>
      <c r="BI89">
        <v>1</v>
      </c>
      <c r="BJ89">
        <v>1</v>
      </c>
      <c r="BK89">
        <v>0</v>
      </c>
      <c r="BL89">
        <v>1</v>
      </c>
      <c r="BM89">
        <v>1</v>
      </c>
      <c r="BN89">
        <v>1</v>
      </c>
      <c r="BO89">
        <v>0</v>
      </c>
      <c r="BP89">
        <v>0</v>
      </c>
      <c r="BQ89">
        <v>0</v>
      </c>
      <c r="BR89" t="s">
        <v>57</v>
      </c>
      <c r="BS89">
        <v>61.9</v>
      </c>
      <c r="BT89">
        <v>55</v>
      </c>
      <c r="BU89">
        <v>35.5</v>
      </c>
      <c r="BV89">
        <v>40.6</v>
      </c>
      <c r="BW89">
        <v>55</v>
      </c>
      <c r="BX89">
        <v>80</v>
      </c>
      <c r="BY89">
        <v>1</v>
      </c>
    </row>
    <row r="90" spans="1:77" x14ac:dyDescent="0.3">
      <c r="A90" t="s">
        <v>71</v>
      </c>
      <c r="B90">
        <v>0</v>
      </c>
      <c r="C90">
        <v>0</v>
      </c>
      <c r="D90">
        <v>0</v>
      </c>
      <c r="E90">
        <v>0</v>
      </c>
      <c r="F90">
        <v>0</v>
      </c>
      <c r="G90">
        <v>1</v>
      </c>
      <c r="H90">
        <v>10238</v>
      </c>
      <c r="I90">
        <v>-0.6967643230951921</v>
      </c>
      <c r="J90">
        <v>1.22</v>
      </c>
      <c r="K90" t="s">
        <v>52</v>
      </c>
      <c r="L90" t="s">
        <v>72</v>
      </c>
      <c r="M90" t="s">
        <v>54</v>
      </c>
      <c r="N90">
        <v>0</v>
      </c>
      <c r="O90">
        <v>0</v>
      </c>
      <c r="P90">
        <v>1</v>
      </c>
      <c r="Q90" t="s">
        <v>55</v>
      </c>
      <c r="R90">
        <v>0</v>
      </c>
      <c r="S90">
        <v>1</v>
      </c>
      <c r="T90" t="s">
        <v>65</v>
      </c>
      <c r="U90">
        <v>1</v>
      </c>
      <c r="V90">
        <v>1</v>
      </c>
      <c r="W90">
        <v>0</v>
      </c>
      <c r="X90">
        <v>1</v>
      </c>
      <c r="Y90">
        <v>1</v>
      </c>
      <c r="Z90">
        <v>1</v>
      </c>
      <c r="AA90">
        <v>1</v>
      </c>
      <c r="AB90">
        <v>1</v>
      </c>
      <c r="AC90">
        <v>1</v>
      </c>
      <c r="AD90">
        <v>0</v>
      </c>
      <c r="AE90" t="s">
        <v>66</v>
      </c>
      <c r="AF90">
        <v>61.8</v>
      </c>
      <c r="AG90">
        <v>56.1</v>
      </c>
      <c r="AH90">
        <v>34.9</v>
      </c>
      <c r="AI90">
        <v>40.799999999999997</v>
      </c>
      <c r="AJ90">
        <v>50</v>
      </c>
      <c r="AK90">
        <v>76</v>
      </c>
      <c r="AL90">
        <v>1</v>
      </c>
      <c r="AM90">
        <v>10238</v>
      </c>
      <c r="AN90">
        <v>9.233861567017529</v>
      </c>
      <c r="AO90">
        <v>1.22</v>
      </c>
      <c r="AP90" t="s">
        <v>52</v>
      </c>
      <c r="AQ90" t="s">
        <v>72</v>
      </c>
      <c r="AR90" t="s">
        <v>54</v>
      </c>
      <c r="AS90">
        <v>0</v>
      </c>
      <c r="AT90">
        <v>0</v>
      </c>
      <c r="AU90">
        <v>0</v>
      </c>
      <c r="AV90">
        <v>1</v>
      </c>
      <c r="AW90">
        <v>0</v>
      </c>
      <c r="AX90" t="s">
        <v>55</v>
      </c>
      <c r="AY90">
        <v>0</v>
      </c>
      <c r="AZ90">
        <v>1</v>
      </c>
      <c r="BA90">
        <v>0</v>
      </c>
      <c r="BB90">
        <v>0</v>
      </c>
      <c r="BC90">
        <v>0</v>
      </c>
      <c r="BD90">
        <v>1</v>
      </c>
      <c r="BE90">
        <v>0</v>
      </c>
      <c r="BF90">
        <v>0</v>
      </c>
      <c r="BG90" t="s">
        <v>65</v>
      </c>
      <c r="BH90">
        <v>1</v>
      </c>
      <c r="BI90">
        <v>1</v>
      </c>
      <c r="BJ90">
        <v>0</v>
      </c>
      <c r="BK90">
        <v>1</v>
      </c>
      <c r="BL90">
        <v>1</v>
      </c>
      <c r="BM90">
        <v>1</v>
      </c>
      <c r="BN90">
        <v>1</v>
      </c>
      <c r="BO90">
        <v>1</v>
      </c>
      <c r="BP90">
        <v>1</v>
      </c>
      <c r="BQ90">
        <v>0</v>
      </c>
      <c r="BR90" t="s">
        <v>66</v>
      </c>
      <c r="BS90">
        <v>61.8</v>
      </c>
      <c r="BT90">
        <v>56.1</v>
      </c>
      <c r="BU90">
        <v>34.9</v>
      </c>
      <c r="BV90">
        <v>40.799999999999997</v>
      </c>
      <c r="BW90">
        <v>50</v>
      </c>
      <c r="BX90">
        <v>76</v>
      </c>
      <c r="BY90">
        <v>1</v>
      </c>
    </row>
    <row r="91" spans="1:77" x14ac:dyDescent="0.3">
      <c r="A91" t="s">
        <v>75</v>
      </c>
      <c r="B91">
        <v>0</v>
      </c>
      <c r="C91">
        <v>0</v>
      </c>
      <c r="D91">
        <v>1</v>
      </c>
      <c r="E91">
        <v>0</v>
      </c>
      <c r="F91">
        <v>0</v>
      </c>
      <c r="G91">
        <v>0</v>
      </c>
      <c r="H91">
        <v>11920</v>
      </c>
      <c r="I91">
        <v>-0.45426003989962133</v>
      </c>
      <c r="J91">
        <v>1.31</v>
      </c>
      <c r="K91" t="s">
        <v>76</v>
      </c>
      <c r="L91" t="s">
        <v>72</v>
      </c>
      <c r="M91" t="s">
        <v>60</v>
      </c>
      <c r="N91">
        <v>0</v>
      </c>
      <c r="O91">
        <v>0</v>
      </c>
      <c r="P91">
        <v>1</v>
      </c>
      <c r="Q91" t="s">
        <v>64</v>
      </c>
      <c r="R91">
        <v>0</v>
      </c>
      <c r="S91">
        <v>1</v>
      </c>
      <c r="T91" t="s">
        <v>65</v>
      </c>
      <c r="U91">
        <v>1</v>
      </c>
      <c r="V91">
        <v>1</v>
      </c>
      <c r="W91">
        <v>1</v>
      </c>
      <c r="X91">
        <v>1</v>
      </c>
      <c r="Y91">
        <v>1</v>
      </c>
      <c r="Z91">
        <v>1</v>
      </c>
      <c r="AA91">
        <v>1</v>
      </c>
      <c r="AB91">
        <v>0</v>
      </c>
      <c r="AC91">
        <v>1</v>
      </c>
      <c r="AD91">
        <v>1</v>
      </c>
      <c r="AE91" t="s">
        <v>66</v>
      </c>
      <c r="AF91">
        <v>61.3</v>
      </c>
      <c r="AG91">
        <v>56.5</v>
      </c>
      <c r="AH91">
        <v>34.4</v>
      </c>
      <c r="AI91">
        <v>40.9</v>
      </c>
      <c r="AJ91">
        <v>51</v>
      </c>
      <c r="AK91">
        <v>77</v>
      </c>
      <c r="AL91">
        <v>1</v>
      </c>
      <c r="AM91">
        <v>11920</v>
      </c>
      <c r="AN91">
        <v>9.3859729406193413</v>
      </c>
      <c r="AO91">
        <v>1.31</v>
      </c>
      <c r="AP91" t="s">
        <v>76</v>
      </c>
      <c r="AQ91" t="s">
        <v>72</v>
      </c>
      <c r="AR91" t="s">
        <v>60</v>
      </c>
      <c r="AS91">
        <v>0</v>
      </c>
      <c r="AT91">
        <v>0</v>
      </c>
      <c r="AU91">
        <v>0</v>
      </c>
      <c r="AV91">
        <v>0</v>
      </c>
      <c r="AW91">
        <v>1</v>
      </c>
      <c r="AX91" t="s">
        <v>64</v>
      </c>
      <c r="AY91">
        <v>0</v>
      </c>
      <c r="AZ91">
        <v>1</v>
      </c>
      <c r="BA91">
        <v>0</v>
      </c>
      <c r="BB91">
        <v>0</v>
      </c>
      <c r="BC91">
        <v>1</v>
      </c>
      <c r="BD91">
        <v>0</v>
      </c>
      <c r="BE91">
        <v>0</v>
      </c>
      <c r="BF91">
        <v>0</v>
      </c>
      <c r="BG91" t="s">
        <v>65</v>
      </c>
      <c r="BH91">
        <v>1</v>
      </c>
      <c r="BI91">
        <v>1</v>
      </c>
      <c r="BJ91">
        <v>1</v>
      </c>
      <c r="BK91">
        <v>1</v>
      </c>
      <c r="BL91">
        <v>1</v>
      </c>
      <c r="BM91">
        <v>1</v>
      </c>
      <c r="BN91">
        <v>1</v>
      </c>
      <c r="BO91">
        <v>0</v>
      </c>
      <c r="BP91">
        <v>1</v>
      </c>
      <c r="BQ91">
        <v>1</v>
      </c>
      <c r="BR91" t="s">
        <v>66</v>
      </c>
      <c r="BS91">
        <v>61.3</v>
      </c>
      <c r="BT91">
        <v>56.5</v>
      </c>
      <c r="BU91">
        <v>34.4</v>
      </c>
      <c r="BV91">
        <v>40.9</v>
      </c>
      <c r="BW91">
        <v>51</v>
      </c>
      <c r="BX91">
        <v>77</v>
      </c>
      <c r="BY91">
        <v>1</v>
      </c>
    </row>
    <row r="92" spans="1:77" x14ac:dyDescent="0.3">
      <c r="A92" t="s">
        <v>51</v>
      </c>
      <c r="B92">
        <v>0</v>
      </c>
      <c r="C92">
        <v>0</v>
      </c>
      <c r="D92">
        <v>0</v>
      </c>
      <c r="E92">
        <v>1</v>
      </c>
      <c r="F92">
        <v>0</v>
      </c>
      <c r="G92">
        <v>0</v>
      </c>
      <c r="H92">
        <v>21290</v>
      </c>
      <c r="I92">
        <v>0.8966704794478807</v>
      </c>
      <c r="J92">
        <v>1.54</v>
      </c>
      <c r="K92" t="s">
        <v>52</v>
      </c>
      <c r="L92" t="s">
        <v>53</v>
      </c>
      <c r="M92" t="s">
        <v>13</v>
      </c>
      <c r="N92">
        <v>1</v>
      </c>
      <c r="O92">
        <v>0</v>
      </c>
      <c r="P92">
        <v>0</v>
      </c>
      <c r="Q92" t="s">
        <v>61</v>
      </c>
      <c r="R92">
        <v>0</v>
      </c>
      <c r="S92">
        <v>1</v>
      </c>
      <c r="T92" t="s">
        <v>56</v>
      </c>
      <c r="U92">
        <v>0</v>
      </c>
      <c r="V92">
        <v>0</v>
      </c>
      <c r="W92">
        <v>1</v>
      </c>
      <c r="X92">
        <v>0</v>
      </c>
      <c r="Y92">
        <v>1</v>
      </c>
      <c r="Z92">
        <v>1</v>
      </c>
      <c r="AA92">
        <v>1</v>
      </c>
      <c r="AB92">
        <v>1</v>
      </c>
      <c r="AC92">
        <v>0</v>
      </c>
      <c r="AD92">
        <v>0</v>
      </c>
      <c r="AE92" t="s">
        <v>57</v>
      </c>
      <c r="AF92">
        <v>62.6</v>
      </c>
      <c r="AG92">
        <v>57</v>
      </c>
      <c r="AH92">
        <v>36</v>
      </c>
      <c r="AI92">
        <v>40.6</v>
      </c>
      <c r="AJ92">
        <v>50</v>
      </c>
      <c r="AK92">
        <v>80</v>
      </c>
      <c r="AL92">
        <v>1</v>
      </c>
      <c r="AM92">
        <v>21290</v>
      </c>
      <c r="AN92">
        <v>9.9659927578875251</v>
      </c>
      <c r="AO92">
        <v>1.54</v>
      </c>
      <c r="AP92" t="s">
        <v>52</v>
      </c>
      <c r="AQ92" t="s">
        <v>53</v>
      </c>
      <c r="AR92" t="s">
        <v>13</v>
      </c>
      <c r="AS92">
        <v>1</v>
      </c>
      <c r="AT92">
        <v>0</v>
      </c>
      <c r="AU92">
        <v>0</v>
      </c>
      <c r="AV92">
        <v>0</v>
      </c>
      <c r="AW92">
        <v>0</v>
      </c>
      <c r="AX92" t="s">
        <v>61</v>
      </c>
      <c r="AY92">
        <v>0</v>
      </c>
      <c r="AZ92">
        <v>1</v>
      </c>
      <c r="BA92">
        <v>0</v>
      </c>
      <c r="BB92">
        <v>0</v>
      </c>
      <c r="BC92">
        <v>0</v>
      </c>
      <c r="BD92">
        <v>0</v>
      </c>
      <c r="BE92">
        <v>0</v>
      </c>
      <c r="BF92">
        <v>1</v>
      </c>
      <c r="BG92" t="s">
        <v>56</v>
      </c>
      <c r="BH92">
        <v>0</v>
      </c>
      <c r="BI92">
        <v>0</v>
      </c>
      <c r="BJ92">
        <v>1</v>
      </c>
      <c r="BK92">
        <v>0</v>
      </c>
      <c r="BL92">
        <v>1</v>
      </c>
      <c r="BM92">
        <v>1</v>
      </c>
      <c r="BN92">
        <v>1</v>
      </c>
      <c r="BO92">
        <v>1</v>
      </c>
      <c r="BP92">
        <v>0</v>
      </c>
      <c r="BQ92">
        <v>0</v>
      </c>
      <c r="BR92" t="s">
        <v>57</v>
      </c>
      <c r="BS92">
        <v>62.6</v>
      </c>
      <c r="BT92">
        <v>57</v>
      </c>
      <c r="BU92">
        <v>36</v>
      </c>
      <c r="BV92">
        <v>40.6</v>
      </c>
      <c r="BW92">
        <v>50</v>
      </c>
      <c r="BX92">
        <v>80</v>
      </c>
      <c r="BY92">
        <v>1</v>
      </c>
    </row>
    <row r="93" spans="1:77" x14ac:dyDescent="0.3">
      <c r="A93" t="s">
        <v>67</v>
      </c>
      <c r="B93">
        <v>0</v>
      </c>
      <c r="C93">
        <v>0</v>
      </c>
      <c r="D93">
        <v>0</v>
      </c>
      <c r="E93">
        <v>0</v>
      </c>
      <c r="F93">
        <v>1</v>
      </c>
      <c r="G93">
        <v>0</v>
      </c>
      <c r="H93">
        <v>19470</v>
      </c>
      <c r="I93">
        <v>0.63426988764292302</v>
      </c>
      <c r="J93">
        <v>1.54</v>
      </c>
      <c r="K93" t="s">
        <v>52</v>
      </c>
      <c r="L93" t="s">
        <v>68</v>
      </c>
      <c r="M93" t="s">
        <v>74</v>
      </c>
      <c r="N93">
        <v>0</v>
      </c>
      <c r="O93">
        <v>1</v>
      </c>
      <c r="P93">
        <v>0</v>
      </c>
      <c r="Q93" t="s">
        <v>64</v>
      </c>
      <c r="R93">
        <v>0</v>
      </c>
      <c r="S93">
        <v>1</v>
      </c>
      <c r="T93" t="s">
        <v>65</v>
      </c>
      <c r="U93">
        <v>1</v>
      </c>
      <c r="V93">
        <v>1</v>
      </c>
      <c r="W93">
        <v>1</v>
      </c>
      <c r="X93">
        <v>1</v>
      </c>
      <c r="Y93">
        <v>1</v>
      </c>
      <c r="Z93">
        <v>1</v>
      </c>
      <c r="AA93">
        <v>1</v>
      </c>
      <c r="AB93">
        <v>1</v>
      </c>
      <c r="AC93">
        <v>1</v>
      </c>
      <c r="AD93">
        <v>1</v>
      </c>
      <c r="AE93" t="s">
        <v>66</v>
      </c>
      <c r="AF93">
        <v>61</v>
      </c>
      <c r="AG93">
        <v>56.7</v>
      </c>
      <c r="AH93">
        <v>34.6</v>
      </c>
      <c r="AI93">
        <v>40.6</v>
      </c>
      <c r="AJ93">
        <v>48</v>
      </c>
      <c r="AK93">
        <v>77</v>
      </c>
      <c r="AL93">
        <v>1</v>
      </c>
      <c r="AM93">
        <v>19470</v>
      </c>
      <c r="AN93">
        <v>9.8766300983662454</v>
      </c>
      <c r="AO93">
        <v>1.54</v>
      </c>
      <c r="AP93" t="s">
        <v>52</v>
      </c>
      <c r="AQ93" t="s">
        <v>68</v>
      </c>
      <c r="AR93" t="s">
        <v>74</v>
      </c>
      <c r="AS93">
        <v>0</v>
      </c>
      <c r="AT93">
        <v>1</v>
      </c>
      <c r="AU93">
        <v>0</v>
      </c>
      <c r="AV93">
        <v>0</v>
      </c>
      <c r="AW93">
        <v>0</v>
      </c>
      <c r="AX93" t="s">
        <v>64</v>
      </c>
      <c r="AY93">
        <v>0</v>
      </c>
      <c r="AZ93">
        <v>1</v>
      </c>
      <c r="BA93">
        <v>0</v>
      </c>
      <c r="BB93">
        <v>0</v>
      </c>
      <c r="BC93">
        <v>1</v>
      </c>
      <c r="BD93">
        <v>0</v>
      </c>
      <c r="BE93">
        <v>0</v>
      </c>
      <c r="BF93">
        <v>0</v>
      </c>
      <c r="BG93" t="s">
        <v>65</v>
      </c>
      <c r="BH93">
        <v>1</v>
      </c>
      <c r="BI93">
        <v>1</v>
      </c>
      <c r="BJ93">
        <v>1</v>
      </c>
      <c r="BK93">
        <v>1</v>
      </c>
      <c r="BL93">
        <v>1</v>
      </c>
      <c r="BM93">
        <v>1</v>
      </c>
      <c r="BN93">
        <v>1</v>
      </c>
      <c r="BO93">
        <v>1</v>
      </c>
      <c r="BP93">
        <v>1</v>
      </c>
      <c r="BQ93">
        <v>1</v>
      </c>
      <c r="BR93" t="s">
        <v>66</v>
      </c>
      <c r="BS93">
        <v>61</v>
      </c>
      <c r="BT93">
        <v>56.7</v>
      </c>
      <c r="BU93">
        <v>34.6</v>
      </c>
      <c r="BV93">
        <v>40.6</v>
      </c>
      <c r="BW93">
        <v>48</v>
      </c>
      <c r="BX93">
        <v>77</v>
      </c>
      <c r="BY93">
        <v>1</v>
      </c>
    </row>
    <row r="94" spans="1:77" x14ac:dyDescent="0.3">
      <c r="A94" t="s">
        <v>75</v>
      </c>
      <c r="B94">
        <v>0</v>
      </c>
      <c r="C94">
        <v>0</v>
      </c>
      <c r="D94">
        <v>1</v>
      </c>
      <c r="E94">
        <v>0</v>
      </c>
      <c r="F94">
        <v>0</v>
      </c>
      <c r="G94">
        <v>0</v>
      </c>
      <c r="H94">
        <v>40185</v>
      </c>
      <c r="I94">
        <v>3.6208788212911096</v>
      </c>
      <c r="J94">
        <v>2.0499999999999998</v>
      </c>
      <c r="K94" t="s">
        <v>76</v>
      </c>
      <c r="L94" t="s">
        <v>72</v>
      </c>
      <c r="M94" t="s">
        <v>54</v>
      </c>
      <c r="N94">
        <v>0</v>
      </c>
      <c r="O94">
        <v>0</v>
      </c>
      <c r="P94">
        <v>1</v>
      </c>
      <c r="Q94" t="s">
        <v>64</v>
      </c>
      <c r="R94">
        <v>0</v>
      </c>
      <c r="S94">
        <v>1</v>
      </c>
      <c r="T94" t="s">
        <v>65</v>
      </c>
      <c r="U94">
        <v>1</v>
      </c>
      <c r="V94">
        <v>1</v>
      </c>
      <c r="W94">
        <v>0</v>
      </c>
      <c r="X94">
        <v>1</v>
      </c>
      <c r="Y94">
        <v>1</v>
      </c>
      <c r="Z94">
        <v>1</v>
      </c>
      <c r="AA94">
        <v>1</v>
      </c>
      <c r="AB94">
        <v>0</v>
      </c>
      <c r="AC94">
        <v>1</v>
      </c>
      <c r="AD94">
        <v>1</v>
      </c>
      <c r="AE94" t="s">
        <v>66</v>
      </c>
      <c r="AF94">
        <v>61.7</v>
      </c>
      <c r="AG94">
        <v>56</v>
      </c>
      <c r="AH94">
        <v>34.5</v>
      </c>
      <c r="AI94">
        <v>40.799999999999997</v>
      </c>
      <c r="AJ94">
        <v>52</v>
      </c>
      <c r="AK94">
        <v>77</v>
      </c>
      <c r="AL94">
        <v>1</v>
      </c>
      <c r="AM94">
        <v>40185</v>
      </c>
      <c r="AN94">
        <v>10.601249070646819</v>
      </c>
      <c r="AO94">
        <v>2.0499999999999998</v>
      </c>
      <c r="AP94" t="s">
        <v>76</v>
      </c>
      <c r="AQ94" t="s">
        <v>72</v>
      </c>
      <c r="AR94" t="s">
        <v>54</v>
      </c>
      <c r="AS94">
        <v>0</v>
      </c>
      <c r="AT94">
        <v>0</v>
      </c>
      <c r="AU94">
        <v>0</v>
      </c>
      <c r="AV94">
        <v>1</v>
      </c>
      <c r="AW94">
        <v>0</v>
      </c>
      <c r="AX94" t="s">
        <v>64</v>
      </c>
      <c r="AY94">
        <v>0</v>
      </c>
      <c r="AZ94">
        <v>1</v>
      </c>
      <c r="BA94">
        <v>0</v>
      </c>
      <c r="BB94">
        <v>0</v>
      </c>
      <c r="BC94">
        <v>1</v>
      </c>
      <c r="BD94">
        <v>0</v>
      </c>
      <c r="BE94">
        <v>0</v>
      </c>
      <c r="BF94">
        <v>0</v>
      </c>
      <c r="BG94" t="s">
        <v>65</v>
      </c>
      <c r="BH94">
        <v>1</v>
      </c>
      <c r="BI94">
        <v>1</v>
      </c>
      <c r="BJ94">
        <v>0</v>
      </c>
      <c r="BK94">
        <v>1</v>
      </c>
      <c r="BL94">
        <v>1</v>
      </c>
      <c r="BM94">
        <v>1</v>
      </c>
      <c r="BN94">
        <v>1</v>
      </c>
      <c r="BO94">
        <v>0</v>
      </c>
      <c r="BP94">
        <v>1</v>
      </c>
      <c r="BQ94">
        <v>1</v>
      </c>
      <c r="BR94" t="s">
        <v>66</v>
      </c>
      <c r="BS94">
        <v>61.7</v>
      </c>
      <c r="BT94">
        <v>56</v>
      </c>
      <c r="BU94">
        <v>34.5</v>
      </c>
      <c r="BV94">
        <v>40.799999999999997</v>
      </c>
      <c r="BW94">
        <v>52</v>
      </c>
      <c r="BX94">
        <v>77</v>
      </c>
      <c r="BY94">
        <v>1</v>
      </c>
    </row>
    <row r="95" spans="1:77" x14ac:dyDescent="0.3">
      <c r="A95" t="s">
        <v>51</v>
      </c>
      <c r="B95">
        <v>0</v>
      </c>
      <c r="C95">
        <v>0</v>
      </c>
      <c r="D95">
        <v>0</v>
      </c>
      <c r="E95">
        <v>1</v>
      </c>
      <c r="F95">
        <v>0</v>
      </c>
      <c r="G95">
        <v>0</v>
      </c>
      <c r="H95">
        <v>13590</v>
      </c>
      <c r="I95">
        <v>-0.21348587049617113</v>
      </c>
      <c r="J95">
        <v>1.6</v>
      </c>
      <c r="K95" t="s">
        <v>52</v>
      </c>
      <c r="L95" t="s">
        <v>53</v>
      </c>
      <c r="M95" t="s">
        <v>54</v>
      </c>
      <c r="N95">
        <v>0</v>
      </c>
      <c r="O95">
        <v>0</v>
      </c>
      <c r="P95">
        <v>1</v>
      </c>
      <c r="Q95" t="s">
        <v>64</v>
      </c>
      <c r="R95">
        <v>0</v>
      </c>
      <c r="S95">
        <v>1</v>
      </c>
      <c r="T95" t="s">
        <v>56</v>
      </c>
      <c r="U95">
        <v>0</v>
      </c>
      <c r="V95">
        <v>0</v>
      </c>
      <c r="W95">
        <v>1</v>
      </c>
      <c r="X95">
        <v>0</v>
      </c>
      <c r="Y95">
        <v>0</v>
      </c>
      <c r="Z95">
        <v>1</v>
      </c>
      <c r="AA95">
        <v>1</v>
      </c>
      <c r="AB95">
        <v>1</v>
      </c>
      <c r="AC95">
        <v>0</v>
      </c>
      <c r="AD95">
        <v>0</v>
      </c>
      <c r="AE95" t="s">
        <v>57</v>
      </c>
      <c r="AF95">
        <v>62.8</v>
      </c>
      <c r="AG95">
        <v>56</v>
      </c>
      <c r="AH95">
        <v>36</v>
      </c>
      <c r="AI95">
        <v>41</v>
      </c>
      <c r="AJ95">
        <v>50</v>
      </c>
      <c r="AK95">
        <v>80</v>
      </c>
      <c r="AL95">
        <v>1</v>
      </c>
      <c r="AM95">
        <v>13590</v>
      </c>
      <c r="AN95">
        <v>9.5170895071451902</v>
      </c>
      <c r="AO95">
        <v>1.6</v>
      </c>
      <c r="AP95" t="s">
        <v>52</v>
      </c>
      <c r="AQ95" t="s">
        <v>53</v>
      </c>
      <c r="AR95" t="s">
        <v>54</v>
      </c>
      <c r="AS95">
        <v>0</v>
      </c>
      <c r="AT95">
        <v>0</v>
      </c>
      <c r="AU95">
        <v>0</v>
      </c>
      <c r="AV95">
        <v>1</v>
      </c>
      <c r="AW95">
        <v>0</v>
      </c>
      <c r="AX95" t="s">
        <v>64</v>
      </c>
      <c r="AY95">
        <v>0</v>
      </c>
      <c r="AZ95">
        <v>1</v>
      </c>
      <c r="BA95">
        <v>0</v>
      </c>
      <c r="BB95">
        <v>0</v>
      </c>
      <c r="BC95">
        <v>1</v>
      </c>
      <c r="BD95">
        <v>0</v>
      </c>
      <c r="BE95">
        <v>0</v>
      </c>
      <c r="BF95">
        <v>0</v>
      </c>
      <c r="BG95" t="s">
        <v>56</v>
      </c>
      <c r="BH95">
        <v>0</v>
      </c>
      <c r="BI95">
        <v>0</v>
      </c>
      <c r="BJ95">
        <v>1</v>
      </c>
      <c r="BK95">
        <v>0</v>
      </c>
      <c r="BL95">
        <v>0</v>
      </c>
      <c r="BM95">
        <v>1</v>
      </c>
      <c r="BN95">
        <v>1</v>
      </c>
      <c r="BO95">
        <v>1</v>
      </c>
      <c r="BP95">
        <v>0</v>
      </c>
      <c r="BQ95">
        <v>0</v>
      </c>
      <c r="BR95" t="s">
        <v>57</v>
      </c>
      <c r="BS95">
        <v>62.8</v>
      </c>
      <c r="BT95">
        <v>56</v>
      </c>
      <c r="BU95">
        <v>36</v>
      </c>
      <c r="BV95">
        <v>41</v>
      </c>
      <c r="BW95">
        <v>50</v>
      </c>
      <c r="BX95">
        <v>80</v>
      </c>
      <c r="BY95">
        <v>1</v>
      </c>
    </row>
    <row r="96" spans="1:77" x14ac:dyDescent="0.3">
      <c r="A96" t="s">
        <v>75</v>
      </c>
      <c r="B96">
        <v>0</v>
      </c>
      <c r="C96">
        <v>0</v>
      </c>
      <c r="D96">
        <v>1</v>
      </c>
      <c r="E96">
        <v>0</v>
      </c>
      <c r="F96">
        <v>0</v>
      </c>
      <c r="G96">
        <v>0</v>
      </c>
      <c r="H96">
        <v>22274</v>
      </c>
      <c r="I96">
        <v>1.03853981040177</v>
      </c>
      <c r="J96">
        <v>1.56</v>
      </c>
      <c r="K96" t="s">
        <v>76</v>
      </c>
      <c r="L96" t="s">
        <v>72</v>
      </c>
      <c r="M96" t="s">
        <v>69</v>
      </c>
      <c r="N96">
        <v>0</v>
      </c>
      <c r="O96">
        <v>1</v>
      </c>
      <c r="P96">
        <v>0</v>
      </c>
      <c r="Q96" t="s">
        <v>55</v>
      </c>
      <c r="R96">
        <v>0</v>
      </c>
      <c r="S96">
        <v>1</v>
      </c>
      <c r="T96" t="s">
        <v>65</v>
      </c>
      <c r="U96">
        <v>1</v>
      </c>
      <c r="V96">
        <v>1</v>
      </c>
      <c r="W96">
        <v>0</v>
      </c>
      <c r="X96">
        <v>1</v>
      </c>
      <c r="Y96">
        <v>1</v>
      </c>
      <c r="Z96">
        <v>1</v>
      </c>
      <c r="AA96">
        <v>1</v>
      </c>
      <c r="AB96">
        <v>1</v>
      </c>
      <c r="AC96">
        <v>1</v>
      </c>
      <c r="AD96">
        <v>0</v>
      </c>
      <c r="AE96" t="s">
        <v>66</v>
      </c>
      <c r="AF96">
        <v>60.8</v>
      </c>
      <c r="AG96">
        <v>56.5</v>
      </c>
      <c r="AH96">
        <v>34.200000000000003</v>
      </c>
      <c r="AI96">
        <v>40.700000000000003</v>
      </c>
      <c r="AJ96">
        <v>50</v>
      </c>
      <c r="AK96">
        <v>76</v>
      </c>
      <c r="AL96">
        <v>1</v>
      </c>
      <c r="AM96">
        <v>22274</v>
      </c>
      <c r="AN96">
        <v>10.011175357953045</v>
      </c>
      <c r="AO96">
        <v>1.56</v>
      </c>
      <c r="AP96" t="s">
        <v>76</v>
      </c>
      <c r="AQ96" t="s">
        <v>72</v>
      </c>
      <c r="AR96" t="s">
        <v>69</v>
      </c>
      <c r="AS96">
        <v>0</v>
      </c>
      <c r="AT96">
        <v>0</v>
      </c>
      <c r="AU96">
        <v>1</v>
      </c>
      <c r="AV96">
        <v>0</v>
      </c>
      <c r="AW96">
        <v>0</v>
      </c>
      <c r="AX96" t="s">
        <v>55</v>
      </c>
      <c r="AY96">
        <v>0</v>
      </c>
      <c r="AZ96">
        <v>1</v>
      </c>
      <c r="BA96">
        <v>0</v>
      </c>
      <c r="BB96">
        <v>0</v>
      </c>
      <c r="BC96">
        <v>0</v>
      </c>
      <c r="BD96">
        <v>1</v>
      </c>
      <c r="BE96">
        <v>0</v>
      </c>
      <c r="BF96">
        <v>0</v>
      </c>
      <c r="BG96" t="s">
        <v>65</v>
      </c>
      <c r="BH96">
        <v>1</v>
      </c>
      <c r="BI96">
        <v>1</v>
      </c>
      <c r="BJ96">
        <v>0</v>
      </c>
      <c r="BK96">
        <v>1</v>
      </c>
      <c r="BL96">
        <v>1</v>
      </c>
      <c r="BM96">
        <v>1</v>
      </c>
      <c r="BN96">
        <v>1</v>
      </c>
      <c r="BO96">
        <v>1</v>
      </c>
      <c r="BP96">
        <v>1</v>
      </c>
      <c r="BQ96">
        <v>0</v>
      </c>
      <c r="BR96" t="s">
        <v>66</v>
      </c>
      <c r="BS96">
        <v>60.8</v>
      </c>
      <c r="BT96">
        <v>56.5</v>
      </c>
      <c r="BU96">
        <v>34.200000000000003</v>
      </c>
      <c r="BV96">
        <v>40.700000000000003</v>
      </c>
      <c r="BW96">
        <v>50</v>
      </c>
      <c r="BX96">
        <v>76</v>
      </c>
      <c r="BY96">
        <v>1</v>
      </c>
    </row>
    <row r="97" spans="1:77" x14ac:dyDescent="0.3">
      <c r="A97" t="s">
        <v>58</v>
      </c>
      <c r="B97">
        <v>1</v>
      </c>
      <c r="C97">
        <v>0</v>
      </c>
      <c r="D97">
        <v>0</v>
      </c>
      <c r="E97">
        <v>0</v>
      </c>
      <c r="F97">
        <v>0</v>
      </c>
      <c r="G97">
        <v>0</v>
      </c>
      <c r="H97">
        <v>15099.065000000001</v>
      </c>
      <c r="I97">
        <v>4.0853103127017568E-3</v>
      </c>
      <c r="J97">
        <v>1.38</v>
      </c>
      <c r="K97" t="s">
        <v>52</v>
      </c>
      <c r="L97" t="s">
        <v>59</v>
      </c>
      <c r="M97" t="s">
        <v>69</v>
      </c>
      <c r="N97">
        <v>0</v>
      </c>
      <c r="O97">
        <v>1</v>
      </c>
      <c r="P97">
        <v>0</v>
      </c>
      <c r="Q97" t="s">
        <v>64</v>
      </c>
      <c r="R97">
        <v>0</v>
      </c>
      <c r="S97">
        <v>1</v>
      </c>
      <c r="T97" t="s">
        <v>56</v>
      </c>
      <c r="U97">
        <v>1</v>
      </c>
      <c r="V97">
        <v>1</v>
      </c>
      <c r="W97">
        <v>0</v>
      </c>
      <c r="X97">
        <v>0</v>
      </c>
      <c r="Y97">
        <v>1</v>
      </c>
      <c r="Z97">
        <v>1</v>
      </c>
      <c r="AA97">
        <v>1</v>
      </c>
      <c r="AB97">
        <v>0</v>
      </c>
      <c r="AC97">
        <v>0</v>
      </c>
      <c r="AD97">
        <v>0</v>
      </c>
      <c r="AE97" t="s">
        <v>57</v>
      </c>
      <c r="AF97">
        <v>61.9</v>
      </c>
      <c r="AG97">
        <v>55</v>
      </c>
      <c r="AH97">
        <v>35.5</v>
      </c>
      <c r="AI97">
        <v>40.6</v>
      </c>
      <c r="AJ97">
        <v>55</v>
      </c>
      <c r="AK97">
        <v>80</v>
      </c>
      <c r="AL97">
        <v>1</v>
      </c>
      <c r="AM97">
        <v>15099.065000000001</v>
      </c>
      <c r="AN97">
        <v>9.6223881003560585</v>
      </c>
      <c r="AO97">
        <v>1.38</v>
      </c>
      <c r="AP97" t="s">
        <v>52</v>
      </c>
      <c r="AQ97" t="s">
        <v>59</v>
      </c>
      <c r="AR97" t="s">
        <v>69</v>
      </c>
      <c r="AS97">
        <v>0</v>
      </c>
      <c r="AT97">
        <v>0</v>
      </c>
      <c r="AU97">
        <v>1</v>
      </c>
      <c r="AV97">
        <v>0</v>
      </c>
      <c r="AW97">
        <v>0</v>
      </c>
      <c r="AX97" t="s">
        <v>64</v>
      </c>
      <c r="AY97">
        <v>0</v>
      </c>
      <c r="AZ97">
        <v>1</v>
      </c>
      <c r="BA97">
        <v>0</v>
      </c>
      <c r="BB97">
        <v>0</v>
      </c>
      <c r="BC97">
        <v>1</v>
      </c>
      <c r="BD97">
        <v>0</v>
      </c>
      <c r="BE97">
        <v>0</v>
      </c>
      <c r="BF97">
        <v>0</v>
      </c>
      <c r="BG97" t="s">
        <v>56</v>
      </c>
      <c r="BH97">
        <v>1</v>
      </c>
      <c r="BI97">
        <v>1</v>
      </c>
      <c r="BJ97">
        <v>0</v>
      </c>
      <c r="BK97">
        <v>0</v>
      </c>
      <c r="BL97">
        <v>1</v>
      </c>
      <c r="BM97">
        <v>1</v>
      </c>
      <c r="BN97">
        <v>1</v>
      </c>
      <c r="BO97">
        <v>0</v>
      </c>
      <c r="BP97">
        <v>0</v>
      </c>
      <c r="BQ97">
        <v>0</v>
      </c>
      <c r="BR97" t="s">
        <v>57</v>
      </c>
      <c r="BS97">
        <v>61.9</v>
      </c>
      <c r="BT97">
        <v>55</v>
      </c>
      <c r="BU97">
        <v>35.5</v>
      </c>
      <c r="BV97">
        <v>40.6</v>
      </c>
      <c r="BW97">
        <v>55</v>
      </c>
      <c r="BX97">
        <v>80</v>
      </c>
      <c r="BY97">
        <v>1</v>
      </c>
    </row>
    <row r="98" spans="1:77" x14ac:dyDescent="0.3">
      <c r="A98" t="s">
        <v>71</v>
      </c>
      <c r="B98">
        <v>0</v>
      </c>
      <c r="C98">
        <v>0</v>
      </c>
      <c r="D98">
        <v>0</v>
      </c>
      <c r="E98">
        <v>0</v>
      </c>
      <c r="F98">
        <v>0</v>
      </c>
      <c r="G98">
        <v>1</v>
      </c>
      <c r="H98">
        <v>15528</v>
      </c>
      <c r="I98">
        <v>6.5927506931305821E-2</v>
      </c>
      <c r="J98">
        <v>1.3380000000000001</v>
      </c>
      <c r="K98" t="s">
        <v>52</v>
      </c>
      <c r="L98" t="s">
        <v>72</v>
      </c>
      <c r="M98" t="s">
        <v>74</v>
      </c>
      <c r="N98">
        <v>0</v>
      </c>
      <c r="O98">
        <v>1</v>
      </c>
      <c r="P98">
        <v>0</v>
      </c>
      <c r="Q98" t="s">
        <v>64</v>
      </c>
      <c r="R98">
        <v>0</v>
      </c>
      <c r="S98">
        <v>1</v>
      </c>
      <c r="T98" t="s">
        <v>65</v>
      </c>
      <c r="U98">
        <v>1</v>
      </c>
      <c r="V98">
        <v>1</v>
      </c>
      <c r="W98">
        <v>1</v>
      </c>
      <c r="X98">
        <v>1</v>
      </c>
      <c r="Y98">
        <v>1</v>
      </c>
      <c r="Z98">
        <v>1</v>
      </c>
      <c r="AA98">
        <v>1</v>
      </c>
      <c r="AB98">
        <v>0</v>
      </c>
      <c r="AC98">
        <v>1</v>
      </c>
      <c r="AD98">
        <v>1</v>
      </c>
      <c r="AE98" t="s">
        <v>66</v>
      </c>
      <c r="AF98">
        <v>61.7</v>
      </c>
      <c r="AG98">
        <v>56.3</v>
      </c>
      <c r="AH98">
        <v>34.700000000000003</v>
      </c>
      <c r="AI98">
        <v>40.6</v>
      </c>
      <c r="AJ98">
        <v>54</v>
      </c>
      <c r="AK98">
        <v>77</v>
      </c>
      <c r="AL98">
        <v>1</v>
      </c>
      <c r="AM98">
        <v>15528</v>
      </c>
      <c r="AN98">
        <v>9.6504001248488454</v>
      </c>
      <c r="AO98">
        <v>1.3380000000000001</v>
      </c>
      <c r="AP98" t="s">
        <v>52</v>
      </c>
      <c r="AQ98" t="s">
        <v>72</v>
      </c>
      <c r="AR98" t="s">
        <v>74</v>
      </c>
      <c r="AS98">
        <v>0</v>
      </c>
      <c r="AT98">
        <v>1</v>
      </c>
      <c r="AU98">
        <v>0</v>
      </c>
      <c r="AV98">
        <v>0</v>
      </c>
      <c r="AW98">
        <v>0</v>
      </c>
      <c r="AX98" t="s">
        <v>64</v>
      </c>
      <c r="AY98">
        <v>0</v>
      </c>
      <c r="AZ98">
        <v>1</v>
      </c>
      <c r="BA98">
        <v>0</v>
      </c>
      <c r="BB98">
        <v>0</v>
      </c>
      <c r="BC98">
        <v>1</v>
      </c>
      <c r="BD98">
        <v>0</v>
      </c>
      <c r="BE98">
        <v>0</v>
      </c>
      <c r="BF98">
        <v>0</v>
      </c>
      <c r="BG98" t="s">
        <v>65</v>
      </c>
      <c r="BH98">
        <v>1</v>
      </c>
      <c r="BI98">
        <v>1</v>
      </c>
      <c r="BJ98">
        <v>1</v>
      </c>
      <c r="BK98">
        <v>1</v>
      </c>
      <c r="BL98">
        <v>1</v>
      </c>
      <c r="BM98">
        <v>1</v>
      </c>
      <c r="BN98">
        <v>1</v>
      </c>
      <c r="BO98">
        <v>0</v>
      </c>
      <c r="BP98">
        <v>1</v>
      </c>
      <c r="BQ98">
        <v>1</v>
      </c>
      <c r="BR98" t="s">
        <v>66</v>
      </c>
      <c r="BS98">
        <v>61.7</v>
      </c>
      <c r="BT98">
        <v>56.3</v>
      </c>
      <c r="BU98">
        <v>34.700000000000003</v>
      </c>
      <c r="BV98">
        <v>40.6</v>
      </c>
      <c r="BW98">
        <v>54</v>
      </c>
      <c r="BX98">
        <v>77</v>
      </c>
      <c r="BY98">
        <v>1</v>
      </c>
    </row>
    <row r="99" spans="1:77" x14ac:dyDescent="0.3">
      <c r="A99" t="s">
        <v>75</v>
      </c>
      <c r="B99">
        <v>0</v>
      </c>
      <c r="C99">
        <v>0</v>
      </c>
      <c r="D99">
        <v>1</v>
      </c>
      <c r="E99">
        <v>0</v>
      </c>
      <c r="F99">
        <v>0</v>
      </c>
      <c r="G99">
        <v>0</v>
      </c>
      <c r="H99">
        <v>20517</v>
      </c>
      <c r="I99">
        <v>0.78522231600544534</v>
      </c>
      <c r="J99">
        <v>1.57</v>
      </c>
      <c r="K99" t="s">
        <v>76</v>
      </c>
      <c r="L99" t="s">
        <v>72</v>
      </c>
      <c r="M99" t="s">
        <v>54</v>
      </c>
      <c r="N99">
        <v>0</v>
      </c>
      <c r="O99">
        <v>0</v>
      </c>
      <c r="P99">
        <v>1</v>
      </c>
      <c r="Q99" t="s">
        <v>64</v>
      </c>
      <c r="R99">
        <v>0</v>
      </c>
      <c r="S99">
        <v>1</v>
      </c>
      <c r="T99" t="s">
        <v>65</v>
      </c>
      <c r="U99">
        <v>1</v>
      </c>
      <c r="V99">
        <v>1</v>
      </c>
      <c r="W99">
        <v>1</v>
      </c>
      <c r="X99">
        <v>1</v>
      </c>
      <c r="Y99">
        <v>1</v>
      </c>
      <c r="Z99">
        <v>1</v>
      </c>
      <c r="AA99">
        <v>1</v>
      </c>
      <c r="AB99">
        <v>0</v>
      </c>
      <c r="AC99">
        <v>1</v>
      </c>
      <c r="AD99">
        <v>0</v>
      </c>
      <c r="AE99" t="s">
        <v>66</v>
      </c>
      <c r="AF99">
        <v>61.4</v>
      </c>
      <c r="AG99">
        <v>55.8</v>
      </c>
      <c r="AH99">
        <v>34.200000000000003</v>
      </c>
      <c r="AI99">
        <v>40.799999999999997</v>
      </c>
      <c r="AJ99">
        <v>52</v>
      </c>
      <c r="AK99">
        <v>76</v>
      </c>
      <c r="AL99">
        <v>1</v>
      </c>
      <c r="AM99">
        <v>20517</v>
      </c>
      <c r="AN99">
        <v>9.9290090897662058</v>
      </c>
      <c r="AO99">
        <v>1.57</v>
      </c>
      <c r="AP99" t="s">
        <v>76</v>
      </c>
      <c r="AQ99" t="s">
        <v>72</v>
      </c>
      <c r="AR99" t="s">
        <v>54</v>
      </c>
      <c r="AS99">
        <v>0</v>
      </c>
      <c r="AT99">
        <v>0</v>
      </c>
      <c r="AU99">
        <v>0</v>
      </c>
      <c r="AV99">
        <v>1</v>
      </c>
      <c r="AW99">
        <v>0</v>
      </c>
      <c r="AX99" t="s">
        <v>64</v>
      </c>
      <c r="AY99">
        <v>0</v>
      </c>
      <c r="AZ99">
        <v>1</v>
      </c>
      <c r="BA99">
        <v>0</v>
      </c>
      <c r="BB99">
        <v>0</v>
      </c>
      <c r="BC99">
        <v>1</v>
      </c>
      <c r="BD99">
        <v>0</v>
      </c>
      <c r="BE99">
        <v>0</v>
      </c>
      <c r="BF99">
        <v>0</v>
      </c>
      <c r="BG99" t="s">
        <v>65</v>
      </c>
      <c r="BH99">
        <v>1</v>
      </c>
      <c r="BI99">
        <v>1</v>
      </c>
      <c r="BJ99">
        <v>1</v>
      </c>
      <c r="BK99">
        <v>1</v>
      </c>
      <c r="BL99">
        <v>1</v>
      </c>
      <c r="BM99">
        <v>1</v>
      </c>
      <c r="BN99">
        <v>1</v>
      </c>
      <c r="BO99">
        <v>0</v>
      </c>
      <c r="BP99">
        <v>1</v>
      </c>
      <c r="BQ99">
        <v>0</v>
      </c>
      <c r="BR99" t="s">
        <v>66</v>
      </c>
      <c r="BS99">
        <v>61.4</v>
      </c>
      <c r="BT99">
        <v>55.8</v>
      </c>
      <c r="BU99">
        <v>34.200000000000003</v>
      </c>
      <c r="BV99">
        <v>40.799999999999997</v>
      </c>
      <c r="BW99">
        <v>52</v>
      </c>
      <c r="BX99">
        <v>76</v>
      </c>
      <c r="BY99">
        <v>1</v>
      </c>
    </row>
    <row r="100" spans="1:77" x14ac:dyDescent="0.3">
      <c r="A100" t="s">
        <v>67</v>
      </c>
      <c r="B100">
        <v>0</v>
      </c>
      <c r="C100">
        <v>0</v>
      </c>
      <c r="D100">
        <v>0</v>
      </c>
      <c r="E100">
        <v>0</v>
      </c>
      <c r="F100">
        <v>1</v>
      </c>
      <c r="G100">
        <v>0</v>
      </c>
      <c r="H100">
        <v>8650</v>
      </c>
      <c r="I100">
        <v>-0.92571604825248488</v>
      </c>
      <c r="J100">
        <v>1.06</v>
      </c>
      <c r="K100" t="s">
        <v>52</v>
      </c>
      <c r="L100" t="s">
        <v>68</v>
      </c>
      <c r="M100" t="s">
        <v>69</v>
      </c>
      <c r="N100">
        <v>0</v>
      </c>
      <c r="O100">
        <v>1</v>
      </c>
      <c r="P100">
        <v>0</v>
      </c>
      <c r="Q100" t="s">
        <v>55</v>
      </c>
      <c r="R100">
        <v>0</v>
      </c>
      <c r="S100">
        <v>1</v>
      </c>
      <c r="T100" t="s">
        <v>70</v>
      </c>
      <c r="U100">
        <v>1</v>
      </c>
      <c r="V100">
        <v>1</v>
      </c>
      <c r="W100">
        <v>0</v>
      </c>
      <c r="X100">
        <v>1</v>
      </c>
      <c r="Y100">
        <v>1</v>
      </c>
      <c r="Z100">
        <v>1</v>
      </c>
      <c r="AA100">
        <v>1</v>
      </c>
      <c r="AB100">
        <v>0</v>
      </c>
      <c r="AC100">
        <v>1</v>
      </c>
      <c r="AD100">
        <v>0</v>
      </c>
      <c r="AE100" t="s">
        <v>66</v>
      </c>
      <c r="AF100">
        <v>61.5</v>
      </c>
      <c r="AG100">
        <v>56</v>
      </c>
      <c r="AH100">
        <v>34.799999999999997</v>
      </c>
      <c r="AI100">
        <v>40.6</v>
      </c>
      <c r="AJ100">
        <v>51</v>
      </c>
      <c r="AK100">
        <v>76</v>
      </c>
      <c r="AL100">
        <v>1</v>
      </c>
      <c r="AM100">
        <v>8650</v>
      </c>
      <c r="AN100">
        <v>9.0653145999259248</v>
      </c>
      <c r="AO100">
        <v>1.06</v>
      </c>
      <c r="AP100" t="s">
        <v>52</v>
      </c>
      <c r="AQ100" t="s">
        <v>68</v>
      </c>
      <c r="AR100" t="s">
        <v>69</v>
      </c>
      <c r="AS100">
        <v>0</v>
      </c>
      <c r="AT100">
        <v>0</v>
      </c>
      <c r="AU100">
        <v>1</v>
      </c>
      <c r="AV100">
        <v>0</v>
      </c>
      <c r="AW100">
        <v>0</v>
      </c>
      <c r="AX100" t="s">
        <v>55</v>
      </c>
      <c r="AY100">
        <v>0</v>
      </c>
      <c r="AZ100">
        <v>1</v>
      </c>
      <c r="BA100">
        <v>0</v>
      </c>
      <c r="BB100">
        <v>0</v>
      </c>
      <c r="BC100">
        <v>0</v>
      </c>
      <c r="BD100">
        <v>1</v>
      </c>
      <c r="BE100">
        <v>0</v>
      </c>
      <c r="BF100">
        <v>0</v>
      </c>
      <c r="BG100" t="s">
        <v>70</v>
      </c>
      <c r="BH100">
        <v>1</v>
      </c>
      <c r="BI100">
        <v>1</v>
      </c>
      <c r="BJ100">
        <v>0</v>
      </c>
      <c r="BK100">
        <v>1</v>
      </c>
      <c r="BL100">
        <v>1</v>
      </c>
      <c r="BM100">
        <v>1</v>
      </c>
      <c r="BN100">
        <v>1</v>
      </c>
      <c r="BO100">
        <v>0</v>
      </c>
      <c r="BP100">
        <v>1</v>
      </c>
      <c r="BQ100">
        <v>0</v>
      </c>
      <c r="BR100" t="s">
        <v>66</v>
      </c>
      <c r="BS100">
        <v>61.5</v>
      </c>
      <c r="BT100">
        <v>56</v>
      </c>
      <c r="BU100">
        <v>34.799999999999997</v>
      </c>
      <c r="BV100">
        <v>40.6</v>
      </c>
      <c r="BW100">
        <v>51</v>
      </c>
      <c r="BX100">
        <v>76</v>
      </c>
      <c r="BY100">
        <v>1</v>
      </c>
    </row>
    <row r="101" spans="1:77" x14ac:dyDescent="0.3">
      <c r="A101" t="s">
        <v>62</v>
      </c>
      <c r="B101">
        <v>0</v>
      </c>
      <c r="C101">
        <v>1</v>
      </c>
      <c r="D101">
        <v>0</v>
      </c>
      <c r="E101">
        <v>0</v>
      </c>
      <c r="F101">
        <v>0</v>
      </c>
      <c r="G101">
        <v>0</v>
      </c>
      <c r="H101">
        <v>11030</v>
      </c>
      <c r="I101">
        <v>-0.58257681281523255</v>
      </c>
      <c r="J101">
        <v>1.181</v>
      </c>
      <c r="K101" t="s">
        <v>52</v>
      </c>
      <c r="L101" t="s">
        <v>63</v>
      </c>
      <c r="M101" t="s">
        <v>69</v>
      </c>
      <c r="N101">
        <v>0</v>
      </c>
      <c r="O101">
        <v>1</v>
      </c>
      <c r="P101">
        <v>0</v>
      </c>
      <c r="Q101" t="s">
        <v>55</v>
      </c>
      <c r="R101">
        <v>0</v>
      </c>
      <c r="S101">
        <v>1</v>
      </c>
      <c r="T101" t="s">
        <v>77</v>
      </c>
      <c r="U101">
        <v>1</v>
      </c>
      <c r="V101">
        <v>0</v>
      </c>
      <c r="W101">
        <v>0</v>
      </c>
      <c r="X101">
        <v>1</v>
      </c>
      <c r="Y101">
        <v>1</v>
      </c>
      <c r="Z101">
        <v>1</v>
      </c>
      <c r="AA101">
        <v>0</v>
      </c>
      <c r="AB101">
        <v>0</v>
      </c>
      <c r="AC101">
        <v>0</v>
      </c>
      <c r="AD101">
        <v>0</v>
      </c>
      <c r="AE101" t="s">
        <v>66</v>
      </c>
      <c r="AF101">
        <v>61.8</v>
      </c>
      <c r="AG101">
        <v>57.2</v>
      </c>
      <c r="AH101">
        <v>34.9</v>
      </c>
      <c r="AI101">
        <v>40.9</v>
      </c>
      <c r="AJ101">
        <v>51</v>
      </c>
      <c r="AK101">
        <v>77</v>
      </c>
      <c r="AL101">
        <v>1</v>
      </c>
      <c r="AM101">
        <v>11030</v>
      </c>
      <c r="AN101">
        <v>9.3083741122475487</v>
      </c>
      <c r="AO101">
        <v>1.181</v>
      </c>
      <c r="AP101" t="s">
        <v>52</v>
      </c>
      <c r="AQ101" t="s">
        <v>63</v>
      </c>
      <c r="AR101" t="s">
        <v>69</v>
      </c>
      <c r="AS101">
        <v>0</v>
      </c>
      <c r="AT101">
        <v>0</v>
      </c>
      <c r="AU101">
        <v>1</v>
      </c>
      <c r="AV101">
        <v>0</v>
      </c>
      <c r="AW101">
        <v>0</v>
      </c>
      <c r="AX101" t="s">
        <v>55</v>
      </c>
      <c r="AY101">
        <v>0</v>
      </c>
      <c r="AZ101">
        <v>1</v>
      </c>
      <c r="BA101">
        <v>0</v>
      </c>
      <c r="BB101">
        <v>0</v>
      </c>
      <c r="BC101">
        <v>0</v>
      </c>
      <c r="BD101">
        <v>1</v>
      </c>
      <c r="BE101">
        <v>0</v>
      </c>
      <c r="BF101">
        <v>0</v>
      </c>
      <c r="BG101" t="s">
        <v>77</v>
      </c>
      <c r="BH101">
        <v>1</v>
      </c>
      <c r="BI101">
        <v>0</v>
      </c>
      <c r="BJ101">
        <v>0</v>
      </c>
      <c r="BK101">
        <v>1</v>
      </c>
      <c r="BL101">
        <v>1</v>
      </c>
      <c r="BM101">
        <v>1</v>
      </c>
      <c r="BN101">
        <v>0</v>
      </c>
      <c r="BO101">
        <v>0</v>
      </c>
      <c r="BP101">
        <v>0</v>
      </c>
      <c r="BQ101">
        <v>0</v>
      </c>
      <c r="BR101" t="s">
        <v>66</v>
      </c>
      <c r="BS101">
        <v>61.8</v>
      </c>
      <c r="BT101">
        <v>57.2</v>
      </c>
      <c r="BU101">
        <v>34.9</v>
      </c>
      <c r="BV101">
        <v>40.9</v>
      </c>
      <c r="BW101">
        <v>51</v>
      </c>
      <c r="BX101">
        <v>77</v>
      </c>
      <c r="BY101">
        <v>1</v>
      </c>
    </row>
    <row r="102" spans="1:77" x14ac:dyDescent="0.3">
      <c r="A102" t="s">
        <v>75</v>
      </c>
      <c r="B102">
        <v>0</v>
      </c>
      <c r="C102">
        <v>0</v>
      </c>
      <c r="D102">
        <v>1</v>
      </c>
      <c r="E102">
        <v>0</v>
      </c>
      <c r="F102">
        <v>0</v>
      </c>
      <c r="G102">
        <v>0</v>
      </c>
      <c r="H102">
        <v>31128</v>
      </c>
      <c r="I102">
        <v>2.3150754366880864</v>
      </c>
      <c r="J102">
        <v>1.76</v>
      </c>
      <c r="K102" t="s">
        <v>76</v>
      </c>
      <c r="L102" t="s">
        <v>72</v>
      </c>
      <c r="M102" t="s">
        <v>74</v>
      </c>
      <c r="N102">
        <v>0</v>
      </c>
      <c r="O102">
        <v>1</v>
      </c>
      <c r="P102">
        <v>0</v>
      </c>
      <c r="Q102" t="s">
        <v>55</v>
      </c>
      <c r="R102">
        <v>0</v>
      </c>
      <c r="S102">
        <v>1</v>
      </c>
      <c r="T102" t="s">
        <v>65</v>
      </c>
      <c r="U102">
        <v>1</v>
      </c>
      <c r="V102">
        <v>1</v>
      </c>
      <c r="W102">
        <v>0</v>
      </c>
      <c r="X102">
        <v>1</v>
      </c>
      <c r="Y102">
        <v>1</v>
      </c>
      <c r="Z102">
        <v>1</v>
      </c>
      <c r="AA102">
        <v>1</v>
      </c>
      <c r="AB102">
        <v>0</v>
      </c>
      <c r="AC102">
        <v>1</v>
      </c>
      <c r="AD102">
        <v>0</v>
      </c>
      <c r="AE102" t="s">
        <v>66</v>
      </c>
      <c r="AF102">
        <v>61.6</v>
      </c>
      <c r="AG102">
        <v>56.7</v>
      </c>
      <c r="AH102">
        <v>34.6</v>
      </c>
      <c r="AI102">
        <v>40.9</v>
      </c>
      <c r="AJ102">
        <v>51</v>
      </c>
      <c r="AK102">
        <v>78</v>
      </c>
      <c r="AL102">
        <v>1</v>
      </c>
      <c r="AM102">
        <v>31128</v>
      </c>
      <c r="AN102">
        <v>10.34586301466439</v>
      </c>
      <c r="AO102">
        <v>1.76</v>
      </c>
      <c r="AP102" t="s">
        <v>76</v>
      </c>
      <c r="AQ102" t="s">
        <v>72</v>
      </c>
      <c r="AR102" t="s">
        <v>74</v>
      </c>
      <c r="AS102">
        <v>0</v>
      </c>
      <c r="AT102">
        <v>1</v>
      </c>
      <c r="AU102">
        <v>0</v>
      </c>
      <c r="AV102">
        <v>0</v>
      </c>
      <c r="AW102">
        <v>0</v>
      </c>
      <c r="AX102" t="s">
        <v>55</v>
      </c>
      <c r="AY102">
        <v>0</v>
      </c>
      <c r="AZ102">
        <v>1</v>
      </c>
      <c r="BA102">
        <v>0</v>
      </c>
      <c r="BB102">
        <v>0</v>
      </c>
      <c r="BC102">
        <v>0</v>
      </c>
      <c r="BD102">
        <v>1</v>
      </c>
      <c r="BE102">
        <v>0</v>
      </c>
      <c r="BF102">
        <v>0</v>
      </c>
      <c r="BG102" t="s">
        <v>65</v>
      </c>
      <c r="BH102">
        <v>1</v>
      </c>
      <c r="BI102">
        <v>1</v>
      </c>
      <c r="BJ102">
        <v>0</v>
      </c>
      <c r="BK102">
        <v>1</v>
      </c>
      <c r="BL102">
        <v>1</v>
      </c>
      <c r="BM102">
        <v>1</v>
      </c>
      <c r="BN102">
        <v>1</v>
      </c>
      <c r="BO102">
        <v>0</v>
      </c>
      <c r="BP102">
        <v>1</v>
      </c>
      <c r="BQ102">
        <v>0</v>
      </c>
      <c r="BR102" t="s">
        <v>66</v>
      </c>
      <c r="BS102">
        <v>61.6</v>
      </c>
      <c r="BT102">
        <v>56.7</v>
      </c>
      <c r="BU102">
        <v>34.6</v>
      </c>
      <c r="BV102">
        <v>40.9</v>
      </c>
      <c r="BW102">
        <v>51</v>
      </c>
      <c r="BX102">
        <v>78</v>
      </c>
      <c r="BY102">
        <v>1</v>
      </c>
    </row>
    <row r="103" spans="1:77" x14ac:dyDescent="0.3">
      <c r="A103" t="s">
        <v>58</v>
      </c>
      <c r="B103">
        <v>1</v>
      </c>
      <c r="C103">
        <v>0</v>
      </c>
      <c r="D103">
        <v>0</v>
      </c>
      <c r="E103">
        <v>0</v>
      </c>
      <c r="F103">
        <v>0</v>
      </c>
      <c r="G103">
        <v>0</v>
      </c>
      <c r="H103">
        <v>13524.05</v>
      </c>
      <c r="I103">
        <v>-0.22299428754536735</v>
      </c>
      <c r="J103">
        <v>1.23</v>
      </c>
      <c r="K103" t="s">
        <v>52</v>
      </c>
      <c r="L103" t="s">
        <v>59</v>
      </c>
      <c r="M103" t="s">
        <v>54</v>
      </c>
      <c r="N103">
        <v>0</v>
      </c>
      <c r="O103">
        <v>0</v>
      </c>
      <c r="P103">
        <v>1</v>
      </c>
      <c r="Q103" t="s">
        <v>73</v>
      </c>
      <c r="R103">
        <v>0</v>
      </c>
      <c r="S103">
        <v>1</v>
      </c>
      <c r="T103" t="s">
        <v>56</v>
      </c>
      <c r="U103">
        <v>0</v>
      </c>
      <c r="V103">
        <v>1</v>
      </c>
      <c r="W103">
        <v>1</v>
      </c>
      <c r="X103">
        <v>0</v>
      </c>
      <c r="Y103">
        <v>1</v>
      </c>
      <c r="Z103">
        <v>1</v>
      </c>
      <c r="AA103">
        <v>1</v>
      </c>
      <c r="AB103">
        <v>0</v>
      </c>
      <c r="AC103">
        <v>0</v>
      </c>
      <c r="AD103">
        <v>0</v>
      </c>
      <c r="AE103" t="s">
        <v>57</v>
      </c>
      <c r="AF103">
        <v>61.7</v>
      </c>
      <c r="AG103">
        <v>57</v>
      </c>
      <c r="AH103">
        <v>35.5</v>
      </c>
      <c r="AI103">
        <v>40.6</v>
      </c>
      <c r="AJ103">
        <v>55</v>
      </c>
      <c r="AK103">
        <v>80</v>
      </c>
      <c r="AL103">
        <v>1</v>
      </c>
      <c r="AM103">
        <v>13524.05</v>
      </c>
      <c r="AN103">
        <v>9.5122248609519691</v>
      </c>
      <c r="AO103">
        <v>1.23</v>
      </c>
      <c r="AP103" t="s">
        <v>52</v>
      </c>
      <c r="AQ103" t="s">
        <v>59</v>
      </c>
      <c r="AR103" t="s">
        <v>54</v>
      </c>
      <c r="AS103">
        <v>0</v>
      </c>
      <c r="AT103">
        <v>0</v>
      </c>
      <c r="AU103">
        <v>0</v>
      </c>
      <c r="AV103">
        <v>1</v>
      </c>
      <c r="AW103">
        <v>0</v>
      </c>
      <c r="AX103" t="s">
        <v>73</v>
      </c>
      <c r="AY103">
        <v>0</v>
      </c>
      <c r="AZ103">
        <v>1</v>
      </c>
      <c r="BA103">
        <v>0</v>
      </c>
      <c r="BB103">
        <v>0</v>
      </c>
      <c r="BC103">
        <v>0</v>
      </c>
      <c r="BD103">
        <v>0</v>
      </c>
      <c r="BE103">
        <v>1</v>
      </c>
      <c r="BF103">
        <v>0</v>
      </c>
      <c r="BG103" t="s">
        <v>56</v>
      </c>
      <c r="BH103">
        <v>0</v>
      </c>
      <c r="BI103">
        <v>1</v>
      </c>
      <c r="BJ103">
        <v>1</v>
      </c>
      <c r="BK103">
        <v>0</v>
      </c>
      <c r="BL103">
        <v>1</v>
      </c>
      <c r="BM103">
        <v>1</v>
      </c>
      <c r="BN103">
        <v>1</v>
      </c>
      <c r="BO103">
        <v>0</v>
      </c>
      <c r="BP103">
        <v>0</v>
      </c>
      <c r="BQ103">
        <v>0</v>
      </c>
      <c r="BR103" t="s">
        <v>57</v>
      </c>
      <c r="BS103">
        <v>61.7</v>
      </c>
      <c r="BT103">
        <v>57</v>
      </c>
      <c r="BU103">
        <v>35.5</v>
      </c>
      <c r="BV103">
        <v>40.6</v>
      </c>
      <c r="BW103">
        <v>55</v>
      </c>
      <c r="BX103">
        <v>80</v>
      </c>
      <c r="BY103">
        <v>1</v>
      </c>
    </row>
    <row r="104" spans="1:77" x14ac:dyDescent="0.3">
      <c r="A104" t="s">
        <v>71</v>
      </c>
      <c r="B104">
        <v>0</v>
      </c>
      <c r="C104">
        <v>0</v>
      </c>
      <c r="D104">
        <v>0</v>
      </c>
      <c r="E104">
        <v>0</v>
      </c>
      <c r="F104">
        <v>0</v>
      </c>
      <c r="G104">
        <v>1</v>
      </c>
      <c r="H104">
        <v>17945</v>
      </c>
      <c r="I104">
        <v>0.41440125989426341</v>
      </c>
      <c r="J104">
        <v>1.702</v>
      </c>
      <c r="K104" t="s">
        <v>52</v>
      </c>
      <c r="L104" t="s">
        <v>72</v>
      </c>
      <c r="M104" t="s">
        <v>60</v>
      </c>
      <c r="N104">
        <v>0</v>
      </c>
      <c r="O104">
        <v>0</v>
      </c>
      <c r="P104">
        <v>1</v>
      </c>
      <c r="Q104" t="s">
        <v>55</v>
      </c>
      <c r="R104">
        <v>0</v>
      </c>
      <c r="S104">
        <v>1</v>
      </c>
      <c r="T104" t="s">
        <v>65</v>
      </c>
      <c r="U104">
        <v>1</v>
      </c>
      <c r="V104">
        <v>1</v>
      </c>
      <c r="W104">
        <v>0</v>
      </c>
      <c r="X104">
        <v>1</v>
      </c>
      <c r="Y104">
        <v>1</v>
      </c>
      <c r="Z104">
        <v>1</v>
      </c>
      <c r="AA104">
        <v>1</v>
      </c>
      <c r="AB104">
        <v>0</v>
      </c>
      <c r="AC104">
        <v>1</v>
      </c>
      <c r="AD104">
        <v>1</v>
      </c>
      <c r="AE104" t="s">
        <v>66</v>
      </c>
      <c r="AF104">
        <v>61.9</v>
      </c>
      <c r="AG104">
        <v>56.3</v>
      </c>
      <c r="AH104">
        <v>34.700000000000003</v>
      </c>
      <c r="AI104">
        <v>40.799999999999997</v>
      </c>
      <c r="AJ104">
        <v>54</v>
      </c>
      <c r="AK104">
        <v>77</v>
      </c>
      <c r="AL104">
        <v>1</v>
      </c>
      <c r="AM104">
        <v>17945</v>
      </c>
      <c r="AN104">
        <v>9.7950668035817081</v>
      </c>
      <c r="AO104">
        <v>1.702</v>
      </c>
      <c r="AP104" t="s">
        <v>52</v>
      </c>
      <c r="AQ104" t="s">
        <v>72</v>
      </c>
      <c r="AR104" t="s">
        <v>60</v>
      </c>
      <c r="AS104">
        <v>0</v>
      </c>
      <c r="AT104">
        <v>0</v>
      </c>
      <c r="AU104">
        <v>0</v>
      </c>
      <c r="AV104">
        <v>0</v>
      </c>
      <c r="AW104">
        <v>1</v>
      </c>
      <c r="AX104" t="s">
        <v>55</v>
      </c>
      <c r="AY104">
        <v>0</v>
      </c>
      <c r="AZ104">
        <v>1</v>
      </c>
      <c r="BA104">
        <v>0</v>
      </c>
      <c r="BB104">
        <v>0</v>
      </c>
      <c r="BC104">
        <v>0</v>
      </c>
      <c r="BD104">
        <v>1</v>
      </c>
      <c r="BE104">
        <v>0</v>
      </c>
      <c r="BF104">
        <v>0</v>
      </c>
      <c r="BG104" t="s">
        <v>65</v>
      </c>
      <c r="BH104">
        <v>1</v>
      </c>
      <c r="BI104">
        <v>1</v>
      </c>
      <c r="BJ104">
        <v>0</v>
      </c>
      <c r="BK104">
        <v>1</v>
      </c>
      <c r="BL104">
        <v>1</v>
      </c>
      <c r="BM104">
        <v>1</v>
      </c>
      <c r="BN104">
        <v>1</v>
      </c>
      <c r="BO104">
        <v>0</v>
      </c>
      <c r="BP104">
        <v>1</v>
      </c>
      <c r="BQ104">
        <v>1</v>
      </c>
      <c r="BR104" t="s">
        <v>66</v>
      </c>
      <c r="BS104">
        <v>61.9</v>
      </c>
      <c r="BT104">
        <v>56.3</v>
      </c>
      <c r="BU104">
        <v>34.700000000000003</v>
      </c>
      <c r="BV104">
        <v>40.799999999999997</v>
      </c>
      <c r="BW104">
        <v>54</v>
      </c>
      <c r="BX104">
        <v>77</v>
      </c>
      <c r="BY104">
        <v>1</v>
      </c>
    </row>
    <row r="105" spans="1:77" x14ac:dyDescent="0.3">
      <c r="A105" t="s">
        <v>58</v>
      </c>
      <c r="B105">
        <v>1</v>
      </c>
      <c r="C105">
        <v>0</v>
      </c>
      <c r="D105">
        <v>0</v>
      </c>
      <c r="E105">
        <v>0</v>
      </c>
      <c r="F105">
        <v>0</v>
      </c>
      <c r="G105">
        <v>0</v>
      </c>
      <c r="H105">
        <v>17073.005000000001</v>
      </c>
      <c r="I105">
        <v>0.28868037854758</v>
      </c>
      <c r="J105">
        <v>1.27</v>
      </c>
      <c r="K105" t="s">
        <v>52</v>
      </c>
      <c r="L105" t="s">
        <v>59</v>
      </c>
      <c r="M105" t="s">
        <v>13</v>
      </c>
      <c r="N105">
        <v>1</v>
      </c>
      <c r="O105">
        <v>0</v>
      </c>
      <c r="P105">
        <v>0</v>
      </c>
      <c r="Q105" t="s">
        <v>64</v>
      </c>
      <c r="R105">
        <v>0</v>
      </c>
      <c r="S105">
        <v>1</v>
      </c>
      <c r="T105" t="s">
        <v>65</v>
      </c>
      <c r="U105">
        <v>0</v>
      </c>
      <c r="V105">
        <v>1</v>
      </c>
      <c r="W105">
        <v>0</v>
      </c>
      <c r="X105">
        <v>0</v>
      </c>
      <c r="Y105">
        <v>1</v>
      </c>
      <c r="Z105">
        <v>1</v>
      </c>
      <c r="AA105">
        <v>1</v>
      </c>
      <c r="AB105">
        <v>0</v>
      </c>
      <c r="AC105">
        <v>0</v>
      </c>
      <c r="AD105">
        <v>0</v>
      </c>
      <c r="AE105" t="s">
        <v>57</v>
      </c>
      <c r="AF105">
        <v>61.4</v>
      </c>
      <c r="AG105">
        <v>56</v>
      </c>
      <c r="AH105">
        <v>35</v>
      </c>
      <c r="AI105">
        <v>40.6</v>
      </c>
      <c r="AJ105">
        <v>55</v>
      </c>
      <c r="AK105">
        <v>80</v>
      </c>
      <c r="AL105">
        <v>1</v>
      </c>
      <c r="AM105">
        <v>17073.005000000001</v>
      </c>
      <c r="AN105">
        <v>9.7452538401312623</v>
      </c>
      <c r="AO105">
        <v>1.27</v>
      </c>
      <c r="AP105" t="s">
        <v>52</v>
      </c>
      <c r="AQ105" t="s">
        <v>59</v>
      </c>
      <c r="AR105" t="s">
        <v>13</v>
      </c>
      <c r="AS105">
        <v>1</v>
      </c>
      <c r="AT105">
        <v>0</v>
      </c>
      <c r="AU105">
        <v>0</v>
      </c>
      <c r="AV105">
        <v>0</v>
      </c>
      <c r="AW105">
        <v>0</v>
      </c>
      <c r="AX105" t="s">
        <v>64</v>
      </c>
      <c r="AY105">
        <v>0</v>
      </c>
      <c r="AZ105">
        <v>1</v>
      </c>
      <c r="BA105">
        <v>0</v>
      </c>
      <c r="BB105">
        <v>0</v>
      </c>
      <c r="BC105">
        <v>1</v>
      </c>
      <c r="BD105">
        <v>0</v>
      </c>
      <c r="BE105">
        <v>0</v>
      </c>
      <c r="BF105">
        <v>0</v>
      </c>
      <c r="BG105" t="s">
        <v>65</v>
      </c>
      <c r="BH105">
        <v>0</v>
      </c>
      <c r="BI105">
        <v>1</v>
      </c>
      <c r="BJ105">
        <v>0</v>
      </c>
      <c r="BK105">
        <v>0</v>
      </c>
      <c r="BL105">
        <v>1</v>
      </c>
      <c r="BM105">
        <v>1</v>
      </c>
      <c r="BN105">
        <v>1</v>
      </c>
      <c r="BO105">
        <v>0</v>
      </c>
      <c r="BP105">
        <v>0</v>
      </c>
      <c r="BQ105">
        <v>0</v>
      </c>
      <c r="BR105" t="s">
        <v>57</v>
      </c>
      <c r="BS105">
        <v>61.4</v>
      </c>
      <c r="BT105">
        <v>56</v>
      </c>
      <c r="BU105">
        <v>35</v>
      </c>
      <c r="BV105">
        <v>40.6</v>
      </c>
      <c r="BW105">
        <v>55</v>
      </c>
      <c r="BX105">
        <v>80</v>
      </c>
      <c r="BY105">
        <v>1</v>
      </c>
    </row>
    <row r="106" spans="1:77" x14ac:dyDescent="0.3">
      <c r="A106" t="s">
        <v>62</v>
      </c>
      <c r="B106">
        <v>0</v>
      </c>
      <c r="C106">
        <v>1</v>
      </c>
      <c r="D106">
        <v>0</v>
      </c>
      <c r="E106">
        <v>0</v>
      </c>
      <c r="F106">
        <v>0</v>
      </c>
      <c r="G106">
        <v>0</v>
      </c>
      <c r="H106">
        <v>16295</v>
      </c>
      <c r="I106">
        <v>0.17651061347768085</v>
      </c>
      <c r="J106">
        <v>1.208</v>
      </c>
      <c r="K106" t="s">
        <v>52</v>
      </c>
      <c r="L106" t="s">
        <v>63</v>
      </c>
      <c r="M106" t="s">
        <v>13</v>
      </c>
      <c r="N106">
        <v>1</v>
      </c>
      <c r="O106">
        <v>0</v>
      </c>
      <c r="P106">
        <v>0</v>
      </c>
      <c r="Q106" t="s">
        <v>64</v>
      </c>
      <c r="R106">
        <v>0</v>
      </c>
      <c r="S106">
        <v>1</v>
      </c>
      <c r="T106" t="s">
        <v>65</v>
      </c>
      <c r="U106">
        <v>1</v>
      </c>
      <c r="V106">
        <v>1</v>
      </c>
      <c r="W106">
        <v>0</v>
      </c>
      <c r="X106">
        <v>1</v>
      </c>
      <c r="Y106">
        <v>1</v>
      </c>
      <c r="Z106">
        <v>1</v>
      </c>
      <c r="AA106">
        <v>1</v>
      </c>
      <c r="AB106">
        <v>1</v>
      </c>
      <c r="AC106">
        <v>1</v>
      </c>
      <c r="AD106">
        <v>1</v>
      </c>
      <c r="AE106" t="s">
        <v>66</v>
      </c>
      <c r="AF106">
        <v>61.1</v>
      </c>
      <c r="AG106">
        <v>56</v>
      </c>
      <c r="AH106">
        <v>34.700000000000003</v>
      </c>
      <c r="AI106">
        <v>40.6</v>
      </c>
      <c r="AJ106">
        <v>48</v>
      </c>
      <c r="AK106">
        <v>77</v>
      </c>
      <c r="AL106">
        <v>1</v>
      </c>
      <c r="AM106">
        <v>16295</v>
      </c>
      <c r="AN106">
        <v>9.6986135912716627</v>
      </c>
      <c r="AO106">
        <v>1.208</v>
      </c>
      <c r="AP106" t="s">
        <v>52</v>
      </c>
      <c r="AQ106" t="s">
        <v>63</v>
      </c>
      <c r="AR106" t="s">
        <v>13</v>
      </c>
      <c r="AS106">
        <v>1</v>
      </c>
      <c r="AT106">
        <v>0</v>
      </c>
      <c r="AU106">
        <v>0</v>
      </c>
      <c r="AV106">
        <v>0</v>
      </c>
      <c r="AW106">
        <v>0</v>
      </c>
      <c r="AX106" t="s">
        <v>64</v>
      </c>
      <c r="AY106">
        <v>0</v>
      </c>
      <c r="AZ106">
        <v>1</v>
      </c>
      <c r="BA106">
        <v>0</v>
      </c>
      <c r="BB106">
        <v>0</v>
      </c>
      <c r="BC106">
        <v>1</v>
      </c>
      <c r="BD106">
        <v>0</v>
      </c>
      <c r="BE106">
        <v>0</v>
      </c>
      <c r="BF106">
        <v>0</v>
      </c>
      <c r="BG106" t="s">
        <v>65</v>
      </c>
      <c r="BH106">
        <v>1</v>
      </c>
      <c r="BI106">
        <v>1</v>
      </c>
      <c r="BJ106">
        <v>0</v>
      </c>
      <c r="BK106">
        <v>1</v>
      </c>
      <c r="BL106">
        <v>1</v>
      </c>
      <c r="BM106">
        <v>1</v>
      </c>
      <c r="BN106">
        <v>1</v>
      </c>
      <c r="BO106">
        <v>1</v>
      </c>
      <c r="BP106">
        <v>1</v>
      </c>
      <c r="BQ106">
        <v>1</v>
      </c>
      <c r="BR106" t="s">
        <v>66</v>
      </c>
      <c r="BS106">
        <v>61.1</v>
      </c>
      <c r="BT106">
        <v>56</v>
      </c>
      <c r="BU106">
        <v>34.700000000000003</v>
      </c>
      <c r="BV106">
        <v>40.6</v>
      </c>
      <c r="BW106">
        <v>48</v>
      </c>
      <c r="BX106">
        <v>77</v>
      </c>
      <c r="BY106">
        <v>1</v>
      </c>
    </row>
    <row r="107" spans="1:77" x14ac:dyDescent="0.3">
      <c r="A107" t="s">
        <v>58</v>
      </c>
      <c r="B107">
        <v>1</v>
      </c>
      <c r="C107">
        <v>0</v>
      </c>
      <c r="D107">
        <v>0</v>
      </c>
      <c r="E107">
        <v>0</v>
      </c>
      <c r="F107">
        <v>0</v>
      </c>
      <c r="G107">
        <v>0</v>
      </c>
      <c r="H107">
        <v>8396.14</v>
      </c>
      <c r="I107">
        <v>-0.96231660552479625</v>
      </c>
      <c r="J107">
        <v>1.08</v>
      </c>
      <c r="K107" t="s">
        <v>52</v>
      </c>
      <c r="L107" t="s">
        <v>59</v>
      </c>
      <c r="M107" t="s">
        <v>60</v>
      </c>
      <c r="N107">
        <v>0</v>
      </c>
      <c r="O107">
        <v>0</v>
      </c>
      <c r="P107">
        <v>1</v>
      </c>
      <c r="Q107" t="s">
        <v>61</v>
      </c>
      <c r="R107">
        <v>0</v>
      </c>
      <c r="S107">
        <v>1</v>
      </c>
      <c r="T107" t="s">
        <v>70</v>
      </c>
      <c r="U107">
        <v>1</v>
      </c>
      <c r="V107">
        <v>1</v>
      </c>
      <c r="W107">
        <v>0</v>
      </c>
      <c r="X107">
        <v>0</v>
      </c>
      <c r="Y107">
        <v>1</v>
      </c>
      <c r="Z107">
        <v>1</v>
      </c>
      <c r="AA107">
        <v>1</v>
      </c>
      <c r="AB107">
        <v>1</v>
      </c>
      <c r="AC107">
        <v>0</v>
      </c>
      <c r="AD107">
        <v>0</v>
      </c>
      <c r="AE107" t="s">
        <v>57</v>
      </c>
      <c r="AF107">
        <v>60.4</v>
      </c>
      <c r="AG107">
        <v>57</v>
      </c>
      <c r="AH107">
        <v>34</v>
      </c>
      <c r="AI107">
        <v>40.799999999999997</v>
      </c>
      <c r="AJ107">
        <v>50</v>
      </c>
      <c r="AK107">
        <v>80</v>
      </c>
      <c r="AL107">
        <v>1</v>
      </c>
      <c r="AM107">
        <v>8396.14</v>
      </c>
      <c r="AN107">
        <v>9.0355273554084601</v>
      </c>
      <c r="AO107">
        <v>1.08</v>
      </c>
      <c r="AP107" t="s">
        <v>52</v>
      </c>
      <c r="AQ107" t="s">
        <v>59</v>
      </c>
      <c r="AR107" t="s">
        <v>60</v>
      </c>
      <c r="AS107">
        <v>0</v>
      </c>
      <c r="AT107">
        <v>0</v>
      </c>
      <c r="AU107">
        <v>0</v>
      </c>
      <c r="AV107">
        <v>0</v>
      </c>
      <c r="AW107">
        <v>1</v>
      </c>
      <c r="AX107" t="s">
        <v>61</v>
      </c>
      <c r="AY107">
        <v>0</v>
      </c>
      <c r="AZ107">
        <v>1</v>
      </c>
      <c r="BA107">
        <v>0</v>
      </c>
      <c r="BB107">
        <v>0</v>
      </c>
      <c r="BC107">
        <v>0</v>
      </c>
      <c r="BD107">
        <v>0</v>
      </c>
      <c r="BE107">
        <v>0</v>
      </c>
      <c r="BF107">
        <v>1</v>
      </c>
      <c r="BG107" t="s">
        <v>70</v>
      </c>
      <c r="BH107">
        <v>1</v>
      </c>
      <c r="BI107">
        <v>1</v>
      </c>
      <c r="BJ107">
        <v>0</v>
      </c>
      <c r="BK107">
        <v>0</v>
      </c>
      <c r="BL107">
        <v>1</v>
      </c>
      <c r="BM107">
        <v>1</v>
      </c>
      <c r="BN107">
        <v>1</v>
      </c>
      <c r="BO107">
        <v>1</v>
      </c>
      <c r="BP107">
        <v>0</v>
      </c>
      <c r="BQ107">
        <v>0</v>
      </c>
      <c r="BR107" t="s">
        <v>57</v>
      </c>
      <c r="BS107">
        <v>60.4</v>
      </c>
      <c r="BT107">
        <v>57</v>
      </c>
      <c r="BU107">
        <v>34</v>
      </c>
      <c r="BV107">
        <v>40.799999999999997</v>
      </c>
      <c r="BW107">
        <v>50</v>
      </c>
      <c r="BX107">
        <v>80</v>
      </c>
      <c r="BY107">
        <v>1</v>
      </c>
    </row>
    <row r="108" spans="1:77" x14ac:dyDescent="0.3">
      <c r="A108" t="s">
        <v>75</v>
      </c>
      <c r="B108">
        <v>0</v>
      </c>
      <c r="C108">
        <v>0</v>
      </c>
      <c r="D108">
        <v>1</v>
      </c>
      <c r="E108">
        <v>0</v>
      </c>
      <c r="F108">
        <v>0</v>
      </c>
      <c r="G108">
        <v>0</v>
      </c>
      <c r="H108">
        <v>8832</v>
      </c>
      <c r="I108">
        <v>-0.89947598907198911</v>
      </c>
      <c r="J108">
        <v>1.07</v>
      </c>
      <c r="K108" t="s">
        <v>76</v>
      </c>
      <c r="L108" t="s">
        <v>72</v>
      </c>
      <c r="M108" t="s">
        <v>60</v>
      </c>
      <c r="N108">
        <v>0</v>
      </c>
      <c r="O108">
        <v>0</v>
      </c>
      <c r="P108">
        <v>1</v>
      </c>
      <c r="Q108" t="s">
        <v>55</v>
      </c>
      <c r="R108">
        <v>0</v>
      </c>
      <c r="S108">
        <v>1</v>
      </c>
      <c r="T108" t="s">
        <v>65</v>
      </c>
      <c r="U108">
        <v>1</v>
      </c>
      <c r="V108">
        <v>1</v>
      </c>
      <c r="W108">
        <v>0</v>
      </c>
      <c r="X108">
        <v>1</v>
      </c>
      <c r="Y108">
        <v>1</v>
      </c>
      <c r="Z108">
        <v>1</v>
      </c>
      <c r="AA108">
        <v>0</v>
      </c>
      <c r="AB108">
        <v>1</v>
      </c>
      <c r="AC108">
        <v>0</v>
      </c>
      <c r="AD108">
        <v>0</v>
      </c>
      <c r="AE108" t="s">
        <v>66</v>
      </c>
      <c r="AF108">
        <v>60.1</v>
      </c>
      <c r="AG108">
        <v>57.2</v>
      </c>
      <c r="AH108">
        <v>34.1</v>
      </c>
      <c r="AI108">
        <v>40.799999999999997</v>
      </c>
      <c r="AJ108">
        <v>50</v>
      </c>
      <c r="AK108">
        <v>77</v>
      </c>
      <c r="AL108">
        <v>1</v>
      </c>
      <c r="AM108">
        <v>8832</v>
      </c>
      <c r="AN108">
        <v>9.0861367685168766</v>
      </c>
      <c r="AO108">
        <v>1.07</v>
      </c>
      <c r="AP108" t="s">
        <v>76</v>
      </c>
      <c r="AQ108" t="s">
        <v>72</v>
      </c>
      <c r="AR108" t="s">
        <v>60</v>
      </c>
      <c r="AS108">
        <v>0</v>
      </c>
      <c r="AT108">
        <v>0</v>
      </c>
      <c r="AU108">
        <v>0</v>
      </c>
      <c r="AV108">
        <v>0</v>
      </c>
      <c r="AW108">
        <v>1</v>
      </c>
      <c r="AX108" t="s">
        <v>55</v>
      </c>
      <c r="AY108">
        <v>0</v>
      </c>
      <c r="AZ108">
        <v>1</v>
      </c>
      <c r="BA108">
        <v>0</v>
      </c>
      <c r="BB108">
        <v>0</v>
      </c>
      <c r="BC108">
        <v>0</v>
      </c>
      <c r="BD108">
        <v>1</v>
      </c>
      <c r="BE108">
        <v>0</v>
      </c>
      <c r="BF108">
        <v>0</v>
      </c>
      <c r="BG108" t="s">
        <v>65</v>
      </c>
      <c r="BH108">
        <v>1</v>
      </c>
      <c r="BI108">
        <v>1</v>
      </c>
      <c r="BJ108">
        <v>0</v>
      </c>
      <c r="BK108">
        <v>1</v>
      </c>
      <c r="BL108">
        <v>1</v>
      </c>
      <c r="BM108">
        <v>1</v>
      </c>
      <c r="BN108">
        <v>0</v>
      </c>
      <c r="BO108">
        <v>1</v>
      </c>
      <c r="BP108">
        <v>0</v>
      </c>
      <c r="BQ108">
        <v>0</v>
      </c>
      <c r="BR108" t="s">
        <v>66</v>
      </c>
      <c r="BS108">
        <v>60.1</v>
      </c>
      <c r="BT108">
        <v>57.2</v>
      </c>
      <c r="BU108">
        <v>34.1</v>
      </c>
      <c r="BV108">
        <v>40.799999999999997</v>
      </c>
      <c r="BW108">
        <v>50</v>
      </c>
      <c r="BX108">
        <v>77</v>
      </c>
      <c r="BY108">
        <v>1</v>
      </c>
    </row>
    <row r="109" spans="1:77" x14ac:dyDescent="0.3">
      <c r="A109" t="s">
        <v>58</v>
      </c>
      <c r="B109">
        <v>1</v>
      </c>
      <c r="C109">
        <v>0</v>
      </c>
      <c r="D109">
        <v>0</v>
      </c>
      <c r="E109">
        <v>0</v>
      </c>
      <c r="F109">
        <v>0</v>
      </c>
      <c r="G109">
        <v>0</v>
      </c>
      <c r="H109">
        <v>30643.35</v>
      </c>
      <c r="I109">
        <v>2.2452004659088152</v>
      </c>
      <c r="J109">
        <v>1.77</v>
      </c>
      <c r="K109" t="s">
        <v>52</v>
      </c>
      <c r="L109" t="s">
        <v>59</v>
      </c>
      <c r="M109" t="s">
        <v>69</v>
      </c>
      <c r="N109">
        <v>0</v>
      </c>
      <c r="O109">
        <v>1</v>
      </c>
      <c r="P109">
        <v>0</v>
      </c>
      <c r="Q109" t="s">
        <v>73</v>
      </c>
      <c r="R109">
        <v>0</v>
      </c>
      <c r="S109">
        <v>1</v>
      </c>
      <c r="T109" t="s">
        <v>56</v>
      </c>
      <c r="U109">
        <v>1</v>
      </c>
      <c r="V109">
        <v>1</v>
      </c>
      <c r="W109">
        <v>1</v>
      </c>
      <c r="X109">
        <v>0</v>
      </c>
      <c r="Y109">
        <v>1</v>
      </c>
      <c r="Z109">
        <v>1</v>
      </c>
      <c r="AA109">
        <v>1</v>
      </c>
      <c r="AB109">
        <v>0</v>
      </c>
      <c r="AC109">
        <v>0</v>
      </c>
      <c r="AD109">
        <v>0</v>
      </c>
      <c r="AE109" t="s">
        <v>57</v>
      </c>
      <c r="AF109">
        <v>61.4</v>
      </c>
      <c r="AG109">
        <v>57</v>
      </c>
      <c r="AH109">
        <v>35</v>
      </c>
      <c r="AI109">
        <v>40.799999999999997</v>
      </c>
      <c r="AJ109">
        <v>55</v>
      </c>
      <c r="AK109">
        <v>75</v>
      </c>
      <c r="AL109">
        <v>1</v>
      </c>
      <c r="AM109">
        <v>30643.35</v>
      </c>
      <c r="AN109">
        <v>10.330170952081634</v>
      </c>
      <c r="AO109">
        <v>1.77</v>
      </c>
      <c r="AP109" t="s">
        <v>52</v>
      </c>
      <c r="AQ109" t="s">
        <v>59</v>
      </c>
      <c r="AR109" t="s">
        <v>69</v>
      </c>
      <c r="AS109">
        <v>0</v>
      </c>
      <c r="AT109">
        <v>0</v>
      </c>
      <c r="AU109">
        <v>1</v>
      </c>
      <c r="AV109">
        <v>0</v>
      </c>
      <c r="AW109">
        <v>0</v>
      </c>
      <c r="AX109" t="s">
        <v>73</v>
      </c>
      <c r="AY109">
        <v>0</v>
      </c>
      <c r="AZ109">
        <v>1</v>
      </c>
      <c r="BA109">
        <v>0</v>
      </c>
      <c r="BB109">
        <v>0</v>
      </c>
      <c r="BC109">
        <v>0</v>
      </c>
      <c r="BD109">
        <v>0</v>
      </c>
      <c r="BE109">
        <v>1</v>
      </c>
      <c r="BF109">
        <v>0</v>
      </c>
      <c r="BG109" t="s">
        <v>56</v>
      </c>
      <c r="BH109">
        <v>1</v>
      </c>
      <c r="BI109">
        <v>1</v>
      </c>
      <c r="BJ109">
        <v>1</v>
      </c>
      <c r="BK109">
        <v>0</v>
      </c>
      <c r="BL109">
        <v>1</v>
      </c>
      <c r="BM109">
        <v>1</v>
      </c>
      <c r="BN109">
        <v>1</v>
      </c>
      <c r="BO109">
        <v>0</v>
      </c>
      <c r="BP109">
        <v>0</v>
      </c>
      <c r="BQ109">
        <v>0</v>
      </c>
      <c r="BR109" t="s">
        <v>57</v>
      </c>
      <c r="BS109">
        <v>61.4</v>
      </c>
      <c r="BT109">
        <v>57</v>
      </c>
      <c r="BU109">
        <v>35</v>
      </c>
      <c r="BV109">
        <v>40.799999999999997</v>
      </c>
      <c r="BW109">
        <v>55</v>
      </c>
      <c r="BX109">
        <v>75</v>
      </c>
      <c r="BY109">
        <v>1</v>
      </c>
    </row>
    <row r="110" spans="1:77" x14ac:dyDescent="0.3">
      <c r="A110" t="s">
        <v>71</v>
      </c>
      <c r="B110">
        <v>0</v>
      </c>
      <c r="C110">
        <v>0</v>
      </c>
      <c r="D110">
        <v>0</v>
      </c>
      <c r="E110">
        <v>0</v>
      </c>
      <c r="F110">
        <v>0</v>
      </c>
      <c r="G110">
        <v>1</v>
      </c>
      <c r="H110">
        <v>14824</v>
      </c>
      <c r="I110">
        <v>-3.5572502206436062E-2</v>
      </c>
      <c r="J110">
        <v>1.5680000000000001</v>
      </c>
      <c r="K110" t="s">
        <v>52</v>
      </c>
      <c r="L110" t="s">
        <v>72</v>
      </c>
      <c r="M110" t="s">
        <v>60</v>
      </c>
      <c r="N110">
        <v>0</v>
      </c>
      <c r="O110">
        <v>0</v>
      </c>
      <c r="P110">
        <v>1</v>
      </c>
      <c r="Q110" t="s">
        <v>55</v>
      </c>
      <c r="R110">
        <v>0</v>
      </c>
      <c r="S110">
        <v>1</v>
      </c>
      <c r="T110" t="s">
        <v>65</v>
      </c>
      <c r="U110">
        <v>1</v>
      </c>
      <c r="V110">
        <v>1</v>
      </c>
      <c r="W110">
        <v>0</v>
      </c>
      <c r="X110">
        <v>1</v>
      </c>
      <c r="Y110">
        <v>1</v>
      </c>
      <c r="Z110">
        <v>1</v>
      </c>
      <c r="AA110">
        <v>1</v>
      </c>
      <c r="AB110">
        <v>0</v>
      </c>
      <c r="AC110">
        <v>1</v>
      </c>
      <c r="AD110">
        <v>1</v>
      </c>
      <c r="AE110" t="s">
        <v>66</v>
      </c>
      <c r="AF110">
        <v>61.3</v>
      </c>
      <c r="AG110">
        <v>56.6</v>
      </c>
      <c r="AH110">
        <v>34.6</v>
      </c>
      <c r="AI110">
        <v>40.6</v>
      </c>
      <c r="AJ110">
        <v>54</v>
      </c>
      <c r="AK110">
        <v>77</v>
      </c>
      <c r="AL110">
        <v>1</v>
      </c>
      <c r="AM110">
        <v>14824</v>
      </c>
      <c r="AN110">
        <v>9.6040027679651949</v>
      </c>
      <c r="AO110">
        <v>1.5680000000000001</v>
      </c>
      <c r="AP110" t="s">
        <v>52</v>
      </c>
      <c r="AQ110" t="s">
        <v>72</v>
      </c>
      <c r="AR110" t="s">
        <v>60</v>
      </c>
      <c r="AS110">
        <v>0</v>
      </c>
      <c r="AT110">
        <v>0</v>
      </c>
      <c r="AU110">
        <v>0</v>
      </c>
      <c r="AV110">
        <v>0</v>
      </c>
      <c r="AW110">
        <v>1</v>
      </c>
      <c r="AX110" t="s">
        <v>55</v>
      </c>
      <c r="AY110">
        <v>0</v>
      </c>
      <c r="AZ110">
        <v>1</v>
      </c>
      <c r="BA110">
        <v>0</v>
      </c>
      <c r="BB110">
        <v>0</v>
      </c>
      <c r="BC110">
        <v>0</v>
      </c>
      <c r="BD110">
        <v>1</v>
      </c>
      <c r="BE110">
        <v>0</v>
      </c>
      <c r="BF110">
        <v>0</v>
      </c>
      <c r="BG110" t="s">
        <v>65</v>
      </c>
      <c r="BH110">
        <v>1</v>
      </c>
      <c r="BI110">
        <v>1</v>
      </c>
      <c r="BJ110">
        <v>0</v>
      </c>
      <c r="BK110">
        <v>1</v>
      </c>
      <c r="BL110">
        <v>1</v>
      </c>
      <c r="BM110">
        <v>1</v>
      </c>
      <c r="BN110">
        <v>1</v>
      </c>
      <c r="BO110">
        <v>0</v>
      </c>
      <c r="BP110">
        <v>1</v>
      </c>
      <c r="BQ110">
        <v>1</v>
      </c>
      <c r="BR110" t="s">
        <v>66</v>
      </c>
      <c r="BS110">
        <v>61.3</v>
      </c>
      <c r="BT110">
        <v>56.6</v>
      </c>
      <c r="BU110">
        <v>34.6</v>
      </c>
      <c r="BV110">
        <v>40.6</v>
      </c>
      <c r="BW110">
        <v>54</v>
      </c>
      <c r="BX110">
        <v>77</v>
      </c>
      <c r="BY110">
        <v>1</v>
      </c>
    </row>
    <row r="111" spans="1:77" x14ac:dyDescent="0.3">
      <c r="A111" t="s">
        <v>71</v>
      </c>
      <c r="B111">
        <v>0</v>
      </c>
      <c r="C111">
        <v>0</v>
      </c>
      <c r="D111">
        <v>0</v>
      </c>
      <c r="E111">
        <v>0</v>
      </c>
      <c r="F111">
        <v>0</v>
      </c>
      <c r="G111">
        <v>1</v>
      </c>
      <c r="H111">
        <v>9412</v>
      </c>
      <c r="I111">
        <v>-0.81585382245282678</v>
      </c>
      <c r="J111">
        <v>1.0680000000000001</v>
      </c>
      <c r="K111" t="s">
        <v>52</v>
      </c>
      <c r="L111" t="s">
        <v>72</v>
      </c>
      <c r="M111" t="s">
        <v>69</v>
      </c>
      <c r="N111">
        <v>0</v>
      </c>
      <c r="O111">
        <v>1</v>
      </c>
      <c r="P111">
        <v>0</v>
      </c>
      <c r="Q111" t="s">
        <v>55</v>
      </c>
      <c r="R111">
        <v>0</v>
      </c>
      <c r="S111">
        <v>1</v>
      </c>
      <c r="T111" t="s">
        <v>65</v>
      </c>
      <c r="U111">
        <v>1</v>
      </c>
      <c r="V111">
        <v>1</v>
      </c>
      <c r="W111">
        <v>0</v>
      </c>
      <c r="X111">
        <v>1</v>
      </c>
      <c r="Y111">
        <v>1</v>
      </c>
      <c r="Z111">
        <v>1</v>
      </c>
      <c r="AA111">
        <v>1</v>
      </c>
      <c r="AB111">
        <v>0</v>
      </c>
      <c r="AC111">
        <v>1</v>
      </c>
      <c r="AD111">
        <v>0</v>
      </c>
      <c r="AE111" t="s">
        <v>66</v>
      </c>
      <c r="AF111">
        <v>61.6</v>
      </c>
      <c r="AG111">
        <v>56.8</v>
      </c>
      <c r="AH111">
        <v>34.4</v>
      </c>
      <c r="AI111">
        <v>40.9</v>
      </c>
      <c r="AJ111">
        <v>51</v>
      </c>
      <c r="AK111">
        <v>76</v>
      </c>
      <c r="AL111">
        <v>1</v>
      </c>
      <c r="AM111">
        <v>9412</v>
      </c>
      <c r="AN111">
        <v>9.1497407498472523</v>
      </c>
      <c r="AO111">
        <v>1.0680000000000001</v>
      </c>
      <c r="AP111" t="s">
        <v>52</v>
      </c>
      <c r="AQ111" t="s">
        <v>72</v>
      </c>
      <c r="AR111" t="s">
        <v>69</v>
      </c>
      <c r="AS111">
        <v>0</v>
      </c>
      <c r="AT111">
        <v>0</v>
      </c>
      <c r="AU111">
        <v>1</v>
      </c>
      <c r="AV111">
        <v>0</v>
      </c>
      <c r="AW111">
        <v>0</v>
      </c>
      <c r="AX111" t="s">
        <v>55</v>
      </c>
      <c r="AY111">
        <v>0</v>
      </c>
      <c r="AZ111">
        <v>1</v>
      </c>
      <c r="BA111">
        <v>0</v>
      </c>
      <c r="BB111">
        <v>0</v>
      </c>
      <c r="BC111">
        <v>0</v>
      </c>
      <c r="BD111">
        <v>1</v>
      </c>
      <c r="BE111">
        <v>0</v>
      </c>
      <c r="BF111">
        <v>0</v>
      </c>
      <c r="BG111" t="s">
        <v>65</v>
      </c>
      <c r="BH111">
        <v>1</v>
      </c>
      <c r="BI111">
        <v>1</v>
      </c>
      <c r="BJ111">
        <v>0</v>
      </c>
      <c r="BK111">
        <v>1</v>
      </c>
      <c r="BL111">
        <v>1</v>
      </c>
      <c r="BM111">
        <v>1</v>
      </c>
      <c r="BN111">
        <v>1</v>
      </c>
      <c r="BO111">
        <v>0</v>
      </c>
      <c r="BP111">
        <v>1</v>
      </c>
      <c r="BQ111">
        <v>0</v>
      </c>
      <c r="BR111" t="s">
        <v>66</v>
      </c>
      <c r="BS111">
        <v>61.6</v>
      </c>
      <c r="BT111">
        <v>56.8</v>
      </c>
      <c r="BU111">
        <v>34.4</v>
      </c>
      <c r="BV111">
        <v>40.9</v>
      </c>
      <c r="BW111">
        <v>51</v>
      </c>
      <c r="BX111">
        <v>76</v>
      </c>
      <c r="BY111">
        <v>1</v>
      </c>
    </row>
    <row r="112" spans="1:77" x14ac:dyDescent="0.3">
      <c r="A112" t="s">
        <v>75</v>
      </c>
      <c r="B112">
        <v>0</v>
      </c>
      <c r="C112">
        <v>0</v>
      </c>
      <c r="D112">
        <v>1</v>
      </c>
      <c r="E112">
        <v>0</v>
      </c>
      <c r="F112">
        <v>0</v>
      </c>
      <c r="G112">
        <v>0</v>
      </c>
      <c r="H112">
        <v>15496</v>
      </c>
      <c r="I112">
        <v>6.1313870152317554E-2</v>
      </c>
      <c r="J112">
        <v>1.4</v>
      </c>
      <c r="K112" t="s">
        <v>76</v>
      </c>
      <c r="L112" t="s">
        <v>72</v>
      </c>
      <c r="M112" t="s">
        <v>54</v>
      </c>
      <c r="N112">
        <v>0</v>
      </c>
      <c r="O112">
        <v>0</v>
      </c>
      <c r="P112">
        <v>1</v>
      </c>
      <c r="Q112" t="s">
        <v>55</v>
      </c>
      <c r="R112">
        <v>0</v>
      </c>
      <c r="S112">
        <v>1</v>
      </c>
      <c r="T112" t="s">
        <v>65</v>
      </c>
      <c r="U112">
        <v>1</v>
      </c>
      <c r="V112">
        <v>1</v>
      </c>
      <c r="W112">
        <v>0</v>
      </c>
      <c r="X112">
        <v>1</v>
      </c>
      <c r="Y112">
        <v>1</v>
      </c>
      <c r="Z112">
        <v>1</v>
      </c>
      <c r="AA112">
        <v>1</v>
      </c>
      <c r="AB112">
        <v>0</v>
      </c>
      <c r="AC112">
        <v>1</v>
      </c>
      <c r="AD112">
        <v>1</v>
      </c>
      <c r="AE112" t="s">
        <v>66</v>
      </c>
      <c r="AF112">
        <v>61.4</v>
      </c>
      <c r="AG112">
        <v>57</v>
      </c>
      <c r="AH112">
        <v>34.4</v>
      </c>
      <c r="AI112">
        <v>40.799999999999997</v>
      </c>
      <c r="AJ112">
        <v>54</v>
      </c>
      <c r="AK112">
        <v>77</v>
      </c>
      <c r="AL112">
        <v>1</v>
      </c>
      <c r="AM112">
        <v>15496</v>
      </c>
      <c r="AN112">
        <v>9.6483372050868326</v>
      </c>
      <c r="AO112">
        <v>1.4</v>
      </c>
      <c r="AP112" t="s">
        <v>76</v>
      </c>
      <c r="AQ112" t="s">
        <v>72</v>
      </c>
      <c r="AR112" t="s">
        <v>54</v>
      </c>
      <c r="AS112">
        <v>0</v>
      </c>
      <c r="AT112">
        <v>0</v>
      </c>
      <c r="AU112">
        <v>0</v>
      </c>
      <c r="AV112">
        <v>1</v>
      </c>
      <c r="AW112">
        <v>0</v>
      </c>
      <c r="AX112" t="s">
        <v>55</v>
      </c>
      <c r="AY112">
        <v>0</v>
      </c>
      <c r="AZ112">
        <v>1</v>
      </c>
      <c r="BA112">
        <v>0</v>
      </c>
      <c r="BB112">
        <v>0</v>
      </c>
      <c r="BC112">
        <v>0</v>
      </c>
      <c r="BD112">
        <v>1</v>
      </c>
      <c r="BE112">
        <v>0</v>
      </c>
      <c r="BF112">
        <v>0</v>
      </c>
      <c r="BG112" t="s">
        <v>65</v>
      </c>
      <c r="BH112">
        <v>1</v>
      </c>
      <c r="BI112">
        <v>1</v>
      </c>
      <c r="BJ112">
        <v>0</v>
      </c>
      <c r="BK112">
        <v>1</v>
      </c>
      <c r="BL112">
        <v>1</v>
      </c>
      <c r="BM112">
        <v>1</v>
      </c>
      <c r="BN112">
        <v>1</v>
      </c>
      <c r="BO112">
        <v>0</v>
      </c>
      <c r="BP112">
        <v>1</v>
      </c>
      <c r="BQ112">
        <v>1</v>
      </c>
      <c r="BR112" t="s">
        <v>66</v>
      </c>
      <c r="BS112">
        <v>61.4</v>
      </c>
      <c r="BT112">
        <v>57</v>
      </c>
      <c r="BU112">
        <v>34.4</v>
      </c>
      <c r="BV112">
        <v>40.799999999999997</v>
      </c>
      <c r="BW112">
        <v>54</v>
      </c>
      <c r="BX112">
        <v>77</v>
      </c>
      <c r="BY112">
        <v>1</v>
      </c>
    </row>
    <row r="113" spans="1:77" x14ac:dyDescent="0.3">
      <c r="A113" t="s">
        <v>58</v>
      </c>
      <c r="B113">
        <v>1</v>
      </c>
      <c r="C113">
        <v>0</v>
      </c>
      <c r="D113">
        <v>0</v>
      </c>
      <c r="E113">
        <v>0</v>
      </c>
      <c r="F113">
        <v>0</v>
      </c>
      <c r="G113">
        <v>0</v>
      </c>
      <c r="H113">
        <v>14221.43</v>
      </c>
      <c r="I113">
        <v>-0.12244872451627853</v>
      </c>
      <c r="J113">
        <v>1.04</v>
      </c>
      <c r="K113" t="s">
        <v>52</v>
      </c>
      <c r="L113" t="s">
        <v>59</v>
      </c>
      <c r="M113" t="s">
        <v>13</v>
      </c>
      <c r="N113">
        <v>1</v>
      </c>
      <c r="O113">
        <v>0</v>
      </c>
      <c r="P113">
        <v>0</v>
      </c>
      <c r="Q113" t="s">
        <v>61</v>
      </c>
      <c r="R113">
        <v>0</v>
      </c>
      <c r="S113">
        <v>1</v>
      </c>
      <c r="T113" t="s">
        <v>56</v>
      </c>
      <c r="U113">
        <v>1</v>
      </c>
      <c r="V113">
        <v>1</v>
      </c>
      <c r="W113">
        <v>1</v>
      </c>
      <c r="X113">
        <v>1</v>
      </c>
      <c r="Y113">
        <v>1</v>
      </c>
      <c r="Z113">
        <v>1</v>
      </c>
      <c r="AA113">
        <v>1</v>
      </c>
      <c r="AB113">
        <v>1</v>
      </c>
      <c r="AC113">
        <v>1</v>
      </c>
      <c r="AD113">
        <v>0</v>
      </c>
      <c r="AE113" t="s">
        <v>57</v>
      </c>
      <c r="AF113">
        <v>61.8</v>
      </c>
      <c r="AG113">
        <v>56</v>
      </c>
      <c r="AH113">
        <v>34.5</v>
      </c>
      <c r="AI113">
        <v>40.799999999999997</v>
      </c>
      <c r="AJ113">
        <v>50</v>
      </c>
      <c r="AK113">
        <v>80</v>
      </c>
      <c r="AL113">
        <v>1</v>
      </c>
      <c r="AM113">
        <v>14221.43</v>
      </c>
      <c r="AN113">
        <v>9.5625052608890577</v>
      </c>
      <c r="AO113">
        <v>1.04</v>
      </c>
      <c r="AP113" t="s">
        <v>52</v>
      </c>
      <c r="AQ113" t="s">
        <v>59</v>
      </c>
      <c r="AR113" t="s">
        <v>13</v>
      </c>
      <c r="AS113">
        <v>1</v>
      </c>
      <c r="AT113">
        <v>0</v>
      </c>
      <c r="AU113">
        <v>0</v>
      </c>
      <c r="AV113">
        <v>0</v>
      </c>
      <c r="AW113">
        <v>0</v>
      </c>
      <c r="AX113" t="s">
        <v>61</v>
      </c>
      <c r="AY113">
        <v>0</v>
      </c>
      <c r="AZ113">
        <v>1</v>
      </c>
      <c r="BA113">
        <v>0</v>
      </c>
      <c r="BB113">
        <v>0</v>
      </c>
      <c r="BC113">
        <v>0</v>
      </c>
      <c r="BD113">
        <v>0</v>
      </c>
      <c r="BE113">
        <v>0</v>
      </c>
      <c r="BF113">
        <v>1</v>
      </c>
      <c r="BG113" t="s">
        <v>56</v>
      </c>
      <c r="BH113">
        <v>1</v>
      </c>
      <c r="BI113">
        <v>1</v>
      </c>
      <c r="BJ113">
        <v>1</v>
      </c>
      <c r="BK113">
        <v>1</v>
      </c>
      <c r="BL113">
        <v>1</v>
      </c>
      <c r="BM113">
        <v>1</v>
      </c>
      <c r="BN113">
        <v>1</v>
      </c>
      <c r="BO113">
        <v>1</v>
      </c>
      <c r="BP113">
        <v>1</v>
      </c>
      <c r="BQ113">
        <v>0</v>
      </c>
      <c r="BR113" t="s">
        <v>57</v>
      </c>
      <c r="BS113">
        <v>61.8</v>
      </c>
      <c r="BT113">
        <v>56</v>
      </c>
      <c r="BU113">
        <v>34.5</v>
      </c>
      <c r="BV113">
        <v>40.799999999999997</v>
      </c>
      <c r="BW113">
        <v>50</v>
      </c>
      <c r="BX113">
        <v>80</v>
      </c>
      <c r="BY113">
        <v>1</v>
      </c>
    </row>
    <row r="114" spans="1:77" x14ac:dyDescent="0.3">
      <c r="A114" t="s">
        <v>58</v>
      </c>
      <c r="B114">
        <v>1</v>
      </c>
      <c r="C114">
        <v>0</v>
      </c>
      <c r="D114">
        <v>0</v>
      </c>
      <c r="E114">
        <v>0</v>
      </c>
      <c r="F114">
        <v>0</v>
      </c>
      <c r="G114">
        <v>0</v>
      </c>
      <c r="H114">
        <v>11350.155000000001</v>
      </c>
      <c r="I114">
        <v>-0.5364180977222015</v>
      </c>
      <c r="J114">
        <v>1.07</v>
      </c>
      <c r="K114" t="s">
        <v>52</v>
      </c>
      <c r="L114" t="s">
        <v>59</v>
      </c>
      <c r="M114" t="s">
        <v>74</v>
      </c>
      <c r="N114">
        <v>0</v>
      </c>
      <c r="O114">
        <v>1</v>
      </c>
      <c r="P114">
        <v>0</v>
      </c>
      <c r="Q114" t="s">
        <v>61</v>
      </c>
      <c r="R114">
        <v>0</v>
      </c>
      <c r="S114">
        <v>1</v>
      </c>
      <c r="T114" t="s">
        <v>56</v>
      </c>
      <c r="U114">
        <v>1</v>
      </c>
      <c r="V114">
        <v>0</v>
      </c>
      <c r="W114">
        <v>0</v>
      </c>
      <c r="X114">
        <v>0</v>
      </c>
      <c r="Y114">
        <v>1</v>
      </c>
      <c r="Z114">
        <v>1</v>
      </c>
      <c r="AA114">
        <v>1</v>
      </c>
      <c r="AB114">
        <v>1</v>
      </c>
      <c r="AC114">
        <v>0</v>
      </c>
      <c r="AD114">
        <v>0</v>
      </c>
      <c r="AE114" t="s">
        <v>57</v>
      </c>
      <c r="AF114">
        <v>61.8</v>
      </c>
      <c r="AG114">
        <v>57</v>
      </c>
      <c r="AH114">
        <v>35.5</v>
      </c>
      <c r="AI114">
        <v>40.799999999999997</v>
      </c>
      <c r="AJ114">
        <v>50</v>
      </c>
      <c r="AK114">
        <v>80</v>
      </c>
      <c r="AL114">
        <v>1</v>
      </c>
      <c r="AM114">
        <v>11350.155000000001</v>
      </c>
      <c r="AN114">
        <v>9.3369866792039655</v>
      </c>
      <c r="AO114">
        <v>1.07</v>
      </c>
      <c r="AP114" t="s">
        <v>52</v>
      </c>
      <c r="AQ114" t="s">
        <v>59</v>
      </c>
      <c r="AR114" t="s">
        <v>74</v>
      </c>
      <c r="AS114">
        <v>0</v>
      </c>
      <c r="AT114">
        <v>1</v>
      </c>
      <c r="AU114">
        <v>0</v>
      </c>
      <c r="AV114">
        <v>0</v>
      </c>
      <c r="AW114">
        <v>0</v>
      </c>
      <c r="AX114" t="s">
        <v>61</v>
      </c>
      <c r="AY114">
        <v>0</v>
      </c>
      <c r="AZ114">
        <v>1</v>
      </c>
      <c r="BA114">
        <v>0</v>
      </c>
      <c r="BB114">
        <v>0</v>
      </c>
      <c r="BC114">
        <v>0</v>
      </c>
      <c r="BD114">
        <v>0</v>
      </c>
      <c r="BE114">
        <v>0</v>
      </c>
      <c r="BF114">
        <v>1</v>
      </c>
      <c r="BG114" t="s">
        <v>56</v>
      </c>
      <c r="BH114">
        <v>1</v>
      </c>
      <c r="BI114">
        <v>0</v>
      </c>
      <c r="BJ114">
        <v>0</v>
      </c>
      <c r="BK114">
        <v>0</v>
      </c>
      <c r="BL114">
        <v>1</v>
      </c>
      <c r="BM114">
        <v>1</v>
      </c>
      <c r="BN114">
        <v>1</v>
      </c>
      <c r="BO114">
        <v>1</v>
      </c>
      <c r="BP114">
        <v>0</v>
      </c>
      <c r="BQ114">
        <v>0</v>
      </c>
      <c r="BR114" t="s">
        <v>57</v>
      </c>
      <c r="BS114">
        <v>61.8</v>
      </c>
      <c r="BT114">
        <v>57</v>
      </c>
      <c r="BU114">
        <v>35.5</v>
      </c>
      <c r="BV114">
        <v>40.799999999999997</v>
      </c>
      <c r="BW114">
        <v>50</v>
      </c>
      <c r="BX114">
        <v>80</v>
      </c>
      <c r="BY114">
        <v>1</v>
      </c>
    </row>
    <row r="115" spans="1:77" x14ac:dyDescent="0.3">
      <c r="A115" t="s">
        <v>51</v>
      </c>
      <c r="B115">
        <v>0</v>
      </c>
      <c r="C115">
        <v>0</v>
      </c>
      <c r="D115">
        <v>0</v>
      </c>
      <c r="E115">
        <v>1</v>
      </c>
      <c r="F115">
        <v>0</v>
      </c>
      <c r="G115">
        <v>0</v>
      </c>
      <c r="H115">
        <v>28260</v>
      </c>
      <c r="I115">
        <v>1.9015782403712627</v>
      </c>
      <c r="J115">
        <v>1.95</v>
      </c>
      <c r="K115" t="s">
        <v>52</v>
      </c>
      <c r="L115" t="s">
        <v>53</v>
      </c>
      <c r="M115" t="s">
        <v>54</v>
      </c>
      <c r="N115">
        <v>0</v>
      </c>
      <c r="O115">
        <v>0</v>
      </c>
      <c r="P115">
        <v>1</v>
      </c>
      <c r="Q115" t="s">
        <v>78</v>
      </c>
      <c r="R115">
        <v>1</v>
      </c>
      <c r="S115">
        <v>0</v>
      </c>
      <c r="T115" t="s">
        <v>65</v>
      </c>
      <c r="U115">
        <v>1</v>
      </c>
      <c r="V115">
        <v>0</v>
      </c>
      <c r="W115">
        <v>1</v>
      </c>
      <c r="X115">
        <v>0</v>
      </c>
      <c r="Y115">
        <v>1</v>
      </c>
      <c r="Z115">
        <v>1</v>
      </c>
      <c r="AA115">
        <v>1</v>
      </c>
      <c r="AB115">
        <v>1</v>
      </c>
      <c r="AC115">
        <v>0</v>
      </c>
      <c r="AD115">
        <v>0</v>
      </c>
      <c r="AE115" t="s">
        <v>57</v>
      </c>
      <c r="AF115">
        <v>61.4</v>
      </c>
      <c r="AG115">
        <v>56</v>
      </c>
      <c r="AH115">
        <v>35.5</v>
      </c>
      <c r="AI115">
        <v>40.6</v>
      </c>
      <c r="AJ115">
        <v>45</v>
      </c>
      <c r="AK115">
        <v>75</v>
      </c>
      <c r="AL115">
        <v>1</v>
      </c>
      <c r="AM115">
        <v>28260</v>
      </c>
      <c r="AN115">
        <v>10.249202656238518</v>
      </c>
      <c r="AO115">
        <v>1.95</v>
      </c>
      <c r="AP115" t="s">
        <v>52</v>
      </c>
      <c r="AQ115" t="s">
        <v>53</v>
      </c>
      <c r="AR115" t="s">
        <v>54</v>
      </c>
      <c r="AS115">
        <v>0</v>
      </c>
      <c r="AT115">
        <v>0</v>
      </c>
      <c r="AU115">
        <v>0</v>
      </c>
      <c r="AV115">
        <v>1</v>
      </c>
      <c r="AW115">
        <v>0</v>
      </c>
      <c r="AX115" t="s">
        <v>78</v>
      </c>
      <c r="AY115">
        <v>1</v>
      </c>
      <c r="AZ115">
        <v>0</v>
      </c>
      <c r="BA115">
        <v>0</v>
      </c>
      <c r="BB115">
        <v>1</v>
      </c>
      <c r="BC115">
        <v>0</v>
      </c>
      <c r="BD115">
        <v>0</v>
      </c>
      <c r="BE115">
        <v>0</v>
      </c>
      <c r="BF115">
        <v>0</v>
      </c>
      <c r="BG115" t="s">
        <v>65</v>
      </c>
      <c r="BH115">
        <v>1</v>
      </c>
      <c r="BI115">
        <v>0</v>
      </c>
      <c r="BJ115">
        <v>1</v>
      </c>
      <c r="BK115">
        <v>0</v>
      </c>
      <c r="BL115">
        <v>1</v>
      </c>
      <c r="BM115">
        <v>1</v>
      </c>
      <c r="BN115">
        <v>1</v>
      </c>
      <c r="BO115">
        <v>1</v>
      </c>
      <c r="BP115">
        <v>0</v>
      </c>
      <c r="BQ115">
        <v>0</v>
      </c>
      <c r="BR115" t="s">
        <v>57</v>
      </c>
      <c r="BS115">
        <v>61.4</v>
      </c>
      <c r="BT115">
        <v>56</v>
      </c>
      <c r="BU115">
        <v>35.5</v>
      </c>
      <c r="BV115">
        <v>40.6</v>
      </c>
      <c r="BW115">
        <v>45</v>
      </c>
      <c r="BX115">
        <v>75</v>
      </c>
      <c r="BY115">
        <v>1</v>
      </c>
    </row>
    <row r="116" spans="1:77" x14ac:dyDescent="0.3">
      <c r="A116" t="s">
        <v>71</v>
      </c>
      <c r="B116">
        <v>0</v>
      </c>
      <c r="C116">
        <v>0</v>
      </c>
      <c r="D116">
        <v>0</v>
      </c>
      <c r="E116">
        <v>0</v>
      </c>
      <c r="F116">
        <v>0</v>
      </c>
      <c r="G116">
        <v>1</v>
      </c>
      <c r="H116">
        <v>19376</v>
      </c>
      <c r="I116">
        <v>0.62071732960464499</v>
      </c>
      <c r="J116">
        <v>1.2110000000000001</v>
      </c>
      <c r="K116" t="s">
        <v>52</v>
      </c>
      <c r="L116" t="s">
        <v>72</v>
      </c>
      <c r="M116" t="s">
        <v>13</v>
      </c>
      <c r="N116">
        <v>1</v>
      </c>
      <c r="O116">
        <v>0</v>
      </c>
      <c r="P116">
        <v>0</v>
      </c>
      <c r="Q116" t="s">
        <v>73</v>
      </c>
      <c r="R116">
        <v>0</v>
      </c>
      <c r="S116">
        <v>1</v>
      </c>
      <c r="T116" t="s">
        <v>65</v>
      </c>
      <c r="U116">
        <v>1</v>
      </c>
      <c r="V116">
        <v>1</v>
      </c>
      <c r="W116">
        <v>1</v>
      </c>
      <c r="X116">
        <v>1</v>
      </c>
      <c r="Y116">
        <v>1</v>
      </c>
      <c r="Z116">
        <v>1</v>
      </c>
      <c r="AA116">
        <v>1</v>
      </c>
      <c r="AB116">
        <v>0</v>
      </c>
      <c r="AC116">
        <v>1</v>
      </c>
      <c r="AD116">
        <v>0</v>
      </c>
      <c r="AE116" t="s">
        <v>66</v>
      </c>
      <c r="AF116">
        <v>61.9</v>
      </c>
      <c r="AG116">
        <v>55.6</v>
      </c>
      <c r="AH116">
        <v>34.9</v>
      </c>
      <c r="AI116">
        <v>40.9</v>
      </c>
      <c r="AJ116">
        <v>51</v>
      </c>
      <c r="AK116">
        <v>77</v>
      </c>
      <c r="AL116">
        <v>1</v>
      </c>
      <c r="AM116">
        <v>19376</v>
      </c>
      <c r="AN116">
        <v>9.8717904657928734</v>
      </c>
      <c r="AO116">
        <v>1.2110000000000001</v>
      </c>
      <c r="AP116" t="s">
        <v>52</v>
      </c>
      <c r="AQ116" t="s">
        <v>72</v>
      </c>
      <c r="AR116" t="s">
        <v>13</v>
      </c>
      <c r="AS116">
        <v>1</v>
      </c>
      <c r="AT116">
        <v>0</v>
      </c>
      <c r="AU116">
        <v>0</v>
      </c>
      <c r="AV116">
        <v>0</v>
      </c>
      <c r="AW116">
        <v>0</v>
      </c>
      <c r="AX116" t="s">
        <v>73</v>
      </c>
      <c r="AY116">
        <v>0</v>
      </c>
      <c r="AZ116">
        <v>1</v>
      </c>
      <c r="BA116">
        <v>0</v>
      </c>
      <c r="BB116">
        <v>0</v>
      </c>
      <c r="BC116">
        <v>0</v>
      </c>
      <c r="BD116">
        <v>0</v>
      </c>
      <c r="BE116">
        <v>1</v>
      </c>
      <c r="BF116">
        <v>0</v>
      </c>
      <c r="BG116" t="s">
        <v>65</v>
      </c>
      <c r="BH116">
        <v>1</v>
      </c>
      <c r="BI116">
        <v>1</v>
      </c>
      <c r="BJ116">
        <v>1</v>
      </c>
      <c r="BK116">
        <v>1</v>
      </c>
      <c r="BL116">
        <v>1</v>
      </c>
      <c r="BM116">
        <v>1</v>
      </c>
      <c r="BN116">
        <v>1</v>
      </c>
      <c r="BO116">
        <v>0</v>
      </c>
      <c r="BP116">
        <v>1</v>
      </c>
      <c r="BQ116">
        <v>0</v>
      </c>
      <c r="BR116" t="s">
        <v>66</v>
      </c>
      <c r="BS116">
        <v>61.9</v>
      </c>
      <c r="BT116">
        <v>55.6</v>
      </c>
      <c r="BU116">
        <v>34.9</v>
      </c>
      <c r="BV116">
        <v>40.9</v>
      </c>
      <c r="BW116">
        <v>51</v>
      </c>
      <c r="BX116">
        <v>77</v>
      </c>
      <c r="BY116">
        <v>1</v>
      </c>
    </row>
    <row r="117" spans="1:77" x14ac:dyDescent="0.3">
      <c r="A117" t="s">
        <v>58</v>
      </c>
      <c r="B117">
        <v>1</v>
      </c>
      <c r="C117">
        <v>0</v>
      </c>
      <c r="D117">
        <v>0</v>
      </c>
      <c r="E117">
        <v>0</v>
      </c>
      <c r="F117">
        <v>0</v>
      </c>
      <c r="G117">
        <v>0</v>
      </c>
      <c r="H117">
        <v>11516.619999999999</v>
      </c>
      <c r="I117">
        <v>-0.51241781502175543</v>
      </c>
      <c r="J117">
        <v>1.1299999999999999</v>
      </c>
      <c r="K117" t="s">
        <v>52</v>
      </c>
      <c r="L117" t="s">
        <v>59</v>
      </c>
      <c r="M117" t="s">
        <v>74</v>
      </c>
      <c r="N117">
        <v>0</v>
      </c>
      <c r="O117">
        <v>1</v>
      </c>
      <c r="P117">
        <v>0</v>
      </c>
      <c r="Q117" t="s">
        <v>64</v>
      </c>
      <c r="R117">
        <v>0</v>
      </c>
      <c r="S117">
        <v>1</v>
      </c>
      <c r="T117" t="s">
        <v>70</v>
      </c>
      <c r="U117">
        <v>1</v>
      </c>
      <c r="V117">
        <v>1</v>
      </c>
      <c r="W117">
        <v>0</v>
      </c>
      <c r="X117">
        <v>0</v>
      </c>
      <c r="Y117">
        <v>1</v>
      </c>
      <c r="Z117">
        <v>1</v>
      </c>
      <c r="AA117">
        <v>1</v>
      </c>
      <c r="AB117">
        <v>0</v>
      </c>
      <c r="AC117">
        <v>0</v>
      </c>
      <c r="AD117">
        <v>0</v>
      </c>
      <c r="AE117" t="s">
        <v>57</v>
      </c>
      <c r="AF117">
        <v>61.8</v>
      </c>
      <c r="AG117">
        <v>57</v>
      </c>
      <c r="AH117">
        <v>35</v>
      </c>
      <c r="AI117">
        <v>40.799999999999997</v>
      </c>
      <c r="AJ117">
        <v>55</v>
      </c>
      <c r="AK117">
        <v>80</v>
      </c>
      <c r="AL117">
        <v>1</v>
      </c>
      <c r="AM117">
        <v>11516.619999999999</v>
      </c>
      <c r="AN117">
        <v>9.3515464884210875</v>
      </c>
      <c r="AO117">
        <v>1.1299999999999999</v>
      </c>
      <c r="AP117" t="s">
        <v>52</v>
      </c>
      <c r="AQ117" t="s">
        <v>59</v>
      </c>
      <c r="AR117" t="s">
        <v>74</v>
      </c>
      <c r="AS117">
        <v>0</v>
      </c>
      <c r="AT117">
        <v>1</v>
      </c>
      <c r="AU117">
        <v>0</v>
      </c>
      <c r="AV117">
        <v>0</v>
      </c>
      <c r="AW117">
        <v>0</v>
      </c>
      <c r="AX117" t="s">
        <v>64</v>
      </c>
      <c r="AY117">
        <v>0</v>
      </c>
      <c r="AZ117">
        <v>1</v>
      </c>
      <c r="BA117">
        <v>0</v>
      </c>
      <c r="BB117">
        <v>0</v>
      </c>
      <c r="BC117">
        <v>1</v>
      </c>
      <c r="BD117">
        <v>0</v>
      </c>
      <c r="BE117">
        <v>0</v>
      </c>
      <c r="BF117">
        <v>0</v>
      </c>
      <c r="BG117" t="s">
        <v>70</v>
      </c>
      <c r="BH117">
        <v>1</v>
      </c>
      <c r="BI117">
        <v>1</v>
      </c>
      <c r="BJ117">
        <v>0</v>
      </c>
      <c r="BK117">
        <v>0</v>
      </c>
      <c r="BL117">
        <v>1</v>
      </c>
      <c r="BM117">
        <v>1</v>
      </c>
      <c r="BN117">
        <v>1</v>
      </c>
      <c r="BO117">
        <v>0</v>
      </c>
      <c r="BP117">
        <v>0</v>
      </c>
      <c r="BQ117">
        <v>0</v>
      </c>
      <c r="BR117" t="s">
        <v>57</v>
      </c>
      <c r="BS117">
        <v>61.8</v>
      </c>
      <c r="BT117">
        <v>57</v>
      </c>
      <c r="BU117">
        <v>35</v>
      </c>
      <c r="BV117">
        <v>40.799999999999997</v>
      </c>
      <c r="BW117">
        <v>55</v>
      </c>
      <c r="BX117">
        <v>80</v>
      </c>
      <c r="BY117">
        <v>1</v>
      </c>
    </row>
    <row r="118" spans="1:77" x14ac:dyDescent="0.3">
      <c r="A118" t="s">
        <v>58</v>
      </c>
      <c r="B118">
        <v>1</v>
      </c>
      <c r="C118">
        <v>0</v>
      </c>
      <c r="D118">
        <v>0</v>
      </c>
      <c r="E118">
        <v>0</v>
      </c>
      <c r="F118">
        <v>0</v>
      </c>
      <c r="G118">
        <v>0</v>
      </c>
      <c r="H118">
        <v>14776.97</v>
      </c>
      <c r="I118">
        <v>-4.2353106510055472E-2</v>
      </c>
      <c r="J118">
        <v>1.53</v>
      </c>
      <c r="K118" t="s">
        <v>52</v>
      </c>
      <c r="L118" t="s">
        <v>59</v>
      </c>
      <c r="M118" t="s">
        <v>60</v>
      </c>
      <c r="N118">
        <v>0</v>
      </c>
      <c r="O118">
        <v>0</v>
      </c>
      <c r="P118">
        <v>1</v>
      </c>
      <c r="Q118" t="s">
        <v>64</v>
      </c>
      <c r="R118">
        <v>0</v>
      </c>
      <c r="S118">
        <v>1</v>
      </c>
      <c r="T118" t="s">
        <v>56</v>
      </c>
      <c r="U118">
        <v>1</v>
      </c>
      <c r="V118">
        <v>0</v>
      </c>
      <c r="W118">
        <v>0</v>
      </c>
      <c r="X118">
        <v>0</v>
      </c>
      <c r="Y118">
        <v>1</v>
      </c>
      <c r="Z118">
        <v>1</v>
      </c>
      <c r="AA118">
        <v>1</v>
      </c>
      <c r="AB118">
        <v>0</v>
      </c>
      <c r="AC118">
        <v>0</v>
      </c>
      <c r="AD118">
        <v>0</v>
      </c>
      <c r="AE118" t="s">
        <v>57</v>
      </c>
      <c r="AF118">
        <v>61.9</v>
      </c>
      <c r="AG118">
        <v>57</v>
      </c>
      <c r="AH118">
        <v>35.5</v>
      </c>
      <c r="AI118">
        <v>40.799999999999997</v>
      </c>
      <c r="AJ118">
        <v>55</v>
      </c>
      <c r="AK118">
        <v>80</v>
      </c>
      <c r="AL118">
        <v>1</v>
      </c>
      <c r="AM118">
        <v>14776.97</v>
      </c>
      <c r="AN118">
        <v>9.6008251667195328</v>
      </c>
      <c r="AO118">
        <v>1.53</v>
      </c>
      <c r="AP118" t="s">
        <v>52</v>
      </c>
      <c r="AQ118" t="s">
        <v>59</v>
      </c>
      <c r="AR118" t="s">
        <v>60</v>
      </c>
      <c r="AS118">
        <v>0</v>
      </c>
      <c r="AT118">
        <v>0</v>
      </c>
      <c r="AU118">
        <v>0</v>
      </c>
      <c r="AV118">
        <v>0</v>
      </c>
      <c r="AW118">
        <v>1</v>
      </c>
      <c r="AX118" t="s">
        <v>64</v>
      </c>
      <c r="AY118">
        <v>0</v>
      </c>
      <c r="AZ118">
        <v>1</v>
      </c>
      <c r="BA118">
        <v>0</v>
      </c>
      <c r="BB118">
        <v>0</v>
      </c>
      <c r="BC118">
        <v>1</v>
      </c>
      <c r="BD118">
        <v>0</v>
      </c>
      <c r="BE118">
        <v>0</v>
      </c>
      <c r="BF118">
        <v>0</v>
      </c>
      <c r="BG118" t="s">
        <v>56</v>
      </c>
      <c r="BH118">
        <v>1</v>
      </c>
      <c r="BI118">
        <v>0</v>
      </c>
      <c r="BJ118">
        <v>0</v>
      </c>
      <c r="BK118">
        <v>0</v>
      </c>
      <c r="BL118">
        <v>1</v>
      </c>
      <c r="BM118">
        <v>1</v>
      </c>
      <c r="BN118">
        <v>1</v>
      </c>
      <c r="BO118">
        <v>0</v>
      </c>
      <c r="BP118">
        <v>0</v>
      </c>
      <c r="BQ118">
        <v>0</v>
      </c>
      <c r="BR118" t="s">
        <v>57</v>
      </c>
      <c r="BS118">
        <v>61.9</v>
      </c>
      <c r="BT118">
        <v>57</v>
      </c>
      <c r="BU118">
        <v>35.5</v>
      </c>
      <c r="BV118">
        <v>40.799999999999997</v>
      </c>
      <c r="BW118">
        <v>55</v>
      </c>
      <c r="BX118">
        <v>80</v>
      </c>
      <c r="BY118">
        <v>1</v>
      </c>
    </row>
    <row r="119" spans="1:77" x14ac:dyDescent="0.3">
      <c r="A119" t="s">
        <v>58</v>
      </c>
      <c r="B119">
        <v>1</v>
      </c>
      <c r="C119">
        <v>0</v>
      </c>
      <c r="D119">
        <v>0</v>
      </c>
      <c r="E119">
        <v>0</v>
      </c>
      <c r="F119">
        <v>0</v>
      </c>
      <c r="G119">
        <v>0</v>
      </c>
      <c r="H119">
        <v>10913.8</v>
      </c>
      <c r="I119">
        <v>-0.59933008136893373</v>
      </c>
      <c r="J119">
        <v>1.24</v>
      </c>
      <c r="K119" t="s">
        <v>52</v>
      </c>
      <c r="L119" t="s">
        <v>59</v>
      </c>
      <c r="M119" t="s">
        <v>54</v>
      </c>
      <c r="N119">
        <v>0</v>
      </c>
      <c r="O119">
        <v>0</v>
      </c>
      <c r="P119">
        <v>1</v>
      </c>
      <c r="Q119" t="s">
        <v>55</v>
      </c>
      <c r="R119">
        <v>0</v>
      </c>
      <c r="S119">
        <v>1</v>
      </c>
      <c r="T119" t="s">
        <v>56</v>
      </c>
      <c r="U119">
        <v>0</v>
      </c>
      <c r="V119">
        <v>0</v>
      </c>
      <c r="W119">
        <v>0</v>
      </c>
      <c r="X119">
        <v>0</v>
      </c>
      <c r="Y119">
        <v>1</v>
      </c>
      <c r="Z119">
        <v>1</v>
      </c>
      <c r="AA119">
        <v>1</v>
      </c>
      <c r="AB119">
        <v>0</v>
      </c>
      <c r="AC119">
        <v>0</v>
      </c>
      <c r="AD119">
        <v>0</v>
      </c>
      <c r="AE119" t="s">
        <v>57</v>
      </c>
      <c r="AF119">
        <v>61.8</v>
      </c>
      <c r="AG119">
        <v>56</v>
      </c>
      <c r="AH119">
        <v>35.5</v>
      </c>
      <c r="AI119">
        <v>40.6</v>
      </c>
      <c r="AJ119">
        <v>55</v>
      </c>
      <c r="AK119">
        <v>80</v>
      </c>
      <c r="AL119">
        <v>1</v>
      </c>
      <c r="AM119">
        <v>10913.8</v>
      </c>
      <c r="AN119">
        <v>9.2977833224912274</v>
      </c>
      <c r="AO119">
        <v>1.24</v>
      </c>
      <c r="AP119" t="s">
        <v>52</v>
      </c>
      <c r="AQ119" t="s">
        <v>59</v>
      </c>
      <c r="AR119" t="s">
        <v>54</v>
      </c>
      <c r="AS119">
        <v>0</v>
      </c>
      <c r="AT119">
        <v>0</v>
      </c>
      <c r="AU119">
        <v>0</v>
      </c>
      <c r="AV119">
        <v>1</v>
      </c>
      <c r="AW119">
        <v>0</v>
      </c>
      <c r="AX119" t="s">
        <v>55</v>
      </c>
      <c r="AY119">
        <v>0</v>
      </c>
      <c r="AZ119">
        <v>1</v>
      </c>
      <c r="BA119">
        <v>0</v>
      </c>
      <c r="BB119">
        <v>0</v>
      </c>
      <c r="BC119">
        <v>0</v>
      </c>
      <c r="BD119">
        <v>1</v>
      </c>
      <c r="BE119">
        <v>0</v>
      </c>
      <c r="BF119">
        <v>0</v>
      </c>
      <c r="BG119" t="s">
        <v>56</v>
      </c>
      <c r="BH119">
        <v>0</v>
      </c>
      <c r="BI119">
        <v>0</v>
      </c>
      <c r="BJ119">
        <v>0</v>
      </c>
      <c r="BK119">
        <v>0</v>
      </c>
      <c r="BL119">
        <v>1</v>
      </c>
      <c r="BM119">
        <v>1</v>
      </c>
      <c r="BN119">
        <v>1</v>
      </c>
      <c r="BO119">
        <v>0</v>
      </c>
      <c r="BP119">
        <v>0</v>
      </c>
      <c r="BQ119">
        <v>0</v>
      </c>
      <c r="BR119" t="s">
        <v>57</v>
      </c>
      <c r="BS119">
        <v>61.8</v>
      </c>
      <c r="BT119">
        <v>56</v>
      </c>
      <c r="BU119">
        <v>35.5</v>
      </c>
      <c r="BV119">
        <v>40.6</v>
      </c>
      <c r="BW119">
        <v>55</v>
      </c>
      <c r="BX119">
        <v>80</v>
      </c>
      <c r="BY119">
        <v>1</v>
      </c>
    </row>
    <row r="120" spans="1:77" x14ac:dyDescent="0.3">
      <c r="A120" t="s">
        <v>51</v>
      </c>
      <c r="B120">
        <v>0</v>
      </c>
      <c r="C120">
        <v>0</v>
      </c>
      <c r="D120">
        <v>0</v>
      </c>
      <c r="E120">
        <v>1</v>
      </c>
      <c r="F120">
        <v>0</v>
      </c>
      <c r="G120">
        <v>0</v>
      </c>
      <c r="H120">
        <v>9860</v>
      </c>
      <c r="I120">
        <v>-0.75126290754699099</v>
      </c>
      <c r="J120">
        <v>1.1200000000000001</v>
      </c>
      <c r="K120" t="s">
        <v>52</v>
      </c>
      <c r="L120" t="s">
        <v>53</v>
      </c>
      <c r="M120" t="s">
        <v>69</v>
      </c>
      <c r="N120">
        <v>0</v>
      </c>
      <c r="O120">
        <v>1</v>
      </c>
      <c r="P120">
        <v>0</v>
      </c>
      <c r="Q120" t="s">
        <v>61</v>
      </c>
      <c r="R120">
        <v>0</v>
      </c>
      <c r="S120">
        <v>1</v>
      </c>
      <c r="T120" t="s">
        <v>70</v>
      </c>
      <c r="U120">
        <v>1</v>
      </c>
      <c r="V120">
        <v>0</v>
      </c>
      <c r="W120">
        <v>0</v>
      </c>
      <c r="X120">
        <v>0</v>
      </c>
      <c r="Y120">
        <v>1</v>
      </c>
      <c r="Z120">
        <v>1</v>
      </c>
      <c r="AA120">
        <v>1</v>
      </c>
      <c r="AB120">
        <v>1</v>
      </c>
      <c r="AC120">
        <v>0</v>
      </c>
      <c r="AD120">
        <v>0</v>
      </c>
      <c r="AE120" t="s">
        <v>57</v>
      </c>
      <c r="AF120">
        <v>62.5</v>
      </c>
      <c r="AG120">
        <v>56</v>
      </c>
      <c r="AH120">
        <v>35.5</v>
      </c>
      <c r="AI120">
        <v>40.799999999999997</v>
      </c>
      <c r="AJ120">
        <v>50</v>
      </c>
      <c r="AK120">
        <v>80</v>
      </c>
      <c r="AL120">
        <v>1</v>
      </c>
      <c r="AM120">
        <v>9860</v>
      </c>
      <c r="AN120">
        <v>9.1962414475966803</v>
      </c>
      <c r="AO120">
        <v>1.1200000000000001</v>
      </c>
      <c r="AP120" t="s">
        <v>52</v>
      </c>
      <c r="AQ120" t="s">
        <v>53</v>
      </c>
      <c r="AR120" t="s">
        <v>69</v>
      </c>
      <c r="AS120">
        <v>0</v>
      </c>
      <c r="AT120">
        <v>0</v>
      </c>
      <c r="AU120">
        <v>1</v>
      </c>
      <c r="AV120">
        <v>0</v>
      </c>
      <c r="AW120">
        <v>0</v>
      </c>
      <c r="AX120" t="s">
        <v>61</v>
      </c>
      <c r="AY120">
        <v>0</v>
      </c>
      <c r="AZ120">
        <v>1</v>
      </c>
      <c r="BA120">
        <v>0</v>
      </c>
      <c r="BB120">
        <v>0</v>
      </c>
      <c r="BC120">
        <v>0</v>
      </c>
      <c r="BD120">
        <v>0</v>
      </c>
      <c r="BE120">
        <v>0</v>
      </c>
      <c r="BF120">
        <v>1</v>
      </c>
      <c r="BG120" t="s">
        <v>70</v>
      </c>
      <c r="BH120">
        <v>1</v>
      </c>
      <c r="BI120">
        <v>0</v>
      </c>
      <c r="BJ120">
        <v>0</v>
      </c>
      <c r="BK120">
        <v>0</v>
      </c>
      <c r="BL120">
        <v>1</v>
      </c>
      <c r="BM120">
        <v>1</v>
      </c>
      <c r="BN120">
        <v>1</v>
      </c>
      <c r="BO120">
        <v>1</v>
      </c>
      <c r="BP120">
        <v>0</v>
      </c>
      <c r="BQ120">
        <v>0</v>
      </c>
      <c r="BR120" t="s">
        <v>57</v>
      </c>
      <c r="BS120">
        <v>62.5</v>
      </c>
      <c r="BT120">
        <v>56</v>
      </c>
      <c r="BU120">
        <v>35.5</v>
      </c>
      <c r="BV120">
        <v>40.799999999999997</v>
      </c>
      <c r="BW120">
        <v>50</v>
      </c>
      <c r="BX120">
        <v>80</v>
      </c>
      <c r="BY120">
        <v>1</v>
      </c>
    </row>
    <row r="121" spans="1:77" x14ac:dyDescent="0.3">
      <c r="A121" t="s">
        <v>58</v>
      </c>
      <c r="B121">
        <v>1</v>
      </c>
      <c r="C121">
        <v>0</v>
      </c>
      <c r="D121">
        <v>0</v>
      </c>
      <c r="E121">
        <v>0</v>
      </c>
      <c r="F121">
        <v>0</v>
      </c>
      <c r="G121">
        <v>0</v>
      </c>
      <c r="H121">
        <v>20270.314999999999</v>
      </c>
      <c r="I121">
        <v>0.74965622260467268</v>
      </c>
      <c r="J121">
        <v>1.73</v>
      </c>
      <c r="K121" t="s">
        <v>52</v>
      </c>
      <c r="L121" t="s">
        <v>59</v>
      </c>
      <c r="M121" t="s">
        <v>54</v>
      </c>
      <c r="N121">
        <v>0</v>
      </c>
      <c r="O121">
        <v>0</v>
      </c>
      <c r="P121">
        <v>1</v>
      </c>
      <c r="Q121" t="s">
        <v>55</v>
      </c>
      <c r="R121">
        <v>0</v>
      </c>
      <c r="S121">
        <v>1</v>
      </c>
      <c r="T121" t="s">
        <v>56</v>
      </c>
      <c r="U121">
        <v>0</v>
      </c>
      <c r="V121">
        <v>0</v>
      </c>
      <c r="W121">
        <v>0</v>
      </c>
      <c r="X121">
        <v>0</v>
      </c>
      <c r="Y121">
        <v>1</v>
      </c>
      <c r="Z121">
        <v>1</v>
      </c>
      <c r="AA121">
        <v>1</v>
      </c>
      <c r="AB121">
        <v>0</v>
      </c>
      <c r="AC121">
        <v>0</v>
      </c>
      <c r="AD121">
        <v>0</v>
      </c>
      <c r="AE121" t="s">
        <v>57</v>
      </c>
      <c r="AF121">
        <v>61.9</v>
      </c>
      <c r="AG121">
        <v>57</v>
      </c>
      <c r="AH121">
        <v>35.5</v>
      </c>
      <c r="AI121">
        <v>40.6</v>
      </c>
      <c r="AJ121">
        <v>55</v>
      </c>
      <c r="AK121">
        <v>80</v>
      </c>
      <c r="AL121">
        <v>1</v>
      </c>
      <c r="AM121">
        <v>20270.314999999999</v>
      </c>
      <c r="AN121">
        <v>9.9169127795325007</v>
      </c>
      <c r="AO121">
        <v>1.73</v>
      </c>
      <c r="AP121" t="s">
        <v>52</v>
      </c>
      <c r="AQ121" t="s">
        <v>59</v>
      </c>
      <c r="AR121" t="s">
        <v>54</v>
      </c>
      <c r="AS121">
        <v>0</v>
      </c>
      <c r="AT121">
        <v>0</v>
      </c>
      <c r="AU121">
        <v>0</v>
      </c>
      <c r="AV121">
        <v>1</v>
      </c>
      <c r="AW121">
        <v>0</v>
      </c>
      <c r="AX121" t="s">
        <v>55</v>
      </c>
      <c r="AY121">
        <v>0</v>
      </c>
      <c r="AZ121">
        <v>1</v>
      </c>
      <c r="BA121">
        <v>0</v>
      </c>
      <c r="BB121">
        <v>0</v>
      </c>
      <c r="BC121">
        <v>0</v>
      </c>
      <c r="BD121">
        <v>1</v>
      </c>
      <c r="BE121">
        <v>0</v>
      </c>
      <c r="BF121">
        <v>0</v>
      </c>
      <c r="BG121" t="s">
        <v>56</v>
      </c>
      <c r="BH121">
        <v>0</v>
      </c>
      <c r="BI121">
        <v>0</v>
      </c>
      <c r="BJ121">
        <v>0</v>
      </c>
      <c r="BK121">
        <v>0</v>
      </c>
      <c r="BL121">
        <v>1</v>
      </c>
      <c r="BM121">
        <v>1</v>
      </c>
      <c r="BN121">
        <v>1</v>
      </c>
      <c r="BO121">
        <v>0</v>
      </c>
      <c r="BP121">
        <v>0</v>
      </c>
      <c r="BQ121">
        <v>0</v>
      </c>
      <c r="BR121" t="s">
        <v>57</v>
      </c>
      <c r="BS121">
        <v>61.9</v>
      </c>
      <c r="BT121">
        <v>57</v>
      </c>
      <c r="BU121">
        <v>35.5</v>
      </c>
      <c r="BV121">
        <v>40.6</v>
      </c>
      <c r="BW121">
        <v>55</v>
      </c>
      <c r="BX121">
        <v>80</v>
      </c>
      <c r="BY121">
        <v>1</v>
      </c>
    </row>
    <row r="122" spans="1:77" x14ac:dyDescent="0.3">
      <c r="A122" t="s">
        <v>58</v>
      </c>
      <c r="B122">
        <v>1</v>
      </c>
      <c r="C122">
        <v>0</v>
      </c>
      <c r="D122">
        <v>0</v>
      </c>
      <c r="E122">
        <v>0</v>
      </c>
      <c r="F122">
        <v>0</v>
      </c>
      <c r="G122">
        <v>0</v>
      </c>
      <c r="H122">
        <v>35003.945</v>
      </c>
      <c r="I122">
        <v>2.8738942618548262</v>
      </c>
      <c r="J122">
        <v>1.71</v>
      </c>
      <c r="K122" t="s">
        <v>52</v>
      </c>
      <c r="L122" t="s">
        <v>59</v>
      </c>
      <c r="M122" t="s">
        <v>69</v>
      </c>
      <c r="N122">
        <v>0</v>
      </c>
      <c r="O122">
        <v>1</v>
      </c>
      <c r="P122">
        <v>0</v>
      </c>
      <c r="Q122" t="s">
        <v>80</v>
      </c>
      <c r="R122">
        <v>1</v>
      </c>
      <c r="S122">
        <v>0</v>
      </c>
      <c r="T122" t="s">
        <v>56</v>
      </c>
      <c r="U122">
        <v>1</v>
      </c>
      <c r="V122">
        <v>0</v>
      </c>
      <c r="W122">
        <v>1</v>
      </c>
      <c r="X122">
        <v>0</v>
      </c>
      <c r="Y122">
        <v>1</v>
      </c>
      <c r="Z122">
        <v>1</v>
      </c>
      <c r="AA122">
        <v>1</v>
      </c>
      <c r="AB122">
        <v>0</v>
      </c>
      <c r="AC122">
        <v>0</v>
      </c>
      <c r="AD122">
        <v>0</v>
      </c>
      <c r="AE122" t="s">
        <v>57</v>
      </c>
      <c r="AF122">
        <v>61.8</v>
      </c>
      <c r="AG122">
        <v>57</v>
      </c>
      <c r="AH122">
        <v>35</v>
      </c>
      <c r="AI122">
        <v>40.799999999999997</v>
      </c>
      <c r="AJ122">
        <v>55</v>
      </c>
      <c r="AK122">
        <v>80</v>
      </c>
      <c r="AL122">
        <v>1</v>
      </c>
      <c r="AM122">
        <v>35003.945</v>
      </c>
      <c r="AN122">
        <v>10.463216048405487</v>
      </c>
      <c r="AO122">
        <v>1.71</v>
      </c>
      <c r="AP122" t="s">
        <v>52</v>
      </c>
      <c r="AQ122" t="s">
        <v>59</v>
      </c>
      <c r="AR122" t="s">
        <v>69</v>
      </c>
      <c r="AS122">
        <v>0</v>
      </c>
      <c r="AT122">
        <v>0</v>
      </c>
      <c r="AU122">
        <v>1</v>
      </c>
      <c r="AV122">
        <v>0</v>
      </c>
      <c r="AW122">
        <v>0</v>
      </c>
      <c r="AX122" t="s">
        <v>80</v>
      </c>
      <c r="AY122">
        <v>1</v>
      </c>
      <c r="AZ122">
        <v>0</v>
      </c>
      <c r="BA122">
        <v>1</v>
      </c>
      <c r="BB122">
        <v>0</v>
      </c>
      <c r="BC122">
        <v>0</v>
      </c>
      <c r="BD122">
        <v>0</v>
      </c>
      <c r="BE122">
        <v>0</v>
      </c>
      <c r="BF122">
        <v>0</v>
      </c>
      <c r="BG122" t="s">
        <v>56</v>
      </c>
      <c r="BH122">
        <v>1</v>
      </c>
      <c r="BI122">
        <v>0</v>
      </c>
      <c r="BJ122">
        <v>1</v>
      </c>
      <c r="BK122">
        <v>0</v>
      </c>
      <c r="BL122">
        <v>1</v>
      </c>
      <c r="BM122">
        <v>1</v>
      </c>
      <c r="BN122">
        <v>1</v>
      </c>
      <c r="BO122">
        <v>0</v>
      </c>
      <c r="BP122">
        <v>0</v>
      </c>
      <c r="BQ122">
        <v>0</v>
      </c>
      <c r="BR122" t="s">
        <v>57</v>
      </c>
      <c r="BS122">
        <v>61.8</v>
      </c>
      <c r="BT122">
        <v>57</v>
      </c>
      <c r="BU122">
        <v>35</v>
      </c>
      <c r="BV122">
        <v>40.799999999999997</v>
      </c>
      <c r="BW122">
        <v>55</v>
      </c>
      <c r="BX122">
        <v>80</v>
      </c>
      <c r="BY122">
        <v>1</v>
      </c>
    </row>
    <row r="123" spans="1:77" x14ac:dyDescent="0.3">
      <c r="A123" t="s">
        <v>58</v>
      </c>
      <c r="B123">
        <v>1</v>
      </c>
      <c r="C123">
        <v>0</v>
      </c>
      <c r="D123">
        <v>0</v>
      </c>
      <c r="E123">
        <v>0</v>
      </c>
      <c r="F123">
        <v>0</v>
      </c>
      <c r="G123">
        <v>0</v>
      </c>
      <c r="H123">
        <v>12925.17</v>
      </c>
      <c r="I123">
        <v>-0.30933849986413264</v>
      </c>
      <c r="J123">
        <v>1.26</v>
      </c>
      <c r="K123" t="s">
        <v>52</v>
      </c>
      <c r="L123" t="s">
        <v>59</v>
      </c>
      <c r="M123" t="s">
        <v>74</v>
      </c>
      <c r="N123">
        <v>0</v>
      </c>
      <c r="O123">
        <v>1</v>
      </c>
      <c r="P123">
        <v>0</v>
      </c>
      <c r="Q123" t="s">
        <v>55</v>
      </c>
      <c r="R123">
        <v>0</v>
      </c>
      <c r="S123">
        <v>1</v>
      </c>
      <c r="T123" t="s">
        <v>70</v>
      </c>
      <c r="U123">
        <v>0</v>
      </c>
      <c r="V123">
        <v>1</v>
      </c>
      <c r="W123">
        <v>0</v>
      </c>
      <c r="X123">
        <v>0</v>
      </c>
      <c r="Y123">
        <v>0</v>
      </c>
      <c r="Z123">
        <v>1</v>
      </c>
      <c r="AA123">
        <v>1</v>
      </c>
      <c r="AB123">
        <v>0</v>
      </c>
      <c r="AC123">
        <v>0</v>
      </c>
      <c r="AD123">
        <v>0</v>
      </c>
      <c r="AE123" t="s">
        <v>57</v>
      </c>
      <c r="AF123">
        <v>61.7</v>
      </c>
      <c r="AG123">
        <v>57</v>
      </c>
      <c r="AH123">
        <v>34</v>
      </c>
      <c r="AI123">
        <v>41.4</v>
      </c>
      <c r="AJ123">
        <v>55</v>
      </c>
      <c r="AK123">
        <v>80</v>
      </c>
      <c r="AL123">
        <v>1</v>
      </c>
      <c r="AM123">
        <v>12925.17</v>
      </c>
      <c r="AN123">
        <v>9.4669318520947741</v>
      </c>
      <c r="AO123">
        <v>1.26</v>
      </c>
      <c r="AP123" t="s">
        <v>52</v>
      </c>
      <c r="AQ123" t="s">
        <v>59</v>
      </c>
      <c r="AR123" t="s">
        <v>74</v>
      </c>
      <c r="AS123">
        <v>0</v>
      </c>
      <c r="AT123">
        <v>1</v>
      </c>
      <c r="AU123">
        <v>0</v>
      </c>
      <c r="AV123">
        <v>0</v>
      </c>
      <c r="AW123">
        <v>0</v>
      </c>
      <c r="AX123" t="s">
        <v>55</v>
      </c>
      <c r="AY123">
        <v>0</v>
      </c>
      <c r="AZ123">
        <v>1</v>
      </c>
      <c r="BA123">
        <v>0</v>
      </c>
      <c r="BB123">
        <v>0</v>
      </c>
      <c r="BC123">
        <v>0</v>
      </c>
      <c r="BD123">
        <v>1</v>
      </c>
      <c r="BE123">
        <v>0</v>
      </c>
      <c r="BF123">
        <v>0</v>
      </c>
      <c r="BG123" t="s">
        <v>70</v>
      </c>
      <c r="BH123">
        <v>0</v>
      </c>
      <c r="BI123">
        <v>1</v>
      </c>
      <c r="BJ123">
        <v>0</v>
      </c>
      <c r="BK123">
        <v>0</v>
      </c>
      <c r="BL123">
        <v>0</v>
      </c>
      <c r="BM123">
        <v>1</v>
      </c>
      <c r="BN123">
        <v>1</v>
      </c>
      <c r="BO123">
        <v>0</v>
      </c>
      <c r="BP123">
        <v>0</v>
      </c>
      <c r="BQ123">
        <v>0</v>
      </c>
      <c r="BR123" t="s">
        <v>57</v>
      </c>
      <c r="BS123">
        <v>61.7</v>
      </c>
      <c r="BT123">
        <v>57</v>
      </c>
      <c r="BU123">
        <v>34</v>
      </c>
      <c r="BV123">
        <v>41.4</v>
      </c>
      <c r="BW123">
        <v>55</v>
      </c>
      <c r="BX123">
        <v>80</v>
      </c>
      <c r="BY123">
        <v>1</v>
      </c>
    </row>
    <row r="124" spans="1:77" x14ac:dyDescent="0.3">
      <c r="A124" t="s">
        <v>58</v>
      </c>
      <c r="B124">
        <v>1</v>
      </c>
      <c r="C124">
        <v>0</v>
      </c>
      <c r="D124">
        <v>0</v>
      </c>
      <c r="E124">
        <v>0</v>
      </c>
      <c r="F124">
        <v>0</v>
      </c>
      <c r="G124">
        <v>0</v>
      </c>
      <c r="H124">
        <v>16461.32</v>
      </c>
      <c r="I124">
        <v>0.20048999063647233</v>
      </c>
      <c r="J124">
        <v>1.41</v>
      </c>
      <c r="K124" t="s">
        <v>52</v>
      </c>
      <c r="L124" t="s">
        <v>59</v>
      </c>
      <c r="M124" t="s">
        <v>69</v>
      </c>
      <c r="N124">
        <v>0</v>
      </c>
      <c r="O124">
        <v>1</v>
      </c>
      <c r="P124">
        <v>0</v>
      </c>
      <c r="Q124" t="s">
        <v>64</v>
      </c>
      <c r="R124">
        <v>0</v>
      </c>
      <c r="S124">
        <v>1</v>
      </c>
      <c r="T124" t="s">
        <v>56</v>
      </c>
      <c r="U124">
        <v>0</v>
      </c>
      <c r="V124">
        <v>1</v>
      </c>
      <c r="W124">
        <v>0</v>
      </c>
      <c r="X124">
        <v>1</v>
      </c>
      <c r="Y124">
        <v>1</v>
      </c>
      <c r="Z124">
        <v>1</v>
      </c>
      <c r="AA124">
        <v>1</v>
      </c>
      <c r="AB124">
        <v>0</v>
      </c>
      <c r="AC124">
        <v>1</v>
      </c>
      <c r="AD124">
        <v>0</v>
      </c>
      <c r="AE124" t="s">
        <v>57</v>
      </c>
      <c r="AF124">
        <v>61.3</v>
      </c>
      <c r="AG124">
        <v>57</v>
      </c>
      <c r="AH124">
        <v>34.5</v>
      </c>
      <c r="AI124">
        <v>40.799999999999997</v>
      </c>
      <c r="AJ124">
        <v>55</v>
      </c>
      <c r="AK124">
        <v>80</v>
      </c>
      <c r="AL124">
        <v>1</v>
      </c>
      <c r="AM124">
        <v>16461.32</v>
      </c>
      <c r="AN124">
        <v>9.7087686654263532</v>
      </c>
      <c r="AO124">
        <v>1.41</v>
      </c>
      <c r="AP124" t="s">
        <v>52</v>
      </c>
      <c r="AQ124" t="s">
        <v>59</v>
      </c>
      <c r="AR124" t="s">
        <v>69</v>
      </c>
      <c r="AS124">
        <v>0</v>
      </c>
      <c r="AT124">
        <v>0</v>
      </c>
      <c r="AU124">
        <v>1</v>
      </c>
      <c r="AV124">
        <v>0</v>
      </c>
      <c r="AW124">
        <v>0</v>
      </c>
      <c r="AX124" t="s">
        <v>64</v>
      </c>
      <c r="AY124">
        <v>0</v>
      </c>
      <c r="AZ124">
        <v>1</v>
      </c>
      <c r="BA124">
        <v>0</v>
      </c>
      <c r="BB124">
        <v>0</v>
      </c>
      <c r="BC124">
        <v>1</v>
      </c>
      <c r="BD124">
        <v>0</v>
      </c>
      <c r="BE124">
        <v>0</v>
      </c>
      <c r="BF124">
        <v>0</v>
      </c>
      <c r="BG124" t="s">
        <v>56</v>
      </c>
      <c r="BH124">
        <v>0</v>
      </c>
      <c r="BI124">
        <v>1</v>
      </c>
      <c r="BJ124">
        <v>0</v>
      </c>
      <c r="BK124">
        <v>1</v>
      </c>
      <c r="BL124">
        <v>1</v>
      </c>
      <c r="BM124">
        <v>1</v>
      </c>
      <c r="BN124">
        <v>1</v>
      </c>
      <c r="BO124">
        <v>0</v>
      </c>
      <c r="BP124">
        <v>1</v>
      </c>
      <c r="BQ124">
        <v>0</v>
      </c>
      <c r="BR124" t="s">
        <v>57</v>
      </c>
      <c r="BS124">
        <v>61.3</v>
      </c>
      <c r="BT124">
        <v>57</v>
      </c>
      <c r="BU124">
        <v>34.5</v>
      </c>
      <c r="BV124">
        <v>40.799999999999997</v>
      </c>
      <c r="BW124">
        <v>55</v>
      </c>
      <c r="BX124">
        <v>80</v>
      </c>
      <c r="BY124">
        <v>1</v>
      </c>
    </row>
    <row r="125" spans="1:77" x14ac:dyDescent="0.3">
      <c r="A125" t="s">
        <v>51</v>
      </c>
      <c r="B125">
        <v>0</v>
      </c>
      <c r="C125">
        <v>0</v>
      </c>
      <c r="D125">
        <v>0</v>
      </c>
      <c r="E125">
        <v>1</v>
      </c>
      <c r="F125">
        <v>0</v>
      </c>
      <c r="G125">
        <v>0</v>
      </c>
      <c r="H125">
        <v>11240</v>
      </c>
      <c r="I125">
        <v>-0.55229982145312195</v>
      </c>
      <c r="J125">
        <v>1.35</v>
      </c>
      <c r="K125" t="s">
        <v>52</v>
      </c>
      <c r="L125" t="s">
        <v>53</v>
      </c>
      <c r="M125" t="s">
        <v>54</v>
      </c>
      <c r="N125">
        <v>0</v>
      </c>
      <c r="O125">
        <v>0</v>
      </c>
      <c r="P125">
        <v>1</v>
      </c>
      <c r="Q125" t="s">
        <v>61</v>
      </c>
      <c r="R125">
        <v>0</v>
      </c>
      <c r="S125">
        <v>1</v>
      </c>
      <c r="T125" t="s">
        <v>56</v>
      </c>
      <c r="U125">
        <v>0</v>
      </c>
      <c r="V125">
        <v>0</v>
      </c>
      <c r="W125">
        <v>1</v>
      </c>
      <c r="X125">
        <v>1</v>
      </c>
      <c r="Y125">
        <v>1</v>
      </c>
      <c r="Z125">
        <v>1</v>
      </c>
      <c r="AA125">
        <v>1</v>
      </c>
      <c r="AB125">
        <v>1</v>
      </c>
      <c r="AC125">
        <v>1</v>
      </c>
      <c r="AD125">
        <v>0</v>
      </c>
      <c r="AE125" t="s">
        <v>57</v>
      </c>
      <c r="AF125">
        <v>62</v>
      </c>
      <c r="AG125">
        <v>56</v>
      </c>
      <c r="AH125">
        <v>34.5</v>
      </c>
      <c r="AI125">
        <v>40.799999999999997</v>
      </c>
      <c r="AJ125">
        <v>50</v>
      </c>
      <c r="AK125">
        <v>80</v>
      </c>
      <c r="AL125">
        <v>1</v>
      </c>
      <c r="AM125">
        <v>11240</v>
      </c>
      <c r="AN125">
        <v>9.3272341234476812</v>
      </c>
      <c r="AO125">
        <v>1.35</v>
      </c>
      <c r="AP125" t="s">
        <v>52</v>
      </c>
      <c r="AQ125" t="s">
        <v>53</v>
      </c>
      <c r="AR125" t="s">
        <v>54</v>
      </c>
      <c r="AS125">
        <v>0</v>
      </c>
      <c r="AT125">
        <v>0</v>
      </c>
      <c r="AU125">
        <v>0</v>
      </c>
      <c r="AV125">
        <v>1</v>
      </c>
      <c r="AW125">
        <v>0</v>
      </c>
      <c r="AX125" t="s">
        <v>61</v>
      </c>
      <c r="AY125">
        <v>0</v>
      </c>
      <c r="AZ125">
        <v>1</v>
      </c>
      <c r="BA125">
        <v>0</v>
      </c>
      <c r="BB125">
        <v>0</v>
      </c>
      <c r="BC125">
        <v>0</v>
      </c>
      <c r="BD125">
        <v>0</v>
      </c>
      <c r="BE125">
        <v>0</v>
      </c>
      <c r="BF125">
        <v>1</v>
      </c>
      <c r="BG125" t="s">
        <v>56</v>
      </c>
      <c r="BH125">
        <v>0</v>
      </c>
      <c r="BI125">
        <v>0</v>
      </c>
      <c r="BJ125">
        <v>1</v>
      </c>
      <c r="BK125">
        <v>1</v>
      </c>
      <c r="BL125">
        <v>1</v>
      </c>
      <c r="BM125">
        <v>1</v>
      </c>
      <c r="BN125">
        <v>1</v>
      </c>
      <c r="BO125">
        <v>1</v>
      </c>
      <c r="BP125">
        <v>1</v>
      </c>
      <c r="BQ125">
        <v>0</v>
      </c>
      <c r="BR125" t="s">
        <v>57</v>
      </c>
      <c r="BS125">
        <v>62</v>
      </c>
      <c r="BT125">
        <v>56</v>
      </c>
      <c r="BU125">
        <v>34.5</v>
      </c>
      <c r="BV125">
        <v>40.799999999999997</v>
      </c>
      <c r="BW125">
        <v>50</v>
      </c>
      <c r="BX125">
        <v>80</v>
      </c>
      <c r="BY125">
        <v>1</v>
      </c>
    </row>
    <row r="126" spans="1:77" x14ac:dyDescent="0.3">
      <c r="A126" t="s">
        <v>62</v>
      </c>
      <c r="B126">
        <v>0</v>
      </c>
      <c r="C126">
        <v>1</v>
      </c>
      <c r="D126">
        <v>0</v>
      </c>
      <c r="E126">
        <v>0</v>
      </c>
      <c r="F126">
        <v>0</v>
      </c>
      <c r="G126">
        <v>0</v>
      </c>
      <c r="H126">
        <v>10669</v>
      </c>
      <c r="I126">
        <v>-0.63462440272819387</v>
      </c>
      <c r="J126">
        <v>1.0449999999999999</v>
      </c>
      <c r="K126" t="s">
        <v>52</v>
      </c>
      <c r="L126" t="s">
        <v>63</v>
      </c>
      <c r="M126" t="s">
        <v>69</v>
      </c>
      <c r="N126">
        <v>0</v>
      </c>
      <c r="O126">
        <v>1</v>
      </c>
      <c r="P126">
        <v>0</v>
      </c>
      <c r="Q126" t="s">
        <v>64</v>
      </c>
      <c r="R126">
        <v>0</v>
      </c>
      <c r="S126">
        <v>1</v>
      </c>
      <c r="T126" t="s">
        <v>65</v>
      </c>
      <c r="U126">
        <v>1</v>
      </c>
      <c r="V126">
        <v>0</v>
      </c>
      <c r="W126">
        <v>1</v>
      </c>
      <c r="X126">
        <v>1</v>
      </c>
      <c r="Y126">
        <v>1</v>
      </c>
      <c r="Z126">
        <v>1</v>
      </c>
      <c r="AA126">
        <v>1</v>
      </c>
      <c r="AB126">
        <v>0</v>
      </c>
      <c r="AC126">
        <v>1</v>
      </c>
      <c r="AD126">
        <v>0</v>
      </c>
      <c r="AE126" t="s">
        <v>66</v>
      </c>
      <c r="AF126">
        <v>61.4</v>
      </c>
      <c r="AG126">
        <v>56.9</v>
      </c>
      <c r="AH126">
        <v>34.799999999999997</v>
      </c>
      <c r="AI126">
        <v>40.9</v>
      </c>
      <c r="AJ126">
        <v>56</v>
      </c>
      <c r="AK126">
        <v>76</v>
      </c>
      <c r="AL126">
        <v>1</v>
      </c>
      <c r="AM126">
        <v>10669</v>
      </c>
      <c r="AN126">
        <v>9.2750976191914614</v>
      </c>
      <c r="AO126">
        <v>1.0449999999999999</v>
      </c>
      <c r="AP126" t="s">
        <v>52</v>
      </c>
      <c r="AQ126" t="s">
        <v>63</v>
      </c>
      <c r="AR126" t="s">
        <v>69</v>
      </c>
      <c r="AS126">
        <v>0</v>
      </c>
      <c r="AT126">
        <v>0</v>
      </c>
      <c r="AU126">
        <v>1</v>
      </c>
      <c r="AV126">
        <v>0</v>
      </c>
      <c r="AW126">
        <v>0</v>
      </c>
      <c r="AX126" t="s">
        <v>64</v>
      </c>
      <c r="AY126">
        <v>0</v>
      </c>
      <c r="AZ126">
        <v>1</v>
      </c>
      <c r="BA126">
        <v>0</v>
      </c>
      <c r="BB126">
        <v>0</v>
      </c>
      <c r="BC126">
        <v>1</v>
      </c>
      <c r="BD126">
        <v>0</v>
      </c>
      <c r="BE126">
        <v>0</v>
      </c>
      <c r="BF126">
        <v>0</v>
      </c>
      <c r="BG126" t="s">
        <v>65</v>
      </c>
      <c r="BH126">
        <v>1</v>
      </c>
      <c r="BI126">
        <v>0</v>
      </c>
      <c r="BJ126">
        <v>1</v>
      </c>
      <c r="BK126">
        <v>1</v>
      </c>
      <c r="BL126">
        <v>1</v>
      </c>
      <c r="BM126">
        <v>1</v>
      </c>
      <c r="BN126">
        <v>1</v>
      </c>
      <c r="BO126">
        <v>0</v>
      </c>
      <c r="BP126">
        <v>1</v>
      </c>
      <c r="BQ126">
        <v>0</v>
      </c>
      <c r="BR126" t="s">
        <v>66</v>
      </c>
      <c r="BS126">
        <v>61.4</v>
      </c>
      <c r="BT126">
        <v>56.9</v>
      </c>
      <c r="BU126">
        <v>34.799999999999997</v>
      </c>
      <c r="BV126">
        <v>40.9</v>
      </c>
      <c r="BW126">
        <v>56</v>
      </c>
      <c r="BX126">
        <v>76</v>
      </c>
      <c r="BY126">
        <v>1</v>
      </c>
    </row>
    <row r="127" spans="1:77" x14ac:dyDescent="0.3">
      <c r="A127" t="s">
        <v>75</v>
      </c>
      <c r="B127">
        <v>0</v>
      </c>
      <c r="C127">
        <v>0</v>
      </c>
      <c r="D127">
        <v>1</v>
      </c>
      <c r="E127">
        <v>0</v>
      </c>
      <c r="F127">
        <v>0</v>
      </c>
      <c r="G127">
        <v>0</v>
      </c>
      <c r="H127">
        <v>25520</v>
      </c>
      <c r="I127">
        <v>1.5065355911703924</v>
      </c>
      <c r="J127">
        <v>1.61</v>
      </c>
      <c r="K127" t="s">
        <v>76</v>
      </c>
      <c r="L127" t="s">
        <v>72</v>
      </c>
      <c r="M127" t="s">
        <v>74</v>
      </c>
      <c r="N127">
        <v>0</v>
      </c>
      <c r="O127">
        <v>1</v>
      </c>
      <c r="P127">
        <v>0</v>
      </c>
      <c r="Q127" t="s">
        <v>55</v>
      </c>
      <c r="R127">
        <v>0</v>
      </c>
      <c r="S127">
        <v>1</v>
      </c>
      <c r="T127" t="s">
        <v>65</v>
      </c>
      <c r="U127">
        <v>1</v>
      </c>
      <c r="V127">
        <v>1</v>
      </c>
      <c r="W127">
        <v>1</v>
      </c>
      <c r="X127">
        <v>1</v>
      </c>
      <c r="Y127">
        <v>1</v>
      </c>
      <c r="Z127">
        <v>1</v>
      </c>
      <c r="AA127">
        <v>1</v>
      </c>
      <c r="AB127">
        <v>0</v>
      </c>
      <c r="AC127">
        <v>1</v>
      </c>
      <c r="AD127">
        <v>0</v>
      </c>
      <c r="AE127" t="s">
        <v>66</v>
      </c>
      <c r="AF127">
        <v>61.6</v>
      </c>
      <c r="AG127">
        <v>57</v>
      </c>
      <c r="AH127">
        <v>34.5</v>
      </c>
      <c r="AI127">
        <v>40.9</v>
      </c>
      <c r="AJ127">
        <v>54</v>
      </c>
      <c r="AK127">
        <v>78</v>
      </c>
      <c r="AL127">
        <v>1</v>
      </c>
      <c r="AM127">
        <v>25520</v>
      </c>
      <c r="AN127">
        <v>10.147217737458726</v>
      </c>
      <c r="AO127">
        <v>1.61</v>
      </c>
      <c r="AP127" t="s">
        <v>76</v>
      </c>
      <c r="AQ127" t="s">
        <v>72</v>
      </c>
      <c r="AR127" t="s">
        <v>74</v>
      </c>
      <c r="AS127">
        <v>0</v>
      </c>
      <c r="AT127">
        <v>1</v>
      </c>
      <c r="AU127">
        <v>0</v>
      </c>
      <c r="AV127">
        <v>0</v>
      </c>
      <c r="AW127">
        <v>0</v>
      </c>
      <c r="AX127" t="s">
        <v>55</v>
      </c>
      <c r="AY127">
        <v>0</v>
      </c>
      <c r="AZ127">
        <v>1</v>
      </c>
      <c r="BA127">
        <v>0</v>
      </c>
      <c r="BB127">
        <v>0</v>
      </c>
      <c r="BC127">
        <v>0</v>
      </c>
      <c r="BD127">
        <v>1</v>
      </c>
      <c r="BE127">
        <v>0</v>
      </c>
      <c r="BF127">
        <v>0</v>
      </c>
      <c r="BG127" t="s">
        <v>65</v>
      </c>
      <c r="BH127">
        <v>1</v>
      </c>
      <c r="BI127">
        <v>1</v>
      </c>
      <c r="BJ127">
        <v>1</v>
      </c>
      <c r="BK127">
        <v>1</v>
      </c>
      <c r="BL127">
        <v>1</v>
      </c>
      <c r="BM127">
        <v>1</v>
      </c>
      <c r="BN127">
        <v>1</v>
      </c>
      <c r="BO127">
        <v>0</v>
      </c>
      <c r="BP127">
        <v>1</v>
      </c>
      <c r="BQ127">
        <v>0</v>
      </c>
      <c r="BR127" t="s">
        <v>66</v>
      </c>
      <c r="BS127">
        <v>61.6</v>
      </c>
      <c r="BT127">
        <v>57</v>
      </c>
      <c r="BU127">
        <v>34.5</v>
      </c>
      <c r="BV127">
        <v>40.9</v>
      </c>
      <c r="BW127">
        <v>54</v>
      </c>
      <c r="BX127">
        <v>78</v>
      </c>
      <c r="BY127">
        <v>1</v>
      </c>
    </row>
    <row r="128" spans="1:77" x14ac:dyDescent="0.3">
      <c r="A128" t="s">
        <v>71</v>
      </c>
      <c r="B128">
        <v>0</v>
      </c>
      <c r="C128">
        <v>0</v>
      </c>
      <c r="D128">
        <v>0</v>
      </c>
      <c r="E128">
        <v>0</v>
      </c>
      <c r="F128">
        <v>0</v>
      </c>
      <c r="G128">
        <v>1</v>
      </c>
      <c r="H128">
        <v>18812</v>
      </c>
      <c r="I128">
        <v>0.53940198137497675</v>
      </c>
      <c r="J128">
        <v>1.7549999999999999</v>
      </c>
      <c r="K128" t="s">
        <v>52</v>
      </c>
      <c r="L128" t="s">
        <v>72</v>
      </c>
      <c r="M128" t="s">
        <v>60</v>
      </c>
      <c r="N128">
        <v>0</v>
      </c>
      <c r="O128">
        <v>0</v>
      </c>
      <c r="P128">
        <v>1</v>
      </c>
      <c r="Q128" t="s">
        <v>64</v>
      </c>
      <c r="R128">
        <v>0</v>
      </c>
      <c r="S128">
        <v>1</v>
      </c>
      <c r="T128" t="s">
        <v>65</v>
      </c>
      <c r="U128">
        <v>1</v>
      </c>
      <c r="V128">
        <v>1</v>
      </c>
      <c r="W128">
        <v>0</v>
      </c>
      <c r="X128">
        <v>1</v>
      </c>
      <c r="Y128">
        <v>1</v>
      </c>
      <c r="Z128">
        <v>1</v>
      </c>
      <c r="AA128">
        <v>1</v>
      </c>
      <c r="AB128">
        <v>0</v>
      </c>
      <c r="AC128">
        <v>1</v>
      </c>
      <c r="AD128">
        <v>0</v>
      </c>
      <c r="AE128" t="s">
        <v>66</v>
      </c>
      <c r="AF128">
        <v>61.8</v>
      </c>
      <c r="AG128">
        <v>56.3</v>
      </c>
      <c r="AH128">
        <v>34.6</v>
      </c>
      <c r="AI128">
        <v>40.700000000000003</v>
      </c>
      <c r="AJ128">
        <v>54</v>
      </c>
      <c r="AK128">
        <v>78</v>
      </c>
      <c r="AL128">
        <v>1</v>
      </c>
      <c r="AM128">
        <v>18812</v>
      </c>
      <c r="AN128">
        <v>9.8422502430649388</v>
      </c>
      <c r="AO128">
        <v>1.7549999999999999</v>
      </c>
      <c r="AP128" t="s">
        <v>52</v>
      </c>
      <c r="AQ128" t="s">
        <v>72</v>
      </c>
      <c r="AR128" t="s">
        <v>60</v>
      </c>
      <c r="AS128">
        <v>0</v>
      </c>
      <c r="AT128">
        <v>0</v>
      </c>
      <c r="AU128">
        <v>0</v>
      </c>
      <c r="AV128">
        <v>0</v>
      </c>
      <c r="AW128">
        <v>1</v>
      </c>
      <c r="AX128" t="s">
        <v>64</v>
      </c>
      <c r="AY128">
        <v>0</v>
      </c>
      <c r="AZ128">
        <v>1</v>
      </c>
      <c r="BA128">
        <v>0</v>
      </c>
      <c r="BB128">
        <v>0</v>
      </c>
      <c r="BC128">
        <v>1</v>
      </c>
      <c r="BD128">
        <v>0</v>
      </c>
      <c r="BE128">
        <v>0</v>
      </c>
      <c r="BF128">
        <v>0</v>
      </c>
      <c r="BG128" t="s">
        <v>65</v>
      </c>
      <c r="BH128">
        <v>1</v>
      </c>
      <c r="BI128">
        <v>1</v>
      </c>
      <c r="BJ128">
        <v>0</v>
      </c>
      <c r="BK128">
        <v>1</v>
      </c>
      <c r="BL128">
        <v>1</v>
      </c>
      <c r="BM128">
        <v>1</v>
      </c>
      <c r="BN128">
        <v>1</v>
      </c>
      <c r="BO128">
        <v>0</v>
      </c>
      <c r="BP128">
        <v>1</v>
      </c>
      <c r="BQ128">
        <v>0</v>
      </c>
      <c r="BR128" t="s">
        <v>66</v>
      </c>
      <c r="BS128">
        <v>61.8</v>
      </c>
      <c r="BT128">
        <v>56.3</v>
      </c>
      <c r="BU128">
        <v>34.6</v>
      </c>
      <c r="BV128">
        <v>40.700000000000003</v>
      </c>
      <c r="BW128">
        <v>54</v>
      </c>
      <c r="BX128">
        <v>78</v>
      </c>
      <c r="BY128">
        <v>1</v>
      </c>
    </row>
    <row r="129" spans="1:77" x14ac:dyDescent="0.3">
      <c r="A129" t="s">
        <v>71</v>
      </c>
      <c r="B129">
        <v>0</v>
      </c>
      <c r="C129">
        <v>0</v>
      </c>
      <c r="D129">
        <v>0</v>
      </c>
      <c r="E129">
        <v>0</v>
      </c>
      <c r="F129">
        <v>0</v>
      </c>
      <c r="G129">
        <v>1</v>
      </c>
      <c r="H129">
        <v>12603</v>
      </c>
      <c r="I129">
        <v>-0.35578772989809049</v>
      </c>
      <c r="J129">
        <v>1.321</v>
      </c>
      <c r="K129" t="s">
        <v>52</v>
      </c>
      <c r="L129" t="s">
        <v>72</v>
      </c>
      <c r="M129" t="s">
        <v>69</v>
      </c>
      <c r="N129">
        <v>0</v>
      </c>
      <c r="O129">
        <v>1</v>
      </c>
      <c r="P129">
        <v>0</v>
      </c>
      <c r="Q129" t="s">
        <v>55</v>
      </c>
      <c r="R129">
        <v>0</v>
      </c>
      <c r="S129">
        <v>1</v>
      </c>
      <c r="T129" t="s">
        <v>65</v>
      </c>
      <c r="U129">
        <v>1</v>
      </c>
      <c r="V129">
        <v>1</v>
      </c>
      <c r="W129">
        <v>0</v>
      </c>
      <c r="X129">
        <v>1</v>
      </c>
      <c r="Y129">
        <v>1</v>
      </c>
      <c r="Z129">
        <v>1</v>
      </c>
      <c r="AA129">
        <v>1</v>
      </c>
      <c r="AB129">
        <v>0</v>
      </c>
      <c r="AC129">
        <v>1</v>
      </c>
      <c r="AD129">
        <v>1</v>
      </c>
      <c r="AE129" t="s">
        <v>66</v>
      </c>
      <c r="AF129">
        <v>61.6</v>
      </c>
      <c r="AG129">
        <v>55.5</v>
      </c>
      <c r="AH129">
        <v>34.799999999999997</v>
      </c>
      <c r="AI129">
        <v>40.799999999999997</v>
      </c>
      <c r="AJ129">
        <v>55</v>
      </c>
      <c r="AK129">
        <v>77</v>
      </c>
      <c r="AL129">
        <v>1</v>
      </c>
      <c r="AM129">
        <v>12603</v>
      </c>
      <c r="AN129">
        <v>9.441690159837492</v>
      </c>
      <c r="AO129">
        <v>1.321</v>
      </c>
      <c r="AP129" t="s">
        <v>52</v>
      </c>
      <c r="AQ129" t="s">
        <v>72</v>
      </c>
      <c r="AR129" t="s">
        <v>69</v>
      </c>
      <c r="AS129">
        <v>0</v>
      </c>
      <c r="AT129">
        <v>0</v>
      </c>
      <c r="AU129">
        <v>1</v>
      </c>
      <c r="AV129">
        <v>0</v>
      </c>
      <c r="AW129">
        <v>0</v>
      </c>
      <c r="AX129" t="s">
        <v>55</v>
      </c>
      <c r="AY129">
        <v>0</v>
      </c>
      <c r="AZ129">
        <v>1</v>
      </c>
      <c r="BA129">
        <v>0</v>
      </c>
      <c r="BB129">
        <v>0</v>
      </c>
      <c r="BC129">
        <v>0</v>
      </c>
      <c r="BD129">
        <v>1</v>
      </c>
      <c r="BE129">
        <v>0</v>
      </c>
      <c r="BF129">
        <v>0</v>
      </c>
      <c r="BG129" t="s">
        <v>65</v>
      </c>
      <c r="BH129">
        <v>1</v>
      </c>
      <c r="BI129">
        <v>1</v>
      </c>
      <c r="BJ129">
        <v>0</v>
      </c>
      <c r="BK129">
        <v>1</v>
      </c>
      <c r="BL129">
        <v>1</v>
      </c>
      <c r="BM129">
        <v>1</v>
      </c>
      <c r="BN129">
        <v>1</v>
      </c>
      <c r="BO129">
        <v>0</v>
      </c>
      <c r="BP129">
        <v>1</v>
      </c>
      <c r="BQ129">
        <v>1</v>
      </c>
      <c r="BR129" t="s">
        <v>66</v>
      </c>
      <c r="BS129">
        <v>61.6</v>
      </c>
      <c r="BT129">
        <v>55.5</v>
      </c>
      <c r="BU129">
        <v>34.799999999999997</v>
      </c>
      <c r="BV129">
        <v>40.799999999999997</v>
      </c>
      <c r="BW129">
        <v>55</v>
      </c>
      <c r="BX129">
        <v>77</v>
      </c>
      <c r="BY129">
        <v>1</v>
      </c>
    </row>
    <row r="130" spans="1:77" x14ac:dyDescent="0.3">
      <c r="A130" t="s">
        <v>58</v>
      </c>
      <c r="B130">
        <v>1</v>
      </c>
      <c r="C130">
        <v>0</v>
      </c>
      <c r="D130">
        <v>0</v>
      </c>
      <c r="E130">
        <v>0</v>
      </c>
      <c r="F130">
        <v>0</v>
      </c>
      <c r="G130">
        <v>0</v>
      </c>
      <c r="H130">
        <v>13935.78</v>
      </c>
      <c r="I130">
        <v>-0.16363264157621593</v>
      </c>
      <c r="J130">
        <v>1.31</v>
      </c>
      <c r="K130" t="s">
        <v>52</v>
      </c>
      <c r="L130" t="s">
        <v>59</v>
      </c>
      <c r="M130" t="s">
        <v>69</v>
      </c>
      <c r="N130">
        <v>0</v>
      </c>
      <c r="O130">
        <v>1</v>
      </c>
      <c r="P130">
        <v>0</v>
      </c>
      <c r="Q130" t="s">
        <v>64</v>
      </c>
      <c r="R130">
        <v>0</v>
      </c>
      <c r="S130">
        <v>1</v>
      </c>
      <c r="T130" t="s">
        <v>70</v>
      </c>
      <c r="U130">
        <v>1</v>
      </c>
      <c r="V130">
        <v>0</v>
      </c>
      <c r="W130">
        <v>0</v>
      </c>
      <c r="X130">
        <v>0</v>
      </c>
      <c r="Y130">
        <v>1</v>
      </c>
      <c r="Z130">
        <v>1</v>
      </c>
      <c r="AA130">
        <v>1</v>
      </c>
      <c r="AB130">
        <v>1</v>
      </c>
      <c r="AC130">
        <v>0</v>
      </c>
      <c r="AD130">
        <v>0</v>
      </c>
      <c r="AE130" t="s">
        <v>57</v>
      </c>
      <c r="AF130">
        <v>61.8</v>
      </c>
      <c r="AG130">
        <v>57</v>
      </c>
      <c r="AH130">
        <v>35.5</v>
      </c>
      <c r="AI130">
        <v>40.799999999999997</v>
      </c>
      <c r="AJ130">
        <v>50</v>
      </c>
      <c r="AK130">
        <v>80</v>
      </c>
      <c r="AL130">
        <v>1</v>
      </c>
      <c r="AM130">
        <v>13935.78</v>
      </c>
      <c r="AN130">
        <v>9.5422149125153233</v>
      </c>
      <c r="AO130">
        <v>1.31</v>
      </c>
      <c r="AP130" t="s">
        <v>52</v>
      </c>
      <c r="AQ130" t="s">
        <v>59</v>
      </c>
      <c r="AR130" t="s">
        <v>69</v>
      </c>
      <c r="AS130">
        <v>0</v>
      </c>
      <c r="AT130">
        <v>0</v>
      </c>
      <c r="AU130">
        <v>1</v>
      </c>
      <c r="AV130">
        <v>0</v>
      </c>
      <c r="AW130">
        <v>0</v>
      </c>
      <c r="AX130" t="s">
        <v>64</v>
      </c>
      <c r="AY130">
        <v>0</v>
      </c>
      <c r="AZ130">
        <v>1</v>
      </c>
      <c r="BA130">
        <v>0</v>
      </c>
      <c r="BB130">
        <v>0</v>
      </c>
      <c r="BC130">
        <v>1</v>
      </c>
      <c r="BD130">
        <v>0</v>
      </c>
      <c r="BE130">
        <v>0</v>
      </c>
      <c r="BF130">
        <v>0</v>
      </c>
      <c r="BG130" t="s">
        <v>70</v>
      </c>
      <c r="BH130">
        <v>1</v>
      </c>
      <c r="BI130">
        <v>0</v>
      </c>
      <c r="BJ130">
        <v>0</v>
      </c>
      <c r="BK130">
        <v>0</v>
      </c>
      <c r="BL130">
        <v>1</v>
      </c>
      <c r="BM130">
        <v>1</v>
      </c>
      <c r="BN130">
        <v>1</v>
      </c>
      <c r="BO130">
        <v>1</v>
      </c>
      <c r="BP130">
        <v>0</v>
      </c>
      <c r="BQ130">
        <v>0</v>
      </c>
      <c r="BR130" t="s">
        <v>57</v>
      </c>
      <c r="BS130">
        <v>61.8</v>
      </c>
      <c r="BT130">
        <v>57</v>
      </c>
      <c r="BU130">
        <v>35.5</v>
      </c>
      <c r="BV130">
        <v>40.799999999999997</v>
      </c>
      <c r="BW130">
        <v>50</v>
      </c>
      <c r="BX130">
        <v>80</v>
      </c>
      <c r="BY130">
        <v>1</v>
      </c>
    </row>
    <row r="131" spans="1:77" x14ac:dyDescent="0.3">
      <c r="A131" t="s">
        <v>51</v>
      </c>
      <c r="B131">
        <v>0</v>
      </c>
      <c r="C131">
        <v>0</v>
      </c>
      <c r="D131">
        <v>0</v>
      </c>
      <c r="E131">
        <v>1</v>
      </c>
      <c r="F131">
        <v>0</v>
      </c>
      <c r="G131">
        <v>0</v>
      </c>
      <c r="H131">
        <v>13880</v>
      </c>
      <c r="I131">
        <v>-0.17167478718658996</v>
      </c>
      <c r="J131">
        <v>1.22</v>
      </c>
      <c r="K131" t="s">
        <v>52</v>
      </c>
      <c r="L131" t="s">
        <v>53</v>
      </c>
      <c r="M131" t="s">
        <v>13</v>
      </c>
      <c r="N131">
        <v>1</v>
      </c>
      <c r="O131">
        <v>0</v>
      </c>
      <c r="P131">
        <v>0</v>
      </c>
      <c r="Q131" t="s">
        <v>61</v>
      </c>
      <c r="R131">
        <v>0</v>
      </c>
      <c r="S131">
        <v>1</v>
      </c>
      <c r="T131" t="s">
        <v>56</v>
      </c>
      <c r="U131">
        <v>0</v>
      </c>
      <c r="V131">
        <v>0</v>
      </c>
      <c r="W131">
        <v>1</v>
      </c>
      <c r="X131">
        <v>0</v>
      </c>
      <c r="Y131">
        <v>1</v>
      </c>
      <c r="Z131">
        <v>1</v>
      </c>
      <c r="AA131">
        <v>1</v>
      </c>
      <c r="AB131">
        <v>1</v>
      </c>
      <c r="AC131">
        <v>0</v>
      </c>
      <c r="AD131">
        <v>0</v>
      </c>
      <c r="AE131" t="s">
        <v>57</v>
      </c>
      <c r="AF131">
        <v>62.1</v>
      </c>
      <c r="AG131">
        <v>57</v>
      </c>
      <c r="AH131">
        <v>36</v>
      </c>
      <c r="AI131">
        <v>40.799999999999997</v>
      </c>
      <c r="AJ131">
        <v>50</v>
      </c>
      <c r="AK131">
        <v>80</v>
      </c>
      <c r="AL131">
        <v>1</v>
      </c>
      <c r="AM131">
        <v>13880</v>
      </c>
      <c r="AN131">
        <v>9.538204234060796</v>
      </c>
      <c r="AO131">
        <v>1.22</v>
      </c>
      <c r="AP131" t="s">
        <v>52</v>
      </c>
      <c r="AQ131" t="s">
        <v>53</v>
      </c>
      <c r="AR131" t="s">
        <v>13</v>
      </c>
      <c r="AS131">
        <v>1</v>
      </c>
      <c r="AT131">
        <v>0</v>
      </c>
      <c r="AU131">
        <v>0</v>
      </c>
      <c r="AV131">
        <v>0</v>
      </c>
      <c r="AW131">
        <v>0</v>
      </c>
      <c r="AX131" t="s">
        <v>61</v>
      </c>
      <c r="AY131">
        <v>0</v>
      </c>
      <c r="AZ131">
        <v>1</v>
      </c>
      <c r="BA131">
        <v>0</v>
      </c>
      <c r="BB131">
        <v>0</v>
      </c>
      <c r="BC131">
        <v>0</v>
      </c>
      <c r="BD131">
        <v>0</v>
      </c>
      <c r="BE131">
        <v>0</v>
      </c>
      <c r="BF131">
        <v>1</v>
      </c>
      <c r="BG131" t="s">
        <v>56</v>
      </c>
      <c r="BH131">
        <v>0</v>
      </c>
      <c r="BI131">
        <v>0</v>
      </c>
      <c r="BJ131">
        <v>1</v>
      </c>
      <c r="BK131">
        <v>0</v>
      </c>
      <c r="BL131">
        <v>1</v>
      </c>
      <c r="BM131">
        <v>1</v>
      </c>
      <c r="BN131">
        <v>1</v>
      </c>
      <c r="BO131">
        <v>1</v>
      </c>
      <c r="BP131">
        <v>0</v>
      </c>
      <c r="BQ131">
        <v>0</v>
      </c>
      <c r="BR131" t="s">
        <v>57</v>
      </c>
      <c r="BS131">
        <v>62.1</v>
      </c>
      <c r="BT131">
        <v>57</v>
      </c>
      <c r="BU131">
        <v>36</v>
      </c>
      <c r="BV131">
        <v>40.799999999999997</v>
      </c>
      <c r="BW131">
        <v>50</v>
      </c>
      <c r="BX131">
        <v>80</v>
      </c>
      <c r="BY131">
        <v>1</v>
      </c>
    </row>
    <row r="132" spans="1:77" x14ac:dyDescent="0.3">
      <c r="A132" t="s">
        <v>71</v>
      </c>
      <c r="B132">
        <v>0</v>
      </c>
      <c r="C132">
        <v>0</v>
      </c>
      <c r="D132">
        <v>0</v>
      </c>
      <c r="E132">
        <v>0</v>
      </c>
      <c r="F132">
        <v>0</v>
      </c>
      <c r="G132">
        <v>1</v>
      </c>
      <c r="H132">
        <v>16716</v>
      </c>
      <c r="I132">
        <v>0.23720877235124524</v>
      </c>
      <c r="J132">
        <v>1.1180000000000001</v>
      </c>
      <c r="K132" t="s">
        <v>52</v>
      </c>
      <c r="L132" t="s">
        <v>72</v>
      </c>
      <c r="M132" t="s">
        <v>13</v>
      </c>
      <c r="N132">
        <v>1</v>
      </c>
      <c r="O132">
        <v>0</v>
      </c>
      <c r="P132">
        <v>0</v>
      </c>
      <c r="Q132" t="s">
        <v>61</v>
      </c>
      <c r="R132">
        <v>0</v>
      </c>
      <c r="S132">
        <v>1</v>
      </c>
      <c r="T132" t="s">
        <v>65</v>
      </c>
      <c r="U132">
        <v>1</v>
      </c>
      <c r="V132">
        <v>1</v>
      </c>
      <c r="W132">
        <v>0</v>
      </c>
      <c r="X132">
        <v>1</v>
      </c>
      <c r="Y132">
        <v>1</v>
      </c>
      <c r="Z132">
        <v>1</v>
      </c>
      <c r="AA132">
        <v>1</v>
      </c>
      <c r="AB132">
        <v>0</v>
      </c>
      <c r="AC132">
        <v>1</v>
      </c>
      <c r="AD132">
        <v>1</v>
      </c>
      <c r="AE132" t="s">
        <v>66</v>
      </c>
      <c r="AF132">
        <v>61.8</v>
      </c>
      <c r="AG132">
        <v>55.4</v>
      </c>
      <c r="AH132">
        <v>34.6</v>
      </c>
      <c r="AI132">
        <v>40.799999999999997</v>
      </c>
      <c r="AJ132">
        <v>56</v>
      </c>
      <c r="AK132">
        <v>77</v>
      </c>
      <c r="AL132">
        <v>1</v>
      </c>
      <c r="AM132">
        <v>16716</v>
      </c>
      <c r="AN132">
        <v>9.7241216235678056</v>
      </c>
      <c r="AO132">
        <v>1.1180000000000001</v>
      </c>
      <c r="AP132" t="s">
        <v>52</v>
      </c>
      <c r="AQ132" t="s">
        <v>72</v>
      </c>
      <c r="AR132" t="s">
        <v>13</v>
      </c>
      <c r="AS132">
        <v>1</v>
      </c>
      <c r="AT132">
        <v>0</v>
      </c>
      <c r="AU132">
        <v>0</v>
      </c>
      <c r="AV132">
        <v>0</v>
      </c>
      <c r="AW132">
        <v>0</v>
      </c>
      <c r="AX132" t="s">
        <v>61</v>
      </c>
      <c r="AY132">
        <v>0</v>
      </c>
      <c r="AZ132">
        <v>1</v>
      </c>
      <c r="BA132">
        <v>0</v>
      </c>
      <c r="BB132">
        <v>0</v>
      </c>
      <c r="BC132">
        <v>0</v>
      </c>
      <c r="BD132">
        <v>0</v>
      </c>
      <c r="BE132">
        <v>0</v>
      </c>
      <c r="BF132">
        <v>1</v>
      </c>
      <c r="BG132" t="s">
        <v>65</v>
      </c>
      <c r="BH132">
        <v>1</v>
      </c>
      <c r="BI132">
        <v>1</v>
      </c>
      <c r="BJ132">
        <v>0</v>
      </c>
      <c r="BK132">
        <v>1</v>
      </c>
      <c r="BL132">
        <v>1</v>
      </c>
      <c r="BM132">
        <v>1</v>
      </c>
      <c r="BN132">
        <v>1</v>
      </c>
      <c r="BO132">
        <v>0</v>
      </c>
      <c r="BP132">
        <v>1</v>
      </c>
      <c r="BQ132">
        <v>1</v>
      </c>
      <c r="BR132" t="s">
        <v>66</v>
      </c>
      <c r="BS132">
        <v>61.8</v>
      </c>
      <c r="BT132">
        <v>55.4</v>
      </c>
      <c r="BU132">
        <v>34.6</v>
      </c>
      <c r="BV132">
        <v>40.799999999999997</v>
      </c>
      <c r="BW132">
        <v>56</v>
      </c>
      <c r="BX132">
        <v>77</v>
      </c>
      <c r="BY132">
        <v>1</v>
      </c>
    </row>
    <row r="133" spans="1:77" x14ac:dyDescent="0.3">
      <c r="A133" t="s">
        <v>67</v>
      </c>
      <c r="B133">
        <v>0</v>
      </c>
      <c r="C133">
        <v>0</v>
      </c>
      <c r="D133">
        <v>0</v>
      </c>
      <c r="E133">
        <v>0</v>
      </c>
      <c r="F133">
        <v>1</v>
      </c>
      <c r="G133">
        <v>0</v>
      </c>
      <c r="H133">
        <v>9670</v>
      </c>
      <c r="I133">
        <v>-0.77865637592223391</v>
      </c>
      <c r="J133">
        <v>1.05</v>
      </c>
      <c r="K133" t="s">
        <v>52</v>
      </c>
      <c r="L133" t="s">
        <v>68</v>
      </c>
      <c r="M133" t="s">
        <v>54</v>
      </c>
      <c r="N133">
        <v>0</v>
      </c>
      <c r="O133">
        <v>0</v>
      </c>
      <c r="P133">
        <v>1</v>
      </c>
      <c r="Q133" t="s">
        <v>73</v>
      </c>
      <c r="R133">
        <v>0</v>
      </c>
      <c r="S133">
        <v>1</v>
      </c>
      <c r="T133" t="s">
        <v>77</v>
      </c>
      <c r="U133">
        <v>1</v>
      </c>
      <c r="V133">
        <v>1</v>
      </c>
      <c r="W133">
        <v>0</v>
      </c>
      <c r="X133">
        <v>1</v>
      </c>
      <c r="Y133">
        <v>1</v>
      </c>
      <c r="Z133">
        <v>1</v>
      </c>
      <c r="AA133">
        <v>1</v>
      </c>
      <c r="AB133">
        <v>0</v>
      </c>
      <c r="AC133">
        <v>1</v>
      </c>
      <c r="AD133">
        <v>0</v>
      </c>
      <c r="AE133" t="s">
        <v>66</v>
      </c>
      <c r="AF133">
        <v>61.9</v>
      </c>
      <c r="AG133">
        <v>55.8</v>
      </c>
      <c r="AH133">
        <v>34.799999999999997</v>
      </c>
      <c r="AI133">
        <v>40.799999999999997</v>
      </c>
      <c r="AJ133">
        <v>52</v>
      </c>
      <c r="AK133">
        <v>77</v>
      </c>
      <c r="AL133">
        <v>1</v>
      </c>
      <c r="AM133">
        <v>9670</v>
      </c>
      <c r="AN133">
        <v>9.1767835884473392</v>
      </c>
      <c r="AO133">
        <v>1.05</v>
      </c>
      <c r="AP133" t="s">
        <v>52</v>
      </c>
      <c r="AQ133" t="s">
        <v>68</v>
      </c>
      <c r="AR133" t="s">
        <v>54</v>
      </c>
      <c r="AS133">
        <v>0</v>
      </c>
      <c r="AT133">
        <v>0</v>
      </c>
      <c r="AU133">
        <v>0</v>
      </c>
      <c r="AV133">
        <v>1</v>
      </c>
      <c r="AW133">
        <v>0</v>
      </c>
      <c r="AX133" t="s">
        <v>73</v>
      </c>
      <c r="AY133">
        <v>0</v>
      </c>
      <c r="AZ133">
        <v>1</v>
      </c>
      <c r="BA133">
        <v>0</v>
      </c>
      <c r="BB133">
        <v>0</v>
      </c>
      <c r="BC133">
        <v>0</v>
      </c>
      <c r="BD133">
        <v>0</v>
      </c>
      <c r="BE133">
        <v>1</v>
      </c>
      <c r="BF133">
        <v>0</v>
      </c>
      <c r="BG133" t="s">
        <v>77</v>
      </c>
      <c r="BH133">
        <v>1</v>
      </c>
      <c r="BI133">
        <v>1</v>
      </c>
      <c r="BJ133">
        <v>0</v>
      </c>
      <c r="BK133">
        <v>1</v>
      </c>
      <c r="BL133">
        <v>1</v>
      </c>
      <c r="BM133">
        <v>1</v>
      </c>
      <c r="BN133">
        <v>1</v>
      </c>
      <c r="BO133">
        <v>0</v>
      </c>
      <c r="BP133">
        <v>1</v>
      </c>
      <c r="BQ133">
        <v>0</v>
      </c>
      <c r="BR133" t="s">
        <v>66</v>
      </c>
      <c r="BS133">
        <v>61.9</v>
      </c>
      <c r="BT133">
        <v>55.8</v>
      </c>
      <c r="BU133">
        <v>34.799999999999997</v>
      </c>
      <c r="BV133">
        <v>40.799999999999997</v>
      </c>
      <c r="BW133">
        <v>52</v>
      </c>
      <c r="BX133">
        <v>77</v>
      </c>
      <c r="BY133">
        <v>1</v>
      </c>
    </row>
    <row r="134" spans="1:77" x14ac:dyDescent="0.3">
      <c r="A134" t="s">
        <v>62</v>
      </c>
      <c r="B134">
        <v>0</v>
      </c>
      <c r="C134">
        <v>1</v>
      </c>
      <c r="D134">
        <v>0</v>
      </c>
      <c r="E134">
        <v>0</v>
      </c>
      <c r="F134">
        <v>0</v>
      </c>
      <c r="G134">
        <v>0</v>
      </c>
      <c r="H134">
        <v>8713</v>
      </c>
      <c r="I134">
        <v>-0.91663295084385177</v>
      </c>
      <c r="J134">
        <v>1.1379999999999999</v>
      </c>
      <c r="K134" t="s">
        <v>52</v>
      </c>
      <c r="L134" t="s">
        <v>63</v>
      </c>
      <c r="M134" t="s">
        <v>60</v>
      </c>
      <c r="N134">
        <v>0</v>
      </c>
      <c r="O134">
        <v>0</v>
      </c>
      <c r="P134">
        <v>1</v>
      </c>
      <c r="Q134" t="s">
        <v>55</v>
      </c>
      <c r="R134">
        <v>0</v>
      </c>
      <c r="S134">
        <v>1</v>
      </c>
      <c r="T134" t="s">
        <v>65</v>
      </c>
      <c r="U134">
        <v>1</v>
      </c>
      <c r="V134">
        <v>1</v>
      </c>
      <c r="W134">
        <v>0</v>
      </c>
      <c r="X134">
        <v>1</v>
      </c>
      <c r="Y134">
        <v>1</v>
      </c>
      <c r="Z134">
        <v>1</v>
      </c>
      <c r="AA134">
        <v>1</v>
      </c>
      <c r="AB134">
        <v>0</v>
      </c>
      <c r="AC134">
        <v>1</v>
      </c>
      <c r="AD134">
        <v>1</v>
      </c>
      <c r="AE134" t="s">
        <v>66</v>
      </c>
      <c r="AF134">
        <v>61.7</v>
      </c>
      <c r="AG134">
        <v>56.2</v>
      </c>
      <c r="AH134">
        <v>34.799999999999997</v>
      </c>
      <c r="AI134">
        <v>40.799999999999997</v>
      </c>
      <c r="AJ134">
        <v>53</v>
      </c>
      <c r="AK134">
        <v>77</v>
      </c>
      <c r="AL134">
        <v>1</v>
      </c>
      <c r="AM134">
        <v>8713</v>
      </c>
      <c r="AN134">
        <v>9.0725714422312862</v>
      </c>
      <c r="AO134">
        <v>1.1379999999999999</v>
      </c>
      <c r="AP134" t="s">
        <v>52</v>
      </c>
      <c r="AQ134" t="s">
        <v>63</v>
      </c>
      <c r="AR134" t="s">
        <v>60</v>
      </c>
      <c r="AS134">
        <v>0</v>
      </c>
      <c r="AT134">
        <v>0</v>
      </c>
      <c r="AU134">
        <v>0</v>
      </c>
      <c r="AV134">
        <v>0</v>
      </c>
      <c r="AW134">
        <v>1</v>
      </c>
      <c r="AX134" t="s">
        <v>55</v>
      </c>
      <c r="AY134">
        <v>0</v>
      </c>
      <c r="AZ134">
        <v>1</v>
      </c>
      <c r="BA134">
        <v>0</v>
      </c>
      <c r="BB134">
        <v>0</v>
      </c>
      <c r="BC134">
        <v>0</v>
      </c>
      <c r="BD134">
        <v>1</v>
      </c>
      <c r="BE134">
        <v>0</v>
      </c>
      <c r="BF134">
        <v>0</v>
      </c>
      <c r="BG134" t="s">
        <v>65</v>
      </c>
      <c r="BH134">
        <v>1</v>
      </c>
      <c r="BI134">
        <v>1</v>
      </c>
      <c r="BJ134">
        <v>0</v>
      </c>
      <c r="BK134">
        <v>1</v>
      </c>
      <c r="BL134">
        <v>1</v>
      </c>
      <c r="BM134">
        <v>1</v>
      </c>
      <c r="BN134">
        <v>1</v>
      </c>
      <c r="BO134">
        <v>0</v>
      </c>
      <c r="BP134">
        <v>1</v>
      </c>
      <c r="BQ134">
        <v>1</v>
      </c>
      <c r="BR134" t="s">
        <v>66</v>
      </c>
      <c r="BS134">
        <v>61.7</v>
      </c>
      <c r="BT134">
        <v>56.2</v>
      </c>
      <c r="BU134">
        <v>34.799999999999997</v>
      </c>
      <c r="BV134">
        <v>40.799999999999997</v>
      </c>
      <c r="BW134">
        <v>53</v>
      </c>
      <c r="BX134">
        <v>77</v>
      </c>
      <c r="BY134">
        <v>1</v>
      </c>
    </row>
    <row r="135" spans="1:77" x14ac:dyDescent="0.3">
      <c r="A135" t="s">
        <v>58</v>
      </c>
      <c r="B135">
        <v>1</v>
      </c>
      <c r="C135">
        <v>0</v>
      </c>
      <c r="D135">
        <v>0</v>
      </c>
      <c r="E135">
        <v>0</v>
      </c>
      <c r="F135">
        <v>0</v>
      </c>
      <c r="G135">
        <v>0</v>
      </c>
      <c r="H135">
        <v>9233.39</v>
      </c>
      <c r="I135">
        <v>-0.84160512448704861</v>
      </c>
      <c r="J135">
        <v>1.01</v>
      </c>
      <c r="K135" t="s">
        <v>52</v>
      </c>
      <c r="L135" t="s">
        <v>59</v>
      </c>
      <c r="M135" t="s">
        <v>74</v>
      </c>
      <c r="N135">
        <v>0</v>
      </c>
      <c r="O135">
        <v>1</v>
      </c>
      <c r="P135">
        <v>0</v>
      </c>
      <c r="Q135" t="s">
        <v>55</v>
      </c>
      <c r="R135">
        <v>0</v>
      </c>
      <c r="S135">
        <v>1</v>
      </c>
      <c r="T135" t="s">
        <v>56</v>
      </c>
      <c r="U135">
        <v>1</v>
      </c>
      <c r="V135">
        <v>1</v>
      </c>
      <c r="W135">
        <v>1</v>
      </c>
      <c r="X135">
        <v>1</v>
      </c>
      <c r="Y135">
        <v>0</v>
      </c>
      <c r="Z135">
        <v>1</v>
      </c>
      <c r="AA135">
        <v>1</v>
      </c>
      <c r="AB135">
        <v>1</v>
      </c>
      <c r="AC135">
        <v>0</v>
      </c>
      <c r="AD135">
        <v>0</v>
      </c>
      <c r="AE135" t="s">
        <v>57</v>
      </c>
      <c r="AF135">
        <v>61.9</v>
      </c>
      <c r="AG135">
        <v>57</v>
      </c>
      <c r="AH135">
        <v>34.5</v>
      </c>
      <c r="AI135">
        <v>41.2</v>
      </c>
      <c r="AJ135">
        <v>50</v>
      </c>
      <c r="AK135">
        <v>80</v>
      </c>
      <c r="AL135">
        <v>1</v>
      </c>
      <c r="AM135">
        <v>9233.39</v>
      </c>
      <c r="AN135">
        <v>9.130581540672603</v>
      </c>
      <c r="AO135">
        <v>1.01</v>
      </c>
      <c r="AP135" t="s">
        <v>52</v>
      </c>
      <c r="AQ135" t="s">
        <v>59</v>
      </c>
      <c r="AR135" t="s">
        <v>74</v>
      </c>
      <c r="AS135">
        <v>0</v>
      </c>
      <c r="AT135">
        <v>1</v>
      </c>
      <c r="AU135">
        <v>0</v>
      </c>
      <c r="AV135">
        <v>0</v>
      </c>
      <c r="AW135">
        <v>0</v>
      </c>
      <c r="AX135" t="s">
        <v>55</v>
      </c>
      <c r="AY135">
        <v>0</v>
      </c>
      <c r="AZ135">
        <v>1</v>
      </c>
      <c r="BA135">
        <v>0</v>
      </c>
      <c r="BB135">
        <v>0</v>
      </c>
      <c r="BC135">
        <v>0</v>
      </c>
      <c r="BD135">
        <v>1</v>
      </c>
      <c r="BE135">
        <v>0</v>
      </c>
      <c r="BF135">
        <v>0</v>
      </c>
      <c r="BG135" t="s">
        <v>56</v>
      </c>
      <c r="BH135">
        <v>1</v>
      </c>
      <c r="BI135">
        <v>1</v>
      </c>
      <c r="BJ135">
        <v>1</v>
      </c>
      <c r="BK135">
        <v>1</v>
      </c>
      <c r="BL135">
        <v>0</v>
      </c>
      <c r="BM135">
        <v>1</v>
      </c>
      <c r="BN135">
        <v>1</v>
      </c>
      <c r="BO135">
        <v>1</v>
      </c>
      <c r="BP135">
        <v>0</v>
      </c>
      <c r="BQ135">
        <v>0</v>
      </c>
      <c r="BR135" t="s">
        <v>57</v>
      </c>
      <c r="BS135">
        <v>61.9</v>
      </c>
      <c r="BT135">
        <v>57</v>
      </c>
      <c r="BU135">
        <v>34.5</v>
      </c>
      <c r="BV135">
        <v>41.2</v>
      </c>
      <c r="BW135">
        <v>50</v>
      </c>
      <c r="BX135">
        <v>80</v>
      </c>
      <c r="BY135">
        <v>1</v>
      </c>
    </row>
    <row r="136" spans="1:77" x14ac:dyDescent="0.3">
      <c r="A136" t="s">
        <v>71</v>
      </c>
      <c r="B136">
        <v>0</v>
      </c>
      <c r="C136">
        <v>0</v>
      </c>
      <c r="D136">
        <v>0</v>
      </c>
      <c r="E136">
        <v>0</v>
      </c>
      <c r="F136">
        <v>0</v>
      </c>
      <c r="G136">
        <v>1</v>
      </c>
      <c r="H136">
        <v>11175</v>
      </c>
      <c r="I136">
        <v>-0.56167127116044191</v>
      </c>
      <c r="J136">
        <v>1.337</v>
      </c>
      <c r="K136" t="s">
        <v>52</v>
      </c>
      <c r="L136" t="s">
        <v>72</v>
      </c>
      <c r="M136" t="s">
        <v>60</v>
      </c>
      <c r="N136">
        <v>0</v>
      </c>
      <c r="O136">
        <v>0</v>
      </c>
      <c r="P136">
        <v>1</v>
      </c>
      <c r="Q136" t="s">
        <v>64</v>
      </c>
      <c r="R136">
        <v>0</v>
      </c>
      <c r="S136">
        <v>1</v>
      </c>
      <c r="T136" t="s">
        <v>65</v>
      </c>
      <c r="U136">
        <v>1</v>
      </c>
      <c r="V136">
        <v>1</v>
      </c>
      <c r="W136">
        <v>0</v>
      </c>
      <c r="X136">
        <v>1</v>
      </c>
      <c r="Y136">
        <v>1</v>
      </c>
      <c r="Z136">
        <v>1</v>
      </c>
      <c r="AA136">
        <v>1</v>
      </c>
      <c r="AB136">
        <v>0</v>
      </c>
      <c r="AC136">
        <v>1</v>
      </c>
      <c r="AD136">
        <v>1</v>
      </c>
      <c r="AE136" t="s">
        <v>66</v>
      </c>
      <c r="AF136">
        <v>61.5</v>
      </c>
      <c r="AG136">
        <v>55.2</v>
      </c>
      <c r="AH136">
        <v>34.5</v>
      </c>
      <c r="AI136">
        <v>40.6</v>
      </c>
      <c r="AJ136">
        <v>51</v>
      </c>
      <c r="AK136">
        <v>77</v>
      </c>
      <c r="AL136">
        <v>1</v>
      </c>
      <c r="AM136">
        <v>11175</v>
      </c>
      <c r="AN136">
        <v>9.3214344194817702</v>
      </c>
      <c r="AO136">
        <v>1.337</v>
      </c>
      <c r="AP136" t="s">
        <v>52</v>
      </c>
      <c r="AQ136" t="s">
        <v>72</v>
      </c>
      <c r="AR136" t="s">
        <v>60</v>
      </c>
      <c r="AS136">
        <v>0</v>
      </c>
      <c r="AT136">
        <v>0</v>
      </c>
      <c r="AU136">
        <v>0</v>
      </c>
      <c r="AV136">
        <v>0</v>
      </c>
      <c r="AW136">
        <v>1</v>
      </c>
      <c r="AX136" t="s">
        <v>64</v>
      </c>
      <c r="AY136">
        <v>0</v>
      </c>
      <c r="AZ136">
        <v>1</v>
      </c>
      <c r="BA136">
        <v>0</v>
      </c>
      <c r="BB136">
        <v>0</v>
      </c>
      <c r="BC136">
        <v>1</v>
      </c>
      <c r="BD136">
        <v>0</v>
      </c>
      <c r="BE136">
        <v>0</v>
      </c>
      <c r="BF136">
        <v>0</v>
      </c>
      <c r="BG136" t="s">
        <v>65</v>
      </c>
      <c r="BH136">
        <v>1</v>
      </c>
      <c r="BI136">
        <v>1</v>
      </c>
      <c r="BJ136">
        <v>0</v>
      </c>
      <c r="BK136">
        <v>1</v>
      </c>
      <c r="BL136">
        <v>1</v>
      </c>
      <c r="BM136">
        <v>1</v>
      </c>
      <c r="BN136">
        <v>1</v>
      </c>
      <c r="BO136">
        <v>0</v>
      </c>
      <c r="BP136">
        <v>1</v>
      </c>
      <c r="BQ136">
        <v>1</v>
      </c>
      <c r="BR136" t="s">
        <v>66</v>
      </c>
      <c r="BS136">
        <v>61.5</v>
      </c>
      <c r="BT136">
        <v>55.2</v>
      </c>
      <c r="BU136">
        <v>34.5</v>
      </c>
      <c r="BV136">
        <v>40.6</v>
      </c>
      <c r="BW136">
        <v>51</v>
      </c>
      <c r="BX136">
        <v>77</v>
      </c>
      <c r="BY136">
        <v>1</v>
      </c>
    </row>
    <row r="137" spans="1:77" x14ac:dyDescent="0.3">
      <c r="A137" t="s">
        <v>75</v>
      </c>
      <c r="B137">
        <v>0</v>
      </c>
      <c r="C137">
        <v>0</v>
      </c>
      <c r="D137">
        <v>1</v>
      </c>
      <c r="E137">
        <v>0</v>
      </c>
      <c r="F137">
        <v>0</v>
      </c>
      <c r="G137">
        <v>0</v>
      </c>
      <c r="H137">
        <v>11829</v>
      </c>
      <c r="I137">
        <v>-0.46738006948986921</v>
      </c>
      <c r="J137">
        <v>1.3</v>
      </c>
      <c r="K137" t="s">
        <v>76</v>
      </c>
      <c r="L137" t="s">
        <v>72</v>
      </c>
      <c r="M137" t="s">
        <v>60</v>
      </c>
      <c r="N137">
        <v>0</v>
      </c>
      <c r="O137">
        <v>0</v>
      </c>
      <c r="P137">
        <v>1</v>
      </c>
      <c r="Q137" t="s">
        <v>64</v>
      </c>
      <c r="R137">
        <v>0</v>
      </c>
      <c r="S137">
        <v>1</v>
      </c>
      <c r="T137" t="s">
        <v>65</v>
      </c>
      <c r="U137">
        <v>1</v>
      </c>
      <c r="V137">
        <v>1</v>
      </c>
      <c r="W137">
        <v>1</v>
      </c>
      <c r="X137">
        <v>1</v>
      </c>
      <c r="Y137">
        <v>1</v>
      </c>
      <c r="Z137">
        <v>1</v>
      </c>
      <c r="AA137">
        <v>1</v>
      </c>
      <c r="AB137">
        <v>0</v>
      </c>
      <c r="AC137">
        <v>1</v>
      </c>
      <c r="AD137">
        <v>0</v>
      </c>
      <c r="AE137" t="s">
        <v>66</v>
      </c>
      <c r="AF137">
        <v>61.1</v>
      </c>
      <c r="AG137">
        <v>55.6</v>
      </c>
      <c r="AH137">
        <v>34.200000000000003</v>
      </c>
      <c r="AI137">
        <v>40.700000000000003</v>
      </c>
      <c r="AJ137">
        <v>52</v>
      </c>
      <c r="AK137">
        <v>78</v>
      </c>
      <c r="AL137">
        <v>1</v>
      </c>
      <c r="AM137">
        <v>11829</v>
      </c>
      <c r="AN137">
        <v>9.3783094225457369</v>
      </c>
      <c r="AO137">
        <v>1.3</v>
      </c>
      <c r="AP137" t="s">
        <v>76</v>
      </c>
      <c r="AQ137" t="s">
        <v>72</v>
      </c>
      <c r="AR137" t="s">
        <v>60</v>
      </c>
      <c r="AS137">
        <v>0</v>
      </c>
      <c r="AT137">
        <v>0</v>
      </c>
      <c r="AU137">
        <v>0</v>
      </c>
      <c r="AV137">
        <v>0</v>
      </c>
      <c r="AW137">
        <v>1</v>
      </c>
      <c r="AX137" t="s">
        <v>64</v>
      </c>
      <c r="AY137">
        <v>0</v>
      </c>
      <c r="AZ137">
        <v>1</v>
      </c>
      <c r="BA137">
        <v>0</v>
      </c>
      <c r="BB137">
        <v>0</v>
      </c>
      <c r="BC137">
        <v>1</v>
      </c>
      <c r="BD137">
        <v>0</v>
      </c>
      <c r="BE137">
        <v>0</v>
      </c>
      <c r="BF137">
        <v>0</v>
      </c>
      <c r="BG137" t="s">
        <v>65</v>
      </c>
      <c r="BH137">
        <v>1</v>
      </c>
      <c r="BI137">
        <v>1</v>
      </c>
      <c r="BJ137">
        <v>1</v>
      </c>
      <c r="BK137">
        <v>1</v>
      </c>
      <c r="BL137">
        <v>1</v>
      </c>
      <c r="BM137">
        <v>1</v>
      </c>
      <c r="BN137">
        <v>1</v>
      </c>
      <c r="BO137">
        <v>0</v>
      </c>
      <c r="BP137">
        <v>1</v>
      </c>
      <c r="BQ137">
        <v>0</v>
      </c>
      <c r="BR137" t="s">
        <v>66</v>
      </c>
      <c r="BS137">
        <v>61.1</v>
      </c>
      <c r="BT137">
        <v>55.6</v>
      </c>
      <c r="BU137">
        <v>34.200000000000003</v>
      </c>
      <c r="BV137">
        <v>40.700000000000003</v>
      </c>
      <c r="BW137">
        <v>52</v>
      </c>
      <c r="BX137">
        <v>78</v>
      </c>
      <c r="BY137">
        <v>1</v>
      </c>
    </row>
    <row r="138" spans="1:77" x14ac:dyDescent="0.3">
      <c r="A138" t="s">
        <v>58</v>
      </c>
      <c r="B138">
        <v>1</v>
      </c>
      <c r="C138">
        <v>0</v>
      </c>
      <c r="D138">
        <v>0</v>
      </c>
      <c r="E138">
        <v>0</v>
      </c>
      <c r="F138">
        <v>0</v>
      </c>
      <c r="G138">
        <v>0</v>
      </c>
      <c r="H138">
        <v>14585.88</v>
      </c>
      <c r="I138">
        <v>-6.9903726888082621E-2</v>
      </c>
      <c r="J138">
        <v>1.56</v>
      </c>
      <c r="K138" t="s">
        <v>52</v>
      </c>
      <c r="L138" t="s">
        <v>59</v>
      </c>
      <c r="M138" t="s">
        <v>60</v>
      </c>
      <c r="N138">
        <v>0</v>
      </c>
      <c r="O138">
        <v>0</v>
      </c>
      <c r="P138">
        <v>1</v>
      </c>
      <c r="Q138" t="s">
        <v>55</v>
      </c>
      <c r="R138">
        <v>0</v>
      </c>
      <c r="S138">
        <v>1</v>
      </c>
      <c r="T138" t="s">
        <v>56</v>
      </c>
      <c r="U138">
        <v>0</v>
      </c>
      <c r="V138">
        <v>1</v>
      </c>
      <c r="W138">
        <v>0</v>
      </c>
      <c r="X138">
        <v>0</v>
      </c>
      <c r="Y138">
        <v>1</v>
      </c>
      <c r="Z138">
        <v>1</v>
      </c>
      <c r="AA138">
        <v>1</v>
      </c>
      <c r="AB138">
        <v>0</v>
      </c>
      <c r="AC138">
        <v>0</v>
      </c>
      <c r="AD138">
        <v>0</v>
      </c>
      <c r="AE138" t="s">
        <v>57</v>
      </c>
      <c r="AF138">
        <v>61.8</v>
      </c>
      <c r="AG138">
        <v>57</v>
      </c>
      <c r="AH138">
        <v>35</v>
      </c>
      <c r="AI138">
        <v>40.799999999999997</v>
      </c>
      <c r="AJ138">
        <v>55</v>
      </c>
      <c r="AK138">
        <v>80</v>
      </c>
      <c r="AL138">
        <v>1</v>
      </c>
      <c r="AM138">
        <v>14585.88</v>
      </c>
      <c r="AN138">
        <v>9.5878092164432847</v>
      </c>
      <c r="AO138">
        <v>1.56</v>
      </c>
      <c r="AP138" t="s">
        <v>52</v>
      </c>
      <c r="AQ138" t="s">
        <v>59</v>
      </c>
      <c r="AR138" t="s">
        <v>60</v>
      </c>
      <c r="AS138">
        <v>0</v>
      </c>
      <c r="AT138">
        <v>0</v>
      </c>
      <c r="AU138">
        <v>0</v>
      </c>
      <c r="AV138">
        <v>0</v>
      </c>
      <c r="AW138">
        <v>1</v>
      </c>
      <c r="AX138" t="s">
        <v>55</v>
      </c>
      <c r="AY138">
        <v>0</v>
      </c>
      <c r="AZ138">
        <v>1</v>
      </c>
      <c r="BA138">
        <v>0</v>
      </c>
      <c r="BB138">
        <v>0</v>
      </c>
      <c r="BC138">
        <v>0</v>
      </c>
      <c r="BD138">
        <v>1</v>
      </c>
      <c r="BE138">
        <v>0</v>
      </c>
      <c r="BF138">
        <v>0</v>
      </c>
      <c r="BG138" t="s">
        <v>56</v>
      </c>
      <c r="BH138">
        <v>0</v>
      </c>
      <c r="BI138">
        <v>1</v>
      </c>
      <c r="BJ138">
        <v>0</v>
      </c>
      <c r="BK138">
        <v>0</v>
      </c>
      <c r="BL138">
        <v>1</v>
      </c>
      <c r="BM138">
        <v>1</v>
      </c>
      <c r="BN138">
        <v>1</v>
      </c>
      <c r="BO138">
        <v>0</v>
      </c>
      <c r="BP138">
        <v>0</v>
      </c>
      <c r="BQ138">
        <v>0</v>
      </c>
      <c r="BR138" t="s">
        <v>57</v>
      </c>
      <c r="BS138">
        <v>61.8</v>
      </c>
      <c r="BT138">
        <v>57</v>
      </c>
      <c r="BU138">
        <v>35</v>
      </c>
      <c r="BV138">
        <v>40.799999999999997</v>
      </c>
      <c r="BW138">
        <v>55</v>
      </c>
      <c r="BX138">
        <v>80</v>
      </c>
      <c r="BY138">
        <v>1</v>
      </c>
    </row>
    <row r="139" spans="1:77" x14ac:dyDescent="0.3">
      <c r="A139" t="s">
        <v>62</v>
      </c>
      <c r="B139">
        <v>0</v>
      </c>
      <c r="C139">
        <v>1</v>
      </c>
      <c r="D139">
        <v>0</v>
      </c>
      <c r="E139">
        <v>0</v>
      </c>
      <c r="F139">
        <v>0</v>
      </c>
      <c r="G139">
        <v>0</v>
      </c>
      <c r="H139">
        <v>29876</v>
      </c>
      <c r="I139">
        <v>2.1345668977101702</v>
      </c>
      <c r="J139">
        <v>1.532</v>
      </c>
      <c r="K139" t="s">
        <v>52</v>
      </c>
      <c r="L139" t="s">
        <v>63</v>
      </c>
      <c r="M139" t="s">
        <v>13</v>
      </c>
      <c r="N139">
        <v>1</v>
      </c>
      <c r="O139">
        <v>0</v>
      </c>
      <c r="P139">
        <v>0</v>
      </c>
      <c r="Q139" t="s">
        <v>64</v>
      </c>
      <c r="R139">
        <v>0</v>
      </c>
      <c r="S139">
        <v>1</v>
      </c>
      <c r="T139" t="s">
        <v>65</v>
      </c>
      <c r="U139">
        <v>1</v>
      </c>
      <c r="V139">
        <v>1</v>
      </c>
      <c r="W139">
        <v>0</v>
      </c>
      <c r="X139">
        <v>1</v>
      </c>
      <c r="Y139">
        <v>1</v>
      </c>
      <c r="Z139">
        <v>1</v>
      </c>
      <c r="AA139">
        <v>1</v>
      </c>
      <c r="AB139">
        <v>0</v>
      </c>
      <c r="AC139">
        <v>1</v>
      </c>
      <c r="AD139">
        <v>0</v>
      </c>
      <c r="AE139" t="s">
        <v>66</v>
      </c>
      <c r="AF139">
        <v>61.5</v>
      </c>
      <c r="AG139">
        <v>56.2</v>
      </c>
      <c r="AH139">
        <v>34.9</v>
      </c>
      <c r="AI139">
        <v>40.700000000000003</v>
      </c>
      <c r="AJ139">
        <v>60</v>
      </c>
      <c r="AK139">
        <v>75</v>
      </c>
      <c r="AL139">
        <v>1</v>
      </c>
      <c r="AM139">
        <v>29876</v>
      </c>
      <c r="AN139">
        <v>10.304810761476958</v>
      </c>
      <c r="AO139">
        <v>1.532</v>
      </c>
      <c r="AP139" t="s">
        <v>52</v>
      </c>
      <c r="AQ139" t="s">
        <v>63</v>
      </c>
      <c r="AR139" t="s">
        <v>13</v>
      </c>
      <c r="AS139">
        <v>1</v>
      </c>
      <c r="AT139">
        <v>0</v>
      </c>
      <c r="AU139">
        <v>0</v>
      </c>
      <c r="AV139">
        <v>0</v>
      </c>
      <c r="AW139">
        <v>0</v>
      </c>
      <c r="AX139" t="s">
        <v>64</v>
      </c>
      <c r="AY139">
        <v>0</v>
      </c>
      <c r="AZ139">
        <v>1</v>
      </c>
      <c r="BA139">
        <v>0</v>
      </c>
      <c r="BB139">
        <v>0</v>
      </c>
      <c r="BC139">
        <v>1</v>
      </c>
      <c r="BD139">
        <v>0</v>
      </c>
      <c r="BE139">
        <v>0</v>
      </c>
      <c r="BF139">
        <v>0</v>
      </c>
      <c r="BG139" t="s">
        <v>65</v>
      </c>
      <c r="BH139">
        <v>1</v>
      </c>
      <c r="BI139">
        <v>1</v>
      </c>
      <c r="BJ139">
        <v>0</v>
      </c>
      <c r="BK139">
        <v>1</v>
      </c>
      <c r="BL139">
        <v>1</v>
      </c>
      <c r="BM139">
        <v>1</v>
      </c>
      <c r="BN139">
        <v>1</v>
      </c>
      <c r="BO139">
        <v>0</v>
      </c>
      <c r="BP139">
        <v>1</v>
      </c>
      <c r="BQ139">
        <v>0</v>
      </c>
      <c r="BR139" t="s">
        <v>66</v>
      </c>
      <c r="BS139">
        <v>61.5</v>
      </c>
      <c r="BT139">
        <v>56.2</v>
      </c>
      <c r="BU139">
        <v>34.9</v>
      </c>
      <c r="BV139">
        <v>40.700000000000003</v>
      </c>
      <c r="BW139">
        <v>60</v>
      </c>
      <c r="BX139">
        <v>75</v>
      </c>
      <c r="BY139">
        <v>1</v>
      </c>
    </row>
    <row r="140" spans="1:77" x14ac:dyDescent="0.3">
      <c r="A140" t="s">
        <v>75</v>
      </c>
      <c r="B140">
        <v>0</v>
      </c>
      <c r="C140">
        <v>0</v>
      </c>
      <c r="D140">
        <v>1</v>
      </c>
      <c r="E140">
        <v>0</v>
      </c>
      <c r="F140">
        <v>0</v>
      </c>
      <c r="G140">
        <v>0</v>
      </c>
      <c r="H140">
        <v>17300</v>
      </c>
      <c r="I140">
        <v>0.32140764356778112</v>
      </c>
      <c r="J140">
        <v>1.54</v>
      </c>
      <c r="K140" t="s">
        <v>76</v>
      </c>
      <c r="L140" t="s">
        <v>72</v>
      </c>
      <c r="M140" t="s">
        <v>60</v>
      </c>
      <c r="N140">
        <v>0</v>
      </c>
      <c r="O140">
        <v>0</v>
      </c>
      <c r="P140">
        <v>1</v>
      </c>
      <c r="Q140" t="s">
        <v>64</v>
      </c>
      <c r="R140">
        <v>0</v>
      </c>
      <c r="S140">
        <v>1</v>
      </c>
      <c r="T140" t="s">
        <v>65</v>
      </c>
      <c r="U140">
        <v>1</v>
      </c>
      <c r="V140">
        <v>1</v>
      </c>
      <c r="W140">
        <v>0</v>
      </c>
      <c r="X140">
        <v>1</v>
      </c>
      <c r="Y140">
        <v>1</v>
      </c>
      <c r="Z140">
        <v>1</v>
      </c>
      <c r="AA140">
        <v>1</v>
      </c>
      <c r="AB140">
        <v>1</v>
      </c>
      <c r="AC140">
        <v>1</v>
      </c>
      <c r="AD140">
        <v>0</v>
      </c>
      <c r="AE140" t="s">
        <v>66</v>
      </c>
      <c r="AF140">
        <v>61.4</v>
      </c>
      <c r="AG140">
        <v>54.8</v>
      </c>
      <c r="AH140">
        <v>34.299999999999997</v>
      </c>
      <c r="AI140">
        <v>40.799999999999997</v>
      </c>
      <c r="AJ140">
        <v>48</v>
      </c>
      <c r="AK140">
        <v>76</v>
      </c>
      <c r="AL140">
        <v>1</v>
      </c>
      <c r="AM140">
        <v>17300</v>
      </c>
      <c r="AN140">
        <v>9.7584617804858702</v>
      </c>
      <c r="AO140">
        <v>1.54</v>
      </c>
      <c r="AP140" t="s">
        <v>76</v>
      </c>
      <c r="AQ140" t="s">
        <v>72</v>
      </c>
      <c r="AR140" t="s">
        <v>60</v>
      </c>
      <c r="AS140">
        <v>0</v>
      </c>
      <c r="AT140">
        <v>0</v>
      </c>
      <c r="AU140">
        <v>0</v>
      </c>
      <c r="AV140">
        <v>0</v>
      </c>
      <c r="AW140">
        <v>1</v>
      </c>
      <c r="AX140" t="s">
        <v>64</v>
      </c>
      <c r="AY140">
        <v>0</v>
      </c>
      <c r="AZ140">
        <v>1</v>
      </c>
      <c r="BA140">
        <v>0</v>
      </c>
      <c r="BB140">
        <v>0</v>
      </c>
      <c r="BC140">
        <v>1</v>
      </c>
      <c r="BD140">
        <v>0</v>
      </c>
      <c r="BE140">
        <v>0</v>
      </c>
      <c r="BF140">
        <v>0</v>
      </c>
      <c r="BG140" t="s">
        <v>65</v>
      </c>
      <c r="BH140">
        <v>1</v>
      </c>
      <c r="BI140">
        <v>1</v>
      </c>
      <c r="BJ140">
        <v>0</v>
      </c>
      <c r="BK140">
        <v>1</v>
      </c>
      <c r="BL140">
        <v>1</v>
      </c>
      <c r="BM140">
        <v>1</v>
      </c>
      <c r="BN140">
        <v>1</v>
      </c>
      <c r="BO140">
        <v>1</v>
      </c>
      <c r="BP140">
        <v>1</v>
      </c>
      <c r="BQ140">
        <v>0</v>
      </c>
      <c r="BR140" t="s">
        <v>66</v>
      </c>
      <c r="BS140">
        <v>61.4</v>
      </c>
      <c r="BT140">
        <v>54.8</v>
      </c>
      <c r="BU140">
        <v>34.299999999999997</v>
      </c>
      <c r="BV140">
        <v>40.799999999999997</v>
      </c>
      <c r="BW140">
        <v>48</v>
      </c>
      <c r="BX140">
        <v>76</v>
      </c>
      <c r="BY140">
        <v>1</v>
      </c>
    </row>
    <row r="141" spans="1:77" x14ac:dyDescent="0.3">
      <c r="A141" t="s">
        <v>58</v>
      </c>
      <c r="B141">
        <v>1</v>
      </c>
      <c r="C141">
        <v>0</v>
      </c>
      <c r="D141">
        <v>0</v>
      </c>
      <c r="E141">
        <v>0</v>
      </c>
      <c r="F141">
        <v>0</v>
      </c>
      <c r="G141">
        <v>0</v>
      </c>
      <c r="H141">
        <v>15262.574999999999</v>
      </c>
      <c r="I141">
        <v>2.765955249183814E-2</v>
      </c>
      <c r="J141">
        <v>1.1399999999999999</v>
      </c>
      <c r="K141" t="s">
        <v>52</v>
      </c>
      <c r="L141" t="s">
        <v>59</v>
      </c>
      <c r="M141" t="s">
        <v>13</v>
      </c>
      <c r="N141">
        <v>1</v>
      </c>
      <c r="O141">
        <v>0</v>
      </c>
      <c r="P141">
        <v>0</v>
      </c>
      <c r="Q141" t="s">
        <v>73</v>
      </c>
      <c r="R141">
        <v>0</v>
      </c>
      <c r="S141">
        <v>1</v>
      </c>
      <c r="T141" t="s">
        <v>70</v>
      </c>
      <c r="U141">
        <v>1</v>
      </c>
      <c r="V141">
        <v>1</v>
      </c>
      <c r="W141">
        <v>1</v>
      </c>
      <c r="X141">
        <v>1</v>
      </c>
      <c r="Y141">
        <v>1</v>
      </c>
      <c r="Z141">
        <v>1</v>
      </c>
      <c r="AA141">
        <v>1</v>
      </c>
      <c r="AB141">
        <v>0</v>
      </c>
      <c r="AC141">
        <v>1</v>
      </c>
      <c r="AD141">
        <v>0</v>
      </c>
      <c r="AE141" t="s">
        <v>57</v>
      </c>
      <c r="AF141">
        <v>61.2</v>
      </c>
      <c r="AG141">
        <v>57</v>
      </c>
      <c r="AH141">
        <v>34.5</v>
      </c>
      <c r="AI141">
        <v>40.799999999999997</v>
      </c>
      <c r="AJ141">
        <v>55</v>
      </c>
      <c r="AK141">
        <v>80</v>
      </c>
      <c r="AL141">
        <v>1</v>
      </c>
      <c r="AM141">
        <v>15262.574999999999</v>
      </c>
      <c r="AN141">
        <v>9.6331590324118004</v>
      </c>
      <c r="AO141">
        <v>1.1399999999999999</v>
      </c>
      <c r="AP141" t="s">
        <v>52</v>
      </c>
      <c r="AQ141" t="s">
        <v>59</v>
      </c>
      <c r="AR141" t="s">
        <v>13</v>
      </c>
      <c r="AS141">
        <v>1</v>
      </c>
      <c r="AT141">
        <v>0</v>
      </c>
      <c r="AU141">
        <v>0</v>
      </c>
      <c r="AV141">
        <v>0</v>
      </c>
      <c r="AW141">
        <v>0</v>
      </c>
      <c r="AX141" t="s">
        <v>73</v>
      </c>
      <c r="AY141">
        <v>0</v>
      </c>
      <c r="AZ141">
        <v>1</v>
      </c>
      <c r="BA141">
        <v>0</v>
      </c>
      <c r="BB141">
        <v>0</v>
      </c>
      <c r="BC141">
        <v>0</v>
      </c>
      <c r="BD141">
        <v>0</v>
      </c>
      <c r="BE141">
        <v>1</v>
      </c>
      <c r="BF141">
        <v>0</v>
      </c>
      <c r="BG141" t="s">
        <v>70</v>
      </c>
      <c r="BH141">
        <v>1</v>
      </c>
      <c r="BI141">
        <v>1</v>
      </c>
      <c r="BJ141">
        <v>1</v>
      </c>
      <c r="BK141">
        <v>1</v>
      </c>
      <c r="BL141">
        <v>1</v>
      </c>
      <c r="BM141">
        <v>1</v>
      </c>
      <c r="BN141">
        <v>1</v>
      </c>
      <c r="BO141">
        <v>0</v>
      </c>
      <c r="BP141">
        <v>1</v>
      </c>
      <c r="BQ141">
        <v>0</v>
      </c>
      <c r="BR141" t="s">
        <v>57</v>
      </c>
      <c r="BS141">
        <v>61.2</v>
      </c>
      <c r="BT141">
        <v>57</v>
      </c>
      <c r="BU141">
        <v>34.5</v>
      </c>
      <c r="BV141">
        <v>40.799999999999997</v>
      </c>
      <c r="BW141">
        <v>55</v>
      </c>
      <c r="BX141">
        <v>80</v>
      </c>
      <c r="BY141">
        <v>1</v>
      </c>
    </row>
    <row r="142" spans="1:77" x14ac:dyDescent="0.3">
      <c r="A142" t="s">
        <v>62</v>
      </c>
      <c r="B142">
        <v>0</v>
      </c>
      <c r="C142">
        <v>1</v>
      </c>
      <c r="D142">
        <v>0</v>
      </c>
      <c r="E142">
        <v>0</v>
      </c>
      <c r="F142">
        <v>0</v>
      </c>
      <c r="G142">
        <v>0</v>
      </c>
      <c r="H142">
        <v>13580</v>
      </c>
      <c r="I142">
        <v>-0.21492763198960496</v>
      </c>
      <c r="J142">
        <v>1.367</v>
      </c>
      <c r="K142" t="s">
        <v>52</v>
      </c>
      <c r="L142" t="s">
        <v>63</v>
      </c>
      <c r="M142" t="s">
        <v>54</v>
      </c>
      <c r="N142">
        <v>0</v>
      </c>
      <c r="O142">
        <v>0</v>
      </c>
      <c r="P142">
        <v>1</v>
      </c>
      <c r="Q142" t="s">
        <v>64</v>
      </c>
      <c r="R142">
        <v>0</v>
      </c>
      <c r="S142">
        <v>1</v>
      </c>
      <c r="T142" t="s">
        <v>65</v>
      </c>
      <c r="U142">
        <v>1</v>
      </c>
      <c r="V142">
        <v>1</v>
      </c>
      <c r="W142">
        <v>1</v>
      </c>
      <c r="X142">
        <v>1</v>
      </c>
      <c r="Y142">
        <v>1</v>
      </c>
      <c r="Z142">
        <v>1</v>
      </c>
      <c r="AA142">
        <v>0</v>
      </c>
      <c r="AB142">
        <v>0</v>
      </c>
      <c r="AC142">
        <v>0</v>
      </c>
      <c r="AD142">
        <v>0</v>
      </c>
      <c r="AE142" t="s">
        <v>66</v>
      </c>
      <c r="AF142">
        <v>60.8</v>
      </c>
      <c r="AG142">
        <v>57.1</v>
      </c>
      <c r="AH142">
        <v>34.9</v>
      </c>
      <c r="AI142">
        <v>40.6</v>
      </c>
      <c r="AJ142">
        <v>53</v>
      </c>
      <c r="AK142">
        <v>76</v>
      </c>
      <c r="AL142">
        <v>1</v>
      </c>
      <c r="AM142">
        <v>13580</v>
      </c>
      <c r="AN142">
        <v>9.5163534011126867</v>
      </c>
      <c r="AO142">
        <v>1.367</v>
      </c>
      <c r="AP142" t="s">
        <v>52</v>
      </c>
      <c r="AQ142" t="s">
        <v>63</v>
      </c>
      <c r="AR142" t="s">
        <v>54</v>
      </c>
      <c r="AS142">
        <v>0</v>
      </c>
      <c r="AT142">
        <v>0</v>
      </c>
      <c r="AU142">
        <v>0</v>
      </c>
      <c r="AV142">
        <v>1</v>
      </c>
      <c r="AW142">
        <v>0</v>
      </c>
      <c r="AX142" t="s">
        <v>64</v>
      </c>
      <c r="AY142">
        <v>0</v>
      </c>
      <c r="AZ142">
        <v>1</v>
      </c>
      <c r="BA142">
        <v>0</v>
      </c>
      <c r="BB142">
        <v>0</v>
      </c>
      <c r="BC142">
        <v>1</v>
      </c>
      <c r="BD142">
        <v>0</v>
      </c>
      <c r="BE142">
        <v>0</v>
      </c>
      <c r="BF142">
        <v>0</v>
      </c>
      <c r="BG142" t="s">
        <v>65</v>
      </c>
      <c r="BH142">
        <v>1</v>
      </c>
      <c r="BI142">
        <v>1</v>
      </c>
      <c r="BJ142">
        <v>1</v>
      </c>
      <c r="BK142">
        <v>1</v>
      </c>
      <c r="BL142">
        <v>1</v>
      </c>
      <c r="BM142">
        <v>1</v>
      </c>
      <c r="BN142">
        <v>0</v>
      </c>
      <c r="BO142">
        <v>0</v>
      </c>
      <c r="BP142">
        <v>0</v>
      </c>
      <c r="BQ142">
        <v>0</v>
      </c>
      <c r="BR142" t="s">
        <v>66</v>
      </c>
      <c r="BS142">
        <v>60.8</v>
      </c>
      <c r="BT142">
        <v>57.1</v>
      </c>
      <c r="BU142">
        <v>34.9</v>
      </c>
      <c r="BV142">
        <v>40.6</v>
      </c>
      <c r="BW142">
        <v>53</v>
      </c>
      <c r="BX142">
        <v>76</v>
      </c>
      <c r="BY142">
        <v>1</v>
      </c>
    </row>
    <row r="143" spans="1:77" x14ac:dyDescent="0.3">
      <c r="A143" t="s">
        <v>67</v>
      </c>
      <c r="B143">
        <v>0</v>
      </c>
      <c r="C143">
        <v>0</v>
      </c>
      <c r="D143">
        <v>0</v>
      </c>
      <c r="E143">
        <v>0</v>
      </c>
      <c r="F143">
        <v>1</v>
      </c>
      <c r="G143">
        <v>0</v>
      </c>
      <c r="H143">
        <v>19330</v>
      </c>
      <c r="I143">
        <v>0.61408522673484933</v>
      </c>
      <c r="J143">
        <v>1.56</v>
      </c>
      <c r="K143" t="s">
        <v>52</v>
      </c>
      <c r="L143" t="s">
        <v>68</v>
      </c>
      <c r="M143" t="s">
        <v>13</v>
      </c>
      <c r="N143">
        <v>1</v>
      </c>
      <c r="O143">
        <v>0</v>
      </c>
      <c r="P143">
        <v>0</v>
      </c>
      <c r="Q143" t="s">
        <v>55</v>
      </c>
      <c r="R143">
        <v>0</v>
      </c>
      <c r="S143">
        <v>1</v>
      </c>
      <c r="T143" t="s">
        <v>70</v>
      </c>
      <c r="U143">
        <v>1</v>
      </c>
      <c r="V143">
        <v>1</v>
      </c>
      <c r="W143">
        <v>1</v>
      </c>
      <c r="X143">
        <v>1</v>
      </c>
      <c r="Y143">
        <v>1</v>
      </c>
      <c r="Z143">
        <v>1</v>
      </c>
      <c r="AA143">
        <v>1</v>
      </c>
      <c r="AB143">
        <v>0</v>
      </c>
      <c r="AC143">
        <v>1</v>
      </c>
      <c r="AD143">
        <v>1</v>
      </c>
      <c r="AE143" t="s">
        <v>66</v>
      </c>
      <c r="AF143">
        <v>61.6</v>
      </c>
      <c r="AG143">
        <v>56</v>
      </c>
      <c r="AH143">
        <v>34.700000000000003</v>
      </c>
      <c r="AI143">
        <v>40.6</v>
      </c>
      <c r="AJ143">
        <v>54</v>
      </c>
      <c r="AK143">
        <v>77</v>
      </c>
      <c r="AL143">
        <v>1</v>
      </c>
      <c r="AM143">
        <v>19330</v>
      </c>
      <c r="AN143">
        <v>9.8694135722023759</v>
      </c>
      <c r="AO143">
        <v>1.56</v>
      </c>
      <c r="AP143" t="s">
        <v>52</v>
      </c>
      <c r="AQ143" t="s">
        <v>68</v>
      </c>
      <c r="AR143" t="s">
        <v>13</v>
      </c>
      <c r="AS143">
        <v>1</v>
      </c>
      <c r="AT143">
        <v>0</v>
      </c>
      <c r="AU143">
        <v>0</v>
      </c>
      <c r="AV143">
        <v>0</v>
      </c>
      <c r="AW143">
        <v>0</v>
      </c>
      <c r="AX143" t="s">
        <v>55</v>
      </c>
      <c r="AY143">
        <v>0</v>
      </c>
      <c r="AZ143">
        <v>1</v>
      </c>
      <c r="BA143">
        <v>0</v>
      </c>
      <c r="BB143">
        <v>0</v>
      </c>
      <c r="BC143">
        <v>0</v>
      </c>
      <c r="BD143">
        <v>1</v>
      </c>
      <c r="BE143">
        <v>0</v>
      </c>
      <c r="BF143">
        <v>0</v>
      </c>
      <c r="BG143" t="s">
        <v>70</v>
      </c>
      <c r="BH143">
        <v>1</v>
      </c>
      <c r="BI143">
        <v>1</v>
      </c>
      <c r="BJ143">
        <v>1</v>
      </c>
      <c r="BK143">
        <v>1</v>
      </c>
      <c r="BL143">
        <v>1</v>
      </c>
      <c r="BM143">
        <v>1</v>
      </c>
      <c r="BN143">
        <v>1</v>
      </c>
      <c r="BO143">
        <v>0</v>
      </c>
      <c r="BP143">
        <v>1</v>
      </c>
      <c r="BQ143">
        <v>1</v>
      </c>
      <c r="BR143" t="s">
        <v>66</v>
      </c>
      <c r="BS143">
        <v>61.6</v>
      </c>
      <c r="BT143">
        <v>56</v>
      </c>
      <c r="BU143">
        <v>34.700000000000003</v>
      </c>
      <c r="BV143">
        <v>40.6</v>
      </c>
      <c r="BW143">
        <v>54</v>
      </c>
      <c r="BX143">
        <v>77</v>
      </c>
      <c r="BY143">
        <v>1</v>
      </c>
    </row>
    <row r="144" spans="1:77" x14ac:dyDescent="0.3">
      <c r="A144" t="s">
        <v>58</v>
      </c>
      <c r="B144">
        <v>1</v>
      </c>
      <c r="C144">
        <v>0</v>
      </c>
      <c r="D144">
        <v>0</v>
      </c>
      <c r="E144">
        <v>0</v>
      </c>
      <c r="F144">
        <v>0</v>
      </c>
      <c r="G144">
        <v>0</v>
      </c>
      <c r="H144">
        <v>13733.855</v>
      </c>
      <c r="I144">
        <v>-0.19274541053237876</v>
      </c>
      <c r="J144">
        <v>1.05</v>
      </c>
      <c r="K144" t="s">
        <v>52</v>
      </c>
      <c r="L144" t="s">
        <v>59</v>
      </c>
      <c r="M144" t="s">
        <v>13</v>
      </c>
      <c r="N144">
        <v>1</v>
      </c>
      <c r="O144">
        <v>0</v>
      </c>
      <c r="P144">
        <v>0</v>
      </c>
      <c r="Q144" t="s">
        <v>61</v>
      </c>
      <c r="R144">
        <v>0</v>
      </c>
      <c r="S144">
        <v>1</v>
      </c>
      <c r="T144" t="s">
        <v>70</v>
      </c>
      <c r="U144">
        <v>1</v>
      </c>
      <c r="V144">
        <v>0</v>
      </c>
      <c r="W144">
        <v>1</v>
      </c>
      <c r="X144">
        <v>0</v>
      </c>
      <c r="Y144">
        <v>0</v>
      </c>
      <c r="Z144">
        <v>1</v>
      </c>
      <c r="AA144">
        <v>1</v>
      </c>
      <c r="AB144">
        <v>1</v>
      </c>
      <c r="AC144">
        <v>0</v>
      </c>
      <c r="AD144">
        <v>0</v>
      </c>
      <c r="AE144" t="s">
        <v>57</v>
      </c>
      <c r="AF144">
        <v>61.8</v>
      </c>
      <c r="AG144">
        <v>57</v>
      </c>
      <c r="AH144">
        <v>35.5</v>
      </c>
      <c r="AI144">
        <v>41</v>
      </c>
      <c r="AJ144">
        <v>50</v>
      </c>
      <c r="AK144">
        <v>80</v>
      </c>
      <c r="AL144">
        <v>1</v>
      </c>
      <c r="AM144">
        <v>13733.855</v>
      </c>
      <c r="AN144">
        <v>9.527619231384973</v>
      </c>
      <c r="AO144">
        <v>1.05</v>
      </c>
      <c r="AP144" t="s">
        <v>52</v>
      </c>
      <c r="AQ144" t="s">
        <v>59</v>
      </c>
      <c r="AR144" t="s">
        <v>13</v>
      </c>
      <c r="AS144">
        <v>1</v>
      </c>
      <c r="AT144">
        <v>0</v>
      </c>
      <c r="AU144">
        <v>0</v>
      </c>
      <c r="AV144">
        <v>0</v>
      </c>
      <c r="AW144">
        <v>0</v>
      </c>
      <c r="AX144" t="s">
        <v>61</v>
      </c>
      <c r="AY144">
        <v>0</v>
      </c>
      <c r="AZ144">
        <v>1</v>
      </c>
      <c r="BA144">
        <v>0</v>
      </c>
      <c r="BB144">
        <v>0</v>
      </c>
      <c r="BC144">
        <v>0</v>
      </c>
      <c r="BD144">
        <v>0</v>
      </c>
      <c r="BE144">
        <v>0</v>
      </c>
      <c r="BF144">
        <v>1</v>
      </c>
      <c r="BG144" t="s">
        <v>70</v>
      </c>
      <c r="BH144">
        <v>1</v>
      </c>
      <c r="BI144">
        <v>0</v>
      </c>
      <c r="BJ144">
        <v>1</v>
      </c>
      <c r="BK144">
        <v>0</v>
      </c>
      <c r="BL144">
        <v>0</v>
      </c>
      <c r="BM144">
        <v>1</v>
      </c>
      <c r="BN144">
        <v>1</v>
      </c>
      <c r="BO144">
        <v>1</v>
      </c>
      <c r="BP144">
        <v>0</v>
      </c>
      <c r="BQ144">
        <v>0</v>
      </c>
      <c r="BR144" t="s">
        <v>57</v>
      </c>
      <c r="BS144">
        <v>61.8</v>
      </c>
      <c r="BT144">
        <v>57</v>
      </c>
      <c r="BU144">
        <v>35.5</v>
      </c>
      <c r="BV144">
        <v>41</v>
      </c>
      <c r="BW144">
        <v>50</v>
      </c>
      <c r="BX144">
        <v>80</v>
      </c>
      <c r="BY144">
        <v>1</v>
      </c>
    </row>
    <row r="145" spans="1:77" x14ac:dyDescent="0.3">
      <c r="A145" t="s">
        <v>58</v>
      </c>
      <c r="B145">
        <v>1</v>
      </c>
      <c r="C145">
        <v>0</v>
      </c>
      <c r="D145">
        <v>0</v>
      </c>
      <c r="E145">
        <v>0</v>
      </c>
      <c r="F145">
        <v>0</v>
      </c>
      <c r="G145">
        <v>0</v>
      </c>
      <c r="H145">
        <v>10207.555</v>
      </c>
      <c r="I145">
        <v>-0.70115376596195145</v>
      </c>
      <c r="J145">
        <v>1.07</v>
      </c>
      <c r="K145" t="s">
        <v>52</v>
      </c>
      <c r="L145" t="s">
        <v>59</v>
      </c>
      <c r="M145" t="s">
        <v>69</v>
      </c>
      <c r="N145">
        <v>0</v>
      </c>
      <c r="O145">
        <v>1</v>
      </c>
      <c r="P145">
        <v>0</v>
      </c>
      <c r="Q145" t="s">
        <v>61</v>
      </c>
      <c r="R145">
        <v>0</v>
      </c>
      <c r="S145">
        <v>1</v>
      </c>
      <c r="T145" t="s">
        <v>79</v>
      </c>
      <c r="U145">
        <v>1</v>
      </c>
      <c r="V145">
        <v>1</v>
      </c>
      <c r="W145">
        <v>0</v>
      </c>
      <c r="X145">
        <v>1</v>
      </c>
      <c r="Y145">
        <v>0</v>
      </c>
      <c r="Z145">
        <v>1</v>
      </c>
      <c r="AA145">
        <v>1</v>
      </c>
      <c r="AB145">
        <v>1</v>
      </c>
      <c r="AC145">
        <v>0</v>
      </c>
      <c r="AD145">
        <v>0</v>
      </c>
      <c r="AE145" t="s">
        <v>57</v>
      </c>
      <c r="AF145">
        <v>61.8</v>
      </c>
      <c r="AG145">
        <v>57</v>
      </c>
      <c r="AH145">
        <v>34.5</v>
      </c>
      <c r="AI145">
        <v>41</v>
      </c>
      <c r="AJ145">
        <v>50</v>
      </c>
      <c r="AK145">
        <v>80</v>
      </c>
      <c r="AL145">
        <v>1</v>
      </c>
      <c r="AM145">
        <v>10207.555</v>
      </c>
      <c r="AN145">
        <v>9.2308834113741689</v>
      </c>
      <c r="AO145">
        <v>1.07</v>
      </c>
      <c r="AP145" t="s">
        <v>52</v>
      </c>
      <c r="AQ145" t="s">
        <v>59</v>
      </c>
      <c r="AR145" t="s">
        <v>69</v>
      </c>
      <c r="AS145">
        <v>0</v>
      </c>
      <c r="AT145">
        <v>0</v>
      </c>
      <c r="AU145">
        <v>1</v>
      </c>
      <c r="AV145">
        <v>0</v>
      </c>
      <c r="AW145">
        <v>0</v>
      </c>
      <c r="AX145" t="s">
        <v>61</v>
      </c>
      <c r="AY145">
        <v>0</v>
      </c>
      <c r="AZ145">
        <v>1</v>
      </c>
      <c r="BA145">
        <v>0</v>
      </c>
      <c r="BB145">
        <v>0</v>
      </c>
      <c r="BC145">
        <v>0</v>
      </c>
      <c r="BD145">
        <v>0</v>
      </c>
      <c r="BE145">
        <v>0</v>
      </c>
      <c r="BF145">
        <v>1</v>
      </c>
      <c r="BG145" t="s">
        <v>79</v>
      </c>
      <c r="BH145">
        <v>1</v>
      </c>
      <c r="BI145">
        <v>1</v>
      </c>
      <c r="BJ145">
        <v>0</v>
      </c>
      <c r="BK145">
        <v>1</v>
      </c>
      <c r="BL145">
        <v>0</v>
      </c>
      <c r="BM145">
        <v>1</v>
      </c>
      <c r="BN145">
        <v>1</v>
      </c>
      <c r="BO145">
        <v>1</v>
      </c>
      <c r="BP145">
        <v>0</v>
      </c>
      <c r="BQ145">
        <v>0</v>
      </c>
      <c r="BR145" t="s">
        <v>57</v>
      </c>
      <c r="BS145">
        <v>61.8</v>
      </c>
      <c r="BT145">
        <v>57</v>
      </c>
      <c r="BU145">
        <v>34.5</v>
      </c>
      <c r="BV145">
        <v>41</v>
      </c>
      <c r="BW145">
        <v>50</v>
      </c>
      <c r="BX145">
        <v>80</v>
      </c>
      <c r="BY145">
        <v>1</v>
      </c>
    </row>
    <row r="146" spans="1:77" x14ac:dyDescent="0.3">
      <c r="A146" t="s">
        <v>58</v>
      </c>
      <c r="B146">
        <v>1</v>
      </c>
      <c r="C146">
        <v>0</v>
      </c>
      <c r="D146">
        <v>0</v>
      </c>
      <c r="E146">
        <v>0</v>
      </c>
      <c r="F146">
        <v>0</v>
      </c>
      <c r="G146">
        <v>0</v>
      </c>
      <c r="H146">
        <v>16820.845000000001</v>
      </c>
      <c r="I146">
        <v>0.25232492072915247</v>
      </c>
      <c r="J146">
        <v>1.32</v>
      </c>
      <c r="K146" t="s">
        <v>52</v>
      </c>
      <c r="L146" t="s">
        <v>59</v>
      </c>
      <c r="M146" t="s">
        <v>69</v>
      </c>
      <c r="N146">
        <v>0</v>
      </c>
      <c r="O146">
        <v>1</v>
      </c>
      <c r="P146">
        <v>0</v>
      </c>
      <c r="Q146" t="s">
        <v>73</v>
      </c>
      <c r="R146">
        <v>0</v>
      </c>
      <c r="S146">
        <v>1</v>
      </c>
      <c r="T146" t="s">
        <v>56</v>
      </c>
      <c r="U146">
        <v>1</v>
      </c>
      <c r="V146">
        <v>1</v>
      </c>
      <c r="W146">
        <v>0</v>
      </c>
      <c r="X146">
        <v>0</v>
      </c>
      <c r="Y146">
        <v>1</v>
      </c>
      <c r="Z146">
        <v>1</v>
      </c>
      <c r="AA146">
        <v>1</v>
      </c>
      <c r="AB146">
        <v>0</v>
      </c>
      <c r="AC146">
        <v>0</v>
      </c>
      <c r="AD146">
        <v>0</v>
      </c>
      <c r="AE146" t="s">
        <v>57</v>
      </c>
      <c r="AF146">
        <v>61.7</v>
      </c>
      <c r="AG146">
        <v>57</v>
      </c>
      <c r="AH146">
        <v>35</v>
      </c>
      <c r="AI146">
        <v>40.6</v>
      </c>
      <c r="AJ146">
        <v>55</v>
      </c>
      <c r="AK146">
        <v>80</v>
      </c>
      <c r="AL146">
        <v>1</v>
      </c>
      <c r="AM146">
        <v>16820.845000000001</v>
      </c>
      <c r="AN146">
        <v>9.7303741700771909</v>
      </c>
      <c r="AO146">
        <v>1.32</v>
      </c>
      <c r="AP146" t="s">
        <v>52</v>
      </c>
      <c r="AQ146" t="s">
        <v>59</v>
      </c>
      <c r="AR146" t="s">
        <v>69</v>
      </c>
      <c r="AS146">
        <v>0</v>
      </c>
      <c r="AT146">
        <v>0</v>
      </c>
      <c r="AU146">
        <v>1</v>
      </c>
      <c r="AV146">
        <v>0</v>
      </c>
      <c r="AW146">
        <v>0</v>
      </c>
      <c r="AX146" t="s">
        <v>73</v>
      </c>
      <c r="AY146">
        <v>0</v>
      </c>
      <c r="AZ146">
        <v>1</v>
      </c>
      <c r="BA146">
        <v>0</v>
      </c>
      <c r="BB146">
        <v>0</v>
      </c>
      <c r="BC146">
        <v>0</v>
      </c>
      <c r="BD146">
        <v>0</v>
      </c>
      <c r="BE146">
        <v>1</v>
      </c>
      <c r="BF146">
        <v>0</v>
      </c>
      <c r="BG146" t="s">
        <v>56</v>
      </c>
      <c r="BH146">
        <v>1</v>
      </c>
      <c r="BI146">
        <v>1</v>
      </c>
      <c r="BJ146">
        <v>0</v>
      </c>
      <c r="BK146">
        <v>0</v>
      </c>
      <c r="BL146">
        <v>1</v>
      </c>
      <c r="BM146">
        <v>1</v>
      </c>
      <c r="BN146">
        <v>1</v>
      </c>
      <c r="BO146">
        <v>0</v>
      </c>
      <c r="BP146">
        <v>0</v>
      </c>
      <c r="BQ146">
        <v>0</v>
      </c>
      <c r="BR146" t="s">
        <v>57</v>
      </c>
      <c r="BS146">
        <v>61.7</v>
      </c>
      <c r="BT146">
        <v>57</v>
      </c>
      <c r="BU146">
        <v>35</v>
      </c>
      <c r="BV146">
        <v>40.6</v>
      </c>
      <c r="BW146">
        <v>55</v>
      </c>
      <c r="BX146">
        <v>80</v>
      </c>
      <c r="BY146">
        <v>1</v>
      </c>
    </row>
    <row r="147" spans="1:77" x14ac:dyDescent="0.3">
      <c r="A147" t="s">
        <v>58</v>
      </c>
      <c r="B147">
        <v>1</v>
      </c>
      <c r="C147">
        <v>0</v>
      </c>
      <c r="D147">
        <v>0</v>
      </c>
      <c r="E147">
        <v>0</v>
      </c>
      <c r="F147">
        <v>0</v>
      </c>
      <c r="G147">
        <v>0</v>
      </c>
      <c r="H147">
        <v>26615.685000000001</v>
      </c>
      <c r="I147">
        <v>1.6645072353636976</v>
      </c>
      <c r="J147">
        <v>2</v>
      </c>
      <c r="K147" t="s">
        <v>52</v>
      </c>
      <c r="L147" t="s">
        <v>59</v>
      </c>
      <c r="M147" t="s">
        <v>60</v>
      </c>
      <c r="N147">
        <v>0</v>
      </c>
      <c r="O147">
        <v>0</v>
      </c>
      <c r="P147">
        <v>1</v>
      </c>
      <c r="Q147" t="s">
        <v>64</v>
      </c>
      <c r="R147">
        <v>0</v>
      </c>
      <c r="S147">
        <v>1</v>
      </c>
      <c r="T147" t="s">
        <v>65</v>
      </c>
      <c r="U147">
        <v>0</v>
      </c>
      <c r="V147">
        <v>0</v>
      </c>
      <c r="W147">
        <v>0</v>
      </c>
      <c r="X147">
        <v>1</v>
      </c>
      <c r="Y147">
        <v>0</v>
      </c>
      <c r="Z147">
        <v>1</v>
      </c>
      <c r="AA147">
        <v>1</v>
      </c>
      <c r="AB147">
        <v>0</v>
      </c>
      <c r="AC147">
        <v>0</v>
      </c>
      <c r="AD147">
        <v>0</v>
      </c>
      <c r="AE147" t="s">
        <v>57</v>
      </c>
      <c r="AF147">
        <v>61.8</v>
      </c>
      <c r="AG147">
        <v>57</v>
      </c>
      <c r="AH147">
        <v>34.5</v>
      </c>
      <c r="AI147">
        <v>41.2</v>
      </c>
      <c r="AJ147">
        <v>55</v>
      </c>
      <c r="AK147">
        <v>80</v>
      </c>
      <c r="AL147">
        <v>1</v>
      </c>
      <c r="AM147">
        <v>26615.685000000001</v>
      </c>
      <c r="AN147">
        <v>10.189255982641804</v>
      </c>
      <c r="AO147">
        <v>2</v>
      </c>
      <c r="AP147" t="s">
        <v>52</v>
      </c>
      <c r="AQ147" t="s">
        <v>59</v>
      </c>
      <c r="AR147" t="s">
        <v>60</v>
      </c>
      <c r="AS147">
        <v>0</v>
      </c>
      <c r="AT147">
        <v>0</v>
      </c>
      <c r="AU147">
        <v>0</v>
      </c>
      <c r="AV147">
        <v>0</v>
      </c>
      <c r="AW147">
        <v>1</v>
      </c>
      <c r="AX147" t="s">
        <v>64</v>
      </c>
      <c r="AY147">
        <v>0</v>
      </c>
      <c r="AZ147">
        <v>1</v>
      </c>
      <c r="BA147">
        <v>0</v>
      </c>
      <c r="BB147">
        <v>0</v>
      </c>
      <c r="BC147">
        <v>1</v>
      </c>
      <c r="BD147">
        <v>0</v>
      </c>
      <c r="BE147">
        <v>0</v>
      </c>
      <c r="BF147">
        <v>0</v>
      </c>
      <c r="BG147" t="s">
        <v>65</v>
      </c>
      <c r="BH147">
        <v>0</v>
      </c>
      <c r="BI147">
        <v>0</v>
      </c>
      <c r="BJ147">
        <v>0</v>
      </c>
      <c r="BK147">
        <v>1</v>
      </c>
      <c r="BL147">
        <v>0</v>
      </c>
      <c r="BM147">
        <v>1</v>
      </c>
      <c r="BN147">
        <v>1</v>
      </c>
      <c r="BO147">
        <v>0</v>
      </c>
      <c r="BP147">
        <v>0</v>
      </c>
      <c r="BQ147">
        <v>0</v>
      </c>
      <c r="BR147" t="s">
        <v>57</v>
      </c>
      <c r="BS147">
        <v>61.8</v>
      </c>
      <c r="BT147">
        <v>57</v>
      </c>
      <c r="BU147">
        <v>34.5</v>
      </c>
      <c r="BV147">
        <v>41.2</v>
      </c>
      <c r="BW147">
        <v>55</v>
      </c>
      <c r="BX147">
        <v>80</v>
      </c>
      <c r="BY147">
        <v>1</v>
      </c>
    </row>
    <row r="148" spans="1:77" x14ac:dyDescent="0.3">
      <c r="A148" t="s">
        <v>58</v>
      </c>
      <c r="B148">
        <v>1</v>
      </c>
      <c r="C148">
        <v>0</v>
      </c>
      <c r="D148">
        <v>0</v>
      </c>
      <c r="E148">
        <v>0</v>
      </c>
      <c r="F148">
        <v>0</v>
      </c>
      <c r="G148">
        <v>0</v>
      </c>
      <c r="H148">
        <v>10128.754999999999</v>
      </c>
      <c r="I148">
        <v>-0.71251484653021013</v>
      </c>
      <c r="J148">
        <v>1.03</v>
      </c>
      <c r="K148" t="s">
        <v>52</v>
      </c>
      <c r="L148" t="s">
        <v>59</v>
      </c>
      <c r="M148" t="s">
        <v>74</v>
      </c>
      <c r="N148">
        <v>0</v>
      </c>
      <c r="O148">
        <v>1</v>
      </c>
      <c r="P148">
        <v>0</v>
      </c>
      <c r="Q148" t="s">
        <v>64</v>
      </c>
      <c r="R148">
        <v>0</v>
      </c>
      <c r="S148">
        <v>1</v>
      </c>
      <c r="T148" t="s">
        <v>79</v>
      </c>
      <c r="U148">
        <v>1</v>
      </c>
      <c r="V148">
        <v>1</v>
      </c>
      <c r="W148">
        <v>1</v>
      </c>
      <c r="X148">
        <v>0</v>
      </c>
      <c r="Y148">
        <v>1</v>
      </c>
      <c r="Z148">
        <v>1</v>
      </c>
      <c r="AA148">
        <v>1</v>
      </c>
      <c r="AB148">
        <v>1</v>
      </c>
      <c r="AC148">
        <v>0</v>
      </c>
      <c r="AD148">
        <v>0</v>
      </c>
      <c r="AE148" t="s">
        <v>57</v>
      </c>
      <c r="AF148">
        <v>61</v>
      </c>
      <c r="AG148">
        <v>57</v>
      </c>
      <c r="AH148">
        <v>34</v>
      </c>
      <c r="AI148">
        <v>40.6</v>
      </c>
      <c r="AJ148">
        <v>50</v>
      </c>
      <c r="AK148">
        <v>75</v>
      </c>
      <c r="AL148">
        <v>1</v>
      </c>
      <c r="AM148">
        <v>10128.754999999999</v>
      </c>
      <c r="AN148">
        <v>9.2231336874191427</v>
      </c>
      <c r="AO148">
        <v>1.03</v>
      </c>
      <c r="AP148" t="s">
        <v>52</v>
      </c>
      <c r="AQ148" t="s">
        <v>59</v>
      </c>
      <c r="AR148" t="s">
        <v>74</v>
      </c>
      <c r="AS148">
        <v>0</v>
      </c>
      <c r="AT148">
        <v>1</v>
      </c>
      <c r="AU148">
        <v>0</v>
      </c>
      <c r="AV148">
        <v>0</v>
      </c>
      <c r="AW148">
        <v>0</v>
      </c>
      <c r="AX148" t="s">
        <v>64</v>
      </c>
      <c r="AY148">
        <v>0</v>
      </c>
      <c r="AZ148">
        <v>1</v>
      </c>
      <c r="BA148">
        <v>0</v>
      </c>
      <c r="BB148">
        <v>0</v>
      </c>
      <c r="BC148">
        <v>1</v>
      </c>
      <c r="BD148">
        <v>0</v>
      </c>
      <c r="BE148">
        <v>0</v>
      </c>
      <c r="BF148">
        <v>0</v>
      </c>
      <c r="BG148" t="s">
        <v>79</v>
      </c>
      <c r="BH148">
        <v>1</v>
      </c>
      <c r="BI148">
        <v>1</v>
      </c>
      <c r="BJ148">
        <v>1</v>
      </c>
      <c r="BK148">
        <v>0</v>
      </c>
      <c r="BL148">
        <v>1</v>
      </c>
      <c r="BM148">
        <v>1</v>
      </c>
      <c r="BN148">
        <v>1</v>
      </c>
      <c r="BO148">
        <v>1</v>
      </c>
      <c r="BP148">
        <v>0</v>
      </c>
      <c r="BQ148">
        <v>0</v>
      </c>
      <c r="BR148" t="s">
        <v>57</v>
      </c>
      <c r="BS148">
        <v>61</v>
      </c>
      <c r="BT148">
        <v>57</v>
      </c>
      <c r="BU148">
        <v>34</v>
      </c>
      <c r="BV148">
        <v>40.6</v>
      </c>
      <c r="BW148">
        <v>50</v>
      </c>
      <c r="BX148">
        <v>75</v>
      </c>
      <c r="BY148">
        <v>1</v>
      </c>
    </row>
    <row r="149" spans="1:77" x14ac:dyDescent="0.3">
      <c r="A149" t="s">
        <v>62</v>
      </c>
      <c r="B149">
        <v>0</v>
      </c>
      <c r="C149">
        <v>1</v>
      </c>
      <c r="D149">
        <v>0</v>
      </c>
      <c r="E149">
        <v>0</v>
      </c>
      <c r="F149">
        <v>0</v>
      </c>
      <c r="G149">
        <v>0</v>
      </c>
      <c r="H149">
        <v>21933</v>
      </c>
      <c r="I149">
        <v>0.98937574347567625</v>
      </c>
      <c r="J149">
        <v>1.8480000000000001</v>
      </c>
      <c r="K149" t="s">
        <v>52</v>
      </c>
      <c r="L149" t="s">
        <v>63</v>
      </c>
      <c r="M149" t="s">
        <v>60</v>
      </c>
      <c r="N149">
        <v>0</v>
      </c>
      <c r="O149">
        <v>0</v>
      </c>
      <c r="P149">
        <v>1</v>
      </c>
      <c r="Q149" t="s">
        <v>64</v>
      </c>
      <c r="R149">
        <v>0</v>
      </c>
      <c r="S149">
        <v>1</v>
      </c>
      <c r="T149" t="s">
        <v>65</v>
      </c>
      <c r="U149">
        <v>1</v>
      </c>
      <c r="V149">
        <v>1</v>
      </c>
      <c r="W149">
        <v>0</v>
      </c>
      <c r="X149">
        <v>1</v>
      </c>
      <c r="Y149">
        <v>1</v>
      </c>
      <c r="Z149">
        <v>1</v>
      </c>
      <c r="AA149">
        <v>1</v>
      </c>
      <c r="AB149">
        <v>1</v>
      </c>
      <c r="AC149">
        <v>1</v>
      </c>
      <c r="AD149">
        <v>0</v>
      </c>
      <c r="AE149" t="s">
        <v>66</v>
      </c>
      <c r="AF149">
        <v>61.6</v>
      </c>
      <c r="AG149">
        <v>56.8</v>
      </c>
      <c r="AH149">
        <v>34.9</v>
      </c>
      <c r="AI149">
        <v>40.9</v>
      </c>
      <c r="AJ149">
        <v>50</v>
      </c>
      <c r="AK149">
        <v>77</v>
      </c>
      <c r="AL149">
        <v>1</v>
      </c>
      <c r="AM149">
        <v>21933</v>
      </c>
      <c r="AN149">
        <v>9.995747630961425</v>
      </c>
      <c r="AO149">
        <v>1.8480000000000001</v>
      </c>
      <c r="AP149" t="s">
        <v>52</v>
      </c>
      <c r="AQ149" t="s">
        <v>63</v>
      </c>
      <c r="AR149" t="s">
        <v>60</v>
      </c>
      <c r="AS149">
        <v>0</v>
      </c>
      <c r="AT149">
        <v>0</v>
      </c>
      <c r="AU149">
        <v>0</v>
      </c>
      <c r="AV149">
        <v>0</v>
      </c>
      <c r="AW149">
        <v>1</v>
      </c>
      <c r="AX149" t="s">
        <v>64</v>
      </c>
      <c r="AY149">
        <v>0</v>
      </c>
      <c r="AZ149">
        <v>1</v>
      </c>
      <c r="BA149">
        <v>0</v>
      </c>
      <c r="BB149">
        <v>0</v>
      </c>
      <c r="BC149">
        <v>1</v>
      </c>
      <c r="BD149">
        <v>0</v>
      </c>
      <c r="BE149">
        <v>0</v>
      </c>
      <c r="BF149">
        <v>0</v>
      </c>
      <c r="BG149" t="s">
        <v>65</v>
      </c>
      <c r="BH149">
        <v>1</v>
      </c>
      <c r="BI149">
        <v>1</v>
      </c>
      <c r="BJ149">
        <v>0</v>
      </c>
      <c r="BK149">
        <v>1</v>
      </c>
      <c r="BL149">
        <v>1</v>
      </c>
      <c r="BM149">
        <v>1</v>
      </c>
      <c r="BN149">
        <v>1</v>
      </c>
      <c r="BO149">
        <v>1</v>
      </c>
      <c r="BP149">
        <v>1</v>
      </c>
      <c r="BQ149">
        <v>0</v>
      </c>
      <c r="BR149" t="s">
        <v>66</v>
      </c>
      <c r="BS149">
        <v>61.6</v>
      </c>
      <c r="BT149">
        <v>56.8</v>
      </c>
      <c r="BU149">
        <v>34.9</v>
      </c>
      <c r="BV149">
        <v>40.9</v>
      </c>
      <c r="BW149">
        <v>50</v>
      </c>
      <c r="BX149">
        <v>77</v>
      </c>
      <c r="BY149">
        <v>1</v>
      </c>
    </row>
    <row r="150" spans="1:77" x14ac:dyDescent="0.3">
      <c r="A150" t="s">
        <v>58</v>
      </c>
      <c r="B150">
        <v>1</v>
      </c>
      <c r="C150">
        <v>0</v>
      </c>
      <c r="D150">
        <v>0</v>
      </c>
      <c r="E150">
        <v>0</v>
      </c>
      <c r="F150">
        <v>0</v>
      </c>
      <c r="G150">
        <v>0</v>
      </c>
      <c r="H150">
        <v>11935.244999999999</v>
      </c>
      <c r="I150">
        <v>-0.45206207450288161</v>
      </c>
      <c r="J150">
        <v>1.1599999999999999</v>
      </c>
      <c r="K150" t="s">
        <v>52</v>
      </c>
      <c r="L150" t="s">
        <v>59</v>
      </c>
      <c r="M150" t="s">
        <v>74</v>
      </c>
      <c r="N150">
        <v>0</v>
      </c>
      <c r="O150">
        <v>1</v>
      </c>
      <c r="P150">
        <v>0</v>
      </c>
      <c r="Q150" t="s">
        <v>64</v>
      </c>
      <c r="R150">
        <v>0</v>
      </c>
      <c r="S150">
        <v>1</v>
      </c>
      <c r="T150" t="s">
        <v>56</v>
      </c>
      <c r="U150">
        <v>0</v>
      </c>
      <c r="V150">
        <v>1</v>
      </c>
      <c r="W150">
        <v>0</v>
      </c>
      <c r="X150">
        <v>0</v>
      </c>
      <c r="Y150">
        <v>1</v>
      </c>
      <c r="Z150">
        <v>1</v>
      </c>
      <c r="AA150">
        <v>1</v>
      </c>
      <c r="AB150">
        <v>0</v>
      </c>
      <c r="AC150">
        <v>0</v>
      </c>
      <c r="AD150">
        <v>0</v>
      </c>
      <c r="AE150" t="s">
        <v>57</v>
      </c>
      <c r="AF150">
        <v>61.9</v>
      </c>
      <c r="AG150">
        <v>56</v>
      </c>
      <c r="AH150">
        <v>35.5</v>
      </c>
      <c r="AI150">
        <v>40.6</v>
      </c>
      <c r="AJ150">
        <v>55</v>
      </c>
      <c r="AK150">
        <v>80</v>
      </c>
      <c r="AL150">
        <v>1</v>
      </c>
      <c r="AM150">
        <v>11935.244999999999</v>
      </c>
      <c r="AN150">
        <v>9.3872510664214737</v>
      </c>
      <c r="AO150">
        <v>1.1599999999999999</v>
      </c>
      <c r="AP150" t="s">
        <v>52</v>
      </c>
      <c r="AQ150" t="s">
        <v>59</v>
      </c>
      <c r="AR150" t="s">
        <v>74</v>
      </c>
      <c r="AS150">
        <v>0</v>
      </c>
      <c r="AT150">
        <v>1</v>
      </c>
      <c r="AU150">
        <v>0</v>
      </c>
      <c r="AV150">
        <v>0</v>
      </c>
      <c r="AW150">
        <v>0</v>
      </c>
      <c r="AX150" t="s">
        <v>64</v>
      </c>
      <c r="AY150">
        <v>0</v>
      </c>
      <c r="AZ150">
        <v>1</v>
      </c>
      <c r="BA150">
        <v>0</v>
      </c>
      <c r="BB150">
        <v>0</v>
      </c>
      <c r="BC150">
        <v>1</v>
      </c>
      <c r="BD150">
        <v>0</v>
      </c>
      <c r="BE150">
        <v>0</v>
      </c>
      <c r="BF150">
        <v>0</v>
      </c>
      <c r="BG150" t="s">
        <v>56</v>
      </c>
      <c r="BH150">
        <v>0</v>
      </c>
      <c r="BI150">
        <v>1</v>
      </c>
      <c r="BJ150">
        <v>0</v>
      </c>
      <c r="BK150">
        <v>0</v>
      </c>
      <c r="BL150">
        <v>1</v>
      </c>
      <c r="BM150">
        <v>1</v>
      </c>
      <c r="BN150">
        <v>1</v>
      </c>
      <c r="BO150">
        <v>0</v>
      </c>
      <c r="BP150">
        <v>0</v>
      </c>
      <c r="BQ150">
        <v>0</v>
      </c>
      <c r="BR150" t="s">
        <v>57</v>
      </c>
      <c r="BS150">
        <v>61.9</v>
      </c>
      <c r="BT150">
        <v>56</v>
      </c>
      <c r="BU150">
        <v>35.5</v>
      </c>
      <c r="BV150">
        <v>40.6</v>
      </c>
      <c r="BW150">
        <v>55</v>
      </c>
      <c r="BX150">
        <v>80</v>
      </c>
      <c r="BY150">
        <v>1</v>
      </c>
    </row>
    <row r="151" spans="1:77" x14ac:dyDescent="0.3">
      <c r="A151" t="s">
        <v>71</v>
      </c>
      <c r="B151">
        <v>0</v>
      </c>
      <c r="C151">
        <v>0</v>
      </c>
      <c r="D151">
        <v>0</v>
      </c>
      <c r="E151">
        <v>0</v>
      </c>
      <c r="F151">
        <v>0</v>
      </c>
      <c r="G151">
        <v>1</v>
      </c>
      <c r="H151">
        <v>15240</v>
      </c>
      <c r="I151">
        <v>2.4404775920411417E-2</v>
      </c>
      <c r="J151">
        <v>1.6120000000000001</v>
      </c>
      <c r="K151" t="s">
        <v>52</v>
      </c>
      <c r="L151" t="s">
        <v>72</v>
      </c>
      <c r="M151" t="s">
        <v>60</v>
      </c>
      <c r="N151">
        <v>0</v>
      </c>
      <c r="O151">
        <v>0</v>
      </c>
      <c r="P151">
        <v>1</v>
      </c>
      <c r="Q151" t="s">
        <v>55</v>
      </c>
      <c r="R151">
        <v>0</v>
      </c>
      <c r="S151">
        <v>1</v>
      </c>
      <c r="T151" t="s">
        <v>77</v>
      </c>
      <c r="U151">
        <v>1</v>
      </c>
      <c r="V151">
        <v>1</v>
      </c>
      <c r="W151">
        <v>0</v>
      </c>
      <c r="X151">
        <v>1</v>
      </c>
      <c r="Y151">
        <v>1</v>
      </c>
      <c r="Z151">
        <v>1</v>
      </c>
      <c r="AA151">
        <v>1</v>
      </c>
      <c r="AB151">
        <v>0</v>
      </c>
      <c r="AC151">
        <v>1</v>
      </c>
      <c r="AD151">
        <v>0</v>
      </c>
      <c r="AE151" t="s">
        <v>66</v>
      </c>
      <c r="AF151">
        <v>61.7</v>
      </c>
      <c r="AG151">
        <v>55.3</v>
      </c>
      <c r="AH151">
        <v>34.299999999999997</v>
      </c>
      <c r="AI151">
        <v>40.700000000000003</v>
      </c>
      <c r="AJ151">
        <v>53</v>
      </c>
      <c r="AK151">
        <v>78</v>
      </c>
      <c r="AL151">
        <v>1</v>
      </c>
      <c r="AM151">
        <v>15240</v>
      </c>
      <c r="AN151">
        <v>9.6316788292406379</v>
      </c>
      <c r="AO151">
        <v>1.6120000000000001</v>
      </c>
      <c r="AP151" t="s">
        <v>52</v>
      </c>
      <c r="AQ151" t="s">
        <v>72</v>
      </c>
      <c r="AR151" t="s">
        <v>60</v>
      </c>
      <c r="AS151">
        <v>0</v>
      </c>
      <c r="AT151">
        <v>0</v>
      </c>
      <c r="AU151">
        <v>0</v>
      </c>
      <c r="AV151">
        <v>0</v>
      </c>
      <c r="AW151">
        <v>1</v>
      </c>
      <c r="AX151" t="s">
        <v>55</v>
      </c>
      <c r="AY151">
        <v>0</v>
      </c>
      <c r="AZ151">
        <v>1</v>
      </c>
      <c r="BA151">
        <v>0</v>
      </c>
      <c r="BB151">
        <v>0</v>
      </c>
      <c r="BC151">
        <v>0</v>
      </c>
      <c r="BD151">
        <v>1</v>
      </c>
      <c r="BE151">
        <v>0</v>
      </c>
      <c r="BF151">
        <v>0</v>
      </c>
      <c r="BG151" t="s">
        <v>77</v>
      </c>
      <c r="BH151">
        <v>1</v>
      </c>
      <c r="BI151">
        <v>1</v>
      </c>
      <c r="BJ151">
        <v>0</v>
      </c>
      <c r="BK151">
        <v>1</v>
      </c>
      <c r="BL151">
        <v>1</v>
      </c>
      <c r="BM151">
        <v>1</v>
      </c>
      <c r="BN151">
        <v>1</v>
      </c>
      <c r="BO151">
        <v>0</v>
      </c>
      <c r="BP151">
        <v>1</v>
      </c>
      <c r="BQ151">
        <v>0</v>
      </c>
      <c r="BR151" t="s">
        <v>66</v>
      </c>
      <c r="BS151">
        <v>61.7</v>
      </c>
      <c r="BT151">
        <v>55.3</v>
      </c>
      <c r="BU151">
        <v>34.299999999999997</v>
      </c>
      <c r="BV151">
        <v>40.700000000000003</v>
      </c>
      <c r="BW151">
        <v>53</v>
      </c>
      <c r="BX151">
        <v>78</v>
      </c>
      <c r="BY151">
        <v>1</v>
      </c>
    </row>
    <row r="152" spans="1:77" x14ac:dyDescent="0.3">
      <c r="A152" t="s">
        <v>75</v>
      </c>
      <c r="B152">
        <v>0</v>
      </c>
      <c r="C152">
        <v>0</v>
      </c>
      <c r="D152">
        <v>1</v>
      </c>
      <c r="E152">
        <v>0</v>
      </c>
      <c r="F152">
        <v>0</v>
      </c>
      <c r="G152">
        <v>0</v>
      </c>
      <c r="H152">
        <v>16294</v>
      </c>
      <c r="I152">
        <v>0.17636643732833748</v>
      </c>
      <c r="J152">
        <v>1.22</v>
      </c>
      <c r="K152" t="s">
        <v>76</v>
      </c>
      <c r="L152" t="s">
        <v>72</v>
      </c>
      <c r="M152" t="s">
        <v>74</v>
      </c>
      <c r="N152">
        <v>0</v>
      </c>
      <c r="O152">
        <v>1</v>
      </c>
      <c r="P152">
        <v>0</v>
      </c>
      <c r="Q152" t="s">
        <v>64</v>
      </c>
      <c r="R152">
        <v>0</v>
      </c>
      <c r="S152">
        <v>1</v>
      </c>
      <c r="T152" t="s">
        <v>65</v>
      </c>
      <c r="U152">
        <v>1</v>
      </c>
      <c r="V152">
        <v>1</v>
      </c>
      <c r="W152">
        <v>1</v>
      </c>
      <c r="X152">
        <v>1</v>
      </c>
      <c r="Y152">
        <v>1</v>
      </c>
      <c r="Z152">
        <v>1</v>
      </c>
      <c r="AA152">
        <v>1</v>
      </c>
      <c r="AB152">
        <v>0</v>
      </c>
      <c r="AC152">
        <v>1</v>
      </c>
      <c r="AD152">
        <v>0</v>
      </c>
      <c r="AE152" t="s">
        <v>66</v>
      </c>
      <c r="AF152">
        <v>61.3</v>
      </c>
      <c r="AG152">
        <v>56.3</v>
      </c>
      <c r="AH152">
        <v>34.299999999999997</v>
      </c>
      <c r="AI152">
        <v>40.700000000000003</v>
      </c>
      <c r="AJ152">
        <v>52</v>
      </c>
      <c r="AK152">
        <v>76</v>
      </c>
      <c r="AL152">
        <v>1</v>
      </c>
      <c r="AM152">
        <v>16294</v>
      </c>
      <c r="AN152">
        <v>9.698552220870587</v>
      </c>
      <c r="AO152">
        <v>1.22</v>
      </c>
      <c r="AP152" t="s">
        <v>76</v>
      </c>
      <c r="AQ152" t="s">
        <v>72</v>
      </c>
      <c r="AR152" t="s">
        <v>74</v>
      </c>
      <c r="AS152">
        <v>0</v>
      </c>
      <c r="AT152">
        <v>1</v>
      </c>
      <c r="AU152">
        <v>0</v>
      </c>
      <c r="AV152">
        <v>0</v>
      </c>
      <c r="AW152">
        <v>0</v>
      </c>
      <c r="AX152" t="s">
        <v>64</v>
      </c>
      <c r="AY152">
        <v>0</v>
      </c>
      <c r="AZ152">
        <v>1</v>
      </c>
      <c r="BA152">
        <v>0</v>
      </c>
      <c r="BB152">
        <v>0</v>
      </c>
      <c r="BC152">
        <v>1</v>
      </c>
      <c r="BD152">
        <v>0</v>
      </c>
      <c r="BE152">
        <v>0</v>
      </c>
      <c r="BF152">
        <v>0</v>
      </c>
      <c r="BG152" t="s">
        <v>65</v>
      </c>
      <c r="BH152">
        <v>1</v>
      </c>
      <c r="BI152">
        <v>1</v>
      </c>
      <c r="BJ152">
        <v>1</v>
      </c>
      <c r="BK152">
        <v>1</v>
      </c>
      <c r="BL152">
        <v>1</v>
      </c>
      <c r="BM152">
        <v>1</v>
      </c>
      <c r="BN152">
        <v>1</v>
      </c>
      <c r="BO152">
        <v>0</v>
      </c>
      <c r="BP152">
        <v>1</v>
      </c>
      <c r="BQ152">
        <v>0</v>
      </c>
      <c r="BR152" t="s">
        <v>66</v>
      </c>
      <c r="BS152">
        <v>61.3</v>
      </c>
      <c r="BT152">
        <v>56.3</v>
      </c>
      <c r="BU152">
        <v>34.299999999999997</v>
      </c>
      <c r="BV152">
        <v>40.700000000000003</v>
      </c>
      <c r="BW152">
        <v>52</v>
      </c>
      <c r="BX152">
        <v>76</v>
      </c>
      <c r="BY152">
        <v>1</v>
      </c>
    </row>
    <row r="153" spans="1:77" x14ac:dyDescent="0.3">
      <c r="A153" t="s">
        <v>58</v>
      </c>
      <c r="B153">
        <v>1</v>
      </c>
      <c r="C153">
        <v>0</v>
      </c>
      <c r="D153">
        <v>0</v>
      </c>
      <c r="E153">
        <v>0</v>
      </c>
      <c r="F153">
        <v>0</v>
      </c>
      <c r="G153">
        <v>0</v>
      </c>
      <c r="H153">
        <v>9435.3150000000005</v>
      </c>
      <c r="I153">
        <v>-0.81249235553088572</v>
      </c>
      <c r="J153">
        <v>1.1299999999999999</v>
      </c>
      <c r="K153" t="s">
        <v>52</v>
      </c>
      <c r="L153" t="s">
        <v>59</v>
      </c>
      <c r="M153" t="s">
        <v>69</v>
      </c>
      <c r="N153">
        <v>0</v>
      </c>
      <c r="O153">
        <v>1</v>
      </c>
      <c r="P153">
        <v>0</v>
      </c>
      <c r="Q153" t="s">
        <v>55</v>
      </c>
      <c r="R153">
        <v>0</v>
      </c>
      <c r="S153">
        <v>1</v>
      </c>
      <c r="T153" t="s">
        <v>65</v>
      </c>
      <c r="U153">
        <v>1</v>
      </c>
      <c r="V153">
        <v>0</v>
      </c>
      <c r="W153">
        <v>0</v>
      </c>
      <c r="X153">
        <v>0</v>
      </c>
      <c r="Y153">
        <v>0</v>
      </c>
      <c r="Z153">
        <v>1</v>
      </c>
      <c r="AA153">
        <v>1</v>
      </c>
      <c r="AB153">
        <v>0</v>
      </c>
      <c r="AC153">
        <v>0</v>
      </c>
      <c r="AD153">
        <v>0</v>
      </c>
      <c r="AE153" t="s">
        <v>57</v>
      </c>
      <c r="AF153">
        <v>61.1</v>
      </c>
      <c r="AG153">
        <v>57</v>
      </c>
      <c r="AH153">
        <v>34</v>
      </c>
      <c r="AI153">
        <v>41.2</v>
      </c>
      <c r="AJ153">
        <v>55</v>
      </c>
      <c r="AK153">
        <v>80</v>
      </c>
      <c r="AL153">
        <v>1</v>
      </c>
      <c r="AM153">
        <v>9435.3150000000005</v>
      </c>
      <c r="AN153">
        <v>9.1522148435728443</v>
      </c>
      <c r="AO153">
        <v>1.1299999999999999</v>
      </c>
      <c r="AP153" t="s">
        <v>52</v>
      </c>
      <c r="AQ153" t="s">
        <v>59</v>
      </c>
      <c r="AR153" t="s">
        <v>69</v>
      </c>
      <c r="AS153">
        <v>0</v>
      </c>
      <c r="AT153">
        <v>0</v>
      </c>
      <c r="AU153">
        <v>1</v>
      </c>
      <c r="AV153">
        <v>0</v>
      </c>
      <c r="AW153">
        <v>0</v>
      </c>
      <c r="AX153" t="s">
        <v>55</v>
      </c>
      <c r="AY153">
        <v>0</v>
      </c>
      <c r="AZ153">
        <v>1</v>
      </c>
      <c r="BA153">
        <v>0</v>
      </c>
      <c r="BB153">
        <v>0</v>
      </c>
      <c r="BC153">
        <v>0</v>
      </c>
      <c r="BD153">
        <v>1</v>
      </c>
      <c r="BE153">
        <v>0</v>
      </c>
      <c r="BF153">
        <v>0</v>
      </c>
      <c r="BG153" t="s">
        <v>65</v>
      </c>
      <c r="BH153">
        <v>1</v>
      </c>
      <c r="BI153">
        <v>0</v>
      </c>
      <c r="BJ153">
        <v>0</v>
      </c>
      <c r="BK153">
        <v>0</v>
      </c>
      <c r="BL153">
        <v>0</v>
      </c>
      <c r="BM153">
        <v>1</v>
      </c>
      <c r="BN153">
        <v>1</v>
      </c>
      <c r="BO153">
        <v>0</v>
      </c>
      <c r="BP153">
        <v>0</v>
      </c>
      <c r="BQ153">
        <v>0</v>
      </c>
      <c r="BR153" t="s">
        <v>57</v>
      </c>
      <c r="BS153">
        <v>61.1</v>
      </c>
      <c r="BT153">
        <v>57</v>
      </c>
      <c r="BU153">
        <v>34</v>
      </c>
      <c r="BV153">
        <v>41.2</v>
      </c>
      <c r="BW153">
        <v>55</v>
      </c>
      <c r="BX153">
        <v>80</v>
      </c>
      <c r="BY153">
        <v>1</v>
      </c>
    </row>
    <row r="154" spans="1:77" x14ac:dyDescent="0.3">
      <c r="A154" t="s">
        <v>75</v>
      </c>
      <c r="B154">
        <v>0</v>
      </c>
      <c r="C154">
        <v>0</v>
      </c>
      <c r="D154">
        <v>1</v>
      </c>
      <c r="E154">
        <v>0</v>
      </c>
      <c r="F154">
        <v>0</v>
      </c>
      <c r="G154">
        <v>0</v>
      </c>
      <c r="H154">
        <v>32666</v>
      </c>
      <c r="I154">
        <v>2.5368183543782101</v>
      </c>
      <c r="J154">
        <v>2.11</v>
      </c>
      <c r="K154" t="s">
        <v>76</v>
      </c>
      <c r="L154" t="s">
        <v>72</v>
      </c>
      <c r="M154" t="s">
        <v>60</v>
      </c>
      <c r="N154">
        <v>0</v>
      </c>
      <c r="O154">
        <v>0</v>
      </c>
      <c r="P154">
        <v>1</v>
      </c>
      <c r="Q154" t="s">
        <v>64</v>
      </c>
      <c r="R154">
        <v>0</v>
      </c>
      <c r="S154">
        <v>1</v>
      </c>
      <c r="T154" t="s">
        <v>65</v>
      </c>
      <c r="U154">
        <v>1</v>
      </c>
      <c r="V154">
        <v>1</v>
      </c>
      <c r="W154">
        <v>1</v>
      </c>
      <c r="X154">
        <v>1</v>
      </c>
      <c r="Y154">
        <v>1</v>
      </c>
      <c r="Z154">
        <v>1</v>
      </c>
      <c r="AA154">
        <v>1</v>
      </c>
      <c r="AB154">
        <v>1</v>
      </c>
      <c r="AC154">
        <v>1</v>
      </c>
      <c r="AD154">
        <v>0</v>
      </c>
      <c r="AE154" t="s">
        <v>66</v>
      </c>
      <c r="AF154">
        <v>61.1</v>
      </c>
      <c r="AG154">
        <v>56.6</v>
      </c>
      <c r="AH154">
        <v>34.299999999999997</v>
      </c>
      <c r="AI154">
        <v>40.799999999999997</v>
      </c>
      <c r="AJ154">
        <v>50</v>
      </c>
      <c r="AK154">
        <v>76</v>
      </c>
      <c r="AL154">
        <v>1</v>
      </c>
      <c r="AM154">
        <v>32666</v>
      </c>
      <c r="AN154">
        <v>10.394090060613085</v>
      </c>
      <c r="AO154">
        <v>2.11</v>
      </c>
      <c r="AP154" t="s">
        <v>76</v>
      </c>
      <c r="AQ154" t="s">
        <v>72</v>
      </c>
      <c r="AR154" t="s">
        <v>60</v>
      </c>
      <c r="AS154">
        <v>0</v>
      </c>
      <c r="AT154">
        <v>0</v>
      </c>
      <c r="AU154">
        <v>0</v>
      </c>
      <c r="AV154">
        <v>0</v>
      </c>
      <c r="AW154">
        <v>1</v>
      </c>
      <c r="AX154" t="s">
        <v>64</v>
      </c>
      <c r="AY154">
        <v>0</v>
      </c>
      <c r="AZ154">
        <v>1</v>
      </c>
      <c r="BA154">
        <v>0</v>
      </c>
      <c r="BB154">
        <v>0</v>
      </c>
      <c r="BC154">
        <v>1</v>
      </c>
      <c r="BD154">
        <v>0</v>
      </c>
      <c r="BE154">
        <v>0</v>
      </c>
      <c r="BF154">
        <v>0</v>
      </c>
      <c r="BG154" t="s">
        <v>65</v>
      </c>
      <c r="BH154">
        <v>1</v>
      </c>
      <c r="BI154">
        <v>1</v>
      </c>
      <c r="BJ154">
        <v>1</v>
      </c>
      <c r="BK154">
        <v>1</v>
      </c>
      <c r="BL154">
        <v>1</v>
      </c>
      <c r="BM154">
        <v>1</v>
      </c>
      <c r="BN154">
        <v>1</v>
      </c>
      <c r="BO154">
        <v>1</v>
      </c>
      <c r="BP154">
        <v>1</v>
      </c>
      <c r="BQ154">
        <v>0</v>
      </c>
      <c r="BR154" t="s">
        <v>66</v>
      </c>
      <c r="BS154">
        <v>61.1</v>
      </c>
      <c r="BT154">
        <v>56.6</v>
      </c>
      <c r="BU154">
        <v>34.299999999999997</v>
      </c>
      <c r="BV154">
        <v>40.799999999999997</v>
      </c>
      <c r="BW154">
        <v>50</v>
      </c>
      <c r="BX154">
        <v>76</v>
      </c>
      <c r="BY154">
        <v>1</v>
      </c>
    </row>
    <row r="155" spans="1:77" x14ac:dyDescent="0.3">
      <c r="A155" t="s">
        <v>62</v>
      </c>
      <c r="B155">
        <v>0</v>
      </c>
      <c r="C155">
        <v>1</v>
      </c>
      <c r="D155">
        <v>0</v>
      </c>
      <c r="E155">
        <v>0</v>
      </c>
      <c r="F155">
        <v>0</v>
      </c>
      <c r="G155">
        <v>0</v>
      </c>
      <c r="H155">
        <v>17971</v>
      </c>
      <c r="I155">
        <v>0.41814983977719139</v>
      </c>
      <c r="J155">
        <v>1.3009999999999999</v>
      </c>
      <c r="K155" t="s">
        <v>52</v>
      </c>
      <c r="L155" t="s">
        <v>63</v>
      </c>
      <c r="M155" t="s">
        <v>13</v>
      </c>
      <c r="N155">
        <v>1</v>
      </c>
      <c r="O155">
        <v>0</v>
      </c>
      <c r="P155">
        <v>0</v>
      </c>
      <c r="Q155" t="s">
        <v>55</v>
      </c>
      <c r="R155">
        <v>0</v>
      </c>
      <c r="S155">
        <v>1</v>
      </c>
      <c r="T155" t="s">
        <v>65</v>
      </c>
      <c r="U155">
        <v>1</v>
      </c>
      <c r="V155">
        <v>0</v>
      </c>
      <c r="W155">
        <v>0</v>
      </c>
      <c r="X155">
        <v>1</v>
      </c>
      <c r="Y155">
        <v>1</v>
      </c>
      <c r="Z155">
        <v>1</v>
      </c>
      <c r="AA155">
        <v>1</v>
      </c>
      <c r="AB155">
        <v>0</v>
      </c>
      <c r="AC155">
        <v>1</v>
      </c>
      <c r="AD155">
        <v>1</v>
      </c>
      <c r="AE155" t="s">
        <v>66</v>
      </c>
      <c r="AF155">
        <v>61.6</v>
      </c>
      <c r="AG155">
        <v>56.7</v>
      </c>
      <c r="AH155">
        <v>34.700000000000003</v>
      </c>
      <c r="AI155">
        <v>40.9</v>
      </c>
      <c r="AJ155">
        <v>54</v>
      </c>
      <c r="AK155">
        <v>77</v>
      </c>
      <c r="AL155">
        <v>1</v>
      </c>
      <c r="AM155">
        <v>17971</v>
      </c>
      <c r="AN155">
        <v>9.7965146265320229</v>
      </c>
      <c r="AO155">
        <v>1.3009999999999999</v>
      </c>
      <c r="AP155" t="s">
        <v>52</v>
      </c>
      <c r="AQ155" t="s">
        <v>63</v>
      </c>
      <c r="AR155" t="s">
        <v>13</v>
      </c>
      <c r="AS155">
        <v>1</v>
      </c>
      <c r="AT155">
        <v>0</v>
      </c>
      <c r="AU155">
        <v>0</v>
      </c>
      <c r="AV155">
        <v>0</v>
      </c>
      <c r="AW155">
        <v>0</v>
      </c>
      <c r="AX155" t="s">
        <v>55</v>
      </c>
      <c r="AY155">
        <v>0</v>
      </c>
      <c r="AZ155">
        <v>1</v>
      </c>
      <c r="BA155">
        <v>0</v>
      </c>
      <c r="BB155">
        <v>0</v>
      </c>
      <c r="BC155">
        <v>0</v>
      </c>
      <c r="BD155">
        <v>1</v>
      </c>
      <c r="BE155">
        <v>0</v>
      </c>
      <c r="BF155">
        <v>0</v>
      </c>
      <c r="BG155" t="s">
        <v>65</v>
      </c>
      <c r="BH155">
        <v>1</v>
      </c>
      <c r="BI155">
        <v>0</v>
      </c>
      <c r="BJ155">
        <v>0</v>
      </c>
      <c r="BK155">
        <v>1</v>
      </c>
      <c r="BL155">
        <v>1</v>
      </c>
      <c r="BM155">
        <v>1</v>
      </c>
      <c r="BN155">
        <v>1</v>
      </c>
      <c r="BO155">
        <v>0</v>
      </c>
      <c r="BP155">
        <v>1</v>
      </c>
      <c r="BQ155">
        <v>1</v>
      </c>
      <c r="BR155" t="s">
        <v>66</v>
      </c>
      <c r="BS155">
        <v>61.6</v>
      </c>
      <c r="BT155">
        <v>56.7</v>
      </c>
      <c r="BU155">
        <v>34.700000000000003</v>
      </c>
      <c r="BV155">
        <v>40.9</v>
      </c>
      <c r="BW155">
        <v>54</v>
      </c>
      <c r="BX155">
        <v>77</v>
      </c>
      <c r="BY155">
        <v>1</v>
      </c>
    </row>
    <row r="156" spans="1:77" x14ac:dyDescent="0.3">
      <c r="A156" t="s">
        <v>58</v>
      </c>
      <c r="B156">
        <v>1</v>
      </c>
      <c r="C156">
        <v>0</v>
      </c>
      <c r="D156">
        <v>0</v>
      </c>
      <c r="E156">
        <v>0</v>
      </c>
      <c r="F156">
        <v>0</v>
      </c>
      <c r="G156">
        <v>0</v>
      </c>
      <c r="H156">
        <v>13054.205</v>
      </c>
      <c r="I156">
        <v>-0.2907347304336092</v>
      </c>
      <c r="J156">
        <v>1.28</v>
      </c>
      <c r="K156" t="s">
        <v>52</v>
      </c>
      <c r="L156" t="s">
        <v>59</v>
      </c>
      <c r="M156" t="s">
        <v>69</v>
      </c>
      <c r="N156">
        <v>0</v>
      </c>
      <c r="O156">
        <v>1</v>
      </c>
      <c r="P156">
        <v>0</v>
      </c>
      <c r="Q156" t="s">
        <v>64</v>
      </c>
      <c r="R156">
        <v>0</v>
      </c>
      <c r="S156">
        <v>1</v>
      </c>
      <c r="T156" t="s">
        <v>70</v>
      </c>
      <c r="U156">
        <v>1</v>
      </c>
      <c r="V156">
        <v>0</v>
      </c>
      <c r="W156">
        <v>0</v>
      </c>
      <c r="X156">
        <v>0</v>
      </c>
      <c r="Y156">
        <v>1</v>
      </c>
      <c r="Z156">
        <v>1</v>
      </c>
      <c r="AA156">
        <v>1</v>
      </c>
      <c r="AB156">
        <v>1</v>
      </c>
      <c r="AC156">
        <v>0</v>
      </c>
      <c r="AD156">
        <v>0</v>
      </c>
      <c r="AE156" t="s">
        <v>57</v>
      </c>
      <c r="AF156">
        <v>61.9</v>
      </c>
      <c r="AG156">
        <v>57</v>
      </c>
      <c r="AH156">
        <v>35.5</v>
      </c>
      <c r="AI156">
        <v>40.799999999999997</v>
      </c>
      <c r="AJ156">
        <v>50</v>
      </c>
      <c r="AK156">
        <v>80</v>
      </c>
      <c r="AL156">
        <v>1</v>
      </c>
      <c r="AM156">
        <v>13054.205</v>
      </c>
      <c r="AN156">
        <v>9.4768655830706301</v>
      </c>
      <c r="AO156">
        <v>1.28</v>
      </c>
      <c r="AP156" t="s">
        <v>52</v>
      </c>
      <c r="AQ156" t="s">
        <v>59</v>
      </c>
      <c r="AR156" t="s">
        <v>69</v>
      </c>
      <c r="AS156">
        <v>0</v>
      </c>
      <c r="AT156">
        <v>0</v>
      </c>
      <c r="AU156">
        <v>1</v>
      </c>
      <c r="AV156">
        <v>0</v>
      </c>
      <c r="AW156">
        <v>0</v>
      </c>
      <c r="AX156" t="s">
        <v>64</v>
      </c>
      <c r="AY156">
        <v>0</v>
      </c>
      <c r="AZ156">
        <v>1</v>
      </c>
      <c r="BA156">
        <v>0</v>
      </c>
      <c r="BB156">
        <v>0</v>
      </c>
      <c r="BC156">
        <v>1</v>
      </c>
      <c r="BD156">
        <v>0</v>
      </c>
      <c r="BE156">
        <v>0</v>
      </c>
      <c r="BF156">
        <v>0</v>
      </c>
      <c r="BG156" t="s">
        <v>70</v>
      </c>
      <c r="BH156">
        <v>1</v>
      </c>
      <c r="BI156">
        <v>0</v>
      </c>
      <c r="BJ156">
        <v>0</v>
      </c>
      <c r="BK156">
        <v>0</v>
      </c>
      <c r="BL156">
        <v>1</v>
      </c>
      <c r="BM156">
        <v>1</v>
      </c>
      <c r="BN156">
        <v>1</v>
      </c>
      <c r="BO156">
        <v>1</v>
      </c>
      <c r="BP156">
        <v>0</v>
      </c>
      <c r="BQ156">
        <v>0</v>
      </c>
      <c r="BR156" t="s">
        <v>57</v>
      </c>
      <c r="BS156">
        <v>61.9</v>
      </c>
      <c r="BT156">
        <v>57</v>
      </c>
      <c r="BU156">
        <v>35.5</v>
      </c>
      <c r="BV156">
        <v>40.799999999999997</v>
      </c>
      <c r="BW156">
        <v>50</v>
      </c>
      <c r="BX156">
        <v>80</v>
      </c>
      <c r="BY156">
        <v>1</v>
      </c>
    </row>
    <row r="157" spans="1:77" x14ac:dyDescent="0.3">
      <c r="A157" t="s">
        <v>58</v>
      </c>
      <c r="B157">
        <v>1</v>
      </c>
      <c r="C157">
        <v>0</v>
      </c>
      <c r="D157">
        <v>0</v>
      </c>
      <c r="E157">
        <v>0</v>
      </c>
      <c r="F157">
        <v>0</v>
      </c>
      <c r="G157">
        <v>0</v>
      </c>
      <c r="H157">
        <v>13977.15</v>
      </c>
      <c r="I157">
        <v>-0.15766807427788029</v>
      </c>
      <c r="J157">
        <v>1.04</v>
      </c>
      <c r="K157" t="s">
        <v>52</v>
      </c>
      <c r="L157" t="s">
        <v>59</v>
      </c>
      <c r="M157" t="s">
        <v>13</v>
      </c>
      <c r="N157">
        <v>1</v>
      </c>
      <c r="O157">
        <v>0</v>
      </c>
      <c r="P157">
        <v>0</v>
      </c>
      <c r="Q157" t="s">
        <v>61</v>
      </c>
      <c r="R157">
        <v>0</v>
      </c>
      <c r="S157">
        <v>1</v>
      </c>
      <c r="T157" t="s">
        <v>70</v>
      </c>
      <c r="U157">
        <v>0</v>
      </c>
      <c r="V157">
        <v>1</v>
      </c>
      <c r="W157">
        <v>1</v>
      </c>
      <c r="X157">
        <v>0</v>
      </c>
      <c r="Y157">
        <v>1</v>
      </c>
      <c r="Z157">
        <v>1</v>
      </c>
      <c r="AA157">
        <v>1</v>
      </c>
      <c r="AB157">
        <v>1</v>
      </c>
      <c r="AC157">
        <v>0</v>
      </c>
      <c r="AD157">
        <v>0</v>
      </c>
      <c r="AE157" t="s">
        <v>57</v>
      </c>
      <c r="AF157">
        <v>61.8</v>
      </c>
      <c r="AG157">
        <v>56</v>
      </c>
      <c r="AH157">
        <v>35</v>
      </c>
      <c r="AI157">
        <v>40.799999999999997</v>
      </c>
      <c r="AJ157">
        <v>50</v>
      </c>
      <c r="AK157">
        <v>80</v>
      </c>
      <c r="AL157">
        <v>1</v>
      </c>
      <c r="AM157">
        <v>13977.15</v>
      </c>
      <c r="AN157">
        <v>9.5451791323440407</v>
      </c>
      <c r="AO157">
        <v>1.04</v>
      </c>
      <c r="AP157" t="s">
        <v>52</v>
      </c>
      <c r="AQ157" t="s">
        <v>59</v>
      </c>
      <c r="AR157" t="s">
        <v>13</v>
      </c>
      <c r="AS157">
        <v>1</v>
      </c>
      <c r="AT157">
        <v>0</v>
      </c>
      <c r="AU157">
        <v>0</v>
      </c>
      <c r="AV157">
        <v>0</v>
      </c>
      <c r="AW157">
        <v>0</v>
      </c>
      <c r="AX157" t="s">
        <v>61</v>
      </c>
      <c r="AY157">
        <v>0</v>
      </c>
      <c r="AZ157">
        <v>1</v>
      </c>
      <c r="BA157">
        <v>0</v>
      </c>
      <c r="BB157">
        <v>0</v>
      </c>
      <c r="BC157">
        <v>0</v>
      </c>
      <c r="BD157">
        <v>0</v>
      </c>
      <c r="BE157">
        <v>0</v>
      </c>
      <c r="BF157">
        <v>1</v>
      </c>
      <c r="BG157" t="s">
        <v>70</v>
      </c>
      <c r="BH157">
        <v>0</v>
      </c>
      <c r="BI157">
        <v>1</v>
      </c>
      <c r="BJ157">
        <v>1</v>
      </c>
      <c r="BK157">
        <v>0</v>
      </c>
      <c r="BL157">
        <v>1</v>
      </c>
      <c r="BM157">
        <v>1</v>
      </c>
      <c r="BN157">
        <v>1</v>
      </c>
      <c r="BO157">
        <v>1</v>
      </c>
      <c r="BP157">
        <v>0</v>
      </c>
      <c r="BQ157">
        <v>0</v>
      </c>
      <c r="BR157" t="s">
        <v>57</v>
      </c>
      <c r="BS157">
        <v>61.8</v>
      </c>
      <c r="BT157">
        <v>56</v>
      </c>
      <c r="BU157">
        <v>35</v>
      </c>
      <c r="BV157">
        <v>40.799999999999997</v>
      </c>
      <c r="BW157">
        <v>50</v>
      </c>
      <c r="BX157">
        <v>80</v>
      </c>
      <c r="BY157">
        <v>1</v>
      </c>
    </row>
    <row r="158" spans="1:77" x14ac:dyDescent="0.3">
      <c r="A158" t="s">
        <v>58</v>
      </c>
      <c r="B158">
        <v>1</v>
      </c>
      <c r="C158">
        <v>0</v>
      </c>
      <c r="D158">
        <v>0</v>
      </c>
      <c r="E158">
        <v>0</v>
      </c>
      <c r="F158">
        <v>0</v>
      </c>
      <c r="G158">
        <v>0</v>
      </c>
      <c r="H158">
        <v>14598.684999999999</v>
      </c>
      <c r="I158">
        <v>-6.8057551295740551E-2</v>
      </c>
      <c r="J158">
        <v>1.0900000000000001</v>
      </c>
      <c r="K158" t="s">
        <v>52</v>
      </c>
      <c r="L158" t="s">
        <v>59</v>
      </c>
      <c r="M158" t="s">
        <v>74</v>
      </c>
      <c r="N158">
        <v>0</v>
      </c>
      <c r="O158">
        <v>1</v>
      </c>
      <c r="P158">
        <v>0</v>
      </c>
      <c r="Q158" t="s">
        <v>73</v>
      </c>
      <c r="R158">
        <v>0</v>
      </c>
      <c r="S158">
        <v>1</v>
      </c>
      <c r="T158" t="s">
        <v>56</v>
      </c>
      <c r="U158">
        <v>1</v>
      </c>
      <c r="V158">
        <v>1</v>
      </c>
      <c r="W158">
        <v>1</v>
      </c>
      <c r="X158">
        <v>0</v>
      </c>
      <c r="Y158">
        <v>1</v>
      </c>
      <c r="Z158">
        <v>1</v>
      </c>
      <c r="AA158">
        <v>1</v>
      </c>
      <c r="AB158">
        <v>0</v>
      </c>
      <c r="AC158">
        <v>0</v>
      </c>
      <c r="AD158">
        <v>0</v>
      </c>
      <c r="AE158" t="s">
        <v>57</v>
      </c>
      <c r="AF158">
        <v>61.8</v>
      </c>
      <c r="AG158">
        <v>56</v>
      </c>
      <c r="AH158">
        <v>35</v>
      </c>
      <c r="AI158">
        <v>40.6</v>
      </c>
      <c r="AJ158">
        <v>55</v>
      </c>
      <c r="AK158">
        <v>80</v>
      </c>
      <c r="AL158">
        <v>1</v>
      </c>
      <c r="AM158">
        <v>14598.684999999999</v>
      </c>
      <c r="AN158">
        <v>9.588686735146867</v>
      </c>
      <c r="AO158">
        <v>1.0900000000000001</v>
      </c>
      <c r="AP158" t="s">
        <v>52</v>
      </c>
      <c r="AQ158" t="s">
        <v>59</v>
      </c>
      <c r="AR158" t="s">
        <v>74</v>
      </c>
      <c r="AS158">
        <v>0</v>
      </c>
      <c r="AT158">
        <v>1</v>
      </c>
      <c r="AU158">
        <v>0</v>
      </c>
      <c r="AV158">
        <v>0</v>
      </c>
      <c r="AW158">
        <v>0</v>
      </c>
      <c r="AX158" t="s">
        <v>73</v>
      </c>
      <c r="AY158">
        <v>0</v>
      </c>
      <c r="AZ158">
        <v>1</v>
      </c>
      <c r="BA158">
        <v>0</v>
      </c>
      <c r="BB158">
        <v>0</v>
      </c>
      <c r="BC158">
        <v>0</v>
      </c>
      <c r="BD158">
        <v>0</v>
      </c>
      <c r="BE158">
        <v>1</v>
      </c>
      <c r="BF158">
        <v>0</v>
      </c>
      <c r="BG158" t="s">
        <v>56</v>
      </c>
      <c r="BH158">
        <v>1</v>
      </c>
      <c r="BI158">
        <v>1</v>
      </c>
      <c r="BJ158">
        <v>1</v>
      </c>
      <c r="BK158">
        <v>0</v>
      </c>
      <c r="BL158">
        <v>1</v>
      </c>
      <c r="BM158">
        <v>1</v>
      </c>
      <c r="BN158">
        <v>1</v>
      </c>
      <c r="BO158">
        <v>0</v>
      </c>
      <c r="BP158">
        <v>0</v>
      </c>
      <c r="BQ158">
        <v>0</v>
      </c>
      <c r="BR158" t="s">
        <v>57</v>
      </c>
      <c r="BS158">
        <v>61.8</v>
      </c>
      <c r="BT158">
        <v>56</v>
      </c>
      <c r="BU158">
        <v>35</v>
      </c>
      <c r="BV158">
        <v>40.6</v>
      </c>
      <c r="BW158">
        <v>55</v>
      </c>
      <c r="BX158">
        <v>80</v>
      </c>
      <c r="BY158">
        <v>1</v>
      </c>
    </row>
    <row r="159" spans="1:77" x14ac:dyDescent="0.3">
      <c r="A159" t="s">
        <v>58</v>
      </c>
      <c r="B159">
        <v>1</v>
      </c>
      <c r="C159">
        <v>0</v>
      </c>
      <c r="D159">
        <v>0</v>
      </c>
      <c r="E159">
        <v>0</v>
      </c>
      <c r="F159">
        <v>0</v>
      </c>
      <c r="G159">
        <v>0</v>
      </c>
      <c r="H159">
        <v>13503.365</v>
      </c>
      <c r="I159">
        <v>-0.22597657119453518</v>
      </c>
      <c r="J159">
        <v>1.24</v>
      </c>
      <c r="K159" t="s">
        <v>52</v>
      </c>
      <c r="L159" t="s">
        <v>59</v>
      </c>
      <c r="M159" t="s">
        <v>54</v>
      </c>
      <c r="N159">
        <v>0</v>
      </c>
      <c r="O159">
        <v>0</v>
      </c>
      <c r="P159">
        <v>1</v>
      </c>
      <c r="Q159" t="s">
        <v>73</v>
      </c>
      <c r="R159">
        <v>0</v>
      </c>
      <c r="S159">
        <v>1</v>
      </c>
      <c r="T159" t="s">
        <v>70</v>
      </c>
      <c r="U159">
        <v>0</v>
      </c>
      <c r="V159">
        <v>1</v>
      </c>
      <c r="W159">
        <v>1</v>
      </c>
      <c r="X159">
        <v>0</v>
      </c>
      <c r="Y159">
        <v>1</v>
      </c>
      <c r="Z159">
        <v>1</v>
      </c>
      <c r="AA159">
        <v>1</v>
      </c>
      <c r="AB159">
        <v>1</v>
      </c>
      <c r="AC159">
        <v>0</v>
      </c>
      <c r="AD159">
        <v>0</v>
      </c>
      <c r="AE159" t="s">
        <v>57</v>
      </c>
      <c r="AF159">
        <v>61.6</v>
      </c>
      <c r="AG159">
        <v>56</v>
      </c>
      <c r="AH159">
        <v>35</v>
      </c>
      <c r="AI159">
        <v>40.6</v>
      </c>
      <c r="AJ159">
        <v>50</v>
      </c>
      <c r="AK159">
        <v>80</v>
      </c>
      <c r="AL159">
        <v>1</v>
      </c>
      <c r="AM159">
        <v>13503.365</v>
      </c>
      <c r="AN159">
        <v>9.5106941926258521</v>
      </c>
      <c r="AO159">
        <v>1.24</v>
      </c>
      <c r="AP159" t="s">
        <v>52</v>
      </c>
      <c r="AQ159" t="s">
        <v>59</v>
      </c>
      <c r="AR159" t="s">
        <v>54</v>
      </c>
      <c r="AS159">
        <v>0</v>
      </c>
      <c r="AT159">
        <v>0</v>
      </c>
      <c r="AU159">
        <v>0</v>
      </c>
      <c r="AV159">
        <v>1</v>
      </c>
      <c r="AW159">
        <v>0</v>
      </c>
      <c r="AX159" t="s">
        <v>73</v>
      </c>
      <c r="AY159">
        <v>0</v>
      </c>
      <c r="AZ159">
        <v>1</v>
      </c>
      <c r="BA159">
        <v>0</v>
      </c>
      <c r="BB159">
        <v>0</v>
      </c>
      <c r="BC159">
        <v>0</v>
      </c>
      <c r="BD159">
        <v>0</v>
      </c>
      <c r="BE159">
        <v>1</v>
      </c>
      <c r="BF159">
        <v>0</v>
      </c>
      <c r="BG159" t="s">
        <v>70</v>
      </c>
      <c r="BH159">
        <v>0</v>
      </c>
      <c r="BI159">
        <v>1</v>
      </c>
      <c r="BJ159">
        <v>1</v>
      </c>
      <c r="BK159">
        <v>0</v>
      </c>
      <c r="BL159">
        <v>1</v>
      </c>
      <c r="BM159">
        <v>1</v>
      </c>
      <c r="BN159">
        <v>1</v>
      </c>
      <c r="BO159">
        <v>1</v>
      </c>
      <c r="BP159">
        <v>0</v>
      </c>
      <c r="BQ159">
        <v>0</v>
      </c>
      <c r="BR159" t="s">
        <v>57</v>
      </c>
      <c r="BS159">
        <v>61.6</v>
      </c>
      <c r="BT159">
        <v>56</v>
      </c>
      <c r="BU159">
        <v>35</v>
      </c>
      <c r="BV159">
        <v>40.6</v>
      </c>
      <c r="BW159">
        <v>50</v>
      </c>
      <c r="BX159">
        <v>80</v>
      </c>
      <c r="BY159">
        <v>1</v>
      </c>
    </row>
    <row r="160" spans="1:77" x14ac:dyDescent="0.3">
      <c r="A160" t="s">
        <v>62</v>
      </c>
      <c r="B160">
        <v>0</v>
      </c>
      <c r="C160">
        <v>1</v>
      </c>
      <c r="D160">
        <v>0</v>
      </c>
      <c r="E160">
        <v>0</v>
      </c>
      <c r="F160">
        <v>0</v>
      </c>
      <c r="G160">
        <v>0</v>
      </c>
      <c r="H160">
        <v>21108</v>
      </c>
      <c r="I160">
        <v>0.87043042026738493</v>
      </c>
      <c r="J160">
        <v>1.7</v>
      </c>
      <c r="K160" t="s">
        <v>52</v>
      </c>
      <c r="L160" t="s">
        <v>63</v>
      </c>
      <c r="M160" t="s">
        <v>54</v>
      </c>
      <c r="N160">
        <v>0</v>
      </c>
      <c r="O160">
        <v>0</v>
      </c>
      <c r="P160">
        <v>1</v>
      </c>
      <c r="Q160" t="s">
        <v>55</v>
      </c>
      <c r="R160">
        <v>0</v>
      </c>
      <c r="S160">
        <v>1</v>
      </c>
      <c r="T160" t="s">
        <v>77</v>
      </c>
      <c r="U160">
        <v>1</v>
      </c>
      <c r="V160">
        <v>1</v>
      </c>
      <c r="W160">
        <v>0</v>
      </c>
      <c r="X160">
        <v>1</v>
      </c>
      <c r="Y160">
        <v>1</v>
      </c>
      <c r="Z160">
        <v>1</v>
      </c>
      <c r="AA160">
        <v>1</v>
      </c>
      <c r="AB160">
        <v>0</v>
      </c>
      <c r="AC160">
        <v>1</v>
      </c>
      <c r="AD160">
        <v>0</v>
      </c>
      <c r="AE160" t="s">
        <v>66</v>
      </c>
      <c r="AF160">
        <v>61.9</v>
      </c>
      <c r="AG160">
        <v>57</v>
      </c>
      <c r="AH160">
        <v>34.700000000000003</v>
      </c>
      <c r="AI160">
        <v>40.700000000000003</v>
      </c>
      <c r="AJ160">
        <v>51</v>
      </c>
      <c r="AK160">
        <v>77</v>
      </c>
      <c r="AL160">
        <v>1</v>
      </c>
      <c r="AM160">
        <v>21108</v>
      </c>
      <c r="AN160">
        <v>9.9574073945255588</v>
      </c>
      <c r="AO160">
        <v>1.7</v>
      </c>
      <c r="AP160" t="s">
        <v>52</v>
      </c>
      <c r="AQ160" t="s">
        <v>63</v>
      </c>
      <c r="AR160" t="s">
        <v>54</v>
      </c>
      <c r="AS160">
        <v>0</v>
      </c>
      <c r="AT160">
        <v>0</v>
      </c>
      <c r="AU160">
        <v>0</v>
      </c>
      <c r="AV160">
        <v>1</v>
      </c>
      <c r="AW160">
        <v>0</v>
      </c>
      <c r="AX160" t="s">
        <v>55</v>
      </c>
      <c r="AY160">
        <v>0</v>
      </c>
      <c r="AZ160">
        <v>1</v>
      </c>
      <c r="BA160">
        <v>0</v>
      </c>
      <c r="BB160">
        <v>0</v>
      </c>
      <c r="BC160">
        <v>0</v>
      </c>
      <c r="BD160">
        <v>1</v>
      </c>
      <c r="BE160">
        <v>0</v>
      </c>
      <c r="BF160">
        <v>0</v>
      </c>
      <c r="BG160" t="s">
        <v>77</v>
      </c>
      <c r="BH160">
        <v>1</v>
      </c>
      <c r="BI160">
        <v>1</v>
      </c>
      <c r="BJ160">
        <v>0</v>
      </c>
      <c r="BK160">
        <v>1</v>
      </c>
      <c r="BL160">
        <v>1</v>
      </c>
      <c r="BM160">
        <v>1</v>
      </c>
      <c r="BN160">
        <v>1</v>
      </c>
      <c r="BO160">
        <v>0</v>
      </c>
      <c r="BP160">
        <v>1</v>
      </c>
      <c r="BQ160">
        <v>0</v>
      </c>
      <c r="BR160" t="s">
        <v>66</v>
      </c>
      <c r="BS160">
        <v>61.9</v>
      </c>
      <c r="BT160">
        <v>57</v>
      </c>
      <c r="BU160">
        <v>34.700000000000003</v>
      </c>
      <c r="BV160">
        <v>40.700000000000003</v>
      </c>
      <c r="BW160">
        <v>51</v>
      </c>
      <c r="BX160">
        <v>77</v>
      </c>
      <c r="BY160">
        <v>1</v>
      </c>
    </row>
    <row r="161" spans="1:77" x14ac:dyDescent="0.3">
      <c r="A161" t="s">
        <v>75</v>
      </c>
      <c r="B161">
        <v>0</v>
      </c>
      <c r="C161">
        <v>0</v>
      </c>
      <c r="D161">
        <v>1</v>
      </c>
      <c r="E161">
        <v>0</v>
      </c>
      <c r="F161">
        <v>0</v>
      </c>
      <c r="G161">
        <v>0</v>
      </c>
      <c r="H161">
        <v>7520</v>
      </c>
      <c r="I161">
        <v>-1.0886350970105081</v>
      </c>
      <c r="J161">
        <v>1.01</v>
      </c>
      <c r="K161" t="s">
        <v>76</v>
      </c>
      <c r="L161" t="s">
        <v>72</v>
      </c>
      <c r="M161" t="s">
        <v>54</v>
      </c>
      <c r="N161">
        <v>0</v>
      </c>
      <c r="O161">
        <v>0</v>
      </c>
      <c r="P161">
        <v>1</v>
      </c>
      <c r="Q161" t="s">
        <v>55</v>
      </c>
      <c r="R161">
        <v>0</v>
      </c>
      <c r="S161">
        <v>1</v>
      </c>
      <c r="T161" t="s">
        <v>65</v>
      </c>
      <c r="U161">
        <v>1</v>
      </c>
      <c r="V161">
        <v>1</v>
      </c>
      <c r="W161">
        <v>1</v>
      </c>
      <c r="X161">
        <v>1</v>
      </c>
      <c r="Y161">
        <v>1</v>
      </c>
      <c r="Z161">
        <v>1</v>
      </c>
      <c r="AA161">
        <v>1</v>
      </c>
      <c r="AB161">
        <v>0</v>
      </c>
      <c r="AC161">
        <v>1</v>
      </c>
      <c r="AD161">
        <v>0</v>
      </c>
      <c r="AE161" t="s">
        <v>66</v>
      </c>
      <c r="AF161">
        <v>60.9</v>
      </c>
      <c r="AG161">
        <v>56.4</v>
      </c>
      <c r="AH161">
        <v>34.1</v>
      </c>
      <c r="AI161">
        <v>40.700000000000003</v>
      </c>
      <c r="AJ161">
        <v>51</v>
      </c>
      <c r="AK161">
        <v>79</v>
      </c>
      <c r="AL161">
        <v>1</v>
      </c>
      <c r="AM161">
        <v>7520</v>
      </c>
      <c r="AN161">
        <v>8.9253214169438859</v>
      </c>
      <c r="AO161">
        <v>1.01</v>
      </c>
      <c r="AP161" t="s">
        <v>76</v>
      </c>
      <c r="AQ161" t="s">
        <v>72</v>
      </c>
      <c r="AR161" t="s">
        <v>54</v>
      </c>
      <c r="AS161">
        <v>0</v>
      </c>
      <c r="AT161">
        <v>0</v>
      </c>
      <c r="AU161">
        <v>0</v>
      </c>
      <c r="AV161">
        <v>1</v>
      </c>
      <c r="AW161">
        <v>0</v>
      </c>
      <c r="AX161" t="s">
        <v>55</v>
      </c>
      <c r="AY161">
        <v>0</v>
      </c>
      <c r="AZ161">
        <v>1</v>
      </c>
      <c r="BA161">
        <v>0</v>
      </c>
      <c r="BB161">
        <v>0</v>
      </c>
      <c r="BC161">
        <v>0</v>
      </c>
      <c r="BD161">
        <v>1</v>
      </c>
      <c r="BE161">
        <v>0</v>
      </c>
      <c r="BF161">
        <v>0</v>
      </c>
      <c r="BG161" t="s">
        <v>65</v>
      </c>
      <c r="BH161">
        <v>1</v>
      </c>
      <c r="BI161">
        <v>1</v>
      </c>
      <c r="BJ161">
        <v>1</v>
      </c>
      <c r="BK161">
        <v>1</v>
      </c>
      <c r="BL161">
        <v>1</v>
      </c>
      <c r="BM161">
        <v>1</v>
      </c>
      <c r="BN161">
        <v>1</v>
      </c>
      <c r="BO161">
        <v>0</v>
      </c>
      <c r="BP161">
        <v>1</v>
      </c>
      <c r="BQ161">
        <v>0</v>
      </c>
      <c r="BR161" t="s">
        <v>66</v>
      </c>
      <c r="BS161">
        <v>60.9</v>
      </c>
      <c r="BT161">
        <v>56.4</v>
      </c>
      <c r="BU161">
        <v>34.1</v>
      </c>
      <c r="BV161">
        <v>40.700000000000003</v>
      </c>
      <c r="BW161">
        <v>51</v>
      </c>
      <c r="BX161">
        <v>79</v>
      </c>
      <c r="BY161">
        <v>1</v>
      </c>
    </row>
    <row r="162" spans="1:77" x14ac:dyDescent="0.3">
      <c r="A162" t="s">
        <v>58</v>
      </c>
      <c r="B162">
        <v>1</v>
      </c>
      <c r="C162">
        <v>0</v>
      </c>
      <c r="D162">
        <v>0</v>
      </c>
      <c r="E162">
        <v>0</v>
      </c>
      <c r="F162">
        <v>0</v>
      </c>
      <c r="G162">
        <v>0</v>
      </c>
      <c r="H162">
        <v>17555.654999999999</v>
      </c>
      <c r="I162">
        <v>0.35826699702816361</v>
      </c>
      <c r="J162">
        <v>1.52</v>
      </c>
      <c r="K162" t="s">
        <v>52</v>
      </c>
      <c r="L162" t="s">
        <v>59</v>
      </c>
      <c r="M162" t="s">
        <v>69</v>
      </c>
      <c r="N162">
        <v>0</v>
      </c>
      <c r="O162">
        <v>1</v>
      </c>
      <c r="P162">
        <v>0</v>
      </c>
      <c r="Q162" t="s">
        <v>64</v>
      </c>
      <c r="R162">
        <v>0</v>
      </c>
      <c r="S162">
        <v>1</v>
      </c>
      <c r="T162" t="s">
        <v>70</v>
      </c>
      <c r="U162">
        <v>1</v>
      </c>
      <c r="V162">
        <v>1</v>
      </c>
      <c r="W162">
        <v>0</v>
      </c>
      <c r="X162">
        <v>0</v>
      </c>
      <c r="Y162">
        <v>1</v>
      </c>
      <c r="Z162">
        <v>1</v>
      </c>
      <c r="AA162">
        <v>1</v>
      </c>
      <c r="AB162">
        <v>1</v>
      </c>
      <c r="AC162">
        <v>0</v>
      </c>
      <c r="AD162">
        <v>0</v>
      </c>
      <c r="AE162" t="s">
        <v>57</v>
      </c>
      <c r="AF162">
        <v>61.4</v>
      </c>
      <c r="AG162">
        <v>56</v>
      </c>
      <c r="AH162">
        <v>35.5</v>
      </c>
      <c r="AI162">
        <v>40.6</v>
      </c>
      <c r="AJ162">
        <v>50</v>
      </c>
      <c r="AK162">
        <v>75</v>
      </c>
      <c r="AL162">
        <v>1</v>
      </c>
      <c r="AM162">
        <v>17555.654999999999</v>
      </c>
      <c r="AN162">
        <v>9.7731313992138027</v>
      </c>
      <c r="AO162">
        <v>1.52</v>
      </c>
      <c r="AP162" t="s">
        <v>52</v>
      </c>
      <c r="AQ162" t="s">
        <v>59</v>
      </c>
      <c r="AR162" t="s">
        <v>69</v>
      </c>
      <c r="AS162">
        <v>0</v>
      </c>
      <c r="AT162">
        <v>0</v>
      </c>
      <c r="AU162">
        <v>1</v>
      </c>
      <c r="AV162">
        <v>0</v>
      </c>
      <c r="AW162">
        <v>0</v>
      </c>
      <c r="AX162" t="s">
        <v>64</v>
      </c>
      <c r="AY162">
        <v>0</v>
      </c>
      <c r="AZ162">
        <v>1</v>
      </c>
      <c r="BA162">
        <v>0</v>
      </c>
      <c r="BB162">
        <v>0</v>
      </c>
      <c r="BC162">
        <v>1</v>
      </c>
      <c r="BD162">
        <v>0</v>
      </c>
      <c r="BE162">
        <v>0</v>
      </c>
      <c r="BF162">
        <v>0</v>
      </c>
      <c r="BG162" t="s">
        <v>70</v>
      </c>
      <c r="BH162">
        <v>1</v>
      </c>
      <c r="BI162">
        <v>1</v>
      </c>
      <c r="BJ162">
        <v>0</v>
      </c>
      <c r="BK162">
        <v>0</v>
      </c>
      <c r="BL162">
        <v>1</v>
      </c>
      <c r="BM162">
        <v>1</v>
      </c>
      <c r="BN162">
        <v>1</v>
      </c>
      <c r="BO162">
        <v>1</v>
      </c>
      <c r="BP162">
        <v>0</v>
      </c>
      <c r="BQ162">
        <v>0</v>
      </c>
      <c r="BR162" t="s">
        <v>57</v>
      </c>
      <c r="BS162">
        <v>61.4</v>
      </c>
      <c r="BT162">
        <v>56</v>
      </c>
      <c r="BU162">
        <v>35.5</v>
      </c>
      <c r="BV162">
        <v>40.6</v>
      </c>
      <c r="BW162">
        <v>50</v>
      </c>
      <c r="BX162">
        <v>75</v>
      </c>
      <c r="BY162">
        <v>1</v>
      </c>
    </row>
    <row r="163" spans="1:77" x14ac:dyDescent="0.3">
      <c r="A163" t="s">
        <v>62</v>
      </c>
      <c r="B163">
        <v>0</v>
      </c>
      <c r="C163">
        <v>1</v>
      </c>
      <c r="D163">
        <v>0</v>
      </c>
      <c r="E163">
        <v>0</v>
      </c>
      <c r="F163">
        <v>0</v>
      </c>
      <c r="G163">
        <v>0</v>
      </c>
      <c r="H163">
        <v>10930</v>
      </c>
      <c r="I163">
        <v>-0.5969944277495709</v>
      </c>
      <c r="J163">
        <v>1.232</v>
      </c>
      <c r="K163" t="s">
        <v>52</v>
      </c>
      <c r="L163" t="s">
        <v>63</v>
      </c>
      <c r="M163" t="s">
        <v>54</v>
      </c>
      <c r="N163">
        <v>0</v>
      </c>
      <c r="O163">
        <v>0</v>
      </c>
      <c r="P163">
        <v>1</v>
      </c>
      <c r="Q163" t="s">
        <v>55</v>
      </c>
      <c r="R163">
        <v>0</v>
      </c>
      <c r="S163">
        <v>1</v>
      </c>
      <c r="T163" t="s">
        <v>65</v>
      </c>
      <c r="U163">
        <v>1</v>
      </c>
      <c r="V163">
        <v>1</v>
      </c>
      <c r="W163">
        <v>0</v>
      </c>
      <c r="X163">
        <v>1</v>
      </c>
      <c r="Y163">
        <v>1</v>
      </c>
      <c r="Z163">
        <v>1</v>
      </c>
      <c r="AA163">
        <v>1</v>
      </c>
      <c r="AB163">
        <v>0</v>
      </c>
      <c r="AC163">
        <v>1</v>
      </c>
      <c r="AD163">
        <v>0</v>
      </c>
      <c r="AE163" t="s">
        <v>66</v>
      </c>
      <c r="AF163">
        <v>61.8</v>
      </c>
      <c r="AG163">
        <v>56.9</v>
      </c>
      <c r="AH163">
        <v>34.799999999999997</v>
      </c>
      <c r="AI163">
        <v>40.799999999999997</v>
      </c>
      <c r="AJ163">
        <v>55</v>
      </c>
      <c r="AK163">
        <v>76</v>
      </c>
      <c r="AL163">
        <v>1</v>
      </c>
      <c r="AM163">
        <v>10930</v>
      </c>
      <c r="AN163">
        <v>9.2992665811705848</v>
      </c>
      <c r="AO163">
        <v>1.232</v>
      </c>
      <c r="AP163" t="s">
        <v>52</v>
      </c>
      <c r="AQ163" t="s">
        <v>63</v>
      </c>
      <c r="AR163" t="s">
        <v>54</v>
      </c>
      <c r="AS163">
        <v>0</v>
      </c>
      <c r="AT163">
        <v>0</v>
      </c>
      <c r="AU163">
        <v>0</v>
      </c>
      <c r="AV163">
        <v>1</v>
      </c>
      <c r="AW163">
        <v>0</v>
      </c>
      <c r="AX163" t="s">
        <v>55</v>
      </c>
      <c r="AY163">
        <v>0</v>
      </c>
      <c r="AZ163">
        <v>1</v>
      </c>
      <c r="BA163">
        <v>0</v>
      </c>
      <c r="BB163">
        <v>0</v>
      </c>
      <c r="BC163">
        <v>0</v>
      </c>
      <c r="BD163">
        <v>1</v>
      </c>
      <c r="BE163">
        <v>0</v>
      </c>
      <c r="BF163">
        <v>0</v>
      </c>
      <c r="BG163" t="s">
        <v>65</v>
      </c>
      <c r="BH163">
        <v>1</v>
      </c>
      <c r="BI163">
        <v>1</v>
      </c>
      <c r="BJ163">
        <v>0</v>
      </c>
      <c r="BK163">
        <v>1</v>
      </c>
      <c r="BL163">
        <v>1</v>
      </c>
      <c r="BM163">
        <v>1</v>
      </c>
      <c r="BN163">
        <v>1</v>
      </c>
      <c r="BO163">
        <v>0</v>
      </c>
      <c r="BP163">
        <v>1</v>
      </c>
      <c r="BQ163">
        <v>0</v>
      </c>
      <c r="BR163" t="s">
        <v>66</v>
      </c>
      <c r="BS163">
        <v>61.8</v>
      </c>
      <c r="BT163">
        <v>56.9</v>
      </c>
      <c r="BU163">
        <v>34.799999999999997</v>
      </c>
      <c r="BV163">
        <v>40.799999999999997</v>
      </c>
      <c r="BW163">
        <v>55</v>
      </c>
      <c r="BX163">
        <v>76</v>
      </c>
      <c r="BY163">
        <v>1</v>
      </c>
    </row>
    <row r="164" spans="1:77" x14ac:dyDescent="0.3">
      <c r="A164" t="s">
        <v>71</v>
      </c>
      <c r="B164">
        <v>0</v>
      </c>
      <c r="C164">
        <v>0</v>
      </c>
      <c r="D164">
        <v>0</v>
      </c>
      <c r="E164">
        <v>0</v>
      </c>
      <c r="F164">
        <v>0</v>
      </c>
      <c r="G164">
        <v>1</v>
      </c>
      <c r="H164">
        <v>12461</v>
      </c>
      <c r="I164">
        <v>-0.37626074310485091</v>
      </c>
      <c r="J164">
        <v>1.46</v>
      </c>
      <c r="K164" t="s">
        <v>52</v>
      </c>
      <c r="L164" t="s">
        <v>72</v>
      </c>
      <c r="M164" t="s">
        <v>60</v>
      </c>
      <c r="N164">
        <v>0</v>
      </c>
      <c r="O164">
        <v>0</v>
      </c>
      <c r="P164">
        <v>1</v>
      </c>
      <c r="Q164" t="s">
        <v>55</v>
      </c>
      <c r="R164">
        <v>0</v>
      </c>
      <c r="S164">
        <v>1</v>
      </c>
      <c r="T164" t="s">
        <v>65</v>
      </c>
      <c r="U164">
        <v>1</v>
      </c>
      <c r="V164">
        <v>1</v>
      </c>
      <c r="W164">
        <v>0</v>
      </c>
      <c r="X164">
        <v>1</v>
      </c>
      <c r="Y164">
        <v>1</v>
      </c>
      <c r="Z164">
        <v>1</v>
      </c>
      <c r="AA164">
        <v>1</v>
      </c>
      <c r="AB164">
        <v>0</v>
      </c>
      <c r="AC164">
        <v>1</v>
      </c>
      <c r="AD164">
        <v>1</v>
      </c>
      <c r="AE164" t="s">
        <v>66</v>
      </c>
      <c r="AF164">
        <v>61.5</v>
      </c>
      <c r="AG164">
        <v>56.4</v>
      </c>
      <c r="AH164">
        <v>34.4</v>
      </c>
      <c r="AI164">
        <v>40.799999999999997</v>
      </c>
      <c r="AJ164">
        <v>51</v>
      </c>
      <c r="AK164">
        <v>77</v>
      </c>
      <c r="AL164">
        <v>1</v>
      </c>
      <c r="AM164">
        <v>12461</v>
      </c>
      <c r="AN164">
        <v>9.4303590459428683</v>
      </c>
      <c r="AO164">
        <v>1.46</v>
      </c>
      <c r="AP164" t="s">
        <v>52</v>
      </c>
      <c r="AQ164" t="s">
        <v>72</v>
      </c>
      <c r="AR164" t="s">
        <v>60</v>
      </c>
      <c r="AS164">
        <v>0</v>
      </c>
      <c r="AT164">
        <v>0</v>
      </c>
      <c r="AU164">
        <v>0</v>
      </c>
      <c r="AV164">
        <v>0</v>
      </c>
      <c r="AW164">
        <v>1</v>
      </c>
      <c r="AX164" t="s">
        <v>55</v>
      </c>
      <c r="AY164">
        <v>0</v>
      </c>
      <c r="AZ164">
        <v>1</v>
      </c>
      <c r="BA164">
        <v>0</v>
      </c>
      <c r="BB164">
        <v>0</v>
      </c>
      <c r="BC164">
        <v>0</v>
      </c>
      <c r="BD164">
        <v>1</v>
      </c>
      <c r="BE164">
        <v>0</v>
      </c>
      <c r="BF164">
        <v>0</v>
      </c>
      <c r="BG164" t="s">
        <v>65</v>
      </c>
      <c r="BH164">
        <v>1</v>
      </c>
      <c r="BI164">
        <v>1</v>
      </c>
      <c r="BJ164">
        <v>0</v>
      </c>
      <c r="BK164">
        <v>1</v>
      </c>
      <c r="BL164">
        <v>1</v>
      </c>
      <c r="BM164">
        <v>1</v>
      </c>
      <c r="BN164">
        <v>1</v>
      </c>
      <c r="BO164">
        <v>0</v>
      </c>
      <c r="BP164">
        <v>1</v>
      </c>
      <c r="BQ164">
        <v>1</v>
      </c>
      <c r="BR164" t="s">
        <v>66</v>
      </c>
      <c r="BS164">
        <v>61.5</v>
      </c>
      <c r="BT164">
        <v>56.4</v>
      </c>
      <c r="BU164">
        <v>34.4</v>
      </c>
      <c r="BV164">
        <v>40.799999999999997</v>
      </c>
      <c r="BW164">
        <v>51</v>
      </c>
      <c r="BX164">
        <v>77</v>
      </c>
      <c r="BY164">
        <v>1</v>
      </c>
    </row>
    <row r="165" spans="1:77" x14ac:dyDescent="0.3">
      <c r="A165" t="s">
        <v>67</v>
      </c>
      <c r="B165">
        <v>0</v>
      </c>
      <c r="C165">
        <v>0</v>
      </c>
      <c r="D165">
        <v>0</v>
      </c>
      <c r="E165">
        <v>0</v>
      </c>
      <c r="F165">
        <v>1</v>
      </c>
      <c r="G165">
        <v>0</v>
      </c>
      <c r="H165">
        <v>13170</v>
      </c>
      <c r="I165">
        <v>-0.27403985322039215</v>
      </c>
      <c r="J165">
        <v>1.62</v>
      </c>
      <c r="K165" t="s">
        <v>52</v>
      </c>
      <c r="L165" t="s">
        <v>68</v>
      </c>
      <c r="M165" t="s">
        <v>60</v>
      </c>
      <c r="N165">
        <v>0</v>
      </c>
      <c r="O165">
        <v>0</v>
      </c>
      <c r="P165">
        <v>1</v>
      </c>
      <c r="Q165" t="s">
        <v>55</v>
      </c>
      <c r="R165">
        <v>0</v>
      </c>
      <c r="S165">
        <v>1</v>
      </c>
      <c r="T165" t="s">
        <v>70</v>
      </c>
      <c r="U165">
        <v>0</v>
      </c>
      <c r="V165">
        <v>1</v>
      </c>
      <c r="W165">
        <v>0</v>
      </c>
      <c r="X165">
        <v>1</v>
      </c>
      <c r="Y165">
        <v>1</v>
      </c>
      <c r="Z165">
        <v>1</v>
      </c>
      <c r="AA165">
        <v>1</v>
      </c>
      <c r="AB165">
        <v>0</v>
      </c>
      <c r="AC165">
        <v>1</v>
      </c>
      <c r="AD165">
        <v>1</v>
      </c>
      <c r="AE165" t="s">
        <v>66</v>
      </c>
      <c r="AF165">
        <v>61.7</v>
      </c>
      <c r="AG165">
        <v>56.1</v>
      </c>
      <c r="AH165">
        <v>34.799999999999997</v>
      </c>
      <c r="AI165">
        <v>40.700000000000003</v>
      </c>
      <c r="AJ165">
        <v>53</v>
      </c>
      <c r="AK165">
        <v>77</v>
      </c>
      <c r="AL165">
        <v>1</v>
      </c>
      <c r="AM165">
        <v>13170</v>
      </c>
      <c r="AN165">
        <v>9.4856967947373274</v>
      </c>
      <c r="AO165">
        <v>1.62</v>
      </c>
      <c r="AP165" t="s">
        <v>52</v>
      </c>
      <c r="AQ165" t="s">
        <v>68</v>
      </c>
      <c r="AR165" t="s">
        <v>60</v>
      </c>
      <c r="AS165">
        <v>0</v>
      </c>
      <c r="AT165">
        <v>0</v>
      </c>
      <c r="AU165">
        <v>0</v>
      </c>
      <c r="AV165">
        <v>0</v>
      </c>
      <c r="AW165">
        <v>1</v>
      </c>
      <c r="AX165" t="s">
        <v>55</v>
      </c>
      <c r="AY165">
        <v>0</v>
      </c>
      <c r="AZ165">
        <v>1</v>
      </c>
      <c r="BA165">
        <v>0</v>
      </c>
      <c r="BB165">
        <v>0</v>
      </c>
      <c r="BC165">
        <v>0</v>
      </c>
      <c r="BD165">
        <v>1</v>
      </c>
      <c r="BE165">
        <v>0</v>
      </c>
      <c r="BF165">
        <v>0</v>
      </c>
      <c r="BG165" t="s">
        <v>70</v>
      </c>
      <c r="BH165">
        <v>0</v>
      </c>
      <c r="BI165">
        <v>1</v>
      </c>
      <c r="BJ165">
        <v>0</v>
      </c>
      <c r="BK165">
        <v>1</v>
      </c>
      <c r="BL165">
        <v>1</v>
      </c>
      <c r="BM165">
        <v>1</v>
      </c>
      <c r="BN165">
        <v>1</v>
      </c>
      <c r="BO165">
        <v>0</v>
      </c>
      <c r="BP165">
        <v>1</v>
      </c>
      <c r="BQ165">
        <v>1</v>
      </c>
      <c r="BR165" t="s">
        <v>66</v>
      </c>
      <c r="BS165">
        <v>61.7</v>
      </c>
      <c r="BT165">
        <v>56.1</v>
      </c>
      <c r="BU165">
        <v>34.799999999999997</v>
      </c>
      <c r="BV165">
        <v>40.700000000000003</v>
      </c>
      <c r="BW165">
        <v>53</v>
      </c>
      <c r="BX165">
        <v>77</v>
      </c>
      <c r="BY165">
        <v>1</v>
      </c>
    </row>
    <row r="166" spans="1:77" x14ac:dyDescent="0.3">
      <c r="A166" t="s">
        <v>58</v>
      </c>
      <c r="B166">
        <v>1</v>
      </c>
      <c r="C166">
        <v>0</v>
      </c>
      <c r="D166">
        <v>0</v>
      </c>
      <c r="E166">
        <v>0</v>
      </c>
      <c r="F166">
        <v>0</v>
      </c>
      <c r="G166">
        <v>0</v>
      </c>
      <c r="H166">
        <v>9132.92</v>
      </c>
      <c r="I166">
        <v>-0.85609050221157823</v>
      </c>
      <c r="J166">
        <v>1.0900000000000001</v>
      </c>
      <c r="K166" t="s">
        <v>52</v>
      </c>
      <c r="L166" t="s">
        <v>59</v>
      </c>
      <c r="M166" t="s">
        <v>60</v>
      </c>
      <c r="N166">
        <v>0</v>
      </c>
      <c r="O166">
        <v>0</v>
      </c>
      <c r="P166">
        <v>1</v>
      </c>
      <c r="Q166" t="s">
        <v>73</v>
      </c>
      <c r="R166">
        <v>0</v>
      </c>
      <c r="S166">
        <v>1</v>
      </c>
      <c r="T166" t="s">
        <v>70</v>
      </c>
      <c r="U166">
        <v>0</v>
      </c>
      <c r="V166">
        <v>1</v>
      </c>
      <c r="W166">
        <v>1</v>
      </c>
      <c r="X166">
        <v>0</v>
      </c>
      <c r="Y166">
        <v>1</v>
      </c>
      <c r="Z166">
        <v>1</v>
      </c>
      <c r="AA166">
        <v>1</v>
      </c>
      <c r="AB166">
        <v>0</v>
      </c>
      <c r="AC166">
        <v>0</v>
      </c>
      <c r="AD166">
        <v>0</v>
      </c>
      <c r="AE166" t="s">
        <v>57</v>
      </c>
      <c r="AF166">
        <v>61.9</v>
      </c>
      <c r="AG166">
        <v>56</v>
      </c>
      <c r="AH166">
        <v>35</v>
      </c>
      <c r="AI166">
        <v>40.799999999999997</v>
      </c>
      <c r="AJ166">
        <v>55</v>
      </c>
      <c r="AK166">
        <v>80</v>
      </c>
      <c r="AL166">
        <v>1</v>
      </c>
      <c r="AM166">
        <v>9132.92</v>
      </c>
      <c r="AN166">
        <v>9.1196407472095391</v>
      </c>
      <c r="AO166">
        <v>1.0900000000000001</v>
      </c>
      <c r="AP166" t="s">
        <v>52</v>
      </c>
      <c r="AQ166" t="s">
        <v>59</v>
      </c>
      <c r="AR166" t="s">
        <v>60</v>
      </c>
      <c r="AS166">
        <v>0</v>
      </c>
      <c r="AT166">
        <v>0</v>
      </c>
      <c r="AU166">
        <v>0</v>
      </c>
      <c r="AV166">
        <v>0</v>
      </c>
      <c r="AW166">
        <v>1</v>
      </c>
      <c r="AX166" t="s">
        <v>73</v>
      </c>
      <c r="AY166">
        <v>0</v>
      </c>
      <c r="AZ166">
        <v>1</v>
      </c>
      <c r="BA166">
        <v>0</v>
      </c>
      <c r="BB166">
        <v>0</v>
      </c>
      <c r="BC166">
        <v>0</v>
      </c>
      <c r="BD166">
        <v>0</v>
      </c>
      <c r="BE166">
        <v>1</v>
      </c>
      <c r="BF166">
        <v>0</v>
      </c>
      <c r="BG166" t="s">
        <v>70</v>
      </c>
      <c r="BH166">
        <v>0</v>
      </c>
      <c r="BI166">
        <v>1</v>
      </c>
      <c r="BJ166">
        <v>1</v>
      </c>
      <c r="BK166">
        <v>0</v>
      </c>
      <c r="BL166">
        <v>1</v>
      </c>
      <c r="BM166">
        <v>1</v>
      </c>
      <c r="BN166">
        <v>1</v>
      </c>
      <c r="BO166">
        <v>0</v>
      </c>
      <c r="BP166">
        <v>0</v>
      </c>
      <c r="BQ166">
        <v>0</v>
      </c>
      <c r="BR166" t="s">
        <v>57</v>
      </c>
      <c r="BS166">
        <v>61.9</v>
      </c>
      <c r="BT166">
        <v>56</v>
      </c>
      <c r="BU166">
        <v>35</v>
      </c>
      <c r="BV166">
        <v>40.799999999999997</v>
      </c>
      <c r="BW166">
        <v>55</v>
      </c>
      <c r="BX166">
        <v>80</v>
      </c>
      <c r="BY166">
        <v>1</v>
      </c>
    </row>
    <row r="167" spans="1:77" x14ac:dyDescent="0.3">
      <c r="A167" t="s">
        <v>75</v>
      </c>
      <c r="B167">
        <v>0</v>
      </c>
      <c r="C167">
        <v>0</v>
      </c>
      <c r="D167">
        <v>1</v>
      </c>
      <c r="E167">
        <v>0</v>
      </c>
      <c r="F167">
        <v>0</v>
      </c>
      <c r="G167">
        <v>0</v>
      </c>
      <c r="H167">
        <v>18937</v>
      </c>
      <c r="I167">
        <v>0.55742400004289971</v>
      </c>
      <c r="J167">
        <v>1.41</v>
      </c>
      <c r="K167" t="s">
        <v>76</v>
      </c>
      <c r="L167" t="s">
        <v>72</v>
      </c>
      <c r="M167" t="s">
        <v>74</v>
      </c>
      <c r="N167">
        <v>0</v>
      </c>
      <c r="O167">
        <v>1</v>
      </c>
      <c r="P167">
        <v>0</v>
      </c>
      <c r="Q167" t="s">
        <v>55</v>
      </c>
      <c r="R167">
        <v>0</v>
      </c>
      <c r="S167">
        <v>1</v>
      </c>
      <c r="T167" t="s">
        <v>65</v>
      </c>
      <c r="U167">
        <v>1</v>
      </c>
      <c r="V167">
        <v>1</v>
      </c>
      <c r="W167">
        <v>1</v>
      </c>
      <c r="X167">
        <v>1</v>
      </c>
      <c r="Y167">
        <v>1</v>
      </c>
      <c r="Z167">
        <v>1</v>
      </c>
      <c r="AA167">
        <v>1</v>
      </c>
      <c r="AB167">
        <v>0</v>
      </c>
      <c r="AC167">
        <v>1</v>
      </c>
      <c r="AD167">
        <v>1</v>
      </c>
      <c r="AE167" t="s">
        <v>66</v>
      </c>
      <c r="AF167">
        <v>61.3</v>
      </c>
      <c r="AG167">
        <v>56.8</v>
      </c>
      <c r="AH167">
        <v>34.4</v>
      </c>
      <c r="AI167">
        <v>40.799999999999997</v>
      </c>
      <c r="AJ167">
        <v>52</v>
      </c>
      <c r="AK167">
        <v>77</v>
      </c>
      <c r="AL167">
        <v>1</v>
      </c>
      <c r="AM167">
        <v>18937</v>
      </c>
      <c r="AN167">
        <v>9.8488729592629056</v>
      </c>
      <c r="AO167">
        <v>1.41</v>
      </c>
      <c r="AP167" t="s">
        <v>76</v>
      </c>
      <c r="AQ167" t="s">
        <v>72</v>
      </c>
      <c r="AR167" t="s">
        <v>74</v>
      </c>
      <c r="AS167">
        <v>0</v>
      </c>
      <c r="AT167">
        <v>1</v>
      </c>
      <c r="AU167">
        <v>0</v>
      </c>
      <c r="AV167">
        <v>0</v>
      </c>
      <c r="AW167">
        <v>0</v>
      </c>
      <c r="AX167" t="s">
        <v>55</v>
      </c>
      <c r="AY167">
        <v>0</v>
      </c>
      <c r="AZ167">
        <v>1</v>
      </c>
      <c r="BA167">
        <v>0</v>
      </c>
      <c r="BB167">
        <v>0</v>
      </c>
      <c r="BC167">
        <v>0</v>
      </c>
      <c r="BD167">
        <v>1</v>
      </c>
      <c r="BE167">
        <v>0</v>
      </c>
      <c r="BF167">
        <v>0</v>
      </c>
      <c r="BG167" t="s">
        <v>65</v>
      </c>
      <c r="BH167">
        <v>1</v>
      </c>
      <c r="BI167">
        <v>1</v>
      </c>
      <c r="BJ167">
        <v>1</v>
      </c>
      <c r="BK167">
        <v>1</v>
      </c>
      <c r="BL167">
        <v>1</v>
      </c>
      <c r="BM167">
        <v>1</v>
      </c>
      <c r="BN167">
        <v>1</v>
      </c>
      <c r="BO167">
        <v>0</v>
      </c>
      <c r="BP167">
        <v>1</v>
      </c>
      <c r="BQ167">
        <v>1</v>
      </c>
      <c r="BR167" t="s">
        <v>66</v>
      </c>
      <c r="BS167">
        <v>61.3</v>
      </c>
      <c r="BT167">
        <v>56.8</v>
      </c>
      <c r="BU167">
        <v>34.4</v>
      </c>
      <c r="BV167">
        <v>40.799999999999997</v>
      </c>
      <c r="BW167">
        <v>52</v>
      </c>
      <c r="BX167">
        <v>77</v>
      </c>
      <c r="BY167">
        <v>1</v>
      </c>
    </row>
    <row r="168" spans="1:77" x14ac:dyDescent="0.3">
      <c r="A168" t="s">
        <v>75</v>
      </c>
      <c r="B168">
        <v>0</v>
      </c>
      <c r="C168">
        <v>0</v>
      </c>
      <c r="D168">
        <v>1</v>
      </c>
      <c r="E168">
        <v>0</v>
      </c>
      <c r="F168">
        <v>0</v>
      </c>
      <c r="G168">
        <v>0</v>
      </c>
      <c r="H168">
        <v>11012</v>
      </c>
      <c r="I168">
        <v>-0.58517198350341337</v>
      </c>
      <c r="J168">
        <v>1.01</v>
      </c>
      <c r="K168" t="s">
        <v>76</v>
      </c>
      <c r="L168" t="s">
        <v>72</v>
      </c>
      <c r="M168" t="s">
        <v>13</v>
      </c>
      <c r="N168">
        <v>1</v>
      </c>
      <c r="O168">
        <v>0</v>
      </c>
      <c r="P168">
        <v>0</v>
      </c>
      <c r="Q168" t="s">
        <v>55</v>
      </c>
      <c r="R168">
        <v>0</v>
      </c>
      <c r="S168">
        <v>1</v>
      </c>
      <c r="T168" t="s">
        <v>65</v>
      </c>
      <c r="U168">
        <v>1</v>
      </c>
      <c r="V168">
        <v>1</v>
      </c>
      <c r="W168">
        <v>1</v>
      </c>
      <c r="X168">
        <v>1</v>
      </c>
      <c r="Y168">
        <v>1</v>
      </c>
      <c r="Z168">
        <v>1</v>
      </c>
      <c r="AA168">
        <v>1</v>
      </c>
      <c r="AB168">
        <v>0</v>
      </c>
      <c r="AC168">
        <v>1</v>
      </c>
      <c r="AD168">
        <v>0</v>
      </c>
      <c r="AE168" t="s">
        <v>66</v>
      </c>
      <c r="AF168">
        <v>61.2</v>
      </c>
      <c r="AG168">
        <v>56</v>
      </c>
      <c r="AH168">
        <v>34.200000000000003</v>
      </c>
      <c r="AI168">
        <v>40.799999999999997</v>
      </c>
      <c r="AJ168">
        <v>52</v>
      </c>
      <c r="AK168">
        <v>76</v>
      </c>
      <c r="AL168">
        <v>1</v>
      </c>
      <c r="AM168">
        <v>11012</v>
      </c>
      <c r="AN168">
        <v>9.3067408662624977</v>
      </c>
      <c r="AO168">
        <v>1.01</v>
      </c>
      <c r="AP168" t="s">
        <v>76</v>
      </c>
      <c r="AQ168" t="s">
        <v>72</v>
      </c>
      <c r="AR168" t="s">
        <v>13</v>
      </c>
      <c r="AS168">
        <v>1</v>
      </c>
      <c r="AT168">
        <v>0</v>
      </c>
      <c r="AU168">
        <v>0</v>
      </c>
      <c r="AV168">
        <v>0</v>
      </c>
      <c r="AW168">
        <v>0</v>
      </c>
      <c r="AX168" t="s">
        <v>55</v>
      </c>
      <c r="AY168">
        <v>0</v>
      </c>
      <c r="AZ168">
        <v>1</v>
      </c>
      <c r="BA168">
        <v>0</v>
      </c>
      <c r="BB168">
        <v>0</v>
      </c>
      <c r="BC168">
        <v>0</v>
      </c>
      <c r="BD168">
        <v>1</v>
      </c>
      <c r="BE168">
        <v>0</v>
      </c>
      <c r="BF168">
        <v>0</v>
      </c>
      <c r="BG168" t="s">
        <v>65</v>
      </c>
      <c r="BH168">
        <v>1</v>
      </c>
      <c r="BI168">
        <v>1</v>
      </c>
      <c r="BJ168">
        <v>1</v>
      </c>
      <c r="BK168">
        <v>1</v>
      </c>
      <c r="BL168">
        <v>1</v>
      </c>
      <c r="BM168">
        <v>1</v>
      </c>
      <c r="BN168">
        <v>1</v>
      </c>
      <c r="BO168">
        <v>0</v>
      </c>
      <c r="BP168">
        <v>1</v>
      </c>
      <c r="BQ168">
        <v>0</v>
      </c>
      <c r="BR168" t="s">
        <v>66</v>
      </c>
      <c r="BS168">
        <v>61.2</v>
      </c>
      <c r="BT168">
        <v>56</v>
      </c>
      <c r="BU168">
        <v>34.200000000000003</v>
      </c>
      <c r="BV168">
        <v>40.799999999999997</v>
      </c>
      <c r="BW168">
        <v>52</v>
      </c>
      <c r="BX168">
        <v>76</v>
      </c>
      <c r="BY168">
        <v>1</v>
      </c>
    </row>
    <row r="169" spans="1:77" x14ac:dyDescent="0.3">
      <c r="A169" t="s">
        <v>75</v>
      </c>
      <c r="B169">
        <v>0</v>
      </c>
      <c r="C169">
        <v>0</v>
      </c>
      <c r="D169">
        <v>1</v>
      </c>
      <c r="E169">
        <v>0</v>
      </c>
      <c r="F169">
        <v>0</v>
      </c>
      <c r="G169">
        <v>0</v>
      </c>
      <c r="H169">
        <v>12034</v>
      </c>
      <c r="I169">
        <v>-0.43782395887447562</v>
      </c>
      <c r="J169">
        <v>1.17</v>
      </c>
      <c r="K169" t="s">
        <v>76</v>
      </c>
      <c r="L169" t="s">
        <v>72</v>
      </c>
      <c r="M169" t="s">
        <v>54</v>
      </c>
      <c r="N169">
        <v>0</v>
      </c>
      <c r="O169">
        <v>0</v>
      </c>
      <c r="P169">
        <v>1</v>
      </c>
      <c r="Q169" t="s">
        <v>61</v>
      </c>
      <c r="R169">
        <v>0</v>
      </c>
      <c r="S169">
        <v>1</v>
      </c>
      <c r="T169" t="s">
        <v>65</v>
      </c>
      <c r="U169">
        <v>1</v>
      </c>
      <c r="V169">
        <v>1</v>
      </c>
      <c r="W169">
        <v>1</v>
      </c>
      <c r="X169">
        <v>1</v>
      </c>
      <c r="Y169">
        <v>1</v>
      </c>
      <c r="Z169">
        <v>1</v>
      </c>
      <c r="AA169">
        <v>1</v>
      </c>
      <c r="AB169">
        <v>0</v>
      </c>
      <c r="AC169">
        <v>1</v>
      </c>
      <c r="AD169">
        <v>1</v>
      </c>
      <c r="AE169" t="s">
        <v>66</v>
      </c>
      <c r="AF169">
        <v>60.8</v>
      </c>
      <c r="AG169">
        <v>55.7</v>
      </c>
      <c r="AH169">
        <v>34.299999999999997</v>
      </c>
      <c r="AI169">
        <v>40.6</v>
      </c>
      <c r="AJ169">
        <v>51</v>
      </c>
      <c r="AK169">
        <v>77</v>
      </c>
      <c r="AL169">
        <v>1</v>
      </c>
      <c r="AM169">
        <v>12034</v>
      </c>
      <c r="AN169">
        <v>9.3954912557802963</v>
      </c>
      <c r="AO169">
        <v>1.17</v>
      </c>
      <c r="AP169" t="s">
        <v>76</v>
      </c>
      <c r="AQ169" t="s">
        <v>72</v>
      </c>
      <c r="AR169" t="s">
        <v>54</v>
      </c>
      <c r="AS169">
        <v>0</v>
      </c>
      <c r="AT169">
        <v>0</v>
      </c>
      <c r="AU169">
        <v>0</v>
      </c>
      <c r="AV169">
        <v>1</v>
      </c>
      <c r="AW169">
        <v>0</v>
      </c>
      <c r="AX169" t="s">
        <v>61</v>
      </c>
      <c r="AY169">
        <v>0</v>
      </c>
      <c r="AZ169">
        <v>1</v>
      </c>
      <c r="BA169">
        <v>0</v>
      </c>
      <c r="BB169">
        <v>0</v>
      </c>
      <c r="BC169">
        <v>0</v>
      </c>
      <c r="BD169">
        <v>0</v>
      </c>
      <c r="BE169">
        <v>0</v>
      </c>
      <c r="BF169">
        <v>1</v>
      </c>
      <c r="BG169" t="s">
        <v>65</v>
      </c>
      <c r="BH169">
        <v>1</v>
      </c>
      <c r="BI169">
        <v>1</v>
      </c>
      <c r="BJ169">
        <v>1</v>
      </c>
      <c r="BK169">
        <v>1</v>
      </c>
      <c r="BL169">
        <v>1</v>
      </c>
      <c r="BM169">
        <v>1</v>
      </c>
      <c r="BN169">
        <v>1</v>
      </c>
      <c r="BO169">
        <v>0</v>
      </c>
      <c r="BP169">
        <v>1</v>
      </c>
      <c r="BQ169">
        <v>1</v>
      </c>
      <c r="BR169" t="s">
        <v>66</v>
      </c>
      <c r="BS169">
        <v>60.8</v>
      </c>
      <c r="BT169">
        <v>55.7</v>
      </c>
      <c r="BU169">
        <v>34.299999999999997</v>
      </c>
      <c r="BV169">
        <v>40.6</v>
      </c>
      <c r="BW169">
        <v>51</v>
      </c>
      <c r="BX169">
        <v>77</v>
      </c>
      <c r="BY169">
        <v>1</v>
      </c>
    </row>
    <row r="170" spans="1:77" x14ac:dyDescent="0.3">
      <c r="A170" t="s">
        <v>51</v>
      </c>
      <c r="B170">
        <v>0</v>
      </c>
      <c r="C170">
        <v>0</v>
      </c>
      <c r="D170">
        <v>0</v>
      </c>
      <c r="E170">
        <v>1</v>
      </c>
      <c r="F170">
        <v>0</v>
      </c>
      <c r="G170">
        <v>0</v>
      </c>
      <c r="H170">
        <v>8910</v>
      </c>
      <c r="I170">
        <v>-0.88823024942320528</v>
      </c>
      <c r="J170">
        <v>1.2</v>
      </c>
      <c r="K170" t="s">
        <v>52</v>
      </c>
      <c r="L170" t="s">
        <v>53</v>
      </c>
      <c r="M170" t="s">
        <v>60</v>
      </c>
      <c r="N170">
        <v>0</v>
      </c>
      <c r="O170">
        <v>0</v>
      </c>
      <c r="P170">
        <v>1</v>
      </c>
      <c r="Q170" t="s">
        <v>61</v>
      </c>
      <c r="R170">
        <v>0</v>
      </c>
      <c r="S170">
        <v>1</v>
      </c>
      <c r="T170" t="s">
        <v>56</v>
      </c>
      <c r="U170">
        <v>0</v>
      </c>
      <c r="V170">
        <v>0</v>
      </c>
      <c r="W170">
        <v>1</v>
      </c>
      <c r="X170">
        <v>0</v>
      </c>
      <c r="Y170">
        <v>1</v>
      </c>
      <c r="Z170">
        <v>1</v>
      </c>
      <c r="AA170">
        <v>1</v>
      </c>
      <c r="AB170">
        <v>1</v>
      </c>
      <c r="AC170">
        <v>0</v>
      </c>
      <c r="AD170">
        <v>0</v>
      </c>
      <c r="AE170" t="s">
        <v>57</v>
      </c>
      <c r="AF170">
        <v>62.3</v>
      </c>
      <c r="AG170">
        <v>57</v>
      </c>
      <c r="AH170">
        <v>36</v>
      </c>
      <c r="AI170">
        <v>40.799999999999997</v>
      </c>
      <c r="AJ170">
        <v>50</v>
      </c>
      <c r="AK170">
        <v>80</v>
      </c>
      <c r="AL170">
        <v>1</v>
      </c>
      <c r="AM170">
        <v>8910</v>
      </c>
      <c r="AN170">
        <v>9.0949295204648557</v>
      </c>
      <c r="AO170">
        <v>1.2</v>
      </c>
      <c r="AP170" t="s">
        <v>52</v>
      </c>
      <c r="AQ170" t="s">
        <v>53</v>
      </c>
      <c r="AR170" t="s">
        <v>60</v>
      </c>
      <c r="AS170">
        <v>0</v>
      </c>
      <c r="AT170">
        <v>0</v>
      </c>
      <c r="AU170">
        <v>0</v>
      </c>
      <c r="AV170">
        <v>0</v>
      </c>
      <c r="AW170">
        <v>1</v>
      </c>
      <c r="AX170" t="s">
        <v>61</v>
      </c>
      <c r="AY170">
        <v>0</v>
      </c>
      <c r="AZ170">
        <v>1</v>
      </c>
      <c r="BA170">
        <v>0</v>
      </c>
      <c r="BB170">
        <v>0</v>
      </c>
      <c r="BC170">
        <v>0</v>
      </c>
      <c r="BD170">
        <v>0</v>
      </c>
      <c r="BE170">
        <v>0</v>
      </c>
      <c r="BF170">
        <v>1</v>
      </c>
      <c r="BG170" t="s">
        <v>56</v>
      </c>
      <c r="BH170">
        <v>0</v>
      </c>
      <c r="BI170">
        <v>0</v>
      </c>
      <c r="BJ170">
        <v>1</v>
      </c>
      <c r="BK170">
        <v>0</v>
      </c>
      <c r="BL170">
        <v>1</v>
      </c>
      <c r="BM170">
        <v>1</v>
      </c>
      <c r="BN170">
        <v>1</v>
      </c>
      <c r="BO170">
        <v>1</v>
      </c>
      <c r="BP170">
        <v>0</v>
      </c>
      <c r="BQ170">
        <v>0</v>
      </c>
      <c r="BR170" t="s">
        <v>57</v>
      </c>
      <c r="BS170">
        <v>62.3</v>
      </c>
      <c r="BT170">
        <v>57</v>
      </c>
      <c r="BU170">
        <v>36</v>
      </c>
      <c r="BV170">
        <v>40.799999999999997</v>
      </c>
      <c r="BW170">
        <v>50</v>
      </c>
      <c r="BX170">
        <v>80</v>
      </c>
      <c r="BY170">
        <v>1</v>
      </c>
    </row>
    <row r="171" spans="1:77" x14ac:dyDescent="0.3">
      <c r="A171" t="s">
        <v>58</v>
      </c>
      <c r="B171">
        <v>1</v>
      </c>
      <c r="C171">
        <v>0</v>
      </c>
      <c r="D171">
        <v>0</v>
      </c>
      <c r="E171">
        <v>0</v>
      </c>
      <c r="F171">
        <v>0</v>
      </c>
      <c r="G171">
        <v>0</v>
      </c>
      <c r="H171">
        <v>9408.7199999999993</v>
      </c>
      <c r="I171">
        <v>-0.81632672022267316</v>
      </c>
      <c r="J171">
        <v>1.08</v>
      </c>
      <c r="K171" t="s">
        <v>52</v>
      </c>
      <c r="L171" t="s">
        <v>59</v>
      </c>
      <c r="M171" t="s">
        <v>54</v>
      </c>
      <c r="N171">
        <v>0</v>
      </c>
      <c r="O171">
        <v>0</v>
      </c>
      <c r="P171">
        <v>1</v>
      </c>
      <c r="Q171" t="s">
        <v>61</v>
      </c>
      <c r="R171">
        <v>0</v>
      </c>
      <c r="S171">
        <v>1</v>
      </c>
      <c r="T171" t="s">
        <v>65</v>
      </c>
      <c r="U171">
        <v>1</v>
      </c>
      <c r="V171">
        <v>1</v>
      </c>
      <c r="W171">
        <v>1</v>
      </c>
      <c r="X171">
        <v>1</v>
      </c>
      <c r="Y171">
        <v>0</v>
      </c>
      <c r="Z171">
        <v>1</v>
      </c>
      <c r="AA171">
        <v>1</v>
      </c>
      <c r="AB171">
        <v>1</v>
      </c>
      <c r="AC171">
        <v>0</v>
      </c>
      <c r="AD171">
        <v>0</v>
      </c>
      <c r="AE171" t="s">
        <v>57</v>
      </c>
      <c r="AF171">
        <v>61.6</v>
      </c>
      <c r="AG171">
        <v>57</v>
      </c>
      <c r="AH171">
        <v>34.5</v>
      </c>
      <c r="AI171">
        <v>41.2</v>
      </c>
      <c r="AJ171">
        <v>50</v>
      </c>
      <c r="AK171">
        <v>80</v>
      </c>
      <c r="AL171">
        <v>1</v>
      </c>
      <c r="AM171">
        <v>9408.7199999999993</v>
      </c>
      <c r="AN171">
        <v>9.1493921978223351</v>
      </c>
      <c r="AO171">
        <v>1.08</v>
      </c>
      <c r="AP171" t="s">
        <v>52</v>
      </c>
      <c r="AQ171" t="s">
        <v>59</v>
      </c>
      <c r="AR171" t="s">
        <v>54</v>
      </c>
      <c r="AS171">
        <v>0</v>
      </c>
      <c r="AT171">
        <v>0</v>
      </c>
      <c r="AU171">
        <v>0</v>
      </c>
      <c r="AV171">
        <v>1</v>
      </c>
      <c r="AW171">
        <v>0</v>
      </c>
      <c r="AX171" t="s">
        <v>61</v>
      </c>
      <c r="AY171">
        <v>0</v>
      </c>
      <c r="AZ171">
        <v>1</v>
      </c>
      <c r="BA171">
        <v>0</v>
      </c>
      <c r="BB171">
        <v>0</v>
      </c>
      <c r="BC171">
        <v>0</v>
      </c>
      <c r="BD171">
        <v>0</v>
      </c>
      <c r="BE171">
        <v>0</v>
      </c>
      <c r="BF171">
        <v>1</v>
      </c>
      <c r="BG171" t="s">
        <v>65</v>
      </c>
      <c r="BH171">
        <v>1</v>
      </c>
      <c r="BI171">
        <v>1</v>
      </c>
      <c r="BJ171">
        <v>1</v>
      </c>
      <c r="BK171">
        <v>1</v>
      </c>
      <c r="BL171">
        <v>0</v>
      </c>
      <c r="BM171">
        <v>1</v>
      </c>
      <c r="BN171">
        <v>1</v>
      </c>
      <c r="BO171">
        <v>1</v>
      </c>
      <c r="BP171">
        <v>0</v>
      </c>
      <c r="BQ171">
        <v>0</v>
      </c>
      <c r="BR171" t="s">
        <v>57</v>
      </c>
      <c r="BS171">
        <v>61.6</v>
      </c>
      <c r="BT171">
        <v>57</v>
      </c>
      <c r="BU171">
        <v>34.5</v>
      </c>
      <c r="BV171">
        <v>41.2</v>
      </c>
      <c r="BW171">
        <v>50</v>
      </c>
      <c r="BX171">
        <v>80</v>
      </c>
      <c r="BY171">
        <v>1</v>
      </c>
    </row>
    <row r="172" spans="1:77" x14ac:dyDescent="0.3">
      <c r="A172" t="s">
        <v>58</v>
      </c>
      <c r="B172">
        <v>1</v>
      </c>
      <c r="C172">
        <v>0</v>
      </c>
      <c r="D172">
        <v>0</v>
      </c>
      <c r="E172">
        <v>0</v>
      </c>
      <c r="F172">
        <v>0</v>
      </c>
      <c r="G172">
        <v>0</v>
      </c>
      <c r="H172">
        <v>17569.445</v>
      </c>
      <c r="I172">
        <v>0.36025518612760904</v>
      </c>
      <c r="J172">
        <v>1.24</v>
      </c>
      <c r="K172" t="s">
        <v>52</v>
      </c>
      <c r="L172" t="s">
        <v>59</v>
      </c>
      <c r="M172" t="s">
        <v>74</v>
      </c>
      <c r="N172">
        <v>0</v>
      </c>
      <c r="O172">
        <v>1</v>
      </c>
      <c r="P172">
        <v>0</v>
      </c>
      <c r="Q172" t="s">
        <v>78</v>
      </c>
      <c r="R172">
        <v>1</v>
      </c>
      <c r="S172">
        <v>0</v>
      </c>
      <c r="T172" t="s">
        <v>77</v>
      </c>
      <c r="U172">
        <v>1</v>
      </c>
      <c r="V172">
        <v>1</v>
      </c>
      <c r="W172">
        <v>1</v>
      </c>
      <c r="X172">
        <v>0</v>
      </c>
      <c r="Y172">
        <v>1</v>
      </c>
      <c r="Z172">
        <v>1</v>
      </c>
      <c r="AA172">
        <v>1</v>
      </c>
      <c r="AB172">
        <v>1</v>
      </c>
      <c r="AC172">
        <v>0</v>
      </c>
      <c r="AD172">
        <v>0</v>
      </c>
      <c r="AE172" t="s">
        <v>57</v>
      </c>
      <c r="AF172">
        <v>61.8</v>
      </c>
      <c r="AG172">
        <v>56</v>
      </c>
      <c r="AH172">
        <v>35</v>
      </c>
      <c r="AI172">
        <v>40.799999999999997</v>
      </c>
      <c r="AJ172">
        <v>50</v>
      </c>
      <c r="AK172">
        <v>75</v>
      </c>
      <c r="AL172">
        <v>1</v>
      </c>
      <c r="AM172">
        <v>17569.445</v>
      </c>
      <c r="AN172">
        <v>9.7739165927482556</v>
      </c>
      <c r="AO172">
        <v>1.24</v>
      </c>
      <c r="AP172" t="s">
        <v>52</v>
      </c>
      <c r="AQ172" t="s">
        <v>59</v>
      </c>
      <c r="AR172" t="s">
        <v>74</v>
      </c>
      <c r="AS172">
        <v>0</v>
      </c>
      <c r="AT172">
        <v>1</v>
      </c>
      <c r="AU172">
        <v>0</v>
      </c>
      <c r="AV172">
        <v>0</v>
      </c>
      <c r="AW172">
        <v>0</v>
      </c>
      <c r="AX172" t="s">
        <v>78</v>
      </c>
      <c r="AY172">
        <v>1</v>
      </c>
      <c r="AZ172">
        <v>0</v>
      </c>
      <c r="BA172">
        <v>0</v>
      </c>
      <c r="BB172">
        <v>1</v>
      </c>
      <c r="BC172">
        <v>0</v>
      </c>
      <c r="BD172">
        <v>0</v>
      </c>
      <c r="BE172">
        <v>0</v>
      </c>
      <c r="BF172">
        <v>0</v>
      </c>
      <c r="BG172" t="s">
        <v>77</v>
      </c>
      <c r="BH172">
        <v>1</v>
      </c>
      <c r="BI172">
        <v>1</v>
      </c>
      <c r="BJ172">
        <v>1</v>
      </c>
      <c r="BK172">
        <v>0</v>
      </c>
      <c r="BL172">
        <v>1</v>
      </c>
      <c r="BM172">
        <v>1</v>
      </c>
      <c r="BN172">
        <v>1</v>
      </c>
      <c r="BO172">
        <v>1</v>
      </c>
      <c r="BP172">
        <v>0</v>
      </c>
      <c r="BQ172">
        <v>0</v>
      </c>
      <c r="BR172" t="s">
        <v>57</v>
      </c>
      <c r="BS172">
        <v>61.8</v>
      </c>
      <c r="BT172">
        <v>56</v>
      </c>
      <c r="BU172">
        <v>35</v>
      </c>
      <c r="BV172">
        <v>40.799999999999997</v>
      </c>
      <c r="BW172">
        <v>50</v>
      </c>
      <c r="BX172">
        <v>75</v>
      </c>
      <c r="BY172">
        <v>1</v>
      </c>
    </row>
    <row r="173" spans="1:77" x14ac:dyDescent="0.3">
      <c r="A173" t="s">
        <v>71</v>
      </c>
      <c r="B173">
        <v>0</v>
      </c>
      <c r="C173">
        <v>0</v>
      </c>
      <c r="D173">
        <v>0</v>
      </c>
      <c r="E173">
        <v>0</v>
      </c>
      <c r="F173">
        <v>0</v>
      </c>
      <c r="G173">
        <v>1</v>
      </c>
      <c r="H173">
        <v>17824</v>
      </c>
      <c r="I173">
        <v>0.39695594582371402</v>
      </c>
      <c r="J173">
        <v>1.5449999999999999</v>
      </c>
      <c r="K173" t="s">
        <v>52</v>
      </c>
      <c r="L173" t="s">
        <v>72</v>
      </c>
      <c r="M173" t="s">
        <v>54</v>
      </c>
      <c r="N173">
        <v>0</v>
      </c>
      <c r="O173">
        <v>0</v>
      </c>
      <c r="P173">
        <v>1</v>
      </c>
      <c r="Q173" t="s">
        <v>64</v>
      </c>
      <c r="R173">
        <v>0</v>
      </c>
      <c r="S173">
        <v>1</v>
      </c>
      <c r="T173" t="s">
        <v>65</v>
      </c>
      <c r="U173">
        <v>1</v>
      </c>
      <c r="V173">
        <v>1</v>
      </c>
      <c r="W173">
        <v>1</v>
      </c>
      <c r="X173">
        <v>1</v>
      </c>
      <c r="Y173">
        <v>1</v>
      </c>
      <c r="Z173">
        <v>1</v>
      </c>
      <c r="AA173">
        <v>0</v>
      </c>
      <c r="AB173">
        <v>0</v>
      </c>
      <c r="AC173">
        <v>0</v>
      </c>
      <c r="AD173">
        <v>1</v>
      </c>
      <c r="AE173" t="s">
        <v>66</v>
      </c>
      <c r="AF173">
        <v>60.9</v>
      </c>
      <c r="AG173">
        <v>57.6</v>
      </c>
      <c r="AH173">
        <v>34.799999999999997</v>
      </c>
      <c r="AI173">
        <v>40.700000000000003</v>
      </c>
      <c r="AJ173">
        <v>55</v>
      </c>
      <c r="AK173">
        <v>77</v>
      </c>
      <c r="AL173">
        <v>1</v>
      </c>
      <c r="AM173">
        <v>17824</v>
      </c>
      <c r="AN173">
        <v>9.7883011427270112</v>
      </c>
      <c r="AO173">
        <v>1.5449999999999999</v>
      </c>
      <c r="AP173" t="s">
        <v>52</v>
      </c>
      <c r="AQ173" t="s">
        <v>72</v>
      </c>
      <c r="AR173" t="s">
        <v>54</v>
      </c>
      <c r="AS173">
        <v>0</v>
      </c>
      <c r="AT173">
        <v>0</v>
      </c>
      <c r="AU173">
        <v>0</v>
      </c>
      <c r="AV173">
        <v>1</v>
      </c>
      <c r="AW173">
        <v>0</v>
      </c>
      <c r="AX173" t="s">
        <v>64</v>
      </c>
      <c r="AY173">
        <v>0</v>
      </c>
      <c r="AZ173">
        <v>1</v>
      </c>
      <c r="BA173">
        <v>0</v>
      </c>
      <c r="BB173">
        <v>0</v>
      </c>
      <c r="BC173">
        <v>1</v>
      </c>
      <c r="BD173">
        <v>0</v>
      </c>
      <c r="BE173">
        <v>0</v>
      </c>
      <c r="BF173">
        <v>0</v>
      </c>
      <c r="BG173" t="s">
        <v>65</v>
      </c>
      <c r="BH173">
        <v>1</v>
      </c>
      <c r="BI173">
        <v>1</v>
      </c>
      <c r="BJ173">
        <v>1</v>
      </c>
      <c r="BK173">
        <v>1</v>
      </c>
      <c r="BL173">
        <v>1</v>
      </c>
      <c r="BM173">
        <v>1</v>
      </c>
      <c r="BN173">
        <v>0</v>
      </c>
      <c r="BO173">
        <v>0</v>
      </c>
      <c r="BP173">
        <v>0</v>
      </c>
      <c r="BQ173">
        <v>1</v>
      </c>
      <c r="BR173" t="s">
        <v>66</v>
      </c>
      <c r="BS173">
        <v>60.9</v>
      </c>
      <c r="BT173">
        <v>57.6</v>
      </c>
      <c r="BU173">
        <v>34.799999999999997</v>
      </c>
      <c r="BV173">
        <v>40.700000000000003</v>
      </c>
      <c r="BW173">
        <v>55</v>
      </c>
      <c r="BX173">
        <v>77</v>
      </c>
      <c r="BY173">
        <v>1</v>
      </c>
    </row>
    <row r="174" spans="1:77" x14ac:dyDescent="0.3">
      <c r="A174" t="s">
        <v>58</v>
      </c>
      <c r="B174">
        <v>1</v>
      </c>
      <c r="C174">
        <v>0</v>
      </c>
      <c r="D174">
        <v>0</v>
      </c>
      <c r="E174">
        <v>0</v>
      </c>
      <c r="F174">
        <v>0</v>
      </c>
      <c r="G174">
        <v>0</v>
      </c>
      <c r="H174">
        <v>9133.9050000000007</v>
      </c>
      <c r="I174">
        <v>-0.85594848870447493</v>
      </c>
      <c r="J174">
        <v>1.21</v>
      </c>
      <c r="K174" t="s">
        <v>52</v>
      </c>
      <c r="L174" t="s">
        <v>59</v>
      </c>
      <c r="M174" t="s">
        <v>60</v>
      </c>
      <c r="N174">
        <v>0</v>
      </c>
      <c r="O174">
        <v>0</v>
      </c>
      <c r="P174">
        <v>1</v>
      </c>
      <c r="Q174" t="s">
        <v>55</v>
      </c>
      <c r="R174">
        <v>0</v>
      </c>
      <c r="S174">
        <v>1</v>
      </c>
      <c r="T174" t="s">
        <v>65</v>
      </c>
      <c r="U174">
        <v>0</v>
      </c>
      <c r="V174">
        <v>0</v>
      </c>
      <c r="W174">
        <v>1</v>
      </c>
      <c r="X174">
        <v>0</v>
      </c>
      <c r="Y174">
        <v>0</v>
      </c>
      <c r="Z174">
        <v>1</v>
      </c>
      <c r="AA174">
        <v>1</v>
      </c>
      <c r="AB174">
        <v>0</v>
      </c>
      <c r="AC174">
        <v>0</v>
      </c>
      <c r="AD174">
        <v>0</v>
      </c>
      <c r="AE174" t="s">
        <v>57</v>
      </c>
      <c r="AF174">
        <v>61.4</v>
      </c>
      <c r="AG174">
        <v>56</v>
      </c>
      <c r="AH174">
        <v>35</v>
      </c>
      <c r="AI174">
        <v>41</v>
      </c>
      <c r="AJ174">
        <v>55</v>
      </c>
      <c r="AK174">
        <v>80</v>
      </c>
      <c r="AL174">
        <v>1</v>
      </c>
      <c r="AM174">
        <v>9133.9050000000007</v>
      </c>
      <c r="AN174">
        <v>9.1197485929901774</v>
      </c>
      <c r="AO174">
        <v>1.21</v>
      </c>
      <c r="AP174" t="s">
        <v>52</v>
      </c>
      <c r="AQ174" t="s">
        <v>59</v>
      </c>
      <c r="AR174" t="s">
        <v>60</v>
      </c>
      <c r="AS174">
        <v>0</v>
      </c>
      <c r="AT174">
        <v>0</v>
      </c>
      <c r="AU174">
        <v>0</v>
      </c>
      <c r="AV174">
        <v>0</v>
      </c>
      <c r="AW174">
        <v>1</v>
      </c>
      <c r="AX174" t="s">
        <v>55</v>
      </c>
      <c r="AY174">
        <v>0</v>
      </c>
      <c r="AZ174">
        <v>1</v>
      </c>
      <c r="BA174">
        <v>0</v>
      </c>
      <c r="BB174">
        <v>0</v>
      </c>
      <c r="BC174">
        <v>0</v>
      </c>
      <c r="BD174">
        <v>1</v>
      </c>
      <c r="BE174">
        <v>0</v>
      </c>
      <c r="BF174">
        <v>0</v>
      </c>
      <c r="BG174" t="s">
        <v>65</v>
      </c>
      <c r="BH174">
        <v>0</v>
      </c>
      <c r="BI174">
        <v>0</v>
      </c>
      <c r="BJ174">
        <v>1</v>
      </c>
      <c r="BK174">
        <v>0</v>
      </c>
      <c r="BL174">
        <v>0</v>
      </c>
      <c r="BM174">
        <v>1</v>
      </c>
      <c r="BN174">
        <v>1</v>
      </c>
      <c r="BO174">
        <v>0</v>
      </c>
      <c r="BP174">
        <v>0</v>
      </c>
      <c r="BQ174">
        <v>0</v>
      </c>
      <c r="BR174" t="s">
        <v>57</v>
      </c>
      <c r="BS174">
        <v>61.4</v>
      </c>
      <c r="BT174">
        <v>56</v>
      </c>
      <c r="BU174">
        <v>35</v>
      </c>
      <c r="BV174">
        <v>41</v>
      </c>
      <c r="BW174">
        <v>55</v>
      </c>
      <c r="BX174">
        <v>80</v>
      </c>
      <c r="BY174">
        <v>1</v>
      </c>
    </row>
    <row r="175" spans="1:77" x14ac:dyDescent="0.3">
      <c r="A175" t="s">
        <v>71</v>
      </c>
      <c r="B175">
        <v>0</v>
      </c>
      <c r="C175">
        <v>0</v>
      </c>
      <c r="D175">
        <v>0</v>
      </c>
      <c r="E175">
        <v>0</v>
      </c>
      <c r="F175">
        <v>0</v>
      </c>
      <c r="G175">
        <v>1</v>
      </c>
      <c r="H175">
        <v>25196</v>
      </c>
      <c r="I175">
        <v>1.4598225187831362</v>
      </c>
      <c r="J175">
        <v>1.1000000000000001</v>
      </c>
      <c r="K175" t="s">
        <v>52</v>
      </c>
      <c r="L175" t="s">
        <v>72</v>
      </c>
      <c r="M175" t="s">
        <v>13</v>
      </c>
      <c r="N175">
        <v>1</v>
      </c>
      <c r="O175">
        <v>0</v>
      </c>
      <c r="P175">
        <v>0</v>
      </c>
      <c r="Q175" t="s">
        <v>78</v>
      </c>
      <c r="R175">
        <v>1</v>
      </c>
      <c r="S175">
        <v>0</v>
      </c>
      <c r="T175" t="s">
        <v>65</v>
      </c>
      <c r="U175">
        <v>1</v>
      </c>
      <c r="V175">
        <v>1</v>
      </c>
      <c r="W175">
        <v>1</v>
      </c>
      <c r="X175">
        <v>1</v>
      </c>
      <c r="Y175">
        <v>1</v>
      </c>
      <c r="Z175">
        <v>1</v>
      </c>
      <c r="AA175">
        <v>1</v>
      </c>
      <c r="AB175">
        <v>1</v>
      </c>
      <c r="AC175">
        <v>1</v>
      </c>
      <c r="AD175">
        <v>1</v>
      </c>
      <c r="AE175" t="s">
        <v>66</v>
      </c>
      <c r="AF175">
        <v>61.7</v>
      </c>
      <c r="AG175">
        <v>55.3</v>
      </c>
      <c r="AH175">
        <v>34.4</v>
      </c>
      <c r="AI175">
        <v>40.9</v>
      </c>
      <c r="AJ175">
        <v>49</v>
      </c>
      <c r="AK175">
        <v>77</v>
      </c>
      <c r="AL175">
        <v>1</v>
      </c>
      <c r="AM175">
        <v>25196</v>
      </c>
      <c r="AN175">
        <v>10.13444053074182</v>
      </c>
      <c r="AO175">
        <v>1.1000000000000001</v>
      </c>
      <c r="AP175" t="s">
        <v>52</v>
      </c>
      <c r="AQ175" t="s">
        <v>72</v>
      </c>
      <c r="AR175" t="s">
        <v>13</v>
      </c>
      <c r="AS175">
        <v>1</v>
      </c>
      <c r="AT175">
        <v>0</v>
      </c>
      <c r="AU175">
        <v>0</v>
      </c>
      <c r="AV175">
        <v>0</v>
      </c>
      <c r="AW175">
        <v>0</v>
      </c>
      <c r="AX175" t="s">
        <v>78</v>
      </c>
      <c r="AY175">
        <v>1</v>
      </c>
      <c r="AZ175">
        <v>0</v>
      </c>
      <c r="BA175">
        <v>0</v>
      </c>
      <c r="BB175">
        <v>1</v>
      </c>
      <c r="BC175">
        <v>0</v>
      </c>
      <c r="BD175">
        <v>0</v>
      </c>
      <c r="BE175">
        <v>0</v>
      </c>
      <c r="BF175">
        <v>0</v>
      </c>
      <c r="BG175" t="s">
        <v>65</v>
      </c>
      <c r="BH175">
        <v>1</v>
      </c>
      <c r="BI175">
        <v>1</v>
      </c>
      <c r="BJ175">
        <v>1</v>
      </c>
      <c r="BK175">
        <v>1</v>
      </c>
      <c r="BL175">
        <v>1</v>
      </c>
      <c r="BM175">
        <v>1</v>
      </c>
      <c r="BN175">
        <v>1</v>
      </c>
      <c r="BO175">
        <v>1</v>
      </c>
      <c r="BP175">
        <v>1</v>
      </c>
      <c r="BQ175">
        <v>1</v>
      </c>
      <c r="BR175" t="s">
        <v>66</v>
      </c>
      <c r="BS175">
        <v>61.7</v>
      </c>
      <c r="BT175">
        <v>55.3</v>
      </c>
      <c r="BU175">
        <v>34.4</v>
      </c>
      <c r="BV175">
        <v>40.9</v>
      </c>
      <c r="BW175">
        <v>49</v>
      </c>
      <c r="BX175">
        <v>77</v>
      </c>
      <c r="BY175">
        <v>1</v>
      </c>
    </row>
    <row r="176" spans="1:77" x14ac:dyDescent="0.3">
      <c r="A176" t="s">
        <v>58</v>
      </c>
      <c r="B176">
        <v>1</v>
      </c>
      <c r="C176">
        <v>0</v>
      </c>
      <c r="D176">
        <v>0</v>
      </c>
      <c r="E176">
        <v>0</v>
      </c>
      <c r="F176">
        <v>0</v>
      </c>
      <c r="G176">
        <v>0</v>
      </c>
      <c r="H176">
        <v>9810.6</v>
      </c>
      <c r="I176">
        <v>-0.75838520932455411</v>
      </c>
      <c r="J176">
        <v>1.02</v>
      </c>
      <c r="K176" t="s">
        <v>52</v>
      </c>
      <c r="L176" t="s">
        <v>59</v>
      </c>
      <c r="M176" t="s">
        <v>13</v>
      </c>
      <c r="N176">
        <v>1</v>
      </c>
      <c r="O176">
        <v>0</v>
      </c>
      <c r="P176">
        <v>0</v>
      </c>
      <c r="Q176" t="s">
        <v>55</v>
      </c>
      <c r="R176">
        <v>0</v>
      </c>
      <c r="S176">
        <v>1</v>
      </c>
      <c r="T176" t="s">
        <v>70</v>
      </c>
      <c r="U176">
        <v>1</v>
      </c>
      <c r="V176">
        <v>1</v>
      </c>
      <c r="W176">
        <v>0</v>
      </c>
      <c r="X176">
        <v>1</v>
      </c>
      <c r="Y176">
        <v>1</v>
      </c>
      <c r="Z176">
        <v>1</v>
      </c>
      <c r="AA176">
        <v>1</v>
      </c>
      <c r="AB176">
        <v>0</v>
      </c>
      <c r="AC176">
        <v>1</v>
      </c>
      <c r="AD176">
        <v>0</v>
      </c>
      <c r="AE176" t="s">
        <v>57</v>
      </c>
      <c r="AF176">
        <v>61.6</v>
      </c>
      <c r="AG176">
        <v>56</v>
      </c>
      <c r="AH176">
        <v>34.5</v>
      </c>
      <c r="AI176">
        <v>40.799999999999997</v>
      </c>
      <c r="AJ176">
        <v>55</v>
      </c>
      <c r="AK176">
        <v>80</v>
      </c>
      <c r="AL176">
        <v>1</v>
      </c>
      <c r="AM176">
        <v>9810.6</v>
      </c>
      <c r="AN176">
        <v>9.1912187127685954</v>
      </c>
      <c r="AO176">
        <v>1.02</v>
      </c>
      <c r="AP176" t="s">
        <v>52</v>
      </c>
      <c r="AQ176" t="s">
        <v>59</v>
      </c>
      <c r="AR176" t="s">
        <v>13</v>
      </c>
      <c r="AS176">
        <v>1</v>
      </c>
      <c r="AT176">
        <v>0</v>
      </c>
      <c r="AU176">
        <v>0</v>
      </c>
      <c r="AV176">
        <v>0</v>
      </c>
      <c r="AW176">
        <v>0</v>
      </c>
      <c r="AX176" t="s">
        <v>55</v>
      </c>
      <c r="AY176">
        <v>0</v>
      </c>
      <c r="AZ176">
        <v>1</v>
      </c>
      <c r="BA176">
        <v>0</v>
      </c>
      <c r="BB176">
        <v>0</v>
      </c>
      <c r="BC176">
        <v>0</v>
      </c>
      <c r="BD176">
        <v>1</v>
      </c>
      <c r="BE176">
        <v>0</v>
      </c>
      <c r="BF176">
        <v>0</v>
      </c>
      <c r="BG176" t="s">
        <v>70</v>
      </c>
      <c r="BH176">
        <v>1</v>
      </c>
      <c r="BI176">
        <v>1</v>
      </c>
      <c r="BJ176">
        <v>0</v>
      </c>
      <c r="BK176">
        <v>1</v>
      </c>
      <c r="BL176">
        <v>1</v>
      </c>
      <c r="BM176">
        <v>1</v>
      </c>
      <c r="BN176">
        <v>1</v>
      </c>
      <c r="BO176">
        <v>0</v>
      </c>
      <c r="BP176">
        <v>1</v>
      </c>
      <c r="BQ176">
        <v>0</v>
      </c>
      <c r="BR176" t="s">
        <v>57</v>
      </c>
      <c r="BS176">
        <v>61.6</v>
      </c>
      <c r="BT176">
        <v>56</v>
      </c>
      <c r="BU176">
        <v>34.5</v>
      </c>
      <c r="BV176">
        <v>40.799999999999997</v>
      </c>
      <c r="BW176">
        <v>55</v>
      </c>
      <c r="BX176">
        <v>80</v>
      </c>
      <c r="BY176">
        <v>1</v>
      </c>
    </row>
    <row r="177" spans="1:77" x14ac:dyDescent="0.3">
      <c r="A177" t="s">
        <v>71</v>
      </c>
      <c r="B177">
        <v>0</v>
      </c>
      <c r="C177">
        <v>0</v>
      </c>
      <c r="D177">
        <v>0</v>
      </c>
      <c r="E177">
        <v>0</v>
      </c>
      <c r="F177">
        <v>0</v>
      </c>
      <c r="G177">
        <v>1</v>
      </c>
      <c r="H177">
        <v>10029</v>
      </c>
      <c r="I177">
        <v>-0.72689713830795921</v>
      </c>
      <c r="J177">
        <v>1.1379999999999999</v>
      </c>
      <c r="K177" t="s">
        <v>52</v>
      </c>
      <c r="L177" t="s">
        <v>72</v>
      </c>
      <c r="M177" t="s">
        <v>54</v>
      </c>
      <c r="N177">
        <v>0</v>
      </c>
      <c r="O177">
        <v>0</v>
      </c>
      <c r="P177">
        <v>1</v>
      </c>
      <c r="Q177" t="s">
        <v>64</v>
      </c>
      <c r="R177">
        <v>0</v>
      </c>
      <c r="S177">
        <v>1</v>
      </c>
      <c r="T177" t="s">
        <v>65</v>
      </c>
      <c r="U177">
        <v>1</v>
      </c>
      <c r="V177">
        <v>1</v>
      </c>
      <c r="W177">
        <v>1</v>
      </c>
      <c r="X177">
        <v>1</v>
      </c>
      <c r="Y177">
        <v>1</v>
      </c>
      <c r="Z177">
        <v>1</v>
      </c>
      <c r="AA177">
        <v>1</v>
      </c>
      <c r="AB177">
        <v>0</v>
      </c>
      <c r="AC177">
        <v>1</v>
      </c>
      <c r="AD177">
        <v>0</v>
      </c>
      <c r="AE177" t="s">
        <v>66</v>
      </c>
      <c r="AF177">
        <v>61.1</v>
      </c>
      <c r="AG177">
        <v>56</v>
      </c>
      <c r="AH177">
        <v>34.200000000000003</v>
      </c>
      <c r="AI177">
        <v>40.700000000000003</v>
      </c>
      <c r="AJ177">
        <v>52</v>
      </c>
      <c r="AK177">
        <v>76</v>
      </c>
      <c r="AL177">
        <v>1</v>
      </c>
      <c r="AM177">
        <v>10029</v>
      </c>
      <c r="AN177">
        <v>9.213236175088209</v>
      </c>
      <c r="AO177">
        <v>1.1379999999999999</v>
      </c>
      <c r="AP177" t="s">
        <v>52</v>
      </c>
      <c r="AQ177" t="s">
        <v>72</v>
      </c>
      <c r="AR177" t="s">
        <v>54</v>
      </c>
      <c r="AS177">
        <v>0</v>
      </c>
      <c r="AT177">
        <v>0</v>
      </c>
      <c r="AU177">
        <v>0</v>
      </c>
      <c r="AV177">
        <v>1</v>
      </c>
      <c r="AW177">
        <v>0</v>
      </c>
      <c r="AX177" t="s">
        <v>64</v>
      </c>
      <c r="AY177">
        <v>0</v>
      </c>
      <c r="AZ177">
        <v>1</v>
      </c>
      <c r="BA177">
        <v>0</v>
      </c>
      <c r="BB177">
        <v>0</v>
      </c>
      <c r="BC177">
        <v>1</v>
      </c>
      <c r="BD177">
        <v>0</v>
      </c>
      <c r="BE177">
        <v>0</v>
      </c>
      <c r="BF177">
        <v>0</v>
      </c>
      <c r="BG177" t="s">
        <v>65</v>
      </c>
      <c r="BH177">
        <v>1</v>
      </c>
      <c r="BI177">
        <v>1</v>
      </c>
      <c r="BJ177">
        <v>1</v>
      </c>
      <c r="BK177">
        <v>1</v>
      </c>
      <c r="BL177">
        <v>1</v>
      </c>
      <c r="BM177">
        <v>1</v>
      </c>
      <c r="BN177">
        <v>1</v>
      </c>
      <c r="BO177">
        <v>0</v>
      </c>
      <c r="BP177">
        <v>1</v>
      </c>
      <c r="BQ177">
        <v>0</v>
      </c>
      <c r="BR177" t="s">
        <v>66</v>
      </c>
      <c r="BS177">
        <v>61.1</v>
      </c>
      <c r="BT177">
        <v>56</v>
      </c>
      <c r="BU177">
        <v>34.200000000000003</v>
      </c>
      <c r="BV177">
        <v>40.700000000000003</v>
      </c>
      <c r="BW177">
        <v>52</v>
      </c>
      <c r="BX177">
        <v>76</v>
      </c>
      <c r="BY177">
        <v>1</v>
      </c>
    </row>
    <row r="178" spans="1:77" x14ac:dyDescent="0.3">
      <c r="A178" t="s">
        <v>75</v>
      </c>
      <c r="B178">
        <v>0</v>
      </c>
      <c r="C178">
        <v>0</v>
      </c>
      <c r="D178">
        <v>1</v>
      </c>
      <c r="E178">
        <v>0</v>
      </c>
      <c r="F178">
        <v>0</v>
      </c>
      <c r="G178">
        <v>0</v>
      </c>
      <c r="H178">
        <v>15413</v>
      </c>
      <c r="I178">
        <v>4.9347249756816737E-2</v>
      </c>
      <c r="J178">
        <v>1.26</v>
      </c>
      <c r="K178" t="s">
        <v>76</v>
      </c>
      <c r="L178" t="s">
        <v>72</v>
      </c>
      <c r="M178" t="s">
        <v>69</v>
      </c>
      <c r="N178">
        <v>0</v>
      </c>
      <c r="O178">
        <v>1</v>
      </c>
      <c r="P178">
        <v>0</v>
      </c>
      <c r="Q178" t="s">
        <v>64</v>
      </c>
      <c r="R178">
        <v>0</v>
      </c>
      <c r="S178">
        <v>1</v>
      </c>
      <c r="T178" t="s">
        <v>65</v>
      </c>
      <c r="U178">
        <v>1</v>
      </c>
      <c r="V178">
        <v>1</v>
      </c>
      <c r="W178">
        <v>1</v>
      </c>
      <c r="X178">
        <v>1</v>
      </c>
      <c r="Y178">
        <v>1</v>
      </c>
      <c r="Z178">
        <v>1</v>
      </c>
      <c r="AA178">
        <v>1</v>
      </c>
      <c r="AB178">
        <v>0</v>
      </c>
      <c r="AC178">
        <v>1</v>
      </c>
      <c r="AD178">
        <v>0</v>
      </c>
      <c r="AE178" t="s">
        <v>66</v>
      </c>
      <c r="AF178">
        <v>61</v>
      </c>
      <c r="AG178">
        <v>56.4</v>
      </c>
      <c r="AH178">
        <v>34.1</v>
      </c>
      <c r="AI178">
        <v>40.700000000000003</v>
      </c>
      <c r="AJ178">
        <v>52</v>
      </c>
      <c r="AK178">
        <v>77</v>
      </c>
      <c r="AL178">
        <v>1</v>
      </c>
      <c r="AM178">
        <v>15413</v>
      </c>
      <c r="AN178">
        <v>9.6429665881467201</v>
      </c>
      <c r="AO178">
        <v>1.26</v>
      </c>
      <c r="AP178" t="s">
        <v>76</v>
      </c>
      <c r="AQ178" t="s">
        <v>72</v>
      </c>
      <c r="AR178" t="s">
        <v>69</v>
      </c>
      <c r="AS178">
        <v>0</v>
      </c>
      <c r="AT178">
        <v>0</v>
      </c>
      <c r="AU178">
        <v>1</v>
      </c>
      <c r="AV178">
        <v>0</v>
      </c>
      <c r="AW178">
        <v>0</v>
      </c>
      <c r="AX178" t="s">
        <v>64</v>
      </c>
      <c r="AY178">
        <v>0</v>
      </c>
      <c r="AZ178">
        <v>1</v>
      </c>
      <c r="BA178">
        <v>0</v>
      </c>
      <c r="BB178">
        <v>0</v>
      </c>
      <c r="BC178">
        <v>1</v>
      </c>
      <c r="BD178">
        <v>0</v>
      </c>
      <c r="BE178">
        <v>0</v>
      </c>
      <c r="BF178">
        <v>0</v>
      </c>
      <c r="BG178" t="s">
        <v>65</v>
      </c>
      <c r="BH178">
        <v>1</v>
      </c>
      <c r="BI178">
        <v>1</v>
      </c>
      <c r="BJ178">
        <v>1</v>
      </c>
      <c r="BK178">
        <v>1</v>
      </c>
      <c r="BL178">
        <v>1</v>
      </c>
      <c r="BM178">
        <v>1</v>
      </c>
      <c r="BN178">
        <v>1</v>
      </c>
      <c r="BO178">
        <v>0</v>
      </c>
      <c r="BP178">
        <v>1</v>
      </c>
      <c r="BQ178">
        <v>0</v>
      </c>
      <c r="BR178" t="s">
        <v>66</v>
      </c>
      <c r="BS178">
        <v>61</v>
      </c>
      <c r="BT178">
        <v>56.4</v>
      </c>
      <c r="BU178">
        <v>34.1</v>
      </c>
      <c r="BV178">
        <v>40.700000000000003</v>
      </c>
      <c r="BW178">
        <v>52</v>
      </c>
      <c r="BX178">
        <v>77</v>
      </c>
      <c r="BY178">
        <v>1</v>
      </c>
    </row>
    <row r="179" spans="1:77" x14ac:dyDescent="0.3">
      <c r="A179" t="s">
        <v>58</v>
      </c>
      <c r="B179">
        <v>1</v>
      </c>
      <c r="C179">
        <v>0</v>
      </c>
      <c r="D179">
        <v>0</v>
      </c>
      <c r="E179">
        <v>0</v>
      </c>
      <c r="F179">
        <v>0</v>
      </c>
      <c r="G179">
        <v>0</v>
      </c>
      <c r="H179">
        <v>8704.4449999999997</v>
      </c>
      <c r="I179">
        <v>-0.91786637780148439</v>
      </c>
      <c r="J179">
        <v>1.08</v>
      </c>
      <c r="K179" t="s">
        <v>52</v>
      </c>
      <c r="L179" t="s">
        <v>59</v>
      </c>
      <c r="M179" t="s">
        <v>60</v>
      </c>
      <c r="N179">
        <v>0</v>
      </c>
      <c r="O179">
        <v>0</v>
      </c>
      <c r="P179">
        <v>1</v>
      </c>
      <c r="Q179" t="s">
        <v>73</v>
      </c>
      <c r="R179">
        <v>0</v>
      </c>
      <c r="S179">
        <v>1</v>
      </c>
      <c r="T179" t="s">
        <v>70</v>
      </c>
      <c r="U179">
        <v>1</v>
      </c>
      <c r="V179">
        <v>1</v>
      </c>
      <c r="W179">
        <v>1</v>
      </c>
      <c r="X179">
        <v>0</v>
      </c>
      <c r="Y179">
        <v>1</v>
      </c>
      <c r="Z179">
        <v>1</v>
      </c>
      <c r="AA179">
        <v>1</v>
      </c>
      <c r="AB179">
        <v>1</v>
      </c>
      <c r="AC179">
        <v>0</v>
      </c>
      <c r="AD179">
        <v>0</v>
      </c>
      <c r="AE179" t="s">
        <v>57</v>
      </c>
      <c r="AF179">
        <v>61.3</v>
      </c>
      <c r="AG179">
        <v>56</v>
      </c>
      <c r="AH179">
        <v>34</v>
      </c>
      <c r="AI179">
        <v>40.799999999999997</v>
      </c>
      <c r="AJ179">
        <v>50</v>
      </c>
      <c r="AK179">
        <v>80</v>
      </c>
      <c r="AL179">
        <v>1</v>
      </c>
      <c r="AM179">
        <v>8704.4449999999997</v>
      </c>
      <c r="AN179">
        <v>9.0715890937079564</v>
      </c>
      <c r="AO179">
        <v>1.08</v>
      </c>
      <c r="AP179" t="s">
        <v>52</v>
      </c>
      <c r="AQ179" t="s">
        <v>59</v>
      </c>
      <c r="AR179" t="s">
        <v>60</v>
      </c>
      <c r="AS179">
        <v>0</v>
      </c>
      <c r="AT179">
        <v>0</v>
      </c>
      <c r="AU179">
        <v>0</v>
      </c>
      <c r="AV179">
        <v>0</v>
      </c>
      <c r="AW179">
        <v>1</v>
      </c>
      <c r="AX179" t="s">
        <v>73</v>
      </c>
      <c r="AY179">
        <v>0</v>
      </c>
      <c r="AZ179">
        <v>1</v>
      </c>
      <c r="BA179">
        <v>0</v>
      </c>
      <c r="BB179">
        <v>0</v>
      </c>
      <c r="BC179">
        <v>0</v>
      </c>
      <c r="BD179">
        <v>0</v>
      </c>
      <c r="BE179">
        <v>1</v>
      </c>
      <c r="BF179">
        <v>0</v>
      </c>
      <c r="BG179" t="s">
        <v>70</v>
      </c>
      <c r="BH179">
        <v>1</v>
      </c>
      <c r="BI179">
        <v>1</v>
      </c>
      <c r="BJ179">
        <v>1</v>
      </c>
      <c r="BK179">
        <v>0</v>
      </c>
      <c r="BL179">
        <v>1</v>
      </c>
      <c r="BM179">
        <v>1</v>
      </c>
      <c r="BN179">
        <v>1</v>
      </c>
      <c r="BO179">
        <v>1</v>
      </c>
      <c r="BP179">
        <v>0</v>
      </c>
      <c r="BQ179">
        <v>0</v>
      </c>
      <c r="BR179" t="s">
        <v>57</v>
      </c>
      <c r="BS179">
        <v>61.3</v>
      </c>
      <c r="BT179">
        <v>56</v>
      </c>
      <c r="BU179">
        <v>34</v>
      </c>
      <c r="BV179">
        <v>40.799999999999997</v>
      </c>
      <c r="BW179">
        <v>50</v>
      </c>
      <c r="BX179">
        <v>80</v>
      </c>
      <c r="BY179">
        <v>1</v>
      </c>
    </row>
    <row r="180" spans="1:77" x14ac:dyDescent="0.3">
      <c r="A180" t="s">
        <v>58</v>
      </c>
      <c r="B180">
        <v>1</v>
      </c>
      <c r="C180">
        <v>0</v>
      </c>
      <c r="D180">
        <v>0</v>
      </c>
      <c r="E180">
        <v>0</v>
      </c>
      <c r="F180">
        <v>0</v>
      </c>
      <c r="G180">
        <v>0</v>
      </c>
      <c r="H180">
        <v>11443.73</v>
      </c>
      <c r="I180">
        <v>-0.52292681454739454</v>
      </c>
      <c r="J180">
        <v>1.06</v>
      </c>
      <c r="K180" t="s">
        <v>52</v>
      </c>
      <c r="L180" t="s">
        <v>59</v>
      </c>
      <c r="M180" t="s">
        <v>13</v>
      </c>
      <c r="N180">
        <v>1</v>
      </c>
      <c r="O180">
        <v>0</v>
      </c>
      <c r="P180">
        <v>0</v>
      </c>
      <c r="Q180" t="s">
        <v>55</v>
      </c>
      <c r="R180">
        <v>0</v>
      </c>
      <c r="S180">
        <v>1</v>
      </c>
      <c r="T180" t="s">
        <v>56</v>
      </c>
      <c r="U180">
        <v>0</v>
      </c>
      <c r="V180">
        <v>0</v>
      </c>
      <c r="W180">
        <v>0</v>
      </c>
      <c r="X180">
        <v>0</v>
      </c>
      <c r="Y180">
        <v>0</v>
      </c>
      <c r="Z180">
        <v>1</v>
      </c>
      <c r="AA180">
        <v>1</v>
      </c>
      <c r="AB180">
        <v>0</v>
      </c>
      <c r="AC180">
        <v>0</v>
      </c>
      <c r="AD180">
        <v>0</v>
      </c>
      <c r="AE180" t="s">
        <v>57</v>
      </c>
      <c r="AF180">
        <v>61.9</v>
      </c>
      <c r="AG180">
        <v>57</v>
      </c>
      <c r="AH180">
        <v>35</v>
      </c>
      <c r="AI180">
        <v>41</v>
      </c>
      <c r="AJ180">
        <v>55</v>
      </c>
      <c r="AK180">
        <v>80</v>
      </c>
      <c r="AL180">
        <v>1</v>
      </c>
      <c r="AM180">
        <v>11443.73</v>
      </c>
      <c r="AN180">
        <v>9.3451972607424292</v>
      </c>
      <c r="AO180">
        <v>1.06</v>
      </c>
      <c r="AP180" t="s">
        <v>52</v>
      </c>
      <c r="AQ180" t="s">
        <v>59</v>
      </c>
      <c r="AR180" t="s">
        <v>13</v>
      </c>
      <c r="AS180">
        <v>1</v>
      </c>
      <c r="AT180">
        <v>0</v>
      </c>
      <c r="AU180">
        <v>0</v>
      </c>
      <c r="AV180">
        <v>0</v>
      </c>
      <c r="AW180">
        <v>0</v>
      </c>
      <c r="AX180" t="s">
        <v>55</v>
      </c>
      <c r="AY180">
        <v>0</v>
      </c>
      <c r="AZ180">
        <v>1</v>
      </c>
      <c r="BA180">
        <v>0</v>
      </c>
      <c r="BB180">
        <v>0</v>
      </c>
      <c r="BC180">
        <v>0</v>
      </c>
      <c r="BD180">
        <v>1</v>
      </c>
      <c r="BE180">
        <v>0</v>
      </c>
      <c r="BF180">
        <v>0</v>
      </c>
      <c r="BG180" t="s">
        <v>56</v>
      </c>
      <c r="BH180">
        <v>0</v>
      </c>
      <c r="BI180">
        <v>0</v>
      </c>
      <c r="BJ180">
        <v>0</v>
      </c>
      <c r="BK180">
        <v>0</v>
      </c>
      <c r="BL180">
        <v>0</v>
      </c>
      <c r="BM180">
        <v>1</v>
      </c>
      <c r="BN180">
        <v>1</v>
      </c>
      <c r="BO180">
        <v>0</v>
      </c>
      <c r="BP180">
        <v>0</v>
      </c>
      <c r="BQ180">
        <v>0</v>
      </c>
      <c r="BR180" t="s">
        <v>57</v>
      </c>
      <c r="BS180">
        <v>61.9</v>
      </c>
      <c r="BT180">
        <v>57</v>
      </c>
      <c r="BU180">
        <v>35</v>
      </c>
      <c r="BV180">
        <v>41</v>
      </c>
      <c r="BW180">
        <v>55</v>
      </c>
      <c r="BX180">
        <v>80</v>
      </c>
      <c r="BY180">
        <v>1</v>
      </c>
    </row>
    <row r="181" spans="1:77" x14ac:dyDescent="0.3">
      <c r="A181" t="s">
        <v>58</v>
      </c>
      <c r="B181">
        <v>1</v>
      </c>
      <c r="C181">
        <v>0</v>
      </c>
      <c r="D181">
        <v>0</v>
      </c>
      <c r="E181">
        <v>0</v>
      </c>
      <c r="F181">
        <v>0</v>
      </c>
      <c r="G181">
        <v>0</v>
      </c>
      <c r="H181">
        <v>10093.295</v>
      </c>
      <c r="I181">
        <v>-0.71762733278592639</v>
      </c>
      <c r="J181">
        <v>1.01</v>
      </c>
      <c r="K181" t="s">
        <v>52</v>
      </c>
      <c r="L181" t="s">
        <v>59</v>
      </c>
      <c r="M181" t="s">
        <v>74</v>
      </c>
      <c r="N181">
        <v>0</v>
      </c>
      <c r="O181">
        <v>1</v>
      </c>
      <c r="P181">
        <v>0</v>
      </c>
      <c r="Q181" t="s">
        <v>64</v>
      </c>
      <c r="R181">
        <v>0</v>
      </c>
      <c r="S181">
        <v>1</v>
      </c>
      <c r="T181" t="s">
        <v>56</v>
      </c>
      <c r="U181">
        <v>1</v>
      </c>
      <c r="V181">
        <v>1</v>
      </c>
      <c r="W181">
        <v>1</v>
      </c>
      <c r="X181">
        <v>0</v>
      </c>
      <c r="Y181">
        <v>1</v>
      </c>
      <c r="Z181">
        <v>1</v>
      </c>
      <c r="AA181">
        <v>1</v>
      </c>
      <c r="AB181">
        <v>1</v>
      </c>
      <c r="AC181">
        <v>0</v>
      </c>
      <c r="AD181">
        <v>0</v>
      </c>
      <c r="AE181" t="s">
        <v>57</v>
      </c>
      <c r="AF181">
        <v>61.8</v>
      </c>
      <c r="AG181">
        <v>57</v>
      </c>
      <c r="AH181">
        <v>35.5</v>
      </c>
      <c r="AI181">
        <v>40.6</v>
      </c>
      <c r="AJ181">
        <v>50</v>
      </c>
      <c r="AK181">
        <v>80</v>
      </c>
      <c r="AL181">
        <v>1</v>
      </c>
      <c r="AM181">
        <v>10093.295</v>
      </c>
      <c r="AN181">
        <v>9.2196266209896702</v>
      </c>
      <c r="AO181">
        <v>1.01</v>
      </c>
      <c r="AP181" t="s">
        <v>52</v>
      </c>
      <c r="AQ181" t="s">
        <v>59</v>
      </c>
      <c r="AR181" t="s">
        <v>74</v>
      </c>
      <c r="AS181">
        <v>0</v>
      </c>
      <c r="AT181">
        <v>1</v>
      </c>
      <c r="AU181">
        <v>0</v>
      </c>
      <c r="AV181">
        <v>0</v>
      </c>
      <c r="AW181">
        <v>0</v>
      </c>
      <c r="AX181" t="s">
        <v>64</v>
      </c>
      <c r="AY181">
        <v>0</v>
      </c>
      <c r="AZ181">
        <v>1</v>
      </c>
      <c r="BA181">
        <v>0</v>
      </c>
      <c r="BB181">
        <v>0</v>
      </c>
      <c r="BC181">
        <v>1</v>
      </c>
      <c r="BD181">
        <v>0</v>
      </c>
      <c r="BE181">
        <v>0</v>
      </c>
      <c r="BF181">
        <v>0</v>
      </c>
      <c r="BG181" t="s">
        <v>56</v>
      </c>
      <c r="BH181">
        <v>1</v>
      </c>
      <c r="BI181">
        <v>1</v>
      </c>
      <c r="BJ181">
        <v>1</v>
      </c>
      <c r="BK181">
        <v>0</v>
      </c>
      <c r="BL181">
        <v>1</v>
      </c>
      <c r="BM181">
        <v>1</v>
      </c>
      <c r="BN181">
        <v>1</v>
      </c>
      <c r="BO181">
        <v>1</v>
      </c>
      <c r="BP181">
        <v>0</v>
      </c>
      <c r="BQ181">
        <v>0</v>
      </c>
      <c r="BR181" t="s">
        <v>57</v>
      </c>
      <c r="BS181">
        <v>61.8</v>
      </c>
      <c r="BT181">
        <v>57</v>
      </c>
      <c r="BU181">
        <v>35.5</v>
      </c>
      <c r="BV181">
        <v>40.6</v>
      </c>
      <c r="BW181">
        <v>50</v>
      </c>
      <c r="BX181">
        <v>80</v>
      </c>
      <c r="BY181">
        <v>1</v>
      </c>
    </row>
    <row r="182" spans="1:77" x14ac:dyDescent="0.3">
      <c r="A182" t="s">
        <v>71</v>
      </c>
      <c r="B182">
        <v>0</v>
      </c>
      <c r="C182">
        <v>0</v>
      </c>
      <c r="D182">
        <v>0</v>
      </c>
      <c r="E182">
        <v>0</v>
      </c>
      <c r="F182">
        <v>0</v>
      </c>
      <c r="G182">
        <v>1</v>
      </c>
      <c r="H182">
        <v>12676</v>
      </c>
      <c r="I182">
        <v>-0.34526287099602349</v>
      </c>
      <c r="J182">
        <v>1.407</v>
      </c>
      <c r="K182" t="s">
        <v>52</v>
      </c>
      <c r="L182" t="s">
        <v>72</v>
      </c>
      <c r="M182" t="s">
        <v>60</v>
      </c>
      <c r="N182">
        <v>0</v>
      </c>
      <c r="O182">
        <v>0</v>
      </c>
      <c r="P182">
        <v>1</v>
      </c>
      <c r="Q182" t="s">
        <v>64</v>
      </c>
      <c r="R182">
        <v>0</v>
      </c>
      <c r="S182">
        <v>1</v>
      </c>
      <c r="T182" t="s">
        <v>77</v>
      </c>
      <c r="U182">
        <v>1</v>
      </c>
      <c r="V182">
        <v>1</v>
      </c>
      <c r="W182">
        <v>0</v>
      </c>
      <c r="X182">
        <v>1</v>
      </c>
      <c r="Y182">
        <v>1</v>
      </c>
      <c r="Z182">
        <v>1</v>
      </c>
      <c r="AA182">
        <v>1</v>
      </c>
      <c r="AB182">
        <v>0</v>
      </c>
      <c r="AC182">
        <v>1</v>
      </c>
      <c r="AD182">
        <v>0</v>
      </c>
      <c r="AE182" t="s">
        <v>66</v>
      </c>
      <c r="AF182">
        <v>61.6</v>
      </c>
      <c r="AG182">
        <v>56.8</v>
      </c>
      <c r="AH182">
        <v>34.4</v>
      </c>
      <c r="AI182">
        <v>40.9</v>
      </c>
      <c r="AJ182">
        <v>51</v>
      </c>
      <c r="AK182">
        <v>77</v>
      </c>
      <c r="AL182">
        <v>1</v>
      </c>
      <c r="AM182">
        <v>12676</v>
      </c>
      <c r="AN182">
        <v>9.4474657208108113</v>
      </c>
      <c r="AO182">
        <v>1.407</v>
      </c>
      <c r="AP182" t="s">
        <v>52</v>
      </c>
      <c r="AQ182" t="s">
        <v>72</v>
      </c>
      <c r="AR182" t="s">
        <v>60</v>
      </c>
      <c r="AS182">
        <v>0</v>
      </c>
      <c r="AT182">
        <v>0</v>
      </c>
      <c r="AU182">
        <v>0</v>
      </c>
      <c r="AV182">
        <v>0</v>
      </c>
      <c r="AW182">
        <v>1</v>
      </c>
      <c r="AX182" t="s">
        <v>64</v>
      </c>
      <c r="AY182">
        <v>0</v>
      </c>
      <c r="AZ182">
        <v>1</v>
      </c>
      <c r="BA182">
        <v>0</v>
      </c>
      <c r="BB182">
        <v>0</v>
      </c>
      <c r="BC182">
        <v>1</v>
      </c>
      <c r="BD182">
        <v>0</v>
      </c>
      <c r="BE182">
        <v>0</v>
      </c>
      <c r="BF182">
        <v>0</v>
      </c>
      <c r="BG182" t="s">
        <v>77</v>
      </c>
      <c r="BH182">
        <v>1</v>
      </c>
      <c r="BI182">
        <v>1</v>
      </c>
      <c r="BJ182">
        <v>0</v>
      </c>
      <c r="BK182">
        <v>1</v>
      </c>
      <c r="BL182">
        <v>1</v>
      </c>
      <c r="BM182">
        <v>1</v>
      </c>
      <c r="BN182">
        <v>1</v>
      </c>
      <c r="BO182">
        <v>0</v>
      </c>
      <c r="BP182">
        <v>1</v>
      </c>
      <c r="BQ182">
        <v>0</v>
      </c>
      <c r="BR182" t="s">
        <v>66</v>
      </c>
      <c r="BS182">
        <v>61.6</v>
      </c>
      <c r="BT182">
        <v>56.8</v>
      </c>
      <c r="BU182">
        <v>34.4</v>
      </c>
      <c r="BV182">
        <v>40.9</v>
      </c>
      <c r="BW182">
        <v>51</v>
      </c>
      <c r="BX182">
        <v>77</v>
      </c>
      <c r="BY182">
        <v>1</v>
      </c>
    </row>
    <row r="183" spans="1:77" x14ac:dyDescent="0.3">
      <c r="A183" t="s">
        <v>71</v>
      </c>
      <c r="B183">
        <v>0</v>
      </c>
      <c r="C183">
        <v>0</v>
      </c>
      <c r="D183">
        <v>0</v>
      </c>
      <c r="E183">
        <v>0</v>
      </c>
      <c r="F183">
        <v>0</v>
      </c>
      <c r="G183">
        <v>1</v>
      </c>
      <c r="H183">
        <v>8349</v>
      </c>
      <c r="I183">
        <v>-0.9691130692048433</v>
      </c>
      <c r="J183">
        <v>1.1180000000000001</v>
      </c>
      <c r="K183" t="s">
        <v>52</v>
      </c>
      <c r="L183" t="s">
        <v>72</v>
      </c>
      <c r="M183" t="s">
        <v>60</v>
      </c>
      <c r="N183">
        <v>0</v>
      </c>
      <c r="O183">
        <v>0</v>
      </c>
      <c r="P183">
        <v>1</v>
      </c>
      <c r="Q183" t="s">
        <v>55</v>
      </c>
      <c r="R183">
        <v>0</v>
      </c>
      <c r="S183">
        <v>1</v>
      </c>
      <c r="T183" t="s">
        <v>65</v>
      </c>
      <c r="U183">
        <v>1</v>
      </c>
      <c r="V183">
        <v>1</v>
      </c>
      <c r="W183">
        <v>0</v>
      </c>
      <c r="X183">
        <v>1</v>
      </c>
      <c r="Y183">
        <v>1</v>
      </c>
      <c r="Z183">
        <v>1</v>
      </c>
      <c r="AA183">
        <v>1</v>
      </c>
      <c r="AB183">
        <v>0</v>
      </c>
      <c r="AC183">
        <v>1</v>
      </c>
      <c r="AD183">
        <v>0</v>
      </c>
      <c r="AE183" t="s">
        <v>66</v>
      </c>
      <c r="AF183">
        <v>61.8</v>
      </c>
      <c r="AG183">
        <v>56.5</v>
      </c>
      <c r="AH183">
        <v>34.799999999999997</v>
      </c>
      <c r="AI183">
        <v>40.799999999999997</v>
      </c>
      <c r="AJ183">
        <v>51</v>
      </c>
      <c r="AK183">
        <v>76</v>
      </c>
      <c r="AL183">
        <v>1</v>
      </c>
      <c r="AM183">
        <v>8349</v>
      </c>
      <c r="AN183">
        <v>9.0298970501940001</v>
      </c>
      <c r="AO183">
        <v>1.1180000000000001</v>
      </c>
      <c r="AP183" t="s">
        <v>52</v>
      </c>
      <c r="AQ183" t="s">
        <v>72</v>
      </c>
      <c r="AR183" t="s">
        <v>60</v>
      </c>
      <c r="AS183">
        <v>0</v>
      </c>
      <c r="AT183">
        <v>0</v>
      </c>
      <c r="AU183">
        <v>0</v>
      </c>
      <c r="AV183">
        <v>0</v>
      </c>
      <c r="AW183">
        <v>1</v>
      </c>
      <c r="AX183" t="s">
        <v>55</v>
      </c>
      <c r="AY183">
        <v>0</v>
      </c>
      <c r="AZ183">
        <v>1</v>
      </c>
      <c r="BA183">
        <v>0</v>
      </c>
      <c r="BB183">
        <v>0</v>
      </c>
      <c r="BC183">
        <v>0</v>
      </c>
      <c r="BD183">
        <v>1</v>
      </c>
      <c r="BE183">
        <v>0</v>
      </c>
      <c r="BF183">
        <v>0</v>
      </c>
      <c r="BG183" t="s">
        <v>65</v>
      </c>
      <c r="BH183">
        <v>1</v>
      </c>
      <c r="BI183">
        <v>1</v>
      </c>
      <c r="BJ183">
        <v>0</v>
      </c>
      <c r="BK183">
        <v>1</v>
      </c>
      <c r="BL183">
        <v>1</v>
      </c>
      <c r="BM183">
        <v>1</v>
      </c>
      <c r="BN183">
        <v>1</v>
      </c>
      <c r="BO183">
        <v>0</v>
      </c>
      <c r="BP183">
        <v>1</v>
      </c>
      <c r="BQ183">
        <v>0</v>
      </c>
      <c r="BR183" t="s">
        <v>66</v>
      </c>
      <c r="BS183">
        <v>61.8</v>
      </c>
      <c r="BT183">
        <v>56.5</v>
      </c>
      <c r="BU183">
        <v>34.799999999999997</v>
      </c>
      <c r="BV183">
        <v>40.799999999999997</v>
      </c>
      <c r="BW183">
        <v>51</v>
      </c>
      <c r="BX183">
        <v>76</v>
      </c>
      <c r="BY183">
        <v>1</v>
      </c>
    </row>
    <row r="184" spans="1:77" x14ac:dyDescent="0.3">
      <c r="A184" t="s">
        <v>71</v>
      </c>
      <c r="B184">
        <v>0</v>
      </c>
      <c r="C184">
        <v>0</v>
      </c>
      <c r="D184">
        <v>0</v>
      </c>
      <c r="E184">
        <v>0</v>
      </c>
      <c r="F184">
        <v>0</v>
      </c>
      <c r="G184">
        <v>1</v>
      </c>
      <c r="H184">
        <v>26855</v>
      </c>
      <c r="I184">
        <v>1.699010750543809</v>
      </c>
      <c r="J184">
        <v>1.82</v>
      </c>
      <c r="K184" t="s">
        <v>52</v>
      </c>
      <c r="L184" t="s">
        <v>72</v>
      </c>
      <c r="M184" t="s">
        <v>74</v>
      </c>
      <c r="N184">
        <v>0</v>
      </c>
      <c r="O184">
        <v>1</v>
      </c>
      <c r="P184">
        <v>0</v>
      </c>
      <c r="Q184" t="s">
        <v>55</v>
      </c>
      <c r="R184">
        <v>0</v>
      </c>
      <c r="S184">
        <v>1</v>
      </c>
      <c r="T184" t="s">
        <v>77</v>
      </c>
      <c r="U184">
        <v>1</v>
      </c>
      <c r="V184">
        <v>1</v>
      </c>
      <c r="W184">
        <v>0</v>
      </c>
      <c r="X184">
        <v>1</v>
      </c>
      <c r="Y184">
        <v>1</v>
      </c>
      <c r="Z184">
        <v>1</v>
      </c>
      <c r="AA184">
        <v>1</v>
      </c>
      <c r="AB184">
        <v>0</v>
      </c>
      <c r="AC184">
        <v>1</v>
      </c>
      <c r="AD184">
        <v>0</v>
      </c>
      <c r="AE184" t="s">
        <v>66</v>
      </c>
      <c r="AF184">
        <v>61.8</v>
      </c>
      <c r="AG184">
        <v>56.2</v>
      </c>
      <c r="AH184">
        <v>34.6</v>
      </c>
      <c r="AI184">
        <v>40.6</v>
      </c>
      <c r="AJ184">
        <v>55</v>
      </c>
      <c r="AK184">
        <v>77</v>
      </c>
      <c r="AL184">
        <v>1</v>
      </c>
      <c r="AM184">
        <v>26855</v>
      </c>
      <c r="AN184">
        <v>10.19820730233956</v>
      </c>
      <c r="AO184">
        <v>1.82</v>
      </c>
      <c r="AP184" t="s">
        <v>52</v>
      </c>
      <c r="AQ184" t="s">
        <v>72</v>
      </c>
      <c r="AR184" t="s">
        <v>74</v>
      </c>
      <c r="AS184">
        <v>0</v>
      </c>
      <c r="AT184">
        <v>1</v>
      </c>
      <c r="AU184">
        <v>0</v>
      </c>
      <c r="AV184">
        <v>0</v>
      </c>
      <c r="AW184">
        <v>0</v>
      </c>
      <c r="AX184" t="s">
        <v>55</v>
      </c>
      <c r="AY184">
        <v>0</v>
      </c>
      <c r="AZ184">
        <v>1</v>
      </c>
      <c r="BA184">
        <v>0</v>
      </c>
      <c r="BB184">
        <v>0</v>
      </c>
      <c r="BC184">
        <v>0</v>
      </c>
      <c r="BD184">
        <v>1</v>
      </c>
      <c r="BE184">
        <v>0</v>
      </c>
      <c r="BF184">
        <v>0</v>
      </c>
      <c r="BG184" t="s">
        <v>77</v>
      </c>
      <c r="BH184">
        <v>1</v>
      </c>
      <c r="BI184">
        <v>1</v>
      </c>
      <c r="BJ184">
        <v>0</v>
      </c>
      <c r="BK184">
        <v>1</v>
      </c>
      <c r="BL184">
        <v>1</v>
      </c>
      <c r="BM184">
        <v>1</v>
      </c>
      <c r="BN184">
        <v>1</v>
      </c>
      <c r="BO184">
        <v>0</v>
      </c>
      <c r="BP184">
        <v>1</v>
      </c>
      <c r="BQ184">
        <v>0</v>
      </c>
      <c r="BR184" t="s">
        <v>66</v>
      </c>
      <c r="BS184">
        <v>61.8</v>
      </c>
      <c r="BT184">
        <v>56.2</v>
      </c>
      <c r="BU184">
        <v>34.6</v>
      </c>
      <c r="BV184">
        <v>40.6</v>
      </c>
      <c r="BW184">
        <v>55</v>
      </c>
      <c r="BX184">
        <v>77</v>
      </c>
      <c r="BY184">
        <v>1</v>
      </c>
    </row>
    <row r="185" spans="1:77" x14ac:dyDescent="0.3">
      <c r="A185" t="s">
        <v>58</v>
      </c>
      <c r="B185">
        <v>1</v>
      </c>
      <c r="C185">
        <v>0</v>
      </c>
      <c r="D185">
        <v>0</v>
      </c>
      <c r="E185">
        <v>0</v>
      </c>
      <c r="F185">
        <v>0</v>
      </c>
      <c r="G185">
        <v>0</v>
      </c>
      <c r="H185">
        <v>10500.1</v>
      </c>
      <c r="I185">
        <v>-0.65897575435229128</v>
      </c>
      <c r="J185">
        <v>1.1499999999999999</v>
      </c>
      <c r="K185" t="s">
        <v>52</v>
      </c>
      <c r="L185" t="s">
        <v>59</v>
      </c>
      <c r="M185" t="s">
        <v>60</v>
      </c>
      <c r="N185">
        <v>0</v>
      </c>
      <c r="O185">
        <v>0</v>
      </c>
      <c r="P185">
        <v>1</v>
      </c>
      <c r="Q185" t="s">
        <v>78</v>
      </c>
      <c r="R185">
        <v>1</v>
      </c>
      <c r="S185">
        <v>0</v>
      </c>
      <c r="T185" t="s">
        <v>65</v>
      </c>
      <c r="U185">
        <v>0</v>
      </c>
      <c r="V185">
        <v>0</v>
      </c>
      <c r="W185">
        <v>1</v>
      </c>
      <c r="X185">
        <v>0</v>
      </c>
      <c r="Y185">
        <v>0</v>
      </c>
      <c r="Z185">
        <v>1</v>
      </c>
      <c r="AA185">
        <v>1</v>
      </c>
      <c r="AB185">
        <v>0</v>
      </c>
      <c r="AC185">
        <v>0</v>
      </c>
      <c r="AD185">
        <v>0</v>
      </c>
      <c r="AE185" t="s">
        <v>57</v>
      </c>
      <c r="AF185">
        <v>61.1</v>
      </c>
      <c r="AG185">
        <v>56</v>
      </c>
      <c r="AH185">
        <v>34</v>
      </c>
      <c r="AI185">
        <v>41</v>
      </c>
      <c r="AJ185">
        <v>55</v>
      </c>
      <c r="AK185">
        <v>80</v>
      </c>
      <c r="AL185">
        <v>1</v>
      </c>
      <c r="AM185">
        <v>10500.1</v>
      </c>
      <c r="AN185">
        <v>9.2591400599097877</v>
      </c>
      <c r="AO185">
        <v>1.1499999999999999</v>
      </c>
      <c r="AP185" t="s">
        <v>52</v>
      </c>
      <c r="AQ185" t="s">
        <v>59</v>
      </c>
      <c r="AR185" t="s">
        <v>60</v>
      </c>
      <c r="AS185">
        <v>0</v>
      </c>
      <c r="AT185">
        <v>0</v>
      </c>
      <c r="AU185">
        <v>0</v>
      </c>
      <c r="AV185">
        <v>0</v>
      </c>
      <c r="AW185">
        <v>1</v>
      </c>
      <c r="AX185" t="s">
        <v>78</v>
      </c>
      <c r="AY185">
        <v>1</v>
      </c>
      <c r="AZ185">
        <v>0</v>
      </c>
      <c r="BA185">
        <v>0</v>
      </c>
      <c r="BB185">
        <v>1</v>
      </c>
      <c r="BC185">
        <v>0</v>
      </c>
      <c r="BD185">
        <v>0</v>
      </c>
      <c r="BE185">
        <v>0</v>
      </c>
      <c r="BF185">
        <v>0</v>
      </c>
      <c r="BG185" t="s">
        <v>65</v>
      </c>
      <c r="BH185">
        <v>0</v>
      </c>
      <c r="BI185">
        <v>0</v>
      </c>
      <c r="BJ185">
        <v>1</v>
      </c>
      <c r="BK185">
        <v>0</v>
      </c>
      <c r="BL185">
        <v>0</v>
      </c>
      <c r="BM185">
        <v>1</v>
      </c>
      <c r="BN185">
        <v>1</v>
      </c>
      <c r="BO185">
        <v>0</v>
      </c>
      <c r="BP185">
        <v>0</v>
      </c>
      <c r="BQ185">
        <v>0</v>
      </c>
      <c r="BR185" t="s">
        <v>57</v>
      </c>
      <c r="BS185">
        <v>61.1</v>
      </c>
      <c r="BT185">
        <v>56</v>
      </c>
      <c r="BU185">
        <v>34</v>
      </c>
      <c r="BV185">
        <v>41</v>
      </c>
      <c r="BW185">
        <v>55</v>
      </c>
      <c r="BX185">
        <v>80</v>
      </c>
      <c r="BY185">
        <v>1</v>
      </c>
    </row>
    <row r="186" spans="1:77" x14ac:dyDescent="0.3">
      <c r="A186" t="s">
        <v>62</v>
      </c>
      <c r="B186">
        <v>0</v>
      </c>
      <c r="C186">
        <v>1</v>
      </c>
      <c r="D186">
        <v>0</v>
      </c>
      <c r="E186">
        <v>0</v>
      </c>
      <c r="F186">
        <v>0</v>
      </c>
      <c r="G186">
        <v>0</v>
      </c>
      <c r="H186">
        <v>10400</v>
      </c>
      <c r="I186">
        <v>-0.673407786901564</v>
      </c>
      <c r="J186">
        <v>1.03</v>
      </c>
      <c r="K186" t="s">
        <v>52</v>
      </c>
      <c r="L186" t="s">
        <v>63</v>
      </c>
      <c r="M186" t="s">
        <v>74</v>
      </c>
      <c r="N186">
        <v>0</v>
      </c>
      <c r="O186">
        <v>1</v>
      </c>
      <c r="P186">
        <v>0</v>
      </c>
      <c r="Q186" t="s">
        <v>55</v>
      </c>
      <c r="R186">
        <v>0</v>
      </c>
      <c r="S186">
        <v>1</v>
      </c>
      <c r="T186" t="s">
        <v>65</v>
      </c>
      <c r="U186">
        <v>1</v>
      </c>
      <c r="V186">
        <v>1</v>
      </c>
      <c r="W186">
        <v>0</v>
      </c>
      <c r="X186">
        <v>1</v>
      </c>
      <c r="Y186">
        <v>1</v>
      </c>
      <c r="Z186">
        <v>1</v>
      </c>
      <c r="AA186">
        <v>1</v>
      </c>
      <c r="AB186">
        <v>0</v>
      </c>
      <c r="AC186">
        <v>1</v>
      </c>
      <c r="AD186">
        <v>1</v>
      </c>
      <c r="AE186" t="s">
        <v>66</v>
      </c>
      <c r="AF186">
        <v>61.9</v>
      </c>
      <c r="AG186">
        <v>55.6</v>
      </c>
      <c r="AH186">
        <v>34.799999999999997</v>
      </c>
      <c r="AI186">
        <v>40.9</v>
      </c>
      <c r="AJ186">
        <v>54</v>
      </c>
      <c r="AK186">
        <v>77</v>
      </c>
      <c r="AL186">
        <v>1</v>
      </c>
      <c r="AM186">
        <v>10400</v>
      </c>
      <c r="AN186">
        <v>9.2495610851294643</v>
      </c>
      <c r="AO186">
        <v>1.03</v>
      </c>
      <c r="AP186" t="s">
        <v>52</v>
      </c>
      <c r="AQ186" t="s">
        <v>63</v>
      </c>
      <c r="AR186" t="s">
        <v>74</v>
      </c>
      <c r="AS186">
        <v>0</v>
      </c>
      <c r="AT186">
        <v>1</v>
      </c>
      <c r="AU186">
        <v>0</v>
      </c>
      <c r="AV186">
        <v>0</v>
      </c>
      <c r="AW186">
        <v>0</v>
      </c>
      <c r="AX186" t="s">
        <v>55</v>
      </c>
      <c r="AY186">
        <v>0</v>
      </c>
      <c r="AZ186">
        <v>1</v>
      </c>
      <c r="BA186">
        <v>0</v>
      </c>
      <c r="BB186">
        <v>0</v>
      </c>
      <c r="BC186">
        <v>0</v>
      </c>
      <c r="BD186">
        <v>1</v>
      </c>
      <c r="BE186">
        <v>0</v>
      </c>
      <c r="BF186">
        <v>0</v>
      </c>
      <c r="BG186" t="s">
        <v>65</v>
      </c>
      <c r="BH186">
        <v>1</v>
      </c>
      <c r="BI186">
        <v>1</v>
      </c>
      <c r="BJ186">
        <v>0</v>
      </c>
      <c r="BK186">
        <v>1</v>
      </c>
      <c r="BL186">
        <v>1</v>
      </c>
      <c r="BM186">
        <v>1</v>
      </c>
      <c r="BN186">
        <v>1</v>
      </c>
      <c r="BO186">
        <v>0</v>
      </c>
      <c r="BP186">
        <v>1</v>
      </c>
      <c r="BQ186">
        <v>1</v>
      </c>
      <c r="BR186" t="s">
        <v>66</v>
      </c>
      <c r="BS186">
        <v>61.9</v>
      </c>
      <c r="BT186">
        <v>55.6</v>
      </c>
      <c r="BU186">
        <v>34.799999999999997</v>
      </c>
      <c r="BV186">
        <v>40.9</v>
      </c>
      <c r="BW186">
        <v>54</v>
      </c>
      <c r="BX186">
        <v>77</v>
      </c>
      <c r="BY186">
        <v>1</v>
      </c>
    </row>
    <row r="187" spans="1:77" x14ac:dyDescent="0.3">
      <c r="A187" t="s">
        <v>58</v>
      </c>
      <c r="B187">
        <v>1</v>
      </c>
      <c r="C187">
        <v>0</v>
      </c>
      <c r="D187">
        <v>0</v>
      </c>
      <c r="E187">
        <v>0</v>
      </c>
      <c r="F187">
        <v>0</v>
      </c>
      <c r="G187">
        <v>0</v>
      </c>
      <c r="H187">
        <v>10490.25</v>
      </c>
      <c r="I187">
        <v>-0.66039588942332372</v>
      </c>
      <c r="J187">
        <v>1.06</v>
      </c>
      <c r="K187" t="s">
        <v>52</v>
      </c>
      <c r="L187" t="s">
        <v>59</v>
      </c>
      <c r="M187" t="s">
        <v>69</v>
      </c>
      <c r="N187">
        <v>0</v>
      </c>
      <c r="O187">
        <v>1</v>
      </c>
      <c r="P187">
        <v>0</v>
      </c>
      <c r="Q187" t="s">
        <v>61</v>
      </c>
      <c r="R187">
        <v>0</v>
      </c>
      <c r="S187">
        <v>1</v>
      </c>
      <c r="T187" t="s">
        <v>56</v>
      </c>
      <c r="U187">
        <v>1</v>
      </c>
      <c r="V187">
        <v>1</v>
      </c>
      <c r="W187">
        <v>0</v>
      </c>
      <c r="X187">
        <v>0</v>
      </c>
      <c r="Y187">
        <v>1</v>
      </c>
      <c r="Z187">
        <v>1</v>
      </c>
      <c r="AA187">
        <v>1</v>
      </c>
      <c r="AB187">
        <v>0</v>
      </c>
      <c r="AC187">
        <v>0</v>
      </c>
      <c r="AD187">
        <v>0</v>
      </c>
      <c r="AE187" t="s">
        <v>57</v>
      </c>
      <c r="AF187">
        <v>61.9</v>
      </c>
      <c r="AG187">
        <v>55</v>
      </c>
      <c r="AH187">
        <v>34</v>
      </c>
      <c r="AI187">
        <v>40.6</v>
      </c>
      <c r="AJ187">
        <v>55</v>
      </c>
      <c r="AK187">
        <v>80</v>
      </c>
      <c r="AL187">
        <v>1</v>
      </c>
      <c r="AM187">
        <v>10490.25</v>
      </c>
      <c r="AN187">
        <v>9.2582015333275223</v>
      </c>
      <c r="AO187">
        <v>1.06</v>
      </c>
      <c r="AP187" t="s">
        <v>52</v>
      </c>
      <c r="AQ187" t="s">
        <v>59</v>
      </c>
      <c r="AR187" t="s">
        <v>69</v>
      </c>
      <c r="AS187">
        <v>0</v>
      </c>
      <c r="AT187">
        <v>0</v>
      </c>
      <c r="AU187">
        <v>1</v>
      </c>
      <c r="AV187">
        <v>0</v>
      </c>
      <c r="AW187">
        <v>0</v>
      </c>
      <c r="AX187" t="s">
        <v>61</v>
      </c>
      <c r="AY187">
        <v>0</v>
      </c>
      <c r="AZ187">
        <v>1</v>
      </c>
      <c r="BA187">
        <v>0</v>
      </c>
      <c r="BB187">
        <v>0</v>
      </c>
      <c r="BC187">
        <v>0</v>
      </c>
      <c r="BD187">
        <v>0</v>
      </c>
      <c r="BE187">
        <v>0</v>
      </c>
      <c r="BF187">
        <v>1</v>
      </c>
      <c r="BG187" t="s">
        <v>56</v>
      </c>
      <c r="BH187">
        <v>1</v>
      </c>
      <c r="BI187">
        <v>1</v>
      </c>
      <c r="BJ187">
        <v>0</v>
      </c>
      <c r="BK187">
        <v>0</v>
      </c>
      <c r="BL187">
        <v>1</v>
      </c>
      <c r="BM187">
        <v>1</v>
      </c>
      <c r="BN187">
        <v>1</v>
      </c>
      <c r="BO187">
        <v>0</v>
      </c>
      <c r="BP187">
        <v>0</v>
      </c>
      <c r="BQ187">
        <v>0</v>
      </c>
      <c r="BR187" t="s">
        <v>57</v>
      </c>
      <c r="BS187">
        <v>61.9</v>
      </c>
      <c r="BT187">
        <v>55</v>
      </c>
      <c r="BU187">
        <v>34</v>
      </c>
      <c r="BV187">
        <v>40.6</v>
      </c>
      <c r="BW187">
        <v>55</v>
      </c>
      <c r="BX187">
        <v>80</v>
      </c>
      <c r="BY187">
        <v>1</v>
      </c>
    </row>
    <row r="188" spans="1:77" x14ac:dyDescent="0.3">
      <c r="A188" t="s">
        <v>58</v>
      </c>
      <c r="B188">
        <v>1</v>
      </c>
      <c r="C188">
        <v>0</v>
      </c>
      <c r="D188">
        <v>0</v>
      </c>
      <c r="E188">
        <v>0</v>
      </c>
      <c r="F188">
        <v>0</v>
      </c>
      <c r="G188">
        <v>0</v>
      </c>
      <c r="H188">
        <v>27486.424999999999</v>
      </c>
      <c r="I188">
        <v>1.7900471756429548</v>
      </c>
      <c r="J188">
        <v>1.72</v>
      </c>
      <c r="K188" t="s">
        <v>52</v>
      </c>
      <c r="L188" t="s">
        <v>59</v>
      </c>
      <c r="M188" t="s">
        <v>74</v>
      </c>
      <c r="N188">
        <v>0</v>
      </c>
      <c r="O188">
        <v>1</v>
      </c>
      <c r="P188">
        <v>0</v>
      </c>
      <c r="Q188" t="s">
        <v>64</v>
      </c>
      <c r="R188">
        <v>0</v>
      </c>
      <c r="S188">
        <v>1</v>
      </c>
      <c r="T188" t="s">
        <v>56</v>
      </c>
      <c r="U188">
        <v>0</v>
      </c>
      <c r="V188">
        <v>1</v>
      </c>
      <c r="W188">
        <v>1</v>
      </c>
      <c r="X188">
        <v>0</v>
      </c>
      <c r="Y188">
        <v>1</v>
      </c>
      <c r="Z188">
        <v>1</v>
      </c>
      <c r="AA188">
        <v>1</v>
      </c>
      <c r="AB188">
        <v>1</v>
      </c>
      <c r="AC188">
        <v>0</v>
      </c>
      <c r="AD188">
        <v>0</v>
      </c>
      <c r="AE188" t="s">
        <v>57</v>
      </c>
      <c r="AF188">
        <v>61.9</v>
      </c>
      <c r="AG188">
        <v>57</v>
      </c>
      <c r="AH188">
        <v>35.5</v>
      </c>
      <c r="AI188">
        <v>40.6</v>
      </c>
      <c r="AJ188">
        <v>50</v>
      </c>
      <c r="AK188">
        <v>80</v>
      </c>
      <c r="AL188">
        <v>1</v>
      </c>
      <c r="AM188">
        <v>27486.424999999999</v>
      </c>
      <c r="AN188">
        <v>10.221447525412486</v>
      </c>
      <c r="AO188">
        <v>1.72</v>
      </c>
      <c r="AP188" t="s">
        <v>52</v>
      </c>
      <c r="AQ188" t="s">
        <v>59</v>
      </c>
      <c r="AR188" t="s">
        <v>74</v>
      </c>
      <c r="AS188">
        <v>0</v>
      </c>
      <c r="AT188">
        <v>1</v>
      </c>
      <c r="AU188">
        <v>0</v>
      </c>
      <c r="AV188">
        <v>0</v>
      </c>
      <c r="AW188">
        <v>0</v>
      </c>
      <c r="AX188" t="s">
        <v>64</v>
      </c>
      <c r="AY188">
        <v>0</v>
      </c>
      <c r="AZ188">
        <v>1</v>
      </c>
      <c r="BA188">
        <v>0</v>
      </c>
      <c r="BB188">
        <v>0</v>
      </c>
      <c r="BC188">
        <v>1</v>
      </c>
      <c r="BD188">
        <v>0</v>
      </c>
      <c r="BE188">
        <v>0</v>
      </c>
      <c r="BF188">
        <v>0</v>
      </c>
      <c r="BG188" t="s">
        <v>56</v>
      </c>
      <c r="BH188">
        <v>0</v>
      </c>
      <c r="BI188">
        <v>1</v>
      </c>
      <c r="BJ188">
        <v>1</v>
      </c>
      <c r="BK188">
        <v>0</v>
      </c>
      <c r="BL188">
        <v>1</v>
      </c>
      <c r="BM188">
        <v>1</v>
      </c>
      <c r="BN188">
        <v>1</v>
      </c>
      <c r="BO188">
        <v>1</v>
      </c>
      <c r="BP188">
        <v>0</v>
      </c>
      <c r="BQ188">
        <v>0</v>
      </c>
      <c r="BR188" t="s">
        <v>57</v>
      </c>
      <c r="BS188">
        <v>61.9</v>
      </c>
      <c r="BT188">
        <v>57</v>
      </c>
      <c r="BU188">
        <v>35.5</v>
      </c>
      <c r="BV188">
        <v>40.6</v>
      </c>
      <c r="BW188">
        <v>50</v>
      </c>
      <c r="BX188">
        <v>80</v>
      </c>
      <c r="BY188">
        <v>1</v>
      </c>
    </row>
    <row r="189" spans="1:77" x14ac:dyDescent="0.3">
      <c r="A189" t="s">
        <v>75</v>
      </c>
      <c r="B189">
        <v>0</v>
      </c>
      <c r="C189">
        <v>0</v>
      </c>
      <c r="D189">
        <v>1</v>
      </c>
      <c r="E189">
        <v>0</v>
      </c>
      <c r="F189">
        <v>0</v>
      </c>
      <c r="G189">
        <v>0</v>
      </c>
      <c r="H189">
        <v>10454</v>
      </c>
      <c r="I189">
        <v>-0.6656222748370213</v>
      </c>
      <c r="J189">
        <v>1.2</v>
      </c>
      <c r="K189" t="s">
        <v>76</v>
      </c>
      <c r="L189" t="s">
        <v>72</v>
      </c>
      <c r="M189" t="s">
        <v>60</v>
      </c>
      <c r="N189">
        <v>0</v>
      </c>
      <c r="O189">
        <v>0</v>
      </c>
      <c r="P189">
        <v>1</v>
      </c>
      <c r="Q189" t="s">
        <v>64</v>
      </c>
      <c r="R189">
        <v>0</v>
      </c>
      <c r="S189">
        <v>1</v>
      </c>
      <c r="T189" t="s">
        <v>65</v>
      </c>
      <c r="U189">
        <v>1</v>
      </c>
      <c r="V189">
        <v>1</v>
      </c>
      <c r="W189">
        <v>0</v>
      </c>
      <c r="X189">
        <v>1</v>
      </c>
      <c r="Y189">
        <v>1</v>
      </c>
      <c r="Z189">
        <v>1</v>
      </c>
      <c r="AA189">
        <v>1</v>
      </c>
      <c r="AB189">
        <v>0</v>
      </c>
      <c r="AC189">
        <v>1</v>
      </c>
      <c r="AD189">
        <v>0</v>
      </c>
      <c r="AE189" t="s">
        <v>66</v>
      </c>
      <c r="AF189">
        <v>61.4</v>
      </c>
      <c r="AG189">
        <v>55.9</v>
      </c>
      <c r="AH189">
        <v>34.299999999999997</v>
      </c>
      <c r="AI189">
        <v>40.6</v>
      </c>
      <c r="AJ189">
        <v>52</v>
      </c>
      <c r="AK189">
        <v>75</v>
      </c>
      <c r="AL189">
        <v>1</v>
      </c>
      <c r="AM189">
        <v>10454</v>
      </c>
      <c r="AN189">
        <v>9.2547399592728663</v>
      </c>
      <c r="AO189">
        <v>1.2</v>
      </c>
      <c r="AP189" t="s">
        <v>76</v>
      </c>
      <c r="AQ189" t="s">
        <v>72</v>
      </c>
      <c r="AR189" t="s">
        <v>60</v>
      </c>
      <c r="AS189">
        <v>0</v>
      </c>
      <c r="AT189">
        <v>0</v>
      </c>
      <c r="AU189">
        <v>0</v>
      </c>
      <c r="AV189">
        <v>0</v>
      </c>
      <c r="AW189">
        <v>1</v>
      </c>
      <c r="AX189" t="s">
        <v>64</v>
      </c>
      <c r="AY189">
        <v>0</v>
      </c>
      <c r="AZ189">
        <v>1</v>
      </c>
      <c r="BA189">
        <v>0</v>
      </c>
      <c r="BB189">
        <v>0</v>
      </c>
      <c r="BC189">
        <v>1</v>
      </c>
      <c r="BD189">
        <v>0</v>
      </c>
      <c r="BE189">
        <v>0</v>
      </c>
      <c r="BF189">
        <v>0</v>
      </c>
      <c r="BG189" t="s">
        <v>65</v>
      </c>
      <c r="BH189">
        <v>1</v>
      </c>
      <c r="BI189">
        <v>1</v>
      </c>
      <c r="BJ189">
        <v>0</v>
      </c>
      <c r="BK189">
        <v>1</v>
      </c>
      <c r="BL189">
        <v>1</v>
      </c>
      <c r="BM189">
        <v>1</v>
      </c>
      <c r="BN189">
        <v>1</v>
      </c>
      <c r="BO189">
        <v>0</v>
      </c>
      <c r="BP189">
        <v>1</v>
      </c>
      <c r="BQ189">
        <v>0</v>
      </c>
      <c r="BR189" t="s">
        <v>66</v>
      </c>
      <c r="BS189">
        <v>61.4</v>
      </c>
      <c r="BT189">
        <v>55.9</v>
      </c>
      <c r="BU189">
        <v>34.299999999999997</v>
      </c>
      <c r="BV189">
        <v>40.6</v>
      </c>
      <c r="BW189">
        <v>52</v>
      </c>
      <c r="BX189">
        <v>75</v>
      </c>
      <c r="BY189">
        <v>1</v>
      </c>
    </row>
    <row r="190" spans="1:77" x14ac:dyDescent="0.3">
      <c r="A190" t="s">
        <v>58</v>
      </c>
      <c r="B190">
        <v>1</v>
      </c>
      <c r="C190">
        <v>0</v>
      </c>
      <c r="D190">
        <v>0</v>
      </c>
      <c r="E190">
        <v>0</v>
      </c>
      <c r="F190">
        <v>0</v>
      </c>
      <c r="G190">
        <v>0</v>
      </c>
      <c r="H190">
        <v>6954.0999999999995</v>
      </c>
      <c r="I190">
        <v>-1.1702243799239289</v>
      </c>
      <c r="J190">
        <v>1.04</v>
      </c>
      <c r="K190" t="s">
        <v>52</v>
      </c>
      <c r="L190" t="s">
        <v>59</v>
      </c>
      <c r="M190" t="s">
        <v>60</v>
      </c>
      <c r="N190">
        <v>0</v>
      </c>
      <c r="O190">
        <v>0</v>
      </c>
      <c r="P190">
        <v>1</v>
      </c>
      <c r="Q190" t="s">
        <v>55</v>
      </c>
      <c r="R190">
        <v>0</v>
      </c>
      <c r="S190">
        <v>1</v>
      </c>
      <c r="T190" t="s">
        <v>70</v>
      </c>
      <c r="U190">
        <v>1</v>
      </c>
      <c r="V190">
        <v>1</v>
      </c>
      <c r="W190">
        <v>0</v>
      </c>
      <c r="X190">
        <v>0</v>
      </c>
      <c r="Y190">
        <v>0</v>
      </c>
      <c r="Z190">
        <v>1</v>
      </c>
      <c r="AA190">
        <v>1</v>
      </c>
      <c r="AB190">
        <v>0</v>
      </c>
      <c r="AC190">
        <v>0</v>
      </c>
      <c r="AD190">
        <v>0</v>
      </c>
      <c r="AE190" t="s">
        <v>57</v>
      </c>
      <c r="AF190">
        <v>61.9</v>
      </c>
      <c r="AG190">
        <v>57</v>
      </c>
      <c r="AH190">
        <v>35</v>
      </c>
      <c r="AI190">
        <v>41</v>
      </c>
      <c r="AJ190">
        <v>55</v>
      </c>
      <c r="AK190">
        <v>80</v>
      </c>
      <c r="AL190">
        <v>1</v>
      </c>
      <c r="AM190">
        <v>6954.0999999999995</v>
      </c>
      <c r="AN190">
        <v>8.8470866926772391</v>
      </c>
      <c r="AO190">
        <v>1.04</v>
      </c>
      <c r="AP190" t="s">
        <v>52</v>
      </c>
      <c r="AQ190" t="s">
        <v>59</v>
      </c>
      <c r="AR190" t="s">
        <v>60</v>
      </c>
      <c r="AS190">
        <v>0</v>
      </c>
      <c r="AT190">
        <v>0</v>
      </c>
      <c r="AU190">
        <v>0</v>
      </c>
      <c r="AV190">
        <v>0</v>
      </c>
      <c r="AW190">
        <v>1</v>
      </c>
      <c r="AX190" t="s">
        <v>55</v>
      </c>
      <c r="AY190">
        <v>0</v>
      </c>
      <c r="AZ190">
        <v>1</v>
      </c>
      <c r="BA190">
        <v>0</v>
      </c>
      <c r="BB190">
        <v>0</v>
      </c>
      <c r="BC190">
        <v>0</v>
      </c>
      <c r="BD190">
        <v>1</v>
      </c>
      <c r="BE190">
        <v>0</v>
      </c>
      <c r="BF190">
        <v>0</v>
      </c>
      <c r="BG190" t="s">
        <v>70</v>
      </c>
      <c r="BH190">
        <v>1</v>
      </c>
      <c r="BI190">
        <v>1</v>
      </c>
      <c r="BJ190">
        <v>0</v>
      </c>
      <c r="BK190">
        <v>0</v>
      </c>
      <c r="BL190">
        <v>0</v>
      </c>
      <c r="BM190">
        <v>1</v>
      </c>
      <c r="BN190">
        <v>1</v>
      </c>
      <c r="BO190">
        <v>0</v>
      </c>
      <c r="BP190">
        <v>0</v>
      </c>
      <c r="BQ190">
        <v>0</v>
      </c>
      <c r="BR190" t="s">
        <v>57</v>
      </c>
      <c r="BS190">
        <v>61.9</v>
      </c>
      <c r="BT190">
        <v>57</v>
      </c>
      <c r="BU190">
        <v>35</v>
      </c>
      <c r="BV190">
        <v>41</v>
      </c>
      <c r="BW190">
        <v>55</v>
      </c>
      <c r="BX190">
        <v>80</v>
      </c>
      <c r="BY190">
        <v>1</v>
      </c>
    </row>
    <row r="191" spans="1:77" x14ac:dyDescent="0.3">
      <c r="A191" t="s">
        <v>58</v>
      </c>
      <c r="B191">
        <v>1</v>
      </c>
      <c r="C191">
        <v>0</v>
      </c>
      <c r="D191">
        <v>0</v>
      </c>
      <c r="E191">
        <v>0</v>
      </c>
      <c r="F191">
        <v>0</v>
      </c>
      <c r="G191">
        <v>0</v>
      </c>
      <c r="H191">
        <v>16088.004999999999</v>
      </c>
      <c r="I191">
        <v>0.14666687144434709</v>
      </c>
      <c r="J191">
        <v>1.03</v>
      </c>
      <c r="K191" t="s">
        <v>52</v>
      </c>
      <c r="L191" t="s">
        <v>59</v>
      </c>
      <c r="M191" t="s">
        <v>13</v>
      </c>
      <c r="N191">
        <v>1</v>
      </c>
      <c r="O191">
        <v>0</v>
      </c>
      <c r="P191">
        <v>0</v>
      </c>
      <c r="Q191" t="s">
        <v>73</v>
      </c>
      <c r="R191">
        <v>0</v>
      </c>
      <c r="S191">
        <v>1</v>
      </c>
      <c r="T191" t="s">
        <v>70</v>
      </c>
      <c r="U191">
        <v>1</v>
      </c>
      <c r="V191">
        <v>1</v>
      </c>
      <c r="W191">
        <v>1</v>
      </c>
      <c r="X191">
        <v>0</v>
      </c>
      <c r="Y191">
        <v>0</v>
      </c>
      <c r="Z191">
        <v>1</v>
      </c>
      <c r="AA191">
        <v>1</v>
      </c>
      <c r="AB191">
        <v>1</v>
      </c>
      <c r="AC191">
        <v>0</v>
      </c>
      <c r="AD191">
        <v>0</v>
      </c>
      <c r="AE191" t="s">
        <v>57</v>
      </c>
      <c r="AF191">
        <v>60.6</v>
      </c>
      <c r="AG191">
        <v>57</v>
      </c>
      <c r="AH191">
        <v>33.5</v>
      </c>
      <c r="AI191">
        <v>41</v>
      </c>
      <c r="AJ191">
        <v>50</v>
      </c>
      <c r="AK191">
        <v>80</v>
      </c>
      <c r="AL191">
        <v>1</v>
      </c>
      <c r="AM191">
        <v>16088.004999999999</v>
      </c>
      <c r="AN191">
        <v>9.6858292422430914</v>
      </c>
      <c r="AO191">
        <v>1.03</v>
      </c>
      <c r="AP191" t="s">
        <v>52</v>
      </c>
      <c r="AQ191" t="s">
        <v>59</v>
      </c>
      <c r="AR191" t="s">
        <v>13</v>
      </c>
      <c r="AS191">
        <v>1</v>
      </c>
      <c r="AT191">
        <v>0</v>
      </c>
      <c r="AU191">
        <v>0</v>
      </c>
      <c r="AV191">
        <v>0</v>
      </c>
      <c r="AW191">
        <v>0</v>
      </c>
      <c r="AX191" t="s">
        <v>73</v>
      </c>
      <c r="AY191">
        <v>0</v>
      </c>
      <c r="AZ191">
        <v>1</v>
      </c>
      <c r="BA191">
        <v>0</v>
      </c>
      <c r="BB191">
        <v>0</v>
      </c>
      <c r="BC191">
        <v>0</v>
      </c>
      <c r="BD191">
        <v>0</v>
      </c>
      <c r="BE191">
        <v>1</v>
      </c>
      <c r="BF191">
        <v>0</v>
      </c>
      <c r="BG191" t="s">
        <v>70</v>
      </c>
      <c r="BH191">
        <v>1</v>
      </c>
      <c r="BI191">
        <v>1</v>
      </c>
      <c r="BJ191">
        <v>1</v>
      </c>
      <c r="BK191">
        <v>0</v>
      </c>
      <c r="BL191">
        <v>0</v>
      </c>
      <c r="BM191">
        <v>1</v>
      </c>
      <c r="BN191">
        <v>1</v>
      </c>
      <c r="BO191">
        <v>1</v>
      </c>
      <c r="BP191">
        <v>0</v>
      </c>
      <c r="BQ191">
        <v>0</v>
      </c>
      <c r="BR191" t="s">
        <v>57</v>
      </c>
      <c r="BS191">
        <v>60.6</v>
      </c>
      <c r="BT191">
        <v>57</v>
      </c>
      <c r="BU191">
        <v>33.5</v>
      </c>
      <c r="BV191">
        <v>41</v>
      </c>
      <c r="BW191">
        <v>50</v>
      </c>
      <c r="BX191">
        <v>80</v>
      </c>
      <c r="BY191">
        <v>1</v>
      </c>
    </row>
    <row r="192" spans="1:77" x14ac:dyDescent="0.3">
      <c r="A192" t="s">
        <v>75</v>
      </c>
      <c r="B192">
        <v>0</v>
      </c>
      <c r="C192">
        <v>0</v>
      </c>
      <c r="D192">
        <v>1</v>
      </c>
      <c r="E192">
        <v>0</v>
      </c>
      <c r="F192">
        <v>0</v>
      </c>
      <c r="G192">
        <v>0</v>
      </c>
      <c r="H192">
        <v>35555</v>
      </c>
      <c r="I192">
        <v>2.9533432498312444</v>
      </c>
      <c r="J192">
        <v>2.11</v>
      </c>
      <c r="K192" t="s">
        <v>76</v>
      </c>
      <c r="L192" t="s">
        <v>72</v>
      </c>
      <c r="M192" t="s">
        <v>54</v>
      </c>
      <c r="N192">
        <v>0</v>
      </c>
      <c r="O192">
        <v>0</v>
      </c>
      <c r="P192">
        <v>1</v>
      </c>
      <c r="Q192" t="s">
        <v>55</v>
      </c>
      <c r="R192">
        <v>0</v>
      </c>
      <c r="S192">
        <v>1</v>
      </c>
      <c r="T192" t="s">
        <v>65</v>
      </c>
      <c r="U192">
        <v>1</v>
      </c>
      <c r="V192">
        <v>1</v>
      </c>
      <c r="W192">
        <v>0</v>
      </c>
      <c r="X192">
        <v>1</v>
      </c>
      <c r="Y192">
        <v>1</v>
      </c>
      <c r="Z192">
        <v>1</v>
      </c>
      <c r="AA192">
        <v>1</v>
      </c>
      <c r="AB192">
        <v>1</v>
      </c>
      <c r="AC192">
        <v>1</v>
      </c>
      <c r="AD192">
        <v>0</v>
      </c>
      <c r="AE192" t="s">
        <v>66</v>
      </c>
      <c r="AF192">
        <v>61.5</v>
      </c>
      <c r="AG192">
        <v>56.7</v>
      </c>
      <c r="AH192">
        <v>34.6</v>
      </c>
      <c r="AI192">
        <v>40.799999999999997</v>
      </c>
      <c r="AJ192">
        <v>50</v>
      </c>
      <c r="AK192">
        <v>76</v>
      </c>
      <c r="AL192">
        <v>1</v>
      </c>
      <c r="AM192">
        <v>35555</v>
      </c>
      <c r="AN192">
        <v>10.478836072317618</v>
      </c>
      <c r="AO192">
        <v>2.11</v>
      </c>
      <c r="AP192" t="s">
        <v>76</v>
      </c>
      <c r="AQ192" t="s">
        <v>72</v>
      </c>
      <c r="AR192" t="s">
        <v>54</v>
      </c>
      <c r="AS192">
        <v>0</v>
      </c>
      <c r="AT192">
        <v>0</v>
      </c>
      <c r="AU192">
        <v>0</v>
      </c>
      <c r="AV192">
        <v>1</v>
      </c>
      <c r="AW192">
        <v>0</v>
      </c>
      <c r="AX192" t="s">
        <v>55</v>
      </c>
      <c r="AY192">
        <v>0</v>
      </c>
      <c r="AZ192">
        <v>1</v>
      </c>
      <c r="BA192">
        <v>0</v>
      </c>
      <c r="BB192">
        <v>0</v>
      </c>
      <c r="BC192">
        <v>0</v>
      </c>
      <c r="BD192">
        <v>1</v>
      </c>
      <c r="BE192">
        <v>0</v>
      </c>
      <c r="BF192">
        <v>0</v>
      </c>
      <c r="BG192" t="s">
        <v>65</v>
      </c>
      <c r="BH192">
        <v>1</v>
      </c>
      <c r="BI192">
        <v>1</v>
      </c>
      <c r="BJ192">
        <v>0</v>
      </c>
      <c r="BK192">
        <v>1</v>
      </c>
      <c r="BL192">
        <v>1</v>
      </c>
      <c r="BM192">
        <v>1</v>
      </c>
      <c r="BN192">
        <v>1</v>
      </c>
      <c r="BO192">
        <v>1</v>
      </c>
      <c r="BP192">
        <v>1</v>
      </c>
      <c r="BQ192">
        <v>0</v>
      </c>
      <c r="BR192" t="s">
        <v>66</v>
      </c>
      <c r="BS192">
        <v>61.5</v>
      </c>
      <c r="BT192">
        <v>56.7</v>
      </c>
      <c r="BU192">
        <v>34.6</v>
      </c>
      <c r="BV192">
        <v>40.799999999999997</v>
      </c>
      <c r="BW192">
        <v>50</v>
      </c>
      <c r="BX192">
        <v>76</v>
      </c>
      <c r="BY192">
        <v>1</v>
      </c>
    </row>
    <row r="193" spans="1:77" x14ac:dyDescent="0.3">
      <c r="A193" t="s">
        <v>58</v>
      </c>
      <c r="B193">
        <v>1</v>
      </c>
      <c r="C193">
        <v>0</v>
      </c>
      <c r="D193">
        <v>0</v>
      </c>
      <c r="E193">
        <v>0</v>
      </c>
      <c r="F193">
        <v>0</v>
      </c>
      <c r="G193">
        <v>0</v>
      </c>
      <c r="H193">
        <v>9947.5149999999994</v>
      </c>
      <c r="I193">
        <v>-0.73864533183720493</v>
      </c>
      <c r="J193">
        <v>1.21</v>
      </c>
      <c r="K193" t="s">
        <v>52</v>
      </c>
      <c r="L193" t="s">
        <v>59</v>
      </c>
      <c r="M193" t="s">
        <v>54</v>
      </c>
      <c r="N193">
        <v>0</v>
      </c>
      <c r="O193">
        <v>0</v>
      </c>
      <c r="P193">
        <v>1</v>
      </c>
      <c r="Q193" t="s">
        <v>55</v>
      </c>
      <c r="R193">
        <v>0</v>
      </c>
      <c r="S193">
        <v>1</v>
      </c>
      <c r="T193" t="s">
        <v>56</v>
      </c>
      <c r="U193">
        <v>1</v>
      </c>
      <c r="V193">
        <v>1</v>
      </c>
      <c r="W193">
        <v>0</v>
      </c>
      <c r="X193">
        <v>0</v>
      </c>
      <c r="Y193">
        <v>1</v>
      </c>
      <c r="Z193">
        <v>1</v>
      </c>
      <c r="AA193">
        <v>1</v>
      </c>
      <c r="AB193">
        <v>1</v>
      </c>
      <c r="AC193">
        <v>0</v>
      </c>
      <c r="AD193">
        <v>0</v>
      </c>
      <c r="AE193" t="s">
        <v>57</v>
      </c>
      <c r="AF193">
        <v>61.2</v>
      </c>
      <c r="AG193">
        <v>56</v>
      </c>
      <c r="AH193">
        <v>33.5</v>
      </c>
      <c r="AI193">
        <v>40.799999999999997</v>
      </c>
      <c r="AJ193">
        <v>50</v>
      </c>
      <c r="AK193">
        <v>80</v>
      </c>
      <c r="AL193">
        <v>1</v>
      </c>
      <c r="AM193">
        <v>9947.5149999999994</v>
      </c>
      <c r="AN193">
        <v>9.2050780502165086</v>
      </c>
      <c r="AO193">
        <v>1.21</v>
      </c>
      <c r="AP193" t="s">
        <v>52</v>
      </c>
      <c r="AQ193" t="s">
        <v>59</v>
      </c>
      <c r="AR193" t="s">
        <v>54</v>
      </c>
      <c r="AS193">
        <v>0</v>
      </c>
      <c r="AT193">
        <v>0</v>
      </c>
      <c r="AU193">
        <v>0</v>
      </c>
      <c r="AV193">
        <v>1</v>
      </c>
      <c r="AW193">
        <v>0</v>
      </c>
      <c r="AX193" t="s">
        <v>55</v>
      </c>
      <c r="AY193">
        <v>0</v>
      </c>
      <c r="AZ193">
        <v>1</v>
      </c>
      <c r="BA193">
        <v>0</v>
      </c>
      <c r="BB193">
        <v>0</v>
      </c>
      <c r="BC193">
        <v>0</v>
      </c>
      <c r="BD193">
        <v>1</v>
      </c>
      <c r="BE193">
        <v>0</v>
      </c>
      <c r="BF193">
        <v>0</v>
      </c>
      <c r="BG193" t="s">
        <v>56</v>
      </c>
      <c r="BH193">
        <v>1</v>
      </c>
      <c r="BI193">
        <v>1</v>
      </c>
      <c r="BJ193">
        <v>0</v>
      </c>
      <c r="BK193">
        <v>0</v>
      </c>
      <c r="BL193">
        <v>1</v>
      </c>
      <c r="BM193">
        <v>1</v>
      </c>
      <c r="BN193">
        <v>1</v>
      </c>
      <c r="BO193">
        <v>1</v>
      </c>
      <c r="BP193">
        <v>0</v>
      </c>
      <c r="BQ193">
        <v>0</v>
      </c>
      <c r="BR193" t="s">
        <v>57</v>
      </c>
      <c r="BS193">
        <v>61.2</v>
      </c>
      <c r="BT193">
        <v>56</v>
      </c>
      <c r="BU193">
        <v>33.5</v>
      </c>
      <c r="BV193">
        <v>40.799999999999997</v>
      </c>
      <c r="BW193">
        <v>50</v>
      </c>
      <c r="BX193">
        <v>80</v>
      </c>
      <c r="BY193">
        <v>1</v>
      </c>
    </row>
    <row r="194" spans="1:77" x14ac:dyDescent="0.3">
      <c r="A194" t="s">
        <v>75</v>
      </c>
      <c r="B194">
        <v>0</v>
      </c>
      <c r="C194">
        <v>0</v>
      </c>
      <c r="D194">
        <v>1</v>
      </c>
      <c r="E194">
        <v>0</v>
      </c>
      <c r="F194">
        <v>0</v>
      </c>
      <c r="G194">
        <v>0</v>
      </c>
      <c r="H194">
        <v>34097</v>
      </c>
      <c r="I194">
        <v>2.7431344240885918</v>
      </c>
      <c r="J194">
        <v>2.08</v>
      </c>
      <c r="K194" t="s">
        <v>76</v>
      </c>
      <c r="L194" t="s">
        <v>72</v>
      </c>
      <c r="M194" t="s">
        <v>60</v>
      </c>
      <c r="N194">
        <v>0</v>
      </c>
      <c r="O194">
        <v>0</v>
      </c>
      <c r="P194">
        <v>1</v>
      </c>
      <c r="Q194" t="s">
        <v>64</v>
      </c>
      <c r="R194">
        <v>0</v>
      </c>
      <c r="S194">
        <v>1</v>
      </c>
      <c r="T194" t="s">
        <v>77</v>
      </c>
      <c r="U194">
        <v>1</v>
      </c>
      <c r="V194">
        <v>1</v>
      </c>
      <c r="W194">
        <v>1</v>
      </c>
      <c r="X194">
        <v>1</v>
      </c>
      <c r="Y194">
        <v>1</v>
      </c>
      <c r="Z194">
        <v>1</v>
      </c>
      <c r="AA194">
        <v>1</v>
      </c>
      <c r="AB194">
        <v>1</v>
      </c>
      <c r="AC194">
        <v>1</v>
      </c>
      <c r="AD194">
        <v>0</v>
      </c>
      <c r="AE194" t="s">
        <v>66</v>
      </c>
      <c r="AF194">
        <v>61.3</v>
      </c>
      <c r="AG194">
        <v>56</v>
      </c>
      <c r="AH194">
        <v>34.299999999999997</v>
      </c>
      <c r="AI194">
        <v>40.700000000000003</v>
      </c>
      <c r="AJ194">
        <v>50</v>
      </c>
      <c r="AK194">
        <v>77</v>
      </c>
      <c r="AL194">
        <v>1</v>
      </c>
      <c r="AM194">
        <v>34097</v>
      </c>
      <c r="AN194">
        <v>10.436964682861856</v>
      </c>
      <c r="AO194">
        <v>2.08</v>
      </c>
      <c r="AP194" t="s">
        <v>76</v>
      </c>
      <c r="AQ194" t="s">
        <v>72</v>
      </c>
      <c r="AR194" t="s">
        <v>60</v>
      </c>
      <c r="AS194">
        <v>0</v>
      </c>
      <c r="AT194">
        <v>0</v>
      </c>
      <c r="AU194">
        <v>0</v>
      </c>
      <c r="AV194">
        <v>0</v>
      </c>
      <c r="AW194">
        <v>1</v>
      </c>
      <c r="AX194" t="s">
        <v>64</v>
      </c>
      <c r="AY194">
        <v>0</v>
      </c>
      <c r="AZ194">
        <v>1</v>
      </c>
      <c r="BA194">
        <v>0</v>
      </c>
      <c r="BB194">
        <v>0</v>
      </c>
      <c r="BC194">
        <v>1</v>
      </c>
      <c r="BD194">
        <v>0</v>
      </c>
      <c r="BE194">
        <v>0</v>
      </c>
      <c r="BF194">
        <v>0</v>
      </c>
      <c r="BG194" t="s">
        <v>77</v>
      </c>
      <c r="BH194">
        <v>1</v>
      </c>
      <c r="BI194">
        <v>1</v>
      </c>
      <c r="BJ194">
        <v>1</v>
      </c>
      <c r="BK194">
        <v>1</v>
      </c>
      <c r="BL194">
        <v>1</v>
      </c>
      <c r="BM194">
        <v>1</v>
      </c>
      <c r="BN194">
        <v>1</v>
      </c>
      <c r="BO194">
        <v>1</v>
      </c>
      <c r="BP194">
        <v>1</v>
      </c>
      <c r="BQ194">
        <v>0</v>
      </c>
      <c r="BR194" t="s">
        <v>66</v>
      </c>
      <c r="BS194">
        <v>61.3</v>
      </c>
      <c r="BT194">
        <v>56</v>
      </c>
      <c r="BU194">
        <v>34.299999999999997</v>
      </c>
      <c r="BV194">
        <v>40.700000000000003</v>
      </c>
      <c r="BW194">
        <v>50</v>
      </c>
      <c r="BX194">
        <v>77</v>
      </c>
      <c r="BY194">
        <v>1</v>
      </c>
    </row>
    <row r="195" spans="1:77" x14ac:dyDescent="0.3">
      <c r="A195" t="s">
        <v>58</v>
      </c>
      <c r="B195">
        <v>1</v>
      </c>
      <c r="C195">
        <v>0</v>
      </c>
      <c r="D195">
        <v>0</v>
      </c>
      <c r="E195">
        <v>0</v>
      </c>
      <c r="F195">
        <v>0</v>
      </c>
      <c r="G195">
        <v>0</v>
      </c>
      <c r="H195">
        <v>8518.2800000000007</v>
      </c>
      <c r="I195">
        <v>-0.94470693064399525</v>
      </c>
      <c r="J195">
        <v>1.08</v>
      </c>
      <c r="K195" t="s">
        <v>52</v>
      </c>
      <c r="L195" t="s">
        <v>59</v>
      </c>
      <c r="M195" t="s">
        <v>54</v>
      </c>
      <c r="N195">
        <v>0</v>
      </c>
      <c r="O195">
        <v>0</v>
      </c>
      <c r="P195">
        <v>1</v>
      </c>
      <c r="Q195" t="s">
        <v>64</v>
      </c>
      <c r="R195">
        <v>0</v>
      </c>
      <c r="S195">
        <v>1</v>
      </c>
      <c r="T195" t="s">
        <v>56</v>
      </c>
      <c r="U195">
        <v>1</v>
      </c>
      <c r="V195">
        <v>1</v>
      </c>
      <c r="W195">
        <v>0</v>
      </c>
      <c r="X195">
        <v>0</v>
      </c>
      <c r="Y195">
        <v>0</v>
      </c>
      <c r="Z195">
        <v>1</v>
      </c>
      <c r="AA195">
        <v>1</v>
      </c>
      <c r="AB195">
        <v>1</v>
      </c>
      <c r="AC195">
        <v>0</v>
      </c>
      <c r="AD195">
        <v>0</v>
      </c>
      <c r="AE195" t="s">
        <v>57</v>
      </c>
      <c r="AF195">
        <v>61.6</v>
      </c>
      <c r="AG195">
        <v>55</v>
      </c>
      <c r="AH195">
        <v>33.5</v>
      </c>
      <c r="AI195">
        <v>41</v>
      </c>
      <c r="AJ195">
        <v>50</v>
      </c>
      <c r="AK195">
        <v>80</v>
      </c>
      <c r="AL195">
        <v>1</v>
      </c>
      <c r="AM195">
        <v>8518.2800000000007</v>
      </c>
      <c r="AN195">
        <v>9.0499697215089956</v>
      </c>
      <c r="AO195">
        <v>1.08</v>
      </c>
      <c r="AP195" t="s">
        <v>52</v>
      </c>
      <c r="AQ195" t="s">
        <v>59</v>
      </c>
      <c r="AR195" t="s">
        <v>54</v>
      </c>
      <c r="AS195">
        <v>0</v>
      </c>
      <c r="AT195">
        <v>0</v>
      </c>
      <c r="AU195">
        <v>0</v>
      </c>
      <c r="AV195">
        <v>1</v>
      </c>
      <c r="AW195">
        <v>0</v>
      </c>
      <c r="AX195" t="s">
        <v>64</v>
      </c>
      <c r="AY195">
        <v>0</v>
      </c>
      <c r="AZ195">
        <v>1</v>
      </c>
      <c r="BA195">
        <v>0</v>
      </c>
      <c r="BB195">
        <v>0</v>
      </c>
      <c r="BC195">
        <v>1</v>
      </c>
      <c r="BD195">
        <v>0</v>
      </c>
      <c r="BE195">
        <v>0</v>
      </c>
      <c r="BF195">
        <v>0</v>
      </c>
      <c r="BG195" t="s">
        <v>56</v>
      </c>
      <c r="BH195">
        <v>1</v>
      </c>
      <c r="BI195">
        <v>1</v>
      </c>
      <c r="BJ195">
        <v>0</v>
      </c>
      <c r="BK195">
        <v>0</v>
      </c>
      <c r="BL195">
        <v>0</v>
      </c>
      <c r="BM195">
        <v>1</v>
      </c>
      <c r="BN195">
        <v>1</v>
      </c>
      <c r="BO195">
        <v>1</v>
      </c>
      <c r="BP195">
        <v>0</v>
      </c>
      <c r="BQ195">
        <v>0</v>
      </c>
      <c r="BR195" t="s">
        <v>57</v>
      </c>
      <c r="BS195">
        <v>61.6</v>
      </c>
      <c r="BT195">
        <v>55</v>
      </c>
      <c r="BU195">
        <v>33.5</v>
      </c>
      <c r="BV195">
        <v>41</v>
      </c>
      <c r="BW195">
        <v>50</v>
      </c>
      <c r="BX195">
        <v>80</v>
      </c>
      <c r="BY195">
        <v>1</v>
      </c>
    </row>
    <row r="196" spans="1:77" x14ac:dyDescent="0.3">
      <c r="A196" t="s">
        <v>75</v>
      </c>
      <c r="B196">
        <v>0</v>
      </c>
      <c r="C196">
        <v>0</v>
      </c>
      <c r="D196">
        <v>1</v>
      </c>
      <c r="E196">
        <v>0</v>
      </c>
      <c r="F196">
        <v>0</v>
      </c>
      <c r="G196">
        <v>0</v>
      </c>
      <c r="H196">
        <v>11621</v>
      </c>
      <c r="I196">
        <v>-0.49736870855329296</v>
      </c>
      <c r="J196">
        <v>1.32</v>
      </c>
      <c r="K196" t="s">
        <v>76</v>
      </c>
      <c r="L196" t="s">
        <v>72</v>
      </c>
      <c r="M196" t="s">
        <v>60</v>
      </c>
      <c r="N196">
        <v>0</v>
      </c>
      <c r="O196">
        <v>0</v>
      </c>
      <c r="P196">
        <v>1</v>
      </c>
      <c r="Q196" t="s">
        <v>55</v>
      </c>
      <c r="R196">
        <v>0</v>
      </c>
      <c r="S196">
        <v>1</v>
      </c>
      <c r="T196" t="s">
        <v>65</v>
      </c>
      <c r="U196">
        <v>1</v>
      </c>
      <c r="V196">
        <v>1</v>
      </c>
      <c r="W196">
        <v>0</v>
      </c>
      <c r="X196">
        <v>1</v>
      </c>
      <c r="Y196">
        <v>1</v>
      </c>
      <c r="Z196">
        <v>1</v>
      </c>
      <c r="AA196">
        <v>1</v>
      </c>
      <c r="AB196">
        <v>1</v>
      </c>
      <c r="AC196">
        <v>1</v>
      </c>
      <c r="AD196">
        <v>1</v>
      </c>
      <c r="AE196" t="s">
        <v>66</v>
      </c>
      <c r="AF196">
        <v>61.9</v>
      </c>
      <c r="AG196">
        <v>55</v>
      </c>
      <c r="AH196">
        <v>34.299999999999997</v>
      </c>
      <c r="AI196">
        <v>40.700000000000003</v>
      </c>
      <c r="AJ196">
        <v>49</v>
      </c>
      <c r="AK196">
        <v>77</v>
      </c>
      <c r="AL196">
        <v>1</v>
      </c>
      <c r="AM196">
        <v>11621</v>
      </c>
      <c r="AN196">
        <v>9.360569085222874</v>
      </c>
      <c r="AO196">
        <v>1.32</v>
      </c>
      <c r="AP196" t="s">
        <v>76</v>
      </c>
      <c r="AQ196" t="s">
        <v>72</v>
      </c>
      <c r="AR196" t="s">
        <v>60</v>
      </c>
      <c r="AS196">
        <v>0</v>
      </c>
      <c r="AT196">
        <v>0</v>
      </c>
      <c r="AU196">
        <v>0</v>
      </c>
      <c r="AV196">
        <v>0</v>
      </c>
      <c r="AW196">
        <v>1</v>
      </c>
      <c r="AX196" t="s">
        <v>55</v>
      </c>
      <c r="AY196">
        <v>0</v>
      </c>
      <c r="AZ196">
        <v>1</v>
      </c>
      <c r="BA196">
        <v>0</v>
      </c>
      <c r="BB196">
        <v>0</v>
      </c>
      <c r="BC196">
        <v>0</v>
      </c>
      <c r="BD196">
        <v>1</v>
      </c>
      <c r="BE196">
        <v>0</v>
      </c>
      <c r="BF196">
        <v>0</v>
      </c>
      <c r="BG196" t="s">
        <v>65</v>
      </c>
      <c r="BH196">
        <v>1</v>
      </c>
      <c r="BI196">
        <v>1</v>
      </c>
      <c r="BJ196">
        <v>0</v>
      </c>
      <c r="BK196">
        <v>1</v>
      </c>
      <c r="BL196">
        <v>1</v>
      </c>
      <c r="BM196">
        <v>1</v>
      </c>
      <c r="BN196">
        <v>1</v>
      </c>
      <c r="BO196">
        <v>1</v>
      </c>
      <c r="BP196">
        <v>1</v>
      </c>
      <c r="BQ196">
        <v>1</v>
      </c>
      <c r="BR196" t="s">
        <v>66</v>
      </c>
      <c r="BS196">
        <v>61.9</v>
      </c>
      <c r="BT196">
        <v>55</v>
      </c>
      <c r="BU196">
        <v>34.299999999999997</v>
      </c>
      <c r="BV196">
        <v>40.700000000000003</v>
      </c>
      <c r="BW196">
        <v>49</v>
      </c>
      <c r="BX196">
        <v>77</v>
      </c>
      <c r="BY196">
        <v>1</v>
      </c>
    </row>
    <row r="197" spans="1:77" x14ac:dyDescent="0.3">
      <c r="A197" t="s">
        <v>71</v>
      </c>
      <c r="B197">
        <v>0</v>
      </c>
      <c r="C197">
        <v>0</v>
      </c>
      <c r="D197">
        <v>0</v>
      </c>
      <c r="E197">
        <v>0</v>
      </c>
      <c r="F197">
        <v>0</v>
      </c>
      <c r="G197">
        <v>1</v>
      </c>
      <c r="H197">
        <v>24226</v>
      </c>
      <c r="I197">
        <v>1.3199716539200543</v>
      </c>
      <c r="J197">
        <v>1.8120000000000001</v>
      </c>
      <c r="K197" t="s">
        <v>52</v>
      </c>
      <c r="L197" t="s">
        <v>72</v>
      </c>
      <c r="M197" t="s">
        <v>54</v>
      </c>
      <c r="N197">
        <v>0</v>
      </c>
      <c r="O197">
        <v>0</v>
      </c>
      <c r="P197">
        <v>1</v>
      </c>
      <c r="Q197" t="s">
        <v>61</v>
      </c>
      <c r="R197">
        <v>0</v>
      </c>
      <c r="S197">
        <v>1</v>
      </c>
      <c r="T197" t="s">
        <v>77</v>
      </c>
      <c r="U197">
        <v>1</v>
      </c>
      <c r="V197">
        <v>1</v>
      </c>
      <c r="W197">
        <v>1</v>
      </c>
      <c r="X197">
        <v>1</v>
      </c>
      <c r="Y197">
        <v>1</v>
      </c>
      <c r="Z197">
        <v>1</v>
      </c>
      <c r="AA197">
        <v>1</v>
      </c>
      <c r="AB197">
        <v>0</v>
      </c>
      <c r="AC197">
        <v>1</v>
      </c>
      <c r="AD197">
        <v>0</v>
      </c>
      <c r="AE197" t="s">
        <v>66</v>
      </c>
      <c r="AF197">
        <v>61.7</v>
      </c>
      <c r="AG197">
        <v>56.6</v>
      </c>
      <c r="AH197">
        <v>34.6</v>
      </c>
      <c r="AI197">
        <v>40.6</v>
      </c>
      <c r="AJ197">
        <v>54</v>
      </c>
      <c r="AK197">
        <v>78</v>
      </c>
      <c r="AL197">
        <v>1</v>
      </c>
      <c r="AM197">
        <v>24226</v>
      </c>
      <c r="AN197">
        <v>10.095181715576748</v>
      </c>
      <c r="AO197">
        <v>1.8120000000000001</v>
      </c>
      <c r="AP197" t="s">
        <v>52</v>
      </c>
      <c r="AQ197" t="s">
        <v>72</v>
      </c>
      <c r="AR197" t="s">
        <v>54</v>
      </c>
      <c r="AS197">
        <v>0</v>
      </c>
      <c r="AT197">
        <v>0</v>
      </c>
      <c r="AU197">
        <v>0</v>
      </c>
      <c r="AV197">
        <v>1</v>
      </c>
      <c r="AW197">
        <v>0</v>
      </c>
      <c r="AX197" t="s">
        <v>61</v>
      </c>
      <c r="AY197">
        <v>0</v>
      </c>
      <c r="AZ197">
        <v>1</v>
      </c>
      <c r="BA197">
        <v>0</v>
      </c>
      <c r="BB197">
        <v>0</v>
      </c>
      <c r="BC197">
        <v>0</v>
      </c>
      <c r="BD197">
        <v>0</v>
      </c>
      <c r="BE197">
        <v>0</v>
      </c>
      <c r="BF197">
        <v>1</v>
      </c>
      <c r="BG197" t="s">
        <v>77</v>
      </c>
      <c r="BH197">
        <v>1</v>
      </c>
      <c r="BI197">
        <v>1</v>
      </c>
      <c r="BJ197">
        <v>1</v>
      </c>
      <c r="BK197">
        <v>1</v>
      </c>
      <c r="BL197">
        <v>1</v>
      </c>
      <c r="BM197">
        <v>1</v>
      </c>
      <c r="BN197">
        <v>1</v>
      </c>
      <c r="BO197">
        <v>0</v>
      </c>
      <c r="BP197">
        <v>1</v>
      </c>
      <c r="BQ197">
        <v>0</v>
      </c>
      <c r="BR197" t="s">
        <v>66</v>
      </c>
      <c r="BS197">
        <v>61.7</v>
      </c>
      <c r="BT197">
        <v>56.6</v>
      </c>
      <c r="BU197">
        <v>34.6</v>
      </c>
      <c r="BV197">
        <v>40.6</v>
      </c>
      <c r="BW197">
        <v>54</v>
      </c>
      <c r="BX197">
        <v>78</v>
      </c>
      <c r="BY197">
        <v>1</v>
      </c>
    </row>
    <row r="198" spans="1:77" x14ac:dyDescent="0.3">
      <c r="A198" t="s">
        <v>58</v>
      </c>
      <c r="B198">
        <v>1</v>
      </c>
      <c r="C198">
        <v>0</v>
      </c>
      <c r="D198">
        <v>0</v>
      </c>
      <c r="E198">
        <v>0</v>
      </c>
      <c r="F198">
        <v>0</v>
      </c>
      <c r="G198">
        <v>0</v>
      </c>
      <c r="H198">
        <v>13406.834999999999</v>
      </c>
      <c r="I198">
        <v>-0.23989389489065205</v>
      </c>
      <c r="J198">
        <v>1.01</v>
      </c>
      <c r="K198" t="s">
        <v>52</v>
      </c>
      <c r="L198" t="s">
        <v>59</v>
      </c>
      <c r="M198" t="s">
        <v>74</v>
      </c>
      <c r="N198">
        <v>0</v>
      </c>
      <c r="O198">
        <v>1</v>
      </c>
      <c r="P198">
        <v>0</v>
      </c>
      <c r="Q198" t="s">
        <v>73</v>
      </c>
      <c r="R198">
        <v>0</v>
      </c>
      <c r="S198">
        <v>1</v>
      </c>
      <c r="T198" t="s">
        <v>56</v>
      </c>
      <c r="U198">
        <v>1</v>
      </c>
      <c r="V198">
        <v>1</v>
      </c>
      <c r="W198">
        <v>1</v>
      </c>
      <c r="X198">
        <v>0</v>
      </c>
      <c r="Y198">
        <v>1</v>
      </c>
      <c r="Z198">
        <v>1</v>
      </c>
      <c r="AA198">
        <v>1</v>
      </c>
      <c r="AB198">
        <v>1</v>
      </c>
      <c r="AC198">
        <v>0</v>
      </c>
      <c r="AD198">
        <v>0</v>
      </c>
      <c r="AE198" t="s">
        <v>57</v>
      </c>
      <c r="AF198">
        <v>61.8</v>
      </c>
      <c r="AG198">
        <v>55</v>
      </c>
      <c r="AH198">
        <v>34</v>
      </c>
      <c r="AI198">
        <v>40.799999999999997</v>
      </c>
      <c r="AJ198">
        <v>50</v>
      </c>
      <c r="AK198">
        <v>80</v>
      </c>
      <c r="AL198">
        <v>1</v>
      </c>
      <c r="AM198">
        <v>13406.834999999999</v>
      </c>
      <c r="AN198">
        <v>9.5035199305220246</v>
      </c>
      <c r="AO198">
        <v>1.01</v>
      </c>
      <c r="AP198" t="s">
        <v>52</v>
      </c>
      <c r="AQ198" t="s">
        <v>59</v>
      </c>
      <c r="AR198" t="s">
        <v>74</v>
      </c>
      <c r="AS198">
        <v>0</v>
      </c>
      <c r="AT198">
        <v>1</v>
      </c>
      <c r="AU198">
        <v>0</v>
      </c>
      <c r="AV198">
        <v>0</v>
      </c>
      <c r="AW198">
        <v>0</v>
      </c>
      <c r="AX198" t="s">
        <v>73</v>
      </c>
      <c r="AY198">
        <v>0</v>
      </c>
      <c r="AZ198">
        <v>1</v>
      </c>
      <c r="BA198">
        <v>0</v>
      </c>
      <c r="BB198">
        <v>0</v>
      </c>
      <c r="BC198">
        <v>0</v>
      </c>
      <c r="BD198">
        <v>0</v>
      </c>
      <c r="BE198">
        <v>1</v>
      </c>
      <c r="BF198">
        <v>0</v>
      </c>
      <c r="BG198" t="s">
        <v>56</v>
      </c>
      <c r="BH198">
        <v>1</v>
      </c>
      <c r="BI198">
        <v>1</v>
      </c>
      <c r="BJ198">
        <v>1</v>
      </c>
      <c r="BK198">
        <v>0</v>
      </c>
      <c r="BL198">
        <v>1</v>
      </c>
      <c r="BM198">
        <v>1</v>
      </c>
      <c r="BN198">
        <v>1</v>
      </c>
      <c r="BO198">
        <v>1</v>
      </c>
      <c r="BP198">
        <v>0</v>
      </c>
      <c r="BQ198">
        <v>0</v>
      </c>
      <c r="BR198" t="s">
        <v>57</v>
      </c>
      <c r="BS198">
        <v>61.8</v>
      </c>
      <c r="BT198">
        <v>55</v>
      </c>
      <c r="BU198">
        <v>34</v>
      </c>
      <c r="BV198">
        <v>40.799999999999997</v>
      </c>
      <c r="BW198">
        <v>50</v>
      </c>
      <c r="BX198">
        <v>80</v>
      </c>
      <c r="BY198">
        <v>1</v>
      </c>
    </row>
    <row r="199" spans="1:77" x14ac:dyDescent="0.3">
      <c r="A199" t="s">
        <v>58</v>
      </c>
      <c r="B199">
        <v>1</v>
      </c>
      <c r="C199">
        <v>0</v>
      </c>
      <c r="D199">
        <v>0</v>
      </c>
      <c r="E199">
        <v>0</v>
      </c>
      <c r="F199">
        <v>0</v>
      </c>
      <c r="G199">
        <v>0</v>
      </c>
      <c r="H199">
        <v>17982.16</v>
      </c>
      <c r="I199">
        <v>0.41975884560386351</v>
      </c>
      <c r="J199">
        <v>1.61</v>
      </c>
      <c r="K199" t="s">
        <v>52</v>
      </c>
      <c r="L199" t="s">
        <v>59</v>
      </c>
      <c r="M199" t="s">
        <v>69</v>
      </c>
      <c r="N199">
        <v>0</v>
      </c>
      <c r="O199">
        <v>1</v>
      </c>
      <c r="P199">
        <v>0</v>
      </c>
      <c r="Q199" t="s">
        <v>55</v>
      </c>
      <c r="R199">
        <v>0</v>
      </c>
      <c r="S199">
        <v>1</v>
      </c>
      <c r="T199" t="s">
        <v>65</v>
      </c>
      <c r="U199">
        <v>1</v>
      </c>
      <c r="V199">
        <v>1</v>
      </c>
      <c r="W199">
        <v>0</v>
      </c>
      <c r="X199">
        <v>0</v>
      </c>
      <c r="Y199">
        <v>1</v>
      </c>
      <c r="Z199">
        <v>1</v>
      </c>
      <c r="AA199">
        <v>1</v>
      </c>
      <c r="AB199">
        <v>0</v>
      </c>
      <c r="AC199">
        <v>0</v>
      </c>
      <c r="AD199">
        <v>0</v>
      </c>
      <c r="AE199" t="s">
        <v>57</v>
      </c>
      <c r="AF199">
        <v>61.9</v>
      </c>
      <c r="AG199">
        <v>55</v>
      </c>
      <c r="AH199">
        <v>35.5</v>
      </c>
      <c r="AI199">
        <v>40.6</v>
      </c>
      <c r="AJ199">
        <v>55</v>
      </c>
      <c r="AK199">
        <v>80</v>
      </c>
      <c r="AL199">
        <v>1</v>
      </c>
      <c r="AM199">
        <v>17982.16</v>
      </c>
      <c r="AN199">
        <v>9.7971354342918087</v>
      </c>
      <c r="AO199">
        <v>1.61</v>
      </c>
      <c r="AP199" t="s">
        <v>52</v>
      </c>
      <c r="AQ199" t="s">
        <v>59</v>
      </c>
      <c r="AR199" t="s">
        <v>69</v>
      </c>
      <c r="AS199">
        <v>0</v>
      </c>
      <c r="AT199">
        <v>0</v>
      </c>
      <c r="AU199">
        <v>1</v>
      </c>
      <c r="AV199">
        <v>0</v>
      </c>
      <c r="AW199">
        <v>0</v>
      </c>
      <c r="AX199" t="s">
        <v>55</v>
      </c>
      <c r="AY199">
        <v>0</v>
      </c>
      <c r="AZ199">
        <v>1</v>
      </c>
      <c r="BA199">
        <v>0</v>
      </c>
      <c r="BB199">
        <v>0</v>
      </c>
      <c r="BC199">
        <v>0</v>
      </c>
      <c r="BD199">
        <v>1</v>
      </c>
      <c r="BE199">
        <v>0</v>
      </c>
      <c r="BF199">
        <v>0</v>
      </c>
      <c r="BG199" t="s">
        <v>65</v>
      </c>
      <c r="BH199">
        <v>1</v>
      </c>
      <c r="BI199">
        <v>1</v>
      </c>
      <c r="BJ199">
        <v>0</v>
      </c>
      <c r="BK199">
        <v>0</v>
      </c>
      <c r="BL199">
        <v>1</v>
      </c>
      <c r="BM199">
        <v>1</v>
      </c>
      <c r="BN199">
        <v>1</v>
      </c>
      <c r="BO199">
        <v>0</v>
      </c>
      <c r="BP199">
        <v>0</v>
      </c>
      <c r="BQ199">
        <v>0</v>
      </c>
      <c r="BR199" t="s">
        <v>57</v>
      </c>
      <c r="BS199">
        <v>61.9</v>
      </c>
      <c r="BT199">
        <v>55</v>
      </c>
      <c r="BU199">
        <v>35.5</v>
      </c>
      <c r="BV199">
        <v>40.6</v>
      </c>
      <c r="BW199">
        <v>55</v>
      </c>
      <c r="BX199">
        <v>80</v>
      </c>
      <c r="BY199">
        <v>1</v>
      </c>
    </row>
    <row r="200" spans="1:77" x14ac:dyDescent="0.3">
      <c r="A200" t="s">
        <v>58</v>
      </c>
      <c r="B200">
        <v>1</v>
      </c>
      <c r="C200">
        <v>0</v>
      </c>
      <c r="D200">
        <v>0</v>
      </c>
      <c r="E200">
        <v>0</v>
      </c>
      <c r="F200">
        <v>0</v>
      </c>
      <c r="G200">
        <v>0</v>
      </c>
      <c r="H200">
        <v>12909.41</v>
      </c>
      <c r="I200">
        <v>-0.31161071597778445</v>
      </c>
      <c r="J200">
        <v>1.27</v>
      </c>
      <c r="K200" t="s">
        <v>52</v>
      </c>
      <c r="L200" t="s">
        <v>59</v>
      </c>
      <c r="M200" t="s">
        <v>54</v>
      </c>
      <c r="N200">
        <v>0</v>
      </c>
      <c r="O200">
        <v>0</v>
      </c>
      <c r="P200">
        <v>1</v>
      </c>
      <c r="Q200" t="s">
        <v>61</v>
      </c>
      <c r="R200">
        <v>0</v>
      </c>
      <c r="S200">
        <v>1</v>
      </c>
      <c r="T200" t="s">
        <v>56</v>
      </c>
      <c r="U200">
        <v>0</v>
      </c>
      <c r="V200">
        <v>1</v>
      </c>
      <c r="W200">
        <v>0</v>
      </c>
      <c r="X200">
        <v>0</v>
      </c>
      <c r="Y200">
        <v>1</v>
      </c>
      <c r="Z200">
        <v>1</v>
      </c>
      <c r="AA200">
        <v>1</v>
      </c>
      <c r="AB200">
        <v>1</v>
      </c>
      <c r="AC200">
        <v>0</v>
      </c>
      <c r="AD200">
        <v>0</v>
      </c>
      <c r="AE200" t="s">
        <v>57</v>
      </c>
      <c r="AF200">
        <v>61.7</v>
      </c>
      <c r="AG200">
        <v>57</v>
      </c>
      <c r="AH200">
        <v>35.5</v>
      </c>
      <c r="AI200">
        <v>40.799999999999997</v>
      </c>
      <c r="AJ200">
        <v>50</v>
      </c>
      <c r="AK200">
        <v>80</v>
      </c>
      <c r="AL200">
        <v>1</v>
      </c>
      <c r="AM200">
        <v>12909.41</v>
      </c>
      <c r="AN200">
        <v>9.4657117817893948</v>
      </c>
      <c r="AO200">
        <v>1.27</v>
      </c>
      <c r="AP200" t="s">
        <v>52</v>
      </c>
      <c r="AQ200" t="s">
        <v>59</v>
      </c>
      <c r="AR200" t="s">
        <v>54</v>
      </c>
      <c r="AS200">
        <v>0</v>
      </c>
      <c r="AT200">
        <v>0</v>
      </c>
      <c r="AU200">
        <v>0</v>
      </c>
      <c r="AV200">
        <v>1</v>
      </c>
      <c r="AW200">
        <v>0</v>
      </c>
      <c r="AX200" t="s">
        <v>61</v>
      </c>
      <c r="AY200">
        <v>0</v>
      </c>
      <c r="AZ200">
        <v>1</v>
      </c>
      <c r="BA200">
        <v>0</v>
      </c>
      <c r="BB200">
        <v>0</v>
      </c>
      <c r="BC200">
        <v>0</v>
      </c>
      <c r="BD200">
        <v>0</v>
      </c>
      <c r="BE200">
        <v>0</v>
      </c>
      <c r="BF200">
        <v>1</v>
      </c>
      <c r="BG200" t="s">
        <v>56</v>
      </c>
      <c r="BH200">
        <v>0</v>
      </c>
      <c r="BI200">
        <v>1</v>
      </c>
      <c r="BJ200">
        <v>0</v>
      </c>
      <c r="BK200">
        <v>0</v>
      </c>
      <c r="BL200">
        <v>1</v>
      </c>
      <c r="BM200">
        <v>1</v>
      </c>
      <c r="BN200">
        <v>1</v>
      </c>
      <c r="BO200">
        <v>1</v>
      </c>
      <c r="BP200">
        <v>0</v>
      </c>
      <c r="BQ200">
        <v>0</v>
      </c>
      <c r="BR200" t="s">
        <v>57</v>
      </c>
      <c r="BS200">
        <v>61.7</v>
      </c>
      <c r="BT200">
        <v>57</v>
      </c>
      <c r="BU200">
        <v>35.5</v>
      </c>
      <c r="BV200">
        <v>40.799999999999997</v>
      </c>
      <c r="BW200">
        <v>50</v>
      </c>
      <c r="BX200">
        <v>80</v>
      </c>
      <c r="BY200">
        <v>1</v>
      </c>
    </row>
    <row r="201" spans="1:77" x14ac:dyDescent="0.3">
      <c r="A201" t="s">
        <v>71</v>
      </c>
      <c r="B201">
        <v>0</v>
      </c>
      <c r="C201">
        <v>0</v>
      </c>
      <c r="D201">
        <v>0</v>
      </c>
      <c r="E201">
        <v>0</v>
      </c>
      <c r="F201">
        <v>0</v>
      </c>
      <c r="G201">
        <v>1</v>
      </c>
      <c r="H201">
        <v>10646</v>
      </c>
      <c r="I201">
        <v>-0.63794045416309175</v>
      </c>
      <c r="J201">
        <v>1.282</v>
      </c>
      <c r="K201" t="s">
        <v>52</v>
      </c>
      <c r="L201" t="s">
        <v>72</v>
      </c>
      <c r="M201" t="s">
        <v>54</v>
      </c>
      <c r="N201">
        <v>0</v>
      </c>
      <c r="O201">
        <v>0</v>
      </c>
      <c r="P201">
        <v>1</v>
      </c>
      <c r="Q201" t="s">
        <v>55</v>
      </c>
      <c r="R201">
        <v>0</v>
      </c>
      <c r="S201">
        <v>1</v>
      </c>
      <c r="T201" t="s">
        <v>65</v>
      </c>
      <c r="U201">
        <v>1</v>
      </c>
      <c r="V201">
        <v>1</v>
      </c>
      <c r="W201">
        <v>0</v>
      </c>
      <c r="X201">
        <v>1</v>
      </c>
      <c r="Y201">
        <v>1</v>
      </c>
      <c r="Z201">
        <v>1</v>
      </c>
      <c r="AA201">
        <v>1</v>
      </c>
      <c r="AB201">
        <v>1</v>
      </c>
      <c r="AC201">
        <v>1</v>
      </c>
      <c r="AD201">
        <v>0</v>
      </c>
      <c r="AE201" t="s">
        <v>66</v>
      </c>
      <c r="AF201">
        <v>61.9</v>
      </c>
      <c r="AG201">
        <v>55.9</v>
      </c>
      <c r="AH201">
        <v>34.799999999999997</v>
      </c>
      <c r="AI201">
        <v>40.799999999999997</v>
      </c>
      <c r="AJ201">
        <v>50</v>
      </c>
      <c r="AK201">
        <v>76</v>
      </c>
      <c r="AL201">
        <v>1</v>
      </c>
      <c r="AM201">
        <v>10646</v>
      </c>
      <c r="AN201">
        <v>9.2729395137327035</v>
      </c>
      <c r="AO201">
        <v>1.282</v>
      </c>
      <c r="AP201" t="s">
        <v>52</v>
      </c>
      <c r="AQ201" t="s">
        <v>72</v>
      </c>
      <c r="AR201" t="s">
        <v>54</v>
      </c>
      <c r="AS201">
        <v>0</v>
      </c>
      <c r="AT201">
        <v>0</v>
      </c>
      <c r="AU201">
        <v>0</v>
      </c>
      <c r="AV201">
        <v>1</v>
      </c>
      <c r="AW201">
        <v>0</v>
      </c>
      <c r="AX201" t="s">
        <v>55</v>
      </c>
      <c r="AY201">
        <v>0</v>
      </c>
      <c r="AZ201">
        <v>1</v>
      </c>
      <c r="BA201">
        <v>0</v>
      </c>
      <c r="BB201">
        <v>0</v>
      </c>
      <c r="BC201">
        <v>0</v>
      </c>
      <c r="BD201">
        <v>1</v>
      </c>
      <c r="BE201">
        <v>0</v>
      </c>
      <c r="BF201">
        <v>0</v>
      </c>
      <c r="BG201" t="s">
        <v>65</v>
      </c>
      <c r="BH201">
        <v>1</v>
      </c>
      <c r="BI201">
        <v>1</v>
      </c>
      <c r="BJ201">
        <v>0</v>
      </c>
      <c r="BK201">
        <v>1</v>
      </c>
      <c r="BL201">
        <v>1</v>
      </c>
      <c r="BM201">
        <v>1</v>
      </c>
      <c r="BN201">
        <v>1</v>
      </c>
      <c r="BO201">
        <v>1</v>
      </c>
      <c r="BP201">
        <v>1</v>
      </c>
      <c r="BQ201">
        <v>0</v>
      </c>
      <c r="BR201" t="s">
        <v>66</v>
      </c>
      <c r="BS201">
        <v>61.9</v>
      </c>
      <c r="BT201">
        <v>55.9</v>
      </c>
      <c r="BU201">
        <v>34.799999999999997</v>
      </c>
      <c r="BV201">
        <v>40.799999999999997</v>
      </c>
      <c r="BW201">
        <v>50</v>
      </c>
      <c r="BX201">
        <v>76</v>
      </c>
      <c r="BY201">
        <v>1</v>
      </c>
    </row>
    <row r="202" spans="1:77" x14ac:dyDescent="0.3">
      <c r="A202" t="s">
        <v>58</v>
      </c>
      <c r="B202">
        <v>1</v>
      </c>
      <c r="C202">
        <v>0</v>
      </c>
      <c r="D202">
        <v>0</v>
      </c>
      <c r="E202">
        <v>0</v>
      </c>
      <c r="F202">
        <v>0</v>
      </c>
      <c r="G202">
        <v>0</v>
      </c>
      <c r="H202">
        <v>17395.099999999999</v>
      </c>
      <c r="I202">
        <v>0.33511879537033668</v>
      </c>
      <c r="J202">
        <v>1.51</v>
      </c>
      <c r="K202" t="s">
        <v>52</v>
      </c>
      <c r="L202" t="s">
        <v>59</v>
      </c>
      <c r="M202" t="s">
        <v>60</v>
      </c>
      <c r="N202">
        <v>0</v>
      </c>
      <c r="O202">
        <v>0</v>
      </c>
      <c r="P202">
        <v>1</v>
      </c>
      <c r="Q202" t="s">
        <v>78</v>
      </c>
      <c r="R202">
        <v>1</v>
      </c>
      <c r="S202">
        <v>0</v>
      </c>
      <c r="T202" t="s">
        <v>56</v>
      </c>
      <c r="U202">
        <v>0</v>
      </c>
      <c r="V202">
        <v>1</v>
      </c>
      <c r="W202">
        <v>1</v>
      </c>
      <c r="X202">
        <v>0</v>
      </c>
      <c r="Y202">
        <v>1</v>
      </c>
      <c r="Z202">
        <v>1</v>
      </c>
      <c r="AA202">
        <v>1</v>
      </c>
      <c r="AB202">
        <v>0</v>
      </c>
      <c r="AC202">
        <v>0</v>
      </c>
      <c r="AD202">
        <v>0</v>
      </c>
      <c r="AE202" t="s">
        <v>57</v>
      </c>
      <c r="AF202">
        <v>61.2</v>
      </c>
      <c r="AG202">
        <v>57</v>
      </c>
      <c r="AH202">
        <v>34</v>
      </c>
      <c r="AI202">
        <v>40.799999999999997</v>
      </c>
      <c r="AJ202">
        <v>55</v>
      </c>
      <c r="AK202">
        <v>80</v>
      </c>
      <c r="AL202">
        <v>1</v>
      </c>
      <c r="AM202">
        <v>17395.099999999999</v>
      </c>
      <c r="AN202">
        <v>9.7639438363479023</v>
      </c>
      <c r="AO202">
        <v>1.51</v>
      </c>
      <c r="AP202" t="s">
        <v>52</v>
      </c>
      <c r="AQ202" t="s">
        <v>59</v>
      </c>
      <c r="AR202" t="s">
        <v>60</v>
      </c>
      <c r="AS202">
        <v>0</v>
      </c>
      <c r="AT202">
        <v>0</v>
      </c>
      <c r="AU202">
        <v>0</v>
      </c>
      <c r="AV202">
        <v>0</v>
      </c>
      <c r="AW202">
        <v>1</v>
      </c>
      <c r="AX202" t="s">
        <v>78</v>
      </c>
      <c r="AY202">
        <v>1</v>
      </c>
      <c r="AZ202">
        <v>0</v>
      </c>
      <c r="BA202">
        <v>0</v>
      </c>
      <c r="BB202">
        <v>1</v>
      </c>
      <c r="BC202">
        <v>0</v>
      </c>
      <c r="BD202">
        <v>0</v>
      </c>
      <c r="BE202">
        <v>0</v>
      </c>
      <c r="BF202">
        <v>0</v>
      </c>
      <c r="BG202" t="s">
        <v>56</v>
      </c>
      <c r="BH202">
        <v>0</v>
      </c>
      <c r="BI202">
        <v>1</v>
      </c>
      <c r="BJ202">
        <v>1</v>
      </c>
      <c r="BK202">
        <v>0</v>
      </c>
      <c r="BL202">
        <v>1</v>
      </c>
      <c r="BM202">
        <v>1</v>
      </c>
      <c r="BN202">
        <v>1</v>
      </c>
      <c r="BO202">
        <v>0</v>
      </c>
      <c r="BP202">
        <v>0</v>
      </c>
      <c r="BQ202">
        <v>0</v>
      </c>
      <c r="BR202" t="s">
        <v>57</v>
      </c>
      <c r="BS202">
        <v>61.2</v>
      </c>
      <c r="BT202">
        <v>57</v>
      </c>
      <c r="BU202">
        <v>34</v>
      </c>
      <c r="BV202">
        <v>40.799999999999997</v>
      </c>
      <c r="BW202">
        <v>55</v>
      </c>
      <c r="BX202">
        <v>80</v>
      </c>
      <c r="BY202">
        <v>1</v>
      </c>
    </row>
    <row r="203" spans="1:77" x14ac:dyDescent="0.3">
      <c r="A203" t="s">
        <v>71</v>
      </c>
      <c r="B203">
        <v>0</v>
      </c>
      <c r="C203">
        <v>0</v>
      </c>
      <c r="D203">
        <v>0</v>
      </c>
      <c r="E203">
        <v>0</v>
      </c>
      <c r="F203">
        <v>0</v>
      </c>
      <c r="G203">
        <v>1</v>
      </c>
      <c r="H203">
        <v>8279</v>
      </c>
      <c r="I203">
        <v>-0.97920539965888009</v>
      </c>
      <c r="J203">
        <v>1.1359999999999999</v>
      </c>
      <c r="K203" t="s">
        <v>52</v>
      </c>
      <c r="L203" t="s">
        <v>72</v>
      </c>
      <c r="M203" t="s">
        <v>60</v>
      </c>
      <c r="N203">
        <v>0</v>
      </c>
      <c r="O203">
        <v>0</v>
      </c>
      <c r="P203">
        <v>1</v>
      </c>
      <c r="Q203" t="s">
        <v>55</v>
      </c>
      <c r="R203">
        <v>0</v>
      </c>
      <c r="S203">
        <v>1</v>
      </c>
      <c r="T203" t="s">
        <v>65</v>
      </c>
      <c r="U203">
        <v>1</v>
      </c>
      <c r="V203">
        <v>1</v>
      </c>
      <c r="W203">
        <v>0</v>
      </c>
      <c r="X203">
        <v>1</v>
      </c>
      <c r="Y203">
        <v>1</v>
      </c>
      <c r="Z203">
        <v>1</v>
      </c>
      <c r="AA203">
        <v>1</v>
      </c>
      <c r="AB203">
        <v>0</v>
      </c>
      <c r="AC203">
        <v>1</v>
      </c>
      <c r="AD203">
        <v>1</v>
      </c>
      <c r="AE203" t="s">
        <v>66</v>
      </c>
      <c r="AF203">
        <v>61.2</v>
      </c>
      <c r="AG203">
        <v>57</v>
      </c>
      <c r="AH203">
        <v>34.299999999999997</v>
      </c>
      <c r="AI203">
        <v>40.6</v>
      </c>
      <c r="AJ203">
        <v>54</v>
      </c>
      <c r="AK203">
        <v>77</v>
      </c>
      <c r="AL203">
        <v>1</v>
      </c>
      <c r="AM203">
        <v>8279</v>
      </c>
      <c r="AN203">
        <v>9.0214774671388067</v>
      </c>
      <c r="AO203">
        <v>1.1359999999999999</v>
      </c>
      <c r="AP203" t="s">
        <v>52</v>
      </c>
      <c r="AQ203" t="s">
        <v>72</v>
      </c>
      <c r="AR203" t="s">
        <v>60</v>
      </c>
      <c r="AS203">
        <v>0</v>
      </c>
      <c r="AT203">
        <v>0</v>
      </c>
      <c r="AU203">
        <v>0</v>
      </c>
      <c r="AV203">
        <v>0</v>
      </c>
      <c r="AW203">
        <v>1</v>
      </c>
      <c r="AX203" t="s">
        <v>55</v>
      </c>
      <c r="AY203">
        <v>0</v>
      </c>
      <c r="AZ203">
        <v>1</v>
      </c>
      <c r="BA203">
        <v>0</v>
      </c>
      <c r="BB203">
        <v>0</v>
      </c>
      <c r="BC203">
        <v>0</v>
      </c>
      <c r="BD203">
        <v>1</v>
      </c>
      <c r="BE203">
        <v>0</v>
      </c>
      <c r="BF203">
        <v>0</v>
      </c>
      <c r="BG203" t="s">
        <v>65</v>
      </c>
      <c r="BH203">
        <v>1</v>
      </c>
      <c r="BI203">
        <v>1</v>
      </c>
      <c r="BJ203">
        <v>0</v>
      </c>
      <c r="BK203">
        <v>1</v>
      </c>
      <c r="BL203">
        <v>1</v>
      </c>
      <c r="BM203">
        <v>1</v>
      </c>
      <c r="BN203">
        <v>1</v>
      </c>
      <c r="BO203">
        <v>0</v>
      </c>
      <c r="BP203">
        <v>1</v>
      </c>
      <c r="BQ203">
        <v>1</v>
      </c>
      <c r="BR203" t="s">
        <v>66</v>
      </c>
      <c r="BS203">
        <v>61.2</v>
      </c>
      <c r="BT203">
        <v>57</v>
      </c>
      <c r="BU203">
        <v>34.299999999999997</v>
      </c>
      <c r="BV203">
        <v>40.6</v>
      </c>
      <c r="BW203">
        <v>54</v>
      </c>
      <c r="BX203">
        <v>77</v>
      </c>
      <c r="BY203">
        <v>1</v>
      </c>
    </row>
    <row r="204" spans="1:77" x14ac:dyDescent="0.3">
      <c r="A204" t="s">
        <v>67</v>
      </c>
      <c r="B204">
        <v>0</v>
      </c>
      <c r="C204">
        <v>0</v>
      </c>
      <c r="D204">
        <v>0</v>
      </c>
      <c r="E204">
        <v>0</v>
      </c>
      <c r="F204">
        <v>1</v>
      </c>
      <c r="G204">
        <v>0</v>
      </c>
      <c r="H204">
        <v>8440</v>
      </c>
      <c r="I204">
        <v>-0.95599303961459536</v>
      </c>
      <c r="J204">
        <v>1.1399999999999999</v>
      </c>
      <c r="K204" t="s">
        <v>52</v>
      </c>
      <c r="L204" t="s">
        <v>68</v>
      </c>
      <c r="M204" t="s">
        <v>54</v>
      </c>
      <c r="N204">
        <v>0</v>
      </c>
      <c r="O204">
        <v>0</v>
      </c>
      <c r="P204">
        <v>1</v>
      </c>
      <c r="Q204" t="s">
        <v>55</v>
      </c>
      <c r="R204">
        <v>0</v>
      </c>
      <c r="S204">
        <v>1</v>
      </c>
      <c r="T204" t="s">
        <v>70</v>
      </c>
      <c r="U204">
        <v>1</v>
      </c>
      <c r="V204">
        <v>1</v>
      </c>
      <c r="W204">
        <v>0</v>
      </c>
      <c r="X204">
        <v>1</v>
      </c>
      <c r="Y204">
        <v>1</v>
      </c>
      <c r="Z204">
        <v>1</v>
      </c>
      <c r="AA204">
        <v>1</v>
      </c>
      <c r="AB204">
        <v>0</v>
      </c>
      <c r="AC204">
        <v>1</v>
      </c>
      <c r="AD204">
        <v>0</v>
      </c>
      <c r="AE204" t="s">
        <v>66</v>
      </c>
      <c r="AF204">
        <v>61.5</v>
      </c>
      <c r="AG204">
        <v>55.2</v>
      </c>
      <c r="AH204">
        <v>34.299999999999997</v>
      </c>
      <c r="AI204">
        <v>40.6</v>
      </c>
      <c r="AJ204">
        <v>54</v>
      </c>
      <c r="AK204">
        <v>78</v>
      </c>
      <c r="AL204">
        <v>1</v>
      </c>
      <c r="AM204">
        <v>8440</v>
      </c>
      <c r="AN204">
        <v>9.0407375875900033</v>
      </c>
      <c r="AO204">
        <v>1.1399999999999999</v>
      </c>
      <c r="AP204" t="s">
        <v>52</v>
      </c>
      <c r="AQ204" t="s">
        <v>68</v>
      </c>
      <c r="AR204" t="s">
        <v>54</v>
      </c>
      <c r="AS204">
        <v>0</v>
      </c>
      <c r="AT204">
        <v>0</v>
      </c>
      <c r="AU204">
        <v>0</v>
      </c>
      <c r="AV204">
        <v>1</v>
      </c>
      <c r="AW204">
        <v>0</v>
      </c>
      <c r="AX204" t="s">
        <v>55</v>
      </c>
      <c r="AY204">
        <v>0</v>
      </c>
      <c r="AZ204">
        <v>1</v>
      </c>
      <c r="BA204">
        <v>0</v>
      </c>
      <c r="BB204">
        <v>0</v>
      </c>
      <c r="BC204">
        <v>0</v>
      </c>
      <c r="BD204">
        <v>1</v>
      </c>
      <c r="BE204">
        <v>0</v>
      </c>
      <c r="BF204">
        <v>0</v>
      </c>
      <c r="BG204" t="s">
        <v>70</v>
      </c>
      <c r="BH204">
        <v>1</v>
      </c>
      <c r="BI204">
        <v>1</v>
      </c>
      <c r="BJ204">
        <v>0</v>
      </c>
      <c r="BK204">
        <v>1</v>
      </c>
      <c r="BL204">
        <v>1</v>
      </c>
      <c r="BM204">
        <v>1</v>
      </c>
      <c r="BN204">
        <v>1</v>
      </c>
      <c r="BO204">
        <v>0</v>
      </c>
      <c r="BP204">
        <v>1</v>
      </c>
      <c r="BQ204">
        <v>0</v>
      </c>
      <c r="BR204" t="s">
        <v>66</v>
      </c>
      <c r="BS204">
        <v>61.5</v>
      </c>
      <c r="BT204">
        <v>55.2</v>
      </c>
      <c r="BU204">
        <v>34.299999999999997</v>
      </c>
      <c r="BV204">
        <v>40.6</v>
      </c>
      <c r="BW204">
        <v>54</v>
      </c>
      <c r="BX204">
        <v>78</v>
      </c>
      <c r="BY204">
        <v>1</v>
      </c>
    </row>
    <row r="205" spans="1:77" x14ac:dyDescent="0.3">
      <c r="A205" t="s">
        <v>58</v>
      </c>
      <c r="B205">
        <v>1</v>
      </c>
      <c r="C205">
        <v>0</v>
      </c>
      <c r="D205">
        <v>0</v>
      </c>
      <c r="E205">
        <v>0</v>
      </c>
      <c r="F205">
        <v>0</v>
      </c>
      <c r="G205">
        <v>0</v>
      </c>
      <c r="H205">
        <v>9795.8250000000007</v>
      </c>
      <c r="I205">
        <v>-0.76051541193110261</v>
      </c>
      <c r="J205">
        <v>1.1499999999999999</v>
      </c>
      <c r="K205" t="s">
        <v>52</v>
      </c>
      <c r="L205" t="s">
        <v>59</v>
      </c>
      <c r="M205" t="s">
        <v>69</v>
      </c>
      <c r="N205">
        <v>0</v>
      </c>
      <c r="O205">
        <v>1</v>
      </c>
      <c r="P205">
        <v>0</v>
      </c>
      <c r="Q205" t="s">
        <v>55</v>
      </c>
      <c r="R205">
        <v>0</v>
      </c>
      <c r="S205">
        <v>1</v>
      </c>
      <c r="T205" t="s">
        <v>70</v>
      </c>
      <c r="U205">
        <v>1</v>
      </c>
      <c r="V205">
        <v>1</v>
      </c>
      <c r="W205">
        <v>0</v>
      </c>
      <c r="X205">
        <v>0</v>
      </c>
      <c r="Y205">
        <v>1</v>
      </c>
      <c r="Z205">
        <v>1</v>
      </c>
      <c r="AA205">
        <v>1</v>
      </c>
      <c r="AB205">
        <v>0</v>
      </c>
      <c r="AC205">
        <v>0</v>
      </c>
      <c r="AD205">
        <v>0</v>
      </c>
      <c r="AE205" t="s">
        <v>57</v>
      </c>
      <c r="AF205">
        <v>61.8</v>
      </c>
      <c r="AG205">
        <v>57</v>
      </c>
      <c r="AH205">
        <v>35.5</v>
      </c>
      <c r="AI205">
        <v>40.6</v>
      </c>
      <c r="AJ205">
        <v>55</v>
      </c>
      <c r="AK205">
        <v>80</v>
      </c>
      <c r="AL205">
        <v>1</v>
      </c>
      <c r="AM205">
        <v>9795.8250000000007</v>
      </c>
      <c r="AN205">
        <v>9.1897115534780252</v>
      </c>
      <c r="AO205">
        <v>1.1499999999999999</v>
      </c>
      <c r="AP205" t="s">
        <v>52</v>
      </c>
      <c r="AQ205" t="s">
        <v>59</v>
      </c>
      <c r="AR205" t="s">
        <v>69</v>
      </c>
      <c r="AS205">
        <v>0</v>
      </c>
      <c r="AT205">
        <v>0</v>
      </c>
      <c r="AU205">
        <v>1</v>
      </c>
      <c r="AV205">
        <v>0</v>
      </c>
      <c r="AW205">
        <v>0</v>
      </c>
      <c r="AX205" t="s">
        <v>55</v>
      </c>
      <c r="AY205">
        <v>0</v>
      </c>
      <c r="AZ205">
        <v>1</v>
      </c>
      <c r="BA205">
        <v>0</v>
      </c>
      <c r="BB205">
        <v>0</v>
      </c>
      <c r="BC205">
        <v>0</v>
      </c>
      <c r="BD205">
        <v>1</v>
      </c>
      <c r="BE205">
        <v>0</v>
      </c>
      <c r="BF205">
        <v>0</v>
      </c>
      <c r="BG205" t="s">
        <v>70</v>
      </c>
      <c r="BH205">
        <v>1</v>
      </c>
      <c r="BI205">
        <v>1</v>
      </c>
      <c r="BJ205">
        <v>0</v>
      </c>
      <c r="BK205">
        <v>0</v>
      </c>
      <c r="BL205">
        <v>1</v>
      </c>
      <c r="BM205">
        <v>1</v>
      </c>
      <c r="BN205">
        <v>1</v>
      </c>
      <c r="BO205">
        <v>0</v>
      </c>
      <c r="BP205">
        <v>0</v>
      </c>
      <c r="BQ205">
        <v>0</v>
      </c>
      <c r="BR205" t="s">
        <v>57</v>
      </c>
      <c r="BS205">
        <v>61.8</v>
      </c>
      <c r="BT205">
        <v>57</v>
      </c>
      <c r="BU205">
        <v>35.5</v>
      </c>
      <c r="BV205">
        <v>40.6</v>
      </c>
      <c r="BW205">
        <v>55</v>
      </c>
      <c r="BX205">
        <v>80</v>
      </c>
      <c r="BY205">
        <v>1</v>
      </c>
    </row>
    <row r="206" spans="1:77" x14ac:dyDescent="0.3">
      <c r="A206" t="s">
        <v>67</v>
      </c>
      <c r="B206">
        <v>0</v>
      </c>
      <c r="C206">
        <v>0</v>
      </c>
      <c r="D206">
        <v>0</v>
      </c>
      <c r="E206">
        <v>0</v>
      </c>
      <c r="F206">
        <v>1</v>
      </c>
      <c r="G206">
        <v>0</v>
      </c>
      <c r="H206">
        <v>13770</v>
      </c>
      <c r="I206">
        <v>-0.18753416361436212</v>
      </c>
      <c r="J206">
        <v>1.22</v>
      </c>
      <c r="K206" t="s">
        <v>52</v>
      </c>
      <c r="L206" t="s">
        <v>68</v>
      </c>
      <c r="M206" t="s">
        <v>13</v>
      </c>
      <c r="N206">
        <v>1</v>
      </c>
      <c r="O206">
        <v>0</v>
      </c>
      <c r="P206">
        <v>0</v>
      </c>
      <c r="Q206" t="s">
        <v>64</v>
      </c>
      <c r="R206">
        <v>0</v>
      </c>
      <c r="S206">
        <v>1</v>
      </c>
      <c r="T206" t="s">
        <v>70</v>
      </c>
      <c r="U206">
        <v>1</v>
      </c>
      <c r="V206">
        <v>1</v>
      </c>
      <c r="W206">
        <v>1</v>
      </c>
      <c r="X206">
        <v>1</v>
      </c>
      <c r="Y206">
        <v>1</v>
      </c>
      <c r="Z206">
        <v>1</v>
      </c>
      <c r="AA206">
        <v>1</v>
      </c>
      <c r="AB206">
        <v>0</v>
      </c>
      <c r="AC206">
        <v>1</v>
      </c>
      <c r="AD206">
        <v>0</v>
      </c>
      <c r="AE206" t="s">
        <v>66</v>
      </c>
      <c r="AF206">
        <v>61.9</v>
      </c>
      <c r="AG206">
        <v>54.5</v>
      </c>
      <c r="AH206">
        <v>34.299999999999997</v>
      </c>
      <c r="AI206">
        <v>40.6</v>
      </c>
      <c r="AJ206">
        <v>54</v>
      </c>
      <c r="AK206">
        <v>78</v>
      </c>
      <c r="AL206">
        <v>1</v>
      </c>
      <c r="AM206">
        <v>13770</v>
      </c>
      <c r="AN206">
        <v>9.5302475917227003</v>
      </c>
      <c r="AO206">
        <v>1.22</v>
      </c>
      <c r="AP206" t="s">
        <v>52</v>
      </c>
      <c r="AQ206" t="s">
        <v>68</v>
      </c>
      <c r="AR206" t="s">
        <v>13</v>
      </c>
      <c r="AS206">
        <v>1</v>
      </c>
      <c r="AT206">
        <v>0</v>
      </c>
      <c r="AU206">
        <v>0</v>
      </c>
      <c r="AV206">
        <v>0</v>
      </c>
      <c r="AW206">
        <v>0</v>
      </c>
      <c r="AX206" t="s">
        <v>64</v>
      </c>
      <c r="AY206">
        <v>0</v>
      </c>
      <c r="AZ206">
        <v>1</v>
      </c>
      <c r="BA206">
        <v>0</v>
      </c>
      <c r="BB206">
        <v>0</v>
      </c>
      <c r="BC206">
        <v>1</v>
      </c>
      <c r="BD206">
        <v>0</v>
      </c>
      <c r="BE206">
        <v>0</v>
      </c>
      <c r="BF206">
        <v>0</v>
      </c>
      <c r="BG206" t="s">
        <v>70</v>
      </c>
      <c r="BH206">
        <v>1</v>
      </c>
      <c r="BI206">
        <v>1</v>
      </c>
      <c r="BJ206">
        <v>1</v>
      </c>
      <c r="BK206">
        <v>1</v>
      </c>
      <c r="BL206">
        <v>1</v>
      </c>
      <c r="BM206">
        <v>1</v>
      </c>
      <c r="BN206">
        <v>1</v>
      </c>
      <c r="BO206">
        <v>0</v>
      </c>
      <c r="BP206">
        <v>1</v>
      </c>
      <c r="BQ206">
        <v>0</v>
      </c>
      <c r="BR206" t="s">
        <v>66</v>
      </c>
      <c r="BS206">
        <v>61.9</v>
      </c>
      <c r="BT206">
        <v>54.5</v>
      </c>
      <c r="BU206">
        <v>34.299999999999997</v>
      </c>
      <c r="BV206">
        <v>40.6</v>
      </c>
      <c r="BW206">
        <v>54</v>
      </c>
      <c r="BX206">
        <v>78</v>
      </c>
      <c r="BY206">
        <v>1</v>
      </c>
    </row>
    <row r="207" spans="1:77" x14ac:dyDescent="0.3">
      <c r="A207" t="s">
        <v>51</v>
      </c>
      <c r="B207">
        <v>0</v>
      </c>
      <c r="C207">
        <v>0</v>
      </c>
      <c r="D207">
        <v>0</v>
      </c>
      <c r="E207">
        <v>1</v>
      </c>
      <c r="F207">
        <v>0</v>
      </c>
      <c r="G207">
        <v>0</v>
      </c>
      <c r="H207">
        <v>18590</v>
      </c>
      <c r="I207">
        <v>0.50739487622074564</v>
      </c>
      <c r="J207">
        <v>1.51</v>
      </c>
      <c r="K207" t="s">
        <v>52</v>
      </c>
      <c r="L207" t="s">
        <v>53</v>
      </c>
      <c r="M207" t="s">
        <v>13</v>
      </c>
      <c r="N207">
        <v>1</v>
      </c>
      <c r="O207">
        <v>0</v>
      </c>
      <c r="P207">
        <v>0</v>
      </c>
      <c r="Q207" t="s">
        <v>64</v>
      </c>
      <c r="R207">
        <v>0</v>
      </c>
      <c r="S207">
        <v>1</v>
      </c>
      <c r="T207" t="s">
        <v>79</v>
      </c>
      <c r="U207">
        <v>1</v>
      </c>
      <c r="V207">
        <v>0</v>
      </c>
      <c r="W207">
        <v>1</v>
      </c>
      <c r="X207">
        <v>0</v>
      </c>
      <c r="Y207">
        <v>1</v>
      </c>
      <c r="Z207">
        <v>1</v>
      </c>
      <c r="AA207">
        <v>0</v>
      </c>
      <c r="AB207">
        <v>1</v>
      </c>
      <c r="AC207">
        <v>0</v>
      </c>
      <c r="AD207">
        <v>0</v>
      </c>
      <c r="AE207" t="s">
        <v>57</v>
      </c>
      <c r="AF207">
        <v>61.4</v>
      </c>
      <c r="AG207">
        <v>58</v>
      </c>
      <c r="AH207">
        <v>35</v>
      </c>
      <c r="AI207">
        <v>40.6</v>
      </c>
      <c r="AJ207">
        <v>45</v>
      </c>
      <c r="AK207">
        <v>80</v>
      </c>
      <c r="AL207">
        <v>1</v>
      </c>
      <c r="AM207">
        <v>18590</v>
      </c>
      <c r="AN207">
        <v>9.83037908071549</v>
      </c>
      <c r="AO207">
        <v>1.51</v>
      </c>
      <c r="AP207" t="s">
        <v>52</v>
      </c>
      <c r="AQ207" t="s">
        <v>53</v>
      </c>
      <c r="AR207" t="s">
        <v>13</v>
      </c>
      <c r="AS207">
        <v>1</v>
      </c>
      <c r="AT207">
        <v>0</v>
      </c>
      <c r="AU207">
        <v>0</v>
      </c>
      <c r="AV207">
        <v>0</v>
      </c>
      <c r="AW207">
        <v>0</v>
      </c>
      <c r="AX207" t="s">
        <v>64</v>
      </c>
      <c r="AY207">
        <v>0</v>
      </c>
      <c r="AZ207">
        <v>1</v>
      </c>
      <c r="BA207">
        <v>0</v>
      </c>
      <c r="BB207">
        <v>0</v>
      </c>
      <c r="BC207">
        <v>1</v>
      </c>
      <c r="BD207">
        <v>0</v>
      </c>
      <c r="BE207">
        <v>0</v>
      </c>
      <c r="BF207">
        <v>0</v>
      </c>
      <c r="BG207" t="s">
        <v>79</v>
      </c>
      <c r="BH207">
        <v>1</v>
      </c>
      <c r="BI207">
        <v>0</v>
      </c>
      <c r="BJ207">
        <v>1</v>
      </c>
      <c r="BK207">
        <v>0</v>
      </c>
      <c r="BL207">
        <v>1</v>
      </c>
      <c r="BM207">
        <v>1</v>
      </c>
      <c r="BN207">
        <v>0</v>
      </c>
      <c r="BO207">
        <v>1</v>
      </c>
      <c r="BP207">
        <v>0</v>
      </c>
      <c r="BQ207">
        <v>0</v>
      </c>
      <c r="BR207" t="s">
        <v>57</v>
      </c>
      <c r="BS207">
        <v>61.4</v>
      </c>
      <c r="BT207">
        <v>58</v>
      </c>
      <c r="BU207">
        <v>35</v>
      </c>
      <c r="BV207">
        <v>40.6</v>
      </c>
      <c r="BW207">
        <v>45</v>
      </c>
      <c r="BX207">
        <v>80</v>
      </c>
      <c r="BY207">
        <v>1</v>
      </c>
    </row>
    <row r="208" spans="1:77" x14ac:dyDescent="0.3">
      <c r="A208" t="s">
        <v>58</v>
      </c>
      <c r="B208">
        <v>1</v>
      </c>
      <c r="C208">
        <v>0</v>
      </c>
      <c r="D208">
        <v>0</v>
      </c>
      <c r="E208">
        <v>0</v>
      </c>
      <c r="F208">
        <v>0</v>
      </c>
      <c r="G208">
        <v>0</v>
      </c>
      <c r="H208">
        <v>8743.8449999999993</v>
      </c>
      <c r="I208">
        <v>-0.91218583751735516</v>
      </c>
      <c r="J208">
        <v>1.04</v>
      </c>
      <c r="K208" t="s">
        <v>52</v>
      </c>
      <c r="L208" t="s">
        <v>59</v>
      </c>
      <c r="M208" t="s">
        <v>60</v>
      </c>
      <c r="N208">
        <v>0</v>
      </c>
      <c r="O208">
        <v>0</v>
      </c>
      <c r="P208">
        <v>1</v>
      </c>
      <c r="Q208" t="s">
        <v>73</v>
      </c>
      <c r="R208">
        <v>0</v>
      </c>
      <c r="S208">
        <v>1</v>
      </c>
      <c r="T208" t="s">
        <v>70</v>
      </c>
      <c r="U208">
        <v>1</v>
      </c>
      <c r="V208">
        <v>0</v>
      </c>
      <c r="W208">
        <v>1</v>
      </c>
      <c r="X208">
        <v>0</v>
      </c>
      <c r="Y208">
        <v>1</v>
      </c>
      <c r="Z208">
        <v>1</v>
      </c>
      <c r="AA208">
        <v>1</v>
      </c>
      <c r="AB208">
        <v>1</v>
      </c>
      <c r="AC208">
        <v>0</v>
      </c>
      <c r="AD208">
        <v>0</v>
      </c>
      <c r="AE208" t="s">
        <v>57</v>
      </c>
      <c r="AF208">
        <v>61.8</v>
      </c>
      <c r="AG208">
        <v>56</v>
      </c>
      <c r="AH208">
        <v>35</v>
      </c>
      <c r="AI208">
        <v>40.799999999999997</v>
      </c>
      <c r="AJ208">
        <v>50</v>
      </c>
      <c r="AK208">
        <v>80</v>
      </c>
      <c r="AL208">
        <v>1</v>
      </c>
      <c r="AM208">
        <v>8743.8449999999993</v>
      </c>
      <c r="AN208">
        <v>9.0761053032582719</v>
      </c>
      <c r="AO208">
        <v>1.04</v>
      </c>
      <c r="AP208" t="s">
        <v>52</v>
      </c>
      <c r="AQ208" t="s">
        <v>59</v>
      </c>
      <c r="AR208" t="s">
        <v>60</v>
      </c>
      <c r="AS208">
        <v>0</v>
      </c>
      <c r="AT208">
        <v>0</v>
      </c>
      <c r="AU208">
        <v>0</v>
      </c>
      <c r="AV208">
        <v>0</v>
      </c>
      <c r="AW208">
        <v>1</v>
      </c>
      <c r="AX208" t="s">
        <v>73</v>
      </c>
      <c r="AY208">
        <v>0</v>
      </c>
      <c r="AZ208">
        <v>1</v>
      </c>
      <c r="BA208">
        <v>0</v>
      </c>
      <c r="BB208">
        <v>0</v>
      </c>
      <c r="BC208">
        <v>0</v>
      </c>
      <c r="BD208">
        <v>0</v>
      </c>
      <c r="BE208">
        <v>1</v>
      </c>
      <c r="BF208">
        <v>0</v>
      </c>
      <c r="BG208" t="s">
        <v>70</v>
      </c>
      <c r="BH208">
        <v>1</v>
      </c>
      <c r="BI208">
        <v>0</v>
      </c>
      <c r="BJ208">
        <v>1</v>
      </c>
      <c r="BK208">
        <v>0</v>
      </c>
      <c r="BL208">
        <v>1</v>
      </c>
      <c r="BM208">
        <v>1</v>
      </c>
      <c r="BN208">
        <v>1</v>
      </c>
      <c r="BO208">
        <v>1</v>
      </c>
      <c r="BP208">
        <v>0</v>
      </c>
      <c r="BQ208">
        <v>0</v>
      </c>
      <c r="BR208" t="s">
        <v>57</v>
      </c>
      <c r="BS208">
        <v>61.8</v>
      </c>
      <c r="BT208">
        <v>56</v>
      </c>
      <c r="BU208">
        <v>35</v>
      </c>
      <c r="BV208">
        <v>40.799999999999997</v>
      </c>
      <c r="BW208">
        <v>50</v>
      </c>
      <c r="BX208">
        <v>80</v>
      </c>
      <c r="BY208">
        <v>1</v>
      </c>
    </row>
    <row r="209" spans="1:77" x14ac:dyDescent="0.3">
      <c r="A209" t="s">
        <v>62</v>
      </c>
      <c r="B209">
        <v>0</v>
      </c>
      <c r="C209">
        <v>1</v>
      </c>
      <c r="D209">
        <v>0</v>
      </c>
      <c r="E209">
        <v>0</v>
      </c>
      <c r="F209">
        <v>0</v>
      </c>
      <c r="G209">
        <v>0</v>
      </c>
      <c r="H209">
        <v>15742</v>
      </c>
      <c r="I209">
        <v>9.6781202890789855E-2</v>
      </c>
      <c r="J209">
        <v>1.508</v>
      </c>
      <c r="K209" t="s">
        <v>52</v>
      </c>
      <c r="L209" t="s">
        <v>63</v>
      </c>
      <c r="M209" t="s">
        <v>60</v>
      </c>
      <c r="N209">
        <v>0</v>
      </c>
      <c r="O209">
        <v>0</v>
      </c>
      <c r="P209">
        <v>1</v>
      </c>
      <c r="Q209" t="s">
        <v>64</v>
      </c>
      <c r="R209">
        <v>0</v>
      </c>
      <c r="S209">
        <v>1</v>
      </c>
      <c r="T209" t="s">
        <v>65</v>
      </c>
      <c r="U209">
        <v>1</v>
      </c>
      <c r="V209">
        <v>1</v>
      </c>
      <c r="W209">
        <v>0</v>
      </c>
      <c r="X209">
        <v>1</v>
      </c>
      <c r="Y209">
        <v>1</v>
      </c>
      <c r="Z209">
        <v>1</v>
      </c>
      <c r="AA209">
        <v>1</v>
      </c>
      <c r="AB209">
        <v>1</v>
      </c>
      <c r="AC209">
        <v>1</v>
      </c>
      <c r="AD209">
        <v>1</v>
      </c>
      <c r="AE209" t="s">
        <v>66</v>
      </c>
      <c r="AF209">
        <v>61.4</v>
      </c>
      <c r="AG209">
        <v>56</v>
      </c>
      <c r="AH209">
        <v>34.700000000000003</v>
      </c>
      <c r="AI209">
        <v>40.700000000000003</v>
      </c>
      <c r="AJ209">
        <v>50</v>
      </c>
      <c r="AK209">
        <v>77</v>
      </c>
      <c r="AL209">
        <v>1</v>
      </c>
      <c r="AM209">
        <v>15742</v>
      </c>
      <c r="AN209">
        <v>9.6640875787023948</v>
      </c>
      <c r="AO209">
        <v>1.508</v>
      </c>
      <c r="AP209" t="s">
        <v>52</v>
      </c>
      <c r="AQ209" t="s">
        <v>63</v>
      </c>
      <c r="AR209" t="s">
        <v>60</v>
      </c>
      <c r="AS209">
        <v>0</v>
      </c>
      <c r="AT209">
        <v>0</v>
      </c>
      <c r="AU209">
        <v>0</v>
      </c>
      <c r="AV209">
        <v>0</v>
      </c>
      <c r="AW209">
        <v>1</v>
      </c>
      <c r="AX209" t="s">
        <v>64</v>
      </c>
      <c r="AY209">
        <v>0</v>
      </c>
      <c r="AZ209">
        <v>1</v>
      </c>
      <c r="BA209">
        <v>0</v>
      </c>
      <c r="BB209">
        <v>0</v>
      </c>
      <c r="BC209">
        <v>1</v>
      </c>
      <c r="BD209">
        <v>0</v>
      </c>
      <c r="BE209">
        <v>0</v>
      </c>
      <c r="BF209">
        <v>0</v>
      </c>
      <c r="BG209" t="s">
        <v>65</v>
      </c>
      <c r="BH209">
        <v>1</v>
      </c>
      <c r="BI209">
        <v>1</v>
      </c>
      <c r="BJ209">
        <v>0</v>
      </c>
      <c r="BK209">
        <v>1</v>
      </c>
      <c r="BL209">
        <v>1</v>
      </c>
      <c r="BM209">
        <v>1</v>
      </c>
      <c r="BN209">
        <v>1</v>
      </c>
      <c r="BO209">
        <v>1</v>
      </c>
      <c r="BP209">
        <v>1</v>
      </c>
      <c r="BQ209">
        <v>1</v>
      </c>
      <c r="BR209" t="s">
        <v>66</v>
      </c>
      <c r="BS209">
        <v>61.4</v>
      </c>
      <c r="BT209">
        <v>56</v>
      </c>
      <c r="BU209">
        <v>34.700000000000003</v>
      </c>
      <c r="BV209">
        <v>40.700000000000003</v>
      </c>
      <c r="BW209">
        <v>50</v>
      </c>
      <c r="BX209">
        <v>77</v>
      </c>
      <c r="BY209">
        <v>1</v>
      </c>
    </row>
    <row r="210" spans="1:77" x14ac:dyDescent="0.3">
      <c r="A210" t="s">
        <v>58</v>
      </c>
      <c r="B210">
        <v>1</v>
      </c>
      <c r="C210">
        <v>0</v>
      </c>
      <c r="D210">
        <v>0</v>
      </c>
      <c r="E210">
        <v>0</v>
      </c>
      <c r="F210">
        <v>0</v>
      </c>
      <c r="G210">
        <v>0</v>
      </c>
      <c r="H210">
        <v>9421.5249999999996</v>
      </c>
      <c r="I210">
        <v>-0.81448054463033115</v>
      </c>
      <c r="J210">
        <v>1.03</v>
      </c>
      <c r="K210" t="s">
        <v>52</v>
      </c>
      <c r="L210" t="s">
        <v>59</v>
      </c>
      <c r="M210" t="s">
        <v>74</v>
      </c>
      <c r="N210">
        <v>0</v>
      </c>
      <c r="O210">
        <v>1</v>
      </c>
      <c r="P210">
        <v>0</v>
      </c>
      <c r="Q210" t="s">
        <v>55</v>
      </c>
      <c r="R210">
        <v>0</v>
      </c>
      <c r="S210">
        <v>1</v>
      </c>
      <c r="T210" t="s">
        <v>56</v>
      </c>
      <c r="U210">
        <v>1</v>
      </c>
      <c r="V210">
        <v>1</v>
      </c>
      <c r="W210">
        <v>0</v>
      </c>
      <c r="X210">
        <v>0</v>
      </c>
      <c r="Y210">
        <v>1</v>
      </c>
      <c r="Z210">
        <v>1</v>
      </c>
      <c r="AA210">
        <v>1</v>
      </c>
      <c r="AB210">
        <v>1</v>
      </c>
      <c r="AC210">
        <v>0</v>
      </c>
      <c r="AD210">
        <v>0</v>
      </c>
      <c r="AE210" t="s">
        <v>57</v>
      </c>
      <c r="AF210">
        <v>61.8</v>
      </c>
      <c r="AG210">
        <v>57</v>
      </c>
      <c r="AH210">
        <v>35.5</v>
      </c>
      <c r="AI210">
        <v>40.6</v>
      </c>
      <c r="AJ210">
        <v>50</v>
      </c>
      <c r="AK210">
        <v>80</v>
      </c>
      <c r="AL210">
        <v>1</v>
      </c>
      <c r="AM210">
        <v>9421.5249999999996</v>
      </c>
      <c r="AN210">
        <v>9.1507522440643054</v>
      </c>
      <c r="AO210">
        <v>1.03</v>
      </c>
      <c r="AP210" t="s">
        <v>52</v>
      </c>
      <c r="AQ210" t="s">
        <v>59</v>
      </c>
      <c r="AR210" t="s">
        <v>74</v>
      </c>
      <c r="AS210">
        <v>0</v>
      </c>
      <c r="AT210">
        <v>1</v>
      </c>
      <c r="AU210">
        <v>0</v>
      </c>
      <c r="AV210">
        <v>0</v>
      </c>
      <c r="AW210">
        <v>0</v>
      </c>
      <c r="AX210" t="s">
        <v>55</v>
      </c>
      <c r="AY210">
        <v>0</v>
      </c>
      <c r="AZ210">
        <v>1</v>
      </c>
      <c r="BA210">
        <v>0</v>
      </c>
      <c r="BB210">
        <v>0</v>
      </c>
      <c r="BC210">
        <v>0</v>
      </c>
      <c r="BD210">
        <v>1</v>
      </c>
      <c r="BE210">
        <v>0</v>
      </c>
      <c r="BF210">
        <v>0</v>
      </c>
      <c r="BG210" t="s">
        <v>56</v>
      </c>
      <c r="BH210">
        <v>1</v>
      </c>
      <c r="BI210">
        <v>1</v>
      </c>
      <c r="BJ210">
        <v>0</v>
      </c>
      <c r="BK210">
        <v>0</v>
      </c>
      <c r="BL210">
        <v>1</v>
      </c>
      <c r="BM210">
        <v>1</v>
      </c>
      <c r="BN210">
        <v>1</v>
      </c>
      <c r="BO210">
        <v>1</v>
      </c>
      <c r="BP210">
        <v>0</v>
      </c>
      <c r="BQ210">
        <v>0</v>
      </c>
      <c r="BR210" t="s">
        <v>57</v>
      </c>
      <c r="BS210">
        <v>61.8</v>
      </c>
      <c r="BT210">
        <v>57</v>
      </c>
      <c r="BU210">
        <v>35.5</v>
      </c>
      <c r="BV210">
        <v>40.6</v>
      </c>
      <c r="BW210">
        <v>50</v>
      </c>
      <c r="BX210">
        <v>80</v>
      </c>
      <c r="BY210">
        <v>1</v>
      </c>
    </row>
    <row r="211" spans="1:77" x14ac:dyDescent="0.3">
      <c r="A211" t="s">
        <v>67</v>
      </c>
      <c r="B211">
        <v>0</v>
      </c>
      <c r="C211">
        <v>0</v>
      </c>
      <c r="D211">
        <v>0</v>
      </c>
      <c r="E211">
        <v>0</v>
      </c>
      <c r="F211">
        <v>1</v>
      </c>
      <c r="G211">
        <v>0</v>
      </c>
      <c r="H211">
        <v>13330</v>
      </c>
      <c r="I211">
        <v>-0.25097166932545079</v>
      </c>
      <c r="J211">
        <v>1.4</v>
      </c>
      <c r="K211" t="s">
        <v>52</v>
      </c>
      <c r="L211" t="s">
        <v>68</v>
      </c>
      <c r="M211" t="s">
        <v>69</v>
      </c>
      <c r="N211">
        <v>0</v>
      </c>
      <c r="O211">
        <v>1</v>
      </c>
      <c r="P211">
        <v>0</v>
      </c>
      <c r="Q211" t="s">
        <v>55</v>
      </c>
      <c r="R211">
        <v>0</v>
      </c>
      <c r="S211">
        <v>1</v>
      </c>
      <c r="T211" t="s">
        <v>70</v>
      </c>
      <c r="U211">
        <v>0</v>
      </c>
      <c r="V211">
        <v>1</v>
      </c>
      <c r="W211">
        <v>0</v>
      </c>
      <c r="X211">
        <v>1</v>
      </c>
      <c r="Y211">
        <v>1</v>
      </c>
      <c r="Z211">
        <v>1</v>
      </c>
      <c r="AA211">
        <v>1</v>
      </c>
      <c r="AB211">
        <v>0</v>
      </c>
      <c r="AC211">
        <v>1</v>
      </c>
      <c r="AD211">
        <v>0</v>
      </c>
      <c r="AE211" t="s">
        <v>66</v>
      </c>
      <c r="AF211">
        <v>61.5</v>
      </c>
      <c r="AG211">
        <v>56.8</v>
      </c>
      <c r="AH211">
        <v>34.299999999999997</v>
      </c>
      <c r="AI211">
        <v>40.700000000000003</v>
      </c>
      <c r="AJ211">
        <v>52</v>
      </c>
      <c r="AK211">
        <v>78</v>
      </c>
      <c r="AL211">
        <v>1</v>
      </c>
      <c r="AM211">
        <v>13330</v>
      </c>
      <c r="AN211">
        <v>9.4977724131727541</v>
      </c>
      <c r="AO211">
        <v>1.4</v>
      </c>
      <c r="AP211" t="s">
        <v>52</v>
      </c>
      <c r="AQ211" t="s">
        <v>68</v>
      </c>
      <c r="AR211" t="s">
        <v>69</v>
      </c>
      <c r="AS211">
        <v>0</v>
      </c>
      <c r="AT211">
        <v>0</v>
      </c>
      <c r="AU211">
        <v>1</v>
      </c>
      <c r="AV211">
        <v>0</v>
      </c>
      <c r="AW211">
        <v>0</v>
      </c>
      <c r="AX211" t="s">
        <v>55</v>
      </c>
      <c r="AY211">
        <v>0</v>
      </c>
      <c r="AZ211">
        <v>1</v>
      </c>
      <c r="BA211">
        <v>0</v>
      </c>
      <c r="BB211">
        <v>0</v>
      </c>
      <c r="BC211">
        <v>0</v>
      </c>
      <c r="BD211">
        <v>1</v>
      </c>
      <c r="BE211">
        <v>0</v>
      </c>
      <c r="BF211">
        <v>0</v>
      </c>
      <c r="BG211" t="s">
        <v>70</v>
      </c>
      <c r="BH211">
        <v>0</v>
      </c>
      <c r="BI211">
        <v>1</v>
      </c>
      <c r="BJ211">
        <v>0</v>
      </c>
      <c r="BK211">
        <v>1</v>
      </c>
      <c r="BL211">
        <v>1</v>
      </c>
      <c r="BM211">
        <v>1</v>
      </c>
      <c r="BN211">
        <v>1</v>
      </c>
      <c r="BO211">
        <v>0</v>
      </c>
      <c r="BP211">
        <v>1</v>
      </c>
      <c r="BQ211">
        <v>0</v>
      </c>
      <c r="BR211" t="s">
        <v>66</v>
      </c>
      <c r="BS211">
        <v>61.5</v>
      </c>
      <c r="BT211">
        <v>56.8</v>
      </c>
      <c r="BU211">
        <v>34.299999999999997</v>
      </c>
      <c r="BV211">
        <v>40.700000000000003</v>
      </c>
      <c r="BW211">
        <v>52</v>
      </c>
      <c r="BX211">
        <v>78</v>
      </c>
      <c r="BY211">
        <v>1</v>
      </c>
    </row>
    <row r="212" spans="1:77" x14ac:dyDescent="0.3">
      <c r="A212" t="s">
        <v>62</v>
      </c>
      <c r="B212">
        <v>0</v>
      </c>
      <c r="C212">
        <v>1</v>
      </c>
      <c r="D212">
        <v>0</v>
      </c>
      <c r="E212">
        <v>0</v>
      </c>
      <c r="F212">
        <v>0</v>
      </c>
      <c r="G212">
        <v>0</v>
      </c>
      <c r="H212">
        <v>12286</v>
      </c>
      <c r="I212">
        <v>-0.401491569239943</v>
      </c>
      <c r="J212">
        <v>1.0069999999999999</v>
      </c>
      <c r="K212" t="s">
        <v>52</v>
      </c>
      <c r="L212" t="s">
        <v>63</v>
      </c>
      <c r="M212" t="s">
        <v>74</v>
      </c>
      <c r="N212">
        <v>0</v>
      </c>
      <c r="O212">
        <v>1</v>
      </c>
      <c r="P212">
        <v>0</v>
      </c>
      <c r="Q212" t="s">
        <v>61</v>
      </c>
      <c r="R212">
        <v>0</v>
      </c>
      <c r="S212">
        <v>1</v>
      </c>
      <c r="T212" t="s">
        <v>65</v>
      </c>
      <c r="U212">
        <v>1</v>
      </c>
      <c r="V212">
        <v>1</v>
      </c>
      <c r="W212">
        <v>1</v>
      </c>
      <c r="X212">
        <v>1</v>
      </c>
      <c r="Y212">
        <v>1</v>
      </c>
      <c r="Z212">
        <v>1</v>
      </c>
      <c r="AA212">
        <v>0</v>
      </c>
      <c r="AB212">
        <v>0</v>
      </c>
      <c r="AC212">
        <v>0</v>
      </c>
      <c r="AD212">
        <v>0</v>
      </c>
      <c r="AE212" t="s">
        <v>66</v>
      </c>
      <c r="AF212">
        <v>60.8</v>
      </c>
      <c r="AG212">
        <v>57.4</v>
      </c>
      <c r="AH212">
        <v>34.799999999999997</v>
      </c>
      <c r="AI212">
        <v>40.700000000000003</v>
      </c>
      <c r="AJ212">
        <v>52</v>
      </c>
      <c r="AK212">
        <v>76</v>
      </c>
      <c r="AL212">
        <v>1</v>
      </c>
      <c r="AM212">
        <v>12286</v>
      </c>
      <c r="AN212">
        <v>9.4162156817238731</v>
      </c>
      <c r="AO212">
        <v>1.0069999999999999</v>
      </c>
      <c r="AP212" t="s">
        <v>52</v>
      </c>
      <c r="AQ212" t="s">
        <v>63</v>
      </c>
      <c r="AR212" t="s">
        <v>74</v>
      </c>
      <c r="AS212">
        <v>0</v>
      </c>
      <c r="AT212">
        <v>1</v>
      </c>
      <c r="AU212">
        <v>0</v>
      </c>
      <c r="AV212">
        <v>0</v>
      </c>
      <c r="AW212">
        <v>0</v>
      </c>
      <c r="AX212" t="s">
        <v>61</v>
      </c>
      <c r="AY212">
        <v>0</v>
      </c>
      <c r="AZ212">
        <v>1</v>
      </c>
      <c r="BA212">
        <v>0</v>
      </c>
      <c r="BB212">
        <v>0</v>
      </c>
      <c r="BC212">
        <v>0</v>
      </c>
      <c r="BD212">
        <v>0</v>
      </c>
      <c r="BE212">
        <v>0</v>
      </c>
      <c r="BF212">
        <v>1</v>
      </c>
      <c r="BG212" t="s">
        <v>65</v>
      </c>
      <c r="BH212">
        <v>1</v>
      </c>
      <c r="BI212">
        <v>1</v>
      </c>
      <c r="BJ212">
        <v>1</v>
      </c>
      <c r="BK212">
        <v>1</v>
      </c>
      <c r="BL212">
        <v>1</v>
      </c>
      <c r="BM212">
        <v>1</v>
      </c>
      <c r="BN212">
        <v>0</v>
      </c>
      <c r="BO212">
        <v>0</v>
      </c>
      <c r="BP212">
        <v>0</v>
      </c>
      <c r="BQ212">
        <v>0</v>
      </c>
      <c r="BR212" t="s">
        <v>66</v>
      </c>
      <c r="BS212">
        <v>60.8</v>
      </c>
      <c r="BT212">
        <v>57.4</v>
      </c>
      <c r="BU212">
        <v>34.799999999999997</v>
      </c>
      <c r="BV212">
        <v>40.700000000000003</v>
      </c>
      <c r="BW212">
        <v>52</v>
      </c>
      <c r="BX212">
        <v>76</v>
      </c>
      <c r="BY212">
        <v>1</v>
      </c>
    </row>
    <row r="213" spans="1:77" x14ac:dyDescent="0.3">
      <c r="A213" t="s">
        <v>51</v>
      </c>
      <c r="B213">
        <v>0</v>
      </c>
      <c r="C213">
        <v>0</v>
      </c>
      <c r="D213">
        <v>0</v>
      </c>
      <c r="E213">
        <v>1</v>
      </c>
      <c r="F213">
        <v>0</v>
      </c>
      <c r="G213">
        <v>0</v>
      </c>
      <c r="H213">
        <v>18890</v>
      </c>
      <c r="I213">
        <v>0.55064772102376069</v>
      </c>
      <c r="J213">
        <v>1.21</v>
      </c>
      <c r="K213" t="s">
        <v>52</v>
      </c>
      <c r="L213" t="s">
        <v>53</v>
      </c>
      <c r="M213" t="s">
        <v>13</v>
      </c>
      <c r="N213">
        <v>1</v>
      </c>
      <c r="O213">
        <v>0</v>
      </c>
      <c r="P213">
        <v>0</v>
      </c>
      <c r="Q213" t="s">
        <v>78</v>
      </c>
      <c r="R213">
        <v>1</v>
      </c>
      <c r="S213">
        <v>0</v>
      </c>
      <c r="T213" t="s">
        <v>56</v>
      </c>
      <c r="U213">
        <v>0</v>
      </c>
      <c r="V213">
        <v>0</v>
      </c>
      <c r="W213">
        <v>1</v>
      </c>
      <c r="X213">
        <v>0</v>
      </c>
      <c r="Y213">
        <v>0</v>
      </c>
      <c r="Z213">
        <v>1</v>
      </c>
      <c r="AA213">
        <v>0</v>
      </c>
      <c r="AB213">
        <v>1</v>
      </c>
      <c r="AC213">
        <v>0</v>
      </c>
      <c r="AD213">
        <v>0</v>
      </c>
      <c r="AE213" t="s">
        <v>57</v>
      </c>
      <c r="AF213">
        <v>61.3</v>
      </c>
      <c r="AG213">
        <v>59</v>
      </c>
      <c r="AH213">
        <v>34</v>
      </c>
      <c r="AI213">
        <v>41.2</v>
      </c>
      <c r="AJ213">
        <v>50</v>
      </c>
      <c r="AK213">
        <v>80</v>
      </c>
      <c r="AL213">
        <v>1</v>
      </c>
      <c r="AM213">
        <v>18890</v>
      </c>
      <c r="AN213">
        <v>9.8463879604955551</v>
      </c>
      <c r="AO213">
        <v>1.21</v>
      </c>
      <c r="AP213" t="s">
        <v>52</v>
      </c>
      <c r="AQ213" t="s">
        <v>53</v>
      </c>
      <c r="AR213" t="s">
        <v>13</v>
      </c>
      <c r="AS213">
        <v>1</v>
      </c>
      <c r="AT213">
        <v>0</v>
      </c>
      <c r="AU213">
        <v>0</v>
      </c>
      <c r="AV213">
        <v>0</v>
      </c>
      <c r="AW213">
        <v>0</v>
      </c>
      <c r="AX213" t="s">
        <v>78</v>
      </c>
      <c r="AY213">
        <v>1</v>
      </c>
      <c r="AZ213">
        <v>0</v>
      </c>
      <c r="BA213">
        <v>0</v>
      </c>
      <c r="BB213">
        <v>1</v>
      </c>
      <c r="BC213">
        <v>0</v>
      </c>
      <c r="BD213">
        <v>0</v>
      </c>
      <c r="BE213">
        <v>0</v>
      </c>
      <c r="BF213">
        <v>0</v>
      </c>
      <c r="BG213" t="s">
        <v>56</v>
      </c>
      <c r="BH213">
        <v>0</v>
      </c>
      <c r="BI213">
        <v>0</v>
      </c>
      <c r="BJ213">
        <v>1</v>
      </c>
      <c r="BK213">
        <v>0</v>
      </c>
      <c r="BL213">
        <v>0</v>
      </c>
      <c r="BM213">
        <v>1</v>
      </c>
      <c r="BN213">
        <v>0</v>
      </c>
      <c r="BO213">
        <v>1</v>
      </c>
      <c r="BP213">
        <v>0</v>
      </c>
      <c r="BQ213">
        <v>0</v>
      </c>
      <c r="BR213" t="s">
        <v>57</v>
      </c>
      <c r="BS213">
        <v>61.3</v>
      </c>
      <c r="BT213">
        <v>59</v>
      </c>
      <c r="BU213">
        <v>34</v>
      </c>
      <c r="BV213">
        <v>41.2</v>
      </c>
      <c r="BW213">
        <v>50</v>
      </c>
      <c r="BX213">
        <v>80</v>
      </c>
      <c r="BY213">
        <v>1</v>
      </c>
    </row>
    <row r="214" spans="1:77" x14ac:dyDescent="0.3">
      <c r="A214" t="s">
        <v>62</v>
      </c>
      <c r="B214">
        <v>0</v>
      </c>
      <c r="C214">
        <v>1</v>
      </c>
      <c r="D214">
        <v>0</v>
      </c>
      <c r="E214">
        <v>0</v>
      </c>
      <c r="F214">
        <v>0</v>
      </c>
      <c r="G214">
        <v>0</v>
      </c>
      <c r="H214">
        <v>21743</v>
      </c>
      <c r="I214">
        <v>0.96198227510043344</v>
      </c>
      <c r="J214">
        <v>1.554</v>
      </c>
      <c r="K214" t="s">
        <v>52</v>
      </c>
      <c r="L214" t="s">
        <v>63</v>
      </c>
      <c r="M214" t="s">
        <v>69</v>
      </c>
      <c r="N214">
        <v>0</v>
      </c>
      <c r="O214">
        <v>1</v>
      </c>
      <c r="P214">
        <v>0</v>
      </c>
      <c r="Q214" t="s">
        <v>64</v>
      </c>
      <c r="R214">
        <v>0</v>
      </c>
      <c r="S214">
        <v>1</v>
      </c>
      <c r="T214" t="s">
        <v>65</v>
      </c>
      <c r="U214">
        <v>1</v>
      </c>
      <c r="V214">
        <v>1</v>
      </c>
      <c r="W214">
        <v>0</v>
      </c>
      <c r="X214">
        <v>1</v>
      </c>
      <c r="Y214">
        <v>1</v>
      </c>
      <c r="Z214">
        <v>1</v>
      </c>
      <c r="AA214">
        <v>1</v>
      </c>
      <c r="AB214">
        <v>0</v>
      </c>
      <c r="AC214">
        <v>1</v>
      </c>
      <c r="AD214">
        <v>1</v>
      </c>
      <c r="AE214" t="s">
        <v>66</v>
      </c>
      <c r="AF214">
        <v>61.7</v>
      </c>
      <c r="AG214">
        <v>55.5</v>
      </c>
      <c r="AH214">
        <v>34.700000000000003</v>
      </c>
      <c r="AI214">
        <v>40.799999999999997</v>
      </c>
      <c r="AJ214">
        <v>53</v>
      </c>
      <c r="AK214">
        <v>77</v>
      </c>
      <c r="AL214">
        <v>1</v>
      </c>
      <c r="AM214">
        <v>21743</v>
      </c>
      <c r="AN214">
        <v>9.9870471456350582</v>
      </c>
      <c r="AO214">
        <v>1.554</v>
      </c>
      <c r="AP214" t="s">
        <v>52</v>
      </c>
      <c r="AQ214" t="s">
        <v>63</v>
      </c>
      <c r="AR214" t="s">
        <v>69</v>
      </c>
      <c r="AS214">
        <v>0</v>
      </c>
      <c r="AT214">
        <v>0</v>
      </c>
      <c r="AU214">
        <v>1</v>
      </c>
      <c r="AV214">
        <v>0</v>
      </c>
      <c r="AW214">
        <v>0</v>
      </c>
      <c r="AX214" t="s">
        <v>64</v>
      </c>
      <c r="AY214">
        <v>0</v>
      </c>
      <c r="AZ214">
        <v>1</v>
      </c>
      <c r="BA214">
        <v>0</v>
      </c>
      <c r="BB214">
        <v>0</v>
      </c>
      <c r="BC214">
        <v>1</v>
      </c>
      <c r="BD214">
        <v>0</v>
      </c>
      <c r="BE214">
        <v>0</v>
      </c>
      <c r="BF214">
        <v>0</v>
      </c>
      <c r="BG214" t="s">
        <v>65</v>
      </c>
      <c r="BH214">
        <v>1</v>
      </c>
      <c r="BI214">
        <v>1</v>
      </c>
      <c r="BJ214">
        <v>0</v>
      </c>
      <c r="BK214">
        <v>1</v>
      </c>
      <c r="BL214">
        <v>1</v>
      </c>
      <c r="BM214">
        <v>1</v>
      </c>
      <c r="BN214">
        <v>1</v>
      </c>
      <c r="BO214">
        <v>0</v>
      </c>
      <c r="BP214">
        <v>1</v>
      </c>
      <c r="BQ214">
        <v>1</v>
      </c>
      <c r="BR214" t="s">
        <v>66</v>
      </c>
      <c r="BS214">
        <v>61.7</v>
      </c>
      <c r="BT214">
        <v>55.5</v>
      </c>
      <c r="BU214">
        <v>34.700000000000003</v>
      </c>
      <c r="BV214">
        <v>40.799999999999997</v>
      </c>
      <c r="BW214">
        <v>53</v>
      </c>
      <c r="BX214">
        <v>77</v>
      </c>
      <c r="BY214">
        <v>1</v>
      </c>
    </row>
    <row r="215" spans="1:77" x14ac:dyDescent="0.3">
      <c r="A215" t="s">
        <v>58</v>
      </c>
      <c r="B215">
        <v>1</v>
      </c>
      <c r="C215">
        <v>0</v>
      </c>
      <c r="D215">
        <v>0</v>
      </c>
      <c r="E215">
        <v>0</v>
      </c>
      <c r="F215">
        <v>0</v>
      </c>
      <c r="G215">
        <v>0</v>
      </c>
      <c r="H215">
        <v>8558.6649999999991</v>
      </c>
      <c r="I215">
        <v>-0.93888437685276294</v>
      </c>
      <c r="J215">
        <v>1.01</v>
      </c>
      <c r="K215" t="s">
        <v>52</v>
      </c>
      <c r="L215" t="s">
        <v>59</v>
      </c>
      <c r="M215" t="s">
        <v>54</v>
      </c>
      <c r="N215">
        <v>0</v>
      </c>
      <c r="O215">
        <v>0</v>
      </c>
      <c r="P215">
        <v>1</v>
      </c>
      <c r="Q215" t="s">
        <v>61</v>
      </c>
      <c r="R215">
        <v>0</v>
      </c>
      <c r="S215">
        <v>1</v>
      </c>
      <c r="T215" t="s">
        <v>56</v>
      </c>
      <c r="U215">
        <v>1</v>
      </c>
      <c r="V215">
        <v>1</v>
      </c>
      <c r="W215">
        <v>1</v>
      </c>
      <c r="X215">
        <v>1</v>
      </c>
      <c r="Y215">
        <v>1</v>
      </c>
      <c r="Z215">
        <v>1</v>
      </c>
      <c r="AA215">
        <v>1</v>
      </c>
      <c r="AB215">
        <v>1</v>
      </c>
      <c r="AC215">
        <v>1</v>
      </c>
      <c r="AD215">
        <v>0</v>
      </c>
      <c r="AE215" t="s">
        <v>57</v>
      </c>
      <c r="AF215">
        <v>61.9</v>
      </c>
      <c r="AG215">
        <v>55</v>
      </c>
      <c r="AH215">
        <v>34.5</v>
      </c>
      <c r="AI215">
        <v>40.6</v>
      </c>
      <c r="AJ215">
        <v>50</v>
      </c>
      <c r="AK215">
        <v>75</v>
      </c>
      <c r="AL215">
        <v>1</v>
      </c>
      <c r="AM215">
        <v>8558.6649999999991</v>
      </c>
      <c r="AN215">
        <v>9.0546994990291569</v>
      </c>
      <c r="AO215">
        <v>1.01</v>
      </c>
      <c r="AP215" t="s">
        <v>52</v>
      </c>
      <c r="AQ215" t="s">
        <v>59</v>
      </c>
      <c r="AR215" t="s">
        <v>54</v>
      </c>
      <c r="AS215">
        <v>0</v>
      </c>
      <c r="AT215">
        <v>0</v>
      </c>
      <c r="AU215">
        <v>0</v>
      </c>
      <c r="AV215">
        <v>1</v>
      </c>
      <c r="AW215">
        <v>0</v>
      </c>
      <c r="AX215" t="s">
        <v>61</v>
      </c>
      <c r="AY215">
        <v>0</v>
      </c>
      <c r="AZ215">
        <v>1</v>
      </c>
      <c r="BA215">
        <v>0</v>
      </c>
      <c r="BB215">
        <v>0</v>
      </c>
      <c r="BC215">
        <v>0</v>
      </c>
      <c r="BD215">
        <v>0</v>
      </c>
      <c r="BE215">
        <v>0</v>
      </c>
      <c r="BF215">
        <v>1</v>
      </c>
      <c r="BG215" t="s">
        <v>56</v>
      </c>
      <c r="BH215">
        <v>1</v>
      </c>
      <c r="BI215">
        <v>1</v>
      </c>
      <c r="BJ215">
        <v>1</v>
      </c>
      <c r="BK215">
        <v>1</v>
      </c>
      <c r="BL215">
        <v>1</v>
      </c>
      <c r="BM215">
        <v>1</v>
      </c>
      <c r="BN215">
        <v>1</v>
      </c>
      <c r="BO215">
        <v>1</v>
      </c>
      <c r="BP215">
        <v>1</v>
      </c>
      <c r="BQ215">
        <v>0</v>
      </c>
      <c r="BR215" t="s">
        <v>57</v>
      </c>
      <c r="BS215">
        <v>61.9</v>
      </c>
      <c r="BT215">
        <v>55</v>
      </c>
      <c r="BU215">
        <v>34.5</v>
      </c>
      <c r="BV215">
        <v>40.6</v>
      </c>
      <c r="BW215">
        <v>50</v>
      </c>
      <c r="BX215">
        <v>75</v>
      </c>
      <c r="BY215">
        <v>1</v>
      </c>
    </row>
    <row r="216" spans="1:77" x14ac:dyDescent="0.3">
      <c r="A216" t="s">
        <v>71</v>
      </c>
      <c r="B216">
        <v>0</v>
      </c>
      <c r="C216">
        <v>0</v>
      </c>
      <c r="D216">
        <v>0</v>
      </c>
      <c r="E216">
        <v>0</v>
      </c>
      <c r="F216">
        <v>0</v>
      </c>
      <c r="G216">
        <v>1</v>
      </c>
      <c r="H216">
        <v>15035</v>
      </c>
      <c r="I216">
        <v>-5.1513346949821712E-3</v>
      </c>
      <c r="J216">
        <v>1.411</v>
      </c>
      <c r="K216" t="s">
        <v>52</v>
      </c>
      <c r="L216" t="s">
        <v>72</v>
      </c>
      <c r="M216" t="s">
        <v>74</v>
      </c>
      <c r="N216">
        <v>0</v>
      </c>
      <c r="O216">
        <v>1</v>
      </c>
      <c r="P216">
        <v>0</v>
      </c>
      <c r="Q216" t="s">
        <v>55</v>
      </c>
      <c r="R216">
        <v>0</v>
      </c>
      <c r="S216">
        <v>1</v>
      </c>
      <c r="T216" t="s">
        <v>77</v>
      </c>
      <c r="U216">
        <v>1</v>
      </c>
      <c r="V216">
        <v>1</v>
      </c>
      <c r="W216">
        <v>1</v>
      </c>
      <c r="X216">
        <v>1</v>
      </c>
      <c r="Y216">
        <v>1</v>
      </c>
      <c r="Z216">
        <v>1</v>
      </c>
      <c r="AA216">
        <v>1</v>
      </c>
      <c r="AB216">
        <v>0</v>
      </c>
      <c r="AC216">
        <v>1</v>
      </c>
      <c r="AD216">
        <v>0</v>
      </c>
      <c r="AE216" t="s">
        <v>66</v>
      </c>
      <c r="AF216">
        <v>61.5</v>
      </c>
      <c r="AG216">
        <v>56.6</v>
      </c>
      <c r="AH216">
        <v>34.200000000000003</v>
      </c>
      <c r="AI216">
        <v>40.6</v>
      </c>
      <c r="AJ216">
        <v>53</v>
      </c>
      <c r="AK216">
        <v>76</v>
      </c>
      <c r="AL216">
        <v>1</v>
      </c>
      <c r="AM216">
        <v>15035</v>
      </c>
      <c r="AN216">
        <v>9.6181360954226296</v>
      </c>
      <c r="AO216">
        <v>1.411</v>
      </c>
      <c r="AP216" t="s">
        <v>52</v>
      </c>
      <c r="AQ216" t="s">
        <v>72</v>
      </c>
      <c r="AR216" t="s">
        <v>74</v>
      </c>
      <c r="AS216">
        <v>0</v>
      </c>
      <c r="AT216">
        <v>1</v>
      </c>
      <c r="AU216">
        <v>0</v>
      </c>
      <c r="AV216">
        <v>0</v>
      </c>
      <c r="AW216">
        <v>0</v>
      </c>
      <c r="AX216" t="s">
        <v>55</v>
      </c>
      <c r="AY216">
        <v>0</v>
      </c>
      <c r="AZ216">
        <v>1</v>
      </c>
      <c r="BA216">
        <v>0</v>
      </c>
      <c r="BB216">
        <v>0</v>
      </c>
      <c r="BC216">
        <v>0</v>
      </c>
      <c r="BD216">
        <v>1</v>
      </c>
      <c r="BE216">
        <v>0</v>
      </c>
      <c r="BF216">
        <v>0</v>
      </c>
      <c r="BG216" t="s">
        <v>77</v>
      </c>
      <c r="BH216">
        <v>1</v>
      </c>
      <c r="BI216">
        <v>1</v>
      </c>
      <c r="BJ216">
        <v>1</v>
      </c>
      <c r="BK216">
        <v>1</v>
      </c>
      <c r="BL216">
        <v>1</v>
      </c>
      <c r="BM216">
        <v>1</v>
      </c>
      <c r="BN216">
        <v>1</v>
      </c>
      <c r="BO216">
        <v>0</v>
      </c>
      <c r="BP216">
        <v>1</v>
      </c>
      <c r="BQ216">
        <v>0</v>
      </c>
      <c r="BR216" t="s">
        <v>66</v>
      </c>
      <c r="BS216">
        <v>61.5</v>
      </c>
      <c r="BT216">
        <v>56.6</v>
      </c>
      <c r="BU216">
        <v>34.200000000000003</v>
      </c>
      <c r="BV216">
        <v>40.6</v>
      </c>
      <c r="BW216">
        <v>53</v>
      </c>
      <c r="BX216">
        <v>76</v>
      </c>
      <c r="BY216">
        <v>1</v>
      </c>
    </row>
    <row r="217" spans="1:77" x14ac:dyDescent="0.3">
      <c r="A217" t="s">
        <v>71</v>
      </c>
      <c r="B217">
        <v>0</v>
      </c>
      <c r="C217">
        <v>0</v>
      </c>
      <c r="D217">
        <v>0</v>
      </c>
      <c r="E217">
        <v>0</v>
      </c>
      <c r="F217">
        <v>0</v>
      </c>
      <c r="G217">
        <v>1</v>
      </c>
      <c r="H217">
        <v>22915</v>
      </c>
      <c r="I217">
        <v>1.1309567221308787</v>
      </c>
      <c r="J217">
        <v>1.718</v>
      </c>
      <c r="K217" t="s">
        <v>52</v>
      </c>
      <c r="L217" t="s">
        <v>72</v>
      </c>
      <c r="M217" t="s">
        <v>69</v>
      </c>
      <c r="N217">
        <v>0</v>
      </c>
      <c r="O217">
        <v>1</v>
      </c>
      <c r="P217">
        <v>0</v>
      </c>
      <c r="Q217" t="s">
        <v>55</v>
      </c>
      <c r="R217">
        <v>0</v>
      </c>
      <c r="S217">
        <v>1</v>
      </c>
      <c r="T217" t="s">
        <v>65</v>
      </c>
      <c r="U217">
        <v>1</v>
      </c>
      <c r="V217">
        <v>1</v>
      </c>
      <c r="W217">
        <v>0</v>
      </c>
      <c r="X217">
        <v>1</v>
      </c>
      <c r="Y217">
        <v>1</v>
      </c>
      <c r="Z217">
        <v>1</v>
      </c>
      <c r="AA217">
        <v>1</v>
      </c>
      <c r="AB217">
        <v>0</v>
      </c>
      <c r="AC217">
        <v>1</v>
      </c>
      <c r="AD217">
        <v>1</v>
      </c>
      <c r="AE217" t="s">
        <v>66</v>
      </c>
      <c r="AF217">
        <v>61.4</v>
      </c>
      <c r="AG217">
        <v>56.6</v>
      </c>
      <c r="AH217">
        <v>34.799999999999997</v>
      </c>
      <c r="AI217">
        <v>40.799999999999997</v>
      </c>
      <c r="AJ217">
        <v>53</v>
      </c>
      <c r="AK217">
        <v>77</v>
      </c>
      <c r="AL217">
        <v>1</v>
      </c>
      <c r="AM217">
        <v>22915</v>
      </c>
      <c r="AN217">
        <v>10.039546996943224</v>
      </c>
      <c r="AO217">
        <v>1.718</v>
      </c>
      <c r="AP217" t="s">
        <v>52</v>
      </c>
      <c r="AQ217" t="s">
        <v>72</v>
      </c>
      <c r="AR217" t="s">
        <v>69</v>
      </c>
      <c r="AS217">
        <v>0</v>
      </c>
      <c r="AT217">
        <v>0</v>
      </c>
      <c r="AU217">
        <v>1</v>
      </c>
      <c r="AV217">
        <v>0</v>
      </c>
      <c r="AW217">
        <v>0</v>
      </c>
      <c r="AX217" t="s">
        <v>55</v>
      </c>
      <c r="AY217">
        <v>0</v>
      </c>
      <c r="AZ217">
        <v>1</v>
      </c>
      <c r="BA217">
        <v>0</v>
      </c>
      <c r="BB217">
        <v>0</v>
      </c>
      <c r="BC217">
        <v>0</v>
      </c>
      <c r="BD217">
        <v>1</v>
      </c>
      <c r="BE217">
        <v>0</v>
      </c>
      <c r="BF217">
        <v>0</v>
      </c>
      <c r="BG217" t="s">
        <v>65</v>
      </c>
      <c r="BH217">
        <v>1</v>
      </c>
      <c r="BI217">
        <v>1</v>
      </c>
      <c r="BJ217">
        <v>0</v>
      </c>
      <c r="BK217">
        <v>1</v>
      </c>
      <c r="BL217">
        <v>1</v>
      </c>
      <c r="BM217">
        <v>1</v>
      </c>
      <c r="BN217">
        <v>1</v>
      </c>
      <c r="BO217">
        <v>0</v>
      </c>
      <c r="BP217">
        <v>1</v>
      </c>
      <c r="BQ217">
        <v>1</v>
      </c>
      <c r="BR217" t="s">
        <v>66</v>
      </c>
      <c r="BS217">
        <v>61.4</v>
      </c>
      <c r="BT217">
        <v>56.6</v>
      </c>
      <c r="BU217">
        <v>34.799999999999997</v>
      </c>
      <c r="BV217">
        <v>40.799999999999997</v>
      </c>
      <c r="BW217">
        <v>53</v>
      </c>
      <c r="BX217">
        <v>77</v>
      </c>
      <c r="BY217">
        <v>1</v>
      </c>
    </row>
    <row r="218" spans="1:77" x14ac:dyDescent="0.3">
      <c r="A218" t="s">
        <v>58</v>
      </c>
      <c r="B218">
        <v>1</v>
      </c>
      <c r="C218">
        <v>0</v>
      </c>
      <c r="D218">
        <v>0</v>
      </c>
      <c r="E218">
        <v>0</v>
      </c>
      <c r="F218">
        <v>0</v>
      </c>
      <c r="G218">
        <v>0</v>
      </c>
      <c r="H218">
        <v>9763.32</v>
      </c>
      <c r="I218">
        <v>-0.76520185766550941</v>
      </c>
      <c r="J218">
        <v>1.03</v>
      </c>
      <c r="K218" t="s">
        <v>52</v>
      </c>
      <c r="L218" t="s">
        <v>59</v>
      </c>
      <c r="M218" t="s">
        <v>54</v>
      </c>
      <c r="N218">
        <v>0</v>
      </c>
      <c r="O218">
        <v>0</v>
      </c>
      <c r="P218">
        <v>1</v>
      </c>
      <c r="Q218" t="s">
        <v>61</v>
      </c>
      <c r="R218">
        <v>0</v>
      </c>
      <c r="S218">
        <v>1</v>
      </c>
      <c r="T218" t="s">
        <v>56</v>
      </c>
      <c r="U218">
        <v>1</v>
      </c>
      <c r="V218">
        <v>0</v>
      </c>
      <c r="W218">
        <v>1</v>
      </c>
      <c r="X218">
        <v>0</v>
      </c>
      <c r="Y218">
        <v>1</v>
      </c>
      <c r="Z218">
        <v>1</v>
      </c>
      <c r="AA218">
        <v>1</v>
      </c>
      <c r="AB218">
        <v>0</v>
      </c>
      <c r="AC218">
        <v>0</v>
      </c>
      <c r="AD218">
        <v>0</v>
      </c>
      <c r="AE218" t="s">
        <v>57</v>
      </c>
      <c r="AF218">
        <v>61.9</v>
      </c>
      <c r="AG218">
        <v>57</v>
      </c>
      <c r="AH218">
        <v>35.5</v>
      </c>
      <c r="AI218">
        <v>40.6</v>
      </c>
      <c r="AJ218">
        <v>55</v>
      </c>
      <c r="AK218">
        <v>80</v>
      </c>
      <c r="AL218">
        <v>1</v>
      </c>
      <c r="AM218">
        <v>9763.32</v>
      </c>
      <c r="AN218">
        <v>9.1863877854989298</v>
      </c>
      <c r="AO218">
        <v>1.03</v>
      </c>
      <c r="AP218" t="s">
        <v>52</v>
      </c>
      <c r="AQ218" t="s">
        <v>59</v>
      </c>
      <c r="AR218" t="s">
        <v>54</v>
      </c>
      <c r="AS218">
        <v>0</v>
      </c>
      <c r="AT218">
        <v>0</v>
      </c>
      <c r="AU218">
        <v>0</v>
      </c>
      <c r="AV218">
        <v>1</v>
      </c>
      <c r="AW218">
        <v>0</v>
      </c>
      <c r="AX218" t="s">
        <v>61</v>
      </c>
      <c r="AY218">
        <v>0</v>
      </c>
      <c r="AZ218">
        <v>1</v>
      </c>
      <c r="BA218">
        <v>0</v>
      </c>
      <c r="BB218">
        <v>0</v>
      </c>
      <c r="BC218">
        <v>0</v>
      </c>
      <c r="BD218">
        <v>0</v>
      </c>
      <c r="BE218">
        <v>0</v>
      </c>
      <c r="BF218">
        <v>1</v>
      </c>
      <c r="BG218" t="s">
        <v>56</v>
      </c>
      <c r="BH218">
        <v>1</v>
      </c>
      <c r="BI218">
        <v>0</v>
      </c>
      <c r="BJ218">
        <v>1</v>
      </c>
      <c r="BK218">
        <v>0</v>
      </c>
      <c r="BL218">
        <v>1</v>
      </c>
      <c r="BM218">
        <v>1</v>
      </c>
      <c r="BN218">
        <v>1</v>
      </c>
      <c r="BO218">
        <v>0</v>
      </c>
      <c r="BP218">
        <v>0</v>
      </c>
      <c r="BQ218">
        <v>0</v>
      </c>
      <c r="BR218" t="s">
        <v>57</v>
      </c>
      <c r="BS218">
        <v>61.9</v>
      </c>
      <c r="BT218">
        <v>57</v>
      </c>
      <c r="BU218">
        <v>35.5</v>
      </c>
      <c r="BV218">
        <v>40.6</v>
      </c>
      <c r="BW218">
        <v>55</v>
      </c>
      <c r="BX218">
        <v>80</v>
      </c>
      <c r="BY218">
        <v>1</v>
      </c>
    </row>
    <row r="219" spans="1:77" x14ac:dyDescent="0.3">
      <c r="A219" t="s">
        <v>71</v>
      </c>
      <c r="B219">
        <v>0</v>
      </c>
      <c r="C219">
        <v>0</v>
      </c>
      <c r="D219">
        <v>0</v>
      </c>
      <c r="E219">
        <v>0</v>
      </c>
      <c r="F219">
        <v>0</v>
      </c>
      <c r="G219">
        <v>1</v>
      </c>
      <c r="H219">
        <v>21431</v>
      </c>
      <c r="I219">
        <v>0.91699931650529776</v>
      </c>
      <c r="J219">
        <v>1.792</v>
      </c>
      <c r="K219" t="s">
        <v>52</v>
      </c>
      <c r="L219" t="s">
        <v>72</v>
      </c>
      <c r="M219" t="s">
        <v>54</v>
      </c>
      <c r="N219">
        <v>0</v>
      </c>
      <c r="O219">
        <v>0</v>
      </c>
      <c r="P219">
        <v>1</v>
      </c>
      <c r="Q219" t="s">
        <v>55</v>
      </c>
      <c r="R219">
        <v>0</v>
      </c>
      <c r="S219">
        <v>1</v>
      </c>
      <c r="T219" t="s">
        <v>65</v>
      </c>
      <c r="U219">
        <v>1</v>
      </c>
      <c r="V219">
        <v>1</v>
      </c>
      <c r="W219">
        <v>0</v>
      </c>
      <c r="X219">
        <v>1</v>
      </c>
      <c r="Y219">
        <v>1</v>
      </c>
      <c r="Z219">
        <v>1</v>
      </c>
      <c r="AA219">
        <v>1</v>
      </c>
      <c r="AB219">
        <v>0</v>
      </c>
      <c r="AC219">
        <v>1</v>
      </c>
      <c r="AD219">
        <v>1</v>
      </c>
      <c r="AE219" t="s">
        <v>66</v>
      </c>
      <c r="AF219">
        <v>61.7</v>
      </c>
      <c r="AG219">
        <v>56.4</v>
      </c>
      <c r="AH219">
        <v>34.799999999999997</v>
      </c>
      <c r="AI219">
        <v>40.9</v>
      </c>
      <c r="AJ219">
        <v>53</v>
      </c>
      <c r="AK219">
        <v>77</v>
      </c>
      <c r="AL219">
        <v>1</v>
      </c>
      <c r="AM219">
        <v>21431</v>
      </c>
      <c r="AN219">
        <v>9.972593750934676</v>
      </c>
      <c r="AO219">
        <v>1.792</v>
      </c>
      <c r="AP219" t="s">
        <v>52</v>
      </c>
      <c r="AQ219" t="s">
        <v>72</v>
      </c>
      <c r="AR219" t="s">
        <v>54</v>
      </c>
      <c r="AS219">
        <v>0</v>
      </c>
      <c r="AT219">
        <v>0</v>
      </c>
      <c r="AU219">
        <v>0</v>
      </c>
      <c r="AV219">
        <v>1</v>
      </c>
      <c r="AW219">
        <v>0</v>
      </c>
      <c r="AX219" t="s">
        <v>55</v>
      </c>
      <c r="AY219">
        <v>0</v>
      </c>
      <c r="AZ219">
        <v>1</v>
      </c>
      <c r="BA219">
        <v>0</v>
      </c>
      <c r="BB219">
        <v>0</v>
      </c>
      <c r="BC219">
        <v>0</v>
      </c>
      <c r="BD219">
        <v>1</v>
      </c>
      <c r="BE219">
        <v>0</v>
      </c>
      <c r="BF219">
        <v>0</v>
      </c>
      <c r="BG219" t="s">
        <v>65</v>
      </c>
      <c r="BH219">
        <v>1</v>
      </c>
      <c r="BI219">
        <v>1</v>
      </c>
      <c r="BJ219">
        <v>0</v>
      </c>
      <c r="BK219">
        <v>1</v>
      </c>
      <c r="BL219">
        <v>1</v>
      </c>
      <c r="BM219">
        <v>1</v>
      </c>
      <c r="BN219">
        <v>1</v>
      </c>
      <c r="BO219">
        <v>0</v>
      </c>
      <c r="BP219">
        <v>1</v>
      </c>
      <c r="BQ219">
        <v>1</v>
      </c>
      <c r="BR219" t="s">
        <v>66</v>
      </c>
      <c r="BS219">
        <v>61.7</v>
      </c>
      <c r="BT219">
        <v>56.4</v>
      </c>
      <c r="BU219">
        <v>34.799999999999997</v>
      </c>
      <c r="BV219">
        <v>40.9</v>
      </c>
      <c r="BW219">
        <v>53</v>
      </c>
      <c r="BX219">
        <v>77</v>
      </c>
      <c r="BY219">
        <v>1</v>
      </c>
    </row>
    <row r="220" spans="1:77" x14ac:dyDescent="0.3">
      <c r="A220" t="s">
        <v>58</v>
      </c>
      <c r="B220">
        <v>1</v>
      </c>
      <c r="C220">
        <v>0</v>
      </c>
      <c r="D220">
        <v>0</v>
      </c>
      <c r="E220">
        <v>0</v>
      </c>
      <c r="F220">
        <v>0</v>
      </c>
      <c r="G220">
        <v>0</v>
      </c>
      <c r="H220">
        <v>9297.4149999999991</v>
      </c>
      <c r="I220">
        <v>-0.83237424652533853</v>
      </c>
      <c r="J220">
        <v>1.05</v>
      </c>
      <c r="K220" t="s">
        <v>52</v>
      </c>
      <c r="L220" t="s">
        <v>59</v>
      </c>
      <c r="M220" t="s">
        <v>60</v>
      </c>
      <c r="N220">
        <v>0</v>
      </c>
      <c r="O220">
        <v>0</v>
      </c>
      <c r="P220">
        <v>1</v>
      </c>
      <c r="Q220" t="s">
        <v>78</v>
      </c>
      <c r="R220">
        <v>1</v>
      </c>
      <c r="S220">
        <v>0</v>
      </c>
      <c r="T220" t="s">
        <v>56</v>
      </c>
      <c r="U220">
        <v>1</v>
      </c>
      <c r="V220">
        <v>0</v>
      </c>
      <c r="W220">
        <v>1</v>
      </c>
      <c r="X220">
        <v>1</v>
      </c>
      <c r="Y220">
        <v>1</v>
      </c>
      <c r="Z220">
        <v>1</v>
      </c>
      <c r="AA220">
        <v>1</v>
      </c>
      <c r="AB220">
        <v>1</v>
      </c>
      <c r="AC220">
        <v>1</v>
      </c>
      <c r="AD220">
        <v>0</v>
      </c>
      <c r="AE220" t="s">
        <v>57</v>
      </c>
      <c r="AF220">
        <v>61.8</v>
      </c>
      <c r="AG220">
        <v>56</v>
      </c>
      <c r="AH220">
        <v>34.5</v>
      </c>
      <c r="AI220">
        <v>40.799999999999997</v>
      </c>
      <c r="AJ220">
        <v>50</v>
      </c>
      <c r="AK220">
        <v>80</v>
      </c>
      <c r="AL220">
        <v>1</v>
      </c>
      <c r="AM220">
        <v>9297.4149999999991</v>
      </c>
      <c r="AN220">
        <v>9.1374916835148969</v>
      </c>
      <c r="AO220">
        <v>1.05</v>
      </c>
      <c r="AP220" t="s">
        <v>52</v>
      </c>
      <c r="AQ220" t="s">
        <v>59</v>
      </c>
      <c r="AR220" t="s">
        <v>60</v>
      </c>
      <c r="AS220">
        <v>0</v>
      </c>
      <c r="AT220">
        <v>0</v>
      </c>
      <c r="AU220">
        <v>0</v>
      </c>
      <c r="AV220">
        <v>0</v>
      </c>
      <c r="AW220">
        <v>1</v>
      </c>
      <c r="AX220" t="s">
        <v>78</v>
      </c>
      <c r="AY220">
        <v>1</v>
      </c>
      <c r="AZ220">
        <v>0</v>
      </c>
      <c r="BA220">
        <v>0</v>
      </c>
      <c r="BB220">
        <v>1</v>
      </c>
      <c r="BC220">
        <v>0</v>
      </c>
      <c r="BD220">
        <v>0</v>
      </c>
      <c r="BE220">
        <v>0</v>
      </c>
      <c r="BF220">
        <v>0</v>
      </c>
      <c r="BG220" t="s">
        <v>56</v>
      </c>
      <c r="BH220">
        <v>1</v>
      </c>
      <c r="BI220">
        <v>0</v>
      </c>
      <c r="BJ220">
        <v>1</v>
      </c>
      <c r="BK220">
        <v>1</v>
      </c>
      <c r="BL220">
        <v>1</v>
      </c>
      <c r="BM220">
        <v>1</v>
      </c>
      <c r="BN220">
        <v>1</v>
      </c>
      <c r="BO220">
        <v>1</v>
      </c>
      <c r="BP220">
        <v>1</v>
      </c>
      <c r="BQ220">
        <v>0</v>
      </c>
      <c r="BR220" t="s">
        <v>57</v>
      </c>
      <c r="BS220">
        <v>61.8</v>
      </c>
      <c r="BT220">
        <v>56</v>
      </c>
      <c r="BU220">
        <v>34.5</v>
      </c>
      <c r="BV220">
        <v>40.799999999999997</v>
      </c>
      <c r="BW220">
        <v>50</v>
      </c>
      <c r="BX220">
        <v>80</v>
      </c>
      <c r="BY220">
        <v>1</v>
      </c>
    </row>
    <row r="221" spans="1:77" x14ac:dyDescent="0.3">
      <c r="A221" t="s">
        <v>75</v>
      </c>
      <c r="B221">
        <v>0</v>
      </c>
      <c r="C221">
        <v>0</v>
      </c>
      <c r="D221">
        <v>1</v>
      </c>
      <c r="E221">
        <v>0</v>
      </c>
      <c r="F221">
        <v>0</v>
      </c>
      <c r="G221">
        <v>0</v>
      </c>
      <c r="H221">
        <v>13483</v>
      </c>
      <c r="I221">
        <v>-0.22891271847591313</v>
      </c>
      <c r="J221">
        <v>1.34</v>
      </c>
      <c r="K221" t="s">
        <v>76</v>
      </c>
      <c r="L221" t="s">
        <v>72</v>
      </c>
      <c r="M221" t="s">
        <v>54</v>
      </c>
      <c r="N221">
        <v>0</v>
      </c>
      <c r="O221">
        <v>0</v>
      </c>
      <c r="P221">
        <v>1</v>
      </c>
      <c r="Q221" t="s">
        <v>55</v>
      </c>
      <c r="R221">
        <v>0</v>
      </c>
      <c r="S221">
        <v>1</v>
      </c>
      <c r="T221" t="s">
        <v>65</v>
      </c>
      <c r="U221">
        <v>1</v>
      </c>
      <c r="V221">
        <v>1</v>
      </c>
      <c r="W221">
        <v>0</v>
      </c>
      <c r="X221">
        <v>1</v>
      </c>
      <c r="Y221">
        <v>1</v>
      </c>
      <c r="Z221">
        <v>1</v>
      </c>
      <c r="AA221">
        <v>1</v>
      </c>
      <c r="AB221">
        <v>1</v>
      </c>
      <c r="AC221">
        <v>1</v>
      </c>
      <c r="AD221">
        <v>1</v>
      </c>
      <c r="AE221" t="s">
        <v>66</v>
      </c>
      <c r="AF221">
        <v>61.6</v>
      </c>
      <c r="AG221">
        <v>54.9</v>
      </c>
      <c r="AH221">
        <v>34.200000000000003</v>
      </c>
      <c r="AI221">
        <v>40.700000000000003</v>
      </c>
      <c r="AJ221">
        <v>49</v>
      </c>
      <c r="AK221">
        <v>77</v>
      </c>
      <c r="AL221">
        <v>1</v>
      </c>
      <c r="AM221">
        <v>13483</v>
      </c>
      <c r="AN221">
        <v>9.5091849116340743</v>
      </c>
      <c r="AO221">
        <v>1.34</v>
      </c>
      <c r="AP221" t="s">
        <v>76</v>
      </c>
      <c r="AQ221" t="s">
        <v>72</v>
      </c>
      <c r="AR221" t="s">
        <v>54</v>
      </c>
      <c r="AS221">
        <v>0</v>
      </c>
      <c r="AT221">
        <v>0</v>
      </c>
      <c r="AU221">
        <v>0</v>
      </c>
      <c r="AV221">
        <v>1</v>
      </c>
      <c r="AW221">
        <v>0</v>
      </c>
      <c r="AX221" t="s">
        <v>55</v>
      </c>
      <c r="AY221">
        <v>0</v>
      </c>
      <c r="AZ221">
        <v>1</v>
      </c>
      <c r="BA221">
        <v>0</v>
      </c>
      <c r="BB221">
        <v>0</v>
      </c>
      <c r="BC221">
        <v>0</v>
      </c>
      <c r="BD221">
        <v>1</v>
      </c>
      <c r="BE221">
        <v>0</v>
      </c>
      <c r="BF221">
        <v>0</v>
      </c>
      <c r="BG221" t="s">
        <v>65</v>
      </c>
      <c r="BH221">
        <v>1</v>
      </c>
      <c r="BI221">
        <v>1</v>
      </c>
      <c r="BJ221">
        <v>0</v>
      </c>
      <c r="BK221">
        <v>1</v>
      </c>
      <c r="BL221">
        <v>1</v>
      </c>
      <c r="BM221">
        <v>1</v>
      </c>
      <c r="BN221">
        <v>1</v>
      </c>
      <c r="BO221">
        <v>1</v>
      </c>
      <c r="BP221">
        <v>1</v>
      </c>
      <c r="BQ221">
        <v>1</v>
      </c>
      <c r="BR221" t="s">
        <v>66</v>
      </c>
      <c r="BS221">
        <v>61.6</v>
      </c>
      <c r="BT221">
        <v>54.9</v>
      </c>
      <c r="BU221">
        <v>34.200000000000003</v>
      </c>
      <c r="BV221">
        <v>40.700000000000003</v>
      </c>
      <c r="BW221">
        <v>49</v>
      </c>
      <c r="BX221">
        <v>77</v>
      </c>
      <c r="BY221">
        <v>1</v>
      </c>
    </row>
    <row r="222" spans="1:77" x14ac:dyDescent="0.3">
      <c r="A222" t="s">
        <v>75</v>
      </c>
      <c r="B222">
        <v>0</v>
      </c>
      <c r="C222">
        <v>0</v>
      </c>
      <c r="D222">
        <v>1</v>
      </c>
      <c r="E222">
        <v>0</v>
      </c>
      <c r="F222">
        <v>0</v>
      </c>
      <c r="G222">
        <v>0</v>
      </c>
      <c r="H222">
        <v>10056</v>
      </c>
      <c r="I222">
        <v>-0.72300438227568786</v>
      </c>
      <c r="J222">
        <v>1.02</v>
      </c>
      <c r="K222" t="s">
        <v>76</v>
      </c>
      <c r="L222" t="s">
        <v>72</v>
      </c>
      <c r="M222" t="s">
        <v>54</v>
      </c>
      <c r="N222">
        <v>0</v>
      </c>
      <c r="O222">
        <v>0</v>
      </c>
      <c r="P222">
        <v>1</v>
      </c>
      <c r="Q222" t="s">
        <v>64</v>
      </c>
      <c r="R222">
        <v>0</v>
      </c>
      <c r="S222">
        <v>1</v>
      </c>
      <c r="T222" t="s">
        <v>65</v>
      </c>
      <c r="U222">
        <v>1</v>
      </c>
      <c r="V222">
        <v>1</v>
      </c>
      <c r="W222">
        <v>1</v>
      </c>
      <c r="X222">
        <v>1</v>
      </c>
      <c r="Y222">
        <v>1</v>
      </c>
      <c r="Z222">
        <v>1</v>
      </c>
      <c r="AA222">
        <v>1</v>
      </c>
      <c r="AB222">
        <v>1</v>
      </c>
      <c r="AC222">
        <v>1</v>
      </c>
      <c r="AD222">
        <v>0</v>
      </c>
      <c r="AE222" t="s">
        <v>66</v>
      </c>
      <c r="AF222">
        <v>61.5</v>
      </c>
      <c r="AG222">
        <v>55.2</v>
      </c>
      <c r="AH222">
        <v>34.200000000000003</v>
      </c>
      <c r="AI222">
        <v>40.700000000000003</v>
      </c>
      <c r="AJ222">
        <v>50</v>
      </c>
      <c r="AK222">
        <v>76</v>
      </c>
      <c r="AL222">
        <v>1</v>
      </c>
      <c r="AM222">
        <v>10056</v>
      </c>
      <c r="AN222">
        <v>9.2159247502700836</v>
      </c>
      <c r="AO222">
        <v>1.02</v>
      </c>
      <c r="AP222" t="s">
        <v>76</v>
      </c>
      <c r="AQ222" t="s">
        <v>72</v>
      </c>
      <c r="AR222" t="s">
        <v>54</v>
      </c>
      <c r="AS222">
        <v>0</v>
      </c>
      <c r="AT222">
        <v>0</v>
      </c>
      <c r="AU222">
        <v>0</v>
      </c>
      <c r="AV222">
        <v>1</v>
      </c>
      <c r="AW222">
        <v>0</v>
      </c>
      <c r="AX222" t="s">
        <v>64</v>
      </c>
      <c r="AY222">
        <v>0</v>
      </c>
      <c r="AZ222">
        <v>1</v>
      </c>
      <c r="BA222">
        <v>0</v>
      </c>
      <c r="BB222">
        <v>0</v>
      </c>
      <c r="BC222">
        <v>1</v>
      </c>
      <c r="BD222">
        <v>0</v>
      </c>
      <c r="BE222">
        <v>0</v>
      </c>
      <c r="BF222">
        <v>0</v>
      </c>
      <c r="BG222" t="s">
        <v>65</v>
      </c>
      <c r="BH222">
        <v>1</v>
      </c>
      <c r="BI222">
        <v>1</v>
      </c>
      <c r="BJ222">
        <v>1</v>
      </c>
      <c r="BK222">
        <v>1</v>
      </c>
      <c r="BL222">
        <v>1</v>
      </c>
      <c r="BM222">
        <v>1</v>
      </c>
      <c r="BN222">
        <v>1</v>
      </c>
      <c r="BO222">
        <v>1</v>
      </c>
      <c r="BP222">
        <v>1</v>
      </c>
      <c r="BQ222">
        <v>0</v>
      </c>
      <c r="BR222" t="s">
        <v>66</v>
      </c>
      <c r="BS222">
        <v>61.5</v>
      </c>
      <c r="BT222">
        <v>55.2</v>
      </c>
      <c r="BU222">
        <v>34.200000000000003</v>
      </c>
      <c r="BV222">
        <v>40.700000000000003</v>
      </c>
      <c r="BW222">
        <v>50</v>
      </c>
      <c r="BX222">
        <v>76</v>
      </c>
      <c r="BY222">
        <v>1</v>
      </c>
    </row>
    <row r="223" spans="1:77" x14ac:dyDescent="0.3">
      <c r="A223" t="s">
        <v>58</v>
      </c>
      <c r="B223">
        <v>1</v>
      </c>
      <c r="C223">
        <v>0</v>
      </c>
      <c r="D223">
        <v>0</v>
      </c>
      <c r="E223">
        <v>0</v>
      </c>
      <c r="F223">
        <v>0</v>
      </c>
      <c r="G223">
        <v>0</v>
      </c>
      <c r="H223">
        <v>9535.7849999999999</v>
      </c>
      <c r="I223">
        <v>-0.7980069778063561</v>
      </c>
      <c r="J223">
        <v>1.1000000000000001</v>
      </c>
      <c r="K223" t="s">
        <v>52</v>
      </c>
      <c r="L223" t="s">
        <v>59</v>
      </c>
      <c r="M223" t="s">
        <v>54</v>
      </c>
      <c r="N223">
        <v>0</v>
      </c>
      <c r="O223">
        <v>0</v>
      </c>
      <c r="P223">
        <v>1</v>
      </c>
      <c r="Q223" t="s">
        <v>73</v>
      </c>
      <c r="R223">
        <v>0</v>
      </c>
      <c r="S223">
        <v>1</v>
      </c>
      <c r="T223" t="s">
        <v>56</v>
      </c>
      <c r="U223">
        <v>1</v>
      </c>
      <c r="V223">
        <v>1</v>
      </c>
      <c r="W223">
        <v>1</v>
      </c>
      <c r="X223">
        <v>0</v>
      </c>
      <c r="Y223">
        <v>1</v>
      </c>
      <c r="Z223">
        <v>1</v>
      </c>
      <c r="AA223">
        <v>1</v>
      </c>
      <c r="AB223">
        <v>1</v>
      </c>
      <c r="AC223">
        <v>0</v>
      </c>
      <c r="AD223">
        <v>0</v>
      </c>
      <c r="AE223" t="s">
        <v>57</v>
      </c>
      <c r="AF223">
        <v>61.8</v>
      </c>
      <c r="AG223">
        <v>57</v>
      </c>
      <c r="AH223">
        <v>35.5</v>
      </c>
      <c r="AI223">
        <v>40.6</v>
      </c>
      <c r="AJ223">
        <v>50</v>
      </c>
      <c r="AK223">
        <v>75</v>
      </c>
      <c r="AL223">
        <v>1</v>
      </c>
      <c r="AM223">
        <v>9535.7849999999999</v>
      </c>
      <c r="AN223">
        <v>9.1628068429100225</v>
      </c>
      <c r="AO223">
        <v>1.1000000000000001</v>
      </c>
      <c r="AP223" t="s">
        <v>52</v>
      </c>
      <c r="AQ223" t="s">
        <v>59</v>
      </c>
      <c r="AR223" t="s">
        <v>54</v>
      </c>
      <c r="AS223">
        <v>0</v>
      </c>
      <c r="AT223">
        <v>0</v>
      </c>
      <c r="AU223">
        <v>0</v>
      </c>
      <c r="AV223">
        <v>1</v>
      </c>
      <c r="AW223">
        <v>0</v>
      </c>
      <c r="AX223" t="s">
        <v>73</v>
      </c>
      <c r="AY223">
        <v>0</v>
      </c>
      <c r="AZ223">
        <v>1</v>
      </c>
      <c r="BA223">
        <v>0</v>
      </c>
      <c r="BB223">
        <v>0</v>
      </c>
      <c r="BC223">
        <v>0</v>
      </c>
      <c r="BD223">
        <v>0</v>
      </c>
      <c r="BE223">
        <v>1</v>
      </c>
      <c r="BF223">
        <v>0</v>
      </c>
      <c r="BG223" t="s">
        <v>56</v>
      </c>
      <c r="BH223">
        <v>1</v>
      </c>
      <c r="BI223">
        <v>1</v>
      </c>
      <c r="BJ223">
        <v>1</v>
      </c>
      <c r="BK223">
        <v>0</v>
      </c>
      <c r="BL223">
        <v>1</v>
      </c>
      <c r="BM223">
        <v>1</v>
      </c>
      <c r="BN223">
        <v>1</v>
      </c>
      <c r="BO223">
        <v>1</v>
      </c>
      <c r="BP223">
        <v>0</v>
      </c>
      <c r="BQ223">
        <v>0</v>
      </c>
      <c r="BR223" t="s">
        <v>57</v>
      </c>
      <c r="BS223">
        <v>61.8</v>
      </c>
      <c r="BT223">
        <v>57</v>
      </c>
      <c r="BU223">
        <v>35.5</v>
      </c>
      <c r="BV223">
        <v>40.6</v>
      </c>
      <c r="BW223">
        <v>50</v>
      </c>
      <c r="BX223">
        <v>75</v>
      </c>
      <c r="BY223">
        <v>1</v>
      </c>
    </row>
    <row r="224" spans="1:77" x14ac:dyDescent="0.3">
      <c r="A224" t="s">
        <v>58</v>
      </c>
      <c r="B224">
        <v>1</v>
      </c>
      <c r="C224">
        <v>0</v>
      </c>
      <c r="D224">
        <v>0</v>
      </c>
      <c r="E224">
        <v>0</v>
      </c>
      <c r="F224">
        <v>0</v>
      </c>
      <c r="G224">
        <v>0</v>
      </c>
      <c r="H224">
        <v>13733.855</v>
      </c>
      <c r="I224">
        <v>-0.19274541053237876</v>
      </c>
      <c r="J224">
        <v>1.05</v>
      </c>
      <c r="K224" t="s">
        <v>52</v>
      </c>
      <c r="L224" t="s">
        <v>59</v>
      </c>
      <c r="M224" t="s">
        <v>13</v>
      </c>
      <c r="N224">
        <v>1</v>
      </c>
      <c r="O224">
        <v>0</v>
      </c>
      <c r="P224">
        <v>0</v>
      </c>
      <c r="Q224" t="s">
        <v>61</v>
      </c>
      <c r="R224">
        <v>0</v>
      </c>
      <c r="S224">
        <v>1</v>
      </c>
      <c r="T224" t="s">
        <v>65</v>
      </c>
      <c r="U224">
        <v>1</v>
      </c>
      <c r="V224">
        <v>1</v>
      </c>
      <c r="W224">
        <v>0</v>
      </c>
      <c r="X224">
        <v>1</v>
      </c>
      <c r="Y224">
        <v>0</v>
      </c>
      <c r="Z224">
        <v>1</v>
      </c>
      <c r="AA224">
        <v>1</v>
      </c>
      <c r="AB224">
        <v>0</v>
      </c>
      <c r="AC224">
        <v>0</v>
      </c>
      <c r="AD224">
        <v>0</v>
      </c>
      <c r="AE224" t="s">
        <v>57</v>
      </c>
      <c r="AF224">
        <v>61.1</v>
      </c>
      <c r="AG224">
        <v>57</v>
      </c>
      <c r="AH224">
        <v>34.5</v>
      </c>
      <c r="AI224">
        <v>41</v>
      </c>
      <c r="AJ224">
        <v>55</v>
      </c>
      <c r="AK224">
        <v>80</v>
      </c>
      <c r="AL224">
        <v>1</v>
      </c>
      <c r="AM224">
        <v>13733.855</v>
      </c>
      <c r="AN224">
        <v>9.527619231384973</v>
      </c>
      <c r="AO224">
        <v>1.05</v>
      </c>
      <c r="AP224" t="s">
        <v>52</v>
      </c>
      <c r="AQ224" t="s">
        <v>59</v>
      </c>
      <c r="AR224" t="s">
        <v>13</v>
      </c>
      <c r="AS224">
        <v>1</v>
      </c>
      <c r="AT224">
        <v>0</v>
      </c>
      <c r="AU224">
        <v>0</v>
      </c>
      <c r="AV224">
        <v>0</v>
      </c>
      <c r="AW224">
        <v>0</v>
      </c>
      <c r="AX224" t="s">
        <v>61</v>
      </c>
      <c r="AY224">
        <v>0</v>
      </c>
      <c r="AZ224">
        <v>1</v>
      </c>
      <c r="BA224">
        <v>0</v>
      </c>
      <c r="BB224">
        <v>0</v>
      </c>
      <c r="BC224">
        <v>0</v>
      </c>
      <c r="BD224">
        <v>0</v>
      </c>
      <c r="BE224">
        <v>0</v>
      </c>
      <c r="BF224">
        <v>1</v>
      </c>
      <c r="BG224" t="s">
        <v>65</v>
      </c>
      <c r="BH224">
        <v>1</v>
      </c>
      <c r="BI224">
        <v>1</v>
      </c>
      <c r="BJ224">
        <v>0</v>
      </c>
      <c r="BK224">
        <v>1</v>
      </c>
      <c r="BL224">
        <v>0</v>
      </c>
      <c r="BM224">
        <v>1</v>
      </c>
      <c r="BN224">
        <v>1</v>
      </c>
      <c r="BO224">
        <v>0</v>
      </c>
      <c r="BP224">
        <v>0</v>
      </c>
      <c r="BQ224">
        <v>0</v>
      </c>
      <c r="BR224" t="s">
        <v>57</v>
      </c>
      <c r="BS224">
        <v>61.1</v>
      </c>
      <c r="BT224">
        <v>57</v>
      </c>
      <c r="BU224">
        <v>34.5</v>
      </c>
      <c r="BV224">
        <v>41</v>
      </c>
      <c r="BW224">
        <v>55</v>
      </c>
      <c r="BX224">
        <v>80</v>
      </c>
      <c r="BY224">
        <v>1</v>
      </c>
    </row>
    <row r="225" spans="1:77" x14ac:dyDescent="0.3">
      <c r="A225" t="s">
        <v>71</v>
      </c>
      <c r="B225">
        <v>0</v>
      </c>
      <c r="C225">
        <v>0</v>
      </c>
      <c r="D225">
        <v>0</v>
      </c>
      <c r="E225">
        <v>0</v>
      </c>
      <c r="F225">
        <v>0</v>
      </c>
      <c r="G225">
        <v>1</v>
      </c>
      <c r="H225">
        <v>11906</v>
      </c>
      <c r="I225">
        <v>-0.45627850599042868</v>
      </c>
      <c r="J225">
        <v>1.2030000000000001</v>
      </c>
      <c r="K225" t="s">
        <v>52</v>
      </c>
      <c r="L225" t="s">
        <v>72</v>
      </c>
      <c r="M225" t="s">
        <v>54</v>
      </c>
      <c r="N225">
        <v>0</v>
      </c>
      <c r="O225">
        <v>0</v>
      </c>
      <c r="P225">
        <v>1</v>
      </c>
      <c r="Q225" t="s">
        <v>61</v>
      </c>
      <c r="R225">
        <v>0</v>
      </c>
      <c r="S225">
        <v>1</v>
      </c>
      <c r="T225" t="s">
        <v>77</v>
      </c>
      <c r="U225">
        <v>1</v>
      </c>
      <c r="V225">
        <v>1</v>
      </c>
      <c r="W225">
        <v>1</v>
      </c>
      <c r="X225">
        <v>1</v>
      </c>
      <c r="Y225">
        <v>1</v>
      </c>
      <c r="Z225">
        <v>1</v>
      </c>
      <c r="AA225">
        <v>1</v>
      </c>
      <c r="AB225">
        <v>0</v>
      </c>
      <c r="AC225">
        <v>1</v>
      </c>
      <c r="AD225">
        <v>0</v>
      </c>
      <c r="AE225" t="s">
        <v>66</v>
      </c>
      <c r="AF225">
        <v>61.7</v>
      </c>
      <c r="AG225">
        <v>55.6</v>
      </c>
      <c r="AH225">
        <v>34.6</v>
      </c>
      <c r="AI225">
        <v>40.6</v>
      </c>
      <c r="AJ225">
        <v>51</v>
      </c>
      <c r="AK225">
        <v>77</v>
      </c>
      <c r="AL225">
        <v>1</v>
      </c>
      <c r="AM225">
        <v>11906</v>
      </c>
      <c r="AN225">
        <v>9.384797753713336</v>
      </c>
      <c r="AO225">
        <v>1.2030000000000001</v>
      </c>
      <c r="AP225" t="s">
        <v>52</v>
      </c>
      <c r="AQ225" t="s">
        <v>72</v>
      </c>
      <c r="AR225" t="s">
        <v>54</v>
      </c>
      <c r="AS225">
        <v>0</v>
      </c>
      <c r="AT225">
        <v>0</v>
      </c>
      <c r="AU225">
        <v>0</v>
      </c>
      <c r="AV225">
        <v>1</v>
      </c>
      <c r="AW225">
        <v>0</v>
      </c>
      <c r="AX225" t="s">
        <v>61</v>
      </c>
      <c r="AY225">
        <v>0</v>
      </c>
      <c r="AZ225">
        <v>1</v>
      </c>
      <c r="BA225">
        <v>0</v>
      </c>
      <c r="BB225">
        <v>0</v>
      </c>
      <c r="BC225">
        <v>0</v>
      </c>
      <c r="BD225">
        <v>0</v>
      </c>
      <c r="BE225">
        <v>0</v>
      </c>
      <c r="BF225">
        <v>1</v>
      </c>
      <c r="BG225" t="s">
        <v>77</v>
      </c>
      <c r="BH225">
        <v>1</v>
      </c>
      <c r="BI225">
        <v>1</v>
      </c>
      <c r="BJ225">
        <v>1</v>
      </c>
      <c r="BK225">
        <v>1</v>
      </c>
      <c r="BL225">
        <v>1</v>
      </c>
      <c r="BM225">
        <v>1</v>
      </c>
      <c r="BN225">
        <v>1</v>
      </c>
      <c r="BO225">
        <v>0</v>
      </c>
      <c r="BP225">
        <v>1</v>
      </c>
      <c r="BQ225">
        <v>0</v>
      </c>
      <c r="BR225" t="s">
        <v>66</v>
      </c>
      <c r="BS225">
        <v>61.7</v>
      </c>
      <c r="BT225">
        <v>55.6</v>
      </c>
      <c r="BU225">
        <v>34.6</v>
      </c>
      <c r="BV225">
        <v>40.6</v>
      </c>
      <c r="BW225">
        <v>51</v>
      </c>
      <c r="BX225">
        <v>77</v>
      </c>
      <c r="BY225">
        <v>1</v>
      </c>
    </row>
    <row r="226" spans="1:77" x14ac:dyDescent="0.3">
      <c r="A226" t="s">
        <v>75</v>
      </c>
      <c r="B226">
        <v>0</v>
      </c>
      <c r="C226">
        <v>0</v>
      </c>
      <c r="D226">
        <v>1</v>
      </c>
      <c r="E226">
        <v>0</v>
      </c>
      <c r="F226">
        <v>0</v>
      </c>
      <c r="G226">
        <v>0</v>
      </c>
      <c r="H226">
        <v>15126</v>
      </c>
      <c r="I226">
        <v>7.9686948952657141E-3</v>
      </c>
      <c r="J226">
        <v>1.3</v>
      </c>
      <c r="K226" t="s">
        <v>76</v>
      </c>
      <c r="L226" t="s">
        <v>72</v>
      </c>
      <c r="M226" t="s">
        <v>54</v>
      </c>
      <c r="N226">
        <v>0</v>
      </c>
      <c r="O226">
        <v>0</v>
      </c>
      <c r="P226">
        <v>1</v>
      </c>
      <c r="Q226" t="s">
        <v>73</v>
      </c>
      <c r="R226">
        <v>0</v>
      </c>
      <c r="S226">
        <v>1</v>
      </c>
      <c r="T226" t="s">
        <v>65</v>
      </c>
      <c r="U226">
        <v>1</v>
      </c>
      <c r="V226">
        <v>1</v>
      </c>
      <c r="W226">
        <v>1</v>
      </c>
      <c r="X226">
        <v>1</v>
      </c>
      <c r="Y226">
        <v>1</v>
      </c>
      <c r="Z226">
        <v>1</v>
      </c>
      <c r="AA226">
        <v>1</v>
      </c>
      <c r="AB226">
        <v>1</v>
      </c>
      <c r="AC226">
        <v>1</v>
      </c>
      <c r="AD226">
        <v>0</v>
      </c>
      <c r="AE226" t="s">
        <v>66</v>
      </c>
      <c r="AF226">
        <v>61.4</v>
      </c>
      <c r="AG226">
        <v>56.5</v>
      </c>
      <c r="AH226">
        <v>34.5</v>
      </c>
      <c r="AI226">
        <v>40.799999999999997</v>
      </c>
      <c r="AJ226">
        <v>46</v>
      </c>
      <c r="AK226">
        <v>76</v>
      </c>
      <c r="AL226">
        <v>1</v>
      </c>
      <c r="AM226">
        <v>15126</v>
      </c>
      <c r="AN226">
        <v>9.624170396415975</v>
      </c>
      <c r="AO226">
        <v>1.3</v>
      </c>
      <c r="AP226" t="s">
        <v>76</v>
      </c>
      <c r="AQ226" t="s">
        <v>72</v>
      </c>
      <c r="AR226" t="s">
        <v>54</v>
      </c>
      <c r="AS226">
        <v>0</v>
      </c>
      <c r="AT226">
        <v>0</v>
      </c>
      <c r="AU226">
        <v>0</v>
      </c>
      <c r="AV226">
        <v>1</v>
      </c>
      <c r="AW226">
        <v>0</v>
      </c>
      <c r="AX226" t="s">
        <v>73</v>
      </c>
      <c r="AY226">
        <v>0</v>
      </c>
      <c r="AZ226">
        <v>1</v>
      </c>
      <c r="BA226">
        <v>0</v>
      </c>
      <c r="BB226">
        <v>0</v>
      </c>
      <c r="BC226">
        <v>0</v>
      </c>
      <c r="BD226">
        <v>0</v>
      </c>
      <c r="BE226">
        <v>1</v>
      </c>
      <c r="BF226">
        <v>0</v>
      </c>
      <c r="BG226" t="s">
        <v>65</v>
      </c>
      <c r="BH226">
        <v>1</v>
      </c>
      <c r="BI226">
        <v>1</v>
      </c>
      <c r="BJ226">
        <v>1</v>
      </c>
      <c r="BK226">
        <v>1</v>
      </c>
      <c r="BL226">
        <v>1</v>
      </c>
      <c r="BM226">
        <v>1</v>
      </c>
      <c r="BN226">
        <v>1</v>
      </c>
      <c r="BO226">
        <v>1</v>
      </c>
      <c r="BP226">
        <v>1</v>
      </c>
      <c r="BQ226">
        <v>0</v>
      </c>
      <c r="BR226" t="s">
        <v>66</v>
      </c>
      <c r="BS226">
        <v>61.4</v>
      </c>
      <c r="BT226">
        <v>56.5</v>
      </c>
      <c r="BU226">
        <v>34.5</v>
      </c>
      <c r="BV226">
        <v>40.799999999999997</v>
      </c>
      <c r="BW226">
        <v>46</v>
      </c>
      <c r="BX226">
        <v>76</v>
      </c>
      <c r="BY226">
        <v>1</v>
      </c>
    </row>
    <row r="227" spans="1:77" x14ac:dyDescent="0.3">
      <c r="A227" t="s">
        <v>71</v>
      </c>
      <c r="B227">
        <v>0</v>
      </c>
      <c r="C227">
        <v>0</v>
      </c>
      <c r="D227">
        <v>0</v>
      </c>
      <c r="E227">
        <v>0</v>
      </c>
      <c r="F227">
        <v>0</v>
      </c>
      <c r="G227">
        <v>1</v>
      </c>
      <c r="H227">
        <v>10836</v>
      </c>
      <c r="I227">
        <v>-0.61054698578784894</v>
      </c>
      <c r="J227">
        <v>1.0129999999999999</v>
      </c>
      <c r="K227" t="s">
        <v>52</v>
      </c>
      <c r="L227" t="s">
        <v>72</v>
      </c>
      <c r="M227" t="s">
        <v>69</v>
      </c>
      <c r="N227">
        <v>0</v>
      </c>
      <c r="O227">
        <v>1</v>
      </c>
      <c r="P227">
        <v>0</v>
      </c>
      <c r="Q227" t="s">
        <v>61</v>
      </c>
      <c r="R227">
        <v>0</v>
      </c>
      <c r="S227">
        <v>1</v>
      </c>
      <c r="T227" t="s">
        <v>77</v>
      </c>
      <c r="U227">
        <v>1</v>
      </c>
      <c r="V227">
        <v>1</v>
      </c>
      <c r="W227">
        <v>1</v>
      </c>
      <c r="X227">
        <v>1</v>
      </c>
      <c r="Y227">
        <v>1</v>
      </c>
      <c r="Z227">
        <v>1</v>
      </c>
      <c r="AA227">
        <v>1</v>
      </c>
      <c r="AB227">
        <v>0</v>
      </c>
      <c r="AC227">
        <v>1</v>
      </c>
      <c r="AD227">
        <v>0</v>
      </c>
      <c r="AE227" t="s">
        <v>66</v>
      </c>
      <c r="AF227">
        <v>61.8</v>
      </c>
      <c r="AG227">
        <v>56.9</v>
      </c>
      <c r="AH227">
        <v>34.799999999999997</v>
      </c>
      <c r="AI227">
        <v>40.799999999999997</v>
      </c>
      <c r="AJ227">
        <v>55</v>
      </c>
      <c r="AK227">
        <v>76</v>
      </c>
      <c r="AL227">
        <v>1</v>
      </c>
      <c r="AM227">
        <v>10836</v>
      </c>
      <c r="AN227">
        <v>9.2906292032049862</v>
      </c>
      <c r="AO227">
        <v>1.0129999999999999</v>
      </c>
      <c r="AP227" t="s">
        <v>52</v>
      </c>
      <c r="AQ227" t="s">
        <v>72</v>
      </c>
      <c r="AR227" t="s">
        <v>69</v>
      </c>
      <c r="AS227">
        <v>0</v>
      </c>
      <c r="AT227">
        <v>0</v>
      </c>
      <c r="AU227">
        <v>1</v>
      </c>
      <c r="AV227">
        <v>0</v>
      </c>
      <c r="AW227">
        <v>0</v>
      </c>
      <c r="AX227" t="s">
        <v>61</v>
      </c>
      <c r="AY227">
        <v>0</v>
      </c>
      <c r="AZ227">
        <v>1</v>
      </c>
      <c r="BA227">
        <v>0</v>
      </c>
      <c r="BB227">
        <v>0</v>
      </c>
      <c r="BC227">
        <v>0</v>
      </c>
      <c r="BD227">
        <v>0</v>
      </c>
      <c r="BE227">
        <v>0</v>
      </c>
      <c r="BF227">
        <v>1</v>
      </c>
      <c r="BG227" t="s">
        <v>77</v>
      </c>
      <c r="BH227">
        <v>1</v>
      </c>
      <c r="BI227">
        <v>1</v>
      </c>
      <c r="BJ227">
        <v>1</v>
      </c>
      <c r="BK227">
        <v>1</v>
      </c>
      <c r="BL227">
        <v>1</v>
      </c>
      <c r="BM227">
        <v>1</v>
      </c>
      <c r="BN227">
        <v>1</v>
      </c>
      <c r="BO227">
        <v>0</v>
      </c>
      <c r="BP227">
        <v>1</v>
      </c>
      <c r="BQ227">
        <v>0</v>
      </c>
      <c r="BR227" t="s">
        <v>66</v>
      </c>
      <c r="BS227">
        <v>61.8</v>
      </c>
      <c r="BT227">
        <v>56.9</v>
      </c>
      <c r="BU227">
        <v>34.799999999999997</v>
      </c>
      <c r="BV227">
        <v>40.799999999999997</v>
      </c>
      <c r="BW227">
        <v>55</v>
      </c>
      <c r="BX227">
        <v>76</v>
      </c>
      <c r="BY227">
        <v>1</v>
      </c>
    </row>
    <row r="228" spans="1:77" x14ac:dyDescent="0.3">
      <c r="A228" t="s">
        <v>58</v>
      </c>
      <c r="B228">
        <v>1</v>
      </c>
      <c r="C228">
        <v>0</v>
      </c>
      <c r="D228">
        <v>0</v>
      </c>
      <c r="E228">
        <v>0</v>
      </c>
      <c r="F228">
        <v>0</v>
      </c>
      <c r="G228">
        <v>0</v>
      </c>
      <c r="H228">
        <v>11391.525</v>
      </c>
      <c r="I228">
        <v>-0.53045353042386589</v>
      </c>
      <c r="J228">
        <v>1.03</v>
      </c>
      <c r="K228" t="s">
        <v>52</v>
      </c>
      <c r="L228" t="s">
        <v>59</v>
      </c>
      <c r="M228" t="s">
        <v>13</v>
      </c>
      <c r="N228">
        <v>1</v>
      </c>
      <c r="O228">
        <v>0</v>
      </c>
      <c r="P228">
        <v>0</v>
      </c>
      <c r="Q228" t="s">
        <v>64</v>
      </c>
      <c r="R228">
        <v>0</v>
      </c>
      <c r="S228">
        <v>1</v>
      </c>
      <c r="T228" t="s">
        <v>65</v>
      </c>
      <c r="U228">
        <v>1</v>
      </c>
      <c r="V228">
        <v>1</v>
      </c>
      <c r="W228">
        <v>0</v>
      </c>
      <c r="X228">
        <v>0</v>
      </c>
      <c r="Y228">
        <v>0</v>
      </c>
      <c r="Z228">
        <v>1</v>
      </c>
      <c r="AA228">
        <v>1</v>
      </c>
      <c r="AB228">
        <v>1</v>
      </c>
      <c r="AC228">
        <v>0</v>
      </c>
      <c r="AD228">
        <v>0</v>
      </c>
      <c r="AE228" t="s">
        <v>57</v>
      </c>
      <c r="AF228">
        <v>61</v>
      </c>
      <c r="AG228">
        <v>57</v>
      </c>
      <c r="AH228">
        <v>34</v>
      </c>
      <c r="AI228">
        <v>41</v>
      </c>
      <c r="AJ228">
        <v>50</v>
      </c>
      <c r="AK228">
        <v>80</v>
      </c>
      <c r="AL228">
        <v>1</v>
      </c>
      <c r="AM228">
        <v>11391.525</v>
      </c>
      <c r="AN228">
        <v>9.340624936855491</v>
      </c>
      <c r="AO228">
        <v>1.03</v>
      </c>
      <c r="AP228" t="s">
        <v>52</v>
      </c>
      <c r="AQ228" t="s">
        <v>59</v>
      </c>
      <c r="AR228" t="s">
        <v>13</v>
      </c>
      <c r="AS228">
        <v>1</v>
      </c>
      <c r="AT228">
        <v>0</v>
      </c>
      <c r="AU228">
        <v>0</v>
      </c>
      <c r="AV228">
        <v>0</v>
      </c>
      <c r="AW228">
        <v>0</v>
      </c>
      <c r="AX228" t="s">
        <v>64</v>
      </c>
      <c r="AY228">
        <v>0</v>
      </c>
      <c r="AZ228">
        <v>1</v>
      </c>
      <c r="BA228">
        <v>0</v>
      </c>
      <c r="BB228">
        <v>0</v>
      </c>
      <c r="BC228">
        <v>1</v>
      </c>
      <c r="BD228">
        <v>0</v>
      </c>
      <c r="BE228">
        <v>0</v>
      </c>
      <c r="BF228">
        <v>0</v>
      </c>
      <c r="BG228" t="s">
        <v>65</v>
      </c>
      <c r="BH228">
        <v>1</v>
      </c>
      <c r="BI228">
        <v>1</v>
      </c>
      <c r="BJ228">
        <v>0</v>
      </c>
      <c r="BK228">
        <v>0</v>
      </c>
      <c r="BL228">
        <v>0</v>
      </c>
      <c r="BM228">
        <v>1</v>
      </c>
      <c r="BN228">
        <v>1</v>
      </c>
      <c r="BO228">
        <v>1</v>
      </c>
      <c r="BP228">
        <v>0</v>
      </c>
      <c r="BQ228">
        <v>0</v>
      </c>
      <c r="BR228" t="s">
        <v>57</v>
      </c>
      <c r="BS228">
        <v>61</v>
      </c>
      <c r="BT228">
        <v>57</v>
      </c>
      <c r="BU228">
        <v>34</v>
      </c>
      <c r="BV228">
        <v>41</v>
      </c>
      <c r="BW228">
        <v>50</v>
      </c>
      <c r="BX228">
        <v>80</v>
      </c>
      <c r="BY228">
        <v>1</v>
      </c>
    </row>
    <row r="229" spans="1:77" x14ac:dyDescent="0.3">
      <c r="A229" t="s">
        <v>58</v>
      </c>
      <c r="B229">
        <v>1</v>
      </c>
      <c r="C229">
        <v>0</v>
      </c>
      <c r="D229">
        <v>0</v>
      </c>
      <c r="E229">
        <v>0</v>
      </c>
      <c r="F229">
        <v>0</v>
      </c>
      <c r="G229">
        <v>0</v>
      </c>
      <c r="H229">
        <v>53881.47</v>
      </c>
      <c r="I229">
        <v>5.5955831254882797</v>
      </c>
      <c r="J229">
        <v>1.74</v>
      </c>
      <c r="K229" t="s">
        <v>52</v>
      </c>
      <c r="L229" t="s">
        <v>59</v>
      </c>
      <c r="M229" t="s">
        <v>13</v>
      </c>
      <c r="N229">
        <v>1</v>
      </c>
      <c r="O229">
        <v>0</v>
      </c>
      <c r="P229">
        <v>0</v>
      </c>
      <c r="Q229" t="s">
        <v>78</v>
      </c>
      <c r="R229">
        <v>1</v>
      </c>
      <c r="S229">
        <v>0</v>
      </c>
      <c r="T229" t="s">
        <v>70</v>
      </c>
      <c r="U229">
        <v>1</v>
      </c>
      <c r="V229">
        <v>1</v>
      </c>
      <c r="W229">
        <v>1</v>
      </c>
      <c r="X229">
        <v>0</v>
      </c>
      <c r="Y229">
        <v>0</v>
      </c>
      <c r="Z229">
        <v>1</v>
      </c>
      <c r="AA229">
        <v>1</v>
      </c>
      <c r="AB229">
        <v>1</v>
      </c>
      <c r="AC229">
        <v>0</v>
      </c>
      <c r="AD229">
        <v>0</v>
      </c>
      <c r="AE229" t="s">
        <v>57</v>
      </c>
      <c r="AF229">
        <v>61.4</v>
      </c>
      <c r="AG229">
        <v>57</v>
      </c>
      <c r="AH229">
        <v>34</v>
      </c>
      <c r="AI229">
        <v>41</v>
      </c>
      <c r="AJ229">
        <v>50</v>
      </c>
      <c r="AK229">
        <v>80</v>
      </c>
      <c r="AL229">
        <v>1</v>
      </c>
      <c r="AM229">
        <v>53881.47</v>
      </c>
      <c r="AN229">
        <v>10.894541913002909</v>
      </c>
      <c r="AO229">
        <v>1.74</v>
      </c>
      <c r="AP229" t="s">
        <v>52</v>
      </c>
      <c r="AQ229" t="s">
        <v>59</v>
      </c>
      <c r="AR229" t="s">
        <v>13</v>
      </c>
      <c r="AS229">
        <v>1</v>
      </c>
      <c r="AT229">
        <v>0</v>
      </c>
      <c r="AU229">
        <v>0</v>
      </c>
      <c r="AV229">
        <v>0</v>
      </c>
      <c r="AW229">
        <v>0</v>
      </c>
      <c r="AX229" t="s">
        <v>78</v>
      </c>
      <c r="AY229">
        <v>1</v>
      </c>
      <c r="AZ229">
        <v>0</v>
      </c>
      <c r="BA229">
        <v>0</v>
      </c>
      <c r="BB229">
        <v>1</v>
      </c>
      <c r="BC229">
        <v>0</v>
      </c>
      <c r="BD229">
        <v>0</v>
      </c>
      <c r="BE229">
        <v>0</v>
      </c>
      <c r="BF229">
        <v>0</v>
      </c>
      <c r="BG229" t="s">
        <v>70</v>
      </c>
      <c r="BH229">
        <v>1</v>
      </c>
      <c r="BI229">
        <v>1</v>
      </c>
      <c r="BJ229">
        <v>1</v>
      </c>
      <c r="BK229">
        <v>0</v>
      </c>
      <c r="BL229">
        <v>0</v>
      </c>
      <c r="BM229">
        <v>1</v>
      </c>
      <c r="BN229">
        <v>1</v>
      </c>
      <c r="BO229">
        <v>1</v>
      </c>
      <c r="BP229">
        <v>0</v>
      </c>
      <c r="BQ229">
        <v>0</v>
      </c>
      <c r="BR229" t="s">
        <v>57</v>
      </c>
      <c r="BS229">
        <v>61.4</v>
      </c>
      <c r="BT229">
        <v>57</v>
      </c>
      <c r="BU229">
        <v>34</v>
      </c>
      <c r="BV229">
        <v>41</v>
      </c>
      <c r="BW229">
        <v>50</v>
      </c>
      <c r="BX229">
        <v>80</v>
      </c>
      <c r="BY229">
        <v>1</v>
      </c>
    </row>
    <row r="230" spans="1:77" x14ac:dyDescent="0.3">
      <c r="A230" t="s">
        <v>71</v>
      </c>
      <c r="B230">
        <v>0</v>
      </c>
      <c r="C230">
        <v>0</v>
      </c>
      <c r="D230">
        <v>0</v>
      </c>
      <c r="E230">
        <v>0</v>
      </c>
      <c r="F230">
        <v>0</v>
      </c>
      <c r="G230">
        <v>1</v>
      </c>
      <c r="H230">
        <v>15218</v>
      </c>
      <c r="I230">
        <v>2.1232900634856982E-2</v>
      </c>
      <c r="J230">
        <v>1.59</v>
      </c>
      <c r="K230" t="s">
        <v>52</v>
      </c>
      <c r="L230" t="s">
        <v>72</v>
      </c>
      <c r="M230" t="s">
        <v>60</v>
      </c>
      <c r="N230">
        <v>0</v>
      </c>
      <c r="O230">
        <v>0</v>
      </c>
      <c r="P230">
        <v>1</v>
      </c>
      <c r="Q230" t="s">
        <v>55</v>
      </c>
      <c r="R230">
        <v>0</v>
      </c>
      <c r="S230">
        <v>1</v>
      </c>
      <c r="T230" t="s">
        <v>65</v>
      </c>
      <c r="U230">
        <v>1</v>
      </c>
      <c r="V230">
        <v>1</v>
      </c>
      <c r="W230">
        <v>0</v>
      </c>
      <c r="X230">
        <v>1</v>
      </c>
      <c r="Y230">
        <v>1</v>
      </c>
      <c r="Z230">
        <v>1</v>
      </c>
      <c r="AA230">
        <v>1</v>
      </c>
      <c r="AB230">
        <v>1</v>
      </c>
      <c r="AC230">
        <v>1</v>
      </c>
      <c r="AD230">
        <v>0</v>
      </c>
      <c r="AE230" t="s">
        <v>66</v>
      </c>
      <c r="AF230">
        <v>61.8</v>
      </c>
      <c r="AG230">
        <v>55.9</v>
      </c>
      <c r="AH230">
        <v>34.9</v>
      </c>
      <c r="AI230">
        <v>40.799999999999997</v>
      </c>
      <c r="AJ230">
        <v>50</v>
      </c>
      <c r="AK230">
        <v>76</v>
      </c>
      <c r="AL230">
        <v>1</v>
      </c>
      <c r="AM230">
        <v>15218</v>
      </c>
      <c r="AN230">
        <v>9.6302342167364685</v>
      </c>
      <c r="AO230">
        <v>1.59</v>
      </c>
      <c r="AP230" t="s">
        <v>52</v>
      </c>
      <c r="AQ230" t="s">
        <v>72</v>
      </c>
      <c r="AR230" t="s">
        <v>60</v>
      </c>
      <c r="AS230">
        <v>0</v>
      </c>
      <c r="AT230">
        <v>0</v>
      </c>
      <c r="AU230">
        <v>0</v>
      </c>
      <c r="AV230">
        <v>0</v>
      </c>
      <c r="AW230">
        <v>1</v>
      </c>
      <c r="AX230" t="s">
        <v>55</v>
      </c>
      <c r="AY230">
        <v>0</v>
      </c>
      <c r="AZ230">
        <v>1</v>
      </c>
      <c r="BA230">
        <v>0</v>
      </c>
      <c r="BB230">
        <v>0</v>
      </c>
      <c r="BC230">
        <v>0</v>
      </c>
      <c r="BD230">
        <v>1</v>
      </c>
      <c r="BE230">
        <v>0</v>
      </c>
      <c r="BF230">
        <v>0</v>
      </c>
      <c r="BG230" t="s">
        <v>65</v>
      </c>
      <c r="BH230">
        <v>1</v>
      </c>
      <c r="BI230">
        <v>1</v>
      </c>
      <c r="BJ230">
        <v>0</v>
      </c>
      <c r="BK230">
        <v>1</v>
      </c>
      <c r="BL230">
        <v>1</v>
      </c>
      <c r="BM230">
        <v>1</v>
      </c>
      <c r="BN230">
        <v>1</v>
      </c>
      <c r="BO230">
        <v>1</v>
      </c>
      <c r="BP230">
        <v>1</v>
      </c>
      <c r="BQ230">
        <v>0</v>
      </c>
      <c r="BR230" t="s">
        <v>66</v>
      </c>
      <c r="BS230">
        <v>61.8</v>
      </c>
      <c r="BT230">
        <v>55.9</v>
      </c>
      <c r="BU230">
        <v>34.9</v>
      </c>
      <c r="BV230">
        <v>40.799999999999997</v>
      </c>
      <c r="BW230">
        <v>50</v>
      </c>
      <c r="BX230">
        <v>76</v>
      </c>
      <c r="BY230">
        <v>1</v>
      </c>
    </row>
    <row r="231" spans="1:77" x14ac:dyDescent="0.3">
      <c r="A231" t="s">
        <v>75</v>
      </c>
      <c r="B231">
        <v>0</v>
      </c>
      <c r="C231">
        <v>0</v>
      </c>
      <c r="D231">
        <v>1</v>
      </c>
      <c r="E231">
        <v>0</v>
      </c>
      <c r="F231">
        <v>0</v>
      </c>
      <c r="G231">
        <v>0</v>
      </c>
      <c r="H231">
        <v>27841</v>
      </c>
      <c r="I231">
        <v>1.8411684337963852</v>
      </c>
      <c r="J231">
        <v>1.84</v>
      </c>
      <c r="K231" t="s">
        <v>76</v>
      </c>
      <c r="L231" t="s">
        <v>72</v>
      </c>
      <c r="M231" t="s">
        <v>54</v>
      </c>
      <c r="N231">
        <v>0</v>
      </c>
      <c r="O231">
        <v>0</v>
      </c>
      <c r="P231">
        <v>1</v>
      </c>
      <c r="Q231" t="s">
        <v>55</v>
      </c>
      <c r="R231">
        <v>0</v>
      </c>
      <c r="S231">
        <v>1</v>
      </c>
      <c r="T231" t="s">
        <v>65</v>
      </c>
      <c r="U231">
        <v>1</v>
      </c>
      <c r="V231">
        <v>1</v>
      </c>
      <c r="W231">
        <v>1</v>
      </c>
      <c r="X231">
        <v>1</v>
      </c>
      <c r="Y231">
        <v>1</v>
      </c>
      <c r="Z231">
        <v>1</v>
      </c>
      <c r="AA231">
        <v>1</v>
      </c>
      <c r="AB231">
        <v>0</v>
      </c>
      <c r="AC231">
        <v>1</v>
      </c>
      <c r="AD231">
        <v>1</v>
      </c>
      <c r="AE231" t="s">
        <v>66</v>
      </c>
      <c r="AF231">
        <v>61.6</v>
      </c>
      <c r="AG231">
        <v>56.9</v>
      </c>
      <c r="AH231">
        <v>34.5</v>
      </c>
      <c r="AI231">
        <v>40.9</v>
      </c>
      <c r="AJ231">
        <v>52</v>
      </c>
      <c r="AK231">
        <v>77</v>
      </c>
      <c r="AL231">
        <v>1</v>
      </c>
      <c r="AM231">
        <v>27841</v>
      </c>
      <c r="AN231">
        <v>10.234265033343494</v>
      </c>
      <c r="AO231">
        <v>1.84</v>
      </c>
      <c r="AP231" t="s">
        <v>76</v>
      </c>
      <c r="AQ231" t="s">
        <v>72</v>
      </c>
      <c r="AR231" t="s">
        <v>54</v>
      </c>
      <c r="AS231">
        <v>0</v>
      </c>
      <c r="AT231">
        <v>0</v>
      </c>
      <c r="AU231">
        <v>0</v>
      </c>
      <c r="AV231">
        <v>1</v>
      </c>
      <c r="AW231">
        <v>0</v>
      </c>
      <c r="AX231" t="s">
        <v>55</v>
      </c>
      <c r="AY231">
        <v>0</v>
      </c>
      <c r="AZ231">
        <v>1</v>
      </c>
      <c r="BA231">
        <v>0</v>
      </c>
      <c r="BB231">
        <v>0</v>
      </c>
      <c r="BC231">
        <v>0</v>
      </c>
      <c r="BD231">
        <v>1</v>
      </c>
      <c r="BE231">
        <v>0</v>
      </c>
      <c r="BF231">
        <v>0</v>
      </c>
      <c r="BG231" t="s">
        <v>65</v>
      </c>
      <c r="BH231">
        <v>1</v>
      </c>
      <c r="BI231">
        <v>1</v>
      </c>
      <c r="BJ231">
        <v>1</v>
      </c>
      <c r="BK231">
        <v>1</v>
      </c>
      <c r="BL231">
        <v>1</v>
      </c>
      <c r="BM231">
        <v>1</v>
      </c>
      <c r="BN231">
        <v>1</v>
      </c>
      <c r="BO231">
        <v>0</v>
      </c>
      <c r="BP231">
        <v>1</v>
      </c>
      <c r="BQ231">
        <v>1</v>
      </c>
      <c r="BR231" t="s">
        <v>66</v>
      </c>
      <c r="BS231">
        <v>61.6</v>
      </c>
      <c r="BT231">
        <v>56.9</v>
      </c>
      <c r="BU231">
        <v>34.5</v>
      </c>
      <c r="BV231">
        <v>40.9</v>
      </c>
      <c r="BW231">
        <v>52</v>
      </c>
      <c r="BX231">
        <v>77</v>
      </c>
      <c r="BY231">
        <v>1</v>
      </c>
    </row>
    <row r="232" spans="1:77" x14ac:dyDescent="0.3">
      <c r="A232" t="s">
        <v>67</v>
      </c>
      <c r="B232">
        <v>0</v>
      </c>
      <c r="C232">
        <v>0</v>
      </c>
      <c r="D232">
        <v>0</v>
      </c>
      <c r="E232">
        <v>0</v>
      </c>
      <c r="F232">
        <v>1</v>
      </c>
      <c r="G232">
        <v>0</v>
      </c>
      <c r="H232">
        <v>19920</v>
      </c>
      <c r="I232">
        <v>0.69914915484744555</v>
      </c>
      <c r="J232">
        <v>1.9</v>
      </c>
      <c r="K232" t="s">
        <v>52</v>
      </c>
      <c r="L232" t="s">
        <v>68</v>
      </c>
      <c r="M232" t="s">
        <v>60</v>
      </c>
      <c r="N232">
        <v>0</v>
      </c>
      <c r="O232">
        <v>0</v>
      </c>
      <c r="P232">
        <v>1</v>
      </c>
      <c r="Q232" t="s">
        <v>55</v>
      </c>
      <c r="R232">
        <v>0</v>
      </c>
      <c r="S232">
        <v>1</v>
      </c>
      <c r="T232" t="s">
        <v>70</v>
      </c>
      <c r="U232">
        <v>1</v>
      </c>
      <c r="V232">
        <v>1</v>
      </c>
      <c r="W232">
        <v>0</v>
      </c>
      <c r="X232">
        <v>1</v>
      </c>
      <c r="Y232">
        <v>1</v>
      </c>
      <c r="Z232">
        <v>1</v>
      </c>
      <c r="AA232">
        <v>1</v>
      </c>
      <c r="AB232">
        <v>0</v>
      </c>
      <c r="AC232">
        <v>1</v>
      </c>
      <c r="AD232">
        <v>0</v>
      </c>
      <c r="AE232" t="s">
        <v>66</v>
      </c>
      <c r="AF232">
        <v>61.2</v>
      </c>
      <c r="AG232">
        <v>55.6</v>
      </c>
      <c r="AH232">
        <v>34.200000000000003</v>
      </c>
      <c r="AI232">
        <v>40.799999999999997</v>
      </c>
      <c r="AJ232">
        <v>51</v>
      </c>
      <c r="AK232">
        <v>76</v>
      </c>
      <c r="AL232">
        <v>1</v>
      </c>
      <c r="AM232">
        <v>19920</v>
      </c>
      <c r="AN232">
        <v>9.8994795311385886</v>
      </c>
      <c r="AO232">
        <v>1.9</v>
      </c>
      <c r="AP232" t="s">
        <v>52</v>
      </c>
      <c r="AQ232" t="s">
        <v>68</v>
      </c>
      <c r="AR232" t="s">
        <v>60</v>
      </c>
      <c r="AS232">
        <v>0</v>
      </c>
      <c r="AT232">
        <v>0</v>
      </c>
      <c r="AU232">
        <v>0</v>
      </c>
      <c r="AV232">
        <v>0</v>
      </c>
      <c r="AW232">
        <v>1</v>
      </c>
      <c r="AX232" t="s">
        <v>55</v>
      </c>
      <c r="AY232">
        <v>0</v>
      </c>
      <c r="AZ232">
        <v>1</v>
      </c>
      <c r="BA232">
        <v>0</v>
      </c>
      <c r="BB232">
        <v>0</v>
      </c>
      <c r="BC232">
        <v>0</v>
      </c>
      <c r="BD232">
        <v>1</v>
      </c>
      <c r="BE232">
        <v>0</v>
      </c>
      <c r="BF232">
        <v>0</v>
      </c>
      <c r="BG232" t="s">
        <v>70</v>
      </c>
      <c r="BH232">
        <v>1</v>
      </c>
      <c r="BI232">
        <v>1</v>
      </c>
      <c r="BJ232">
        <v>0</v>
      </c>
      <c r="BK232">
        <v>1</v>
      </c>
      <c r="BL232">
        <v>1</v>
      </c>
      <c r="BM232">
        <v>1</v>
      </c>
      <c r="BN232">
        <v>1</v>
      </c>
      <c r="BO232">
        <v>0</v>
      </c>
      <c r="BP232">
        <v>1</v>
      </c>
      <c r="BQ232">
        <v>0</v>
      </c>
      <c r="BR232" t="s">
        <v>66</v>
      </c>
      <c r="BS232">
        <v>61.2</v>
      </c>
      <c r="BT232">
        <v>55.6</v>
      </c>
      <c r="BU232">
        <v>34.200000000000003</v>
      </c>
      <c r="BV232">
        <v>40.799999999999997</v>
      </c>
      <c r="BW232">
        <v>51</v>
      </c>
      <c r="BX232">
        <v>76</v>
      </c>
      <c r="BY232">
        <v>1</v>
      </c>
    </row>
    <row r="233" spans="1:77" x14ac:dyDescent="0.3">
      <c r="A233" t="s">
        <v>58</v>
      </c>
      <c r="B233">
        <v>1</v>
      </c>
      <c r="C233">
        <v>0</v>
      </c>
      <c r="D233">
        <v>0</v>
      </c>
      <c r="E233">
        <v>0</v>
      </c>
      <c r="F233">
        <v>0</v>
      </c>
      <c r="G233">
        <v>0</v>
      </c>
      <c r="H233">
        <v>9150.65</v>
      </c>
      <c r="I233">
        <v>-0.85353425908372005</v>
      </c>
      <c r="J233">
        <v>1.03</v>
      </c>
      <c r="K233" t="s">
        <v>52</v>
      </c>
      <c r="L233" t="s">
        <v>59</v>
      </c>
      <c r="M233" t="s">
        <v>54</v>
      </c>
      <c r="N233">
        <v>0</v>
      </c>
      <c r="O233">
        <v>0</v>
      </c>
      <c r="P233">
        <v>1</v>
      </c>
      <c r="Q233" t="s">
        <v>73</v>
      </c>
      <c r="R233">
        <v>0</v>
      </c>
      <c r="S233">
        <v>1</v>
      </c>
      <c r="T233" t="s">
        <v>70</v>
      </c>
      <c r="U233">
        <v>1</v>
      </c>
      <c r="V233">
        <v>1</v>
      </c>
      <c r="W233">
        <v>1</v>
      </c>
      <c r="X233">
        <v>0</v>
      </c>
      <c r="Y233">
        <v>1</v>
      </c>
      <c r="Z233">
        <v>1</v>
      </c>
      <c r="AA233">
        <v>1</v>
      </c>
      <c r="AB233">
        <v>1</v>
      </c>
      <c r="AC233">
        <v>0</v>
      </c>
      <c r="AD233">
        <v>0</v>
      </c>
      <c r="AE233" t="s">
        <v>57</v>
      </c>
      <c r="AF233">
        <v>61.6</v>
      </c>
      <c r="AG233">
        <v>56</v>
      </c>
      <c r="AH233">
        <v>35.5</v>
      </c>
      <c r="AI233">
        <v>40.799999999999997</v>
      </c>
      <c r="AJ233">
        <v>50</v>
      </c>
      <c r="AK233">
        <v>80</v>
      </c>
      <c r="AL233">
        <v>1</v>
      </c>
      <c r="AM233">
        <v>9150.65</v>
      </c>
      <c r="AN233">
        <v>9.1215801939978363</v>
      </c>
      <c r="AO233">
        <v>1.03</v>
      </c>
      <c r="AP233" t="s">
        <v>52</v>
      </c>
      <c r="AQ233" t="s">
        <v>59</v>
      </c>
      <c r="AR233" t="s">
        <v>54</v>
      </c>
      <c r="AS233">
        <v>0</v>
      </c>
      <c r="AT233">
        <v>0</v>
      </c>
      <c r="AU233">
        <v>0</v>
      </c>
      <c r="AV233">
        <v>1</v>
      </c>
      <c r="AW233">
        <v>0</v>
      </c>
      <c r="AX233" t="s">
        <v>73</v>
      </c>
      <c r="AY233">
        <v>0</v>
      </c>
      <c r="AZ233">
        <v>1</v>
      </c>
      <c r="BA233">
        <v>0</v>
      </c>
      <c r="BB233">
        <v>0</v>
      </c>
      <c r="BC233">
        <v>0</v>
      </c>
      <c r="BD233">
        <v>0</v>
      </c>
      <c r="BE233">
        <v>1</v>
      </c>
      <c r="BF233">
        <v>0</v>
      </c>
      <c r="BG233" t="s">
        <v>70</v>
      </c>
      <c r="BH233">
        <v>1</v>
      </c>
      <c r="BI233">
        <v>1</v>
      </c>
      <c r="BJ233">
        <v>1</v>
      </c>
      <c r="BK233">
        <v>0</v>
      </c>
      <c r="BL233">
        <v>1</v>
      </c>
      <c r="BM233">
        <v>1</v>
      </c>
      <c r="BN233">
        <v>1</v>
      </c>
      <c r="BO233">
        <v>1</v>
      </c>
      <c r="BP233">
        <v>0</v>
      </c>
      <c r="BQ233">
        <v>0</v>
      </c>
      <c r="BR233" t="s">
        <v>57</v>
      </c>
      <c r="BS233">
        <v>61.6</v>
      </c>
      <c r="BT233">
        <v>56</v>
      </c>
      <c r="BU233">
        <v>35.5</v>
      </c>
      <c r="BV233">
        <v>40.799999999999997</v>
      </c>
      <c r="BW233">
        <v>50</v>
      </c>
      <c r="BX233">
        <v>80</v>
      </c>
      <c r="BY233">
        <v>1</v>
      </c>
    </row>
    <row r="234" spans="1:77" x14ac:dyDescent="0.3">
      <c r="A234" t="s">
        <v>51</v>
      </c>
      <c r="B234">
        <v>0</v>
      </c>
      <c r="C234">
        <v>0</v>
      </c>
      <c r="D234">
        <v>0</v>
      </c>
      <c r="E234">
        <v>1</v>
      </c>
      <c r="F234">
        <v>0</v>
      </c>
      <c r="G234">
        <v>0</v>
      </c>
      <c r="H234">
        <v>8600</v>
      </c>
      <c r="I234">
        <v>-0.93292485571965411</v>
      </c>
      <c r="J234">
        <v>1.1599999999999999</v>
      </c>
      <c r="K234" t="s">
        <v>52</v>
      </c>
      <c r="L234" t="s">
        <v>53</v>
      </c>
      <c r="M234" t="s">
        <v>69</v>
      </c>
      <c r="N234">
        <v>0</v>
      </c>
      <c r="O234">
        <v>1</v>
      </c>
      <c r="P234">
        <v>0</v>
      </c>
      <c r="Q234" t="s">
        <v>55</v>
      </c>
      <c r="R234">
        <v>0</v>
      </c>
      <c r="S234">
        <v>1</v>
      </c>
      <c r="T234" t="s">
        <v>56</v>
      </c>
      <c r="U234">
        <v>0</v>
      </c>
      <c r="V234">
        <v>0</v>
      </c>
      <c r="W234">
        <v>0</v>
      </c>
      <c r="X234">
        <v>0</v>
      </c>
      <c r="Y234">
        <v>1</v>
      </c>
      <c r="Z234">
        <v>1</v>
      </c>
      <c r="AA234">
        <v>0</v>
      </c>
      <c r="AB234">
        <v>1</v>
      </c>
      <c r="AC234">
        <v>0</v>
      </c>
      <c r="AD234">
        <v>0</v>
      </c>
      <c r="AE234" t="s">
        <v>57</v>
      </c>
      <c r="AF234">
        <v>61.5</v>
      </c>
      <c r="AG234">
        <v>59</v>
      </c>
      <c r="AH234">
        <v>35</v>
      </c>
      <c r="AI234">
        <v>40.799999999999997</v>
      </c>
      <c r="AJ234">
        <v>45</v>
      </c>
      <c r="AK234">
        <v>80</v>
      </c>
      <c r="AL234">
        <v>1</v>
      </c>
      <c r="AM234">
        <v>8600</v>
      </c>
      <c r="AN234">
        <v>9.0595174822415991</v>
      </c>
      <c r="AO234">
        <v>1.1599999999999999</v>
      </c>
      <c r="AP234" t="s">
        <v>52</v>
      </c>
      <c r="AQ234" t="s">
        <v>53</v>
      </c>
      <c r="AR234" t="s">
        <v>69</v>
      </c>
      <c r="AS234">
        <v>0</v>
      </c>
      <c r="AT234">
        <v>0</v>
      </c>
      <c r="AU234">
        <v>1</v>
      </c>
      <c r="AV234">
        <v>0</v>
      </c>
      <c r="AW234">
        <v>0</v>
      </c>
      <c r="AX234" t="s">
        <v>55</v>
      </c>
      <c r="AY234">
        <v>0</v>
      </c>
      <c r="AZ234">
        <v>1</v>
      </c>
      <c r="BA234">
        <v>0</v>
      </c>
      <c r="BB234">
        <v>0</v>
      </c>
      <c r="BC234">
        <v>0</v>
      </c>
      <c r="BD234">
        <v>1</v>
      </c>
      <c r="BE234">
        <v>0</v>
      </c>
      <c r="BF234">
        <v>0</v>
      </c>
      <c r="BG234" t="s">
        <v>56</v>
      </c>
      <c r="BH234">
        <v>0</v>
      </c>
      <c r="BI234">
        <v>0</v>
      </c>
      <c r="BJ234">
        <v>0</v>
      </c>
      <c r="BK234">
        <v>0</v>
      </c>
      <c r="BL234">
        <v>1</v>
      </c>
      <c r="BM234">
        <v>1</v>
      </c>
      <c r="BN234">
        <v>0</v>
      </c>
      <c r="BO234">
        <v>1</v>
      </c>
      <c r="BP234">
        <v>0</v>
      </c>
      <c r="BQ234">
        <v>0</v>
      </c>
      <c r="BR234" t="s">
        <v>57</v>
      </c>
      <c r="BS234">
        <v>61.5</v>
      </c>
      <c r="BT234">
        <v>59</v>
      </c>
      <c r="BU234">
        <v>35</v>
      </c>
      <c r="BV234">
        <v>40.799999999999997</v>
      </c>
      <c r="BW234">
        <v>45</v>
      </c>
      <c r="BX234">
        <v>80</v>
      </c>
      <c r="BY234">
        <v>1</v>
      </c>
    </row>
    <row r="235" spans="1:77" x14ac:dyDescent="0.3">
      <c r="A235" t="s">
        <v>58</v>
      </c>
      <c r="B235">
        <v>1</v>
      </c>
      <c r="C235">
        <v>0</v>
      </c>
      <c r="D235">
        <v>0</v>
      </c>
      <c r="E235">
        <v>0</v>
      </c>
      <c r="F235">
        <v>0</v>
      </c>
      <c r="G235">
        <v>0</v>
      </c>
      <c r="H235">
        <v>7987.3649999999998</v>
      </c>
      <c r="I235">
        <v>-1.0212522109726379</v>
      </c>
      <c r="J235">
        <v>1</v>
      </c>
      <c r="K235" t="s">
        <v>52</v>
      </c>
      <c r="L235" t="s">
        <v>59</v>
      </c>
      <c r="M235" t="s">
        <v>54</v>
      </c>
      <c r="N235">
        <v>0</v>
      </c>
      <c r="O235">
        <v>0</v>
      </c>
      <c r="P235">
        <v>1</v>
      </c>
      <c r="Q235" t="s">
        <v>64</v>
      </c>
      <c r="R235">
        <v>0</v>
      </c>
      <c r="S235">
        <v>1</v>
      </c>
      <c r="T235" t="s">
        <v>56</v>
      </c>
      <c r="U235">
        <v>1</v>
      </c>
      <c r="V235">
        <v>1</v>
      </c>
      <c r="W235">
        <v>0</v>
      </c>
      <c r="X235">
        <v>0</v>
      </c>
      <c r="Y235">
        <v>0</v>
      </c>
      <c r="Z235">
        <v>1</v>
      </c>
      <c r="AA235">
        <v>1</v>
      </c>
      <c r="AB235">
        <v>1</v>
      </c>
      <c r="AC235">
        <v>0</v>
      </c>
      <c r="AD235">
        <v>0</v>
      </c>
      <c r="AE235" t="s">
        <v>57</v>
      </c>
      <c r="AF235">
        <v>61.9</v>
      </c>
      <c r="AG235">
        <v>57</v>
      </c>
      <c r="AH235">
        <v>34</v>
      </c>
      <c r="AI235">
        <v>41.2</v>
      </c>
      <c r="AJ235">
        <v>50</v>
      </c>
      <c r="AK235">
        <v>80</v>
      </c>
      <c r="AL235">
        <v>1</v>
      </c>
      <c r="AM235">
        <v>7987.3649999999998</v>
      </c>
      <c r="AN235">
        <v>8.9856161971345099</v>
      </c>
      <c r="AO235">
        <v>1</v>
      </c>
      <c r="AP235" t="s">
        <v>52</v>
      </c>
      <c r="AQ235" t="s">
        <v>59</v>
      </c>
      <c r="AR235" t="s">
        <v>54</v>
      </c>
      <c r="AS235">
        <v>0</v>
      </c>
      <c r="AT235">
        <v>0</v>
      </c>
      <c r="AU235">
        <v>0</v>
      </c>
      <c r="AV235">
        <v>1</v>
      </c>
      <c r="AW235">
        <v>0</v>
      </c>
      <c r="AX235" t="s">
        <v>64</v>
      </c>
      <c r="AY235">
        <v>0</v>
      </c>
      <c r="AZ235">
        <v>1</v>
      </c>
      <c r="BA235">
        <v>0</v>
      </c>
      <c r="BB235">
        <v>0</v>
      </c>
      <c r="BC235">
        <v>1</v>
      </c>
      <c r="BD235">
        <v>0</v>
      </c>
      <c r="BE235">
        <v>0</v>
      </c>
      <c r="BF235">
        <v>0</v>
      </c>
      <c r="BG235" t="s">
        <v>56</v>
      </c>
      <c r="BH235">
        <v>1</v>
      </c>
      <c r="BI235">
        <v>1</v>
      </c>
      <c r="BJ235">
        <v>0</v>
      </c>
      <c r="BK235">
        <v>0</v>
      </c>
      <c r="BL235">
        <v>0</v>
      </c>
      <c r="BM235">
        <v>1</v>
      </c>
      <c r="BN235">
        <v>1</v>
      </c>
      <c r="BO235">
        <v>1</v>
      </c>
      <c r="BP235">
        <v>0</v>
      </c>
      <c r="BQ235">
        <v>0</v>
      </c>
      <c r="BR235" t="s">
        <v>57</v>
      </c>
      <c r="BS235">
        <v>61.9</v>
      </c>
      <c r="BT235">
        <v>57</v>
      </c>
      <c r="BU235">
        <v>34</v>
      </c>
      <c r="BV235">
        <v>41.2</v>
      </c>
      <c r="BW235">
        <v>50</v>
      </c>
      <c r="BX235">
        <v>80</v>
      </c>
      <c r="BY235">
        <v>1</v>
      </c>
    </row>
    <row r="236" spans="1:77" x14ac:dyDescent="0.3">
      <c r="A236" t="s">
        <v>58</v>
      </c>
      <c r="B236">
        <v>1</v>
      </c>
      <c r="C236">
        <v>0</v>
      </c>
      <c r="D236">
        <v>0</v>
      </c>
      <c r="E236">
        <v>0</v>
      </c>
      <c r="F236">
        <v>0</v>
      </c>
      <c r="G236">
        <v>0</v>
      </c>
      <c r="H236">
        <v>12149.975</v>
      </c>
      <c r="I236">
        <v>-0.42110312995437671</v>
      </c>
      <c r="J236">
        <v>1.0900000000000001</v>
      </c>
      <c r="K236" t="s">
        <v>52</v>
      </c>
      <c r="L236" t="s">
        <v>59</v>
      </c>
      <c r="M236" t="s">
        <v>69</v>
      </c>
      <c r="N236">
        <v>0</v>
      </c>
      <c r="O236">
        <v>1</v>
      </c>
      <c r="P236">
        <v>0</v>
      </c>
      <c r="Q236" t="s">
        <v>73</v>
      </c>
      <c r="R236">
        <v>0</v>
      </c>
      <c r="S236">
        <v>1</v>
      </c>
      <c r="T236" t="s">
        <v>56</v>
      </c>
      <c r="U236">
        <v>1</v>
      </c>
      <c r="V236">
        <v>1</v>
      </c>
      <c r="W236">
        <v>1</v>
      </c>
      <c r="X236">
        <v>0</v>
      </c>
      <c r="Y236">
        <v>1</v>
      </c>
      <c r="Z236">
        <v>1</v>
      </c>
      <c r="AA236">
        <v>1</v>
      </c>
      <c r="AB236">
        <v>1</v>
      </c>
      <c r="AC236">
        <v>0</v>
      </c>
      <c r="AD236">
        <v>0</v>
      </c>
      <c r="AE236" t="s">
        <v>57</v>
      </c>
      <c r="AF236">
        <v>61.7</v>
      </c>
      <c r="AG236">
        <v>56</v>
      </c>
      <c r="AH236">
        <v>35</v>
      </c>
      <c r="AI236">
        <v>40.6</v>
      </c>
      <c r="AJ236">
        <v>50</v>
      </c>
      <c r="AK236">
        <v>75</v>
      </c>
      <c r="AL236">
        <v>1</v>
      </c>
      <c r="AM236">
        <v>12149.975</v>
      </c>
      <c r="AN236">
        <v>9.4050823911534085</v>
      </c>
      <c r="AO236">
        <v>1.0900000000000001</v>
      </c>
      <c r="AP236" t="s">
        <v>52</v>
      </c>
      <c r="AQ236" t="s">
        <v>59</v>
      </c>
      <c r="AR236" t="s">
        <v>69</v>
      </c>
      <c r="AS236">
        <v>0</v>
      </c>
      <c r="AT236">
        <v>0</v>
      </c>
      <c r="AU236">
        <v>1</v>
      </c>
      <c r="AV236">
        <v>0</v>
      </c>
      <c r="AW236">
        <v>0</v>
      </c>
      <c r="AX236" t="s">
        <v>73</v>
      </c>
      <c r="AY236">
        <v>0</v>
      </c>
      <c r="AZ236">
        <v>1</v>
      </c>
      <c r="BA236">
        <v>0</v>
      </c>
      <c r="BB236">
        <v>0</v>
      </c>
      <c r="BC236">
        <v>0</v>
      </c>
      <c r="BD236">
        <v>0</v>
      </c>
      <c r="BE236">
        <v>1</v>
      </c>
      <c r="BF236">
        <v>0</v>
      </c>
      <c r="BG236" t="s">
        <v>56</v>
      </c>
      <c r="BH236">
        <v>1</v>
      </c>
      <c r="BI236">
        <v>1</v>
      </c>
      <c r="BJ236">
        <v>1</v>
      </c>
      <c r="BK236">
        <v>0</v>
      </c>
      <c r="BL236">
        <v>1</v>
      </c>
      <c r="BM236">
        <v>1</v>
      </c>
      <c r="BN236">
        <v>1</v>
      </c>
      <c r="BO236">
        <v>1</v>
      </c>
      <c r="BP236">
        <v>0</v>
      </c>
      <c r="BQ236">
        <v>0</v>
      </c>
      <c r="BR236" t="s">
        <v>57</v>
      </c>
      <c r="BS236">
        <v>61.7</v>
      </c>
      <c r="BT236">
        <v>56</v>
      </c>
      <c r="BU236">
        <v>35</v>
      </c>
      <c r="BV236">
        <v>40.6</v>
      </c>
      <c r="BW236">
        <v>50</v>
      </c>
      <c r="BX236">
        <v>75</v>
      </c>
      <c r="BY236">
        <v>1</v>
      </c>
    </row>
    <row r="237" spans="1:77" x14ac:dyDescent="0.3">
      <c r="A237" t="s">
        <v>75</v>
      </c>
      <c r="B237">
        <v>0</v>
      </c>
      <c r="C237">
        <v>0</v>
      </c>
      <c r="D237">
        <v>1</v>
      </c>
      <c r="E237">
        <v>0</v>
      </c>
      <c r="F237">
        <v>0</v>
      </c>
      <c r="G237">
        <v>0</v>
      </c>
      <c r="H237">
        <v>17300</v>
      </c>
      <c r="I237">
        <v>0.32140764356778112</v>
      </c>
      <c r="J237">
        <v>1.54</v>
      </c>
      <c r="K237" t="s">
        <v>76</v>
      </c>
      <c r="L237" t="s">
        <v>72</v>
      </c>
      <c r="M237" t="s">
        <v>60</v>
      </c>
      <c r="N237">
        <v>0</v>
      </c>
      <c r="O237">
        <v>0</v>
      </c>
      <c r="P237">
        <v>1</v>
      </c>
      <c r="Q237" t="s">
        <v>64</v>
      </c>
      <c r="R237">
        <v>0</v>
      </c>
      <c r="S237">
        <v>1</v>
      </c>
      <c r="T237" t="s">
        <v>65</v>
      </c>
      <c r="U237">
        <v>1</v>
      </c>
      <c r="V237">
        <v>1</v>
      </c>
      <c r="W237">
        <v>1</v>
      </c>
      <c r="X237">
        <v>1</v>
      </c>
      <c r="Y237">
        <v>1</v>
      </c>
      <c r="Z237">
        <v>1</v>
      </c>
      <c r="AA237">
        <v>1</v>
      </c>
      <c r="AB237">
        <v>1</v>
      </c>
      <c r="AC237">
        <v>1</v>
      </c>
      <c r="AD237">
        <v>1</v>
      </c>
      <c r="AE237" t="s">
        <v>66</v>
      </c>
      <c r="AF237">
        <v>61.1</v>
      </c>
      <c r="AG237">
        <v>56.3</v>
      </c>
      <c r="AH237">
        <v>34.299999999999997</v>
      </c>
      <c r="AI237">
        <v>40.799999999999997</v>
      </c>
      <c r="AJ237">
        <v>50</v>
      </c>
      <c r="AK237">
        <v>77</v>
      </c>
      <c r="AL237">
        <v>1</v>
      </c>
      <c r="AM237">
        <v>17300</v>
      </c>
      <c r="AN237">
        <v>9.7584617804858702</v>
      </c>
      <c r="AO237">
        <v>1.54</v>
      </c>
      <c r="AP237" t="s">
        <v>76</v>
      </c>
      <c r="AQ237" t="s">
        <v>72</v>
      </c>
      <c r="AR237" t="s">
        <v>60</v>
      </c>
      <c r="AS237">
        <v>0</v>
      </c>
      <c r="AT237">
        <v>0</v>
      </c>
      <c r="AU237">
        <v>0</v>
      </c>
      <c r="AV237">
        <v>0</v>
      </c>
      <c r="AW237">
        <v>1</v>
      </c>
      <c r="AX237" t="s">
        <v>64</v>
      </c>
      <c r="AY237">
        <v>0</v>
      </c>
      <c r="AZ237">
        <v>1</v>
      </c>
      <c r="BA237">
        <v>0</v>
      </c>
      <c r="BB237">
        <v>0</v>
      </c>
      <c r="BC237">
        <v>1</v>
      </c>
      <c r="BD237">
        <v>0</v>
      </c>
      <c r="BE237">
        <v>0</v>
      </c>
      <c r="BF237">
        <v>0</v>
      </c>
      <c r="BG237" t="s">
        <v>65</v>
      </c>
      <c r="BH237">
        <v>1</v>
      </c>
      <c r="BI237">
        <v>1</v>
      </c>
      <c r="BJ237">
        <v>1</v>
      </c>
      <c r="BK237">
        <v>1</v>
      </c>
      <c r="BL237">
        <v>1</v>
      </c>
      <c r="BM237">
        <v>1</v>
      </c>
      <c r="BN237">
        <v>1</v>
      </c>
      <c r="BO237">
        <v>1</v>
      </c>
      <c r="BP237">
        <v>1</v>
      </c>
      <c r="BQ237">
        <v>1</v>
      </c>
      <c r="BR237" t="s">
        <v>66</v>
      </c>
      <c r="BS237">
        <v>61.1</v>
      </c>
      <c r="BT237">
        <v>56.3</v>
      </c>
      <c r="BU237">
        <v>34.299999999999997</v>
      </c>
      <c r="BV237">
        <v>40.799999999999997</v>
      </c>
      <c r="BW237">
        <v>50</v>
      </c>
      <c r="BX237">
        <v>77</v>
      </c>
      <c r="BY237">
        <v>1</v>
      </c>
    </row>
    <row r="238" spans="1:77" x14ac:dyDescent="0.3">
      <c r="A238" t="s">
        <v>62</v>
      </c>
      <c r="B238">
        <v>0</v>
      </c>
      <c r="C238">
        <v>1</v>
      </c>
      <c r="D238">
        <v>0</v>
      </c>
      <c r="E238">
        <v>0</v>
      </c>
      <c r="F238">
        <v>0</v>
      </c>
      <c r="G238">
        <v>0</v>
      </c>
      <c r="H238">
        <v>16978</v>
      </c>
      <c r="I238">
        <v>0.27498292347921172</v>
      </c>
      <c r="J238">
        <v>1.006</v>
      </c>
      <c r="K238" t="s">
        <v>52</v>
      </c>
      <c r="L238" t="s">
        <v>63</v>
      </c>
      <c r="M238" t="s">
        <v>13</v>
      </c>
      <c r="N238">
        <v>1</v>
      </c>
      <c r="O238">
        <v>0</v>
      </c>
      <c r="P238">
        <v>0</v>
      </c>
      <c r="Q238" t="s">
        <v>61</v>
      </c>
      <c r="R238">
        <v>0</v>
      </c>
      <c r="S238">
        <v>1</v>
      </c>
      <c r="T238" t="s">
        <v>65</v>
      </c>
      <c r="U238">
        <v>1</v>
      </c>
      <c r="V238">
        <v>1</v>
      </c>
      <c r="W238">
        <v>1</v>
      </c>
      <c r="X238">
        <v>1</v>
      </c>
      <c r="Y238">
        <v>1</v>
      </c>
      <c r="Z238">
        <v>1</v>
      </c>
      <c r="AA238">
        <v>1</v>
      </c>
      <c r="AB238">
        <v>0</v>
      </c>
      <c r="AC238">
        <v>1</v>
      </c>
      <c r="AD238">
        <v>0</v>
      </c>
      <c r="AE238" t="s">
        <v>66</v>
      </c>
      <c r="AF238">
        <v>61.9</v>
      </c>
      <c r="AG238">
        <v>56.1</v>
      </c>
      <c r="AH238">
        <v>34.9</v>
      </c>
      <c r="AI238">
        <v>40.799999999999997</v>
      </c>
      <c r="AJ238">
        <v>51</v>
      </c>
      <c r="AK238">
        <v>77</v>
      </c>
      <c r="AL238">
        <v>1</v>
      </c>
      <c r="AM238">
        <v>16978</v>
      </c>
      <c r="AN238">
        <v>9.7396736672979127</v>
      </c>
      <c r="AO238">
        <v>1.006</v>
      </c>
      <c r="AP238" t="s">
        <v>52</v>
      </c>
      <c r="AQ238" t="s">
        <v>63</v>
      </c>
      <c r="AR238" t="s">
        <v>13</v>
      </c>
      <c r="AS238">
        <v>1</v>
      </c>
      <c r="AT238">
        <v>0</v>
      </c>
      <c r="AU238">
        <v>0</v>
      </c>
      <c r="AV238">
        <v>0</v>
      </c>
      <c r="AW238">
        <v>0</v>
      </c>
      <c r="AX238" t="s">
        <v>61</v>
      </c>
      <c r="AY238">
        <v>0</v>
      </c>
      <c r="AZ238">
        <v>1</v>
      </c>
      <c r="BA238">
        <v>0</v>
      </c>
      <c r="BB238">
        <v>0</v>
      </c>
      <c r="BC238">
        <v>0</v>
      </c>
      <c r="BD238">
        <v>0</v>
      </c>
      <c r="BE238">
        <v>0</v>
      </c>
      <c r="BF238">
        <v>1</v>
      </c>
      <c r="BG238" t="s">
        <v>65</v>
      </c>
      <c r="BH238">
        <v>1</v>
      </c>
      <c r="BI238">
        <v>1</v>
      </c>
      <c r="BJ238">
        <v>1</v>
      </c>
      <c r="BK238">
        <v>1</v>
      </c>
      <c r="BL238">
        <v>1</v>
      </c>
      <c r="BM238">
        <v>1</v>
      </c>
      <c r="BN238">
        <v>1</v>
      </c>
      <c r="BO238">
        <v>0</v>
      </c>
      <c r="BP238">
        <v>1</v>
      </c>
      <c r="BQ238">
        <v>0</v>
      </c>
      <c r="BR238" t="s">
        <v>66</v>
      </c>
      <c r="BS238">
        <v>61.9</v>
      </c>
      <c r="BT238">
        <v>56.1</v>
      </c>
      <c r="BU238">
        <v>34.9</v>
      </c>
      <c r="BV238">
        <v>40.799999999999997</v>
      </c>
      <c r="BW238">
        <v>51</v>
      </c>
      <c r="BX238">
        <v>77</v>
      </c>
      <c r="BY238">
        <v>1</v>
      </c>
    </row>
    <row r="239" spans="1:77" x14ac:dyDescent="0.3">
      <c r="A239" t="s">
        <v>58</v>
      </c>
      <c r="B239">
        <v>1</v>
      </c>
      <c r="C239">
        <v>0</v>
      </c>
      <c r="D239">
        <v>0</v>
      </c>
      <c r="E239">
        <v>0</v>
      </c>
      <c r="F239">
        <v>0</v>
      </c>
      <c r="G239">
        <v>0</v>
      </c>
      <c r="H239">
        <v>17165.595000000001</v>
      </c>
      <c r="I239">
        <v>0.30202964821528389</v>
      </c>
      <c r="J239">
        <v>1.7</v>
      </c>
      <c r="K239" t="s">
        <v>52</v>
      </c>
      <c r="L239" t="s">
        <v>59</v>
      </c>
      <c r="M239" t="s">
        <v>60</v>
      </c>
      <c r="N239">
        <v>0</v>
      </c>
      <c r="O239">
        <v>0</v>
      </c>
      <c r="P239">
        <v>1</v>
      </c>
      <c r="Q239" t="s">
        <v>55</v>
      </c>
      <c r="R239">
        <v>0</v>
      </c>
      <c r="S239">
        <v>1</v>
      </c>
      <c r="T239" t="s">
        <v>56</v>
      </c>
      <c r="U239">
        <v>1</v>
      </c>
      <c r="V239">
        <v>1</v>
      </c>
      <c r="W239">
        <v>0</v>
      </c>
      <c r="X239">
        <v>1</v>
      </c>
      <c r="Y239">
        <v>1</v>
      </c>
      <c r="Z239">
        <v>1</v>
      </c>
      <c r="AA239">
        <v>1</v>
      </c>
      <c r="AB239">
        <v>1</v>
      </c>
      <c r="AC239">
        <v>1</v>
      </c>
      <c r="AD239">
        <v>0</v>
      </c>
      <c r="AE239" t="s">
        <v>57</v>
      </c>
      <c r="AF239">
        <v>61.5</v>
      </c>
      <c r="AG239">
        <v>57</v>
      </c>
      <c r="AH239">
        <v>34.5</v>
      </c>
      <c r="AI239">
        <v>40.799999999999997</v>
      </c>
      <c r="AJ239">
        <v>50</v>
      </c>
      <c r="AK239">
        <v>80</v>
      </c>
      <c r="AL239">
        <v>1</v>
      </c>
      <c r="AM239">
        <v>17165.595000000001</v>
      </c>
      <c r="AN239">
        <v>9.7506623688505947</v>
      </c>
      <c r="AO239">
        <v>1.7</v>
      </c>
      <c r="AP239" t="s">
        <v>52</v>
      </c>
      <c r="AQ239" t="s">
        <v>59</v>
      </c>
      <c r="AR239" t="s">
        <v>60</v>
      </c>
      <c r="AS239">
        <v>0</v>
      </c>
      <c r="AT239">
        <v>0</v>
      </c>
      <c r="AU239">
        <v>0</v>
      </c>
      <c r="AV239">
        <v>0</v>
      </c>
      <c r="AW239">
        <v>1</v>
      </c>
      <c r="AX239" t="s">
        <v>55</v>
      </c>
      <c r="AY239">
        <v>0</v>
      </c>
      <c r="AZ239">
        <v>1</v>
      </c>
      <c r="BA239">
        <v>0</v>
      </c>
      <c r="BB239">
        <v>0</v>
      </c>
      <c r="BC239">
        <v>0</v>
      </c>
      <c r="BD239">
        <v>1</v>
      </c>
      <c r="BE239">
        <v>0</v>
      </c>
      <c r="BF239">
        <v>0</v>
      </c>
      <c r="BG239" t="s">
        <v>56</v>
      </c>
      <c r="BH239">
        <v>1</v>
      </c>
      <c r="BI239">
        <v>1</v>
      </c>
      <c r="BJ239">
        <v>0</v>
      </c>
      <c r="BK239">
        <v>1</v>
      </c>
      <c r="BL239">
        <v>1</v>
      </c>
      <c r="BM239">
        <v>1</v>
      </c>
      <c r="BN239">
        <v>1</v>
      </c>
      <c r="BO239">
        <v>1</v>
      </c>
      <c r="BP239">
        <v>1</v>
      </c>
      <c r="BQ239">
        <v>0</v>
      </c>
      <c r="BR239" t="s">
        <v>57</v>
      </c>
      <c r="BS239">
        <v>61.5</v>
      </c>
      <c r="BT239">
        <v>57</v>
      </c>
      <c r="BU239">
        <v>34.5</v>
      </c>
      <c r="BV239">
        <v>40.799999999999997</v>
      </c>
      <c r="BW239">
        <v>50</v>
      </c>
      <c r="BX239">
        <v>80</v>
      </c>
      <c r="BY239">
        <v>1</v>
      </c>
    </row>
    <row r="240" spans="1:77" x14ac:dyDescent="0.3">
      <c r="A240" t="s">
        <v>71</v>
      </c>
      <c r="B240">
        <v>0</v>
      </c>
      <c r="C240">
        <v>0</v>
      </c>
      <c r="D240">
        <v>0</v>
      </c>
      <c r="E240">
        <v>0</v>
      </c>
      <c r="F240">
        <v>0</v>
      </c>
      <c r="G240">
        <v>1</v>
      </c>
      <c r="H240">
        <v>8349</v>
      </c>
      <c r="I240">
        <v>-0.9691130692048433</v>
      </c>
      <c r="J240">
        <v>1.1180000000000001</v>
      </c>
      <c r="K240" t="s">
        <v>52</v>
      </c>
      <c r="L240" t="s">
        <v>72</v>
      </c>
      <c r="M240" t="s">
        <v>60</v>
      </c>
      <c r="N240">
        <v>0</v>
      </c>
      <c r="O240">
        <v>0</v>
      </c>
      <c r="P240">
        <v>1</v>
      </c>
      <c r="Q240" t="s">
        <v>55</v>
      </c>
      <c r="R240">
        <v>0</v>
      </c>
      <c r="S240">
        <v>1</v>
      </c>
      <c r="T240" t="s">
        <v>65</v>
      </c>
      <c r="U240">
        <v>1</v>
      </c>
      <c r="V240">
        <v>1</v>
      </c>
      <c r="W240">
        <v>1</v>
      </c>
      <c r="X240">
        <v>1</v>
      </c>
      <c r="Y240">
        <v>1</v>
      </c>
      <c r="Z240">
        <v>1</v>
      </c>
      <c r="AA240">
        <v>1</v>
      </c>
      <c r="AB240">
        <v>0</v>
      </c>
      <c r="AC240">
        <v>1</v>
      </c>
      <c r="AD240">
        <v>0</v>
      </c>
      <c r="AE240" t="s">
        <v>66</v>
      </c>
      <c r="AF240">
        <v>61.9</v>
      </c>
      <c r="AG240">
        <v>55.6</v>
      </c>
      <c r="AH240">
        <v>34.700000000000003</v>
      </c>
      <c r="AI240">
        <v>40.799999999999997</v>
      </c>
      <c r="AJ240">
        <v>53</v>
      </c>
      <c r="AK240">
        <v>76</v>
      </c>
      <c r="AL240">
        <v>1</v>
      </c>
      <c r="AM240">
        <v>8349</v>
      </c>
      <c r="AN240">
        <v>9.0298970501940001</v>
      </c>
      <c r="AO240">
        <v>1.1180000000000001</v>
      </c>
      <c r="AP240" t="s">
        <v>52</v>
      </c>
      <c r="AQ240" t="s">
        <v>72</v>
      </c>
      <c r="AR240" t="s">
        <v>60</v>
      </c>
      <c r="AS240">
        <v>0</v>
      </c>
      <c r="AT240">
        <v>0</v>
      </c>
      <c r="AU240">
        <v>0</v>
      </c>
      <c r="AV240">
        <v>0</v>
      </c>
      <c r="AW240">
        <v>1</v>
      </c>
      <c r="AX240" t="s">
        <v>55</v>
      </c>
      <c r="AY240">
        <v>0</v>
      </c>
      <c r="AZ240">
        <v>1</v>
      </c>
      <c r="BA240">
        <v>0</v>
      </c>
      <c r="BB240">
        <v>0</v>
      </c>
      <c r="BC240">
        <v>0</v>
      </c>
      <c r="BD240">
        <v>1</v>
      </c>
      <c r="BE240">
        <v>0</v>
      </c>
      <c r="BF240">
        <v>0</v>
      </c>
      <c r="BG240" t="s">
        <v>65</v>
      </c>
      <c r="BH240">
        <v>1</v>
      </c>
      <c r="BI240">
        <v>1</v>
      </c>
      <c r="BJ240">
        <v>1</v>
      </c>
      <c r="BK240">
        <v>1</v>
      </c>
      <c r="BL240">
        <v>1</v>
      </c>
      <c r="BM240">
        <v>1</v>
      </c>
      <c r="BN240">
        <v>1</v>
      </c>
      <c r="BO240">
        <v>0</v>
      </c>
      <c r="BP240">
        <v>1</v>
      </c>
      <c r="BQ240">
        <v>0</v>
      </c>
      <c r="BR240" t="s">
        <v>66</v>
      </c>
      <c r="BS240">
        <v>61.9</v>
      </c>
      <c r="BT240">
        <v>55.6</v>
      </c>
      <c r="BU240">
        <v>34.700000000000003</v>
      </c>
      <c r="BV240">
        <v>40.799999999999997</v>
      </c>
      <c r="BW240">
        <v>53</v>
      </c>
      <c r="BX240">
        <v>76</v>
      </c>
      <c r="BY240">
        <v>1</v>
      </c>
    </row>
    <row r="241" spans="1:77" x14ac:dyDescent="0.3">
      <c r="A241" t="s">
        <v>75</v>
      </c>
      <c r="B241">
        <v>0</v>
      </c>
      <c r="C241">
        <v>0</v>
      </c>
      <c r="D241">
        <v>1</v>
      </c>
      <c r="E241">
        <v>0</v>
      </c>
      <c r="F241">
        <v>0</v>
      </c>
      <c r="G241">
        <v>0</v>
      </c>
      <c r="H241">
        <v>9322</v>
      </c>
      <c r="I241">
        <v>-0.82882967589373124</v>
      </c>
      <c r="J241">
        <v>1.08</v>
      </c>
      <c r="K241" t="s">
        <v>76</v>
      </c>
      <c r="L241" t="s">
        <v>72</v>
      </c>
      <c r="M241" t="s">
        <v>60</v>
      </c>
      <c r="N241">
        <v>0</v>
      </c>
      <c r="O241">
        <v>0</v>
      </c>
      <c r="P241">
        <v>1</v>
      </c>
      <c r="Q241" t="s">
        <v>64</v>
      </c>
      <c r="R241">
        <v>0</v>
      </c>
      <c r="S241">
        <v>1</v>
      </c>
      <c r="T241" t="s">
        <v>65</v>
      </c>
      <c r="U241">
        <v>1</v>
      </c>
      <c r="V241">
        <v>1</v>
      </c>
      <c r="W241">
        <v>1</v>
      </c>
      <c r="X241">
        <v>1</v>
      </c>
      <c r="Y241">
        <v>1</v>
      </c>
      <c r="Z241">
        <v>1</v>
      </c>
      <c r="AA241">
        <v>1</v>
      </c>
      <c r="AB241">
        <v>0</v>
      </c>
      <c r="AC241">
        <v>1</v>
      </c>
      <c r="AD241">
        <v>0</v>
      </c>
      <c r="AE241" t="s">
        <v>66</v>
      </c>
      <c r="AF241">
        <v>61.1</v>
      </c>
      <c r="AG241">
        <v>55.8</v>
      </c>
      <c r="AH241">
        <v>34.1</v>
      </c>
      <c r="AI241">
        <v>40.799999999999997</v>
      </c>
      <c r="AJ241">
        <v>51</v>
      </c>
      <c r="AK241">
        <v>76</v>
      </c>
      <c r="AL241">
        <v>1</v>
      </c>
      <c r="AM241">
        <v>9322</v>
      </c>
      <c r="AN241">
        <v>9.1401324769326866</v>
      </c>
      <c r="AO241">
        <v>1.08</v>
      </c>
      <c r="AP241" t="s">
        <v>76</v>
      </c>
      <c r="AQ241" t="s">
        <v>72</v>
      </c>
      <c r="AR241" t="s">
        <v>60</v>
      </c>
      <c r="AS241">
        <v>0</v>
      </c>
      <c r="AT241">
        <v>0</v>
      </c>
      <c r="AU241">
        <v>0</v>
      </c>
      <c r="AV241">
        <v>0</v>
      </c>
      <c r="AW241">
        <v>1</v>
      </c>
      <c r="AX241" t="s">
        <v>64</v>
      </c>
      <c r="AY241">
        <v>0</v>
      </c>
      <c r="AZ241">
        <v>1</v>
      </c>
      <c r="BA241">
        <v>0</v>
      </c>
      <c r="BB241">
        <v>0</v>
      </c>
      <c r="BC241">
        <v>1</v>
      </c>
      <c r="BD241">
        <v>0</v>
      </c>
      <c r="BE241">
        <v>0</v>
      </c>
      <c r="BF241">
        <v>0</v>
      </c>
      <c r="BG241" t="s">
        <v>65</v>
      </c>
      <c r="BH241">
        <v>1</v>
      </c>
      <c r="BI241">
        <v>1</v>
      </c>
      <c r="BJ241">
        <v>1</v>
      </c>
      <c r="BK241">
        <v>1</v>
      </c>
      <c r="BL241">
        <v>1</v>
      </c>
      <c r="BM241">
        <v>1</v>
      </c>
      <c r="BN241">
        <v>1</v>
      </c>
      <c r="BO241">
        <v>0</v>
      </c>
      <c r="BP241">
        <v>1</v>
      </c>
      <c r="BQ241">
        <v>0</v>
      </c>
      <c r="BR241" t="s">
        <v>66</v>
      </c>
      <c r="BS241">
        <v>61.1</v>
      </c>
      <c r="BT241">
        <v>55.8</v>
      </c>
      <c r="BU241">
        <v>34.1</v>
      </c>
      <c r="BV241">
        <v>40.799999999999997</v>
      </c>
      <c r="BW241">
        <v>51</v>
      </c>
      <c r="BX241">
        <v>76</v>
      </c>
      <c r="BY241">
        <v>1</v>
      </c>
    </row>
    <row r="242" spans="1:77" x14ac:dyDescent="0.3">
      <c r="A242" t="s">
        <v>58</v>
      </c>
      <c r="B242">
        <v>1</v>
      </c>
      <c r="C242">
        <v>0</v>
      </c>
      <c r="D242">
        <v>0</v>
      </c>
      <c r="E242">
        <v>0</v>
      </c>
      <c r="F242">
        <v>0</v>
      </c>
      <c r="G242">
        <v>0</v>
      </c>
      <c r="H242">
        <v>14277.574999999999</v>
      </c>
      <c r="I242">
        <v>-0.11435395461139447</v>
      </c>
      <c r="J242">
        <v>1.3</v>
      </c>
      <c r="K242" t="s">
        <v>52</v>
      </c>
      <c r="L242" t="s">
        <v>59</v>
      </c>
      <c r="M242" t="s">
        <v>54</v>
      </c>
      <c r="N242">
        <v>0</v>
      </c>
      <c r="O242">
        <v>0</v>
      </c>
      <c r="P242">
        <v>1</v>
      </c>
      <c r="Q242" t="s">
        <v>73</v>
      </c>
      <c r="R242">
        <v>0</v>
      </c>
      <c r="S242">
        <v>1</v>
      </c>
      <c r="T242" t="s">
        <v>65</v>
      </c>
      <c r="U242">
        <v>0</v>
      </c>
      <c r="V242">
        <v>1</v>
      </c>
      <c r="W242">
        <v>1</v>
      </c>
      <c r="X242">
        <v>0</v>
      </c>
      <c r="Y242">
        <v>0</v>
      </c>
      <c r="Z242">
        <v>1</v>
      </c>
      <c r="AA242">
        <v>1</v>
      </c>
      <c r="AB242">
        <v>0</v>
      </c>
      <c r="AC242">
        <v>0</v>
      </c>
      <c r="AD242">
        <v>0</v>
      </c>
      <c r="AE242" t="s">
        <v>57</v>
      </c>
      <c r="AF242">
        <v>61.9</v>
      </c>
      <c r="AG242">
        <v>57</v>
      </c>
      <c r="AH242">
        <v>35</v>
      </c>
      <c r="AI242">
        <v>41</v>
      </c>
      <c r="AJ242">
        <v>55</v>
      </c>
      <c r="AK242">
        <v>80</v>
      </c>
      <c r="AL242">
        <v>1</v>
      </c>
      <c r="AM242">
        <v>14277.574999999999</v>
      </c>
      <c r="AN242">
        <v>9.5664454035457069</v>
      </c>
      <c r="AO242">
        <v>1.3</v>
      </c>
      <c r="AP242" t="s">
        <v>52</v>
      </c>
      <c r="AQ242" t="s">
        <v>59</v>
      </c>
      <c r="AR242" t="s">
        <v>54</v>
      </c>
      <c r="AS242">
        <v>0</v>
      </c>
      <c r="AT242">
        <v>0</v>
      </c>
      <c r="AU242">
        <v>0</v>
      </c>
      <c r="AV242">
        <v>1</v>
      </c>
      <c r="AW242">
        <v>0</v>
      </c>
      <c r="AX242" t="s">
        <v>73</v>
      </c>
      <c r="AY242">
        <v>0</v>
      </c>
      <c r="AZ242">
        <v>1</v>
      </c>
      <c r="BA242">
        <v>0</v>
      </c>
      <c r="BB242">
        <v>0</v>
      </c>
      <c r="BC242">
        <v>0</v>
      </c>
      <c r="BD242">
        <v>0</v>
      </c>
      <c r="BE242">
        <v>1</v>
      </c>
      <c r="BF242">
        <v>0</v>
      </c>
      <c r="BG242" t="s">
        <v>65</v>
      </c>
      <c r="BH242">
        <v>0</v>
      </c>
      <c r="BI242">
        <v>1</v>
      </c>
      <c r="BJ242">
        <v>1</v>
      </c>
      <c r="BK242">
        <v>0</v>
      </c>
      <c r="BL242">
        <v>0</v>
      </c>
      <c r="BM242">
        <v>1</v>
      </c>
      <c r="BN242">
        <v>1</v>
      </c>
      <c r="BO242">
        <v>0</v>
      </c>
      <c r="BP242">
        <v>0</v>
      </c>
      <c r="BQ242">
        <v>0</v>
      </c>
      <c r="BR242" t="s">
        <v>57</v>
      </c>
      <c r="BS242">
        <v>61.9</v>
      </c>
      <c r="BT242">
        <v>57</v>
      </c>
      <c r="BU242">
        <v>35</v>
      </c>
      <c r="BV242">
        <v>41</v>
      </c>
      <c r="BW242">
        <v>55</v>
      </c>
      <c r="BX242">
        <v>80</v>
      </c>
      <c r="BY242">
        <v>1</v>
      </c>
    </row>
    <row r="243" spans="1:77" x14ac:dyDescent="0.3">
      <c r="A243" t="s">
        <v>58</v>
      </c>
      <c r="B243">
        <v>1</v>
      </c>
      <c r="C243">
        <v>0</v>
      </c>
      <c r="D243">
        <v>0</v>
      </c>
      <c r="E243">
        <v>0</v>
      </c>
      <c r="F243">
        <v>0</v>
      </c>
      <c r="G243">
        <v>0</v>
      </c>
      <c r="H243">
        <v>16218.025</v>
      </c>
      <c r="I243">
        <v>0.16541265438197386</v>
      </c>
      <c r="J243">
        <v>1.08</v>
      </c>
      <c r="K243" t="s">
        <v>52</v>
      </c>
      <c r="L243" t="s">
        <v>59</v>
      </c>
      <c r="M243" t="s">
        <v>74</v>
      </c>
      <c r="N243">
        <v>0</v>
      </c>
      <c r="O243">
        <v>1</v>
      </c>
      <c r="P243">
        <v>0</v>
      </c>
      <c r="Q243" t="s">
        <v>78</v>
      </c>
      <c r="R243">
        <v>1</v>
      </c>
      <c r="S243">
        <v>0</v>
      </c>
      <c r="T243" t="s">
        <v>56</v>
      </c>
      <c r="U243">
        <v>1</v>
      </c>
      <c r="V243">
        <v>1</v>
      </c>
      <c r="W243">
        <v>1</v>
      </c>
      <c r="X243">
        <v>0</v>
      </c>
      <c r="Y243">
        <v>1</v>
      </c>
      <c r="Z243">
        <v>1</v>
      </c>
      <c r="AA243">
        <v>1</v>
      </c>
      <c r="AB243">
        <v>0</v>
      </c>
      <c r="AC243">
        <v>0</v>
      </c>
      <c r="AD243">
        <v>0</v>
      </c>
      <c r="AE243" t="s">
        <v>57</v>
      </c>
      <c r="AF243">
        <v>61.9</v>
      </c>
      <c r="AG243">
        <v>57</v>
      </c>
      <c r="AH243">
        <v>35.5</v>
      </c>
      <c r="AI243">
        <v>40.6</v>
      </c>
      <c r="AJ243">
        <v>55</v>
      </c>
      <c r="AK243">
        <v>80</v>
      </c>
      <c r="AL243">
        <v>1</v>
      </c>
      <c r="AM243">
        <v>16218.025</v>
      </c>
      <c r="AN243">
        <v>9.6938785570004171</v>
      </c>
      <c r="AO243">
        <v>1.08</v>
      </c>
      <c r="AP243" t="s">
        <v>52</v>
      </c>
      <c r="AQ243" t="s">
        <v>59</v>
      </c>
      <c r="AR243" t="s">
        <v>74</v>
      </c>
      <c r="AS243">
        <v>0</v>
      </c>
      <c r="AT243">
        <v>1</v>
      </c>
      <c r="AU243">
        <v>0</v>
      </c>
      <c r="AV243">
        <v>0</v>
      </c>
      <c r="AW243">
        <v>0</v>
      </c>
      <c r="AX243" t="s">
        <v>78</v>
      </c>
      <c r="AY243">
        <v>1</v>
      </c>
      <c r="AZ243">
        <v>0</v>
      </c>
      <c r="BA243">
        <v>0</v>
      </c>
      <c r="BB243">
        <v>1</v>
      </c>
      <c r="BC243">
        <v>0</v>
      </c>
      <c r="BD243">
        <v>0</v>
      </c>
      <c r="BE243">
        <v>0</v>
      </c>
      <c r="BF243">
        <v>0</v>
      </c>
      <c r="BG243" t="s">
        <v>56</v>
      </c>
      <c r="BH243">
        <v>1</v>
      </c>
      <c r="BI243">
        <v>1</v>
      </c>
      <c r="BJ243">
        <v>1</v>
      </c>
      <c r="BK243">
        <v>0</v>
      </c>
      <c r="BL243">
        <v>1</v>
      </c>
      <c r="BM243">
        <v>1</v>
      </c>
      <c r="BN243">
        <v>1</v>
      </c>
      <c r="BO243">
        <v>0</v>
      </c>
      <c r="BP243">
        <v>0</v>
      </c>
      <c r="BQ243">
        <v>0</v>
      </c>
      <c r="BR243" t="s">
        <v>57</v>
      </c>
      <c r="BS243">
        <v>61.9</v>
      </c>
      <c r="BT243">
        <v>57</v>
      </c>
      <c r="BU243">
        <v>35.5</v>
      </c>
      <c r="BV243">
        <v>40.6</v>
      </c>
      <c r="BW243">
        <v>55</v>
      </c>
      <c r="BX243">
        <v>80</v>
      </c>
      <c r="BY243">
        <v>1</v>
      </c>
    </row>
    <row r="244" spans="1:77" x14ac:dyDescent="0.3">
      <c r="A244" t="s">
        <v>71</v>
      </c>
      <c r="B244">
        <v>0</v>
      </c>
      <c r="C244">
        <v>0</v>
      </c>
      <c r="D244">
        <v>0</v>
      </c>
      <c r="E244">
        <v>0</v>
      </c>
      <c r="F244">
        <v>0</v>
      </c>
      <c r="G244">
        <v>1</v>
      </c>
      <c r="H244">
        <v>11616</v>
      </c>
      <c r="I244">
        <v>-0.49808958930000985</v>
      </c>
      <c r="J244">
        <v>1.0960000000000001</v>
      </c>
      <c r="K244" t="s">
        <v>52</v>
      </c>
      <c r="L244" t="s">
        <v>72</v>
      </c>
      <c r="M244" t="s">
        <v>69</v>
      </c>
      <c r="N244">
        <v>0</v>
      </c>
      <c r="O244">
        <v>1</v>
      </c>
      <c r="P244">
        <v>0</v>
      </c>
      <c r="Q244" t="s">
        <v>61</v>
      </c>
      <c r="R244">
        <v>0</v>
      </c>
      <c r="S244">
        <v>1</v>
      </c>
      <c r="T244" t="s">
        <v>77</v>
      </c>
      <c r="U244">
        <v>1</v>
      </c>
      <c r="V244">
        <v>1</v>
      </c>
      <c r="W244">
        <v>1</v>
      </c>
      <c r="X244">
        <v>1</v>
      </c>
      <c r="Y244">
        <v>1</v>
      </c>
      <c r="Z244">
        <v>1</v>
      </c>
      <c r="AA244">
        <v>1</v>
      </c>
      <c r="AB244">
        <v>1</v>
      </c>
      <c r="AC244">
        <v>1</v>
      </c>
      <c r="AD244">
        <v>0</v>
      </c>
      <c r="AE244" t="s">
        <v>66</v>
      </c>
      <c r="AF244">
        <v>61.4</v>
      </c>
      <c r="AG244">
        <v>57</v>
      </c>
      <c r="AH244">
        <v>34.6</v>
      </c>
      <c r="AI244">
        <v>40.700000000000003</v>
      </c>
      <c r="AJ244">
        <v>50</v>
      </c>
      <c r="AK244">
        <v>77</v>
      </c>
      <c r="AL244">
        <v>1</v>
      </c>
      <c r="AM244">
        <v>11616</v>
      </c>
      <c r="AN244">
        <v>9.3601387370645774</v>
      </c>
      <c r="AO244">
        <v>1.0960000000000001</v>
      </c>
      <c r="AP244" t="s">
        <v>52</v>
      </c>
      <c r="AQ244" t="s">
        <v>72</v>
      </c>
      <c r="AR244" t="s">
        <v>69</v>
      </c>
      <c r="AS244">
        <v>0</v>
      </c>
      <c r="AT244">
        <v>0</v>
      </c>
      <c r="AU244">
        <v>1</v>
      </c>
      <c r="AV244">
        <v>0</v>
      </c>
      <c r="AW244">
        <v>0</v>
      </c>
      <c r="AX244" t="s">
        <v>61</v>
      </c>
      <c r="AY244">
        <v>0</v>
      </c>
      <c r="AZ244">
        <v>1</v>
      </c>
      <c r="BA244">
        <v>0</v>
      </c>
      <c r="BB244">
        <v>0</v>
      </c>
      <c r="BC244">
        <v>0</v>
      </c>
      <c r="BD244">
        <v>0</v>
      </c>
      <c r="BE244">
        <v>0</v>
      </c>
      <c r="BF244">
        <v>1</v>
      </c>
      <c r="BG244" t="s">
        <v>77</v>
      </c>
      <c r="BH244">
        <v>1</v>
      </c>
      <c r="BI244">
        <v>1</v>
      </c>
      <c r="BJ244">
        <v>1</v>
      </c>
      <c r="BK244">
        <v>1</v>
      </c>
      <c r="BL244">
        <v>1</v>
      </c>
      <c r="BM244">
        <v>1</v>
      </c>
      <c r="BN244">
        <v>1</v>
      </c>
      <c r="BO244">
        <v>1</v>
      </c>
      <c r="BP244">
        <v>1</v>
      </c>
      <c r="BQ244">
        <v>0</v>
      </c>
      <c r="BR244" t="s">
        <v>66</v>
      </c>
      <c r="BS244">
        <v>61.4</v>
      </c>
      <c r="BT244">
        <v>57</v>
      </c>
      <c r="BU244">
        <v>34.6</v>
      </c>
      <c r="BV244">
        <v>40.700000000000003</v>
      </c>
      <c r="BW244">
        <v>50</v>
      </c>
      <c r="BX244">
        <v>77</v>
      </c>
      <c r="BY244">
        <v>1</v>
      </c>
    </row>
    <row r="245" spans="1:77" x14ac:dyDescent="0.3">
      <c r="A245" t="s">
        <v>71</v>
      </c>
      <c r="B245">
        <v>0</v>
      </c>
      <c r="C245">
        <v>0</v>
      </c>
      <c r="D245">
        <v>0</v>
      </c>
      <c r="E245">
        <v>0</v>
      </c>
      <c r="F245">
        <v>0</v>
      </c>
      <c r="G245">
        <v>1</v>
      </c>
      <c r="H245">
        <v>10505</v>
      </c>
      <c r="I245">
        <v>-0.65826929122050881</v>
      </c>
      <c r="J245">
        <v>1.046</v>
      </c>
      <c r="K245" t="s">
        <v>52</v>
      </c>
      <c r="L245" t="s">
        <v>72</v>
      </c>
      <c r="M245" t="s">
        <v>69</v>
      </c>
      <c r="N245">
        <v>0</v>
      </c>
      <c r="O245">
        <v>1</v>
      </c>
      <c r="P245">
        <v>0</v>
      </c>
      <c r="Q245" t="s">
        <v>64</v>
      </c>
      <c r="R245">
        <v>0</v>
      </c>
      <c r="S245">
        <v>1</v>
      </c>
      <c r="T245" t="s">
        <v>65</v>
      </c>
      <c r="U245">
        <v>1</v>
      </c>
      <c r="V245">
        <v>1</v>
      </c>
      <c r="W245">
        <v>1</v>
      </c>
      <c r="X245">
        <v>1</v>
      </c>
      <c r="Y245">
        <v>1</v>
      </c>
      <c r="Z245">
        <v>1</v>
      </c>
      <c r="AA245">
        <v>1</v>
      </c>
      <c r="AB245">
        <v>1</v>
      </c>
      <c r="AC245">
        <v>1</v>
      </c>
      <c r="AD245">
        <v>0</v>
      </c>
      <c r="AE245" t="s">
        <v>66</v>
      </c>
      <c r="AF245">
        <v>61.3</v>
      </c>
      <c r="AG245">
        <v>55.9</v>
      </c>
      <c r="AH245">
        <v>34.5</v>
      </c>
      <c r="AI245">
        <v>40.700000000000003</v>
      </c>
      <c r="AJ245">
        <v>48</v>
      </c>
      <c r="AK245">
        <v>76</v>
      </c>
      <c r="AL245">
        <v>1</v>
      </c>
      <c r="AM245">
        <v>10505</v>
      </c>
      <c r="AN245">
        <v>9.2596066132791002</v>
      </c>
      <c r="AO245">
        <v>1.046</v>
      </c>
      <c r="AP245" t="s">
        <v>52</v>
      </c>
      <c r="AQ245" t="s">
        <v>72</v>
      </c>
      <c r="AR245" t="s">
        <v>69</v>
      </c>
      <c r="AS245">
        <v>0</v>
      </c>
      <c r="AT245">
        <v>0</v>
      </c>
      <c r="AU245">
        <v>1</v>
      </c>
      <c r="AV245">
        <v>0</v>
      </c>
      <c r="AW245">
        <v>0</v>
      </c>
      <c r="AX245" t="s">
        <v>64</v>
      </c>
      <c r="AY245">
        <v>0</v>
      </c>
      <c r="AZ245">
        <v>1</v>
      </c>
      <c r="BA245">
        <v>0</v>
      </c>
      <c r="BB245">
        <v>0</v>
      </c>
      <c r="BC245">
        <v>1</v>
      </c>
      <c r="BD245">
        <v>0</v>
      </c>
      <c r="BE245">
        <v>0</v>
      </c>
      <c r="BF245">
        <v>0</v>
      </c>
      <c r="BG245" t="s">
        <v>65</v>
      </c>
      <c r="BH245">
        <v>1</v>
      </c>
      <c r="BI245">
        <v>1</v>
      </c>
      <c r="BJ245">
        <v>1</v>
      </c>
      <c r="BK245">
        <v>1</v>
      </c>
      <c r="BL245">
        <v>1</v>
      </c>
      <c r="BM245">
        <v>1</v>
      </c>
      <c r="BN245">
        <v>1</v>
      </c>
      <c r="BO245">
        <v>1</v>
      </c>
      <c r="BP245">
        <v>1</v>
      </c>
      <c r="BQ245">
        <v>0</v>
      </c>
      <c r="BR245" t="s">
        <v>66</v>
      </c>
      <c r="BS245">
        <v>61.3</v>
      </c>
      <c r="BT245">
        <v>55.9</v>
      </c>
      <c r="BU245">
        <v>34.5</v>
      </c>
      <c r="BV245">
        <v>40.700000000000003</v>
      </c>
      <c r="BW245">
        <v>48</v>
      </c>
      <c r="BX245">
        <v>76</v>
      </c>
      <c r="BY245">
        <v>1</v>
      </c>
    </row>
    <row r="246" spans="1:77" x14ac:dyDescent="0.3">
      <c r="A246" t="s">
        <v>75</v>
      </c>
      <c r="B246">
        <v>0</v>
      </c>
      <c r="C246">
        <v>0</v>
      </c>
      <c r="D246">
        <v>1</v>
      </c>
      <c r="E246">
        <v>0</v>
      </c>
      <c r="F246">
        <v>0</v>
      </c>
      <c r="G246">
        <v>0</v>
      </c>
      <c r="H246">
        <v>19994</v>
      </c>
      <c r="I246">
        <v>0.70981818989885592</v>
      </c>
      <c r="J246">
        <v>1.53</v>
      </c>
      <c r="K246" t="s">
        <v>76</v>
      </c>
      <c r="L246" t="s">
        <v>72</v>
      </c>
      <c r="M246" t="s">
        <v>54</v>
      </c>
      <c r="N246">
        <v>0</v>
      </c>
      <c r="O246">
        <v>0</v>
      </c>
      <c r="P246">
        <v>1</v>
      </c>
      <c r="Q246" t="s">
        <v>64</v>
      </c>
      <c r="R246">
        <v>0</v>
      </c>
      <c r="S246">
        <v>1</v>
      </c>
      <c r="T246" t="s">
        <v>65</v>
      </c>
      <c r="U246">
        <v>1</v>
      </c>
      <c r="V246">
        <v>1</v>
      </c>
      <c r="W246">
        <v>1</v>
      </c>
      <c r="X246">
        <v>1</v>
      </c>
      <c r="Y246">
        <v>1</v>
      </c>
      <c r="Z246">
        <v>1</v>
      </c>
      <c r="AA246">
        <v>1</v>
      </c>
      <c r="AB246">
        <v>0</v>
      </c>
      <c r="AC246">
        <v>1</v>
      </c>
      <c r="AD246">
        <v>1</v>
      </c>
      <c r="AE246" t="s">
        <v>66</v>
      </c>
      <c r="AF246">
        <v>60.5</v>
      </c>
      <c r="AG246">
        <v>56.3</v>
      </c>
      <c r="AH246">
        <v>34.200000000000003</v>
      </c>
      <c r="AI246">
        <v>40.700000000000003</v>
      </c>
      <c r="AJ246">
        <v>51</v>
      </c>
      <c r="AK246">
        <v>77</v>
      </c>
      <c r="AL246">
        <v>1</v>
      </c>
      <c r="AM246">
        <v>19994</v>
      </c>
      <c r="AN246">
        <v>9.9031875075271252</v>
      </c>
      <c r="AO246">
        <v>1.53</v>
      </c>
      <c r="AP246" t="s">
        <v>76</v>
      </c>
      <c r="AQ246" t="s">
        <v>72</v>
      </c>
      <c r="AR246" t="s">
        <v>54</v>
      </c>
      <c r="AS246">
        <v>0</v>
      </c>
      <c r="AT246">
        <v>0</v>
      </c>
      <c r="AU246">
        <v>0</v>
      </c>
      <c r="AV246">
        <v>1</v>
      </c>
      <c r="AW246">
        <v>0</v>
      </c>
      <c r="AX246" t="s">
        <v>64</v>
      </c>
      <c r="AY246">
        <v>0</v>
      </c>
      <c r="AZ246">
        <v>1</v>
      </c>
      <c r="BA246">
        <v>0</v>
      </c>
      <c r="BB246">
        <v>0</v>
      </c>
      <c r="BC246">
        <v>1</v>
      </c>
      <c r="BD246">
        <v>0</v>
      </c>
      <c r="BE246">
        <v>0</v>
      </c>
      <c r="BF246">
        <v>0</v>
      </c>
      <c r="BG246" t="s">
        <v>65</v>
      </c>
      <c r="BH246">
        <v>1</v>
      </c>
      <c r="BI246">
        <v>1</v>
      </c>
      <c r="BJ246">
        <v>1</v>
      </c>
      <c r="BK246">
        <v>1</v>
      </c>
      <c r="BL246">
        <v>1</v>
      </c>
      <c r="BM246">
        <v>1</v>
      </c>
      <c r="BN246">
        <v>1</v>
      </c>
      <c r="BO246">
        <v>0</v>
      </c>
      <c r="BP246">
        <v>1</v>
      </c>
      <c r="BQ246">
        <v>1</v>
      </c>
      <c r="BR246" t="s">
        <v>66</v>
      </c>
      <c r="BS246">
        <v>60.5</v>
      </c>
      <c r="BT246">
        <v>56.3</v>
      </c>
      <c r="BU246">
        <v>34.200000000000003</v>
      </c>
      <c r="BV246">
        <v>40.700000000000003</v>
      </c>
      <c r="BW246">
        <v>51</v>
      </c>
      <c r="BX246">
        <v>77</v>
      </c>
      <c r="BY246">
        <v>1</v>
      </c>
    </row>
    <row r="247" spans="1:77" x14ac:dyDescent="0.3">
      <c r="A247" t="s">
        <v>58</v>
      </c>
      <c r="B247">
        <v>1</v>
      </c>
      <c r="C247">
        <v>0</v>
      </c>
      <c r="D247">
        <v>0</v>
      </c>
      <c r="E247">
        <v>0</v>
      </c>
      <c r="F247">
        <v>0</v>
      </c>
      <c r="G247">
        <v>0</v>
      </c>
      <c r="H247">
        <v>13304.395</v>
      </c>
      <c r="I247">
        <v>-0.25466329962938805</v>
      </c>
      <c r="J247">
        <v>1.32</v>
      </c>
      <c r="K247" t="s">
        <v>52</v>
      </c>
      <c r="L247" t="s">
        <v>59</v>
      </c>
      <c r="M247" t="s">
        <v>60</v>
      </c>
      <c r="N247">
        <v>0</v>
      </c>
      <c r="O247">
        <v>0</v>
      </c>
      <c r="P247">
        <v>1</v>
      </c>
      <c r="Q247" t="s">
        <v>78</v>
      </c>
      <c r="R247">
        <v>1</v>
      </c>
      <c r="S247">
        <v>0</v>
      </c>
      <c r="T247" t="s">
        <v>70</v>
      </c>
      <c r="U247">
        <v>1</v>
      </c>
      <c r="V247">
        <v>0</v>
      </c>
      <c r="W247">
        <v>1</v>
      </c>
      <c r="X247">
        <v>1</v>
      </c>
      <c r="Y247">
        <v>0</v>
      </c>
      <c r="Z247">
        <v>1</v>
      </c>
      <c r="AA247">
        <v>1</v>
      </c>
      <c r="AB247">
        <v>1</v>
      </c>
      <c r="AC247">
        <v>0</v>
      </c>
      <c r="AD247">
        <v>0</v>
      </c>
      <c r="AE247" t="s">
        <v>57</v>
      </c>
      <c r="AF247">
        <v>61.8</v>
      </c>
      <c r="AG247">
        <v>57</v>
      </c>
      <c r="AH247">
        <v>34.5</v>
      </c>
      <c r="AI247">
        <v>41.2</v>
      </c>
      <c r="AJ247">
        <v>50</v>
      </c>
      <c r="AK247">
        <v>80</v>
      </c>
      <c r="AL247">
        <v>1</v>
      </c>
      <c r="AM247">
        <v>13304.395</v>
      </c>
      <c r="AN247">
        <v>9.4958497107507167</v>
      </c>
      <c r="AO247">
        <v>1.32</v>
      </c>
      <c r="AP247" t="s">
        <v>52</v>
      </c>
      <c r="AQ247" t="s">
        <v>59</v>
      </c>
      <c r="AR247" t="s">
        <v>60</v>
      </c>
      <c r="AS247">
        <v>0</v>
      </c>
      <c r="AT247">
        <v>0</v>
      </c>
      <c r="AU247">
        <v>0</v>
      </c>
      <c r="AV247">
        <v>0</v>
      </c>
      <c r="AW247">
        <v>1</v>
      </c>
      <c r="AX247" t="s">
        <v>78</v>
      </c>
      <c r="AY247">
        <v>1</v>
      </c>
      <c r="AZ247">
        <v>0</v>
      </c>
      <c r="BA247">
        <v>0</v>
      </c>
      <c r="BB247">
        <v>1</v>
      </c>
      <c r="BC247">
        <v>0</v>
      </c>
      <c r="BD247">
        <v>0</v>
      </c>
      <c r="BE247">
        <v>0</v>
      </c>
      <c r="BF247">
        <v>0</v>
      </c>
      <c r="BG247" t="s">
        <v>70</v>
      </c>
      <c r="BH247">
        <v>1</v>
      </c>
      <c r="BI247">
        <v>0</v>
      </c>
      <c r="BJ247">
        <v>1</v>
      </c>
      <c r="BK247">
        <v>1</v>
      </c>
      <c r="BL247">
        <v>0</v>
      </c>
      <c r="BM247">
        <v>1</v>
      </c>
      <c r="BN247">
        <v>1</v>
      </c>
      <c r="BO247">
        <v>1</v>
      </c>
      <c r="BP247">
        <v>0</v>
      </c>
      <c r="BQ247">
        <v>0</v>
      </c>
      <c r="BR247" t="s">
        <v>57</v>
      </c>
      <c r="BS247">
        <v>61.8</v>
      </c>
      <c r="BT247">
        <v>57</v>
      </c>
      <c r="BU247">
        <v>34.5</v>
      </c>
      <c r="BV247">
        <v>41.2</v>
      </c>
      <c r="BW247">
        <v>50</v>
      </c>
      <c r="BX247">
        <v>80</v>
      </c>
      <c r="BY247">
        <v>1</v>
      </c>
    </row>
    <row r="248" spans="1:77" x14ac:dyDescent="0.3">
      <c r="A248" t="s">
        <v>67</v>
      </c>
      <c r="B248">
        <v>0</v>
      </c>
      <c r="C248">
        <v>0</v>
      </c>
      <c r="D248">
        <v>0</v>
      </c>
      <c r="E248">
        <v>0</v>
      </c>
      <c r="F248">
        <v>1</v>
      </c>
      <c r="G248">
        <v>0</v>
      </c>
      <c r="H248">
        <v>15350</v>
      </c>
      <c r="J248">
        <v>1.63</v>
      </c>
      <c r="K248" t="s">
        <v>52</v>
      </c>
      <c r="L248" t="s">
        <v>68</v>
      </c>
      <c r="M248" t="s">
        <v>54</v>
      </c>
      <c r="N248">
        <v>0</v>
      </c>
      <c r="O248">
        <v>0</v>
      </c>
      <c r="P248">
        <v>1</v>
      </c>
      <c r="Q248" t="s">
        <v>55</v>
      </c>
      <c r="R248">
        <v>0</v>
      </c>
      <c r="S248">
        <v>1</v>
      </c>
      <c r="T248" t="s">
        <v>70</v>
      </c>
      <c r="U248">
        <v>1</v>
      </c>
      <c r="V248">
        <v>1</v>
      </c>
      <c r="W248">
        <v>1</v>
      </c>
      <c r="X248">
        <v>1</v>
      </c>
      <c r="Y248">
        <v>1</v>
      </c>
      <c r="Z248">
        <v>1</v>
      </c>
      <c r="AA248">
        <v>1</v>
      </c>
      <c r="AB248">
        <v>0</v>
      </c>
      <c r="AC248">
        <v>1</v>
      </c>
      <c r="AD248">
        <v>1</v>
      </c>
      <c r="AE248" t="s">
        <v>66</v>
      </c>
      <c r="AF248">
        <v>61.7</v>
      </c>
      <c r="AG248">
        <v>56.4</v>
      </c>
      <c r="AH248">
        <v>34.6</v>
      </c>
      <c r="AI248">
        <v>40.799999999999997</v>
      </c>
      <c r="AJ248">
        <v>51</v>
      </c>
      <c r="AK248">
        <v>77</v>
      </c>
      <c r="AL248">
        <v>1</v>
      </c>
      <c r="AM248">
        <v>15350</v>
      </c>
      <c r="AN248">
        <v>9.6388707530153432</v>
      </c>
      <c r="AO248">
        <v>1.63</v>
      </c>
      <c r="AP248" t="s">
        <v>52</v>
      </c>
      <c r="AQ248" t="s">
        <v>68</v>
      </c>
      <c r="AR248" t="s">
        <v>54</v>
      </c>
      <c r="AS248">
        <v>0</v>
      </c>
      <c r="AT248">
        <v>0</v>
      </c>
      <c r="AU248">
        <v>0</v>
      </c>
      <c r="AV248">
        <v>1</v>
      </c>
      <c r="AW248">
        <v>0</v>
      </c>
      <c r="AX248" t="s">
        <v>55</v>
      </c>
      <c r="AY248">
        <v>0</v>
      </c>
      <c r="AZ248">
        <v>1</v>
      </c>
      <c r="BA248">
        <v>0</v>
      </c>
      <c r="BB248">
        <v>0</v>
      </c>
      <c r="BC248">
        <v>0</v>
      </c>
      <c r="BD248">
        <v>1</v>
      </c>
      <c r="BE248">
        <v>0</v>
      </c>
      <c r="BF248">
        <v>0</v>
      </c>
      <c r="BG248" t="s">
        <v>70</v>
      </c>
      <c r="BH248">
        <v>1</v>
      </c>
      <c r="BI248">
        <v>1</v>
      </c>
      <c r="BJ248">
        <v>1</v>
      </c>
      <c r="BK248">
        <v>1</v>
      </c>
      <c r="BL248">
        <v>1</v>
      </c>
      <c r="BM248">
        <v>1</v>
      </c>
      <c r="BN248">
        <v>1</v>
      </c>
      <c r="BO248">
        <v>0</v>
      </c>
      <c r="BP248">
        <v>1</v>
      </c>
      <c r="BQ248">
        <v>1</v>
      </c>
      <c r="BR248" t="s">
        <v>66</v>
      </c>
      <c r="BS248">
        <v>61.7</v>
      </c>
      <c r="BT248">
        <v>56.4</v>
      </c>
      <c r="BU248">
        <v>34.6</v>
      </c>
      <c r="BV248">
        <v>40.799999999999997</v>
      </c>
      <c r="BW248">
        <v>51</v>
      </c>
      <c r="BX248">
        <v>77</v>
      </c>
      <c r="BY248">
        <v>1</v>
      </c>
    </row>
    <row r="249" spans="1:77" x14ac:dyDescent="0.3">
      <c r="A249" t="s">
        <v>58</v>
      </c>
      <c r="B249">
        <v>1</v>
      </c>
      <c r="C249">
        <v>0</v>
      </c>
      <c r="D249">
        <v>0</v>
      </c>
      <c r="E249">
        <v>0</v>
      </c>
      <c r="F249">
        <v>0</v>
      </c>
      <c r="G249">
        <v>0</v>
      </c>
      <c r="H249">
        <v>9352.5750000000007</v>
      </c>
      <c r="J249">
        <v>1.04</v>
      </c>
      <c r="K249" t="s">
        <v>52</v>
      </c>
      <c r="L249" t="s">
        <v>59</v>
      </c>
      <c r="M249" t="s">
        <v>54</v>
      </c>
      <c r="N249">
        <v>0</v>
      </c>
      <c r="O249">
        <v>0</v>
      </c>
      <c r="P249">
        <v>1</v>
      </c>
      <c r="Q249" t="s">
        <v>61</v>
      </c>
      <c r="R249">
        <v>0</v>
      </c>
      <c r="S249">
        <v>1</v>
      </c>
      <c r="T249" t="s">
        <v>70</v>
      </c>
      <c r="U249">
        <v>0</v>
      </c>
      <c r="V249">
        <v>1</v>
      </c>
      <c r="W249">
        <v>0</v>
      </c>
      <c r="X249">
        <v>0</v>
      </c>
      <c r="Y249">
        <v>0</v>
      </c>
      <c r="Z249">
        <v>1</v>
      </c>
      <c r="AA249">
        <v>1</v>
      </c>
      <c r="AB249">
        <v>1</v>
      </c>
      <c r="AC249">
        <v>0</v>
      </c>
      <c r="AD249">
        <v>0</v>
      </c>
      <c r="AE249" t="s">
        <v>57</v>
      </c>
      <c r="AF249">
        <v>61.4</v>
      </c>
      <c r="AG249">
        <v>57</v>
      </c>
      <c r="AH249">
        <v>35.5</v>
      </c>
      <c r="AI249">
        <v>41</v>
      </c>
      <c r="AJ249">
        <v>50</v>
      </c>
      <c r="AK249">
        <v>80</v>
      </c>
      <c r="AL249">
        <v>1</v>
      </c>
      <c r="AM249">
        <v>9352.5750000000007</v>
      </c>
      <c r="AN249">
        <v>9.1434069854363376</v>
      </c>
      <c r="AO249">
        <v>1.04</v>
      </c>
      <c r="AP249" t="s">
        <v>52</v>
      </c>
      <c r="AQ249" t="s">
        <v>59</v>
      </c>
      <c r="AR249" t="s">
        <v>54</v>
      </c>
      <c r="AS249">
        <v>0</v>
      </c>
      <c r="AT249">
        <v>0</v>
      </c>
      <c r="AU249">
        <v>0</v>
      </c>
      <c r="AV249">
        <v>1</v>
      </c>
      <c r="AW249">
        <v>0</v>
      </c>
      <c r="AX249" t="s">
        <v>61</v>
      </c>
      <c r="AY249">
        <v>0</v>
      </c>
      <c r="AZ249">
        <v>1</v>
      </c>
      <c r="BA249">
        <v>0</v>
      </c>
      <c r="BB249">
        <v>0</v>
      </c>
      <c r="BC249">
        <v>0</v>
      </c>
      <c r="BD249">
        <v>0</v>
      </c>
      <c r="BE249">
        <v>0</v>
      </c>
      <c r="BF249">
        <v>1</v>
      </c>
      <c r="BG249" t="s">
        <v>70</v>
      </c>
      <c r="BH249">
        <v>0</v>
      </c>
      <c r="BI249">
        <v>1</v>
      </c>
      <c r="BJ249">
        <v>0</v>
      </c>
      <c r="BK249">
        <v>0</v>
      </c>
      <c r="BL249">
        <v>0</v>
      </c>
      <c r="BM249">
        <v>1</v>
      </c>
      <c r="BN249">
        <v>1</v>
      </c>
      <c r="BO249">
        <v>1</v>
      </c>
      <c r="BP249">
        <v>0</v>
      </c>
      <c r="BQ249">
        <v>0</v>
      </c>
      <c r="BR249" t="s">
        <v>57</v>
      </c>
      <c r="BS249">
        <v>61.4</v>
      </c>
      <c r="BT249">
        <v>57</v>
      </c>
      <c r="BU249">
        <v>35.5</v>
      </c>
      <c r="BV249">
        <v>41</v>
      </c>
      <c r="BW249">
        <v>50</v>
      </c>
      <c r="BX249">
        <v>80</v>
      </c>
      <c r="BY249">
        <v>1</v>
      </c>
    </row>
    <row r="250" spans="1:77" x14ac:dyDescent="0.3">
      <c r="A250" t="s">
        <v>58</v>
      </c>
      <c r="B250">
        <v>1</v>
      </c>
      <c r="C250">
        <v>0</v>
      </c>
      <c r="D250">
        <v>0</v>
      </c>
      <c r="E250">
        <v>0</v>
      </c>
      <c r="F250">
        <v>0</v>
      </c>
      <c r="G250">
        <v>0</v>
      </c>
      <c r="H250">
        <v>11055.64</v>
      </c>
      <c r="J250">
        <v>1.31</v>
      </c>
      <c r="K250" t="s">
        <v>52</v>
      </c>
      <c r="L250" t="s">
        <v>59</v>
      </c>
      <c r="M250" t="s">
        <v>60</v>
      </c>
      <c r="N250">
        <v>0</v>
      </c>
      <c r="O250">
        <v>0</v>
      </c>
      <c r="P250">
        <v>1</v>
      </c>
      <c r="Q250" t="s">
        <v>64</v>
      </c>
      <c r="R250">
        <v>0</v>
      </c>
      <c r="S250">
        <v>1</v>
      </c>
      <c r="T250" t="s">
        <v>65</v>
      </c>
      <c r="U250">
        <v>1</v>
      </c>
      <c r="V250">
        <v>0</v>
      </c>
      <c r="W250">
        <v>0</v>
      </c>
      <c r="X250">
        <v>0</v>
      </c>
      <c r="Y250">
        <v>0</v>
      </c>
      <c r="Z250">
        <v>1</v>
      </c>
      <c r="AA250">
        <v>1</v>
      </c>
      <c r="AB250">
        <v>1</v>
      </c>
      <c r="AC250">
        <v>0</v>
      </c>
      <c r="AD250">
        <v>0</v>
      </c>
      <c r="AE250" t="s">
        <v>57</v>
      </c>
      <c r="AF250">
        <v>61.9</v>
      </c>
      <c r="AG250">
        <v>57</v>
      </c>
      <c r="AH250">
        <v>35</v>
      </c>
      <c r="AI250">
        <v>41</v>
      </c>
      <c r="AJ250">
        <v>50</v>
      </c>
      <c r="AK250">
        <v>80</v>
      </c>
      <c r="AL250">
        <v>1</v>
      </c>
      <c r="AM250">
        <v>11055.64</v>
      </c>
      <c r="AN250">
        <v>9.3106959839722485</v>
      </c>
      <c r="AO250">
        <v>1.31</v>
      </c>
      <c r="AP250" t="s">
        <v>52</v>
      </c>
      <c r="AQ250" t="s">
        <v>59</v>
      </c>
      <c r="AR250" t="s">
        <v>60</v>
      </c>
      <c r="AS250">
        <v>0</v>
      </c>
      <c r="AT250">
        <v>0</v>
      </c>
      <c r="AU250">
        <v>0</v>
      </c>
      <c r="AV250">
        <v>0</v>
      </c>
      <c r="AW250">
        <v>1</v>
      </c>
      <c r="AX250" t="s">
        <v>64</v>
      </c>
      <c r="AY250">
        <v>0</v>
      </c>
      <c r="AZ250">
        <v>1</v>
      </c>
      <c r="BA250">
        <v>0</v>
      </c>
      <c r="BB250">
        <v>0</v>
      </c>
      <c r="BC250">
        <v>1</v>
      </c>
      <c r="BD250">
        <v>0</v>
      </c>
      <c r="BE250">
        <v>0</v>
      </c>
      <c r="BF250">
        <v>0</v>
      </c>
      <c r="BG250" t="s">
        <v>65</v>
      </c>
      <c r="BH250">
        <v>1</v>
      </c>
      <c r="BI250">
        <v>0</v>
      </c>
      <c r="BJ250">
        <v>0</v>
      </c>
      <c r="BK250">
        <v>0</v>
      </c>
      <c r="BL250">
        <v>0</v>
      </c>
      <c r="BM250">
        <v>1</v>
      </c>
      <c r="BN250">
        <v>1</v>
      </c>
      <c r="BO250">
        <v>1</v>
      </c>
      <c r="BP250">
        <v>0</v>
      </c>
      <c r="BQ250">
        <v>0</v>
      </c>
      <c r="BR250" t="s">
        <v>57</v>
      </c>
      <c r="BS250">
        <v>61.9</v>
      </c>
      <c r="BT250">
        <v>57</v>
      </c>
      <c r="BU250">
        <v>35</v>
      </c>
      <c r="BV250">
        <v>41</v>
      </c>
      <c r="BW250">
        <v>50</v>
      </c>
      <c r="BX250">
        <v>80</v>
      </c>
      <c r="BY250">
        <v>1</v>
      </c>
    </row>
    <row r="251" spans="1:77" x14ac:dyDescent="0.3">
      <c r="A251" t="s">
        <v>51</v>
      </c>
      <c r="B251">
        <v>0</v>
      </c>
      <c r="C251">
        <v>0</v>
      </c>
      <c r="D251">
        <v>0</v>
      </c>
      <c r="E251">
        <v>1</v>
      </c>
      <c r="F251">
        <v>0</v>
      </c>
      <c r="G251">
        <v>0</v>
      </c>
      <c r="H251">
        <v>10400</v>
      </c>
      <c r="J251">
        <v>1.05</v>
      </c>
      <c r="K251" t="s">
        <v>52</v>
      </c>
      <c r="L251" t="s">
        <v>53</v>
      </c>
      <c r="M251" t="s">
        <v>13</v>
      </c>
      <c r="N251">
        <v>1</v>
      </c>
      <c r="O251">
        <v>0</v>
      </c>
      <c r="P251">
        <v>0</v>
      </c>
      <c r="Q251" t="s">
        <v>64</v>
      </c>
      <c r="R251">
        <v>0</v>
      </c>
      <c r="S251">
        <v>1</v>
      </c>
      <c r="T251" t="s">
        <v>56</v>
      </c>
      <c r="U251">
        <v>1</v>
      </c>
      <c r="V251">
        <v>0</v>
      </c>
      <c r="W251">
        <v>0</v>
      </c>
      <c r="X251">
        <v>0</v>
      </c>
      <c r="Y251">
        <v>1</v>
      </c>
      <c r="Z251">
        <v>1</v>
      </c>
      <c r="AA251">
        <v>0</v>
      </c>
      <c r="AB251">
        <v>1</v>
      </c>
      <c r="AC251">
        <v>0</v>
      </c>
      <c r="AD251">
        <v>0</v>
      </c>
      <c r="AE251" t="s">
        <v>57</v>
      </c>
      <c r="AF251">
        <v>61.1</v>
      </c>
      <c r="AG251">
        <v>59</v>
      </c>
      <c r="AH251">
        <v>35.5</v>
      </c>
      <c r="AI251">
        <v>40.799999999999997</v>
      </c>
      <c r="AJ251">
        <v>50</v>
      </c>
      <c r="AK251">
        <v>80</v>
      </c>
      <c r="AL251">
        <v>1</v>
      </c>
      <c r="AM251">
        <v>10400</v>
      </c>
      <c r="AN251">
        <v>9.2495610851294643</v>
      </c>
      <c r="AO251">
        <v>1.05</v>
      </c>
      <c r="AP251" t="s">
        <v>52</v>
      </c>
      <c r="AQ251" t="s">
        <v>53</v>
      </c>
      <c r="AR251" t="s">
        <v>13</v>
      </c>
      <c r="AS251">
        <v>1</v>
      </c>
      <c r="AT251">
        <v>0</v>
      </c>
      <c r="AU251">
        <v>0</v>
      </c>
      <c r="AV251">
        <v>0</v>
      </c>
      <c r="AW251">
        <v>0</v>
      </c>
      <c r="AX251" t="s">
        <v>64</v>
      </c>
      <c r="AY251">
        <v>0</v>
      </c>
      <c r="AZ251">
        <v>1</v>
      </c>
      <c r="BA251">
        <v>0</v>
      </c>
      <c r="BB251">
        <v>0</v>
      </c>
      <c r="BC251">
        <v>1</v>
      </c>
      <c r="BD251">
        <v>0</v>
      </c>
      <c r="BE251">
        <v>0</v>
      </c>
      <c r="BF251">
        <v>0</v>
      </c>
      <c r="BG251" t="s">
        <v>56</v>
      </c>
      <c r="BH251">
        <v>1</v>
      </c>
      <c r="BI251">
        <v>0</v>
      </c>
      <c r="BJ251">
        <v>0</v>
      </c>
      <c r="BK251">
        <v>0</v>
      </c>
      <c r="BL251">
        <v>1</v>
      </c>
      <c r="BM251">
        <v>1</v>
      </c>
      <c r="BN251">
        <v>0</v>
      </c>
      <c r="BO251">
        <v>1</v>
      </c>
      <c r="BP251">
        <v>0</v>
      </c>
      <c r="BQ251">
        <v>0</v>
      </c>
      <c r="BR251" t="s">
        <v>57</v>
      </c>
      <c r="BS251">
        <v>61.1</v>
      </c>
      <c r="BT251">
        <v>59</v>
      </c>
      <c r="BU251">
        <v>35.5</v>
      </c>
      <c r="BV251">
        <v>40.799999999999997</v>
      </c>
      <c r="BW251">
        <v>50</v>
      </c>
      <c r="BX251">
        <v>80</v>
      </c>
      <c r="BY251">
        <v>1</v>
      </c>
    </row>
    <row r="252" spans="1:77" x14ac:dyDescent="0.3">
      <c r="A252" t="s">
        <v>71</v>
      </c>
      <c r="B252">
        <v>0</v>
      </c>
      <c r="C252">
        <v>0</v>
      </c>
      <c r="D252">
        <v>0</v>
      </c>
      <c r="E252">
        <v>0</v>
      </c>
      <c r="F252">
        <v>0</v>
      </c>
      <c r="G252">
        <v>1</v>
      </c>
      <c r="H252">
        <v>11592</v>
      </c>
      <c r="J252">
        <v>1.405</v>
      </c>
      <c r="K252" t="s">
        <v>52</v>
      </c>
      <c r="L252" t="s">
        <v>72</v>
      </c>
      <c r="M252" t="s">
        <v>60</v>
      </c>
      <c r="N252">
        <v>0</v>
      </c>
      <c r="O252">
        <v>0</v>
      </c>
      <c r="P252">
        <v>1</v>
      </c>
      <c r="Q252" t="s">
        <v>55</v>
      </c>
      <c r="R252">
        <v>0</v>
      </c>
      <c r="S252">
        <v>1</v>
      </c>
      <c r="T252" t="s">
        <v>65</v>
      </c>
      <c r="U252">
        <v>1</v>
      </c>
      <c r="V252">
        <v>1</v>
      </c>
      <c r="W252">
        <v>0</v>
      </c>
      <c r="X252">
        <v>1</v>
      </c>
      <c r="Y252">
        <v>1</v>
      </c>
      <c r="Z252">
        <v>1</v>
      </c>
      <c r="AA252">
        <v>1</v>
      </c>
      <c r="AB252">
        <v>0</v>
      </c>
      <c r="AC252">
        <v>1</v>
      </c>
      <c r="AD252">
        <v>0</v>
      </c>
      <c r="AE252" t="s">
        <v>66</v>
      </c>
      <c r="AF252">
        <v>61.7</v>
      </c>
      <c r="AG252">
        <v>56.2</v>
      </c>
      <c r="AH252">
        <v>34.6</v>
      </c>
      <c r="AI252">
        <v>40.799999999999997</v>
      </c>
      <c r="AJ252">
        <v>51</v>
      </c>
      <c r="AK252">
        <v>78</v>
      </c>
      <c r="AL252">
        <v>1</v>
      </c>
      <c r="AM252">
        <v>11592</v>
      </c>
      <c r="AN252">
        <v>9.3580704840005176</v>
      </c>
      <c r="AO252">
        <v>1.405</v>
      </c>
      <c r="AP252" t="s">
        <v>52</v>
      </c>
      <c r="AQ252" t="s">
        <v>72</v>
      </c>
      <c r="AR252" t="s">
        <v>60</v>
      </c>
      <c r="AS252">
        <v>0</v>
      </c>
      <c r="AT252">
        <v>0</v>
      </c>
      <c r="AU252">
        <v>0</v>
      </c>
      <c r="AV252">
        <v>0</v>
      </c>
      <c r="AW252">
        <v>1</v>
      </c>
      <c r="AX252" t="s">
        <v>55</v>
      </c>
      <c r="AY252">
        <v>0</v>
      </c>
      <c r="AZ252">
        <v>1</v>
      </c>
      <c r="BA252">
        <v>0</v>
      </c>
      <c r="BB252">
        <v>0</v>
      </c>
      <c r="BC252">
        <v>0</v>
      </c>
      <c r="BD252">
        <v>1</v>
      </c>
      <c r="BE252">
        <v>0</v>
      </c>
      <c r="BF252">
        <v>0</v>
      </c>
      <c r="BG252" t="s">
        <v>65</v>
      </c>
      <c r="BH252">
        <v>1</v>
      </c>
      <c r="BI252">
        <v>1</v>
      </c>
      <c r="BJ252">
        <v>0</v>
      </c>
      <c r="BK252">
        <v>1</v>
      </c>
      <c r="BL252">
        <v>1</v>
      </c>
      <c r="BM252">
        <v>1</v>
      </c>
      <c r="BN252">
        <v>1</v>
      </c>
      <c r="BO252">
        <v>0</v>
      </c>
      <c r="BP252">
        <v>1</v>
      </c>
      <c r="BQ252">
        <v>0</v>
      </c>
      <c r="BR252" t="s">
        <v>66</v>
      </c>
      <c r="BS252">
        <v>61.7</v>
      </c>
      <c r="BT252">
        <v>56.2</v>
      </c>
      <c r="BU252">
        <v>34.6</v>
      </c>
      <c r="BV252">
        <v>40.799999999999997</v>
      </c>
      <c r="BW252">
        <v>51</v>
      </c>
      <c r="BX252">
        <v>78</v>
      </c>
      <c r="BY252">
        <v>1</v>
      </c>
    </row>
    <row r="253" spans="1:77" x14ac:dyDescent="0.3">
      <c r="A253" t="s">
        <v>71</v>
      </c>
      <c r="B253">
        <v>0</v>
      </c>
      <c r="C253">
        <v>0</v>
      </c>
      <c r="D253">
        <v>0</v>
      </c>
      <c r="E253">
        <v>0</v>
      </c>
      <c r="F253">
        <v>0</v>
      </c>
      <c r="G253">
        <v>1</v>
      </c>
      <c r="H253">
        <v>17193</v>
      </c>
      <c r="J253">
        <v>1.31</v>
      </c>
      <c r="K253" t="s">
        <v>52</v>
      </c>
      <c r="L253" t="s">
        <v>72</v>
      </c>
      <c r="M253" t="s">
        <v>13</v>
      </c>
      <c r="N253">
        <v>1</v>
      </c>
      <c r="O253">
        <v>0</v>
      </c>
      <c r="P253">
        <v>0</v>
      </c>
      <c r="Q253" t="s">
        <v>64</v>
      </c>
      <c r="R253">
        <v>0</v>
      </c>
      <c r="S253">
        <v>1</v>
      </c>
      <c r="T253" t="s">
        <v>77</v>
      </c>
      <c r="U253">
        <v>1</v>
      </c>
      <c r="V253">
        <v>1</v>
      </c>
      <c r="W253">
        <v>1</v>
      </c>
      <c r="X253">
        <v>1</v>
      </c>
      <c r="Y253">
        <v>1</v>
      </c>
      <c r="Z253">
        <v>1</v>
      </c>
      <c r="AA253">
        <v>1</v>
      </c>
      <c r="AB253">
        <v>0</v>
      </c>
      <c r="AC253">
        <v>1</v>
      </c>
      <c r="AD253">
        <v>0</v>
      </c>
      <c r="AE253" t="s">
        <v>66</v>
      </c>
      <c r="AF253">
        <v>61.9</v>
      </c>
      <c r="AG253">
        <v>56.6</v>
      </c>
      <c r="AH253">
        <v>34.799999999999997</v>
      </c>
      <c r="AI253">
        <v>40.700000000000003</v>
      </c>
      <c r="AJ253">
        <v>52</v>
      </c>
      <c r="AK253">
        <v>77</v>
      </c>
      <c r="AL253">
        <v>1</v>
      </c>
      <c r="AM253">
        <v>17193</v>
      </c>
      <c r="AN253">
        <v>9.7522576032198476</v>
      </c>
      <c r="AO253">
        <v>1.31</v>
      </c>
      <c r="AP253" t="s">
        <v>52</v>
      </c>
      <c r="AQ253" t="s">
        <v>72</v>
      </c>
      <c r="AR253" t="s">
        <v>13</v>
      </c>
      <c r="AS253">
        <v>1</v>
      </c>
      <c r="AT253">
        <v>0</v>
      </c>
      <c r="AU253">
        <v>0</v>
      </c>
      <c r="AV253">
        <v>0</v>
      </c>
      <c r="AW253">
        <v>0</v>
      </c>
      <c r="AX253" t="s">
        <v>64</v>
      </c>
      <c r="AY253">
        <v>0</v>
      </c>
      <c r="AZ253">
        <v>1</v>
      </c>
      <c r="BA253">
        <v>0</v>
      </c>
      <c r="BB253">
        <v>0</v>
      </c>
      <c r="BC253">
        <v>1</v>
      </c>
      <c r="BD253">
        <v>0</v>
      </c>
      <c r="BE253">
        <v>0</v>
      </c>
      <c r="BF253">
        <v>0</v>
      </c>
      <c r="BG253" t="s">
        <v>77</v>
      </c>
      <c r="BH253">
        <v>1</v>
      </c>
      <c r="BI253">
        <v>1</v>
      </c>
      <c r="BJ253">
        <v>1</v>
      </c>
      <c r="BK253">
        <v>1</v>
      </c>
      <c r="BL253">
        <v>1</v>
      </c>
      <c r="BM253">
        <v>1</v>
      </c>
      <c r="BN253">
        <v>1</v>
      </c>
      <c r="BO253">
        <v>0</v>
      </c>
      <c r="BP253">
        <v>1</v>
      </c>
      <c r="BQ253">
        <v>0</v>
      </c>
      <c r="BR253" t="s">
        <v>66</v>
      </c>
      <c r="BS253">
        <v>61.9</v>
      </c>
      <c r="BT253">
        <v>56.6</v>
      </c>
      <c r="BU253">
        <v>34.799999999999997</v>
      </c>
      <c r="BV253">
        <v>40.700000000000003</v>
      </c>
      <c r="BW253">
        <v>52</v>
      </c>
      <c r="BX253">
        <v>77</v>
      </c>
      <c r="BY253">
        <v>1</v>
      </c>
    </row>
    <row r="254" spans="1:77" x14ac:dyDescent="0.3">
      <c r="A254" t="s">
        <v>62</v>
      </c>
      <c r="B254">
        <v>0</v>
      </c>
      <c r="C254">
        <v>1</v>
      </c>
      <c r="D254">
        <v>0</v>
      </c>
      <c r="E254">
        <v>0</v>
      </c>
      <c r="F254">
        <v>0</v>
      </c>
      <c r="G254">
        <v>0</v>
      </c>
      <c r="H254">
        <v>13380</v>
      </c>
      <c r="J254">
        <v>1.3280000000000001</v>
      </c>
      <c r="K254" t="s">
        <v>52</v>
      </c>
      <c r="L254" t="s">
        <v>63</v>
      </c>
      <c r="M254" t="s">
        <v>54</v>
      </c>
      <c r="N254">
        <v>0</v>
      </c>
      <c r="O254">
        <v>0</v>
      </c>
      <c r="P254">
        <v>1</v>
      </c>
      <c r="Q254" t="s">
        <v>64</v>
      </c>
      <c r="R254">
        <v>0</v>
      </c>
      <c r="S254">
        <v>1</v>
      </c>
      <c r="T254" t="s">
        <v>65</v>
      </c>
      <c r="U254">
        <v>1</v>
      </c>
      <c r="V254">
        <v>1</v>
      </c>
      <c r="W254">
        <v>1</v>
      </c>
      <c r="X254">
        <v>1</v>
      </c>
      <c r="Y254">
        <v>1</v>
      </c>
      <c r="Z254">
        <v>1</v>
      </c>
      <c r="AA254">
        <v>1</v>
      </c>
      <c r="AB254">
        <v>0</v>
      </c>
      <c r="AC254">
        <v>1</v>
      </c>
      <c r="AD254">
        <v>0</v>
      </c>
      <c r="AE254" t="s">
        <v>66</v>
      </c>
      <c r="AF254">
        <v>61.5</v>
      </c>
      <c r="AG254">
        <v>56.8</v>
      </c>
      <c r="AH254">
        <v>34.700000000000003</v>
      </c>
      <c r="AI254">
        <v>40.799999999999997</v>
      </c>
      <c r="AJ254">
        <v>55</v>
      </c>
      <c r="AK254">
        <v>76</v>
      </c>
      <c r="AL254">
        <v>1</v>
      </c>
      <c r="AM254">
        <v>13380</v>
      </c>
      <c r="AN254">
        <v>9.5015163336822202</v>
      </c>
      <c r="AO254">
        <v>1.3280000000000001</v>
      </c>
      <c r="AP254" t="s">
        <v>52</v>
      </c>
      <c r="AQ254" t="s">
        <v>63</v>
      </c>
      <c r="AR254" t="s">
        <v>54</v>
      </c>
      <c r="AS254">
        <v>0</v>
      </c>
      <c r="AT254">
        <v>0</v>
      </c>
      <c r="AU254">
        <v>0</v>
      </c>
      <c r="AV254">
        <v>1</v>
      </c>
      <c r="AW254">
        <v>0</v>
      </c>
      <c r="AX254" t="s">
        <v>64</v>
      </c>
      <c r="AY254">
        <v>0</v>
      </c>
      <c r="AZ254">
        <v>1</v>
      </c>
      <c r="BA254">
        <v>0</v>
      </c>
      <c r="BB254">
        <v>0</v>
      </c>
      <c r="BC254">
        <v>1</v>
      </c>
      <c r="BD254">
        <v>0</v>
      </c>
      <c r="BE254">
        <v>0</v>
      </c>
      <c r="BF254">
        <v>0</v>
      </c>
      <c r="BG254" t="s">
        <v>65</v>
      </c>
      <c r="BH254">
        <v>1</v>
      </c>
      <c r="BI254">
        <v>1</v>
      </c>
      <c r="BJ254">
        <v>1</v>
      </c>
      <c r="BK254">
        <v>1</v>
      </c>
      <c r="BL254">
        <v>1</v>
      </c>
      <c r="BM254">
        <v>1</v>
      </c>
      <c r="BN254">
        <v>1</v>
      </c>
      <c r="BO254">
        <v>0</v>
      </c>
      <c r="BP254">
        <v>1</v>
      </c>
      <c r="BQ254">
        <v>0</v>
      </c>
      <c r="BR254" t="s">
        <v>66</v>
      </c>
      <c r="BS254">
        <v>61.5</v>
      </c>
      <c r="BT254">
        <v>56.8</v>
      </c>
      <c r="BU254">
        <v>34.700000000000003</v>
      </c>
      <c r="BV254">
        <v>40.799999999999997</v>
      </c>
      <c r="BW254">
        <v>55</v>
      </c>
      <c r="BX254">
        <v>76</v>
      </c>
      <c r="BY254">
        <v>1</v>
      </c>
    </row>
    <row r="255" spans="1:77" x14ac:dyDescent="0.3">
      <c r="A255" t="s">
        <v>67</v>
      </c>
      <c r="B255">
        <v>0</v>
      </c>
      <c r="C255">
        <v>0</v>
      </c>
      <c r="D255">
        <v>0</v>
      </c>
      <c r="E255">
        <v>0</v>
      </c>
      <c r="F255">
        <v>1</v>
      </c>
      <c r="G255">
        <v>0</v>
      </c>
      <c r="H255">
        <v>18500</v>
      </c>
      <c r="J255">
        <v>1.65</v>
      </c>
      <c r="K255" t="s">
        <v>52</v>
      </c>
      <c r="L255" t="s">
        <v>68</v>
      </c>
      <c r="M255" t="s">
        <v>74</v>
      </c>
      <c r="N255">
        <v>0</v>
      </c>
      <c r="O255">
        <v>1</v>
      </c>
      <c r="P255">
        <v>0</v>
      </c>
      <c r="Q255" t="s">
        <v>55</v>
      </c>
      <c r="R255">
        <v>0</v>
      </c>
      <c r="S255">
        <v>1</v>
      </c>
      <c r="T255" t="s">
        <v>77</v>
      </c>
      <c r="U255">
        <v>1</v>
      </c>
      <c r="V255">
        <v>1</v>
      </c>
      <c r="W255">
        <v>1</v>
      </c>
      <c r="X255">
        <v>1</v>
      </c>
      <c r="Y255">
        <v>1</v>
      </c>
      <c r="Z255">
        <v>1</v>
      </c>
      <c r="AA255">
        <v>1</v>
      </c>
      <c r="AB255">
        <v>0</v>
      </c>
      <c r="AC255">
        <v>1</v>
      </c>
      <c r="AD255">
        <v>0</v>
      </c>
      <c r="AE255" t="s">
        <v>66</v>
      </c>
      <c r="AF255">
        <v>61.9</v>
      </c>
      <c r="AG255">
        <v>57</v>
      </c>
      <c r="AH255">
        <v>34.700000000000003</v>
      </c>
      <c r="AI255">
        <v>40.799999999999997</v>
      </c>
      <c r="AJ255">
        <v>53</v>
      </c>
      <c r="AK255">
        <v>77</v>
      </c>
      <c r="AL255">
        <v>1</v>
      </c>
      <c r="AM255">
        <v>18500</v>
      </c>
      <c r="AN255">
        <v>9.8255260110664153</v>
      </c>
      <c r="AO255">
        <v>1.65</v>
      </c>
      <c r="AP255" t="s">
        <v>52</v>
      </c>
      <c r="AQ255" t="s">
        <v>68</v>
      </c>
      <c r="AR255" t="s">
        <v>74</v>
      </c>
      <c r="AS255">
        <v>0</v>
      </c>
      <c r="AT255">
        <v>1</v>
      </c>
      <c r="AU255">
        <v>0</v>
      </c>
      <c r="AV255">
        <v>0</v>
      </c>
      <c r="AW255">
        <v>0</v>
      </c>
      <c r="AX255" t="s">
        <v>55</v>
      </c>
      <c r="AY255">
        <v>0</v>
      </c>
      <c r="AZ255">
        <v>1</v>
      </c>
      <c r="BA255">
        <v>0</v>
      </c>
      <c r="BB255">
        <v>0</v>
      </c>
      <c r="BC255">
        <v>0</v>
      </c>
      <c r="BD255">
        <v>1</v>
      </c>
      <c r="BE255">
        <v>0</v>
      </c>
      <c r="BF255">
        <v>0</v>
      </c>
      <c r="BG255" t="s">
        <v>77</v>
      </c>
      <c r="BH255">
        <v>1</v>
      </c>
      <c r="BI255">
        <v>1</v>
      </c>
      <c r="BJ255">
        <v>1</v>
      </c>
      <c r="BK255">
        <v>1</v>
      </c>
      <c r="BL255">
        <v>1</v>
      </c>
      <c r="BM255">
        <v>1</v>
      </c>
      <c r="BN255">
        <v>1</v>
      </c>
      <c r="BO255">
        <v>0</v>
      </c>
      <c r="BP255">
        <v>1</v>
      </c>
      <c r="BQ255">
        <v>0</v>
      </c>
      <c r="BR255" t="s">
        <v>66</v>
      </c>
      <c r="BS255">
        <v>61.9</v>
      </c>
      <c r="BT255">
        <v>57</v>
      </c>
      <c r="BU255">
        <v>34.700000000000003</v>
      </c>
      <c r="BV255">
        <v>40.799999999999997</v>
      </c>
      <c r="BW255">
        <v>53</v>
      </c>
      <c r="BX255">
        <v>77</v>
      </c>
      <c r="BY255">
        <v>1</v>
      </c>
    </row>
    <row r="256" spans="1:77" x14ac:dyDescent="0.3">
      <c r="A256" t="s">
        <v>62</v>
      </c>
      <c r="B256">
        <v>0</v>
      </c>
      <c r="C256">
        <v>1</v>
      </c>
      <c r="D256">
        <v>0</v>
      </c>
      <c r="E256">
        <v>0</v>
      </c>
      <c r="F256">
        <v>0</v>
      </c>
      <c r="G256">
        <v>0</v>
      </c>
      <c r="H256">
        <v>7826</v>
      </c>
      <c r="J256">
        <v>1.0049999999999999</v>
      </c>
      <c r="K256" t="s">
        <v>52</v>
      </c>
      <c r="L256" t="s">
        <v>63</v>
      </c>
      <c r="M256" t="s">
        <v>60</v>
      </c>
      <c r="N256">
        <v>0</v>
      </c>
      <c r="O256">
        <v>0</v>
      </c>
      <c r="P256">
        <v>1</v>
      </c>
      <c r="Q256" t="s">
        <v>55</v>
      </c>
      <c r="R256">
        <v>0</v>
      </c>
      <c r="S256">
        <v>1</v>
      </c>
      <c r="T256" t="s">
        <v>65</v>
      </c>
      <c r="U256">
        <v>1</v>
      </c>
      <c r="V256">
        <v>1</v>
      </c>
      <c r="W256">
        <v>0</v>
      </c>
      <c r="X256">
        <v>1</v>
      </c>
      <c r="Y256">
        <v>1</v>
      </c>
      <c r="Z256">
        <v>1</v>
      </c>
      <c r="AA256">
        <v>1</v>
      </c>
      <c r="AB256">
        <v>1</v>
      </c>
      <c r="AC256">
        <v>1</v>
      </c>
      <c r="AD256">
        <v>1</v>
      </c>
      <c r="AE256" t="s">
        <v>66</v>
      </c>
      <c r="AF256">
        <v>61.8</v>
      </c>
      <c r="AG256">
        <v>55.9</v>
      </c>
      <c r="AH256">
        <v>34.799999999999997</v>
      </c>
      <c r="AI256">
        <v>40.799999999999997</v>
      </c>
      <c r="AJ256">
        <v>50</v>
      </c>
      <c r="AK256">
        <v>77</v>
      </c>
      <c r="AL256">
        <v>1</v>
      </c>
      <c r="AM256">
        <v>7826</v>
      </c>
      <c r="AN256">
        <v>8.9652068027703571</v>
      </c>
      <c r="AO256">
        <v>1.0049999999999999</v>
      </c>
      <c r="AP256" t="s">
        <v>52</v>
      </c>
      <c r="AQ256" t="s">
        <v>63</v>
      </c>
      <c r="AR256" t="s">
        <v>60</v>
      </c>
      <c r="AS256">
        <v>0</v>
      </c>
      <c r="AT256">
        <v>0</v>
      </c>
      <c r="AU256">
        <v>0</v>
      </c>
      <c r="AV256">
        <v>0</v>
      </c>
      <c r="AW256">
        <v>1</v>
      </c>
      <c r="AX256" t="s">
        <v>55</v>
      </c>
      <c r="AY256">
        <v>0</v>
      </c>
      <c r="AZ256">
        <v>1</v>
      </c>
      <c r="BA256">
        <v>0</v>
      </c>
      <c r="BB256">
        <v>0</v>
      </c>
      <c r="BC256">
        <v>0</v>
      </c>
      <c r="BD256">
        <v>1</v>
      </c>
      <c r="BE256">
        <v>0</v>
      </c>
      <c r="BF256">
        <v>0</v>
      </c>
      <c r="BG256" t="s">
        <v>65</v>
      </c>
      <c r="BH256">
        <v>1</v>
      </c>
      <c r="BI256">
        <v>1</v>
      </c>
      <c r="BJ256">
        <v>0</v>
      </c>
      <c r="BK256">
        <v>1</v>
      </c>
      <c r="BL256">
        <v>1</v>
      </c>
      <c r="BM256">
        <v>1</v>
      </c>
      <c r="BN256">
        <v>1</v>
      </c>
      <c r="BO256">
        <v>1</v>
      </c>
      <c r="BP256">
        <v>1</v>
      </c>
      <c r="BQ256">
        <v>1</v>
      </c>
      <c r="BR256" t="s">
        <v>66</v>
      </c>
      <c r="BS256">
        <v>61.8</v>
      </c>
      <c r="BT256">
        <v>55.9</v>
      </c>
      <c r="BU256">
        <v>34.799999999999997</v>
      </c>
      <c r="BV256">
        <v>40.799999999999997</v>
      </c>
      <c r="BW256">
        <v>50</v>
      </c>
      <c r="BX256">
        <v>77</v>
      </c>
      <c r="BY256">
        <v>1</v>
      </c>
    </row>
    <row r="257" spans="1:77" x14ac:dyDescent="0.3">
      <c r="A257" t="s">
        <v>58</v>
      </c>
      <c r="B257">
        <v>1</v>
      </c>
      <c r="C257">
        <v>0</v>
      </c>
      <c r="D257">
        <v>0</v>
      </c>
      <c r="E257">
        <v>0</v>
      </c>
      <c r="F257">
        <v>0</v>
      </c>
      <c r="G257">
        <v>0</v>
      </c>
      <c r="H257">
        <v>9714.07</v>
      </c>
      <c r="J257">
        <v>1</v>
      </c>
      <c r="K257" t="s">
        <v>52</v>
      </c>
      <c r="L257" t="s">
        <v>59</v>
      </c>
      <c r="M257" t="s">
        <v>54</v>
      </c>
      <c r="N257">
        <v>0</v>
      </c>
      <c r="O257">
        <v>0</v>
      </c>
      <c r="P257">
        <v>1</v>
      </c>
      <c r="Q257" t="s">
        <v>61</v>
      </c>
      <c r="R257">
        <v>0</v>
      </c>
      <c r="S257">
        <v>1</v>
      </c>
      <c r="T257" t="s">
        <v>56</v>
      </c>
      <c r="U257">
        <v>1</v>
      </c>
      <c r="V257">
        <v>0</v>
      </c>
      <c r="W257">
        <v>1</v>
      </c>
      <c r="X257">
        <v>0</v>
      </c>
      <c r="Y257">
        <v>0</v>
      </c>
      <c r="Z257">
        <v>1</v>
      </c>
      <c r="AA257">
        <v>0</v>
      </c>
      <c r="AB257">
        <v>1</v>
      </c>
      <c r="AC257">
        <v>0</v>
      </c>
      <c r="AD257">
        <v>0</v>
      </c>
      <c r="AE257" t="s">
        <v>57</v>
      </c>
      <c r="AF257">
        <v>61.5</v>
      </c>
      <c r="AG257">
        <v>58</v>
      </c>
      <c r="AH257">
        <v>34</v>
      </c>
      <c r="AI257">
        <v>41.2</v>
      </c>
      <c r="AJ257">
        <v>50</v>
      </c>
      <c r="AK257">
        <v>75</v>
      </c>
      <c r="AL257">
        <v>1</v>
      </c>
      <c r="AM257">
        <v>9714.07</v>
      </c>
      <c r="AN257">
        <v>9.181330628974024</v>
      </c>
      <c r="AO257">
        <v>1</v>
      </c>
      <c r="AP257" t="s">
        <v>52</v>
      </c>
      <c r="AQ257" t="s">
        <v>59</v>
      </c>
      <c r="AR257" t="s">
        <v>54</v>
      </c>
      <c r="AS257">
        <v>0</v>
      </c>
      <c r="AT257">
        <v>0</v>
      </c>
      <c r="AU257">
        <v>0</v>
      </c>
      <c r="AV257">
        <v>1</v>
      </c>
      <c r="AW257">
        <v>0</v>
      </c>
      <c r="AX257" t="s">
        <v>61</v>
      </c>
      <c r="AY257">
        <v>0</v>
      </c>
      <c r="AZ257">
        <v>1</v>
      </c>
      <c r="BA257">
        <v>0</v>
      </c>
      <c r="BB257">
        <v>0</v>
      </c>
      <c r="BC257">
        <v>0</v>
      </c>
      <c r="BD257">
        <v>0</v>
      </c>
      <c r="BE257">
        <v>0</v>
      </c>
      <c r="BF257">
        <v>1</v>
      </c>
      <c r="BG257" t="s">
        <v>56</v>
      </c>
      <c r="BH257">
        <v>1</v>
      </c>
      <c r="BI257">
        <v>0</v>
      </c>
      <c r="BJ257">
        <v>1</v>
      </c>
      <c r="BK257">
        <v>0</v>
      </c>
      <c r="BL257">
        <v>0</v>
      </c>
      <c r="BM257">
        <v>1</v>
      </c>
      <c r="BN257">
        <v>0</v>
      </c>
      <c r="BO257">
        <v>1</v>
      </c>
      <c r="BP257">
        <v>0</v>
      </c>
      <c r="BQ257">
        <v>0</v>
      </c>
      <c r="BR257" t="s">
        <v>57</v>
      </c>
      <c r="BS257">
        <v>61.5</v>
      </c>
      <c r="BT257">
        <v>58</v>
      </c>
      <c r="BU257">
        <v>34</v>
      </c>
      <c r="BV257">
        <v>41.2</v>
      </c>
      <c r="BW257">
        <v>50</v>
      </c>
      <c r="BX257">
        <v>75</v>
      </c>
      <c r="BY257">
        <v>1</v>
      </c>
    </row>
    <row r="258" spans="1:77" x14ac:dyDescent="0.3">
      <c r="A258" t="s">
        <v>75</v>
      </c>
      <c r="B258">
        <v>0</v>
      </c>
      <c r="C258">
        <v>0</v>
      </c>
      <c r="D258">
        <v>1</v>
      </c>
      <c r="E258">
        <v>0</v>
      </c>
      <c r="F258">
        <v>0</v>
      </c>
      <c r="G258">
        <v>0</v>
      </c>
      <c r="H258">
        <v>8973</v>
      </c>
      <c r="J258">
        <v>1.03</v>
      </c>
      <c r="K258" t="s">
        <v>76</v>
      </c>
      <c r="L258" t="s">
        <v>72</v>
      </c>
      <c r="M258" t="s">
        <v>60</v>
      </c>
      <c r="N258">
        <v>0</v>
      </c>
      <c r="O258">
        <v>0</v>
      </c>
      <c r="P258">
        <v>1</v>
      </c>
      <c r="Q258" t="s">
        <v>64</v>
      </c>
      <c r="R258">
        <v>0</v>
      </c>
      <c r="S258">
        <v>1</v>
      </c>
      <c r="T258" t="s">
        <v>65</v>
      </c>
      <c r="U258">
        <v>1</v>
      </c>
      <c r="V258">
        <v>1</v>
      </c>
      <c r="W258">
        <v>0</v>
      </c>
      <c r="X258">
        <v>1</v>
      </c>
      <c r="Y258">
        <v>1</v>
      </c>
      <c r="Z258">
        <v>1</v>
      </c>
      <c r="AA258">
        <v>1</v>
      </c>
      <c r="AB258">
        <v>0</v>
      </c>
      <c r="AC258">
        <v>1</v>
      </c>
      <c r="AD258">
        <v>1</v>
      </c>
      <c r="AE258" t="s">
        <v>66</v>
      </c>
      <c r="AF258">
        <v>61.4</v>
      </c>
      <c r="AG258">
        <v>56.4</v>
      </c>
      <c r="AH258">
        <v>34.6</v>
      </c>
      <c r="AI258">
        <v>40.700000000000003</v>
      </c>
      <c r="AJ258">
        <v>51</v>
      </c>
      <c r="AK258">
        <v>77</v>
      </c>
      <c r="AL258">
        <v>1</v>
      </c>
      <c r="AM258">
        <v>8973</v>
      </c>
      <c r="AN258">
        <v>9.1019753472980582</v>
      </c>
      <c r="AO258">
        <v>1.03</v>
      </c>
      <c r="AP258" t="s">
        <v>76</v>
      </c>
      <c r="AQ258" t="s">
        <v>72</v>
      </c>
      <c r="AR258" t="s">
        <v>60</v>
      </c>
      <c r="AS258">
        <v>0</v>
      </c>
      <c r="AT258">
        <v>0</v>
      </c>
      <c r="AU258">
        <v>0</v>
      </c>
      <c r="AV258">
        <v>0</v>
      </c>
      <c r="AW258">
        <v>1</v>
      </c>
      <c r="AX258" t="s">
        <v>64</v>
      </c>
      <c r="AY258">
        <v>0</v>
      </c>
      <c r="AZ258">
        <v>1</v>
      </c>
      <c r="BA258">
        <v>0</v>
      </c>
      <c r="BB258">
        <v>0</v>
      </c>
      <c r="BC258">
        <v>1</v>
      </c>
      <c r="BD258">
        <v>0</v>
      </c>
      <c r="BE258">
        <v>0</v>
      </c>
      <c r="BF258">
        <v>0</v>
      </c>
      <c r="BG258" t="s">
        <v>65</v>
      </c>
      <c r="BH258">
        <v>1</v>
      </c>
      <c r="BI258">
        <v>1</v>
      </c>
      <c r="BJ258">
        <v>0</v>
      </c>
      <c r="BK258">
        <v>1</v>
      </c>
      <c r="BL258">
        <v>1</v>
      </c>
      <c r="BM258">
        <v>1</v>
      </c>
      <c r="BN258">
        <v>1</v>
      </c>
      <c r="BO258">
        <v>0</v>
      </c>
      <c r="BP258">
        <v>1</v>
      </c>
      <c r="BQ258">
        <v>1</v>
      </c>
      <c r="BR258" t="s">
        <v>66</v>
      </c>
      <c r="BS258">
        <v>61.4</v>
      </c>
      <c r="BT258">
        <v>56.4</v>
      </c>
      <c r="BU258">
        <v>34.6</v>
      </c>
      <c r="BV258">
        <v>40.700000000000003</v>
      </c>
      <c r="BW258">
        <v>51</v>
      </c>
      <c r="BX258">
        <v>77</v>
      </c>
      <c r="BY258">
        <v>1</v>
      </c>
    </row>
    <row r="259" spans="1:77" x14ac:dyDescent="0.3">
      <c r="A259" t="s">
        <v>58</v>
      </c>
      <c r="B259">
        <v>1</v>
      </c>
      <c r="C259">
        <v>0</v>
      </c>
      <c r="D259">
        <v>0</v>
      </c>
      <c r="E259">
        <v>0</v>
      </c>
      <c r="F259">
        <v>0</v>
      </c>
      <c r="G259">
        <v>0</v>
      </c>
      <c r="H259">
        <v>20670.224999999999</v>
      </c>
      <c r="J259">
        <v>1.72</v>
      </c>
      <c r="K259" t="s">
        <v>52</v>
      </c>
      <c r="L259" t="s">
        <v>59</v>
      </c>
      <c r="M259" t="s">
        <v>54</v>
      </c>
      <c r="N259">
        <v>0</v>
      </c>
      <c r="O259">
        <v>0</v>
      </c>
      <c r="P259">
        <v>1</v>
      </c>
      <c r="Q259" t="s">
        <v>64</v>
      </c>
      <c r="R259">
        <v>0</v>
      </c>
      <c r="S259">
        <v>1</v>
      </c>
      <c r="T259" t="s">
        <v>56</v>
      </c>
      <c r="U259">
        <v>0</v>
      </c>
      <c r="V259">
        <v>1</v>
      </c>
      <c r="W259">
        <v>0</v>
      </c>
      <c r="X259">
        <v>0</v>
      </c>
      <c r="Y259">
        <v>1</v>
      </c>
      <c r="Z259">
        <v>1</v>
      </c>
      <c r="AA259">
        <v>1</v>
      </c>
      <c r="AB259">
        <v>0</v>
      </c>
      <c r="AC259">
        <v>0</v>
      </c>
      <c r="AD259">
        <v>0</v>
      </c>
      <c r="AE259" t="s">
        <v>57</v>
      </c>
      <c r="AF259">
        <v>61.9</v>
      </c>
      <c r="AG259">
        <v>57</v>
      </c>
      <c r="AH259">
        <v>35.5</v>
      </c>
      <c r="AI259">
        <v>40.6</v>
      </c>
      <c r="AJ259">
        <v>55</v>
      </c>
      <c r="AK259">
        <v>80</v>
      </c>
      <c r="AL259">
        <v>1</v>
      </c>
      <c r="AM259">
        <v>20670.224999999999</v>
      </c>
      <c r="AN259">
        <v>9.9364495379576425</v>
      </c>
      <c r="AO259">
        <v>1.72</v>
      </c>
      <c r="AP259" t="s">
        <v>52</v>
      </c>
      <c r="AQ259" t="s">
        <v>59</v>
      </c>
      <c r="AR259" t="s">
        <v>54</v>
      </c>
      <c r="AS259">
        <v>0</v>
      </c>
      <c r="AT259">
        <v>0</v>
      </c>
      <c r="AU259">
        <v>0</v>
      </c>
      <c r="AV259">
        <v>1</v>
      </c>
      <c r="AW259">
        <v>0</v>
      </c>
      <c r="AX259" t="s">
        <v>64</v>
      </c>
      <c r="AY259">
        <v>0</v>
      </c>
      <c r="AZ259">
        <v>1</v>
      </c>
      <c r="BA259">
        <v>0</v>
      </c>
      <c r="BB259">
        <v>0</v>
      </c>
      <c r="BC259">
        <v>1</v>
      </c>
      <c r="BD259">
        <v>0</v>
      </c>
      <c r="BE259">
        <v>0</v>
      </c>
      <c r="BF259">
        <v>0</v>
      </c>
      <c r="BG259" t="s">
        <v>56</v>
      </c>
      <c r="BH259">
        <v>0</v>
      </c>
      <c r="BI259">
        <v>1</v>
      </c>
      <c r="BJ259">
        <v>0</v>
      </c>
      <c r="BK259">
        <v>0</v>
      </c>
      <c r="BL259">
        <v>1</v>
      </c>
      <c r="BM259">
        <v>1</v>
      </c>
      <c r="BN259">
        <v>1</v>
      </c>
      <c r="BO259">
        <v>0</v>
      </c>
      <c r="BP259">
        <v>0</v>
      </c>
      <c r="BQ259">
        <v>0</v>
      </c>
      <c r="BR259" t="s">
        <v>57</v>
      </c>
      <c r="BS259">
        <v>61.9</v>
      </c>
      <c r="BT259">
        <v>57</v>
      </c>
      <c r="BU259">
        <v>35.5</v>
      </c>
      <c r="BV259">
        <v>40.6</v>
      </c>
      <c r="BW259">
        <v>55</v>
      </c>
      <c r="BX259">
        <v>80</v>
      </c>
      <c r="BY259">
        <v>1</v>
      </c>
    </row>
    <row r="260" spans="1:77" x14ac:dyDescent="0.3">
      <c r="A260" t="s">
        <v>71</v>
      </c>
      <c r="B260">
        <v>0</v>
      </c>
      <c r="C260">
        <v>0</v>
      </c>
      <c r="D260">
        <v>0</v>
      </c>
      <c r="E260">
        <v>0</v>
      </c>
      <c r="F260">
        <v>0</v>
      </c>
      <c r="G260">
        <v>1</v>
      </c>
      <c r="H260">
        <v>8114</v>
      </c>
      <c r="J260">
        <v>1.0840000000000001</v>
      </c>
      <c r="K260" t="s">
        <v>52</v>
      </c>
      <c r="L260" t="s">
        <v>72</v>
      </c>
      <c r="M260" t="s">
        <v>60</v>
      </c>
      <c r="N260">
        <v>0</v>
      </c>
      <c r="O260">
        <v>0</v>
      </c>
      <c r="P260">
        <v>1</v>
      </c>
      <c r="Q260" t="s">
        <v>55</v>
      </c>
      <c r="R260">
        <v>0</v>
      </c>
      <c r="S260">
        <v>1</v>
      </c>
      <c r="T260" t="s">
        <v>65</v>
      </c>
      <c r="U260">
        <v>1</v>
      </c>
      <c r="V260">
        <v>1</v>
      </c>
      <c r="W260">
        <v>0</v>
      </c>
      <c r="X260">
        <v>1</v>
      </c>
      <c r="Y260">
        <v>1</v>
      </c>
      <c r="Z260">
        <v>1</v>
      </c>
      <c r="AA260">
        <v>1</v>
      </c>
      <c r="AB260">
        <v>0</v>
      </c>
      <c r="AC260">
        <v>1</v>
      </c>
      <c r="AD260">
        <v>0</v>
      </c>
      <c r="AE260" t="s">
        <v>66</v>
      </c>
      <c r="AF260">
        <v>61.1</v>
      </c>
      <c r="AG260">
        <v>56.4</v>
      </c>
      <c r="AH260">
        <v>34.5</v>
      </c>
      <c r="AI260">
        <v>40.799999999999997</v>
      </c>
      <c r="AJ260">
        <v>52</v>
      </c>
      <c r="AK260">
        <v>76</v>
      </c>
      <c r="AL260">
        <v>1</v>
      </c>
      <c r="AM260">
        <v>8114</v>
      </c>
      <c r="AN260">
        <v>9.0013462437663918</v>
      </c>
      <c r="AO260">
        <v>1.0840000000000001</v>
      </c>
      <c r="AP260" t="s">
        <v>52</v>
      </c>
      <c r="AQ260" t="s">
        <v>72</v>
      </c>
      <c r="AR260" t="s">
        <v>60</v>
      </c>
      <c r="AS260">
        <v>0</v>
      </c>
      <c r="AT260">
        <v>0</v>
      </c>
      <c r="AU260">
        <v>0</v>
      </c>
      <c r="AV260">
        <v>0</v>
      </c>
      <c r="AW260">
        <v>1</v>
      </c>
      <c r="AX260" t="s">
        <v>55</v>
      </c>
      <c r="AY260">
        <v>0</v>
      </c>
      <c r="AZ260">
        <v>1</v>
      </c>
      <c r="BA260">
        <v>0</v>
      </c>
      <c r="BB260">
        <v>0</v>
      </c>
      <c r="BC260">
        <v>0</v>
      </c>
      <c r="BD260">
        <v>1</v>
      </c>
      <c r="BE260">
        <v>0</v>
      </c>
      <c r="BF260">
        <v>0</v>
      </c>
      <c r="BG260" t="s">
        <v>65</v>
      </c>
      <c r="BH260">
        <v>1</v>
      </c>
      <c r="BI260">
        <v>1</v>
      </c>
      <c r="BJ260">
        <v>0</v>
      </c>
      <c r="BK260">
        <v>1</v>
      </c>
      <c r="BL260">
        <v>1</v>
      </c>
      <c r="BM260">
        <v>1</v>
      </c>
      <c r="BN260">
        <v>1</v>
      </c>
      <c r="BO260">
        <v>0</v>
      </c>
      <c r="BP260">
        <v>1</v>
      </c>
      <c r="BQ260">
        <v>0</v>
      </c>
      <c r="BR260" t="s">
        <v>66</v>
      </c>
      <c r="BS260">
        <v>61.1</v>
      </c>
      <c r="BT260">
        <v>56.4</v>
      </c>
      <c r="BU260">
        <v>34.5</v>
      </c>
      <c r="BV260">
        <v>40.799999999999997</v>
      </c>
      <c r="BW260">
        <v>52</v>
      </c>
      <c r="BX260">
        <v>76</v>
      </c>
      <c r="BY260">
        <v>1</v>
      </c>
    </row>
    <row r="261" spans="1:77" x14ac:dyDescent="0.3">
      <c r="A261" t="s">
        <v>58</v>
      </c>
      <c r="B261">
        <v>1</v>
      </c>
      <c r="C261">
        <v>0</v>
      </c>
      <c r="D261">
        <v>0</v>
      </c>
      <c r="E261">
        <v>0</v>
      </c>
      <c r="F261">
        <v>0</v>
      </c>
      <c r="G261">
        <v>0</v>
      </c>
      <c r="H261">
        <v>9919.9349999999995</v>
      </c>
      <c r="J261">
        <v>1.25</v>
      </c>
      <c r="K261" t="s">
        <v>52</v>
      </c>
      <c r="L261" t="s">
        <v>59</v>
      </c>
      <c r="M261" t="s">
        <v>60</v>
      </c>
      <c r="N261">
        <v>0</v>
      </c>
      <c r="O261">
        <v>0</v>
      </c>
      <c r="P261">
        <v>1</v>
      </c>
      <c r="Q261" t="s">
        <v>55</v>
      </c>
      <c r="R261">
        <v>0</v>
      </c>
      <c r="S261">
        <v>1</v>
      </c>
      <c r="T261" t="s">
        <v>65</v>
      </c>
      <c r="U261">
        <v>0</v>
      </c>
      <c r="V261">
        <v>0</v>
      </c>
      <c r="W261">
        <v>0</v>
      </c>
      <c r="X261">
        <v>1</v>
      </c>
      <c r="Y261">
        <v>0</v>
      </c>
      <c r="Z261">
        <v>1</v>
      </c>
      <c r="AA261">
        <v>1</v>
      </c>
      <c r="AB261">
        <v>0</v>
      </c>
      <c r="AC261">
        <v>0</v>
      </c>
      <c r="AD261">
        <v>0</v>
      </c>
      <c r="AE261" t="s">
        <v>57</v>
      </c>
      <c r="AF261">
        <v>61.4</v>
      </c>
      <c r="AG261">
        <v>57</v>
      </c>
      <c r="AH261">
        <v>34.5</v>
      </c>
      <c r="AI261">
        <v>41</v>
      </c>
      <c r="AJ261">
        <v>55</v>
      </c>
      <c r="AK261">
        <v>75</v>
      </c>
      <c r="AL261">
        <v>1</v>
      </c>
      <c r="AM261">
        <v>9919.9349999999995</v>
      </c>
      <c r="AN261">
        <v>9.2023016478380963</v>
      </c>
      <c r="AO261">
        <v>1.25</v>
      </c>
      <c r="AP261" t="s">
        <v>52</v>
      </c>
      <c r="AQ261" t="s">
        <v>59</v>
      </c>
      <c r="AR261" t="s">
        <v>60</v>
      </c>
      <c r="AS261">
        <v>0</v>
      </c>
      <c r="AT261">
        <v>0</v>
      </c>
      <c r="AU261">
        <v>0</v>
      </c>
      <c r="AV261">
        <v>0</v>
      </c>
      <c r="AW261">
        <v>1</v>
      </c>
      <c r="AX261" t="s">
        <v>55</v>
      </c>
      <c r="AY261">
        <v>0</v>
      </c>
      <c r="AZ261">
        <v>1</v>
      </c>
      <c r="BA261">
        <v>0</v>
      </c>
      <c r="BB261">
        <v>0</v>
      </c>
      <c r="BC261">
        <v>0</v>
      </c>
      <c r="BD261">
        <v>1</v>
      </c>
      <c r="BE261">
        <v>0</v>
      </c>
      <c r="BF261">
        <v>0</v>
      </c>
      <c r="BG261" t="s">
        <v>65</v>
      </c>
      <c r="BH261">
        <v>0</v>
      </c>
      <c r="BI261">
        <v>0</v>
      </c>
      <c r="BJ261">
        <v>0</v>
      </c>
      <c r="BK261">
        <v>1</v>
      </c>
      <c r="BL261">
        <v>0</v>
      </c>
      <c r="BM261">
        <v>1</v>
      </c>
      <c r="BN261">
        <v>1</v>
      </c>
      <c r="BO261">
        <v>0</v>
      </c>
      <c r="BP261">
        <v>0</v>
      </c>
      <c r="BQ261">
        <v>0</v>
      </c>
      <c r="BR261" t="s">
        <v>57</v>
      </c>
      <c r="BS261">
        <v>61.4</v>
      </c>
      <c r="BT261">
        <v>57</v>
      </c>
      <c r="BU261">
        <v>34.5</v>
      </c>
      <c r="BV261">
        <v>41</v>
      </c>
      <c r="BW261">
        <v>55</v>
      </c>
      <c r="BX261">
        <v>75</v>
      </c>
      <c r="BY261">
        <v>1</v>
      </c>
    </row>
    <row r="262" spans="1:77" x14ac:dyDescent="0.3">
      <c r="A262" t="s">
        <v>67</v>
      </c>
      <c r="B262">
        <v>0</v>
      </c>
      <c r="C262">
        <v>0</v>
      </c>
      <c r="D262">
        <v>0</v>
      </c>
      <c r="E262">
        <v>0</v>
      </c>
      <c r="F262">
        <v>1</v>
      </c>
      <c r="G262">
        <v>0</v>
      </c>
      <c r="H262">
        <v>13380</v>
      </c>
      <c r="J262">
        <v>1.6</v>
      </c>
      <c r="K262" t="s">
        <v>52</v>
      </c>
      <c r="L262" t="s">
        <v>68</v>
      </c>
      <c r="M262" t="s">
        <v>60</v>
      </c>
      <c r="N262">
        <v>0</v>
      </c>
      <c r="O262">
        <v>0</v>
      </c>
      <c r="P262">
        <v>1</v>
      </c>
      <c r="Q262" t="s">
        <v>64</v>
      </c>
      <c r="R262">
        <v>0</v>
      </c>
      <c r="S262">
        <v>1</v>
      </c>
      <c r="T262" t="s">
        <v>70</v>
      </c>
      <c r="U262">
        <v>1</v>
      </c>
      <c r="V262">
        <v>1</v>
      </c>
      <c r="W262">
        <v>1</v>
      </c>
      <c r="X262">
        <v>1</v>
      </c>
      <c r="Y262">
        <v>1</v>
      </c>
      <c r="Z262">
        <v>1</v>
      </c>
      <c r="AA262">
        <v>1</v>
      </c>
      <c r="AB262">
        <v>0</v>
      </c>
      <c r="AC262">
        <v>1</v>
      </c>
      <c r="AD262">
        <v>1</v>
      </c>
      <c r="AE262" t="s">
        <v>66</v>
      </c>
      <c r="AF262">
        <v>61.9</v>
      </c>
      <c r="AG262">
        <v>57</v>
      </c>
      <c r="AH262">
        <v>34.799999999999997</v>
      </c>
      <c r="AI262">
        <v>40.9</v>
      </c>
      <c r="AJ262">
        <v>55</v>
      </c>
      <c r="AK262">
        <v>77</v>
      </c>
      <c r="AL262">
        <v>1</v>
      </c>
      <c r="AM262">
        <v>13380</v>
      </c>
      <c r="AN262">
        <v>9.5015163336822202</v>
      </c>
      <c r="AO262">
        <v>1.6</v>
      </c>
      <c r="AP262" t="s">
        <v>52</v>
      </c>
      <c r="AQ262" t="s">
        <v>68</v>
      </c>
      <c r="AR262" t="s">
        <v>60</v>
      </c>
      <c r="AS262">
        <v>0</v>
      </c>
      <c r="AT262">
        <v>0</v>
      </c>
      <c r="AU262">
        <v>0</v>
      </c>
      <c r="AV262">
        <v>0</v>
      </c>
      <c r="AW262">
        <v>1</v>
      </c>
      <c r="AX262" t="s">
        <v>64</v>
      </c>
      <c r="AY262">
        <v>0</v>
      </c>
      <c r="AZ262">
        <v>1</v>
      </c>
      <c r="BA262">
        <v>0</v>
      </c>
      <c r="BB262">
        <v>0</v>
      </c>
      <c r="BC262">
        <v>1</v>
      </c>
      <c r="BD262">
        <v>0</v>
      </c>
      <c r="BE262">
        <v>0</v>
      </c>
      <c r="BF262">
        <v>0</v>
      </c>
      <c r="BG262" t="s">
        <v>70</v>
      </c>
      <c r="BH262">
        <v>1</v>
      </c>
      <c r="BI262">
        <v>1</v>
      </c>
      <c r="BJ262">
        <v>1</v>
      </c>
      <c r="BK262">
        <v>1</v>
      </c>
      <c r="BL262">
        <v>1</v>
      </c>
      <c r="BM262">
        <v>1</v>
      </c>
      <c r="BN262">
        <v>1</v>
      </c>
      <c r="BO262">
        <v>0</v>
      </c>
      <c r="BP262">
        <v>1</v>
      </c>
      <c r="BQ262">
        <v>1</v>
      </c>
      <c r="BR262" t="s">
        <v>66</v>
      </c>
      <c r="BS262">
        <v>61.9</v>
      </c>
      <c r="BT262">
        <v>57</v>
      </c>
      <c r="BU262">
        <v>34.799999999999997</v>
      </c>
      <c r="BV262">
        <v>40.9</v>
      </c>
      <c r="BW262">
        <v>55</v>
      </c>
      <c r="BX262">
        <v>77</v>
      </c>
      <c r="BY262">
        <v>1</v>
      </c>
    </row>
    <row r="263" spans="1:77" x14ac:dyDescent="0.3">
      <c r="A263" t="s">
        <v>58</v>
      </c>
      <c r="B263">
        <v>1</v>
      </c>
      <c r="C263">
        <v>0</v>
      </c>
      <c r="D263">
        <v>0</v>
      </c>
      <c r="E263">
        <v>0</v>
      </c>
      <c r="F263">
        <v>0</v>
      </c>
      <c r="G263">
        <v>0</v>
      </c>
      <c r="H263">
        <v>9156.56</v>
      </c>
      <c r="J263">
        <v>1.1000000000000001</v>
      </c>
      <c r="K263" t="s">
        <v>52</v>
      </c>
      <c r="L263" t="s">
        <v>59</v>
      </c>
      <c r="M263" t="s">
        <v>60</v>
      </c>
      <c r="N263">
        <v>0</v>
      </c>
      <c r="O263">
        <v>0</v>
      </c>
      <c r="P263">
        <v>1</v>
      </c>
      <c r="Q263" t="s">
        <v>78</v>
      </c>
      <c r="R263">
        <v>1</v>
      </c>
      <c r="S263">
        <v>0</v>
      </c>
      <c r="T263" t="s">
        <v>65</v>
      </c>
      <c r="U263">
        <v>1</v>
      </c>
      <c r="V263">
        <v>1</v>
      </c>
      <c r="W263">
        <v>1</v>
      </c>
      <c r="X263">
        <v>0</v>
      </c>
      <c r="Y263">
        <v>1</v>
      </c>
      <c r="Z263">
        <v>1</v>
      </c>
      <c r="AA263">
        <v>1</v>
      </c>
      <c r="AB263">
        <v>1</v>
      </c>
      <c r="AC263">
        <v>0</v>
      </c>
      <c r="AD263">
        <v>0</v>
      </c>
      <c r="AE263" t="s">
        <v>57</v>
      </c>
      <c r="AF263">
        <v>60.4</v>
      </c>
      <c r="AG263">
        <v>57</v>
      </c>
      <c r="AH263">
        <v>33.5</v>
      </c>
      <c r="AI263">
        <v>40.799999999999997</v>
      </c>
      <c r="AJ263">
        <v>50</v>
      </c>
      <c r="AK263">
        <v>75</v>
      </c>
      <c r="AL263">
        <v>1</v>
      </c>
      <c r="AM263">
        <v>9156.56</v>
      </c>
      <c r="AN263">
        <v>9.1222258412816437</v>
      </c>
      <c r="AO263">
        <v>1.1000000000000001</v>
      </c>
      <c r="AP263" t="s">
        <v>52</v>
      </c>
      <c r="AQ263" t="s">
        <v>59</v>
      </c>
      <c r="AR263" t="s">
        <v>60</v>
      </c>
      <c r="AS263">
        <v>0</v>
      </c>
      <c r="AT263">
        <v>0</v>
      </c>
      <c r="AU263">
        <v>0</v>
      </c>
      <c r="AV263">
        <v>0</v>
      </c>
      <c r="AW263">
        <v>1</v>
      </c>
      <c r="AX263" t="s">
        <v>78</v>
      </c>
      <c r="AY263">
        <v>1</v>
      </c>
      <c r="AZ263">
        <v>0</v>
      </c>
      <c r="BA263">
        <v>0</v>
      </c>
      <c r="BB263">
        <v>1</v>
      </c>
      <c r="BC263">
        <v>0</v>
      </c>
      <c r="BD263">
        <v>0</v>
      </c>
      <c r="BE263">
        <v>0</v>
      </c>
      <c r="BF263">
        <v>0</v>
      </c>
      <c r="BG263" t="s">
        <v>65</v>
      </c>
      <c r="BH263">
        <v>1</v>
      </c>
      <c r="BI263">
        <v>1</v>
      </c>
      <c r="BJ263">
        <v>1</v>
      </c>
      <c r="BK263">
        <v>0</v>
      </c>
      <c r="BL263">
        <v>1</v>
      </c>
      <c r="BM263">
        <v>1</v>
      </c>
      <c r="BN263">
        <v>1</v>
      </c>
      <c r="BO263">
        <v>1</v>
      </c>
      <c r="BP263">
        <v>0</v>
      </c>
      <c r="BQ263">
        <v>0</v>
      </c>
      <c r="BR263" t="s">
        <v>57</v>
      </c>
      <c r="BS263">
        <v>60.4</v>
      </c>
      <c r="BT263">
        <v>57</v>
      </c>
      <c r="BU263">
        <v>33.5</v>
      </c>
      <c r="BV263">
        <v>40.799999999999997</v>
      </c>
      <c r="BW263">
        <v>50</v>
      </c>
      <c r="BX263">
        <v>75</v>
      </c>
      <c r="BY263">
        <v>1</v>
      </c>
    </row>
    <row r="264" spans="1:77" x14ac:dyDescent="0.3">
      <c r="A264" t="s">
        <v>71</v>
      </c>
      <c r="B264">
        <v>0</v>
      </c>
      <c r="C264">
        <v>0</v>
      </c>
      <c r="D264">
        <v>0</v>
      </c>
      <c r="E264">
        <v>0</v>
      </c>
      <c r="F264">
        <v>0</v>
      </c>
      <c r="G264">
        <v>1</v>
      </c>
      <c r="H264">
        <v>17232</v>
      </c>
      <c r="J264">
        <v>1.3129999999999999</v>
      </c>
      <c r="K264" t="s">
        <v>52</v>
      </c>
      <c r="L264" t="s">
        <v>72</v>
      </c>
      <c r="M264" t="s">
        <v>13</v>
      </c>
      <c r="N264">
        <v>1</v>
      </c>
      <c r="O264">
        <v>0</v>
      </c>
      <c r="P264">
        <v>0</v>
      </c>
      <c r="Q264" t="s">
        <v>64</v>
      </c>
      <c r="R264">
        <v>0</v>
      </c>
      <c r="S264">
        <v>1</v>
      </c>
      <c r="T264" t="s">
        <v>65</v>
      </c>
      <c r="U264">
        <v>1</v>
      </c>
      <c r="V264">
        <v>1</v>
      </c>
      <c r="W264">
        <v>0</v>
      </c>
      <c r="X264">
        <v>1</v>
      </c>
      <c r="Y264">
        <v>1</v>
      </c>
      <c r="Z264">
        <v>1</v>
      </c>
      <c r="AA264">
        <v>1</v>
      </c>
      <c r="AB264">
        <v>0</v>
      </c>
      <c r="AC264">
        <v>1</v>
      </c>
      <c r="AD264">
        <v>1</v>
      </c>
      <c r="AE264" t="s">
        <v>66</v>
      </c>
      <c r="AF264">
        <v>61.7</v>
      </c>
      <c r="AG264">
        <v>55.8</v>
      </c>
      <c r="AH264">
        <v>34.6</v>
      </c>
      <c r="AI264">
        <v>40.6</v>
      </c>
      <c r="AJ264">
        <v>52</v>
      </c>
      <c r="AK264">
        <v>77</v>
      </c>
      <c r="AL264">
        <v>1</v>
      </c>
      <c r="AM264">
        <v>17232</v>
      </c>
      <c r="AN264">
        <v>9.7545233993961702</v>
      </c>
      <c r="AO264">
        <v>1.3129999999999999</v>
      </c>
      <c r="AP264" t="s">
        <v>52</v>
      </c>
      <c r="AQ264" t="s">
        <v>72</v>
      </c>
      <c r="AR264" t="s">
        <v>13</v>
      </c>
      <c r="AS264">
        <v>1</v>
      </c>
      <c r="AT264">
        <v>0</v>
      </c>
      <c r="AU264">
        <v>0</v>
      </c>
      <c r="AV264">
        <v>0</v>
      </c>
      <c r="AW264">
        <v>0</v>
      </c>
      <c r="AX264" t="s">
        <v>64</v>
      </c>
      <c r="AY264">
        <v>0</v>
      </c>
      <c r="AZ264">
        <v>1</v>
      </c>
      <c r="BA264">
        <v>0</v>
      </c>
      <c r="BB264">
        <v>0</v>
      </c>
      <c r="BC264">
        <v>1</v>
      </c>
      <c r="BD264">
        <v>0</v>
      </c>
      <c r="BE264">
        <v>0</v>
      </c>
      <c r="BF264">
        <v>0</v>
      </c>
      <c r="BG264" t="s">
        <v>65</v>
      </c>
      <c r="BH264">
        <v>1</v>
      </c>
      <c r="BI264">
        <v>1</v>
      </c>
      <c r="BJ264">
        <v>0</v>
      </c>
      <c r="BK264">
        <v>1</v>
      </c>
      <c r="BL264">
        <v>1</v>
      </c>
      <c r="BM264">
        <v>1</v>
      </c>
      <c r="BN264">
        <v>1</v>
      </c>
      <c r="BO264">
        <v>0</v>
      </c>
      <c r="BP264">
        <v>1</v>
      </c>
      <c r="BQ264">
        <v>1</v>
      </c>
      <c r="BR264" t="s">
        <v>66</v>
      </c>
      <c r="BS264">
        <v>61.7</v>
      </c>
      <c r="BT264">
        <v>55.8</v>
      </c>
      <c r="BU264">
        <v>34.6</v>
      </c>
      <c r="BV264">
        <v>40.6</v>
      </c>
      <c r="BW264">
        <v>52</v>
      </c>
      <c r="BX264">
        <v>77</v>
      </c>
      <c r="BY264">
        <v>1</v>
      </c>
    </row>
    <row r="265" spans="1:77" x14ac:dyDescent="0.3">
      <c r="A265" t="s">
        <v>58</v>
      </c>
      <c r="B265">
        <v>1</v>
      </c>
      <c r="C265">
        <v>0</v>
      </c>
      <c r="D265">
        <v>0</v>
      </c>
      <c r="E265">
        <v>0</v>
      </c>
      <c r="F265">
        <v>0</v>
      </c>
      <c r="G265">
        <v>0</v>
      </c>
      <c r="H265">
        <v>17324.18</v>
      </c>
      <c r="J265">
        <v>1.41</v>
      </c>
      <c r="K265" t="s">
        <v>52</v>
      </c>
      <c r="L265" t="s">
        <v>59</v>
      </c>
      <c r="M265" t="s">
        <v>54</v>
      </c>
      <c r="N265">
        <v>0</v>
      </c>
      <c r="O265">
        <v>0</v>
      </c>
      <c r="P265">
        <v>1</v>
      </c>
      <c r="Q265" t="s">
        <v>73</v>
      </c>
      <c r="R265">
        <v>0</v>
      </c>
      <c r="S265">
        <v>1</v>
      </c>
      <c r="T265" t="s">
        <v>56</v>
      </c>
      <c r="U265">
        <v>0</v>
      </c>
      <c r="V265">
        <v>1</v>
      </c>
      <c r="W265">
        <v>1</v>
      </c>
      <c r="X265">
        <v>0</v>
      </c>
      <c r="Y265">
        <v>1</v>
      </c>
      <c r="Z265">
        <v>1</v>
      </c>
      <c r="AA265">
        <v>1</v>
      </c>
      <c r="AB265">
        <v>1</v>
      </c>
      <c r="AC265">
        <v>0</v>
      </c>
      <c r="AD265">
        <v>0</v>
      </c>
      <c r="AE265" t="s">
        <v>57</v>
      </c>
      <c r="AF265">
        <v>61.7</v>
      </c>
      <c r="AG265">
        <v>55</v>
      </c>
      <c r="AH265">
        <v>35</v>
      </c>
      <c r="AI265">
        <v>40.799999999999997</v>
      </c>
      <c r="AJ265">
        <v>50</v>
      </c>
      <c r="AK265">
        <v>80</v>
      </c>
      <c r="AL265">
        <v>1</v>
      </c>
      <c r="AM265">
        <v>17324.18</v>
      </c>
      <c r="AN265">
        <v>9.7598584924906522</v>
      </c>
      <c r="AO265">
        <v>1.41</v>
      </c>
      <c r="AP265" t="s">
        <v>52</v>
      </c>
      <c r="AQ265" t="s">
        <v>59</v>
      </c>
      <c r="AR265" t="s">
        <v>54</v>
      </c>
      <c r="AS265">
        <v>0</v>
      </c>
      <c r="AT265">
        <v>0</v>
      </c>
      <c r="AU265">
        <v>0</v>
      </c>
      <c r="AV265">
        <v>1</v>
      </c>
      <c r="AW265">
        <v>0</v>
      </c>
      <c r="AX265" t="s">
        <v>73</v>
      </c>
      <c r="AY265">
        <v>0</v>
      </c>
      <c r="AZ265">
        <v>1</v>
      </c>
      <c r="BA265">
        <v>0</v>
      </c>
      <c r="BB265">
        <v>0</v>
      </c>
      <c r="BC265">
        <v>0</v>
      </c>
      <c r="BD265">
        <v>0</v>
      </c>
      <c r="BE265">
        <v>1</v>
      </c>
      <c r="BF265">
        <v>0</v>
      </c>
      <c r="BG265" t="s">
        <v>56</v>
      </c>
      <c r="BH265">
        <v>0</v>
      </c>
      <c r="BI265">
        <v>1</v>
      </c>
      <c r="BJ265">
        <v>1</v>
      </c>
      <c r="BK265">
        <v>0</v>
      </c>
      <c r="BL265">
        <v>1</v>
      </c>
      <c r="BM265">
        <v>1</v>
      </c>
      <c r="BN265">
        <v>1</v>
      </c>
      <c r="BO265">
        <v>1</v>
      </c>
      <c r="BP265">
        <v>0</v>
      </c>
      <c r="BQ265">
        <v>0</v>
      </c>
      <c r="BR265" t="s">
        <v>57</v>
      </c>
      <c r="BS265">
        <v>61.7</v>
      </c>
      <c r="BT265">
        <v>55</v>
      </c>
      <c r="BU265">
        <v>35</v>
      </c>
      <c r="BV265">
        <v>40.799999999999997</v>
      </c>
      <c r="BW265">
        <v>50</v>
      </c>
      <c r="BX265">
        <v>80</v>
      </c>
      <c r="BY265">
        <v>1</v>
      </c>
    </row>
    <row r="266" spans="1:77" x14ac:dyDescent="0.3">
      <c r="A266" t="s">
        <v>58</v>
      </c>
      <c r="B266">
        <v>1</v>
      </c>
      <c r="C266">
        <v>0</v>
      </c>
      <c r="D266">
        <v>0</v>
      </c>
      <c r="E266">
        <v>0</v>
      </c>
      <c r="F266">
        <v>0</v>
      </c>
      <c r="G266">
        <v>0</v>
      </c>
      <c r="H266">
        <v>17527.09</v>
      </c>
      <c r="J266">
        <v>1.28</v>
      </c>
      <c r="K266" t="s">
        <v>52</v>
      </c>
      <c r="L266" t="s">
        <v>59</v>
      </c>
      <c r="M266" t="s">
        <v>13</v>
      </c>
      <c r="N266">
        <v>1</v>
      </c>
      <c r="O266">
        <v>0</v>
      </c>
      <c r="P266">
        <v>0</v>
      </c>
      <c r="Q266" t="s">
        <v>64</v>
      </c>
      <c r="R266">
        <v>0</v>
      </c>
      <c r="S266">
        <v>1</v>
      </c>
      <c r="T266" t="s">
        <v>65</v>
      </c>
      <c r="U266">
        <v>0</v>
      </c>
      <c r="V266">
        <v>0</v>
      </c>
      <c r="W266">
        <v>1</v>
      </c>
      <c r="X266">
        <v>0</v>
      </c>
      <c r="Y266">
        <v>1</v>
      </c>
      <c r="Z266">
        <v>1</v>
      </c>
      <c r="AA266">
        <v>1</v>
      </c>
      <c r="AB266">
        <v>1</v>
      </c>
      <c r="AC266">
        <v>0</v>
      </c>
      <c r="AD266">
        <v>0</v>
      </c>
      <c r="AE266" t="s">
        <v>57</v>
      </c>
      <c r="AF266">
        <v>61.5</v>
      </c>
      <c r="AG266">
        <v>56</v>
      </c>
      <c r="AH266">
        <v>35</v>
      </c>
      <c r="AI266">
        <v>40.799999999999997</v>
      </c>
      <c r="AJ266">
        <v>50</v>
      </c>
      <c r="AK266">
        <v>80</v>
      </c>
      <c r="AL266">
        <v>1</v>
      </c>
      <c r="AM266">
        <v>17527.09</v>
      </c>
      <c r="AN266">
        <v>9.7715029629946653</v>
      </c>
      <c r="AO266">
        <v>1.28</v>
      </c>
      <c r="AP266" t="s">
        <v>52</v>
      </c>
      <c r="AQ266" t="s">
        <v>59</v>
      </c>
      <c r="AR266" t="s">
        <v>13</v>
      </c>
      <c r="AS266">
        <v>1</v>
      </c>
      <c r="AT266">
        <v>0</v>
      </c>
      <c r="AU266">
        <v>0</v>
      </c>
      <c r="AV266">
        <v>0</v>
      </c>
      <c r="AW266">
        <v>0</v>
      </c>
      <c r="AX266" t="s">
        <v>64</v>
      </c>
      <c r="AY266">
        <v>0</v>
      </c>
      <c r="AZ266">
        <v>1</v>
      </c>
      <c r="BA266">
        <v>0</v>
      </c>
      <c r="BB266">
        <v>0</v>
      </c>
      <c r="BC266">
        <v>1</v>
      </c>
      <c r="BD266">
        <v>0</v>
      </c>
      <c r="BE266">
        <v>0</v>
      </c>
      <c r="BF266">
        <v>0</v>
      </c>
      <c r="BG266" t="s">
        <v>65</v>
      </c>
      <c r="BH266">
        <v>0</v>
      </c>
      <c r="BI266">
        <v>0</v>
      </c>
      <c r="BJ266">
        <v>1</v>
      </c>
      <c r="BK266">
        <v>0</v>
      </c>
      <c r="BL266">
        <v>1</v>
      </c>
      <c r="BM266">
        <v>1</v>
      </c>
      <c r="BN266">
        <v>1</v>
      </c>
      <c r="BO266">
        <v>1</v>
      </c>
      <c r="BP266">
        <v>0</v>
      </c>
      <c r="BQ266">
        <v>0</v>
      </c>
      <c r="BR266" t="s">
        <v>57</v>
      </c>
      <c r="BS266">
        <v>61.5</v>
      </c>
      <c r="BT266">
        <v>56</v>
      </c>
      <c r="BU266">
        <v>35</v>
      </c>
      <c r="BV266">
        <v>40.799999999999997</v>
      </c>
      <c r="BW266">
        <v>50</v>
      </c>
      <c r="BX266">
        <v>80</v>
      </c>
      <c r="BY266">
        <v>1</v>
      </c>
    </row>
    <row r="267" spans="1:77" x14ac:dyDescent="0.3">
      <c r="A267" t="s">
        <v>58</v>
      </c>
      <c r="B267">
        <v>1</v>
      </c>
      <c r="C267">
        <v>0</v>
      </c>
      <c r="D267">
        <v>0</v>
      </c>
      <c r="E267">
        <v>0</v>
      </c>
      <c r="F267">
        <v>0</v>
      </c>
      <c r="G267">
        <v>0</v>
      </c>
      <c r="H267">
        <v>33313.684999999998</v>
      </c>
      <c r="J267">
        <v>1.92</v>
      </c>
      <c r="K267" t="s">
        <v>52</v>
      </c>
      <c r="L267" t="s">
        <v>59</v>
      </c>
      <c r="M267" t="s">
        <v>13</v>
      </c>
      <c r="N267">
        <v>1</v>
      </c>
      <c r="O267">
        <v>0</v>
      </c>
      <c r="P267">
        <v>0</v>
      </c>
      <c r="Q267" t="s">
        <v>55</v>
      </c>
      <c r="R267">
        <v>0</v>
      </c>
      <c r="S267">
        <v>1</v>
      </c>
      <c r="T267" t="s">
        <v>56</v>
      </c>
      <c r="U267">
        <v>1</v>
      </c>
      <c r="V267">
        <v>1</v>
      </c>
      <c r="W267">
        <v>0</v>
      </c>
      <c r="X267">
        <v>0</v>
      </c>
      <c r="Y267">
        <v>1</v>
      </c>
      <c r="Z267">
        <v>1</v>
      </c>
      <c r="AA267">
        <v>1</v>
      </c>
      <c r="AB267">
        <v>0</v>
      </c>
      <c r="AC267">
        <v>0</v>
      </c>
      <c r="AD267">
        <v>0</v>
      </c>
      <c r="AE267" t="s">
        <v>57</v>
      </c>
      <c r="AF267">
        <v>61.9</v>
      </c>
      <c r="AG267">
        <v>57</v>
      </c>
      <c r="AH267">
        <v>35.5</v>
      </c>
      <c r="AI267">
        <v>40.6</v>
      </c>
      <c r="AJ267">
        <v>55</v>
      </c>
      <c r="AK267">
        <v>80</v>
      </c>
      <c r="AL267">
        <v>1</v>
      </c>
      <c r="AM267">
        <v>33313.684999999998</v>
      </c>
      <c r="AN267">
        <v>10.413723552508168</v>
      </c>
      <c r="AO267">
        <v>1.92</v>
      </c>
      <c r="AP267" t="s">
        <v>52</v>
      </c>
      <c r="AQ267" t="s">
        <v>59</v>
      </c>
      <c r="AR267" t="s">
        <v>13</v>
      </c>
      <c r="AS267">
        <v>1</v>
      </c>
      <c r="AT267">
        <v>0</v>
      </c>
      <c r="AU267">
        <v>0</v>
      </c>
      <c r="AV267">
        <v>0</v>
      </c>
      <c r="AW267">
        <v>0</v>
      </c>
      <c r="AX267" t="s">
        <v>55</v>
      </c>
      <c r="AY267">
        <v>0</v>
      </c>
      <c r="AZ267">
        <v>1</v>
      </c>
      <c r="BA267">
        <v>0</v>
      </c>
      <c r="BB267">
        <v>0</v>
      </c>
      <c r="BC267">
        <v>0</v>
      </c>
      <c r="BD267">
        <v>1</v>
      </c>
      <c r="BE267">
        <v>0</v>
      </c>
      <c r="BF267">
        <v>0</v>
      </c>
      <c r="BG267" t="s">
        <v>56</v>
      </c>
      <c r="BH267">
        <v>1</v>
      </c>
      <c r="BI267">
        <v>1</v>
      </c>
      <c r="BJ267">
        <v>0</v>
      </c>
      <c r="BK267">
        <v>0</v>
      </c>
      <c r="BL267">
        <v>1</v>
      </c>
      <c r="BM267">
        <v>1</v>
      </c>
      <c r="BN267">
        <v>1</v>
      </c>
      <c r="BO267">
        <v>0</v>
      </c>
      <c r="BP267">
        <v>0</v>
      </c>
      <c r="BQ267">
        <v>0</v>
      </c>
      <c r="BR267" t="s">
        <v>57</v>
      </c>
      <c r="BS267">
        <v>61.9</v>
      </c>
      <c r="BT267">
        <v>57</v>
      </c>
      <c r="BU267">
        <v>35.5</v>
      </c>
      <c r="BV267">
        <v>40.6</v>
      </c>
      <c r="BW267">
        <v>55</v>
      </c>
      <c r="BX267">
        <v>80</v>
      </c>
      <c r="BY267">
        <v>1</v>
      </c>
    </row>
    <row r="268" spans="1:77" x14ac:dyDescent="0.3">
      <c r="A268" t="s">
        <v>58</v>
      </c>
      <c r="B268">
        <v>1</v>
      </c>
      <c r="C268">
        <v>0</v>
      </c>
      <c r="D268">
        <v>0</v>
      </c>
      <c r="E268">
        <v>0</v>
      </c>
      <c r="F268">
        <v>0</v>
      </c>
      <c r="G268">
        <v>0</v>
      </c>
      <c r="H268">
        <v>14594.744999999999</v>
      </c>
      <c r="J268">
        <v>1.52</v>
      </c>
      <c r="K268" t="s">
        <v>52</v>
      </c>
      <c r="L268" t="s">
        <v>59</v>
      </c>
      <c r="M268" t="s">
        <v>60</v>
      </c>
      <c r="N268">
        <v>0</v>
      </c>
      <c r="O268">
        <v>0</v>
      </c>
      <c r="P268">
        <v>1</v>
      </c>
      <c r="Q268" t="s">
        <v>64</v>
      </c>
      <c r="R268">
        <v>0</v>
      </c>
      <c r="S268">
        <v>1</v>
      </c>
      <c r="T268" t="s">
        <v>70</v>
      </c>
      <c r="U268">
        <v>1</v>
      </c>
      <c r="V268">
        <v>1</v>
      </c>
      <c r="W268">
        <v>0</v>
      </c>
      <c r="X268">
        <v>1</v>
      </c>
      <c r="Y268">
        <v>0</v>
      </c>
      <c r="Z268">
        <v>1</v>
      </c>
      <c r="AA268">
        <v>1</v>
      </c>
      <c r="AB268">
        <v>1</v>
      </c>
      <c r="AC268">
        <v>0</v>
      </c>
      <c r="AD268">
        <v>0</v>
      </c>
      <c r="AE268" t="s">
        <v>57</v>
      </c>
      <c r="AF268">
        <v>61.9</v>
      </c>
      <c r="AG268">
        <v>56</v>
      </c>
      <c r="AH268">
        <v>34.5</v>
      </c>
      <c r="AI268">
        <v>41</v>
      </c>
      <c r="AJ268">
        <v>50</v>
      </c>
      <c r="AK268">
        <v>80</v>
      </c>
      <c r="AL268">
        <v>1</v>
      </c>
      <c r="AM268">
        <v>14594.744999999999</v>
      </c>
      <c r="AN268">
        <v>9.5884168113986856</v>
      </c>
      <c r="AO268">
        <v>1.52</v>
      </c>
      <c r="AP268" t="s">
        <v>52</v>
      </c>
      <c r="AQ268" t="s">
        <v>59</v>
      </c>
      <c r="AR268" t="s">
        <v>60</v>
      </c>
      <c r="AS268">
        <v>0</v>
      </c>
      <c r="AT268">
        <v>0</v>
      </c>
      <c r="AU268">
        <v>0</v>
      </c>
      <c r="AV268">
        <v>0</v>
      </c>
      <c r="AW268">
        <v>1</v>
      </c>
      <c r="AX268" t="s">
        <v>64</v>
      </c>
      <c r="AY268">
        <v>0</v>
      </c>
      <c r="AZ268">
        <v>1</v>
      </c>
      <c r="BA268">
        <v>0</v>
      </c>
      <c r="BB268">
        <v>0</v>
      </c>
      <c r="BC268">
        <v>1</v>
      </c>
      <c r="BD268">
        <v>0</v>
      </c>
      <c r="BE268">
        <v>0</v>
      </c>
      <c r="BF268">
        <v>0</v>
      </c>
      <c r="BG268" t="s">
        <v>70</v>
      </c>
      <c r="BH268">
        <v>1</v>
      </c>
      <c r="BI268">
        <v>1</v>
      </c>
      <c r="BJ268">
        <v>0</v>
      </c>
      <c r="BK268">
        <v>1</v>
      </c>
      <c r="BL268">
        <v>0</v>
      </c>
      <c r="BM268">
        <v>1</v>
      </c>
      <c r="BN268">
        <v>1</v>
      </c>
      <c r="BO268">
        <v>1</v>
      </c>
      <c r="BP268">
        <v>0</v>
      </c>
      <c r="BQ268">
        <v>0</v>
      </c>
      <c r="BR268" t="s">
        <v>57</v>
      </c>
      <c r="BS268">
        <v>61.9</v>
      </c>
      <c r="BT268">
        <v>56</v>
      </c>
      <c r="BU268">
        <v>34.5</v>
      </c>
      <c r="BV268">
        <v>41</v>
      </c>
      <c r="BW268">
        <v>50</v>
      </c>
      <c r="BX268">
        <v>80</v>
      </c>
      <c r="BY268">
        <v>1</v>
      </c>
    </row>
    <row r="269" spans="1:77" x14ac:dyDescent="0.3">
      <c r="A269" t="s">
        <v>71</v>
      </c>
      <c r="B269">
        <v>0</v>
      </c>
      <c r="C269">
        <v>0</v>
      </c>
      <c r="D269">
        <v>0</v>
      </c>
      <c r="E269">
        <v>0</v>
      </c>
      <c r="F269">
        <v>0</v>
      </c>
      <c r="G269">
        <v>1</v>
      </c>
      <c r="H269">
        <v>18188</v>
      </c>
      <c r="J269">
        <v>1.58</v>
      </c>
      <c r="K269" t="s">
        <v>52</v>
      </c>
      <c r="L269" t="s">
        <v>72</v>
      </c>
      <c r="M269" t="s">
        <v>54</v>
      </c>
      <c r="N269">
        <v>0</v>
      </c>
      <c r="O269">
        <v>0</v>
      </c>
      <c r="P269">
        <v>1</v>
      </c>
      <c r="Q269" t="s">
        <v>64</v>
      </c>
      <c r="R269">
        <v>0</v>
      </c>
      <c r="S269">
        <v>1</v>
      </c>
      <c r="T269" t="s">
        <v>65</v>
      </c>
      <c r="U269">
        <v>1</v>
      </c>
      <c r="V269">
        <v>1</v>
      </c>
      <c r="W269">
        <v>0</v>
      </c>
      <c r="X269">
        <v>1</v>
      </c>
      <c r="Y269">
        <v>1</v>
      </c>
      <c r="Z269">
        <v>1</v>
      </c>
      <c r="AA269">
        <v>1</v>
      </c>
      <c r="AB269">
        <v>0</v>
      </c>
      <c r="AC269">
        <v>1</v>
      </c>
      <c r="AD269">
        <v>1</v>
      </c>
      <c r="AE269" t="s">
        <v>66</v>
      </c>
      <c r="AF269">
        <v>61.3</v>
      </c>
      <c r="AG269">
        <v>55.7</v>
      </c>
      <c r="AH269">
        <v>34.200000000000003</v>
      </c>
      <c r="AI269">
        <v>40.700000000000003</v>
      </c>
      <c r="AJ269">
        <v>51</v>
      </c>
      <c r="AK269">
        <v>77</v>
      </c>
      <c r="AL269">
        <v>1</v>
      </c>
      <c r="AM269">
        <v>18188</v>
      </c>
      <c r="AN269">
        <v>9.8085173149449005</v>
      </c>
      <c r="AO269">
        <v>1.58</v>
      </c>
      <c r="AP269" t="s">
        <v>52</v>
      </c>
      <c r="AQ269" t="s">
        <v>72</v>
      </c>
      <c r="AR269" t="s">
        <v>54</v>
      </c>
      <c r="AS269">
        <v>0</v>
      </c>
      <c r="AT269">
        <v>0</v>
      </c>
      <c r="AU269">
        <v>0</v>
      </c>
      <c r="AV269">
        <v>1</v>
      </c>
      <c r="AW269">
        <v>0</v>
      </c>
      <c r="AX269" t="s">
        <v>64</v>
      </c>
      <c r="AY269">
        <v>0</v>
      </c>
      <c r="AZ269">
        <v>1</v>
      </c>
      <c r="BA269">
        <v>0</v>
      </c>
      <c r="BB269">
        <v>0</v>
      </c>
      <c r="BC269">
        <v>1</v>
      </c>
      <c r="BD269">
        <v>0</v>
      </c>
      <c r="BE269">
        <v>0</v>
      </c>
      <c r="BF269">
        <v>0</v>
      </c>
      <c r="BG269" t="s">
        <v>65</v>
      </c>
      <c r="BH269">
        <v>1</v>
      </c>
      <c r="BI269">
        <v>1</v>
      </c>
      <c r="BJ269">
        <v>0</v>
      </c>
      <c r="BK269">
        <v>1</v>
      </c>
      <c r="BL269">
        <v>1</v>
      </c>
      <c r="BM269">
        <v>1</v>
      </c>
      <c r="BN269">
        <v>1</v>
      </c>
      <c r="BO269">
        <v>0</v>
      </c>
      <c r="BP269">
        <v>1</v>
      </c>
      <c r="BQ269">
        <v>1</v>
      </c>
      <c r="BR269" t="s">
        <v>66</v>
      </c>
      <c r="BS269">
        <v>61.3</v>
      </c>
      <c r="BT269">
        <v>55.7</v>
      </c>
      <c r="BU269">
        <v>34.200000000000003</v>
      </c>
      <c r="BV269">
        <v>40.700000000000003</v>
      </c>
      <c r="BW269">
        <v>51</v>
      </c>
      <c r="BX269">
        <v>77</v>
      </c>
      <c r="BY269">
        <v>1</v>
      </c>
    </row>
    <row r="270" spans="1:77" x14ac:dyDescent="0.3">
      <c r="A270" t="s">
        <v>62</v>
      </c>
      <c r="B270">
        <v>0</v>
      </c>
      <c r="C270">
        <v>1</v>
      </c>
      <c r="D270">
        <v>0</v>
      </c>
      <c r="E270">
        <v>0</v>
      </c>
      <c r="F270">
        <v>0</v>
      </c>
      <c r="G270">
        <v>0</v>
      </c>
      <c r="H270">
        <v>10695</v>
      </c>
      <c r="J270">
        <v>1.052</v>
      </c>
      <c r="K270" t="s">
        <v>52</v>
      </c>
      <c r="L270" t="s">
        <v>63</v>
      </c>
      <c r="M270" t="s">
        <v>74</v>
      </c>
      <c r="N270">
        <v>0</v>
      </c>
      <c r="O270">
        <v>1</v>
      </c>
      <c r="P270">
        <v>0</v>
      </c>
      <c r="Q270" t="s">
        <v>55</v>
      </c>
      <c r="R270">
        <v>0</v>
      </c>
      <c r="S270">
        <v>1</v>
      </c>
      <c r="T270" t="s">
        <v>65</v>
      </c>
      <c r="U270">
        <v>1</v>
      </c>
      <c r="V270">
        <v>1</v>
      </c>
      <c r="W270">
        <v>1</v>
      </c>
      <c r="X270">
        <v>1</v>
      </c>
      <c r="Y270">
        <v>1</v>
      </c>
      <c r="Z270">
        <v>1</v>
      </c>
      <c r="AA270">
        <v>0</v>
      </c>
      <c r="AB270">
        <v>0</v>
      </c>
      <c r="AC270">
        <v>0</v>
      </c>
      <c r="AD270">
        <v>1</v>
      </c>
      <c r="AE270" t="s">
        <v>66</v>
      </c>
      <c r="AF270">
        <v>61.6</v>
      </c>
      <c r="AG270">
        <v>57.8</v>
      </c>
      <c r="AH270">
        <v>34.700000000000003</v>
      </c>
      <c r="AI270">
        <v>40.799999999999997</v>
      </c>
      <c r="AJ270">
        <v>54</v>
      </c>
      <c r="AK270">
        <v>77</v>
      </c>
      <c r="AL270">
        <v>1</v>
      </c>
      <c r="AM270">
        <v>10695</v>
      </c>
      <c r="AN270">
        <v>9.2775316215165056</v>
      </c>
      <c r="AO270">
        <v>1.052</v>
      </c>
      <c r="AP270" t="s">
        <v>52</v>
      </c>
      <c r="AQ270" t="s">
        <v>63</v>
      </c>
      <c r="AR270" t="s">
        <v>74</v>
      </c>
      <c r="AS270">
        <v>0</v>
      </c>
      <c r="AT270">
        <v>1</v>
      </c>
      <c r="AU270">
        <v>0</v>
      </c>
      <c r="AV270">
        <v>0</v>
      </c>
      <c r="AW270">
        <v>0</v>
      </c>
      <c r="AX270" t="s">
        <v>55</v>
      </c>
      <c r="AY270">
        <v>0</v>
      </c>
      <c r="AZ270">
        <v>1</v>
      </c>
      <c r="BA270">
        <v>0</v>
      </c>
      <c r="BB270">
        <v>0</v>
      </c>
      <c r="BC270">
        <v>0</v>
      </c>
      <c r="BD270">
        <v>1</v>
      </c>
      <c r="BE270">
        <v>0</v>
      </c>
      <c r="BF270">
        <v>0</v>
      </c>
      <c r="BG270" t="s">
        <v>65</v>
      </c>
      <c r="BH270">
        <v>1</v>
      </c>
      <c r="BI270">
        <v>1</v>
      </c>
      <c r="BJ270">
        <v>1</v>
      </c>
      <c r="BK270">
        <v>1</v>
      </c>
      <c r="BL270">
        <v>1</v>
      </c>
      <c r="BM270">
        <v>1</v>
      </c>
      <c r="BN270">
        <v>0</v>
      </c>
      <c r="BO270">
        <v>0</v>
      </c>
      <c r="BP270">
        <v>0</v>
      </c>
      <c r="BQ270">
        <v>1</v>
      </c>
      <c r="BR270" t="s">
        <v>66</v>
      </c>
      <c r="BS270">
        <v>61.6</v>
      </c>
      <c r="BT270">
        <v>57.8</v>
      </c>
      <c r="BU270">
        <v>34.700000000000003</v>
      </c>
      <c r="BV270">
        <v>40.799999999999997</v>
      </c>
      <c r="BW270">
        <v>54</v>
      </c>
      <c r="BX270">
        <v>77</v>
      </c>
      <c r="BY270">
        <v>1</v>
      </c>
    </row>
    <row r="271" spans="1:77" x14ac:dyDescent="0.3">
      <c r="A271" t="s">
        <v>75</v>
      </c>
      <c r="B271">
        <v>0</v>
      </c>
      <c r="C271">
        <v>0</v>
      </c>
      <c r="D271">
        <v>1</v>
      </c>
      <c r="E271">
        <v>0</v>
      </c>
      <c r="F271">
        <v>0</v>
      </c>
      <c r="G271">
        <v>0</v>
      </c>
      <c r="H271">
        <v>12807</v>
      </c>
      <c r="J271">
        <v>1.08</v>
      </c>
      <c r="K271" t="s">
        <v>76</v>
      </c>
      <c r="L271" t="s">
        <v>72</v>
      </c>
      <c r="M271" t="s">
        <v>69</v>
      </c>
      <c r="N271">
        <v>0</v>
      </c>
      <c r="O271">
        <v>1</v>
      </c>
      <c r="P271">
        <v>0</v>
      </c>
      <c r="Q271" t="s">
        <v>64</v>
      </c>
      <c r="R271">
        <v>0</v>
      </c>
      <c r="S271">
        <v>1</v>
      </c>
      <c r="T271" t="s">
        <v>65</v>
      </c>
      <c r="U271">
        <v>1</v>
      </c>
      <c r="V271">
        <v>1</v>
      </c>
      <c r="W271">
        <v>1</v>
      </c>
      <c r="X271">
        <v>1</v>
      </c>
      <c r="Y271">
        <v>1</v>
      </c>
      <c r="Z271">
        <v>1</v>
      </c>
      <c r="AA271">
        <v>1</v>
      </c>
      <c r="AB271">
        <v>1</v>
      </c>
      <c r="AC271">
        <v>1</v>
      </c>
      <c r="AD271">
        <v>1</v>
      </c>
      <c r="AE271" t="s">
        <v>66</v>
      </c>
      <c r="AF271">
        <v>61</v>
      </c>
      <c r="AG271">
        <v>56.1</v>
      </c>
      <c r="AH271">
        <v>34.200000000000003</v>
      </c>
      <c r="AI271">
        <v>40.700000000000003</v>
      </c>
      <c r="AJ271">
        <v>50</v>
      </c>
      <c r="AK271">
        <v>77</v>
      </c>
      <c r="AL271">
        <v>1</v>
      </c>
      <c r="AM271">
        <v>12807</v>
      </c>
      <c r="AN271">
        <v>9.4577471754260714</v>
      </c>
      <c r="AO271">
        <v>1.08</v>
      </c>
      <c r="AP271" t="s">
        <v>76</v>
      </c>
      <c r="AQ271" t="s">
        <v>72</v>
      </c>
      <c r="AR271" t="s">
        <v>69</v>
      </c>
      <c r="AS271">
        <v>0</v>
      </c>
      <c r="AT271">
        <v>0</v>
      </c>
      <c r="AU271">
        <v>1</v>
      </c>
      <c r="AV271">
        <v>0</v>
      </c>
      <c r="AW271">
        <v>0</v>
      </c>
      <c r="AX271" t="s">
        <v>64</v>
      </c>
      <c r="AY271">
        <v>0</v>
      </c>
      <c r="AZ271">
        <v>1</v>
      </c>
      <c r="BA271">
        <v>0</v>
      </c>
      <c r="BB271">
        <v>0</v>
      </c>
      <c r="BC271">
        <v>1</v>
      </c>
      <c r="BD271">
        <v>0</v>
      </c>
      <c r="BE271">
        <v>0</v>
      </c>
      <c r="BF271">
        <v>0</v>
      </c>
      <c r="BG271" t="s">
        <v>65</v>
      </c>
      <c r="BH271">
        <v>1</v>
      </c>
      <c r="BI271">
        <v>1</v>
      </c>
      <c r="BJ271">
        <v>1</v>
      </c>
      <c r="BK271">
        <v>1</v>
      </c>
      <c r="BL271">
        <v>1</v>
      </c>
      <c r="BM271">
        <v>1</v>
      </c>
      <c r="BN271">
        <v>1</v>
      </c>
      <c r="BO271">
        <v>1</v>
      </c>
      <c r="BP271">
        <v>1</v>
      </c>
      <c r="BQ271">
        <v>1</v>
      </c>
      <c r="BR271" t="s">
        <v>66</v>
      </c>
      <c r="BS271">
        <v>61</v>
      </c>
      <c r="BT271">
        <v>56.1</v>
      </c>
      <c r="BU271">
        <v>34.200000000000003</v>
      </c>
      <c r="BV271">
        <v>40.700000000000003</v>
      </c>
      <c r="BW271">
        <v>50</v>
      </c>
      <c r="BX271">
        <v>77</v>
      </c>
      <c r="BY271">
        <v>1</v>
      </c>
    </row>
    <row r="272" spans="1:77" x14ac:dyDescent="0.3">
      <c r="A272" t="s">
        <v>58</v>
      </c>
      <c r="B272">
        <v>1</v>
      </c>
      <c r="C272">
        <v>0</v>
      </c>
      <c r="D272">
        <v>0</v>
      </c>
      <c r="E272">
        <v>0</v>
      </c>
      <c r="F272">
        <v>0</v>
      </c>
      <c r="G272">
        <v>0</v>
      </c>
      <c r="H272">
        <v>12485.86</v>
      </c>
      <c r="J272">
        <v>1.32</v>
      </c>
      <c r="K272" t="s">
        <v>52</v>
      </c>
      <c r="L272" t="s">
        <v>59</v>
      </c>
      <c r="M272" t="s">
        <v>54</v>
      </c>
      <c r="N272">
        <v>0</v>
      </c>
      <c r="O272">
        <v>0</v>
      </c>
      <c r="P272">
        <v>1</v>
      </c>
      <c r="Q272" t="s">
        <v>55</v>
      </c>
      <c r="R272">
        <v>0</v>
      </c>
      <c r="S272">
        <v>1</v>
      </c>
      <c r="T272" t="s">
        <v>70</v>
      </c>
      <c r="U272">
        <v>0</v>
      </c>
      <c r="V272">
        <v>0</v>
      </c>
      <c r="W272">
        <v>0</v>
      </c>
      <c r="X272">
        <v>1</v>
      </c>
      <c r="Y272">
        <v>0</v>
      </c>
      <c r="Z272">
        <v>1</v>
      </c>
      <c r="AA272">
        <v>1</v>
      </c>
      <c r="AB272">
        <v>0</v>
      </c>
      <c r="AC272">
        <v>0</v>
      </c>
      <c r="AD272">
        <v>0</v>
      </c>
      <c r="AE272" t="s">
        <v>57</v>
      </c>
      <c r="AF272">
        <v>61.5</v>
      </c>
      <c r="AG272">
        <v>57</v>
      </c>
      <c r="AH272">
        <v>34.5</v>
      </c>
      <c r="AI272">
        <v>41</v>
      </c>
      <c r="AJ272">
        <v>55</v>
      </c>
      <c r="AK272">
        <v>75</v>
      </c>
      <c r="AL272">
        <v>1</v>
      </c>
      <c r="AM272">
        <v>12485.86</v>
      </c>
      <c r="AN272">
        <v>9.4323520830007634</v>
      </c>
      <c r="AO272">
        <v>1.32</v>
      </c>
      <c r="AP272" t="s">
        <v>52</v>
      </c>
      <c r="AQ272" t="s">
        <v>59</v>
      </c>
      <c r="AR272" t="s">
        <v>54</v>
      </c>
      <c r="AS272">
        <v>0</v>
      </c>
      <c r="AT272">
        <v>0</v>
      </c>
      <c r="AU272">
        <v>0</v>
      </c>
      <c r="AV272">
        <v>1</v>
      </c>
      <c r="AW272">
        <v>0</v>
      </c>
      <c r="AX272" t="s">
        <v>55</v>
      </c>
      <c r="AY272">
        <v>0</v>
      </c>
      <c r="AZ272">
        <v>1</v>
      </c>
      <c r="BA272">
        <v>0</v>
      </c>
      <c r="BB272">
        <v>0</v>
      </c>
      <c r="BC272">
        <v>0</v>
      </c>
      <c r="BD272">
        <v>1</v>
      </c>
      <c r="BE272">
        <v>0</v>
      </c>
      <c r="BF272">
        <v>0</v>
      </c>
      <c r="BG272" t="s">
        <v>70</v>
      </c>
      <c r="BH272">
        <v>0</v>
      </c>
      <c r="BI272">
        <v>0</v>
      </c>
      <c r="BJ272">
        <v>0</v>
      </c>
      <c r="BK272">
        <v>1</v>
      </c>
      <c r="BL272">
        <v>0</v>
      </c>
      <c r="BM272">
        <v>1</v>
      </c>
      <c r="BN272">
        <v>1</v>
      </c>
      <c r="BO272">
        <v>0</v>
      </c>
      <c r="BP272">
        <v>0</v>
      </c>
      <c r="BQ272">
        <v>0</v>
      </c>
      <c r="BR272" t="s">
        <v>57</v>
      </c>
      <c r="BS272">
        <v>61.5</v>
      </c>
      <c r="BT272">
        <v>57</v>
      </c>
      <c r="BU272">
        <v>34.5</v>
      </c>
      <c r="BV272">
        <v>41</v>
      </c>
      <c r="BW272">
        <v>55</v>
      </c>
      <c r="BX272">
        <v>75</v>
      </c>
      <c r="BY272">
        <v>1</v>
      </c>
    </row>
    <row r="273" spans="1:77" x14ac:dyDescent="0.3">
      <c r="A273" t="s">
        <v>62</v>
      </c>
      <c r="B273">
        <v>0</v>
      </c>
      <c r="C273">
        <v>1</v>
      </c>
      <c r="D273">
        <v>0</v>
      </c>
      <c r="E273">
        <v>0</v>
      </c>
      <c r="F273">
        <v>0</v>
      </c>
      <c r="G273">
        <v>0</v>
      </c>
      <c r="H273">
        <v>22165</v>
      </c>
      <c r="J273">
        <v>1.528</v>
      </c>
      <c r="K273" t="s">
        <v>52</v>
      </c>
      <c r="L273" t="s">
        <v>63</v>
      </c>
      <c r="M273" t="s">
        <v>74</v>
      </c>
      <c r="N273">
        <v>0</v>
      </c>
      <c r="O273">
        <v>1</v>
      </c>
      <c r="P273">
        <v>0</v>
      </c>
      <c r="Q273" t="s">
        <v>55</v>
      </c>
      <c r="R273">
        <v>0</v>
      </c>
      <c r="S273">
        <v>1</v>
      </c>
      <c r="T273" t="s">
        <v>65</v>
      </c>
      <c r="U273">
        <v>1</v>
      </c>
      <c r="V273">
        <v>1</v>
      </c>
      <c r="W273">
        <v>1</v>
      </c>
      <c r="X273">
        <v>1</v>
      </c>
      <c r="Y273">
        <v>1</v>
      </c>
      <c r="Z273">
        <v>1</v>
      </c>
      <c r="AA273">
        <v>1</v>
      </c>
      <c r="AB273">
        <v>0</v>
      </c>
      <c r="AC273">
        <v>1</v>
      </c>
      <c r="AD273">
        <v>1</v>
      </c>
      <c r="AE273" t="s">
        <v>66</v>
      </c>
      <c r="AF273">
        <v>61.9</v>
      </c>
      <c r="AG273">
        <v>56.5</v>
      </c>
      <c r="AH273">
        <v>34.799999999999997</v>
      </c>
      <c r="AI273">
        <v>40.799999999999997</v>
      </c>
      <c r="AJ273">
        <v>52</v>
      </c>
      <c r="AK273">
        <v>77</v>
      </c>
      <c r="AL273">
        <v>1</v>
      </c>
      <c r="AM273">
        <v>22165</v>
      </c>
      <c r="AN273">
        <v>10.006269747179154</v>
      </c>
      <c r="AO273">
        <v>1.528</v>
      </c>
      <c r="AP273" t="s">
        <v>52</v>
      </c>
      <c r="AQ273" t="s">
        <v>63</v>
      </c>
      <c r="AR273" t="s">
        <v>74</v>
      </c>
      <c r="AS273">
        <v>0</v>
      </c>
      <c r="AT273">
        <v>1</v>
      </c>
      <c r="AU273">
        <v>0</v>
      </c>
      <c r="AV273">
        <v>0</v>
      </c>
      <c r="AW273">
        <v>0</v>
      </c>
      <c r="AX273" t="s">
        <v>55</v>
      </c>
      <c r="AY273">
        <v>0</v>
      </c>
      <c r="AZ273">
        <v>1</v>
      </c>
      <c r="BA273">
        <v>0</v>
      </c>
      <c r="BB273">
        <v>0</v>
      </c>
      <c r="BC273">
        <v>0</v>
      </c>
      <c r="BD273">
        <v>1</v>
      </c>
      <c r="BE273">
        <v>0</v>
      </c>
      <c r="BF273">
        <v>0</v>
      </c>
      <c r="BG273" t="s">
        <v>65</v>
      </c>
      <c r="BH273">
        <v>1</v>
      </c>
      <c r="BI273">
        <v>1</v>
      </c>
      <c r="BJ273">
        <v>1</v>
      </c>
      <c r="BK273">
        <v>1</v>
      </c>
      <c r="BL273">
        <v>1</v>
      </c>
      <c r="BM273">
        <v>1</v>
      </c>
      <c r="BN273">
        <v>1</v>
      </c>
      <c r="BO273">
        <v>0</v>
      </c>
      <c r="BP273">
        <v>1</v>
      </c>
      <c r="BQ273">
        <v>1</v>
      </c>
      <c r="BR273" t="s">
        <v>66</v>
      </c>
      <c r="BS273">
        <v>61.9</v>
      </c>
      <c r="BT273">
        <v>56.5</v>
      </c>
      <c r="BU273">
        <v>34.799999999999997</v>
      </c>
      <c r="BV273">
        <v>40.799999999999997</v>
      </c>
      <c r="BW273">
        <v>52</v>
      </c>
      <c r="BX273">
        <v>77</v>
      </c>
      <c r="BY273">
        <v>1</v>
      </c>
    </row>
    <row r="274" spans="1:77" x14ac:dyDescent="0.3">
      <c r="A274" t="s">
        <v>71</v>
      </c>
      <c r="B274">
        <v>0</v>
      </c>
      <c r="C274">
        <v>0</v>
      </c>
      <c r="D274">
        <v>0</v>
      </c>
      <c r="E274">
        <v>0</v>
      </c>
      <c r="F274">
        <v>0</v>
      </c>
      <c r="G274">
        <v>1</v>
      </c>
      <c r="H274">
        <v>11252</v>
      </c>
      <c r="J274">
        <v>1.107</v>
      </c>
      <c r="K274" t="s">
        <v>52</v>
      </c>
      <c r="L274" t="s">
        <v>72</v>
      </c>
      <c r="M274" t="s">
        <v>69</v>
      </c>
      <c r="N274">
        <v>0</v>
      </c>
      <c r="O274">
        <v>1</v>
      </c>
      <c r="P274">
        <v>0</v>
      </c>
      <c r="Q274" t="s">
        <v>64</v>
      </c>
      <c r="R274">
        <v>0</v>
      </c>
      <c r="S274">
        <v>1</v>
      </c>
      <c r="T274" t="s">
        <v>77</v>
      </c>
      <c r="U274">
        <v>1</v>
      </c>
      <c r="V274">
        <v>1</v>
      </c>
      <c r="W274">
        <v>0</v>
      </c>
      <c r="X274">
        <v>1</v>
      </c>
      <c r="Y274">
        <v>1</v>
      </c>
      <c r="Z274">
        <v>1</v>
      </c>
      <c r="AA274">
        <v>1</v>
      </c>
      <c r="AB274">
        <v>0</v>
      </c>
      <c r="AC274">
        <v>1</v>
      </c>
      <c r="AD274">
        <v>0</v>
      </c>
      <c r="AE274" t="s">
        <v>66</v>
      </c>
      <c r="AF274">
        <v>61.3</v>
      </c>
      <c r="AG274">
        <v>56.5</v>
      </c>
      <c r="AH274">
        <v>34.700000000000003</v>
      </c>
      <c r="AI274">
        <v>40.700000000000003</v>
      </c>
      <c r="AJ274">
        <v>55</v>
      </c>
      <c r="AK274">
        <v>77</v>
      </c>
      <c r="AL274">
        <v>1</v>
      </c>
      <c r="AM274">
        <v>11252</v>
      </c>
      <c r="AN274">
        <v>9.3283011696097482</v>
      </c>
      <c r="AO274">
        <v>1.107</v>
      </c>
      <c r="AP274" t="s">
        <v>52</v>
      </c>
      <c r="AQ274" t="s">
        <v>72</v>
      </c>
      <c r="AR274" t="s">
        <v>69</v>
      </c>
      <c r="AS274">
        <v>0</v>
      </c>
      <c r="AT274">
        <v>0</v>
      </c>
      <c r="AU274">
        <v>1</v>
      </c>
      <c r="AV274">
        <v>0</v>
      </c>
      <c r="AW274">
        <v>0</v>
      </c>
      <c r="AX274" t="s">
        <v>64</v>
      </c>
      <c r="AY274">
        <v>0</v>
      </c>
      <c r="AZ274">
        <v>1</v>
      </c>
      <c r="BA274">
        <v>0</v>
      </c>
      <c r="BB274">
        <v>0</v>
      </c>
      <c r="BC274">
        <v>1</v>
      </c>
      <c r="BD274">
        <v>0</v>
      </c>
      <c r="BE274">
        <v>0</v>
      </c>
      <c r="BF274">
        <v>0</v>
      </c>
      <c r="BG274" t="s">
        <v>77</v>
      </c>
      <c r="BH274">
        <v>1</v>
      </c>
      <c r="BI274">
        <v>1</v>
      </c>
      <c r="BJ274">
        <v>0</v>
      </c>
      <c r="BK274">
        <v>1</v>
      </c>
      <c r="BL274">
        <v>1</v>
      </c>
      <c r="BM274">
        <v>1</v>
      </c>
      <c r="BN274">
        <v>1</v>
      </c>
      <c r="BO274">
        <v>0</v>
      </c>
      <c r="BP274">
        <v>1</v>
      </c>
      <c r="BQ274">
        <v>0</v>
      </c>
      <c r="BR274" t="s">
        <v>66</v>
      </c>
      <c r="BS274">
        <v>61.3</v>
      </c>
      <c r="BT274">
        <v>56.5</v>
      </c>
      <c r="BU274">
        <v>34.700000000000003</v>
      </c>
      <c r="BV274">
        <v>40.700000000000003</v>
      </c>
      <c r="BW274">
        <v>55</v>
      </c>
      <c r="BX274">
        <v>77</v>
      </c>
      <c r="BY274">
        <v>1</v>
      </c>
    </row>
    <row r="275" spans="1:77" x14ac:dyDescent="0.3">
      <c r="A275" t="s">
        <v>51</v>
      </c>
      <c r="B275">
        <v>0</v>
      </c>
      <c r="C275">
        <v>0</v>
      </c>
      <c r="D275">
        <v>0</v>
      </c>
      <c r="E275">
        <v>1</v>
      </c>
      <c r="F275">
        <v>0</v>
      </c>
      <c r="G275">
        <v>0</v>
      </c>
      <c r="H275">
        <v>12900</v>
      </c>
      <c r="J275">
        <v>1.41</v>
      </c>
      <c r="K275" t="s">
        <v>52</v>
      </c>
      <c r="L275" t="s">
        <v>53</v>
      </c>
      <c r="M275" t="s">
        <v>54</v>
      </c>
      <c r="N275">
        <v>0</v>
      </c>
      <c r="O275">
        <v>0</v>
      </c>
      <c r="P275">
        <v>1</v>
      </c>
      <c r="Q275" t="s">
        <v>73</v>
      </c>
      <c r="R275">
        <v>0</v>
      </c>
      <c r="S275">
        <v>1</v>
      </c>
      <c r="T275" t="s">
        <v>56</v>
      </c>
      <c r="U275">
        <v>0</v>
      </c>
      <c r="V275">
        <v>0</v>
      </c>
      <c r="W275">
        <v>0</v>
      </c>
      <c r="X275">
        <v>0</v>
      </c>
      <c r="Y275">
        <v>1</v>
      </c>
      <c r="Z275">
        <v>1</v>
      </c>
      <c r="AA275">
        <v>1</v>
      </c>
      <c r="AB275">
        <v>1</v>
      </c>
      <c r="AC275">
        <v>0</v>
      </c>
      <c r="AD275">
        <v>0</v>
      </c>
      <c r="AE275" t="s">
        <v>57</v>
      </c>
      <c r="AF275">
        <v>62.5</v>
      </c>
      <c r="AG275">
        <v>56</v>
      </c>
      <c r="AH275">
        <v>35.5</v>
      </c>
      <c r="AI275">
        <v>40.799999999999997</v>
      </c>
      <c r="AJ275">
        <v>50</v>
      </c>
      <c r="AK275">
        <v>80</v>
      </c>
      <c r="AL275">
        <v>1</v>
      </c>
      <c r="AM275">
        <v>12900</v>
      </c>
      <c r="AN275">
        <v>9.4649825903497629</v>
      </c>
      <c r="AO275">
        <v>1.41</v>
      </c>
      <c r="AP275" t="s">
        <v>52</v>
      </c>
      <c r="AQ275" t="s">
        <v>53</v>
      </c>
      <c r="AR275" t="s">
        <v>54</v>
      </c>
      <c r="AS275">
        <v>0</v>
      </c>
      <c r="AT275">
        <v>0</v>
      </c>
      <c r="AU275">
        <v>0</v>
      </c>
      <c r="AV275">
        <v>1</v>
      </c>
      <c r="AW275">
        <v>0</v>
      </c>
      <c r="AX275" t="s">
        <v>73</v>
      </c>
      <c r="AY275">
        <v>0</v>
      </c>
      <c r="AZ275">
        <v>1</v>
      </c>
      <c r="BA275">
        <v>0</v>
      </c>
      <c r="BB275">
        <v>0</v>
      </c>
      <c r="BC275">
        <v>0</v>
      </c>
      <c r="BD275">
        <v>0</v>
      </c>
      <c r="BE275">
        <v>1</v>
      </c>
      <c r="BF275">
        <v>0</v>
      </c>
      <c r="BG275" t="s">
        <v>56</v>
      </c>
      <c r="BH275">
        <v>0</v>
      </c>
      <c r="BI275">
        <v>0</v>
      </c>
      <c r="BJ275">
        <v>0</v>
      </c>
      <c r="BK275">
        <v>0</v>
      </c>
      <c r="BL275">
        <v>1</v>
      </c>
      <c r="BM275">
        <v>1</v>
      </c>
      <c r="BN275">
        <v>1</v>
      </c>
      <c r="BO275">
        <v>1</v>
      </c>
      <c r="BP275">
        <v>0</v>
      </c>
      <c r="BQ275">
        <v>0</v>
      </c>
      <c r="BR275" t="s">
        <v>57</v>
      </c>
      <c r="BS275">
        <v>62.5</v>
      </c>
      <c r="BT275">
        <v>56</v>
      </c>
      <c r="BU275">
        <v>35.5</v>
      </c>
      <c r="BV275">
        <v>40.799999999999997</v>
      </c>
      <c r="BW275">
        <v>50</v>
      </c>
      <c r="BX275">
        <v>80</v>
      </c>
      <c r="BY275">
        <v>1</v>
      </c>
    </row>
    <row r="276" spans="1:77" x14ac:dyDescent="0.3">
      <c r="A276" t="s">
        <v>75</v>
      </c>
      <c r="B276">
        <v>0</v>
      </c>
      <c r="C276">
        <v>0</v>
      </c>
      <c r="D276">
        <v>1</v>
      </c>
      <c r="E276">
        <v>0</v>
      </c>
      <c r="F276">
        <v>0</v>
      </c>
      <c r="G276">
        <v>0</v>
      </c>
      <c r="H276">
        <v>18198</v>
      </c>
      <c r="J276">
        <v>1.6</v>
      </c>
      <c r="K276" t="s">
        <v>76</v>
      </c>
      <c r="L276" t="s">
        <v>72</v>
      </c>
      <c r="M276" t="s">
        <v>60</v>
      </c>
      <c r="N276">
        <v>0</v>
      </c>
      <c r="O276">
        <v>0</v>
      </c>
      <c r="P276">
        <v>1</v>
      </c>
      <c r="Q276" t="s">
        <v>55</v>
      </c>
      <c r="R276">
        <v>0</v>
      </c>
      <c r="S276">
        <v>1</v>
      </c>
      <c r="T276" t="s">
        <v>65</v>
      </c>
      <c r="U276">
        <v>1</v>
      </c>
      <c r="V276">
        <v>1</v>
      </c>
      <c r="W276">
        <v>0</v>
      </c>
      <c r="X276">
        <v>1</v>
      </c>
      <c r="Y276">
        <v>1</v>
      </c>
      <c r="Z276">
        <v>1</v>
      </c>
      <c r="AA276">
        <v>1</v>
      </c>
      <c r="AB276">
        <v>0</v>
      </c>
      <c r="AC276">
        <v>1</v>
      </c>
      <c r="AD276">
        <v>1</v>
      </c>
      <c r="AE276" t="s">
        <v>66</v>
      </c>
      <c r="AF276">
        <v>61.5</v>
      </c>
      <c r="AG276">
        <v>55.7</v>
      </c>
      <c r="AH276">
        <v>34.6</v>
      </c>
      <c r="AI276">
        <v>40.700000000000003</v>
      </c>
      <c r="AJ276">
        <v>51</v>
      </c>
      <c r="AK276">
        <v>77</v>
      </c>
      <c r="AL276">
        <v>1</v>
      </c>
      <c r="AM276">
        <v>18198</v>
      </c>
      <c r="AN276">
        <v>9.8090669769166361</v>
      </c>
      <c r="AO276">
        <v>1.6</v>
      </c>
      <c r="AP276" t="s">
        <v>76</v>
      </c>
      <c r="AQ276" t="s">
        <v>72</v>
      </c>
      <c r="AR276" t="s">
        <v>60</v>
      </c>
      <c r="AS276">
        <v>0</v>
      </c>
      <c r="AT276">
        <v>0</v>
      </c>
      <c r="AU276">
        <v>0</v>
      </c>
      <c r="AV276">
        <v>0</v>
      </c>
      <c r="AW276">
        <v>1</v>
      </c>
      <c r="AX276" t="s">
        <v>55</v>
      </c>
      <c r="AY276">
        <v>0</v>
      </c>
      <c r="AZ276">
        <v>1</v>
      </c>
      <c r="BA276">
        <v>0</v>
      </c>
      <c r="BB276">
        <v>0</v>
      </c>
      <c r="BC276">
        <v>0</v>
      </c>
      <c r="BD276">
        <v>1</v>
      </c>
      <c r="BE276">
        <v>0</v>
      </c>
      <c r="BF276">
        <v>0</v>
      </c>
      <c r="BG276" t="s">
        <v>65</v>
      </c>
      <c r="BH276">
        <v>1</v>
      </c>
      <c r="BI276">
        <v>1</v>
      </c>
      <c r="BJ276">
        <v>0</v>
      </c>
      <c r="BK276">
        <v>1</v>
      </c>
      <c r="BL276">
        <v>1</v>
      </c>
      <c r="BM276">
        <v>1</v>
      </c>
      <c r="BN276">
        <v>1</v>
      </c>
      <c r="BO276">
        <v>0</v>
      </c>
      <c r="BP276">
        <v>1</v>
      </c>
      <c r="BQ276">
        <v>1</v>
      </c>
      <c r="BR276" t="s">
        <v>66</v>
      </c>
      <c r="BS276">
        <v>61.5</v>
      </c>
      <c r="BT276">
        <v>55.7</v>
      </c>
      <c r="BU276">
        <v>34.6</v>
      </c>
      <c r="BV276">
        <v>40.700000000000003</v>
      </c>
      <c r="BW276">
        <v>51</v>
      </c>
      <c r="BX276">
        <v>77</v>
      </c>
      <c r="BY276">
        <v>1</v>
      </c>
    </row>
    <row r="277" spans="1:77" x14ac:dyDescent="0.3">
      <c r="A277" t="s">
        <v>51</v>
      </c>
      <c r="B277">
        <v>0</v>
      </c>
      <c r="C277">
        <v>0</v>
      </c>
      <c r="D277">
        <v>0</v>
      </c>
      <c r="E277">
        <v>1</v>
      </c>
      <c r="F277">
        <v>0</v>
      </c>
      <c r="G277">
        <v>0</v>
      </c>
      <c r="H277">
        <v>7410</v>
      </c>
      <c r="J277">
        <v>1.03</v>
      </c>
      <c r="K277" t="s">
        <v>52</v>
      </c>
      <c r="L277" t="s">
        <v>53</v>
      </c>
      <c r="M277" t="s">
        <v>54</v>
      </c>
      <c r="N277">
        <v>0</v>
      </c>
      <c r="O277">
        <v>0</v>
      </c>
      <c r="P277">
        <v>1</v>
      </c>
      <c r="Q277" t="s">
        <v>64</v>
      </c>
      <c r="R277">
        <v>0</v>
      </c>
      <c r="S277">
        <v>1</v>
      </c>
      <c r="T277" t="s">
        <v>56</v>
      </c>
      <c r="U277">
        <v>0</v>
      </c>
      <c r="V277">
        <v>0</v>
      </c>
      <c r="W277">
        <v>0</v>
      </c>
      <c r="X277">
        <v>0</v>
      </c>
      <c r="Y277">
        <v>0</v>
      </c>
      <c r="Z277">
        <v>1</v>
      </c>
      <c r="AA277">
        <v>0</v>
      </c>
      <c r="AB277">
        <v>1</v>
      </c>
      <c r="AC277">
        <v>0</v>
      </c>
      <c r="AD277">
        <v>0</v>
      </c>
      <c r="AE277" t="s">
        <v>57</v>
      </c>
      <c r="AF277">
        <v>62.1</v>
      </c>
      <c r="AG277">
        <v>58</v>
      </c>
      <c r="AH277">
        <v>35</v>
      </c>
      <c r="AI277">
        <v>41.2</v>
      </c>
      <c r="AJ277">
        <v>50</v>
      </c>
      <c r="AK277">
        <v>80</v>
      </c>
      <c r="AL277">
        <v>1</v>
      </c>
      <c r="AM277">
        <v>7410</v>
      </c>
      <c r="AN277">
        <v>8.9105857182901325</v>
      </c>
      <c r="AO277">
        <v>1.03</v>
      </c>
      <c r="AP277" t="s">
        <v>52</v>
      </c>
      <c r="AQ277" t="s">
        <v>53</v>
      </c>
      <c r="AR277" t="s">
        <v>54</v>
      </c>
      <c r="AS277">
        <v>0</v>
      </c>
      <c r="AT277">
        <v>0</v>
      </c>
      <c r="AU277">
        <v>0</v>
      </c>
      <c r="AV277">
        <v>1</v>
      </c>
      <c r="AW277">
        <v>0</v>
      </c>
      <c r="AX277" t="s">
        <v>64</v>
      </c>
      <c r="AY277">
        <v>0</v>
      </c>
      <c r="AZ277">
        <v>1</v>
      </c>
      <c r="BA277">
        <v>0</v>
      </c>
      <c r="BB277">
        <v>0</v>
      </c>
      <c r="BC277">
        <v>1</v>
      </c>
      <c r="BD277">
        <v>0</v>
      </c>
      <c r="BE277">
        <v>0</v>
      </c>
      <c r="BF277">
        <v>0</v>
      </c>
      <c r="BG277" t="s">
        <v>56</v>
      </c>
      <c r="BH277">
        <v>0</v>
      </c>
      <c r="BI277">
        <v>0</v>
      </c>
      <c r="BJ277">
        <v>0</v>
      </c>
      <c r="BK277">
        <v>0</v>
      </c>
      <c r="BL277">
        <v>0</v>
      </c>
      <c r="BM277">
        <v>1</v>
      </c>
      <c r="BN277">
        <v>0</v>
      </c>
      <c r="BO277">
        <v>1</v>
      </c>
      <c r="BP277">
        <v>0</v>
      </c>
      <c r="BQ277">
        <v>0</v>
      </c>
      <c r="BR277" t="s">
        <v>57</v>
      </c>
      <c r="BS277">
        <v>62.1</v>
      </c>
      <c r="BT277">
        <v>58</v>
      </c>
      <c r="BU277">
        <v>35</v>
      </c>
      <c r="BV277">
        <v>41.2</v>
      </c>
      <c r="BW277">
        <v>50</v>
      </c>
      <c r="BX277">
        <v>80</v>
      </c>
      <c r="BY277">
        <v>1</v>
      </c>
    </row>
    <row r="278" spans="1:77" x14ac:dyDescent="0.3">
      <c r="A278" t="s">
        <v>58</v>
      </c>
      <c r="B278">
        <v>1</v>
      </c>
      <c r="C278">
        <v>0</v>
      </c>
      <c r="D278">
        <v>0</v>
      </c>
      <c r="E278">
        <v>0</v>
      </c>
      <c r="F278">
        <v>0</v>
      </c>
      <c r="G278">
        <v>0</v>
      </c>
      <c r="H278">
        <v>10612.39</v>
      </c>
      <c r="J278">
        <v>1.24</v>
      </c>
      <c r="K278" t="s">
        <v>52</v>
      </c>
      <c r="L278" t="s">
        <v>59</v>
      </c>
      <c r="M278" t="s">
        <v>60</v>
      </c>
      <c r="N278">
        <v>0</v>
      </c>
      <c r="O278">
        <v>0</v>
      </c>
      <c r="P278">
        <v>1</v>
      </c>
      <c r="Q278" t="s">
        <v>55</v>
      </c>
      <c r="R278">
        <v>0</v>
      </c>
      <c r="S278">
        <v>1</v>
      </c>
      <c r="T278" t="s">
        <v>56</v>
      </c>
      <c r="U278">
        <v>1</v>
      </c>
      <c r="V278">
        <v>1</v>
      </c>
      <c r="W278">
        <v>0</v>
      </c>
      <c r="X278">
        <v>1</v>
      </c>
      <c r="Y278">
        <v>1</v>
      </c>
      <c r="Z278">
        <v>1</v>
      </c>
      <c r="AA278">
        <v>1</v>
      </c>
      <c r="AB278">
        <v>0</v>
      </c>
      <c r="AC278">
        <v>1</v>
      </c>
      <c r="AD278">
        <v>0</v>
      </c>
      <c r="AE278" t="s">
        <v>57</v>
      </c>
      <c r="AF278">
        <v>61.9</v>
      </c>
      <c r="AG278">
        <v>56</v>
      </c>
      <c r="AH278">
        <v>34.5</v>
      </c>
      <c r="AI278">
        <v>40.6</v>
      </c>
      <c r="AJ278">
        <v>55</v>
      </c>
      <c r="AK278">
        <v>80</v>
      </c>
      <c r="AL278">
        <v>1</v>
      </c>
      <c r="AM278">
        <v>10612.39</v>
      </c>
      <c r="AN278">
        <v>9.2697774654304315</v>
      </c>
      <c r="AO278">
        <v>1.24</v>
      </c>
      <c r="AP278" t="s">
        <v>52</v>
      </c>
      <c r="AQ278" t="s">
        <v>59</v>
      </c>
      <c r="AR278" t="s">
        <v>60</v>
      </c>
      <c r="AS278">
        <v>0</v>
      </c>
      <c r="AT278">
        <v>0</v>
      </c>
      <c r="AU278">
        <v>0</v>
      </c>
      <c r="AV278">
        <v>0</v>
      </c>
      <c r="AW278">
        <v>1</v>
      </c>
      <c r="AX278" t="s">
        <v>55</v>
      </c>
      <c r="AY278">
        <v>0</v>
      </c>
      <c r="AZ278">
        <v>1</v>
      </c>
      <c r="BA278">
        <v>0</v>
      </c>
      <c r="BB278">
        <v>0</v>
      </c>
      <c r="BC278">
        <v>0</v>
      </c>
      <c r="BD278">
        <v>1</v>
      </c>
      <c r="BE278">
        <v>0</v>
      </c>
      <c r="BF278">
        <v>0</v>
      </c>
      <c r="BG278" t="s">
        <v>56</v>
      </c>
      <c r="BH278">
        <v>1</v>
      </c>
      <c r="BI278">
        <v>1</v>
      </c>
      <c r="BJ278">
        <v>0</v>
      </c>
      <c r="BK278">
        <v>1</v>
      </c>
      <c r="BL278">
        <v>1</v>
      </c>
      <c r="BM278">
        <v>1</v>
      </c>
      <c r="BN278">
        <v>1</v>
      </c>
      <c r="BO278">
        <v>0</v>
      </c>
      <c r="BP278">
        <v>1</v>
      </c>
      <c r="BQ278">
        <v>0</v>
      </c>
      <c r="BR278" t="s">
        <v>57</v>
      </c>
      <c r="BS278">
        <v>61.9</v>
      </c>
      <c r="BT278">
        <v>56</v>
      </c>
      <c r="BU278">
        <v>34.5</v>
      </c>
      <c r="BV278">
        <v>40.6</v>
      </c>
      <c r="BW278">
        <v>55</v>
      </c>
      <c r="BX278">
        <v>80</v>
      </c>
      <c r="BY278">
        <v>1</v>
      </c>
    </row>
    <row r="279" spans="1:77" x14ac:dyDescent="0.3">
      <c r="A279" t="s">
        <v>75</v>
      </c>
      <c r="B279">
        <v>0</v>
      </c>
      <c r="C279">
        <v>0</v>
      </c>
      <c r="D279">
        <v>1</v>
      </c>
      <c r="E279">
        <v>0</v>
      </c>
      <c r="F279">
        <v>0</v>
      </c>
      <c r="G279">
        <v>0</v>
      </c>
      <c r="H279">
        <v>13081</v>
      </c>
      <c r="J279">
        <v>1.3</v>
      </c>
      <c r="K279" t="s">
        <v>76</v>
      </c>
      <c r="L279" t="s">
        <v>72</v>
      </c>
      <c r="M279" t="s">
        <v>54</v>
      </c>
      <c r="N279">
        <v>0</v>
      </c>
      <c r="O279">
        <v>0</v>
      </c>
      <c r="P279">
        <v>1</v>
      </c>
      <c r="Q279" t="s">
        <v>55</v>
      </c>
      <c r="R279">
        <v>0</v>
      </c>
      <c r="S279">
        <v>1</v>
      </c>
      <c r="T279" t="s">
        <v>65</v>
      </c>
      <c r="U279">
        <v>1</v>
      </c>
      <c r="V279">
        <v>1</v>
      </c>
      <c r="W279">
        <v>0</v>
      </c>
      <c r="X279">
        <v>1</v>
      </c>
      <c r="Y279">
        <v>1</v>
      </c>
      <c r="Z279">
        <v>1</v>
      </c>
      <c r="AA279">
        <v>1</v>
      </c>
      <c r="AB279">
        <v>0</v>
      </c>
      <c r="AC279">
        <v>1</v>
      </c>
      <c r="AD279">
        <v>1</v>
      </c>
      <c r="AE279" t="s">
        <v>66</v>
      </c>
      <c r="AF279">
        <v>61.5</v>
      </c>
      <c r="AG279">
        <v>56.6</v>
      </c>
      <c r="AH279">
        <v>34.4</v>
      </c>
      <c r="AI279">
        <v>40.799999999999997</v>
      </c>
      <c r="AJ279">
        <v>52</v>
      </c>
      <c r="AK279">
        <v>77</v>
      </c>
      <c r="AL279">
        <v>1</v>
      </c>
      <c r="AM279">
        <v>13081</v>
      </c>
      <c r="AN279">
        <v>9.4789160746882271</v>
      </c>
      <c r="AO279">
        <v>1.3</v>
      </c>
      <c r="AP279" t="s">
        <v>76</v>
      </c>
      <c r="AQ279" t="s">
        <v>72</v>
      </c>
      <c r="AR279" t="s">
        <v>54</v>
      </c>
      <c r="AS279">
        <v>0</v>
      </c>
      <c r="AT279">
        <v>0</v>
      </c>
      <c r="AU279">
        <v>0</v>
      </c>
      <c r="AV279">
        <v>1</v>
      </c>
      <c r="AW279">
        <v>0</v>
      </c>
      <c r="AX279" t="s">
        <v>55</v>
      </c>
      <c r="AY279">
        <v>0</v>
      </c>
      <c r="AZ279">
        <v>1</v>
      </c>
      <c r="BA279">
        <v>0</v>
      </c>
      <c r="BB279">
        <v>0</v>
      </c>
      <c r="BC279">
        <v>0</v>
      </c>
      <c r="BD279">
        <v>1</v>
      </c>
      <c r="BE279">
        <v>0</v>
      </c>
      <c r="BF279">
        <v>0</v>
      </c>
      <c r="BG279" t="s">
        <v>65</v>
      </c>
      <c r="BH279">
        <v>1</v>
      </c>
      <c r="BI279">
        <v>1</v>
      </c>
      <c r="BJ279">
        <v>0</v>
      </c>
      <c r="BK279">
        <v>1</v>
      </c>
      <c r="BL279">
        <v>1</v>
      </c>
      <c r="BM279">
        <v>1</v>
      </c>
      <c r="BN279">
        <v>1</v>
      </c>
      <c r="BO279">
        <v>0</v>
      </c>
      <c r="BP279">
        <v>1</v>
      </c>
      <c r="BQ279">
        <v>1</v>
      </c>
      <c r="BR279" t="s">
        <v>66</v>
      </c>
      <c r="BS279">
        <v>61.5</v>
      </c>
      <c r="BT279">
        <v>56.6</v>
      </c>
      <c r="BU279">
        <v>34.4</v>
      </c>
      <c r="BV279">
        <v>40.799999999999997</v>
      </c>
      <c r="BW279">
        <v>52</v>
      </c>
      <c r="BX279">
        <v>77</v>
      </c>
      <c r="BY279">
        <v>1</v>
      </c>
    </row>
    <row r="280" spans="1:77" x14ac:dyDescent="0.3">
      <c r="A280" t="s">
        <v>58</v>
      </c>
      <c r="B280">
        <v>1</v>
      </c>
      <c r="C280">
        <v>0</v>
      </c>
      <c r="D280">
        <v>0</v>
      </c>
      <c r="E280">
        <v>0</v>
      </c>
      <c r="F280">
        <v>0</v>
      </c>
      <c r="G280">
        <v>0</v>
      </c>
      <c r="H280">
        <v>11215.21</v>
      </c>
      <c r="J280">
        <v>1.1299999999999999</v>
      </c>
      <c r="K280" t="s">
        <v>52</v>
      </c>
      <c r="L280" t="s">
        <v>59</v>
      </c>
      <c r="M280" t="s">
        <v>69</v>
      </c>
      <c r="N280">
        <v>0</v>
      </c>
      <c r="O280">
        <v>1</v>
      </c>
      <c r="P280">
        <v>0</v>
      </c>
      <c r="Q280" t="s">
        <v>61</v>
      </c>
      <c r="R280">
        <v>0</v>
      </c>
      <c r="S280">
        <v>1</v>
      </c>
      <c r="T280" t="s">
        <v>70</v>
      </c>
      <c r="U280">
        <v>1</v>
      </c>
      <c r="V280">
        <v>1</v>
      </c>
      <c r="W280">
        <v>0</v>
      </c>
      <c r="X280">
        <v>0</v>
      </c>
      <c r="Y280">
        <v>1</v>
      </c>
      <c r="Z280">
        <v>1</v>
      </c>
      <c r="AA280">
        <v>1</v>
      </c>
      <c r="AB280">
        <v>1</v>
      </c>
      <c r="AC280">
        <v>0</v>
      </c>
      <c r="AD280">
        <v>0</v>
      </c>
      <c r="AE280" t="s">
        <v>57</v>
      </c>
      <c r="AF280">
        <v>61.3</v>
      </c>
      <c r="AG280">
        <v>57</v>
      </c>
      <c r="AH280">
        <v>35</v>
      </c>
      <c r="AI280">
        <v>40.799999999999997</v>
      </c>
      <c r="AJ280">
        <v>50</v>
      </c>
      <c r="AK280">
        <v>80</v>
      </c>
      <c r="AL280">
        <v>1</v>
      </c>
      <c r="AM280">
        <v>11215.21</v>
      </c>
      <c r="AN280">
        <v>9.3250261717009781</v>
      </c>
      <c r="AO280">
        <v>1.1299999999999999</v>
      </c>
      <c r="AP280" t="s">
        <v>52</v>
      </c>
      <c r="AQ280" t="s">
        <v>59</v>
      </c>
      <c r="AR280" t="s">
        <v>69</v>
      </c>
      <c r="AS280">
        <v>0</v>
      </c>
      <c r="AT280">
        <v>0</v>
      </c>
      <c r="AU280">
        <v>1</v>
      </c>
      <c r="AV280">
        <v>0</v>
      </c>
      <c r="AW280">
        <v>0</v>
      </c>
      <c r="AX280" t="s">
        <v>61</v>
      </c>
      <c r="AY280">
        <v>0</v>
      </c>
      <c r="AZ280">
        <v>1</v>
      </c>
      <c r="BA280">
        <v>0</v>
      </c>
      <c r="BB280">
        <v>0</v>
      </c>
      <c r="BC280">
        <v>0</v>
      </c>
      <c r="BD280">
        <v>0</v>
      </c>
      <c r="BE280">
        <v>0</v>
      </c>
      <c r="BF280">
        <v>1</v>
      </c>
      <c r="BG280" t="s">
        <v>70</v>
      </c>
      <c r="BH280">
        <v>1</v>
      </c>
      <c r="BI280">
        <v>1</v>
      </c>
      <c r="BJ280">
        <v>0</v>
      </c>
      <c r="BK280">
        <v>0</v>
      </c>
      <c r="BL280">
        <v>1</v>
      </c>
      <c r="BM280">
        <v>1</v>
      </c>
      <c r="BN280">
        <v>1</v>
      </c>
      <c r="BO280">
        <v>1</v>
      </c>
      <c r="BP280">
        <v>0</v>
      </c>
      <c r="BQ280">
        <v>0</v>
      </c>
      <c r="BR280" t="s">
        <v>57</v>
      </c>
      <c r="BS280">
        <v>61.3</v>
      </c>
      <c r="BT280">
        <v>57</v>
      </c>
      <c r="BU280">
        <v>35</v>
      </c>
      <c r="BV280">
        <v>40.799999999999997</v>
      </c>
      <c r="BW280">
        <v>50</v>
      </c>
      <c r="BX280">
        <v>80</v>
      </c>
      <c r="BY280">
        <v>1</v>
      </c>
    </row>
    <row r="281" spans="1:77" x14ac:dyDescent="0.3">
      <c r="A281" t="s">
        <v>58</v>
      </c>
      <c r="B281">
        <v>1</v>
      </c>
      <c r="C281">
        <v>0</v>
      </c>
      <c r="D281">
        <v>0</v>
      </c>
      <c r="E281">
        <v>0</v>
      </c>
      <c r="F281">
        <v>0</v>
      </c>
      <c r="G281">
        <v>0</v>
      </c>
      <c r="H281">
        <v>19124.759999999998</v>
      </c>
      <c r="J281">
        <v>1.63</v>
      </c>
      <c r="K281" t="s">
        <v>52</v>
      </c>
      <c r="L281" t="s">
        <v>59</v>
      </c>
      <c r="M281" t="s">
        <v>69</v>
      </c>
      <c r="N281">
        <v>0</v>
      </c>
      <c r="O281">
        <v>1</v>
      </c>
      <c r="P281">
        <v>0</v>
      </c>
      <c r="Q281" t="s">
        <v>61</v>
      </c>
      <c r="R281">
        <v>0</v>
      </c>
      <c r="S281">
        <v>1</v>
      </c>
      <c r="T281" t="s">
        <v>70</v>
      </c>
      <c r="U281">
        <v>1</v>
      </c>
      <c r="V281">
        <v>1</v>
      </c>
      <c r="W281">
        <v>0</v>
      </c>
      <c r="X281">
        <v>0</v>
      </c>
      <c r="Y281">
        <v>1</v>
      </c>
      <c r="Z281">
        <v>1</v>
      </c>
      <c r="AA281">
        <v>1</v>
      </c>
      <c r="AB281">
        <v>0</v>
      </c>
      <c r="AC281">
        <v>0</v>
      </c>
      <c r="AD281">
        <v>0</v>
      </c>
      <c r="AE281" t="s">
        <v>57</v>
      </c>
      <c r="AF281">
        <v>61.5</v>
      </c>
      <c r="AG281">
        <v>56</v>
      </c>
      <c r="AH281">
        <v>34</v>
      </c>
      <c r="AI281">
        <v>40.799999999999997</v>
      </c>
      <c r="AJ281">
        <v>55</v>
      </c>
      <c r="AK281">
        <v>80</v>
      </c>
      <c r="AL281">
        <v>1</v>
      </c>
      <c r="AM281">
        <v>19124.759999999998</v>
      </c>
      <c r="AN281">
        <v>9.8587391095963888</v>
      </c>
      <c r="AO281">
        <v>1.63</v>
      </c>
      <c r="AP281" t="s">
        <v>52</v>
      </c>
      <c r="AQ281" t="s">
        <v>59</v>
      </c>
      <c r="AR281" t="s">
        <v>69</v>
      </c>
      <c r="AS281">
        <v>0</v>
      </c>
      <c r="AT281">
        <v>0</v>
      </c>
      <c r="AU281">
        <v>1</v>
      </c>
      <c r="AV281">
        <v>0</v>
      </c>
      <c r="AW281">
        <v>0</v>
      </c>
      <c r="AX281" t="s">
        <v>61</v>
      </c>
      <c r="AY281">
        <v>0</v>
      </c>
      <c r="AZ281">
        <v>1</v>
      </c>
      <c r="BA281">
        <v>0</v>
      </c>
      <c r="BB281">
        <v>0</v>
      </c>
      <c r="BC281">
        <v>0</v>
      </c>
      <c r="BD281">
        <v>0</v>
      </c>
      <c r="BE281">
        <v>0</v>
      </c>
      <c r="BF281">
        <v>1</v>
      </c>
      <c r="BG281" t="s">
        <v>70</v>
      </c>
      <c r="BH281">
        <v>1</v>
      </c>
      <c r="BI281">
        <v>1</v>
      </c>
      <c r="BJ281">
        <v>0</v>
      </c>
      <c r="BK281">
        <v>0</v>
      </c>
      <c r="BL281">
        <v>1</v>
      </c>
      <c r="BM281">
        <v>1</v>
      </c>
      <c r="BN281">
        <v>1</v>
      </c>
      <c r="BO281">
        <v>0</v>
      </c>
      <c r="BP281">
        <v>0</v>
      </c>
      <c r="BQ281">
        <v>0</v>
      </c>
      <c r="BR281" t="s">
        <v>57</v>
      </c>
      <c r="BS281">
        <v>61.5</v>
      </c>
      <c r="BT281">
        <v>56</v>
      </c>
      <c r="BU281">
        <v>34</v>
      </c>
      <c r="BV281">
        <v>40.799999999999997</v>
      </c>
      <c r="BW281">
        <v>55</v>
      </c>
      <c r="BX281">
        <v>80</v>
      </c>
      <c r="BY281">
        <v>1</v>
      </c>
    </row>
    <row r="282" spans="1:77" x14ac:dyDescent="0.3">
      <c r="A282" t="s">
        <v>62</v>
      </c>
      <c r="B282">
        <v>0</v>
      </c>
      <c r="C282">
        <v>1</v>
      </c>
      <c r="D282">
        <v>0</v>
      </c>
      <c r="E282">
        <v>0</v>
      </c>
      <c r="F282">
        <v>0</v>
      </c>
      <c r="G282">
        <v>0</v>
      </c>
      <c r="H282">
        <v>8064</v>
      </c>
      <c r="J282">
        <v>1.077</v>
      </c>
      <c r="K282" t="s">
        <v>52</v>
      </c>
      <c r="L282" t="s">
        <v>63</v>
      </c>
      <c r="M282" t="s">
        <v>60</v>
      </c>
      <c r="N282">
        <v>0</v>
      </c>
      <c r="O282">
        <v>0</v>
      </c>
      <c r="P282">
        <v>1</v>
      </c>
      <c r="Q282" t="s">
        <v>55</v>
      </c>
      <c r="R282">
        <v>0</v>
      </c>
      <c r="S282">
        <v>1</v>
      </c>
      <c r="T282" t="s">
        <v>65</v>
      </c>
      <c r="U282">
        <v>1</v>
      </c>
      <c r="V282">
        <v>1</v>
      </c>
      <c r="W282">
        <v>0</v>
      </c>
      <c r="X282">
        <v>1</v>
      </c>
      <c r="Y282">
        <v>1</v>
      </c>
      <c r="Z282">
        <v>1</v>
      </c>
      <c r="AA282">
        <v>1</v>
      </c>
      <c r="AB282">
        <v>0</v>
      </c>
      <c r="AC282">
        <v>1</v>
      </c>
      <c r="AD282">
        <v>0</v>
      </c>
      <c r="AE282" t="s">
        <v>66</v>
      </c>
      <c r="AF282">
        <v>61</v>
      </c>
      <c r="AG282">
        <v>56.8</v>
      </c>
      <c r="AH282">
        <v>34.9</v>
      </c>
      <c r="AI282">
        <v>40.799999999999997</v>
      </c>
      <c r="AJ282">
        <v>54</v>
      </c>
      <c r="AK282">
        <v>76</v>
      </c>
      <c r="AL282">
        <v>1</v>
      </c>
      <c r="AM282">
        <v>8064</v>
      </c>
      <c r="AN282">
        <v>8.9951649903111495</v>
      </c>
      <c r="AO282">
        <v>1.077</v>
      </c>
      <c r="AP282" t="s">
        <v>52</v>
      </c>
      <c r="AQ282" t="s">
        <v>63</v>
      </c>
      <c r="AR282" t="s">
        <v>60</v>
      </c>
      <c r="AS282">
        <v>0</v>
      </c>
      <c r="AT282">
        <v>0</v>
      </c>
      <c r="AU282">
        <v>0</v>
      </c>
      <c r="AV282">
        <v>0</v>
      </c>
      <c r="AW282">
        <v>1</v>
      </c>
      <c r="AX282" t="s">
        <v>55</v>
      </c>
      <c r="AY282">
        <v>0</v>
      </c>
      <c r="AZ282">
        <v>1</v>
      </c>
      <c r="BA282">
        <v>0</v>
      </c>
      <c r="BB282">
        <v>0</v>
      </c>
      <c r="BC282">
        <v>0</v>
      </c>
      <c r="BD282">
        <v>1</v>
      </c>
      <c r="BE282">
        <v>0</v>
      </c>
      <c r="BF282">
        <v>0</v>
      </c>
      <c r="BG282" t="s">
        <v>65</v>
      </c>
      <c r="BH282">
        <v>1</v>
      </c>
      <c r="BI282">
        <v>1</v>
      </c>
      <c r="BJ282">
        <v>0</v>
      </c>
      <c r="BK282">
        <v>1</v>
      </c>
      <c r="BL282">
        <v>1</v>
      </c>
      <c r="BM282">
        <v>1</v>
      </c>
      <c r="BN282">
        <v>1</v>
      </c>
      <c r="BO282">
        <v>0</v>
      </c>
      <c r="BP282">
        <v>1</v>
      </c>
      <c r="BQ282">
        <v>0</v>
      </c>
      <c r="BR282" t="s">
        <v>66</v>
      </c>
      <c r="BS282">
        <v>61</v>
      </c>
      <c r="BT282">
        <v>56.8</v>
      </c>
      <c r="BU282">
        <v>34.9</v>
      </c>
      <c r="BV282">
        <v>40.799999999999997</v>
      </c>
      <c r="BW282">
        <v>54</v>
      </c>
      <c r="BX282">
        <v>76</v>
      </c>
      <c r="BY282">
        <v>1</v>
      </c>
    </row>
    <row r="283" spans="1:77" x14ac:dyDescent="0.3">
      <c r="A283" t="s">
        <v>67</v>
      </c>
      <c r="B283">
        <v>0</v>
      </c>
      <c r="C283">
        <v>0</v>
      </c>
      <c r="D283">
        <v>0</v>
      </c>
      <c r="E283">
        <v>0</v>
      </c>
      <c r="F283">
        <v>1</v>
      </c>
      <c r="G283">
        <v>0</v>
      </c>
      <c r="H283">
        <v>8940</v>
      </c>
      <c r="J283">
        <v>1.1399999999999999</v>
      </c>
      <c r="K283" t="s">
        <v>52</v>
      </c>
      <c r="L283" t="s">
        <v>68</v>
      </c>
      <c r="M283" t="s">
        <v>69</v>
      </c>
      <c r="N283">
        <v>0</v>
      </c>
      <c r="O283">
        <v>1</v>
      </c>
      <c r="P283">
        <v>0</v>
      </c>
      <c r="Q283" t="s">
        <v>55</v>
      </c>
      <c r="R283">
        <v>0</v>
      </c>
      <c r="S283">
        <v>1</v>
      </c>
      <c r="T283" t="s">
        <v>70</v>
      </c>
      <c r="U283">
        <v>1</v>
      </c>
      <c r="V283">
        <v>1</v>
      </c>
      <c r="W283">
        <v>1</v>
      </c>
      <c r="X283">
        <v>1</v>
      </c>
      <c r="Y283">
        <v>1</v>
      </c>
      <c r="Z283">
        <v>1</v>
      </c>
      <c r="AA283">
        <v>1</v>
      </c>
      <c r="AB283">
        <v>0</v>
      </c>
      <c r="AC283">
        <v>1</v>
      </c>
      <c r="AD283">
        <v>0</v>
      </c>
      <c r="AE283" t="s">
        <v>66</v>
      </c>
      <c r="AF283">
        <v>62.1</v>
      </c>
      <c r="AG283">
        <v>55.3</v>
      </c>
      <c r="AH283">
        <v>34.6</v>
      </c>
      <c r="AI283">
        <v>40.9</v>
      </c>
      <c r="AJ283">
        <v>52</v>
      </c>
      <c r="AK283">
        <v>79</v>
      </c>
      <c r="AL283">
        <v>1</v>
      </c>
      <c r="AM283">
        <v>8940</v>
      </c>
      <c r="AN283">
        <v>9.0982908681675596</v>
      </c>
      <c r="AO283">
        <v>1.1399999999999999</v>
      </c>
      <c r="AP283" t="s">
        <v>52</v>
      </c>
      <c r="AQ283" t="s">
        <v>68</v>
      </c>
      <c r="AR283" t="s">
        <v>69</v>
      </c>
      <c r="AS283">
        <v>0</v>
      </c>
      <c r="AT283">
        <v>0</v>
      </c>
      <c r="AU283">
        <v>1</v>
      </c>
      <c r="AV283">
        <v>0</v>
      </c>
      <c r="AW283">
        <v>0</v>
      </c>
      <c r="AX283" t="s">
        <v>55</v>
      </c>
      <c r="AY283">
        <v>0</v>
      </c>
      <c r="AZ283">
        <v>1</v>
      </c>
      <c r="BA283">
        <v>0</v>
      </c>
      <c r="BB283">
        <v>0</v>
      </c>
      <c r="BC283">
        <v>0</v>
      </c>
      <c r="BD283">
        <v>1</v>
      </c>
      <c r="BE283">
        <v>0</v>
      </c>
      <c r="BF283">
        <v>0</v>
      </c>
      <c r="BG283" t="s">
        <v>70</v>
      </c>
      <c r="BH283">
        <v>1</v>
      </c>
      <c r="BI283">
        <v>1</v>
      </c>
      <c r="BJ283">
        <v>1</v>
      </c>
      <c r="BK283">
        <v>1</v>
      </c>
      <c r="BL283">
        <v>1</v>
      </c>
      <c r="BM283">
        <v>1</v>
      </c>
      <c r="BN283">
        <v>1</v>
      </c>
      <c r="BO283">
        <v>0</v>
      </c>
      <c r="BP283">
        <v>1</v>
      </c>
      <c r="BQ283">
        <v>0</v>
      </c>
      <c r="BR283" t="s">
        <v>66</v>
      </c>
      <c r="BS283">
        <v>62.1</v>
      </c>
      <c r="BT283">
        <v>55.3</v>
      </c>
      <c r="BU283">
        <v>34.6</v>
      </c>
      <c r="BV283">
        <v>40.9</v>
      </c>
      <c r="BW283">
        <v>52</v>
      </c>
      <c r="BX283">
        <v>79</v>
      </c>
      <c r="BY283">
        <v>1</v>
      </c>
    </row>
    <row r="284" spans="1:77" x14ac:dyDescent="0.3">
      <c r="A284" t="s">
        <v>51</v>
      </c>
      <c r="B284">
        <v>0</v>
      </c>
      <c r="C284">
        <v>0</v>
      </c>
      <c r="D284">
        <v>0</v>
      </c>
      <c r="E284">
        <v>1</v>
      </c>
      <c r="F284">
        <v>0</v>
      </c>
      <c r="G284">
        <v>0</v>
      </c>
      <c r="H284">
        <v>13120</v>
      </c>
      <c r="J284">
        <v>1.34</v>
      </c>
      <c r="K284" t="s">
        <v>52</v>
      </c>
      <c r="L284" t="s">
        <v>53</v>
      </c>
      <c r="M284" t="s">
        <v>13</v>
      </c>
      <c r="N284">
        <v>1</v>
      </c>
      <c r="O284">
        <v>0</v>
      </c>
      <c r="P284">
        <v>0</v>
      </c>
      <c r="Q284" t="s">
        <v>55</v>
      </c>
      <c r="R284">
        <v>0</v>
      </c>
      <c r="S284">
        <v>1</v>
      </c>
      <c r="T284" t="s">
        <v>56</v>
      </c>
      <c r="U284">
        <v>0</v>
      </c>
      <c r="V284">
        <v>0</v>
      </c>
      <c r="W284">
        <v>0</v>
      </c>
      <c r="X284">
        <v>0</v>
      </c>
      <c r="Y284">
        <v>1</v>
      </c>
      <c r="Z284">
        <v>1</v>
      </c>
      <c r="AA284">
        <v>0</v>
      </c>
      <c r="AB284">
        <v>0</v>
      </c>
      <c r="AC284">
        <v>0</v>
      </c>
      <c r="AD284">
        <v>0</v>
      </c>
      <c r="AE284" t="s">
        <v>57</v>
      </c>
      <c r="AF284">
        <v>62.4</v>
      </c>
      <c r="AG284">
        <v>58</v>
      </c>
      <c r="AH284">
        <v>36</v>
      </c>
      <c r="AI284">
        <v>40.799999999999997</v>
      </c>
      <c r="AJ284">
        <v>55</v>
      </c>
      <c r="AK284">
        <v>80</v>
      </c>
      <c r="AL284">
        <v>1</v>
      </c>
      <c r="AM284">
        <v>13120</v>
      </c>
      <c r="AN284">
        <v>9.4818930624980808</v>
      </c>
      <c r="AO284">
        <v>1.34</v>
      </c>
      <c r="AP284" t="s">
        <v>52</v>
      </c>
      <c r="AQ284" t="s">
        <v>53</v>
      </c>
      <c r="AR284" t="s">
        <v>13</v>
      </c>
      <c r="AS284">
        <v>1</v>
      </c>
      <c r="AT284">
        <v>0</v>
      </c>
      <c r="AU284">
        <v>0</v>
      </c>
      <c r="AV284">
        <v>0</v>
      </c>
      <c r="AW284">
        <v>0</v>
      </c>
      <c r="AX284" t="s">
        <v>55</v>
      </c>
      <c r="AY284">
        <v>0</v>
      </c>
      <c r="AZ284">
        <v>1</v>
      </c>
      <c r="BA284">
        <v>0</v>
      </c>
      <c r="BB284">
        <v>0</v>
      </c>
      <c r="BC284">
        <v>0</v>
      </c>
      <c r="BD284">
        <v>1</v>
      </c>
      <c r="BE284">
        <v>0</v>
      </c>
      <c r="BF284">
        <v>0</v>
      </c>
      <c r="BG284" t="s">
        <v>56</v>
      </c>
      <c r="BH284">
        <v>0</v>
      </c>
      <c r="BI284">
        <v>0</v>
      </c>
      <c r="BJ284">
        <v>0</v>
      </c>
      <c r="BK284">
        <v>0</v>
      </c>
      <c r="BL284">
        <v>1</v>
      </c>
      <c r="BM284">
        <v>1</v>
      </c>
      <c r="BN284">
        <v>0</v>
      </c>
      <c r="BO284">
        <v>0</v>
      </c>
      <c r="BP284">
        <v>0</v>
      </c>
      <c r="BQ284">
        <v>0</v>
      </c>
      <c r="BR284" t="s">
        <v>57</v>
      </c>
      <c r="BS284">
        <v>62.4</v>
      </c>
      <c r="BT284">
        <v>58</v>
      </c>
      <c r="BU284">
        <v>36</v>
      </c>
      <c r="BV284">
        <v>40.799999999999997</v>
      </c>
      <c r="BW284">
        <v>55</v>
      </c>
      <c r="BX284">
        <v>80</v>
      </c>
      <c r="BY284">
        <v>1</v>
      </c>
    </row>
    <row r="285" spans="1:77" x14ac:dyDescent="0.3">
      <c r="A285" t="s">
        <v>58</v>
      </c>
      <c r="B285">
        <v>1</v>
      </c>
      <c r="C285">
        <v>0</v>
      </c>
      <c r="D285">
        <v>0</v>
      </c>
      <c r="E285">
        <v>0</v>
      </c>
      <c r="F285">
        <v>0</v>
      </c>
      <c r="G285">
        <v>0</v>
      </c>
      <c r="H285">
        <v>13022.684999999999</v>
      </c>
      <c r="J285">
        <v>1.01</v>
      </c>
      <c r="K285" t="s">
        <v>52</v>
      </c>
      <c r="L285" t="s">
        <v>59</v>
      </c>
      <c r="M285" t="s">
        <v>74</v>
      </c>
      <c r="N285">
        <v>0</v>
      </c>
      <c r="O285">
        <v>1</v>
      </c>
      <c r="P285">
        <v>0</v>
      </c>
      <c r="Q285" t="s">
        <v>73</v>
      </c>
      <c r="R285">
        <v>0</v>
      </c>
      <c r="S285">
        <v>1</v>
      </c>
      <c r="T285" t="s">
        <v>56</v>
      </c>
      <c r="U285">
        <v>0</v>
      </c>
      <c r="V285">
        <v>1</v>
      </c>
      <c r="W285">
        <v>1</v>
      </c>
      <c r="X285">
        <v>0</v>
      </c>
      <c r="Y285">
        <v>1</v>
      </c>
      <c r="Z285">
        <v>1</v>
      </c>
      <c r="AA285">
        <v>1</v>
      </c>
      <c r="AB285">
        <v>0</v>
      </c>
      <c r="AC285">
        <v>0</v>
      </c>
      <c r="AD285">
        <v>0</v>
      </c>
      <c r="AE285" t="s">
        <v>57</v>
      </c>
      <c r="AF285">
        <v>61.9</v>
      </c>
      <c r="AG285">
        <v>57</v>
      </c>
      <c r="AH285">
        <v>35.5</v>
      </c>
      <c r="AI285">
        <v>40.6</v>
      </c>
      <c r="AJ285">
        <v>55</v>
      </c>
      <c r="AK285">
        <v>80</v>
      </c>
      <c r="AL285">
        <v>1</v>
      </c>
      <c r="AM285">
        <v>13022.684999999999</v>
      </c>
      <c r="AN285">
        <v>9.4744481157000493</v>
      </c>
      <c r="AO285">
        <v>1.01</v>
      </c>
      <c r="AP285" t="s">
        <v>52</v>
      </c>
      <c r="AQ285" t="s">
        <v>59</v>
      </c>
      <c r="AR285" t="s">
        <v>74</v>
      </c>
      <c r="AS285">
        <v>0</v>
      </c>
      <c r="AT285">
        <v>1</v>
      </c>
      <c r="AU285">
        <v>0</v>
      </c>
      <c r="AV285">
        <v>0</v>
      </c>
      <c r="AW285">
        <v>0</v>
      </c>
      <c r="AX285" t="s">
        <v>73</v>
      </c>
      <c r="AY285">
        <v>0</v>
      </c>
      <c r="AZ285">
        <v>1</v>
      </c>
      <c r="BA285">
        <v>0</v>
      </c>
      <c r="BB285">
        <v>0</v>
      </c>
      <c r="BC285">
        <v>0</v>
      </c>
      <c r="BD285">
        <v>0</v>
      </c>
      <c r="BE285">
        <v>1</v>
      </c>
      <c r="BF285">
        <v>0</v>
      </c>
      <c r="BG285" t="s">
        <v>56</v>
      </c>
      <c r="BH285">
        <v>0</v>
      </c>
      <c r="BI285">
        <v>1</v>
      </c>
      <c r="BJ285">
        <v>1</v>
      </c>
      <c r="BK285">
        <v>0</v>
      </c>
      <c r="BL285">
        <v>1</v>
      </c>
      <c r="BM285">
        <v>1</v>
      </c>
      <c r="BN285">
        <v>1</v>
      </c>
      <c r="BO285">
        <v>0</v>
      </c>
      <c r="BP285">
        <v>0</v>
      </c>
      <c r="BQ285">
        <v>0</v>
      </c>
      <c r="BR285" t="s">
        <v>57</v>
      </c>
      <c r="BS285">
        <v>61.9</v>
      </c>
      <c r="BT285">
        <v>57</v>
      </c>
      <c r="BU285">
        <v>35.5</v>
      </c>
      <c r="BV285">
        <v>40.6</v>
      </c>
      <c r="BW285">
        <v>55</v>
      </c>
      <c r="BX285">
        <v>80</v>
      </c>
      <c r="BY285">
        <v>1</v>
      </c>
    </row>
    <row r="286" spans="1:77" x14ac:dyDescent="0.3">
      <c r="A286" t="s">
        <v>58</v>
      </c>
      <c r="B286">
        <v>1</v>
      </c>
      <c r="C286">
        <v>0</v>
      </c>
      <c r="D286">
        <v>0</v>
      </c>
      <c r="E286">
        <v>0</v>
      </c>
      <c r="F286">
        <v>0</v>
      </c>
      <c r="G286">
        <v>0</v>
      </c>
      <c r="H286">
        <v>20993.305</v>
      </c>
      <c r="J286">
        <v>1.57</v>
      </c>
      <c r="K286" t="s">
        <v>52</v>
      </c>
      <c r="L286" t="s">
        <v>59</v>
      </c>
      <c r="M286" t="s">
        <v>69</v>
      </c>
      <c r="N286">
        <v>0</v>
      </c>
      <c r="O286">
        <v>1</v>
      </c>
      <c r="P286">
        <v>0</v>
      </c>
      <c r="Q286" t="s">
        <v>61</v>
      </c>
      <c r="R286">
        <v>0</v>
      </c>
      <c r="S286">
        <v>1</v>
      </c>
      <c r="T286" t="s">
        <v>65</v>
      </c>
      <c r="U286">
        <v>1</v>
      </c>
      <c r="V286">
        <v>1</v>
      </c>
      <c r="W286">
        <v>1</v>
      </c>
      <c r="X286">
        <v>0</v>
      </c>
      <c r="Y286">
        <v>1</v>
      </c>
      <c r="Z286">
        <v>1</v>
      </c>
      <c r="AA286">
        <v>1</v>
      </c>
      <c r="AB286">
        <v>0</v>
      </c>
      <c r="AC286">
        <v>0</v>
      </c>
      <c r="AD286">
        <v>0</v>
      </c>
      <c r="AE286" t="s">
        <v>57</v>
      </c>
      <c r="AF286">
        <v>61.7</v>
      </c>
      <c r="AG286">
        <v>55</v>
      </c>
      <c r="AH286">
        <v>35</v>
      </c>
      <c r="AI286">
        <v>40.6</v>
      </c>
      <c r="AJ286">
        <v>55</v>
      </c>
      <c r="AK286">
        <v>80</v>
      </c>
      <c r="AL286">
        <v>1</v>
      </c>
      <c r="AM286">
        <v>20993.305</v>
      </c>
      <c r="AN286">
        <v>9.9519588563511903</v>
      </c>
      <c r="AO286">
        <v>1.57</v>
      </c>
      <c r="AP286" t="s">
        <v>52</v>
      </c>
      <c r="AQ286" t="s">
        <v>59</v>
      </c>
      <c r="AR286" t="s">
        <v>69</v>
      </c>
      <c r="AS286">
        <v>0</v>
      </c>
      <c r="AT286">
        <v>0</v>
      </c>
      <c r="AU286">
        <v>1</v>
      </c>
      <c r="AV286">
        <v>0</v>
      </c>
      <c r="AW286">
        <v>0</v>
      </c>
      <c r="AX286" t="s">
        <v>61</v>
      </c>
      <c r="AY286">
        <v>0</v>
      </c>
      <c r="AZ286">
        <v>1</v>
      </c>
      <c r="BA286">
        <v>0</v>
      </c>
      <c r="BB286">
        <v>0</v>
      </c>
      <c r="BC286">
        <v>0</v>
      </c>
      <c r="BD286">
        <v>0</v>
      </c>
      <c r="BE286">
        <v>0</v>
      </c>
      <c r="BF286">
        <v>1</v>
      </c>
      <c r="BG286" t="s">
        <v>65</v>
      </c>
      <c r="BH286">
        <v>1</v>
      </c>
      <c r="BI286">
        <v>1</v>
      </c>
      <c r="BJ286">
        <v>1</v>
      </c>
      <c r="BK286">
        <v>0</v>
      </c>
      <c r="BL286">
        <v>1</v>
      </c>
      <c r="BM286">
        <v>1</v>
      </c>
      <c r="BN286">
        <v>1</v>
      </c>
      <c r="BO286">
        <v>0</v>
      </c>
      <c r="BP286">
        <v>0</v>
      </c>
      <c r="BQ286">
        <v>0</v>
      </c>
      <c r="BR286" t="s">
        <v>57</v>
      </c>
      <c r="BS286">
        <v>61.7</v>
      </c>
      <c r="BT286">
        <v>55</v>
      </c>
      <c r="BU286">
        <v>35</v>
      </c>
      <c r="BV286">
        <v>40.6</v>
      </c>
      <c r="BW286">
        <v>55</v>
      </c>
      <c r="BX286">
        <v>80</v>
      </c>
      <c r="BY286">
        <v>1</v>
      </c>
    </row>
    <row r="287" spans="1:77" x14ac:dyDescent="0.3">
      <c r="A287" t="s">
        <v>71</v>
      </c>
      <c r="B287">
        <v>0</v>
      </c>
      <c r="C287">
        <v>0</v>
      </c>
      <c r="D287">
        <v>0</v>
      </c>
      <c r="E287">
        <v>0</v>
      </c>
      <c r="F287">
        <v>0</v>
      </c>
      <c r="G287">
        <v>1</v>
      </c>
      <c r="H287">
        <v>10469</v>
      </c>
      <c r="J287">
        <v>1.3420000000000001</v>
      </c>
      <c r="K287" t="s">
        <v>52</v>
      </c>
      <c r="L287" t="s">
        <v>72</v>
      </c>
      <c r="M287" t="s">
        <v>60</v>
      </c>
      <c r="N287">
        <v>0</v>
      </c>
      <c r="O287">
        <v>0</v>
      </c>
      <c r="P287">
        <v>1</v>
      </c>
      <c r="Q287" t="s">
        <v>55</v>
      </c>
      <c r="R287">
        <v>0</v>
      </c>
      <c r="S287">
        <v>1</v>
      </c>
      <c r="T287" t="s">
        <v>77</v>
      </c>
      <c r="U287">
        <v>1</v>
      </c>
      <c r="V287">
        <v>1</v>
      </c>
      <c r="W287">
        <v>1</v>
      </c>
      <c r="X287">
        <v>1</v>
      </c>
      <c r="Y287">
        <v>1</v>
      </c>
      <c r="Z287">
        <v>1</v>
      </c>
      <c r="AA287">
        <v>1</v>
      </c>
      <c r="AB287">
        <v>0</v>
      </c>
      <c r="AC287">
        <v>1</v>
      </c>
      <c r="AD287">
        <v>0</v>
      </c>
      <c r="AE287" t="s">
        <v>66</v>
      </c>
      <c r="AF287">
        <v>61.8</v>
      </c>
      <c r="AG287">
        <v>56.1</v>
      </c>
      <c r="AH287">
        <v>34.200000000000003</v>
      </c>
      <c r="AI287">
        <v>40.700000000000003</v>
      </c>
      <c r="AJ287">
        <v>52</v>
      </c>
      <c r="AK287">
        <v>76</v>
      </c>
      <c r="AL287">
        <v>1</v>
      </c>
      <c r="AM287">
        <v>10469</v>
      </c>
      <c r="AN287">
        <v>9.2561737883193551</v>
      </c>
      <c r="AO287">
        <v>1.3420000000000001</v>
      </c>
      <c r="AP287" t="s">
        <v>52</v>
      </c>
      <c r="AQ287" t="s">
        <v>72</v>
      </c>
      <c r="AR287" t="s">
        <v>60</v>
      </c>
      <c r="AS287">
        <v>0</v>
      </c>
      <c r="AT287">
        <v>0</v>
      </c>
      <c r="AU287">
        <v>0</v>
      </c>
      <c r="AV287">
        <v>0</v>
      </c>
      <c r="AW287">
        <v>1</v>
      </c>
      <c r="AX287" t="s">
        <v>55</v>
      </c>
      <c r="AY287">
        <v>0</v>
      </c>
      <c r="AZ287">
        <v>1</v>
      </c>
      <c r="BA287">
        <v>0</v>
      </c>
      <c r="BB287">
        <v>0</v>
      </c>
      <c r="BC287">
        <v>0</v>
      </c>
      <c r="BD287">
        <v>1</v>
      </c>
      <c r="BE287">
        <v>0</v>
      </c>
      <c r="BF287">
        <v>0</v>
      </c>
      <c r="BG287" t="s">
        <v>77</v>
      </c>
      <c r="BH287">
        <v>1</v>
      </c>
      <c r="BI287">
        <v>1</v>
      </c>
      <c r="BJ287">
        <v>1</v>
      </c>
      <c r="BK287">
        <v>1</v>
      </c>
      <c r="BL287">
        <v>1</v>
      </c>
      <c r="BM287">
        <v>1</v>
      </c>
      <c r="BN287">
        <v>1</v>
      </c>
      <c r="BO287">
        <v>0</v>
      </c>
      <c r="BP287">
        <v>1</v>
      </c>
      <c r="BQ287">
        <v>0</v>
      </c>
      <c r="BR287" t="s">
        <v>66</v>
      </c>
      <c r="BS287">
        <v>61.8</v>
      </c>
      <c r="BT287">
        <v>56.1</v>
      </c>
      <c r="BU287">
        <v>34.200000000000003</v>
      </c>
      <c r="BV287">
        <v>40.700000000000003</v>
      </c>
      <c r="BW287">
        <v>52</v>
      </c>
      <c r="BX287">
        <v>76</v>
      </c>
      <c r="BY287">
        <v>1</v>
      </c>
    </row>
    <row r="288" spans="1:77" x14ac:dyDescent="0.3">
      <c r="A288" t="s">
        <v>75</v>
      </c>
      <c r="B288">
        <v>0</v>
      </c>
      <c r="C288">
        <v>0</v>
      </c>
      <c r="D288">
        <v>1</v>
      </c>
      <c r="E288">
        <v>0</v>
      </c>
      <c r="F288">
        <v>0</v>
      </c>
      <c r="G288">
        <v>0</v>
      </c>
      <c r="H288">
        <v>28446</v>
      </c>
      <c r="J288">
        <v>1.88</v>
      </c>
      <c r="K288" t="s">
        <v>76</v>
      </c>
      <c r="L288" t="s">
        <v>72</v>
      </c>
      <c r="M288" t="s">
        <v>54</v>
      </c>
      <c r="N288">
        <v>0</v>
      </c>
      <c r="O288">
        <v>0</v>
      </c>
      <c r="P288">
        <v>1</v>
      </c>
      <c r="Q288" t="s">
        <v>55</v>
      </c>
      <c r="R288">
        <v>0</v>
      </c>
      <c r="S288">
        <v>1</v>
      </c>
      <c r="T288" t="s">
        <v>65</v>
      </c>
      <c r="U288">
        <v>1</v>
      </c>
      <c r="V288">
        <v>1</v>
      </c>
      <c r="W288">
        <v>0</v>
      </c>
      <c r="X288">
        <v>1</v>
      </c>
      <c r="Y288">
        <v>1</v>
      </c>
      <c r="Z288">
        <v>1</v>
      </c>
      <c r="AA288">
        <v>1</v>
      </c>
      <c r="AB288">
        <v>0</v>
      </c>
      <c r="AC288">
        <v>1</v>
      </c>
      <c r="AD288">
        <v>0</v>
      </c>
      <c r="AE288" t="s">
        <v>66</v>
      </c>
      <c r="AF288">
        <v>61.7</v>
      </c>
      <c r="AG288">
        <v>56.3</v>
      </c>
      <c r="AH288">
        <v>34.5</v>
      </c>
      <c r="AI288">
        <v>40.9</v>
      </c>
      <c r="AJ288">
        <v>51</v>
      </c>
      <c r="AK288">
        <v>78</v>
      </c>
      <c r="AL288">
        <v>1</v>
      </c>
      <c r="AM288">
        <v>28446</v>
      </c>
      <c r="AN288">
        <v>10.255762832130173</v>
      </c>
      <c r="AO288">
        <v>1.88</v>
      </c>
      <c r="AP288" t="s">
        <v>76</v>
      </c>
      <c r="AQ288" t="s">
        <v>72</v>
      </c>
      <c r="AR288" t="s">
        <v>54</v>
      </c>
      <c r="AS288">
        <v>0</v>
      </c>
      <c r="AT288">
        <v>0</v>
      </c>
      <c r="AU288">
        <v>0</v>
      </c>
      <c r="AV288">
        <v>1</v>
      </c>
      <c r="AW288">
        <v>0</v>
      </c>
      <c r="AX288" t="s">
        <v>55</v>
      </c>
      <c r="AY288">
        <v>0</v>
      </c>
      <c r="AZ288">
        <v>1</v>
      </c>
      <c r="BA288">
        <v>0</v>
      </c>
      <c r="BB288">
        <v>0</v>
      </c>
      <c r="BC288">
        <v>0</v>
      </c>
      <c r="BD288">
        <v>1</v>
      </c>
      <c r="BE288">
        <v>0</v>
      </c>
      <c r="BF288">
        <v>0</v>
      </c>
      <c r="BG288" t="s">
        <v>65</v>
      </c>
      <c r="BH288">
        <v>1</v>
      </c>
      <c r="BI288">
        <v>1</v>
      </c>
      <c r="BJ288">
        <v>0</v>
      </c>
      <c r="BK288">
        <v>1</v>
      </c>
      <c r="BL288">
        <v>1</v>
      </c>
      <c r="BM288">
        <v>1</v>
      </c>
      <c r="BN288">
        <v>1</v>
      </c>
      <c r="BO288">
        <v>0</v>
      </c>
      <c r="BP288">
        <v>1</v>
      </c>
      <c r="BQ288">
        <v>0</v>
      </c>
      <c r="BR288" t="s">
        <v>66</v>
      </c>
      <c r="BS288">
        <v>61.7</v>
      </c>
      <c r="BT288">
        <v>56.3</v>
      </c>
      <c r="BU288">
        <v>34.5</v>
      </c>
      <c r="BV288">
        <v>40.9</v>
      </c>
      <c r="BW288">
        <v>51</v>
      </c>
      <c r="BX288">
        <v>78</v>
      </c>
      <c r="BY288">
        <v>1</v>
      </c>
    </row>
    <row r="289" spans="1:77" x14ac:dyDescent="0.3">
      <c r="A289" t="s">
        <v>71</v>
      </c>
      <c r="B289">
        <v>0</v>
      </c>
      <c r="C289">
        <v>0</v>
      </c>
      <c r="D289">
        <v>0</v>
      </c>
      <c r="E289">
        <v>0</v>
      </c>
      <c r="F289">
        <v>0</v>
      </c>
      <c r="G289">
        <v>1</v>
      </c>
      <c r="H289">
        <v>8068</v>
      </c>
      <c r="J289">
        <v>1.107</v>
      </c>
      <c r="K289" t="s">
        <v>52</v>
      </c>
      <c r="L289" t="s">
        <v>72</v>
      </c>
      <c r="M289" t="s">
        <v>60</v>
      </c>
      <c r="N289">
        <v>0</v>
      </c>
      <c r="O289">
        <v>0</v>
      </c>
      <c r="P289">
        <v>1</v>
      </c>
      <c r="Q289" t="s">
        <v>55</v>
      </c>
      <c r="R289">
        <v>0</v>
      </c>
      <c r="S289">
        <v>1</v>
      </c>
      <c r="T289" t="s">
        <v>65</v>
      </c>
      <c r="U289">
        <v>1</v>
      </c>
      <c r="V289">
        <v>1</v>
      </c>
      <c r="W289">
        <v>0</v>
      </c>
      <c r="X289">
        <v>1</v>
      </c>
      <c r="Y289">
        <v>1</v>
      </c>
      <c r="Z289">
        <v>1</v>
      </c>
      <c r="AA289">
        <v>0</v>
      </c>
      <c r="AB289">
        <v>0</v>
      </c>
      <c r="AC289">
        <v>0</v>
      </c>
      <c r="AD289">
        <v>0</v>
      </c>
      <c r="AE289" t="s">
        <v>66</v>
      </c>
      <c r="AF289">
        <v>61.5</v>
      </c>
      <c r="AG289">
        <v>57.1</v>
      </c>
      <c r="AH289">
        <v>34.799999999999997</v>
      </c>
      <c r="AI289">
        <v>40.6</v>
      </c>
      <c r="AJ289">
        <v>55</v>
      </c>
      <c r="AK289">
        <v>76</v>
      </c>
      <c r="AL289">
        <v>1</v>
      </c>
      <c r="AM289">
        <v>8068</v>
      </c>
      <c r="AN289">
        <v>8.9956608990741032</v>
      </c>
      <c r="AO289">
        <v>1.107</v>
      </c>
      <c r="AP289" t="s">
        <v>52</v>
      </c>
      <c r="AQ289" t="s">
        <v>72</v>
      </c>
      <c r="AR289" t="s">
        <v>60</v>
      </c>
      <c r="AS289">
        <v>0</v>
      </c>
      <c r="AT289">
        <v>0</v>
      </c>
      <c r="AU289">
        <v>0</v>
      </c>
      <c r="AV289">
        <v>0</v>
      </c>
      <c r="AW289">
        <v>1</v>
      </c>
      <c r="AX289" t="s">
        <v>55</v>
      </c>
      <c r="AY289">
        <v>0</v>
      </c>
      <c r="AZ289">
        <v>1</v>
      </c>
      <c r="BA289">
        <v>0</v>
      </c>
      <c r="BB289">
        <v>0</v>
      </c>
      <c r="BC289">
        <v>0</v>
      </c>
      <c r="BD289">
        <v>1</v>
      </c>
      <c r="BE289">
        <v>0</v>
      </c>
      <c r="BF289">
        <v>0</v>
      </c>
      <c r="BG289" t="s">
        <v>65</v>
      </c>
      <c r="BH289">
        <v>1</v>
      </c>
      <c r="BI289">
        <v>1</v>
      </c>
      <c r="BJ289">
        <v>0</v>
      </c>
      <c r="BK289">
        <v>1</v>
      </c>
      <c r="BL289">
        <v>1</v>
      </c>
      <c r="BM289">
        <v>1</v>
      </c>
      <c r="BN289">
        <v>0</v>
      </c>
      <c r="BO289">
        <v>0</v>
      </c>
      <c r="BP289">
        <v>0</v>
      </c>
      <c r="BQ289">
        <v>0</v>
      </c>
      <c r="BR289" t="s">
        <v>66</v>
      </c>
      <c r="BS289">
        <v>61.5</v>
      </c>
      <c r="BT289">
        <v>57.1</v>
      </c>
      <c r="BU289">
        <v>34.799999999999997</v>
      </c>
      <c r="BV289">
        <v>40.6</v>
      </c>
      <c r="BW289">
        <v>55</v>
      </c>
      <c r="BX289">
        <v>76</v>
      </c>
      <c r="BY289">
        <v>1</v>
      </c>
    </row>
    <row r="290" spans="1:77" x14ac:dyDescent="0.3">
      <c r="A290" t="s">
        <v>75</v>
      </c>
      <c r="B290">
        <v>0</v>
      </c>
      <c r="C290">
        <v>0</v>
      </c>
      <c r="D290">
        <v>1</v>
      </c>
      <c r="E290">
        <v>0</v>
      </c>
      <c r="F290">
        <v>0</v>
      </c>
      <c r="G290">
        <v>0</v>
      </c>
      <c r="H290">
        <v>10852</v>
      </c>
      <c r="J290">
        <v>1.18</v>
      </c>
      <c r="K290" t="s">
        <v>76</v>
      </c>
      <c r="L290" t="s">
        <v>72</v>
      </c>
      <c r="M290" t="s">
        <v>60</v>
      </c>
      <c r="N290">
        <v>0</v>
      </c>
      <c r="O290">
        <v>0</v>
      </c>
      <c r="P290">
        <v>1</v>
      </c>
      <c r="Q290" t="s">
        <v>64</v>
      </c>
      <c r="R290">
        <v>0</v>
      </c>
      <c r="S290">
        <v>1</v>
      </c>
      <c r="T290" t="s">
        <v>65</v>
      </c>
      <c r="U290">
        <v>1</v>
      </c>
      <c r="V290">
        <v>1</v>
      </c>
      <c r="W290">
        <v>1</v>
      </c>
      <c r="X290">
        <v>1</v>
      </c>
      <c r="Y290">
        <v>1</v>
      </c>
      <c r="Z290">
        <v>1</v>
      </c>
      <c r="AA290">
        <v>1</v>
      </c>
      <c r="AB290">
        <v>0</v>
      </c>
      <c r="AC290">
        <v>1</v>
      </c>
      <c r="AD290">
        <v>0</v>
      </c>
      <c r="AE290" t="s">
        <v>66</v>
      </c>
      <c r="AF290">
        <v>61.6</v>
      </c>
      <c r="AG290">
        <v>55.5</v>
      </c>
      <c r="AH290">
        <v>34.299999999999997</v>
      </c>
      <c r="AI290">
        <v>40.700000000000003</v>
      </c>
      <c r="AJ290">
        <v>51</v>
      </c>
      <c r="AK290">
        <v>75</v>
      </c>
      <c r="AL290">
        <v>1</v>
      </c>
      <c r="AM290">
        <v>10852</v>
      </c>
      <c r="AN290">
        <v>9.2921046737788231</v>
      </c>
      <c r="AO290">
        <v>1.18</v>
      </c>
      <c r="AP290" t="s">
        <v>76</v>
      </c>
      <c r="AQ290" t="s">
        <v>72</v>
      </c>
      <c r="AR290" t="s">
        <v>60</v>
      </c>
      <c r="AS290">
        <v>0</v>
      </c>
      <c r="AT290">
        <v>0</v>
      </c>
      <c r="AU290">
        <v>0</v>
      </c>
      <c r="AV290">
        <v>0</v>
      </c>
      <c r="AW290">
        <v>1</v>
      </c>
      <c r="AX290" t="s">
        <v>64</v>
      </c>
      <c r="AY290">
        <v>0</v>
      </c>
      <c r="AZ290">
        <v>1</v>
      </c>
      <c r="BA290">
        <v>0</v>
      </c>
      <c r="BB290">
        <v>0</v>
      </c>
      <c r="BC290">
        <v>1</v>
      </c>
      <c r="BD290">
        <v>0</v>
      </c>
      <c r="BE290">
        <v>0</v>
      </c>
      <c r="BF290">
        <v>0</v>
      </c>
      <c r="BG290" t="s">
        <v>65</v>
      </c>
      <c r="BH290">
        <v>1</v>
      </c>
      <c r="BI290">
        <v>1</v>
      </c>
      <c r="BJ290">
        <v>1</v>
      </c>
      <c r="BK290">
        <v>1</v>
      </c>
      <c r="BL290">
        <v>1</v>
      </c>
      <c r="BM290">
        <v>1</v>
      </c>
      <c r="BN290">
        <v>1</v>
      </c>
      <c r="BO290">
        <v>0</v>
      </c>
      <c r="BP290">
        <v>1</v>
      </c>
      <c r="BQ290">
        <v>0</v>
      </c>
      <c r="BR290" t="s">
        <v>66</v>
      </c>
      <c r="BS290">
        <v>61.6</v>
      </c>
      <c r="BT290">
        <v>55.5</v>
      </c>
      <c r="BU290">
        <v>34.299999999999997</v>
      </c>
      <c r="BV290">
        <v>40.700000000000003</v>
      </c>
      <c r="BW290">
        <v>51</v>
      </c>
      <c r="BX290">
        <v>75</v>
      </c>
      <c r="BY290">
        <v>1</v>
      </c>
    </row>
    <row r="291" spans="1:77" x14ac:dyDescent="0.3">
      <c r="A291" t="s">
        <v>71</v>
      </c>
      <c r="B291">
        <v>0</v>
      </c>
      <c r="C291">
        <v>0</v>
      </c>
      <c r="D291">
        <v>0</v>
      </c>
      <c r="E291">
        <v>0</v>
      </c>
      <c r="F291">
        <v>0</v>
      </c>
      <c r="G291">
        <v>1</v>
      </c>
      <c r="H291">
        <v>17863</v>
      </c>
      <c r="J291">
        <v>1.5580000000000001</v>
      </c>
      <c r="K291" t="s">
        <v>52</v>
      </c>
      <c r="L291" t="s">
        <v>72</v>
      </c>
      <c r="M291" t="s">
        <v>54</v>
      </c>
      <c r="N291">
        <v>0</v>
      </c>
      <c r="O291">
        <v>0</v>
      </c>
      <c r="P291">
        <v>1</v>
      </c>
      <c r="Q291" t="s">
        <v>64</v>
      </c>
      <c r="R291">
        <v>0</v>
      </c>
      <c r="S291">
        <v>1</v>
      </c>
      <c r="T291" t="s">
        <v>65</v>
      </c>
      <c r="U291">
        <v>1</v>
      </c>
      <c r="V291">
        <v>1</v>
      </c>
      <c r="W291">
        <v>0</v>
      </c>
      <c r="X291">
        <v>1</v>
      </c>
      <c r="Y291">
        <v>1</v>
      </c>
      <c r="Z291">
        <v>1</v>
      </c>
      <c r="AA291">
        <v>1</v>
      </c>
      <c r="AB291">
        <v>0</v>
      </c>
      <c r="AC291">
        <v>1</v>
      </c>
      <c r="AD291">
        <v>1</v>
      </c>
      <c r="AE291" t="s">
        <v>66</v>
      </c>
      <c r="AF291">
        <v>61.6</v>
      </c>
      <c r="AG291">
        <v>55.8</v>
      </c>
      <c r="AH291">
        <v>34.5</v>
      </c>
      <c r="AI291">
        <v>40.700000000000003</v>
      </c>
      <c r="AJ291">
        <v>54</v>
      </c>
      <c r="AK291">
        <v>77</v>
      </c>
      <c r="AL291">
        <v>1</v>
      </c>
      <c r="AM291">
        <v>17863</v>
      </c>
      <c r="AN291">
        <v>9.7904868134488847</v>
      </c>
      <c r="AO291">
        <v>1.5580000000000001</v>
      </c>
      <c r="AP291" t="s">
        <v>52</v>
      </c>
      <c r="AQ291" t="s">
        <v>72</v>
      </c>
      <c r="AR291" t="s">
        <v>54</v>
      </c>
      <c r="AS291">
        <v>0</v>
      </c>
      <c r="AT291">
        <v>0</v>
      </c>
      <c r="AU291">
        <v>0</v>
      </c>
      <c r="AV291">
        <v>1</v>
      </c>
      <c r="AW291">
        <v>0</v>
      </c>
      <c r="AX291" t="s">
        <v>64</v>
      </c>
      <c r="AY291">
        <v>0</v>
      </c>
      <c r="AZ291">
        <v>1</v>
      </c>
      <c r="BA291">
        <v>0</v>
      </c>
      <c r="BB291">
        <v>0</v>
      </c>
      <c r="BC291">
        <v>1</v>
      </c>
      <c r="BD291">
        <v>0</v>
      </c>
      <c r="BE291">
        <v>0</v>
      </c>
      <c r="BF291">
        <v>0</v>
      </c>
      <c r="BG291" t="s">
        <v>65</v>
      </c>
      <c r="BH291">
        <v>1</v>
      </c>
      <c r="BI291">
        <v>1</v>
      </c>
      <c r="BJ291">
        <v>0</v>
      </c>
      <c r="BK291">
        <v>1</v>
      </c>
      <c r="BL291">
        <v>1</v>
      </c>
      <c r="BM291">
        <v>1</v>
      </c>
      <c r="BN291">
        <v>1</v>
      </c>
      <c r="BO291">
        <v>0</v>
      </c>
      <c r="BP291">
        <v>1</v>
      </c>
      <c r="BQ291">
        <v>1</v>
      </c>
      <c r="BR291" t="s">
        <v>66</v>
      </c>
      <c r="BS291">
        <v>61.6</v>
      </c>
      <c r="BT291">
        <v>55.8</v>
      </c>
      <c r="BU291">
        <v>34.5</v>
      </c>
      <c r="BV291">
        <v>40.700000000000003</v>
      </c>
      <c r="BW291">
        <v>54</v>
      </c>
      <c r="BX291">
        <v>77</v>
      </c>
      <c r="BY291">
        <v>1</v>
      </c>
    </row>
    <row r="292" spans="1:77" x14ac:dyDescent="0.3">
      <c r="A292" t="s">
        <v>58</v>
      </c>
      <c r="B292">
        <v>1</v>
      </c>
      <c r="C292">
        <v>0</v>
      </c>
      <c r="D292">
        <v>0</v>
      </c>
      <c r="E292">
        <v>0</v>
      </c>
      <c r="F292">
        <v>0</v>
      </c>
      <c r="G292">
        <v>0</v>
      </c>
      <c r="H292">
        <v>39203</v>
      </c>
      <c r="J292">
        <v>1.71</v>
      </c>
      <c r="K292" t="s">
        <v>52</v>
      </c>
      <c r="L292" t="s">
        <v>59</v>
      </c>
      <c r="M292" t="s">
        <v>13</v>
      </c>
      <c r="N292">
        <v>1</v>
      </c>
      <c r="O292">
        <v>0</v>
      </c>
      <c r="P292">
        <v>0</v>
      </c>
      <c r="Q292" t="s">
        <v>73</v>
      </c>
      <c r="R292">
        <v>0</v>
      </c>
      <c r="S292">
        <v>1</v>
      </c>
      <c r="T292" t="s">
        <v>56</v>
      </c>
      <c r="U292">
        <v>0</v>
      </c>
      <c r="V292">
        <v>1</v>
      </c>
      <c r="W292">
        <v>1</v>
      </c>
      <c r="X292">
        <v>0</v>
      </c>
      <c r="Y292">
        <v>1</v>
      </c>
      <c r="Z292">
        <v>1</v>
      </c>
      <c r="AA292">
        <v>1</v>
      </c>
      <c r="AB292">
        <v>1</v>
      </c>
      <c r="AC292">
        <v>0</v>
      </c>
      <c r="AD292">
        <v>0</v>
      </c>
      <c r="AE292" t="s">
        <v>57</v>
      </c>
      <c r="AF292">
        <v>61.9</v>
      </c>
      <c r="AG292">
        <v>55</v>
      </c>
      <c r="AH292">
        <v>34</v>
      </c>
      <c r="AI292">
        <v>40.6</v>
      </c>
      <c r="AJ292">
        <v>50</v>
      </c>
      <c r="AK292">
        <v>80</v>
      </c>
      <c r="AL292">
        <v>1</v>
      </c>
      <c r="AM292">
        <v>39203</v>
      </c>
      <c r="AN292">
        <v>10.576508553462482</v>
      </c>
      <c r="AO292">
        <v>1.71</v>
      </c>
      <c r="AP292" t="s">
        <v>52</v>
      </c>
      <c r="AQ292" t="s">
        <v>59</v>
      </c>
      <c r="AR292" t="s">
        <v>13</v>
      </c>
      <c r="AS292">
        <v>1</v>
      </c>
      <c r="AT292">
        <v>0</v>
      </c>
      <c r="AU292">
        <v>0</v>
      </c>
      <c r="AV292">
        <v>0</v>
      </c>
      <c r="AW292">
        <v>0</v>
      </c>
      <c r="AX292" t="s">
        <v>73</v>
      </c>
      <c r="AY292">
        <v>0</v>
      </c>
      <c r="AZ292">
        <v>1</v>
      </c>
      <c r="BA292">
        <v>0</v>
      </c>
      <c r="BB292">
        <v>0</v>
      </c>
      <c r="BC292">
        <v>0</v>
      </c>
      <c r="BD292">
        <v>0</v>
      </c>
      <c r="BE292">
        <v>1</v>
      </c>
      <c r="BF292">
        <v>0</v>
      </c>
      <c r="BG292" t="s">
        <v>56</v>
      </c>
      <c r="BH292">
        <v>0</v>
      </c>
      <c r="BI292">
        <v>1</v>
      </c>
      <c r="BJ292">
        <v>1</v>
      </c>
      <c r="BK292">
        <v>0</v>
      </c>
      <c r="BL292">
        <v>1</v>
      </c>
      <c r="BM292">
        <v>1</v>
      </c>
      <c r="BN292">
        <v>1</v>
      </c>
      <c r="BO292">
        <v>1</v>
      </c>
      <c r="BP292">
        <v>0</v>
      </c>
      <c r="BQ292">
        <v>0</v>
      </c>
      <c r="BR292" t="s">
        <v>57</v>
      </c>
      <c r="BS292">
        <v>61.9</v>
      </c>
      <c r="BT292">
        <v>55</v>
      </c>
      <c r="BU292">
        <v>34</v>
      </c>
      <c r="BV292">
        <v>40.6</v>
      </c>
      <c r="BW292">
        <v>50</v>
      </c>
      <c r="BX292">
        <v>80</v>
      </c>
      <c r="BY292">
        <v>1</v>
      </c>
    </row>
    <row r="293" spans="1:77" x14ac:dyDescent="0.3">
      <c r="A293" t="s">
        <v>58</v>
      </c>
      <c r="B293">
        <v>1</v>
      </c>
      <c r="C293">
        <v>0</v>
      </c>
      <c r="D293">
        <v>0</v>
      </c>
      <c r="E293">
        <v>0</v>
      </c>
      <c r="F293">
        <v>0</v>
      </c>
      <c r="G293">
        <v>0</v>
      </c>
      <c r="H293">
        <v>8818.7049999999999</v>
      </c>
      <c r="J293">
        <v>1.06</v>
      </c>
      <c r="K293" t="s">
        <v>52</v>
      </c>
      <c r="L293" t="s">
        <v>59</v>
      </c>
      <c r="M293" t="s">
        <v>60</v>
      </c>
      <c r="N293">
        <v>0</v>
      </c>
      <c r="O293">
        <v>0</v>
      </c>
      <c r="P293">
        <v>1</v>
      </c>
      <c r="Q293" t="s">
        <v>73</v>
      </c>
      <c r="R293">
        <v>0</v>
      </c>
      <c r="S293">
        <v>1</v>
      </c>
      <c r="T293" t="s">
        <v>70</v>
      </c>
      <c r="U293">
        <v>0</v>
      </c>
      <c r="V293">
        <v>1</v>
      </c>
      <c r="W293">
        <v>1</v>
      </c>
      <c r="X293">
        <v>0</v>
      </c>
      <c r="Y293">
        <v>1</v>
      </c>
      <c r="Z293">
        <v>1</v>
      </c>
      <c r="AA293">
        <v>1</v>
      </c>
      <c r="AB293">
        <v>0</v>
      </c>
      <c r="AC293">
        <v>0</v>
      </c>
      <c r="AD293">
        <v>0</v>
      </c>
      <c r="AE293" t="s">
        <v>57</v>
      </c>
      <c r="AF293">
        <v>61.8</v>
      </c>
      <c r="AG293">
        <v>56</v>
      </c>
      <c r="AH293">
        <v>35.5</v>
      </c>
      <c r="AI293">
        <v>40.6</v>
      </c>
      <c r="AJ293">
        <v>55</v>
      </c>
      <c r="AK293">
        <v>80</v>
      </c>
      <c r="AL293">
        <v>1</v>
      </c>
      <c r="AM293">
        <v>8818.7049999999999</v>
      </c>
      <c r="AN293">
        <v>9.0846303128241086</v>
      </c>
      <c r="AO293">
        <v>1.06</v>
      </c>
      <c r="AP293" t="s">
        <v>52</v>
      </c>
      <c r="AQ293" t="s">
        <v>59</v>
      </c>
      <c r="AR293" t="s">
        <v>60</v>
      </c>
      <c r="AS293">
        <v>0</v>
      </c>
      <c r="AT293">
        <v>0</v>
      </c>
      <c r="AU293">
        <v>0</v>
      </c>
      <c r="AV293">
        <v>0</v>
      </c>
      <c r="AW293">
        <v>1</v>
      </c>
      <c r="AX293" t="s">
        <v>73</v>
      </c>
      <c r="AY293">
        <v>0</v>
      </c>
      <c r="AZ293">
        <v>1</v>
      </c>
      <c r="BA293">
        <v>0</v>
      </c>
      <c r="BB293">
        <v>0</v>
      </c>
      <c r="BC293">
        <v>0</v>
      </c>
      <c r="BD293">
        <v>0</v>
      </c>
      <c r="BE293">
        <v>1</v>
      </c>
      <c r="BF293">
        <v>0</v>
      </c>
      <c r="BG293" t="s">
        <v>70</v>
      </c>
      <c r="BH293">
        <v>0</v>
      </c>
      <c r="BI293">
        <v>1</v>
      </c>
      <c r="BJ293">
        <v>1</v>
      </c>
      <c r="BK293">
        <v>0</v>
      </c>
      <c r="BL293">
        <v>1</v>
      </c>
      <c r="BM293">
        <v>1</v>
      </c>
      <c r="BN293">
        <v>1</v>
      </c>
      <c r="BO293">
        <v>0</v>
      </c>
      <c r="BP293">
        <v>0</v>
      </c>
      <c r="BQ293">
        <v>0</v>
      </c>
      <c r="BR293" t="s">
        <v>57</v>
      </c>
      <c r="BS293">
        <v>61.8</v>
      </c>
      <c r="BT293">
        <v>56</v>
      </c>
      <c r="BU293">
        <v>35.5</v>
      </c>
      <c r="BV293">
        <v>40.6</v>
      </c>
      <c r="BW293">
        <v>55</v>
      </c>
      <c r="BX293">
        <v>80</v>
      </c>
      <c r="BY293">
        <v>1</v>
      </c>
    </row>
    <row r="294" spans="1:77" x14ac:dyDescent="0.3">
      <c r="A294" t="s">
        <v>58</v>
      </c>
      <c r="B294">
        <v>1</v>
      </c>
      <c r="C294">
        <v>0</v>
      </c>
      <c r="D294">
        <v>0</v>
      </c>
      <c r="E294">
        <v>0</v>
      </c>
      <c r="F294">
        <v>0</v>
      </c>
      <c r="G294">
        <v>0</v>
      </c>
      <c r="H294">
        <v>7889.8499999999995</v>
      </c>
      <c r="J294">
        <v>1</v>
      </c>
      <c r="K294" t="s">
        <v>52</v>
      </c>
      <c r="L294" t="s">
        <v>59</v>
      </c>
      <c r="M294" t="s">
        <v>54</v>
      </c>
      <c r="N294">
        <v>0</v>
      </c>
      <c r="O294">
        <v>0</v>
      </c>
      <c r="P294">
        <v>1</v>
      </c>
      <c r="Q294" t="s">
        <v>64</v>
      </c>
      <c r="R294">
        <v>0</v>
      </c>
      <c r="S294">
        <v>1</v>
      </c>
      <c r="T294" t="s">
        <v>70</v>
      </c>
      <c r="U294">
        <v>1</v>
      </c>
      <c r="V294">
        <v>1</v>
      </c>
      <c r="W294">
        <v>0</v>
      </c>
      <c r="X294">
        <v>0</v>
      </c>
      <c r="Y294">
        <v>1</v>
      </c>
      <c r="Z294">
        <v>1</v>
      </c>
      <c r="AA294">
        <v>1</v>
      </c>
      <c r="AB294">
        <v>0</v>
      </c>
      <c r="AC294">
        <v>0</v>
      </c>
      <c r="AD294">
        <v>0</v>
      </c>
      <c r="AE294" t="s">
        <v>57</v>
      </c>
      <c r="AF294">
        <v>61.9</v>
      </c>
      <c r="AG294">
        <v>56</v>
      </c>
      <c r="AH294">
        <v>35.5</v>
      </c>
      <c r="AI294">
        <v>40.799999999999997</v>
      </c>
      <c r="AJ294">
        <v>55</v>
      </c>
      <c r="AK294">
        <v>75</v>
      </c>
      <c r="AL294">
        <v>1</v>
      </c>
      <c r="AM294">
        <v>7889.8499999999995</v>
      </c>
      <c r="AN294">
        <v>8.9733324022523568</v>
      </c>
      <c r="AO294">
        <v>1</v>
      </c>
      <c r="AP294" t="s">
        <v>52</v>
      </c>
      <c r="AQ294" t="s">
        <v>59</v>
      </c>
      <c r="AR294" t="s">
        <v>54</v>
      </c>
      <c r="AS294">
        <v>0</v>
      </c>
      <c r="AT294">
        <v>0</v>
      </c>
      <c r="AU294">
        <v>0</v>
      </c>
      <c r="AV294">
        <v>1</v>
      </c>
      <c r="AW294">
        <v>0</v>
      </c>
      <c r="AX294" t="s">
        <v>64</v>
      </c>
      <c r="AY294">
        <v>0</v>
      </c>
      <c r="AZ294">
        <v>1</v>
      </c>
      <c r="BA294">
        <v>0</v>
      </c>
      <c r="BB294">
        <v>0</v>
      </c>
      <c r="BC294">
        <v>1</v>
      </c>
      <c r="BD294">
        <v>0</v>
      </c>
      <c r="BE294">
        <v>0</v>
      </c>
      <c r="BF294">
        <v>0</v>
      </c>
      <c r="BG294" t="s">
        <v>70</v>
      </c>
      <c r="BH294">
        <v>1</v>
      </c>
      <c r="BI294">
        <v>1</v>
      </c>
      <c r="BJ294">
        <v>0</v>
      </c>
      <c r="BK294">
        <v>0</v>
      </c>
      <c r="BL294">
        <v>1</v>
      </c>
      <c r="BM294">
        <v>1</v>
      </c>
      <c r="BN294">
        <v>1</v>
      </c>
      <c r="BO294">
        <v>0</v>
      </c>
      <c r="BP294">
        <v>0</v>
      </c>
      <c r="BQ294">
        <v>0</v>
      </c>
      <c r="BR294" t="s">
        <v>57</v>
      </c>
      <c r="BS294">
        <v>61.9</v>
      </c>
      <c r="BT294">
        <v>56</v>
      </c>
      <c r="BU294">
        <v>35.5</v>
      </c>
      <c r="BV294">
        <v>40.799999999999997</v>
      </c>
      <c r="BW294">
        <v>55</v>
      </c>
      <c r="BX294">
        <v>75</v>
      </c>
      <c r="BY294">
        <v>1</v>
      </c>
    </row>
    <row r="295" spans="1:77" x14ac:dyDescent="0.3">
      <c r="A295" t="s">
        <v>58</v>
      </c>
      <c r="B295">
        <v>1</v>
      </c>
      <c r="C295">
        <v>0</v>
      </c>
      <c r="D295">
        <v>0</v>
      </c>
      <c r="E295">
        <v>0</v>
      </c>
      <c r="F295">
        <v>0</v>
      </c>
      <c r="G295">
        <v>0</v>
      </c>
      <c r="H295">
        <v>17062.169999999998</v>
      </c>
      <c r="J295">
        <v>1.4</v>
      </c>
      <c r="K295" t="s">
        <v>52</v>
      </c>
      <c r="L295" t="s">
        <v>59</v>
      </c>
      <c r="M295" t="s">
        <v>54</v>
      </c>
      <c r="N295">
        <v>0</v>
      </c>
      <c r="O295">
        <v>0</v>
      </c>
      <c r="P295">
        <v>1</v>
      </c>
      <c r="Q295" t="s">
        <v>73</v>
      </c>
      <c r="R295">
        <v>0</v>
      </c>
      <c r="S295">
        <v>1</v>
      </c>
      <c r="T295" t="s">
        <v>65</v>
      </c>
      <c r="U295">
        <v>0</v>
      </c>
      <c r="V295">
        <v>1</v>
      </c>
      <c r="W295">
        <v>1</v>
      </c>
      <c r="X295">
        <v>0</v>
      </c>
      <c r="Y295">
        <v>1</v>
      </c>
      <c r="Z295">
        <v>1</v>
      </c>
      <c r="AA295">
        <v>1</v>
      </c>
      <c r="AB295">
        <v>1</v>
      </c>
      <c r="AC295">
        <v>0</v>
      </c>
      <c r="AD295">
        <v>0</v>
      </c>
      <c r="AE295" t="s">
        <v>57</v>
      </c>
      <c r="AF295">
        <v>61.4</v>
      </c>
      <c r="AG295">
        <v>56</v>
      </c>
      <c r="AH295">
        <v>35</v>
      </c>
      <c r="AI295">
        <v>40.799999999999997</v>
      </c>
      <c r="AJ295">
        <v>50</v>
      </c>
      <c r="AK295">
        <v>80</v>
      </c>
      <c r="AL295">
        <v>1</v>
      </c>
      <c r="AM295">
        <v>17062.169999999998</v>
      </c>
      <c r="AN295">
        <v>9.7446190110809425</v>
      </c>
      <c r="AO295">
        <v>1.4</v>
      </c>
      <c r="AP295" t="s">
        <v>52</v>
      </c>
      <c r="AQ295" t="s">
        <v>59</v>
      </c>
      <c r="AR295" t="s">
        <v>54</v>
      </c>
      <c r="AS295">
        <v>0</v>
      </c>
      <c r="AT295">
        <v>0</v>
      </c>
      <c r="AU295">
        <v>0</v>
      </c>
      <c r="AV295">
        <v>1</v>
      </c>
      <c r="AW295">
        <v>0</v>
      </c>
      <c r="AX295" t="s">
        <v>73</v>
      </c>
      <c r="AY295">
        <v>0</v>
      </c>
      <c r="AZ295">
        <v>1</v>
      </c>
      <c r="BA295">
        <v>0</v>
      </c>
      <c r="BB295">
        <v>0</v>
      </c>
      <c r="BC295">
        <v>0</v>
      </c>
      <c r="BD295">
        <v>0</v>
      </c>
      <c r="BE295">
        <v>1</v>
      </c>
      <c r="BF295">
        <v>0</v>
      </c>
      <c r="BG295" t="s">
        <v>65</v>
      </c>
      <c r="BH295">
        <v>0</v>
      </c>
      <c r="BI295">
        <v>1</v>
      </c>
      <c r="BJ295">
        <v>1</v>
      </c>
      <c r="BK295">
        <v>0</v>
      </c>
      <c r="BL295">
        <v>1</v>
      </c>
      <c r="BM295">
        <v>1</v>
      </c>
      <c r="BN295">
        <v>1</v>
      </c>
      <c r="BO295">
        <v>1</v>
      </c>
      <c r="BP295">
        <v>0</v>
      </c>
      <c r="BQ295">
        <v>0</v>
      </c>
      <c r="BR295" t="s">
        <v>57</v>
      </c>
      <c r="BS295">
        <v>61.4</v>
      </c>
      <c r="BT295">
        <v>56</v>
      </c>
      <c r="BU295">
        <v>35</v>
      </c>
      <c r="BV295">
        <v>40.799999999999997</v>
      </c>
      <c r="BW295">
        <v>50</v>
      </c>
      <c r="BX295">
        <v>80</v>
      </c>
      <c r="BY295">
        <v>1</v>
      </c>
    </row>
    <row r="296" spans="1:77" x14ac:dyDescent="0.3">
      <c r="A296" t="s">
        <v>75</v>
      </c>
      <c r="B296">
        <v>0</v>
      </c>
      <c r="C296">
        <v>0</v>
      </c>
      <c r="D296">
        <v>1</v>
      </c>
      <c r="E296">
        <v>0</v>
      </c>
      <c r="F296">
        <v>0</v>
      </c>
      <c r="G296">
        <v>0</v>
      </c>
      <c r="H296">
        <v>9244</v>
      </c>
      <c r="J296">
        <v>1.1200000000000001</v>
      </c>
      <c r="K296" t="s">
        <v>76</v>
      </c>
      <c r="L296" t="s">
        <v>72</v>
      </c>
      <c r="M296" t="s">
        <v>60</v>
      </c>
      <c r="N296">
        <v>0</v>
      </c>
      <c r="O296">
        <v>0</v>
      </c>
      <c r="P296">
        <v>1</v>
      </c>
      <c r="Q296" t="s">
        <v>55</v>
      </c>
      <c r="R296">
        <v>0</v>
      </c>
      <c r="S296">
        <v>1</v>
      </c>
      <c r="T296" t="s">
        <v>65</v>
      </c>
      <c r="U296">
        <v>1</v>
      </c>
      <c r="V296">
        <v>1</v>
      </c>
      <c r="W296">
        <v>1</v>
      </c>
      <c r="X296">
        <v>1</v>
      </c>
      <c r="Y296">
        <v>1</v>
      </c>
      <c r="Z296">
        <v>1</v>
      </c>
      <c r="AA296">
        <v>1</v>
      </c>
      <c r="AB296">
        <v>1</v>
      </c>
      <c r="AC296">
        <v>1</v>
      </c>
      <c r="AD296">
        <v>0</v>
      </c>
      <c r="AE296" t="s">
        <v>66</v>
      </c>
      <c r="AF296">
        <v>61</v>
      </c>
      <c r="AG296">
        <v>55.1</v>
      </c>
      <c r="AH296">
        <v>34.1</v>
      </c>
      <c r="AI296">
        <v>40.700000000000003</v>
      </c>
      <c r="AJ296">
        <v>50</v>
      </c>
      <c r="AK296">
        <v>76</v>
      </c>
      <c r="AL296">
        <v>1</v>
      </c>
      <c r="AM296">
        <v>9244</v>
      </c>
      <c r="AN296">
        <v>9.1317299713942717</v>
      </c>
      <c r="AO296">
        <v>1.1200000000000001</v>
      </c>
      <c r="AP296" t="s">
        <v>76</v>
      </c>
      <c r="AQ296" t="s">
        <v>72</v>
      </c>
      <c r="AR296" t="s">
        <v>60</v>
      </c>
      <c r="AS296">
        <v>0</v>
      </c>
      <c r="AT296">
        <v>0</v>
      </c>
      <c r="AU296">
        <v>0</v>
      </c>
      <c r="AV296">
        <v>0</v>
      </c>
      <c r="AW296">
        <v>1</v>
      </c>
      <c r="AX296" t="s">
        <v>55</v>
      </c>
      <c r="AY296">
        <v>0</v>
      </c>
      <c r="AZ296">
        <v>1</v>
      </c>
      <c r="BA296">
        <v>0</v>
      </c>
      <c r="BB296">
        <v>0</v>
      </c>
      <c r="BC296">
        <v>0</v>
      </c>
      <c r="BD296">
        <v>1</v>
      </c>
      <c r="BE296">
        <v>0</v>
      </c>
      <c r="BF296">
        <v>0</v>
      </c>
      <c r="BG296" t="s">
        <v>65</v>
      </c>
      <c r="BH296">
        <v>1</v>
      </c>
      <c r="BI296">
        <v>1</v>
      </c>
      <c r="BJ296">
        <v>1</v>
      </c>
      <c r="BK296">
        <v>1</v>
      </c>
      <c r="BL296">
        <v>1</v>
      </c>
      <c r="BM296">
        <v>1</v>
      </c>
      <c r="BN296">
        <v>1</v>
      </c>
      <c r="BO296">
        <v>1</v>
      </c>
      <c r="BP296">
        <v>1</v>
      </c>
      <c r="BQ296">
        <v>0</v>
      </c>
      <c r="BR296" t="s">
        <v>66</v>
      </c>
      <c r="BS296">
        <v>61</v>
      </c>
      <c r="BT296">
        <v>55.1</v>
      </c>
      <c r="BU296">
        <v>34.1</v>
      </c>
      <c r="BV296">
        <v>40.700000000000003</v>
      </c>
      <c r="BW296">
        <v>50</v>
      </c>
      <c r="BX296">
        <v>76</v>
      </c>
      <c r="BY296">
        <v>1</v>
      </c>
    </row>
    <row r="297" spans="1:77" x14ac:dyDescent="0.3">
      <c r="A297" t="s">
        <v>71</v>
      </c>
      <c r="B297">
        <v>0</v>
      </c>
      <c r="C297">
        <v>0</v>
      </c>
      <c r="D297">
        <v>0</v>
      </c>
      <c r="E297">
        <v>0</v>
      </c>
      <c r="F297">
        <v>0</v>
      </c>
      <c r="G297">
        <v>1</v>
      </c>
      <c r="H297">
        <v>19775</v>
      </c>
      <c r="J297">
        <v>1.8029999999999999</v>
      </c>
      <c r="K297" t="s">
        <v>52</v>
      </c>
      <c r="L297" t="s">
        <v>72</v>
      </c>
      <c r="M297" t="s">
        <v>60</v>
      </c>
      <c r="N297">
        <v>0</v>
      </c>
      <c r="O297">
        <v>0</v>
      </c>
      <c r="P297">
        <v>1</v>
      </c>
      <c r="Q297" t="s">
        <v>55</v>
      </c>
      <c r="R297">
        <v>0</v>
      </c>
      <c r="S297">
        <v>1</v>
      </c>
      <c r="T297" t="s">
        <v>77</v>
      </c>
      <c r="U297">
        <v>1</v>
      </c>
      <c r="V297">
        <v>1</v>
      </c>
      <c r="W297">
        <v>0</v>
      </c>
      <c r="X297">
        <v>1</v>
      </c>
      <c r="Y297">
        <v>1</v>
      </c>
      <c r="Z297">
        <v>1</v>
      </c>
      <c r="AA297">
        <v>1</v>
      </c>
      <c r="AB297">
        <v>0</v>
      </c>
      <c r="AC297">
        <v>1</v>
      </c>
      <c r="AD297">
        <v>0</v>
      </c>
      <c r="AE297" t="s">
        <v>66</v>
      </c>
      <c r="AF297">
        <v>61.7</v>
      </c>
      <c r="AG297">
        <v>56.7</v>
      </c>
      <c r="AH297">
        <v>34.799999999999997</v>
      </c>
      <c r="AI297">
        <v>40.6</v>
      </c>
      <c r="AJ297">
        <v>53</v>
      </c>
      <c r="AK297">
        <v>77</v>
      </c>
      <c r="AL297">
        <v>1</v>
      </c>
      <c r="AM297">
        <v>19775</v>
      </c>
      <c r="AN297">
        <v>9.8921737926358553</v>
      </c>
      <c r="AO297">
        <v>1.8029999999999999</v>
      </c>
      <c r="AP297" t="s">
        <v>52</v>
      </c>
      <c r="AQ297" t="s">
        <v>72</v>
      </c>
      <c r="AR297" t="s">
        <v>60</v>
      </c>
      <c r="AS297">
        <v>0</v>
      </c>
      <c r="AT297">
        <v>0</v>
      </c>
      <c r="AU297">
        <v>0</v>
      </c>
      <c r="AV297">
        <v>0</v>
      </c>
      <c r="AW297">
        <v>1</v>
      </c>
      <c r="AX297" t="s">
        <v>55</v>
      </c>
      <c r="AY297">
        <v>0</v>
      </c>
      <c r="AZ297">
        <v>1</v>
      </c>
      <c r="BA297">
        <v>0</v>
      </c>
      <c r="BB297">
        <v>0</v>
      </c>
      <c r="BC297">
        <v>0</v>
      </c>
      <c r="BD297">
        <v>1</v>
      </c>
      <c r="BE297">
        <v>0</v>
      </c>
      <c r="BF297">
        <v>0</v>
      </c>
      <c r="BG297" t="s">
        <v>77</v>
      </c>
      <c r="BH297">
        <v>1</v>
      </c>
      <c r="BI297">
        <v>1</v>
      </c>
      <c r="BJ297">
        <v>0</v>
      </c>
      <c r="BK297">
        <v>1</v>
      </c>
      <c r="BL297">
        <v>1</v>
      </c>
      <c r="BM297">
        <v>1</v>
      </c>
      <c r="BN297">
        <v>1</v>
      </c>
      <c r="BO297">
        <v>0</v>
      </c>
      <c r="BP297">
        <v>1</v>
      </c>
      <c r="BQ297">
        <v>0</v>
      </c>
      <c r="BR297" t="s">
        <v>66</v>
      </c>
      <c r="BS297">
        <v>61.7</v>
      </c>
      <c r="BT297">
        <v>56.7</v>
      </c>
      <c r="BU297">
        <v>34.799999999999997</v>
      </c>
      <c r="BV297">
        <v>40.6</v>
      </c>
      <c r="BW297">
        <v>53</v>
      </c>
      <c r="BX297">
        <v>77</v>
      </c>
      <c r="BY297">
        <v>1</v>
      </c>
    </row>
    <row r="298" spans="1:77" x14ac:dyDescent="0.3">
      <c r="A298" t="s">
        <v>51</v>
      </c>
      <c r="B298">
        <v>0</v>
      </c>
      <c r="C298">
        <v>0</v>
      </c>
      <c r="D298">
        <v>0</v>
      </c>
      <c r="E298">
        <v>1</v>
      </c>
      <c r="F298">
        <v>0</v>
      </c>
      <c r="G298">
        <v>0</v>
      </c>
      <c r="H298">
        <v>9000</v>
      </c>
      <c r="J298">
        <v>1</v>
      </c>
      <c r="K298" t="s">
        <v>52</v>
      </c>
      <c r="L298" t="s">
        <v>53</v>
      </c>
      <c r="M298" t="s">
        <v>13</v>
      </c>
      <c r="N298">
        <v>1</v>
      </c>
      <c r="O298">
        <v>0</v>
      </c>
      <c r="P298">
        <v>0</v>
      </c>
      <c r="Q298" t="s">
        <v>55</v>
      </c>
      <c r="R298">
        <v>0</v>
      </c>
      <c r="S298">
        <v>1</v>
      </c>
      <c r="T298" t="s">
        <v>56</v>
      </c>
      <c r="U298">
        <v>0</v>
      </c>
      <c r="V298">
        <v>0</v>
      </c>
      <c r="W298">
        <v>0</v>
      </c>
      <c r="X298">
        <v>0</v>
      </c>
      <c r="Y298">
        <v>1</v>
      </c>
      <c r="Z298">
        <v>1</v>
      </c>
      <c r="AA298">
        <v>1</v>
      </c>
      <c r="AB298">
        <v>1</v>
      </c>
      <c r="AC298">
        <v>0</v>
      </c>
      <c r="AD298">
        <v>0</v>
      </c>
      <c r="AE298" t="s">
        <v>57</v>
      </c>
      <c r="AF298">
        <v>62.9</v>
      </c>
      <c r="AG298">
        <v>56</v>
      </c>
      <c r="AH298">
        <v>35.5</v>
      </c>
      <c r="AI298">
        <v>40.799999999999997</v>
      </c>
      <c r="AJ298">
        <v>45</v>
      </c>
      <c r="AK298">
        <v>80</v>
      </c>
      <c r="AL298">
        <v>1</v>
      </c>
      <c r="AM298">
        <v>9000</v>
      </c>
      <c r="AN298">
        <v>9.1049798563183568</v>
      </c>
      <c r="AO298">
        <v>1</v>
      </c>
      <c r="AP298" t="s">
        <v>52</v>
      </c>
      <c r="AQ298" t="s">
        <v>53</v>
      </c>
      <c r="AR298" t="s">
        <v>13</v>
      </c>
      <c r="AS298">
        <v>1</v>
      </c>
      <c r="AT298">
        <v>0</v>
      </c>
      <c r="AU298">
        <v>0</v>
      </c>
      <c r="AV298">
        <v>0</v>
      </c>
      <c r="AW298">
        <v>0</v>
      </c>
      <c r="AX298" t="s">
        <v>55</v>
      </c>
      <c r="AY298">
        <v>0</v>
      </c>
      <c r="AZ298">
        <v>1</v>
      </c>
      <c r="BA298">
        <v>0</v>
      </c>
      <c r="BB298">
        <v>0</v>
      </c>
      <c r="BC298">
        <v>0</v>
      </c>
      <c r="BD298">
        <v>1</v>
      </c>
      <c r="BE298">
        <v>0</v>
      </c>
      <c r="BF298">
        <v>0</v>
      </c>
      <c r="BG298" t="s">
        <v>56</v>
      </c>
      <c r="BH298">
        <v>0</v>
      </c>
      <c r="BI298">
        <v>0</v>
      </c>
      <c r="BJ298">
        <v>0</v>
      </c>
      <c r="BK298">
        <v>0</v>
      </c>
      <c r="BL298">
        <v>1</v>
      </c>
      <c r="BM298">
        <v>1</v>
      </c>
      <c r="BN298">
        <v>1</v>
      </c>
      <c r="BO298">
        <v>1</v>
      </c>
      <c r="BP298">
        <v>0</v>
      </c>
      <c r="BQ298">
        <v>0</v>
      </c>
      <c r="BR298" t="s">
        <v>57</v>
      </c>
      <c r="BS298">
        <v>62.9</v>
      </c>
      <c r="BT298">
        <v>56</v>
      </c>
      <c r="BU298">
        <v>35.5</v>
      </c>
      <c r="BV298">
        <v>40.799999999999997</v>
      </c>
      <c r="BW298">
        <v>45</v>
      </c>
      <c r="BX298">
        <v>80</v>
      </c>
      <c r="BY298">
        <v>1</v>
      </c>
    </row>
    <row r="299" spans="1:77" x14ac:dyDescent="0.3">
      <c r="A299" t="s">
        <v>58</v>
      </c>
      <c r="B299">
        <v>1</v>
      </c>
      <c r="C299">
        <v>0</v>
      </c>
      <c r="D299">
        <v>0</v>
      </c>
      <c r="E299">
        <v>0</v>
      </c>
      <c r="F299">
        <v>0</v>
      </c>
      <c r="G299">
        <v>0</v>
      </c>
      <c r="H299">
        <v>7793.32</v>
      </c>
      <c r="J299">
        <v>1</v>
      </c>
      <c r="K299" t="s">
        <v>52</v>
      </c>
      <c r="L299" t="s">
        <v>59</v>
      </c>
      <c r="M299" t="s">
        <v>54</v>
      </c>
      <c r="N299">
        <v>0</v>
      </c>
      <c r="O299">
        <v>0</v>
      </c>
      <c r="P299">
        <v>1</v>
      </c>
      <c r="Q299" t="s">
        <v>64</v>
      </c>
      <c r="R299">
        <v>0</v>
      </c>
      <c r="S299">
        <v>1</v>
      </c>
      <c r="T299" t="s">
        <v>70</v>
      </c>
      <c r="U299">
        <v>1</v>
      </c>
      <c r="V299">
        <v>1</v>
      </c>
      <c r="W299">
        <v>0</v>
      </c>
      <c r="X299">
        <v>0</v>
      </c>
      <c r="Y299">
        <v>1</v>
      </c>
      <c r="Z299">
        <v>1</v>
      </c>
      <c r="AA299">
        <v>1</v>
      </c>
      <c r="AB299">
        <v>0</v>
      </c>
      <c r="AC299">
        <v>0</v>
      </c>
      <c r="AD299">
        <v>0</v>
      </c>
      <c r="AE299" t="s">
        <v>57</v>
      </c>
      <c r="AF299">
        <v>61.9</v>
      </c>
      <c r="AG299">
        <v>56</v>
      </c>
      <c r="AH299">
        <v>35.5</v>
      </c>
      <c r="AI299">
        <v>40.6</v>
      </c>
      <c r="AJ299">
        <v>55</v>
      </c>
      <c r="AK299">
        <v>80</v>
      </c>
      <c r="AL299">
        <v>1</v>
      </c>
      <c r="AM299">
        <v>7793.32</v>
      </c>
      <c r="AN299">
        <v>8.9610222354925</v>
      </c>
      <c r="AO299">
        <v>1</v>
      </c>
      <c r="AP299" t="s">
        <v>52</v>
      </c>
      <c r="AQ299" t="s">
        <v>59</v>
      </c>
      <c r="AR299" t="s">
        <v>54</v>
      </c>
      <c r="AS299">
        <v>0</v>
      </c>
      <c r="AT299">
        <v>0</v>
      </c>
      <c r="AU299">
        <v>0</v>
      </c>
      <c r="AV299">
        <v>1</v>
      </c>
      <c r="AW299">
        <v>0</v>
      </c>
      <c r="AX299" t="s">
        <v>64</v>
      </c>
      <c r="AY299">
        <v>0</v>
      </c>
      <c r="AZ299">
        <v>1</v>
      </c>
      <c r="BA299">
        <v>0</v>
      </c>
      <c r="BB299">
        <v>0</v>
      </c>
      <c r="BC299">
        <v>1</v>
      </c>
      <c r="BD299">
        <v>0</v>
      </c>
      <c r="BE299">
        <v>0</v>
      </c>
      <c r="BF299">
        <v>0</v>
      </c>
      <c r="BG299" t="s">
        <v>70</v>
      </c>
      <c r="BH299">
        <v>1</v>
      </c>
      <c r="BI299">
        <v>1</v>
      </c>
      <c r="BJ299">
        <v>0</v>
      </c>
      <c r="BK299">
        <v>0</v>
      </c>
      <c r="BL299">
        <v>1</v>
      </c>
      <c r="BM299">
        <v>1</v>
      </c>
      <c r="BN299">
        <v>1</v>
      </c>
      <c r="BO299">
        <v>0</v>
      </c>
      <c r="BP299">
        <v>0</v>
      </c>
      <c r="BQ299">
        <v>0</v>
      </c>
      <c r="BR299" t="s">
        <v>57</v>
      </c>
      <c r="BS299">
        <v>61.9</v>
      </c>
      <c r="BT299">
        <v>56</v>
      </c>
      <c r="BU299">
        <v>35.5</v>
      </c>
      <c r="BV299">
        <v>40.6</v>
      </c>
      <c r="BW299">
        <v>55</v>
      </c>
      <c r="BX299">
        <v>80</v>
      </c>
      <c r="BY299">
        <v>1</v>
      </c>
    </row>
    <row r="300" spans="1:77" x14ac:dyDescent="0.3">
      <c r="A300" t="s">
        <v>58</v>
      </c>
      <c r="B300">
        <v>1</v>
      </c>
      <c r="C300">
        <v>0</v>
      </c>
      <c r="D300">
        <v>0</v>
      </c>
      <c r="E300">
        <v>0</v>
      </c>
      <c r="F300">
        <v>0</v>
      </c>
      <c r="G300">
        <v>0</v>
      </c>
      <c r="H300">
        <v>8390.23</v>
      </c>
      <c r="J300">
        <v>1.07</v>
      </c>
      <c r="K300" t="s">
        <v>52</v>
      </c>
      <c r="L300" t="s">
        <v>59</v>
      </c>
      <c r="M300" t="s">
        <v>60</v>
      </c>
      <c r="N300">
        <v>0</v>
      </c>
      <c r="O300">
        <v>0</v>
      </c>
      <c r="P300">
        <v>1</v>
      </c>
      <c r="Q300" t="s">
        <v>55</v>
      </c>
      <c r="R300">
        <v>0</v>
      </c>
      <c r="S300">
        <v>1</v>
      </c>
      <c r="T300" t="s">
        <v>56</v>
      </c>
      <c r="U300">
        <v>1</v>
      </c>
      <c r="V300">
        <v>1</v>
      </c>
      <c r="W300">
        <v>0</v>
      </c>
      <c r="X300">
        <v>1</v>
      </c>
      <c r="Y300">
        <v>1</v>
      </c>
      <c r="Z300">
        <v>1</v>
      </c>
      <c r="AA300">
        <v>1</v>
      </c>
      <c r="AB300">
        <v>1</v>
      </c>
      <c r="AC300">
        <v>1</v>
      </c>
      <c r="AD300">
        <v>0</v>
      </c>
      <c r="AE300" t="s">
        <v>57</v>
      </c>
      <c r="AF300">
        <v>61.6</v>
      </c>
      <c r="AG300">
        <v>55</v>
      </c>
      <c r="AH300">
        <v>34.5</v>
      </c>
      <c r="AI300">
        <v>40.6</v>
      </c>
      <c r="AJ300">
        <v>50</v>
      </c>
      <c r="AK300">
        <v>75</v>
      </c>
      <c r="AL300">
        <v>1</v>
      </c>
      <c r="AM300">
        <v>8390.23</v>
      </c>
      <c r="AN300">
        <v>9.0348232126731105</v>
      </c>
      <c r="AO300">
        <v>1.07</v>
      </c>
      <c r="AP300" t="s">
        <v>52</v>
      </c>
      <c r="AQ300" t="s">
        <v>59</v>
      </c>
      <c r="AR300" t="s">
        <v>60</v>
      </c>
      <c r="AS300">
        <v>0</v>
      </c>
      <c r="AT300">
        <v>0</v>
      </c>
      <c r="AU300">
        <v>0</v>
      </c>
      <c r="AV300">
        <v>0</v>
      </c>
      <c r="AW300">
        <v>1</v>
      </c>
      <c r="AX300" t="s">
        <v>55</v>
      </c>
      <c r="AY300">
        <v>0</v>
      </c>
      <c r="AZ300">
        <v>1</v>
      </c>
      <c r="BA300">
        <v>0</v>
      </c>
      <c r="BB300">
        <v>0</v>
      </c>
      <c r="BC300">
        <v>0</v>
      </c>
      <c r="BD300">
        <v>1</v>
      </c>
      <c r="BE300">
        <v>0</v>
      </c>
      <c r="BF300">
        <v>0</v>
      </c>
      <c r="BG300" t="s">
        <v>56</v>
      </c>
      <c r="BH300">
        <v>1</v>
      </c>
      <c r="BI300">
        <v>1</v>
      </c>
      <c r="BJ300">
        <v>0</v>
      </c>
      <c r="BK300">
        <v>1</v>
      </c>
      <c r="BL300">
        <v>1</v>
      </c>
      <c r="BM300">
        <v>1</v>
      </c>
      <c r="BN300">
        <v>1</v>
      </c>
      <c r="BO300">
        <v>1</v>
      </c>
      <c r="BP300">
        <v>1</v>
      </c>
      <c r="BQ300">
        <v>0</v>
      </c>
      <c r="BR300" t="s">
        <v>57</v>
      </c>
      <c r="BS300">
        <v>61.6</v>
      </c>
      <c r="BT300">
        <v>55</v>
      </c>
      <c r="BU300">
        <v>34.5</v>
      </c>
      <c r="BV300">
        <v>40.6</v>
      </c>
      <c r="BW300">
        <v>50</v>
      </c>
      <c r="BX300">
        <v>75</v>
      </c>
      <c r="BY300">
        <v>1</v>
      </c>
    </row>
    <row r="301" spans="1:77" x14ac:dyDescent="0.3">
      <c r="A301" t="s">
        <v>58</v>
      </c>
      <c r="B301">
        <v>1</v>
      </c>
      <c r="C301">
        <v>0</v>
      </c>
      <c r="D301">
        <v>0</v>
      </c>
      <c r="E301">
        <v>0</v>
      </c>
      <c r="F301">
        <v>0</v>
      </c>
      <c r="G301">
        <v>0</v>
      </c>
      <c r="H301">
        <v>16411.084999999999</v>
      </c>
      <c r="J301">
        <v>1.52</v>
      </c>
      <c r="K301" t="s">
        <v>52</v>
      </c>
      <c r="L301" t="s">
        <v>59</v>
      </c>
      <c r="M301" t="s">
        <v>54</v>
      </c>
      <c r="N301">
        <v>0</v>
      </c>
      <c r="O301">
        <v>0</v>
      </c>
      <c r="P301">
        <v>1</v>
      </c>
      <c r="Q301" t="s">
        <v>55</v>
      </c>
      <c r="R301">
        <v>0</v>
      </c>
      <c r="S301">
        <v>1</v>
      </c>
      <c r="T301" t="s">
        <v>56</v>
      </c>
      <c r="U301">
        <v>1</v>
      </c>
      <c r="V301">
        <v>1</v>
      </c>
      <c r="W301">
        <v>0</v>
      </c>
      <c r="X301">
        <v>1</v>
      </c>
      <c r="Y301">
        <v>1</v>
      </c>
      <c r="Z301">
        <v>1</v>
      </c>
      <c r="AA301">
        <v>1</v>
      </c>
      <c r="AB301">
        <v>1</v>
      </c>
      <c r="AC301">
        <v>1</v>
      </c>
      <c r="AD301">
        <v>0</v>
      </c>
      <c r="AE301" t="s">
        <v>57</v>
      </c>
      <c r="AF301">
        <v>61.9</v>
      </c>
      <c r="AG301">
        <v>56</v>
      </c>
      <c r="AH301">
        <v>34.5</v>
      </c>
      <c r="AI301">
        <v>40.6</v>
      </c>
      <c r="AJ301">
        <v>50</v>
      </c>
      <c r="AK301">
        <v>75</v>
      </c>
      <c r="AL301">
        <v>1</v>
      </c>
      <c r="AM301">
        <v>16411.084999999999</v>
      </c>
      <c r="AN301">
        <v>9.7057123001190213</v>
      </c>
      <c r="AO301">
        <v>1.52</v>
      </c>
      <c r="AP301" t="s">
        <v>52</v>
      </c>
      <c r="AQ301" t="s">
        <v>59</v>
      </c>
      <c r="AR301" t="s">
        <v>54</v>
      </c>
      <c r="AS301">
        <v>0</v>
      </c>
      <c r="AT301">
        <v>0</v>
      </c>
      <c r="AU301">
        <v>0</v>
      </c>
      <c r="AV301">
        <v>1</v>
      </c>
      <c r="AW301">
        <v>0</v>
      </c>
      <c r="AX301" t="s">
        <v>55</v>
      </c>
      <c r="AY301">
        <v>0</v>
      </c>
      <c r="AZ301">
        <v>1</v>
      </c>
      <c r="BA301">
        <v>0</v>
      </c>
      <c r="BB301">
        <v>0</v>
      </c>
      <c r="BC301">
        <v>0</v>
      </c>
      <c r="BD301">
        <v>1</v>
      </c>
      <c r="BE301">
        <v>0</v>
      </c>
      <c r="BF301">
        <v>0</v>
      </c>
      <c r="BG301" t="s">
        <v>56</v>
      </c>
      <c r="BH301">
        <v>1</v>
      </c>
      <c r="BI301">
        <v>1</v>
      </c>
      <c r="BJ301">
        <v>0</v>
      </c>
      <c r="BK301">
        <v>1</v>
      </c>
      <c r="BL301">
        <v>1</v>
      </c>
      <c r="BM301">
        <v>1</v>
      </c>
      <c r="BN301">
        <v>1</v>
      </c>
      <c r="BO301">
        <v>1</v>
      </c>
      <c r="BP301">
        <v>1</v>
      </c>
      <c r="BQ301">
        <v>0</v>
      </c>
      <c r="BR301" t="s">
        <v>57</v>
      </c>
      <c r="BS301">
        <v>61.9</v>
      </c>
      <c r="BT301">
        <v>56</v>
      </c>
      <c r="BU301">
        <v>34.5</v>
      </c>
      <c r="BV301">
        <v>40.6</v>
      </c>
      <c r="BW301">
        <v>50</v>
      </c>
      <c r="BX301">
        <v>75</v>
      </c>
      <c r="BY301">
        <v>1</v>
      </c>
    </row>
    <row r="302" spans="1:77" x14ac:dyDescent="0.3">
      <c r="A302" t="s">
        <v>58</v>
      </c>
      <c r="B302">
        <v>1</v>
      </c>
      <c r="C302">
        <v>0</v>
      </c>
      <c r="D302">
        <v>0</v>
      </c>
      <c r="E302">
        <v>0</v>
      </c>
      <c r="F302">
        <v>0</v>
      </c>
      <c r="G302">
        <v>0</v>
      </c>
      <c r="H302">
        <v>11429.94</v>
      </c>
      <c r="J302">
        <v>1.33</v>
      </c>
      <c r="K302" t="s">
        <v>52</v>
      </c>
      <c r="L302" t="s">
        <v>59</v>
      </c>
      <c r="M302" t="s">
        <v>60</v>
      </c>
      <c r="N302">
        <v>0</v>
      </c>
      <c r="O302">
        <v>0</v>
      </c>
      <c r="P302">
        <v>1</v>
      </c>
      <c r="Q302" t="s">
        <v>64</v>
      </c>
      <c r="R302">
        <v>0</v>
      </c>
      <c r="S302">
        <v>1</v>
      </c>
      <c r="T302" t="s">
        <v>65</v>
      </c>
      <c r="U302">
        <v>0</v>
      </c>
      <c r="V302">
        <v>1</v>
      </c>
      <c r="W302">
        <v>0</v>
      </c>
      <c r="X302">
        <v>0</v>
      </c>
      <c r="Y302">
        <v>1</v>
      </c>
      <c r="Z302">
        <v>1</v>
      </c>
      <c r="AA302">
        <v>1</v>
      </c>
      <c r="AB302">
        <v>0</v>
      </c>
      <c r="AC302">
        <v>0</v>
      </c>
      <c r="AD302">
        <v>0</v>
      </c>
      <c r="AE302" t="s">
        <v>57</v>
      </c>
      <c r="AF302">
        <v>60.4</v>
      </c>
      <c r="AG302">
        <v>57</v>
      </c>
      <c r="AH302">
        <v>34</v>
      </c>
      <c r="AI302">
        <v>40.6</v>
      </c>
      <c r="AJ302">
        <v>55</v>
      </c>
      <c r="AK302">
        <v>80</v>
      </c>
      <c r="AL302">
        <v>1</v>
      </c>
      <c r="AM302">
        <v>11429.94</v>
      </c>
      <c r="AN302">
        <v>9.3439915074312463</v>
      </c>
      <c r="AO302">
        <v>1.33</v>
      </c>
      <c r="AP302" t="s">
        <v>52</v>
      </c>
      <c r="AQ302" t="s">
        <v>59</v>
      </c>
      <c r="AR302" t="s">
        <v>60</v>
      </c>
      <c r="AS302">
        <v>0</v>
      </c>
      <c r="AT302">
        <v>0</v>
      </c>
      <c r="AU302">
        <v>0</v>
      </c>
      <c r="AV302">
        <v>0</v>
      </c>
      <c r="AW302">
        <v>1</v>
      </c>
      <c r="AX302" t="s">
        <v>64</v>
      </c>
      <c r="AY302">
        <v>0</v>
      </c>
      <c r="AZ302">
        <v>1</v>
      </c>
      <c r="BA302">
        <v>0</v>
      </c>
      <c r="BB302">
        <v>0</v>
      </c>
      <c r="BC302">
        <v>1</v>
      </c>
      <c r="BD302">
        <v>0</v>
      </c>
      <c r="BE302">
        <v>0</v>
      </c>
      <c r="BF302">
        <v>0</v>
      </c>
      <c r="BG302" t="s">
        <v>65</v>
      </c>
      <c r="BH302">
        <v>0</v>
      </c>
      <c r="BI302">
        <v>1</v>
      </c>
      <c r="BJ302">
        <v>0</v>
      </c>
      <c r="BK302">
        <v>0</v>
      </c>
      <c r="BL302">
        <v>1</v>
      </c>
      <c r="BM302">
        <v>1</v>
      </c>
      <c r="BN302">
        <v>1</v>
      </c>
      <c r="BO302">
        <v>0</v>
      </c>
      <c r="BP302">
        <v>0</v>
      </c>
      <c r="BQ302">
        <v>0</v>
      </c>
      <c r="BR302" t="s">
        <v>57</v>
      </c>
      <c r="BS302">
        <v>60.4</v>
      </c>
      <c r="BT302">
        <v>57</v>
      </c>
      <c r="BU302">
        <v>34</v>
      </c>
      <c r="BV302">
        <v>40.6</v>
      </c>
      <c r="BW302">
        <v>55</v>
      </c>
      <c r="BX302">
        <v>80</v>
      </c>
      <c r="BY302">
        <v>1</v>
      </c>
    </row>
    <row r="303" spans="1:77" x14ac:dyDescent="0.3">
      <c r="A303" t="s">
        <v>58</v>
      </c>
      <c r="B303">
        <v>1</v>
      </c>
      <c r="C303">
        <v>0</v>
      </c>
      <c r="D303">
        <v>0</v>
      </c>
      <c r="E303">
        <v>0</v>
      </c>
      <c r="F303">
        <v>0</v>
      </c>
      <c r="G303">
        <v>0</v>
      </c>
      <c r="H303">
        <v>10172.094999999999</v>
      </c>
      <c r="J303">
        <v>1.23</v>
      </c>
      <c r="K303" t="s">
        <v>52</v>
      </c>
      <c r="L303" t="s">
        <v>59</v>
      </c>
      <c r="M303" t="s">
        <v>60</v>
      </c>
      <c r="N303">
        <v>0</v>
      </c>
      <c r="O303">
        <v>0</v>
      </c>
      <c r="P303">
        <v>1</v>
      </c>
      <c r="Q303" t="s">
        <v>64</v>
      </c>
      <c r="R303">
        <v>0</v>
      </c>
      <c r="S303">
        <v>1</v>
      </c>
      <c r="T303" t="s">
        <v>70</v>
      </c>
      <c r="U303">
        <v>0</v>
      </c>
      <c r="V303">
        <v>0</v>
      </c>
      <c r="W303">
        <v>1</v>
      </c>
      <c r="X303">
        <v>0</v>
      </c>
      <c r="Y303">
        <v>0</v>
      </c>
      <c r="Z303">
        <v>1</v>
      </c>
      <c r="AA303">
        <v>1</v>
      </c>
      <c r="AB303">
        <v>1</v>
      </c>
      <c r="AC303">
        <v>0</v>
      </c>
      <c r="AD303">
        <v>0</v>
      </c>
      <c r="AE303" t="s">
        <v>57</v>
      </c>
      <c r="AF303">
        <v>61.9</v>
      </c>
      <c r="AG303">
        <v>57</v>
      </c>
      <c r="AH303">
        <v>35</v>
      </c>
      <c r="AI303">
        <v>41.2</v>
      </c>
      <c r="AJ303">
        <v>50</v>
      </c>
      <c r="AK303">
        <v>80</v>
      </c>
      <c r="AL303">
        <v>1</v>
      </c>
      <c r="AM303">
        <v>10172.094999999999</v>
      </c>
      <c r="AN303">
        <v>9.2274034658613555</v>
      </c>
      <c r="AO303">
        <v>1.23</v>
      </c>
      <c r="AP303" t="s">
        <v>52</v>
      </c>
      <c r="AQ303" t="s">
        <v>59</v>
      </c>
      <c r="AR303" t="s">
        <v>60</v>
      </c>
      <c r="AS303">
        <v>0</v>
      </c>
      <c r="AT303">
        <v>0</v>
      </c>
      <c r="AU303">
        <v>0</v>
      </c>
      <c r="AV303">
        <v>0</v>
      </c>
      <c r="AW303">
        <v>1</v>
      </c>
      <c r="AX303" t="s">
        <v>64</v>
      </c>
      <c r="AY303">
        <v>0</v>
      </c>
      <c r="AZ303">
        <v>1</v>
      </c>
      <c r="BA303">
        <v>0</v>
      </c>
      <c r="BB303">
        <v>0</v>
      </c>
      <c r="BC303">
        <v>1</v>
      </c>
      <c r="BD303">
        <v>0</v>
      </c>
      <c r="BE303">
        <v>0</v>
      </c>
      <c r="BF303">
        <v>0</v>
      </c>
      <c r="BG303" t="s">
        <v>70</v>
      </c>
      <c r="BH303">
        <v>0</v>
      </c>
      <c r="BI303">
        <v>0</v>
      </c>
      <c r="BJ303">
        <v>1</v>
      </c>
      <c r="BK303">
        <v>0</v>
      </c>
      <c r="BL303">
        <v>0</v>
      </c>
      <c r="BM303">
        <v>1</v>
      </c>
      <c r="BN303">
        <v>1</v>
      </c>
      <c r="BO303">
        <v>1</v>
      </c>
      <c r="BP303">
        <v>0</v>
      </c>
      <c r="BQ303">
        <v>0</v>
      </c>
      <c r="BR303" t="s">
        <v>57</v>
      </c>
      <c r="BS303">
        <v>61.9</v>
      </c>
      <c r="BT303">
        <v>57</v>
      </c>
      <c r="BU303">
        <v>35</v>
      </c>
      <c r="BV303">
        <v>41.2</v>
      </c>
      <c r="BW303">
        <v>50</v>
      </c>
      <c r="BX303">
        <v>80</v>
      </c>
      <c r="BY303">
        <v>1</v>
      </c>
    </row>
    <row r="304" spans="1:77" x14ac:dyDescent="0.3">
      <c r="A304" t="s">
        <v>71</v>
      </c>
      <c r="B304">
        <v>0</v>
      </c>
      <c r="C304">
        <v>0</v>
      </c>
      <c r="D304">
        <v>0</v>
      </c>
      <c r="E304">
        <v>0</v>
      </c>
      <c r="F304">
        <v>0</v>
      </c>
      <c r="G304">
        <v>1</v>
      </c>
      <c r="H304">
        <v>24876</v>
      </c>
      <c r="J304">
        <v>1.704</v>
      </c>
      <c r="K304" t="s">
        <v>52</v>
      </c>
      <c r="L304" t="s">
        <v>72</v>
      </c>
      <c r="M304" t="s">
        <v>69</v>
      </c>
      <c r="N304">
        <v>0</v>
      </c>
      <c r="O304">
        <v>1</v>
      </c>
      <c r="P304">
        <v>0</v>
      </c>
      <c r="Q304" t="s">
        <v>64</v>
      </c>
      <c r="R304">
        <v>0</v>
      </c>
      <c r="S304">
        <v>1</v>
      </c>
      <c r="T304" t="s">
        <v>65</v>
      </c>
      <c r="U304">
        <v>1</v>
      </c>
      <c r="V304">
        <v>1</v>
      </c>
      <c r="W304">
        <v>0</v>
      </c>
      <c r="X304">
        <v>1</v>
      </c>
      <c r="Y304">
        <v>1</v>
      </c>
      <c r="Z304">
        <v>1</v>
      </c>
      <c r="AA304">
        <v>1</v>
      </c>
      <c r="AB304">
        <v>1</v>
      </c>
      <c r="AC304">
        <v>1</v>
      </c>
      <c r="AD304">
        <v>0</v>
      </c>
      <c r="AE304" t="s">
        <v>66</v>
      </c>
      <c r="AF304">
        <v>61.9</v>
      </c>
      <c r="AG304">
        <v>55.9</v>
      </c>
      <c r="AH304">
        <v>34.700000000000003</v>
      </c>
      <c r="AI304">
        <v>40.799999999999997</v>
      </c>
      <c r="AJ304">
        <v>50</v>
      </c>
      <c r="AK304">
        <v>76</v>
      </c>
      <c r="AL304">
        <v>1</v>
      </c>
      <c r="AM304">
        <v>24876</v>
      </c>
      <c r="AN304">
        <v>10.121658762223779</v>
      </c>
      <c r="AO304">
        <v>1.704</v>
      </c>
      <c r="AP304" t="s">
        <v>52</v>
      </c>
      <c r="AQ304" t="s">
        <v>72</v>
      </c>
      <c r="AR304" t="s">
        <v>69</v>
      </c>
      <c r="AS304">
        <v>0</v>
      </c>
      <c r="AT304">
        <v>0</v>
      </c>
      <c r="AU304">
        <v>1</v>
      </c>
      <c r="AV304">
        <v>0</v>
      </c>
      <c r="AW304">
        <v>0</v>
      </c>
      <c r="AX304" t="s">
        <v>64</v>
      </c>
      <c r="AY304">
        <v>0</v>
      </c>
      <c r="AZ304">
        <v>1</v>
      </c>
      <c r="BA304">
        <v>0</v>
      </c>
      <c r="BB304">
        <v>0</v>
      </c>
      <c r="BC304">
        <v>1</v>
      </c>
      <c r="BD304">
        <v>0</v>
      </c>
      <c r="BE304">
        <v>0</v>
      </c>
      <c r="BF304">
        <v>0</v>
      </c>
      <c r="BG304" t="s">
        <v>65</v>
      </c>
      <c r="BH304">
        <v>1</v>
      </c>
      <c r="BI304">
        <v>1</v>
      </c>
      <c r="BJ304">
        <v>0</v>
      </c>
      <c r="BK304">
        <v>1</v>
      </c>
      <c r="BL304">
        <v>1</v>
      </c>
      <c r="BM304">
        <v>1</v>
      </c>
      <c r="BN304">
        <v>1</v>
      </c>
      <c r="BO304">
        <v>1</v>
      </c>
      <c r="BP304">
        <v>1</v>
      </c>
      <c r="BQ304">
        <v>0</v>
      </c>
      <c r="BR304" t="s">
        <v>66</v>
      </c>
      <c r="BS304">
        <v>61.9</v>
      </c>
      <c r="BT304">
        <v>55.9</v>
      </c>
      <c r="BU304">
        <v>34.700000000000003</v>
      </c>
      <c r="BV304">
        <v>40.799999999999997</v>
      </c>
      <c r="BW304">
        <v>50</v>
      </c>
      <c r="BX304">
        <v>76</v>
      </c>
      <c r="BY304">
        <v>1</v>
      </c>
    </row>
    <row r="305" spans="1:77" x14ac:dyDescent="0.3">
      <c r="A305" t="s">
        <v>75</v>
      </c>
      <c r="B305">
        <v>0</v>
      </c>
      <c r="C305">
        <v>0</v>
      </c>
      <c r="D305">
        <v>1</v>
      </c>
      <c r="E305">
        <v>0</v>
      </c>
      <c r="F305">
        <v>0</v>
      </c>
      <c r="G305">
        <v>0</v>
      </c>
      <c r="H305">
        <v>22844</v>
      </c>
      <c r="J305">
        <v>1.8</v>
      </c>
      <c r="K305" t="s">
        <v>76</v>
      </c>
      <c r="L305" t="s">
        <v>72</v>
      </c>
      <c r="M305" t="s">
        <v>60</v>
      </c>
      <c r="N305">
        <v>0</v>
      </c>
      <c r="O305">
        <v>0</v>
      </c>
      <c r="P305">
        <v>1</v>
      </c>
      <c r="Q305" t="s">
        <v>55</v>
      </c>
      <c r="R305">
        <v>0</v>
      </c>
      <c r="S305">
        <v>1</v>
      </c>
      <c r="T305" t="s">
        <v>65</v>
      </c>
      <c r="U305">
        <v>1</v>
      </c>
      <c r="V305">
        <v>1</v>
      </c>
      <c r="W305">
        <v>0</v>
      </c>
      <c r="X305">
        <v>1</v>
      </c>
      <c r="Y305">
        <v>1</v>
      </c>
      <c r="Z305">
        <v>1</v>
      </c>
      <c r="AA305">
        <v>1</v>
      </c>
      <c r="AB305">
        <v>0</v>
      </c>
      <c r="AC305">
        <v>1</v>
      </c>
      <c r="AD305">
        <v>1</v>
      </c>
      <c r="AE305" t="s">
        <v>66</v>
      </c>
      <c r="AF305">
        <v>61.2</v>
      </c>
      <c r="AG305">
        <v>56.8</v>
      </c>
      <c r="AH305">
        <v>34.4</v>
      </c>
      <c r="AI305">
        <v>40.799999999999997</v>
      </c>
      <c r="AJ305">
        <v>51</v>
      </c>
      <c r="AK305">
        <v>77</v>
      </c>
      <c r="AL305">
        <v>1</v>
      </c>
      <c r="AM305">
        <v>22844</v>
      </c>
      <c r="AN305">
        <v>10.036443779784754</v>
      </c>
      <c r="AO305">
        <v>1.8</v>
      </c>
      <c r="AP305" t="s">
        <v>76</v>
      </c>
      <c r="AQ305" t="s">
        <v>72</v>
      </c>
      <c r="AR305" t="s">
        <v>60</v>
      </c>
      <c r="AS305">
        <v>0</v>
      </c>
      <c r="AT305">
        <v>0</v>
      </c>
      <c r="AU305">
        <v>0</v>
      </c>
      <c r="AV305">
        <v>0</v>
      </c>
      <c r="AW305">
        <v>1</v>
      </c>
      <c r="AX305" t="s">
        <v>55</v>
      </c>
      <c r="AY305">
        <v>0</v>
      </c>
      <c r="AZ305">
        <v>1</v>
      </c>
      <c r="BA305">
        <v>0</v>
      </c>
      <c r="BB305">
        <v>0</v>
      </c>
      <c r="BC305">
        <v>0</v>
      </c>
      <c r="BD305">
        <v>1</v>
      </c>
      <c r="BE305">
        <v>0</v>
      </c>
      <c r="BF305">
        <v>0</v>
      </c>
      <c r="BG305" t="s">
        <v>65</v>
      </c>
      <c r="BH305">
        <v>1</v>
      </c>
      <c r="BI305">
        <v>1</v>
      </c>
      <c r="BJ305">
        <v>0</v>
      </c>
      <c r="BK305">
        <v>1</v>
      </c>
      <c r="BL305">
        <v>1</v>
      </c>
      <c r="BM305">
        <v>1</v>
      </c>
      <c r="BN305">
        <v>1</v>
      </c>
      <c r="BO305">
        <v>0</v>
      </c>
      <c r="BP305">
        <v>1</v>
      </c>
      <c r="BQ305">
        <v>1</v>
      </c>
      <c r="BR305" t="s">
        <v>66</v>
      </c>
      <c r="BS305">
        <v>61.2</v>
      </c>
      <c r="BT305">
        <v>56.8</v>
      </c>
      <c r="BU305">
        <v>34.4</v>
      </c>
      <c r="BV305">
        <v>40.799999999999997</v>
      </c>
      <c r="BW305">
        <v>51</v>
      </c>
      <c r="BX305">
        <v>77</v>
      </c>
      <c r="BY305">
        <v>1</v>
      </c>
    </row>
    <row r="306" spans="1:77" x14ac:dyDescent="0.3">
      <c r="A306" t="s">
        <v>67</v>
      </c>
      <c r="B306">
        <v>0</v>
      </c>
      <c r="C306">
        <v>0</v>
      </c>
      <c r="D306">
        <v>0</v>
      </c>
      <c r="E306">
        <v>0</v>
      </c>
      <c r="F306">
        <v>1</v>
      </c>
      <c r="G306">
        <v>0</v>
      </c>
      <c r="H306">
        <v>15400</v>
      </c>
      <c r="J306">
        <v>1.32</v>
      </c>
      <c r="K306" t="s">
        <v>52</v>
      </c>
      <c r="L306" t="s">
        <v>68</v>
      </c>
      <c r="M306" t="s">
        <v>13</v>
      </c>
      <c r="N306">
        <v>1</v>
      </c>
      <c r="O306">
        <v>0</v>
      </c>
      <c r="P306">
        <v>0</v>
      </c>
      <c r="Q306" t="s">
        <v>64</v>
      </c>
      <c r="R306">
        <v>0</v>
      </c>
      <c r="S306">
        <v>1</v>
      </c>
      <c r="T306" t="s">
        <v>70</v>
      </c>
      <c r="U306">
        <v>1</v>
      </c>
      <c r="V306">
        <v>1</v>
      </c>
      <c r="W306">
        <v>0</v>
      </c>
      <c r="X306">
        <v>1</v>
      </c>
      <c r="Y306">
        <v>0</v>
      </c>
      <c r="Z306">
        <v>1</v>
      </c>
      <c r="AA306">
        <v>1</v>
      </c>
      <c r="AB306">
        <v>0</v>
      </c>
      <c r="AC306">
        <v>0</v>
      </c>
      <c r="AD306">
        <v>0</v>
      </c>
      <c r="AE306" t="s">
        <v>66</v>
      </c>
      <c r="AF306">
        <v>61.5</v>
      </c>
      <c r="AG306">
        <v>56</v>
      </c>
      <c r="AH306">
        <v>34.700000000000003</v>
      </c>
      <c r="AI306">
        <v>40.5</v>
      </c>
      <c r="AJ306">
        <v>53</v>
      </c>
      <c r="AK306">
        <v>77</v>
      </c>
      <c r="AL306">
        <v>1</v>
      </c>
      <c r="AM306">
        <v>15400</v>
      </c>
      <c r="AN306">
        <v>9.6421227884017213</v>
      </c>
      <c r="AO306">
        <v>1.32</v>
      </c>
      <c r="AP306" t="s">
        <v>52</v>
      </c>
      <c r="AQ306" t="s">
        <v>68</v>
      </c>
      <c r="AR306" t="s">
        <v>13</v>
      </c>
      <c r="AS306">
        <v>1</v>
      </c>
      <c r="AT306">
        <v>0</v>
      </c>
      <c r="AU306">
        <v>0</v>
      </c>
      <c r="AV306">
        <v>0</v>
      </c>
      <c r="AW306">
        <v>0</v>
      </c>
      <c r="AX306" t="s">
        <v>64</v>
      </c>
      <c r="AY306">
        <v>0</v>
      </c>
      <c r="AZ306">
        <v>1</v>
      </c>
      <c r="BA306">
        <v>0</v>
      </c>
      <c r="BB306">
        <v>0</v>
      </c>
      <c r="BC306">
        <v>1</v>
      </c>
      <c r="BD306">
        <v>0</v>
      </c>
      <c r="BE306">
        <v>0</v>
      </c>
      <c r="BF306">
        <v>0</v>
      </c>
      <c r="BG306" t="s">
        <v>70</v>
      </c>
      <c r="BH306">
        <v>1</v>
      </c>
      <c r="BI306">
        <v>1</v>
      </c>
      <c r="BJ306">
        <v>0</v>
      </c>
      <c r="BK306">
        <v>1</v>
      </c>
      <c r="BL306">
        <v>0</v>
      </c>
      <c r="BM306">
        <v>1</v>
      </c>
      <c r="BN306">
        <v>1</v>
      </c>
      <c r="BO306">
        <v>0</v>
      </c>
      <c r="BP306">
        <v>0</v>
      </c>
      <c r="BQ306">
        <v>0</v>
      </c>
      <c r="BR306" t="s">
        <v>66</v>
      </c>
      <c r="BS306">
        <v>61.5</v>
      </c>
      <c r="BT306">
        <v>56</v>
      </c>
      <c r="BU306">
        <v>34.700000000000003</v>
      </c>
      <c r="BV306">
        <v>40.5</v>
      </c>
      <c r="BW306">
        <v>53</v>
      </c>
      <c r="BX306">
        <v>77</v>
      </c>
      <c r="BY306">
        <v>1</v>
      </c>
    </row>
    <row r="307" spans="1:77" x14ac:dyDescent="0.3">
      <c r="A307" t="s">
        <v>71</v>
      </c>
      <c r="B307">
        <v>0</v>
      </c>
      <c r="C307">
        <v>0</v>
      </c>
      <c r="D307">
        <v>0</v>
      </c>
      <c r="E307">
        <v>0</v>
      </c>
      <c r="F307">
        <v>0</v>
      </c>
      <c r="G307">
        <v>1</v>
      </c>
      <c r="H307">
        <v>20665</v>
      </c>
      <c r="J307">
        <v>1.5269999999999999</v>
      </c>
      <c r="K307" t="s">
        <v>52</v>
      </c>
      <c r="L307" t="s">
        <v>72</v>
      </c>
      <c r="M307" t="s">
        <v>74</v>
      </c>
      <c r="N307">
        <v>0</v>
      </c>
      <c r="O307">
        <v>1</v>
      </c>
      <c r="P307">
        <v>0</v>
      </c>
      <c r="Q307" t="s">
        <v>55</v>
      </c>
      <c r="R307">
        <v>0</v>
      </c>
      <c r="S307">
        <v>1</v>
      </c>
      <c r="T307" t="s">
        <v>77</v>
      </c>
      <c r="U307">
        <v>1</v>
      </c>
      <c r="V307">
        <v>1</v>
      </c>
      <c r="W307">
        <v>0</v>
      </c>
      <c r="X307">
        <v>1</v>
      </c>
      <c r="Y307">
        <v>0</v>
      </c>
      <c r="Z307">
        <v>1</v>
      </c>
      <c r="AA307">
        <v>1</v>
      </c>
      <c r="AB307">
        <v>1</v>
      </c>
      <c r="AC307">
        <v>0</v>
      </c>
      <c r="AD307">
        <v>0</v>
      </c>
      <c r="AE307" t="s">
        <v>66</v>
      </c>
      <c r="AF307">
        <v>61.9</v>
      </c>
      <c r="AG307">
        <v>56.7</v>
      </c>
      <c r="AH307">
        <v>34.799999999999997</v>
      </c>
      <c r="AI307">
        <v>34.799999999999997</v>
      </c>
      <c r="AJ307">
        <v>50</v>
      </c>
      <c r="AK307">
        <v>76</v>
      </c>
      <c r="AL307">
        <v>1</v>
      </c>
      <c r="AM307">
        <v>20665</v>
      </c>
      <c r="AN307">
        <v>9.9361967269458322</v>
      </c>
      <c r="AO307">
        <v>1.5269999999999999</v>
      </c>
      <c r="AP307" t="s">
        <v>52</v>
      </c>
      <c r="AQ307" t="s">
        <v>72</v>
      </c>
      <c r="AR307" t="s">
        <v>74</v>
      </c>
      <c r="AS307">
        <v>0</v>
      </c>
      <c r="AT307">
        <v>1</v>
      </c>
      <c r="AU307">
        <v>0</v>
      </c>
      <c r="AV307">
        <v>0</v>
      </c>
      <c r="AW307">
        <v>0</v>
      </c>
      <c r="AX307" t="s">
        <v>55</v>
      </c>
      <c r="AY307">
        <v>0</v>
      </c>
      <c r="AZ307">
        <v>1</v>
      </c>
      <c r="BA307">
        <v>0</v>
      </c>
      <c r="BB307">
        <v>0</v>
      </c>
      <c r="BC307">
        <v>0</v>
      </c>
      <c r="BD307">
        <v>1</v>
      </c>
      <c r="BE307">
        <v>0</v>
      </c>
      <c r="BF307">
        <v>0</v>
      </c>
      <c r="BG307" t="s">
        <v>77</v>
      </c>
      <c r="BH307">
        <v>1</v>
      </c>
      <c r="BI307">
        <v>1</v>
      </c>
      <c r="BJ307">
        <v>0</v>
      </c>
      <c r="BK307">
        <v>1</v>
      </c>
      <c r="BL307">
        <v>0</v>
      </c>
      <c r="BM307">
        <v>1</v>
      </c>
      <c r="BN307">
        <v>1</v>
      </c>
      <c r="BO307">
        <v>1</v>
      </c>
      <c r="BP307">
        <v>0</v>
      </c>
      <c r="BQ307">
        <v>0</v>
      </c>
      <c r="BR307" t="s">
        <v>66</v>
      </c>
      <c r="BS307">
        <v>61.9</v>
      </c>
      <c r="BT307">
        <v>56.7</v>
      </c>
      <c r="BU307">
        <v>34.799999999999997</v>
      </c>
      <c r="BV307">
        <v>34.799999999999997</v>
      </c>
      <c r="BW307">
        <v>50</v>
      </c>
      <c r="BX307">
        <v>76</v>
      </c>
      <c r="BY307">
        <v>1</v>
      </c>
    </row>
    <row r="308" spans="1:77" x14ac:dyDescent="0.3">
      <c r="A308" t="s">
        <v>58</v>
      </c>
      <c r="B308">
        <v>1</v>
      </c>
      <c r="C308">
        <v>0</v>
      </c>
      <c r="D308">
        <v>0</v>
      </c>
      <c r="E308">
        <v>0</v>
      </c>
      <c r="F308">
        <v>0</v>
      </c>
      <c r="G308">
        <v>0</v>
      </c>
      <c r="H308">
        <v>8571.4699999999993</v>
      </c>
      <c r="J308">
        <v>1.02</v>
      </c>
      <c r="K308" t="s">
        <v>52</v>
      </c>
      <c r="L308" t="s">
        <v>59</v>
      </c>
      <c r="M308" t="s">
        <v>60</v>
      </c>
      <c r="N308">
        <v>0</v>
      </c>
      <c r="O308">
        <v>0</v>
      </c>
      <c r="P308">
        <v>1</v>
      </c>
      <c r="Q308" t="s">
        <v>73</v>
      </c>
      <c r="R308">
        <v>0</v>
      </c>
      <c r="S308">
        <v>1</v>
      </c>
      <c r="T308" t="s">
        <v>65</v>
      </c>
      <c r="U308">
        <v>1</v>
      </c>
      <c r="V308">
        <v>0</v>
      </c>
      <c r="W308">
        <v>1</v>
      </c>
      <c r="X308">
        <v>0</v>
      </c>
      <c r="Y308">
        <v>1</v>
      </c>
      <c r="Z308">
        <v>1</v>
      </c>
      <c r="AA308">
        <v>1</v>
      </c>
      <c r="AB308">
        <v>1</v>
      </c>
      <c r="AC308">
        <v>0</v>
      </c>
      <c r="AD308">
        <v>0</v>
      </c>
      <c r="AE308" t="s">
        <v>57</v>
      </c>
      <c r="AF308">
        <v>61.7</v>
      </c>
      <c r="AG308">
        <v>55</v>
      </c>
      <c r="AH308">
        <v>35</v>
      </c>
      <c r="AI308">
        <v>40.799999999999997</v>
      </c>
      <c r="AJ308">
        <v>45</v>
      </c>
      <c r="AK308">
        <v>80</v>
      </c>
      <c r="AL308">
        <v>1</v>
      </c>
      <c r="AM308">
        <v>8571.4699999999993</v>
      </c>
      <c r="AN308">
        <v>9.0561945254705769</v>
      </c>
      <c r="AO308">
        <v>1.02</v>
      </c>
      <c r="AP308" t="s">
        <v>52</v>
      </c>
      <c r="AQ308" t="s">
        <v>59</v>
      </c>
      <c r="AR308" t="s">
        <v>60</v>
      </c>
      <c r="AS308">
        <v>0</v>
      </c>
      <c r="AT308">
        <v>0</v>
      </c>
      <c r="AU308">
        <v>0</v>
      </c>
      <c r="AV308">
        <v>0</v>
      </c>
      <c r="AW308">
        <v>1</v>
      </c>
      <c r="AX308" t="s">
        <v>73</v>
      </c>
      <c r="AY308">
        <v>0</v>
      </c>
      <c r="AZ308">
        <v>1</v>
      </c>
      <c r="BA308">
        <v>0</v>
      </c>
      <c r="BB308">
        <v>0</v>
      </c>
      <c r="BC308">
        <v>0</v>
      </c>
      <c r="BD308">
        <v>0</v>
      </c>
      <c r="BE308">
        <v>1</v>
      </c>
      <c r="BF308">
        <v>0</v>
      </c>
      <c r="BG308" t="s">
        <v>65</v>
      </c>
      <c r="BH308">
        <v>1</v>
      </c>
      <c r="BI308">
        <v>0</v>
      </c>
      <c r="BJ308">
        <v>1</v>
      </c>
      <c r="BK308">
        <v>0</v>
      </c>
      <c r="BL308">
        <v>1</v>
      </c>
      <c r="BM308">
        <v>1</v>
      </c>
      <c r="BN308">
        <v>1</v>
      </c>
      <c r="BO308">
        <v>1</v>
      </c>
      <c r="BP308">
        <v>0</v>
      </c>
      <c r="BQ308">
        <v>0</v>
      </c>
      <c r="BR308" t="s">
        <v>57</v>
      </c>
      <c r="BS308">
        <v>61.7</v>
      </c>
      <c r="BT308">
        <v>55</v>
      </c>
      <c r="BU308">
        <v>35</v>
      </c>
      <c r="BV308">
        <v>40.799999999999997</v>
      </c>
      <c r="BW308">
        <v>45</v>
      </c>
      <c r="BX308">
        <v>80</v>
      </c>
      <c r="BY308">
        <v>1</v>
      </c>
    </row>
    <row r="309" spans="1:77" x14ac:dyDescent="0.3">
      <c r="A309" t="s">
        <v>58</v>
      </c>
      <c r="B309">
        <v>1</v>
      </c>
      <c r="C309">
        <v>0</v>
      </c>
      <c r="D309">
        <v>0</v>
      </c>
      <c r="E309">
        <v>0</v>
      </c>
      <c r="F309">
        <v>0</v>
      </c>
      <c r="G309">
        <v>0</v>
      </c>
      <c r="H309">
        <v>10906.905000000001</v>
      </c>
      <c r="J309">
        <v>1.03</v>
      </c>
      <c r="K309" t="s">
        <v>52</v>
      </c>
      <c r="L309" t="s">
        <v>59</v>
      </c>
      <c r="M309" t="s">
        <v>13</v>
      </c>
      <c r="N309">
        <v>1</v>
      </c>
      <c r="O309">
        <v>0</v>
      </c>
      <c r="P309">
        <v>0</v>
      </c>
      <c r="Q309" t="s">
        <v>55</v>
      </c>
      <c r="R309">
        <v>0</v>
      </c>
      <c r="S309">
        <v>1</v>
      </c>
      <c r="T309" t="s">
        <v>70</v>
      </c>
      <c r="U309">
        <v>1</v>
      </c>
      <c r="V309">
        <v>1</v>
      </c>
      <c r="W309">
        <v>0</v>
      </c>
      <c r="X309">
        <v>0</v>
      </c>
      <c r="Y309">
        <v>1</v>
      </c>
      <c r="Z309">
        <v>1</v>
      </c>
      <c r="AA309">
        <v>1</v>
      </c>
      <c r="AB309">
        <v>1</v>
      </c>
      <c r="AC309">
        <v>0</v>
      </c>
      <c r="AD309">
        <v>0</v>
      </c>
      <c r="AE309" t="s">
        <v>57</v>
      </c>
      <c r="AF309">
        <v>61</v>
      </c>
      <c r="AG309">
        <v>57</v>
      </c>
      <c r="AH309">
        <v>35</v>
      </c>
      <c r="AI309">
        <v>40.6</v>
      </c>
      <c r="AJ309">
        <v>50</v>
      </c>
      <c r="AK309">
        <v>80</v>
      </c>
      <c r="AL309">
        <v>1</v>
      </c>
      <c r="AM309">
        <v>10906.905000000001</v>
      </c>
      <c r="AN309">
        <v>9.2971513538880597</v>
      </c>
      <c r="AO309">
        <v>1.03</v>
      </c>
      <c r="AP309" t="s">
        <v>52</v>
      </c>
      <c r="AQ309" t="s">
        <v>59</v>
      </c>
      <c r="AR309" t="s">
        <v>13</v>
      </c>
      <c r="AS309">
        <v>1</v>
      </c>
      <c r="AT309">
        <v>0</v>
      </c>
      <c r="AU309">
        <v>0</v>
      </c>
      <c r="AV309">
        <v>0</v>
      </c>
      <c r="AW309">
        <v>0</v>
      </c>
      <c r="AX309" t="s">
        <v>55</v>
      </c>
      <c r="AY309">
        <v>0</v>
      </c>
      <c r="AZ309">
        <v>1</v>
      </c>
      <c r="BA309">
        <v>0</v>
      </c>
      <c r="BB309">
        <v>0</v>
      </c>
      <c r="BC309">
        <v>0</v>
      </c>
      <c r="BD309">
        <v>1</v>
      </c>
      <c r="BE309">
        <v>0</v>
      </c>
      <c r="BF309">
        <v>0</v>
      </c>
      <c r="BG309" t="s">
        <v>70</v>
      </c>
      <c r="BH309">
        <v>1</v>
      </c>
      <c r="BI309">
        <v>1</v>
      </c>
      <c r="BJ309">
        <v>0</v>
      </c>
      <c r="BK309">
        <v>0</v>
      </c>
      <c r="BL309">
        <v>1</v>
      </c>
      <c r="BM309">
        <v>1</v>
      </c>
      <c r="BN309">
        <v>1</v>
      </c>
      <c r="BO309">
        <v>1</v>
      </c>
      <c r="BP309">
        <v>0</v>
      </c>
      <c r="BQ309">
        <v>0</v>
      </c>
      <c r="BR309" t="s">
        <v>57</v>
      </c>
      <c r="BS309">
        <v>61</v>
      </c>
      <c r="BT309">
        <v>57</v>
      </c>
      <c r="BU309">
        <v>35</v>
      </c>
      <c r="BV309">
        <v>40.6</v>
      </c>
      <c r="BW309">
        <v>50</v>
      </c>
      <c r="BX309">
        <v>80</v>
      </c>
      <c r="BY309">
        <v>1</v>
      </c>
    </row>
    <row r="310" spans="1:77" x14ac:dyDescent="0.3">
      <c r="A310" t="s">
        <v>58</v>
      </c>
      <c r="B310">
        <v>1</v>
      </c>
      <c r="C310">
        <v>0</v>
      </c>
      <c r="D310">
        <v>0</v>
      </c>
      <c r="E310">
        <v>0</v>
      </c>
      <c r="F310">
        <v>0</v>
      </c>
      <c r="G310">
        <v>0</v>
      </c>
      <c r="H310">
        <v>7730.28</v>
      </c>
      <c r="J310">
        <v>1.06</v>
      </c>
      <c r="K310" t="s">
        <v>52</v>
      </c>
      <c r="L310" t="s">
        <v>59</v>
      </c>
      <c r="M310" t="s">
        <v>60</v>
      </c>
      <c r="N310">
        <v>0</v>
      </c>
      <c r="O310">
        <v>0</v>
      </c>
      <c r="P310">
        <v>1</v>
      </c>
      <c r="Q310" t="s">
        <v>64</v>
      </c>
      <c r="R310">
        <v>0</v>
      </c>
      <c r="S310">
        <v>1</v>
      </c>
      <c r="T310" t="s">
        <v>70</v>
      </c>
      <c r="U310">
        <v>1</v>
      </c>
      <c r="V310">
        <v>1</v>
      </c>
      <c r="W310">
        <v>0</v>
      </c>
      <c r="X310">
        <v>0</v>
      </c>
      <c r="Y310">
        <v>1</v>
      </c>
      <c r="Z310">
        <v>1</v>
      </c>
      <c r="AA310">
        <v>1</v>
      </c>
      <c r="AB310">
        <v>1</v>
      </c>
      <c r="AC310">
        <v>0</v>
      </c>
      <c r="AD310">
        <v>0</v>
      </c>
      <c r="AE310" t="s">
        <v>57</v>
      </c>
      <c r="AF310">
        <v>61.8</v>
      </c>
      <c r="AG310">
        <v>55</v>
      </c>
      <c r="AH310">
        <v>35</v>
      </c>
      <c r="AI310">
        <v>40.6</v>
      </c>
      <c r="AJ310">
        <v>50</v>
      </c>
      <c r="AK310">
        <v>80</v>
      </c>
      <c r="AL310">
        <v>1</v>
      </c>
      <c r="AM310">
        <v>7730.28</v>
      </c>
      <c r="AN310">
        <v>8.9529003634351501</v>
      </c>
      <c r="AO310">
        <v>1.06</v>
      </c>
      <c r="AP310" t="s">
        <v>52</v>
      </c>
      <c r="AQ310" t="s">
        <v>59</v>
      </c>
      <c r="AR310" t="s">
        <v>60</v>
      </c>
      <c r="AS310">
        <v>0</v>
      </c>
      <c r="AT310">
        <v>0</v>
      </c>
      <c r="AU310">
        <v>0</v>
      </c>
      <c r="AV310">
        <v>0</v>
      </c>
      <c r="AW310">
        <v>1</v>
      </c>
      <c r="AX310" t="s">
        <v>64</v>
      </c>
      <c r="AY310">
        <v>0</v>
      </c>
      <c r="AZ310">
        <v>1</v>
      </c>
      <c r="BA310">
        <v>0</v>
      </c>
      <c r="BB310">
        <v>0</v>
      </c>
      <c r="BC310">
        <v>1</v>
      </c>
      <c r="BD310">
        <v>0</v>
      </c>
      <c r="BE310">
        <v>0</v>
      </c>
      <c r="BF310">
        <v>0</v>
      </c>
      <c r="BG310" t="s">
        <v>70</v>
      </c>
      <c r="BH310">
        <v>1</v>
      </c>
      <c r="BI310">
        <v>1</v>
      </c>
      <c r="BJ310">
        <v>0</v>
      </c>
      <c r="BK310">
        <v>0</v>
      </c>
      <c r="BL310">
        <v>1</v>
      </c>
      <c r="BM310">
        <v>1</v>
      </c>
      <c r="BN310">
        <v>1</v>
      </c>
      <c r="BO310">
        <v>1</v>
      </c>
      <c r="BP310">
        <v>0</v>
      </c>
      <c r="BQ310">
        <v>0</v>
      </c>
      <c r="BR310" t="s">
        <v>57</v>
      </c>
      <c r="BS310">
        <v>61.8</v>
      </c>
      <c r="BT310">
        <v>55</v>
      </c>
      <c r="BU310">
        <v>35</v>
      </c>
      <c r="BV310">
        <v>40.6</v>
      </c>
      <c r="BW310">
        <v>50</v>
      </c>
      <c r="BX310">
        <v>80</v>
      </c>
      <c r="BY310">
        <v>1</v>
      </c>
    </row>
    <row r="311" spans="1:77" x14ac:dyDescent="0.3">
      <c r="A311" t="s">
        <v>58</v>
      </c>
      <c r="B311">
        <v>1</v>
      </c>
      <c r="C311">
        <v>0</v>
      </c>
      <c r="D311">
        <v>0</v>
      </c>
      <c r="E311">
        <v>0</v>
      </c>
      <c r="F311">
        <v>0</v>
      </c>
      <c r="G311">
        <v>0</v>
      </c>
      <c r="H311">
        <v>17548.759999999998</v>
      </c>
      <c r="J311">
        <v>1.57</v>
      </c>
      <c r="K311" t="s">
        <v>52</v>
      </c>
      <c r="L311" t="s">
        <v>59</v>
      </c>
      <c r="M311" t="s">
        <v>60</v>
      </c>
      <c r="N311">
        <v>0</v>
      </c>
      <c r="O311">
        <v>0</v>
      </c>
      <c r="P311">
        <v>1</v>
      </c>
      <c r="Q311" t="s">
        <v>73</v>
      </c>
      <c r="R311">
        <v>0</v>
      </c>
      <c r="S311">
        <v>1</v>
      </c>
      <c r="T311" t="s">
        <v>56</v>
      </c>
      <c r="U311">
        <v>1</v>
      </c>
      <c r="V311">
        <v>1</v>
      </c>
      <c r="W311">
        <v>1</v>
      </c>
      <c r="X311">
        <v>0</v>
      </c>
      <c r="Y311">
        <v>1</v>
      </c>
      <c r="Z311">
        <v>1</v>
      </c>
      <c r="AA311">
        <v>1</v>
      </c>
      <c r="AB311">
        <v>1</v>
      </c>
      <c r="AC311">
        <v>0</v>
      </c>
      <c r="AD311">
        <v>0</v>
      </c>
      <c r="AE311" t="s">
        <v>57</v>
      </c>
      <c r="AF311">
        <v>61.7</v>
      </c>
      <c r="AG311">
        <v>56</v>
      </c>
      <c r="AH311">
        <v>35</v>
      </c>
      <c r="AI311">
        <v>40.799999999999997</v>
      </c>
      <c r="AJ311">
        <v>50</v>
      </c>
      <c r="AK311">
        <v>80</v>
      </c>
      <c r="AL311">
        <v>1</v>
      </c>
      <c r="AM311">
        <v>17548.759999999998</v>
      </c>
      <c r="AN311">
        <v>9.7727385711271548</v>
      </c>
      <c r="AO311">
        <v>1.57</v>
      </c>
      <c r="AP311" t="s">
        <v>52</v>
      </c>
      <c r="AQ311" t="s">
        <v>59</v>
      </c>
      <c r="AR311" t="s">
        <v>60</v>
      </c>
      <c r="AS311">
        <v>0</v>
      </c>
      <c r="AT311">
        <v>0</v>
      </c>
      <c r="AU311">
        <v>0</v>
      </c>
      <c r="AV311">
        <v>0</v>
      </c>
      <c r="AW311">
        <v>1</v>
      </c>
      <c r="AX311" t="s">
        <v>73</v>
      </c>
      <c r="AY311">
        <v>0</v>
      </c>
      <c r="AZ311">
        <v>1</v>
      </c>
      <c r="BA311">
        <v>0</v>
      </c>
      <c r="BB311">
        <v>0</v>
      </c>
      <c r="BC311">
        <v>0</v>
      </c>
      <c r="BD311">
        <v>0</v>
      </c>
      <c r="BE311">
        <v>1</v>
      </c>
      <c r="BF311">
        <v>0</v>
      </c>
      <c r="BG311" t="s">
        <v>56</v>
      </c>
      <c r="BH311">
        <v>1</v>
      </c>
      <c r="BI311">
        <v>1</v>
      </c>
      <c r="BJ311">
        <v>1</v>
      </c>
      <c r="BK311">
        <v>0</v>
      </c>
      <c r="BL311">
        <v>1</v>
      </c>
      <c r="BM311">
        <v>1</v>
      </c>
      <c r="BN311">
        <v>1</v>
      </c>
      <c r="BO311">
        <v>1</v>
      </c>
      <c r="BP311">
        <v>0</v>
      </c>
      <c r="BQ311">
        <v>0</v>
      </c>
      <c r="BR311" t="s">
        <v>57</v>
      </c>
      <c r="BS311">
        <v>61.7</v>
      </c>
      <c r="BT311">
        <v>56</v>
      </c>
      <c r="BU311">
        <v>35</v>
      </c>
      <c r="BV311">
        <v>40.799999999999997</v>
      </c>
      <c r="BW311">
        <v>50</v>
      </c>
      <c r="BX311">
        <v>80</v>
      </c>
      <c r="BY311">
        <v>1</v>
      </c>
    </row>
    <row r="312" spans="1:77" x14ac:dyDescent="0.3">
      <c r="A312" t="s">
        <v>58</v>
      </c>
      <c r="B312">
        <v>1</v>
      </c>
      <c r="C312">
        <v>0</v>
      </c>
      <c r="D312">
        <v>0</v>
      </c>
      <c r="E312">
        <v>0</v>
      </c>
      <c r="F312">
        <v>0</v>
      </c>
      <c r="G312">
        <v>0</v>
      </c>
      <c r="H312">
        <v>22059.075000000001</v>
      </c>
      <c r="J312">
        <v>1.8</v>
      </c>
      <c r="K312" t="s">
        <v>52</v>
      </c>
      <c r="L312" t="s">
        <v>59</v>
      </c>
      <c r="M312" t="s">
        <v>54</v>
      </c>
      <c r="N312">
        <v>0</v>
      </c>
      <c r="O312">
        <v>0</v>
      </c>
      <c r="P312">
        <v>1</v>
      </c>
      <c r="Q312" t="s">
        <v>55</v>
      </c>
      <c r="R312">
        <v>0</v>
      </c>
      <c r="S312">
        <v>1</v>
      </c>
      <c r="T312" t="s">
        <v>56</v>
      </c>
      <c r="U312">
        <v>0</v>
      </c>
      <c r="V312">
        <v>1</v>
      </c>
      <c r="W312">
        <v>0</v>
      </c>
      <c r="X312">
        <v>1</v>
      </c>
      <c r="Y312">
        <v>1</v>
      </c>
      <c r="Z312">
        <v>1</v>
      </c>
      <c r="AA312">
        <v>1</v>
      </c>
      <c r="AB312">
        <v>0</v>
      </c>
      <c r="AC312">
        <v>1</v>
      </c>
      <c r="AD312">
        <v>0</v>
      </c>
      <c r="AE312" t="s">
        <v>57</v>
      </c>
      <c r="AF312">
        <v>61.7</v>
      </c>
      <c r="AG312">
        <v>56</v>
      </c>
      <c r="AH312">
        <v>34.5</v>
      </c>
      <c r="AI312">
        <v>40.6</v>
      </c>
      <c r="AJ312">
        <v>55</v>
      </c>
      <c r="AK312">
        <v>80</v>
      </c>
      <c r="AL312">
        <v>1</v>
      </c>
      <c r="AM312">
        <v>22059.075000000001</v>
      </c>
      <c r="AN312">
        <v>10.001479360831352</v>
      </c>
      <c r="AO312">
        <v>1.8</v>
      </c>
      <c r="AP312" t="s">
        <v>52</v>
      </c>
      <c r="AQ312" t="s">
        <v>59</v>
      </c>
      <c r="AR312" t="s">
        <v>54</v>
      </c>
      <c r="AS312">
        <v>0</v>
      </c>
      <c r="AT312">
        <v>0</v>
      </c>
      <c r="AU312">
        <v>0</v>
      </c>
      <c r="AV312">
        <v>1</v>
      </c>
      <c r="AW312">
        <v>0</v>
      </c>
      <c r="AX312" t="s">
        <v>55</v>
      </c>
      <c r="AY312">
        <v>0</v>
      </c>
      <c r="AZ312">
        <v>1</v>
      </c>
      <c r="BA312">
        <v>0</v>
      </c>
      <c r="BB312">
        <v>0</v>
      </c>
      <c r="BC312">
        <v>0</v>
      </c>
      <c r="BD312">
        <v>1</v>
      </c>
      <c r="BE312">
        <v>0</v>
      </c>
      <c r="BF312">
        <v>0</v>
      </c>
      <c r="BG312" t="s">
        <v>56</v>
      </c>
      <c r="BH312">
        <v>0</v>
      </c>
      <c r="BI312">
        <v>1</v>
      </c>
      <c r="BJ312">
        <v>0</v>
      </c>
      <c r="BK312">
        <v>1</v>
      </c>
      <c r="BL312">
        <v>1</v>
      </c>
      <c r="BM312">
        <v>1</v>
      </c>
      <c r="BN312">
        <v>1</v>
      </c>
      <c r="BO312">
        <v>0</v>
      </c>
      <c r="BP312">
        <v>1</v>
      </c>
      <c r="BQ312">
        <v>0</v>
      </c>
      <c r="BR312" t="s">
        <v>57</v>
      </c>
      <c r="BS312">
        <v>61.7</v>
      </c>
      <c r="BT312">
        <v>56</v>
      </c>
      <c r="BU312">
        <v>34.5</v>
      </c>
      <c r="BV312">
        <v>40.6</v>
      </c>
      <c r="BW312">
        <v>55</v>
      </c>
      <c r="BX312">
        <v>80</v>
      </c>
      <c r="BY312">
        <v>1</v>
      </c>
    </row>
    <row r="313" spans="1:77" x14ac:dyDescent="0.3">
      <c r="A313" t="s">
        <v>75</v>
      </c>
      <c r="B313">
        <v>0</v>
      </c>
      <c r="C313">
        <v>0</v>
      </c>
      <c r="D313">
        <v>1</v>
      </c>
      <c r="E313">
        <v>0</v>
      </c>
      <c r="F313">
        <v>0</v>
      </c>
      <c r="G313">
        <v>0</v>
      </c>
      <c r="H313">
        <v>11411</v>
      </c>
      <c r="J313">
        <v>1.26</v>
      </c>
      <c r="K313" t="s">
        <v>76</v>
      </c>
      <c r="L313" t="s">
        <v>72</v>
      </c>
      <c r="M313" t="s">
        <v>54</v>
      </c>
      <c r="N313">
        <v>0</v>
      </c>
      <c r="O313">
        <v>0</v>
      </c>
      <c r="P313">
        <v>1</v>
      </c>
      <c r="Q313" t="s">
        <v>55</v>
      </c>
      <c r="R313">
        <v>0</v>
      </c>
      <c r="S313">
        <v>1</v>
      </c>
      <c r="T313" t="s">
        <v>77</v>
      </c>
      <c r="U313">
        <v>1</v>
      </c>
      <c r="V313">
        <v>1</v>
      </c>
      <c r="W313">
        <v>1</v>
      </c>
      <c r="X313">
        <v>1</v>
      </c>
      <c r="Y313">
        <v>1</v>
      </c>
      <c r="Z313">
        <v>1</v>
      </c>
      <c r="AA313">
        <v>0</v>
      </c>
      <c r="AB313">
        <v>1</v>
      </c>
      <c r="AC313">
        <v>0</v>
      </c>
      <c r="AD313">
        <v>0</v>
      </c>
      <c r="AE313" t="s">
        <v>66</v>
      </c>
      <c r="AF313">
        <v>61.4</v>
      </c>
      <c r="AG313">
        <v>57.3</v>
      </c>
      <c r="AH313">
        <v>34.4</v>
      </c>
      <c r="AI313">
        <v>40.799999999999997</v>
      </c>
      <c r="AJ313">
        <v>48</v>
      </c>
      <c r="AK313">
        <v>76</v>
      </c>
      <c r="AL313">
        <v>1</v>
      </c>
      <c r="AM313">
        <v>11411</v>
      </c>
      <c r="AN313">
        <v>9.3423330814346794</v>
      </c>
      <c r="AO313">
        <v>1.26</v>
      </c>
      <c r="AP313" t="s">
        <v>76</v>
      </c>
      <c r="AQ313" t="s">
        <v>72</v>
      </c>
      <c r="AR313" t="s">
        <v>54</v>
      </c>
      <c r="AS313">
        <v>0</v>
      </c>
      <c r="AT313">
        <v>0</v>
      </c>
      <c r="AU313">
        <v>0</v>
      </c>
      <c r="AV313">
        <v>1</v>
      </c>
      <c r="AW313">
        <v>0</v>
      </c>
      <c r="AX313" t="s">
        <v>55</v>
      </c>
      <c r="AY313">
        <v>0</v>
      </c>
      <c r="AZ313">
        <v>1</v>
      </c>
      <c r="BA313">
        <v>0</v>
      </c>
      <c r="BB313">
        <v>0</v>
      </c>
      <c r="BC313">
        <v>0</v>
      </c>
      <c r="BD313">
        <v>1</v>
      </c>
      <c r="BE313">
        <v>0</v>
      </c>
      <c r="BF313">
        <v>0</v>
      </c>
      <c r="BG313" t="s">
        <v>77</v>
      </c>
      <c r="BH313">
        <v>1</v>
      </c>
      <c r="BI313">
        <v>1</v>
      </c>
      <c r="BJ313">
        <v>1</v>
      </c>
      <c r="BK313">
        <v>1</v>
      </c>
      <c r="BL313">
        <v>1</v>
      </c>
      <c r="BM313">
        <v>1</v>
      </c>
      <c r="BN313">
        <v>0</v>
      </c>
      <c r="BO313">
        <v>1</v>
      </c>
      <c r="BP313">
        <v>0</v>
      </c>
      <c r="BQ313">
        <v>0</v>
      </c>
      <c r="BR313" t="s">
        <v>66</v>
      </c>
      <c r="BS313">
        <v>61.4</v>
      </c>
      <c r="BT313">
        <v>57.3</v>
      </c>
      <c r="BU313">
        <v>34.4</v>
      </c>
      <c r="BV313">
        <v>40.799999999999997</v>
      </c>
      <c r="BW313">
        <v>48</v>
      </c>
      <c r="BX313">
        <v>76</v>
      </c>
      <c r="BY313">
        <v>1</v>
      </c>
    </row>
    <row r="314" spans="1:77" x14ac:dyDescent="0.3">
      <c r="A314" t="s">
        <v>75</v>
      </c>
      <c r="B314">
        <v>0</v>
      </c>
      <c r="C314">
        <v>0</v>
      </c>
      <c r="D314">
        <v>1</v>
      </c>
      <c r="E314">
        <v>0</v>
      </c>
      <c r="F314">
        <v>0</v>
      </c>
      <c r="G314">
        <v>0</v>
      </c>
      <c r="H314">
        <v>34819</v>
      </c>
      <c r="J314">
        <v>1.88</v>
      </c>
      <c r="K314" t="s">
        <v>76</v>
      </c>
      <c r="L314" t="s">
        <v>72</v>
      </c>
      <c r="M314" t="s">
        <v>74</v>
      </c>
      <c r="N314">
        <v>0</v>
      </c>
      <c r="O314">
        <v>1</v>
      </c>
      <c r="P314">
        <v>0</v>
      </c>
      <c r="Q314" t="s">
        <v>55</v>
      </c>
      <c r="R314">
        <v>0</v>
      </c>
      <c r="S314">
        <v>1</v>
      </c>
      <c r="T314" t="s">
        <v>77</v>
      </c>
      <c r="U314">
        <v>1</v>
      </c>
      <c r="V314">
        <v>1</v>
      </c>
      <c r="W314">
        <v>1</v>
      </c>
      <c r="X314">
        <v>1</v>
      </c>
      <c r="Y314">
        <v>1</v>
      </c>
      <c r="Z314">
        <v>1</v>
      </c>
      <c r="AA314">
        <v>1</v>
      </c>
      <c r="AB314">
        <v>0</v>
      </c>
      <c r="AC314">
        <v>1</v>
      </c>
      <c r="AD314">
        <v>0</v>
      </c>
      <c r="AE314" t="s">
        <v>66</v>
      </c>
      <c r="AF314">
        <v>61.5</v>
      </c>
      <c r="AG314">
        <v>56.9</v>
      </c>
      <c r="AH314">
        <v>34.4</v>
      </c>
      <c r="AI314">
        <v>40.799999999999997</v>
      </c>
      <c r="AJ314">
        <v>51</v>
      </c>
      <c r="AK314">
        <v>77</v>
      </c>
      <c r="AL314">
        <v>1</v>
      </c>
      <c r="AM314">
        <v>34819</v>
      </c>
      <c r="AN314">
        <v>10.45791849378284</v>
      </c>
      <c r="AO314">
        <v>1.88</v>
      </c>
      <c r="AP314" t="s">
        <v>76</v>
      </c>
      <c r="AQ314" t="s">
        <v>72</v>
      </c>
      <c r="AR314" t="s">
        <v>74</v>
      </c>
      <c r="AS314">
        <v>0</v>
      </c>
      <c r="AT314">
        <v>1</v>
      </c>
      <c r="AU314">
        <v>0</v>
      </c>
      <c r="AV314">
        <v>0</v>
      </c>
      <c r="AW314">
        <v>0</v>
      </c>
      <c r="AX314" t="s">
        <v>55</v>
      </c>
      <c r="AY314">
        <v>0</v>
      </c>
      <c r="AZ314">
        <v>1</v>
      </c>
      <c r="BA314">
        <v>0</v>
      </c>
      <c r="BB314">
        <v>0</v>
      </c>
      <c r="BC314">
        <v>0</v>
      </c>
      <c r="BD314">
        <v>1</v>
      </c>
      <c r="BE314">
        <v>0</v>
      </c>
      <c r="BF314">
        <v>0</v>
      </c>
      <c r="BG314" t="s">
        <v>77</v>
      </c>
      <c r="BH314">
        <v>1</v>
      </c>
      <c r="BI314">
        <v>1</v>
      </c>
      <c r="BJ314">
        <v>1</v>
      </c>
      <c r="BK314">
        <v>1</v>
      </c>
      <c r="BL314">
        <v>1</v>
      </c>
      <c r="BM314">
        <v>1</v>
      </c>
      <c r="BN314">
        <v>1</v>
      </c>
      <c r="BO314">
        <v>0</v>
      </c>
      <c r="BP314">
        <v>1</v>
      </c>
      <c r="BQ314">
        <v>0</v>
      </c>
      <c r="BR314" t="s">
        <v>66</v>
      </c>
      <c r="BS314">
        <v>61.5</v>
      </c>
      <c r="BT314">
        <v>56.9</v>
      </c>
      <c r="BU314">
        <v>34.4</v>
      </c>
      <c r="BV314">
        <v>40.799999999999997</v>
      </c>
      <c r="BW314">
        <v>51</v>
      </c>
      <c r="BX314">
        <v>77</v>
      </c>
      <c r="BY314">
        <v>1</v>
      </c>
    </row>
    <row r="315" spans="1:77" x14ac:dyDescent="0.3">
      <c r="A315" t="s">
        <v>62</v>
      </c>
      <c r="B315">
        <v>0</v>
      </c>
      <c r="C315">
        <v>1</v>
      </c>
      <c r="D315">
        <v>0</v>
      </c>
      <c r="E315">
        <v>0</v>
      </c>
      <c r="F315">
        <v>0</v>
      </c>
      <c r="G315">
        <v>0</v>
      </c>
      <c r="H315">
        <v>11456</v>
      </c>
      <c r="J315">
        <v>1.073</v>
      </c>
      <c r="K315" t="s">
        <v>52</v>
      </c>
      <c r="L315" t="s">
        <v>63</v>
      </c>
      <c r="M315" t="s">
        <v>74</v>
      </c>
      <c r="N315">
        <v>0</v>
      </c>
      <c r="O315">
        <v>1</v>
      </c>
      <c r="P315">
        <v>0</v>
      </c>
      <c r="Q315" t="s">
        <v>55</v>
      </c>
      <c r="R315">
        <v>0</v>
      </c>
      <c r="S315">
        <v>1</v>
      </c>
      <c r="T315" t="s">
        <v>65</v>
      </c>
      <c r="U315">
        <v>1</v>
      </c>
      <c r="V315">
        <v>1</v>
      </c>
      <c r="W315">
        <v>0</v>
      </c>
      <c r="X315">
        <v>1</v>
      </c>
      <c r="Y315">
        <v>1</v>
      </c>
      <c r="Z315">
        <v>1</v>
      </c>
      <c r="AA315">
        <v>1</v>
      </c>
      <c r="AB315">
        <v>0</v>
      </c>
      <c r="AC315">
        <v>1</v>
      </c>
      <c r="AD315">
        <v>0</v>
      </c>
      <c r="AE315" t="s">
        <v>66</v>
      </c>
      <c r="AF315">
        <v>61.9</v>
      </c>
      <c r="AG315">
        <v>55.5</v>
      </c>
      <c r="AH315">
        <v>34.299999999999997</v>
      </c>
      <c r="AI315">
        <v>40.9</v>
      </c>
      <c r="AJ315">
        <v>55</v>
      </c>
      <c r="AK315">
        <v>76</v>
      </c>
      <c r="AL315">
        <v>1</v>
      </c>
      <c r="AM315">
        <v>11456</v>
      </c>
      <c r="AN315">
        <v>9.3462688892004273</v>
      </c>
      <c r="AO315">
        <v>1.073</v>
      </c>
      <c r="AP315" t="s">
        <v>52</v>
      </c>
      <c r="AQ315" t="s">
        <v>63</v>
      </c>
      <c r="AR315" t="s">
        <v>74</v>
      </c>
      <c r="AS315">
        <v>0</v>
      </c>
      <c r="AT315">
        <v>1</v>
      </c>
      <c r="AU315">
        <v>0</v>
      </c>
      <c r="AV315">
        <v>0</v>
      </c>
      <c r="AW315">
        <v>0</v>
      </c>
      <c r="AX315" t="s">
        <v>55</v>
      </c>
      <c r="AY315">
        <v>0</v>
      </c>
      <c r="AZ315">
        <v>1</v>
      </c>
      <c r="BA315">
        <v>0</v>
      </c>
      <c r="BB315">
        <v>0</v>
      </c>
      <c r="BC315">
        <v>0</v>
      </c>
      <c r="BD315">
        <v>1</v>
      </c>
      <c r="BE315">
        <v>0</v>
      </c>
      <c r="BF315">
        <v>0</v>
      </c>
      <c r="BG315" t="s">
        <v>65</v>
      </c>
      <c r="BH315">
        <v>1</v>
      </c>
      <c r="BI315">
        <v>1</v>
      </c>
      <c r="BJ315">
        <v>0</v>
      </c>
      <c r="BK315">
        <v>1</v>
      </c>
      <c r="BL315">
        <v>1</v>
      </c>
      <c r="BM315">
        <v>1</v>
      </c>
      <c r="BN315">
        <v>1</v>
      </c>
      <c r="BO315">
        <v>0</v>
      </c>
      <c r="BP315">
        <v>1</v>
      </c>
      <c r="BQ315">
        <v>0</v>
      </c>
      <c r="BR315" t="s">
        <v>66</v>
      </c>
      <c r="BS315">
        <v>61.9</v>
      </c>
      <c r="BT315">
        <v>55.5</v>
      </c>
      <c r="BU315">
        <v>34.299999999999997</v>
      </c>
      <c r="BV315">
        <v>40.9</v>
      </c>
      <c r="BW315">
        <v>55</v>
      </c>
      <c r="BX315">
        <v>76</v>
      </c>
      <c r="BY315">
        <v>1</v>
      </c>
    </row>
    <row r="316" spans="1:77" x14ac:dyDescent="0.3">
      <c r="A316" t="s">
        <v>62</v>
      </c>
      <c r="B316">
        <v>0</v>
      </c>
      <c r="C316">
        <v>1</v>
      </c>
      <c r="D316">
        <v>0</v>
      </c>
      <c r="E316">
        <v>0</v>
      </c>
      <c r="F316">
        <v>0</v>
      </c>
      <c r="G316">
        <v>0</v>
      </c>
      <c r="H316">
        <v>7673</v>
      </c>
      <c r="J316">
        <v>1.01</v>
      </c>
      <c r="K316" t="s">
        <v>52</v>
      </c>
      <c r="L316" t="s">
        <v>63</v>
      </c>
      <c r="M316" t="s">
        <v>60</v>
      </c>
      <c r="N316">
        <v>0</v>
      </c>
      <c r="O316">
        <v>0</v>
      </c>
      <c r="P316">
        <v>1</v>
      </c>
      <c r="Q316" t="s">
        <v>55</v>
      </c>
      <c r="R316">
        <v>0</v>
      </c>
      <c r="S316">
        <v>1</v>
      </c>
      <c r="T316" t="s">
        <v>65</v>
      </c>
      <c r="U316">
        <v>1</v>
      </c>
      <c r="V316">
        <v>1</v>
      </c>
      <c r="W316">
        <v>0</v>
      </c>
      <c r="X316">
        <v>1</v>
      </c>
      <c r="Y316">
        <v>1</v>
      </c>
      <c r="Z316">
        <v>1</v>
      </c>
      <c r="AA316">
        <v>0</v>
      </c>
      <c r="AB316">
        <v>0</v>
      </c>
      <c r="AC316">
        <v>0</v>
      </c>
      <c r="AD316">
        <v>0</v>
      </c>
      <c r="AE316" t="s">
        <v>66</v>
      </c>
      <c r="AF316">
        <v>61.6</v>
      </c>
      <c r="AG316">
        <v>57.2</v>
      </c>
      <c r="AH316">
        <v>34.799999999999997</v>
      </c>
      <c r="AI316">
        <v>40.9</v>
      </c>
      <c r="AJ316">
        <v>54</v>
      </c>
      <c r="AK316">
        <v>76</v>
      </c>
      <c r="AL316">
        <v>1</v>
      </c>
      <c r="AM316">
        <v>7673</v>
      </c>
      <c r="AN316">
        <v>8.9454629521776656</v>
      </c>
      <c r="AO316">
        <v>1.01</v>
      </c>
      <c r="AP316" t="s">
        <v>52</v>
      </c>
      <c r="AQ316" t="s">
        <v>63</v>
      </c>
      <c r="AR316" t="s">
        <v>60</v>
      </c>
      <c r="AS316">
        <v>0</v>
      </c>
      <c r="AT316">
        <v>0</v>
      </c>
      <c r="AU316">
        <v>0</v>
      </c>
      <c r="AV316">
        <v>0</v>
      </c>
      <c r="AW316">
        <v>1</v>
      </c>
      <c r="AX316" t="s">
        <v>55</v>
      </c>
      <c r="AY316">
        <v>0</v>
      </c>
      <c r="AZ316">
        <v>1</v>
      </c>
      <c r="BA316">
        <v>0</v>
      </c>
      <c r="BB316">
        <v>0</v>
      </c>
      <c r="BC316">
        <v>0</v>
      </c>
      <c r="BD316">
        <v>1</v>
      </c>
      <c r="BE316">
        <v>0</v>
      </c>
      <c r="BF316">
        <v>0</v>
      </c>
      <c r="BG316" t="s">
        <v>65</v>
      </c>
      <c r="BH316">
        <v>1</v>
      </c>
      <c r="BI316">
        <v>1</v>
      </c>
      <c r="BJ316">
        <v>0</v>
      </c>
      <c r="BK316">
        <v>1</v>
      </c>
      <c r="BL316">
        <v>1</v>
      </c>
      <c r="BM316">
        <v>1</v>
      </c>
      <c r="BN316">
        <v>0</v>
      </c>
      <c r="BO316">
        <v>0</v>
      </c>
      <c r="BP316">
        <v>0</v>
      </c>
      <c r="BQ316">
        <v>0</v>
      </c>
      <c r="BR316" t="s">
        <v>66</v>
      </c>
      <c r="BS316">
        <v>61.6</v>
      </c>
      <c r="BT316">
        <v>57.2</v>
      </c>
      <c r="BU316">
        <v>34.799999999999997</v>
      </c>
      <c r="BV316">
        <v>40.9</v>
      </c>
      <c r="BW316">
        <v>54</v>
      </c>
      <c r="BX316">
        <v>76</v>
      </c>
      <c r="BY316">
        <v>1</v>
      </c>
    </row>
    <row r="317" spans="1:77" x14ac:dyDescent="0.3">
      <c r="A317" t="s">
        <v>58</v>
      </c>
      <c r="B317">
        <v>1</v>
      </c>
      <c r="C317">
        <v>0</v>
      </c>
      <c r="D317">
        <v>0</v>
      </c>
      <c r="E317">
        <v>0</v>
      </c>
      <c r="F317">
        <v>0</v>
      </c>
      <c r="G317">
        <v>0</v>
      </c>
      <c r="H317">
        <v>11245.744999999999</v>
      </c>
      <c r="J317">
        <v>1.23</v>
      </c>
      <c r="K317" t="s">
        <v>52</v>
      </c>
      <c r="L317" t="s">
        <v>59</v>
      </c>
      <c r="M317" t="s">
        <v>60</v>
      </c>
      <c r="N317">
        <v>0</v>
      </c>
      <c r="O317">
        <v>0</v>
      </c>
      <c r="P317">
        <v>1</v>
      </c>
      <c r="Q317" t="s">
        <v>73</v>
      </c>
      <c r="R317">
        <v>0</v>
      </c>
      <c r="S317">
        <v>1</v>
      </c>
      <c r="T317" t="s">
        <v>56</v>
      </c>
      <c r="U317">
        <v>0</v>
      </c>
      <c r="V317">
        <v>0</v>
      </c>
      <c r="W317">
        <v>1</v>
      </c>
      <c r="X317">
        <v>0</v>
      </c>
      <c r="Y317">
        <v>1</v>
      </c>
      <c r="Z317">
        <v>1</v>
      </c>
      <c r="AA317">
        <v>1</v>
      </c>
      <c r="AB317">
        <v>0</v>
      </c>
      <c r="AC317">
        <v>0</v>
      </c>
      <c r="AD317">
        <v>0</v>
      </c>
      <c r="AE317" t="s">
        <v>57</v>
      </c>
      <c r="AF317">
        <v>61.6</v>
      </c>
      <c r="AG317">
        <v>57</v>
      </c>
      <c r="AH317">
        <v>35</v>
      </c>
      <c r="AI317">
        <v>40.799999999999997</v>
      </c>
      <c r="AJ317">
        <v>55</v>
      </c>
      <c r="AK317">
        <v>80</v>
      </c>
      <c r="AL317">
        <v>1</v>
      </c>
      <c r="AM317">
        <v>11245.744999999999</v>
      </c>
      <c r="AN317">
        <v>9.3277451138662784</v>
      </c>
      <c r="AO317">
        <v>1.23</v>
      </c>
      <c r="AP317" t="s">
        <v>52</v>
      </c>
      <c r="AQ317" t="s">
        <v>59</v>
      </c>
      <c r="AR317" t="s">
        <v>60</v>
      </c>
      <c r="AS317">
        <v>0</v>
      </c>
      <c r="AT317">
        <v>0</v>
      </c>
      <c r="AU317">
        <v>0</v>
      </c>
      <c r="AV317">
        <v>0</v>
      </c>
      <c r="AW317">
        <v>1</v>
      </c>
      <c r="AX317" t="s">
        <v>73</v>
      </c>
      <c r="AY317">
        <v>0</v>
      </c>
      <c r="AZ317">
        <v>1</v>
      </c>
      <c r="BA317">
        <v>0</v>
      </c>
      <c r="BB317">
        <v>0</v>
      </c>
      <c r="BC317">
        <v>0</v>
      </c>
      <c r="BD317">
        <v>0</v>
      </c>
      <c r="BE317">
        <v>1</v>
      </c>
      <c r="BF317">
        <v>0</v>
      </c>
      <c r="BG317" t="s">
        <v>56</v>
      </c>
      <c r="BH317">
        <v>0</v>
      </c>
      <c r="BI317">
        <v>0</v>
      </c>
      <c r="BJ317">
        <v>1</v>
      </c>
      <c r="BK317">
        <v>0</v>
      </c>
      <c r="BL317">
        <v>1</v>
      </c>
      <c r="BM317">
        <v>1</v>
      </c>
      <c r="BN317">
        <v>1</v>
      </c>
      <c r="BO317">
        <v>0</v>
      </c>
      <c r="BP317">
        <v>0</v>
      </c>
      <c r="BQ317">
        <v>0</v>
      </c>
      <c r="BR317" t="s">
        <v>57</v>
      </c>
      <c r="BS317">
        <v>61.6</v>
      </c>
      <c r="BT317">
        <v>57</v>
      </c>
      <c r="BU317">
        <v>35</v>
      </c>
      <c r="BV317">
        <v>40.799999999999997</v>
      </c>
      <c r="BW317">
        <v>55</v>
      </c>
      <c r="BX317">
        <v>80</v>
      </c>
      <c r="BY317">
        <v>1</v>
      </c>
    </row>
    <row r="318" spans="1:77" x14ac:dyDescent="0.3">
      <c r="A318" t="s">
        <v>58</v>
      </c>
      <c r="B318">
        <v>1</v>
      </c>
      <c r="C318">
        <v>0</v>
      </c>
      <c r="D318">
        <v>0</v>
      </c>
      <c r="E318">
        <v>0</v>
      </c>
      <c r="F318">
        <v>0</v>
      </c>
      <c r="G318">
        <v>0</v>
      </c>
      <c r="H318">
        <v>9677.625</v>
      </c>
      <c r="J318">
        <v>1.03</v>
      </c>
      <c r="K318" t="s">
        <v>52</v>
      </c>
      <c r="L318" t="s">
        <v>59</v>
      </c>
      <c r="M318" t="s">
        <v>54</v>
      </c>
      <c r="N318">
        <v>0</v>
      </c>
      <c r="O318">
        <v>0</v>
      </c>
      <c r="P318">
        <v>1</v>
      </c>
      <c r="Q318" t="s">
        <v>61</v>
      </c>
      <c r="R318">
        <v>0</v>
      </c>
      <c r="S318">
        <v>1</v>
      </c>
      <c r="T318" t="s">
        <v>70</v>
      </c>
      <c r="U318">
        <v>1</v>
      </c>
      <c r="V318">
        <v>1</v>
      </c>
      <c r="W318">
        <v>1</v>
      </c>
      <c r="X318">
        <v>0</v>
      </c>
      <c r="Y318">
        <v>1</v>
      </c>
      <c r="Z318">
        <v>1</v>
      </c>
      <c r="AA318">
        <v>1</v>
      </c>
      <c r="AB318">
        <v>1</v>
      </c>
      <c r="AC318">
        <v>0</v>
      </c>
      <c r="AD318">
        <v>0</v>
      </c>
      <c r="AE318" t="s">
        <v>57</v>
      </c>
      <c r="AF318">
        <v>61.9</v>
      </c>
      <c r="AG318">
        <v>57</v>
      </c>
      <c r="AH318">
        <v>35.5</v>
      </c>
      <c r="AI318">
        <v>40.799999999999997</v>
      </c>
      <c r="AJ318">
        <v>50</v>
      </c>
      <c r="AK318">
        <v>80</v>
      </c>
      <c r="AL318">
        <v>1</v>
      </c>
      <c r="AM318">
        <v>9677.625</v>
      </c>
      <c r="AN318">
        <v>9.1775717989274135</v>
      </c>
      <c r="AO318">
        <v>1.03</v>
      </c>
      <c r="AP318" t="s">
        <v>52</v>
      </c>
      <c r="AQ318" t="s">
        <v>59</v>
      </c>
      <c r="AR318" t="s">
        <v>54</v>
      </c>
      <c r="AS318">
        <v>0</v>
      </c>
      <c r="AT318">
        <v>0</v>
      </c>
      <c r="AU318">
        <v>0</v>
      </c>
      <c r="AV318">
        <v>1</v>
      </c>
      <c r="AW318">
        <v>0</v>
      </c>
      <c r="AX318" t="s">
        <v>61</v>
      </c>
      <c r="AY318">
        <v>0</v>
      </c>
      <c r="AZ318">
        <v>1</v>
      </c>
      <c r="BA318">
        <v>0</v>
      </c>
      <c r="BB318">
        <v>0</v>
      </c>
      <c r="BC318">
        <v>0</v>
      </c>
      <c r="BD318">
        <v>0</v>
      </c>
      <c r="BE318">
        <v>0</v>
      </c>
      <c r="BF318">
        <v>1</v>
      </c>
      <c r="BG318" t="s">
        <v>70</v>
      </c>
      <c r="BH318">
        <v>1</v>
      </c>
      <c r="BI318">
        <v>1</v>
      </c>
      <c r="BJ318">
        <v>1</v>
      </c>
      <c r="BK318">
        <v>0</v>
      </c>
      <c r="BL318">
        <v>1</v>
      </c>
      <c r="BM318">
        <v>1</v>
      </c>
      <c r="BN318">
        <v>1</v>
      </c>
      <c r="BO318">
        <v>1</v>
      </c>
      <c r="BP318">
        <v>0</v>
      </c>
      <c r="BQ318">
        <v>0</v>
      </c>
      <c r="BR318" t="s">
        <v>57</v>
      </c>
      <c r="BS318">
        <v>61.9</v>
      </c>
      <c r="BT318">
        <v>57</v>
      </c>
      <c r="BU318">
        <v>35.5</v>
      </c>
      <c r="BV318">
        <v>40.799999999999997</v>
      </c>
      <c r="BW318">
        <v>50</v>
      </c>
      <c r="BX318">
        <v>80</v>
      </c>
      <c r="BY318">
        <v>1</v>
      </c>
    </row>
    <row r="319" spans="1:77" x14ac:dyDescent="0.3">
      <c r="A319" t="s">
        <v>62</v>
      </c>
      <c r="B319">
        <v>0</v>
      </c>
      <c r="C319">
        <v>1</v>
      </c>
      <c r="D319">
        <v>0</v>
      </c>
      <c r="E319">
        <v>0</v>
      </c>
      <c r="F319">
        <v>0</v>
      </c>
      <c r="G319">
        <v>0</v>
      </c>
      <c r="H319">
        <v>29328</v>
      </c>
      <c r="J319">
        <v>1.65</v>
      </c>
      <c r="K319" t="s">
        <v>52</v>
      </c>
      <c r="L319" t="s">
        <v>63</v>
      </c>
      <c r="M319" t="s">
        <v>13</v>
      </c>
      <c r="N319">
        <v>1</v>
      </c>
      <c r="O319">
        <v>0</v>
      </c>
      <c r="P319">
        <v>0</v>
      </c>
      <c r="Q319" t="s">
        <v>64</v>
      </c>
      <c r="R319">
        <v>0</v>
      </c>
      <c r="S319">
        <v>1</v>
      </c>
      <c r="T319" t="s">
        <v>65</v>
      </c>
      <c r="U319">
        <v>1</v>
      </c>
      <c r="V319">
        <v>1</v>
      </c>
      <c r="W319">
        <v>1</v>
      </c>
      <c r="X319">
        <v>1</v>
      </c>
      <c r="Y319">
        <v>1</v>
      </c>
      <c r="Z319">
        <v>1</v>
      </c>
      <c r="AA319">
        <v>1</v>
      </c>
      <c r="AB319">
        <v>0</v>
      </c>
      <c r="AC319">
        <v>1</v>
      </c>
      <c r="AD319">
        <v>1</v>
      </c>
      <c r="AE319" t="s">
        <v>66</v>
      </c>
      <c r="AF319">
        <v>61.8</v>
      </c>
      <c r="AG319">
        <v>55.2</v>
      </c>
      <c r="AH319">
        <v>34.799999999999997</v>
      </c>
      <c r="AI319">
        <v>40.9</v>
      </c>
      <c r="AJ319">
        <v>51</v>
      </c>
      <c r="AK319">
        <v>77</v>
      </c>
      <c r="AL319">
        <v>1</v>
      </c>
      <c r="AM319">
        <v>29328</v>
      </c>
      <c r="AN319">
        <v>10.286297970079486</v>
      </c>
      <c r="AO319">
        <v>1.65</v>
      </c>
      <c r="AP319" t="s">
        <v>52</v>
      </c>
      <c r="AQ319" t="s">
        <v>63</v>
      </c>
      <c r="AR319" t="s">
        <v>13</v>
      </c>
      <c r="AS319">
        <v>1</v>
      </c>
      <c r="AT319">
        <v>0</v>
      </c>
      <c r="AU319">
        <v>0</v>
      </c>
      <c r="AV319">
        <v>0</v>
      </c>
      <c r="AW319">
        <v>0</v>
      </c>
      <c r="AX319" t="s">
        <v>64</v>
      </c>
      <c r="AY319">
        <v>0</v>
      </c>
      <c r="AZ319">
        <v>1</v>
      </c>
      <c r="BA319">
        <v>0</v>
      </c>
      <c r="BB319">
        <v>0</v>
      </c>
      <c r="BC319">
        <v>1</v>
      </c>
      <c r="BD319">
        <v>0</v>
      </c>
      <c r="BE319">
        <v>0</v>
      </c>
      <c r="BF319">
        <v>0</v>
      </c>
      <c r="BG319" t="s">
        <v>65</v>
      </c>
      <c r="BH319">
        <v>1</v>
      </c>
      <c r="BI319">
        <v>1</v>
      </c>
      <c r="BJ319">
        <v>1</v>
      </c>
      <c r="BK319">
        <v>1</v>
      </c>
      <c r="BL319">
        <v>1</v>
      </c>
      <c r="BM319">
        <v>1</v>
      </c>
      <c r="BN319">
        <v>1</v>
      </c>
      <c r="BO319">
        <v>0</v>
      </c>
      <c r="BP319">
        <v>1</v>
      </c>
      <c r="BQ319">
        <v>1</v>
      </c>
      <c r="BR319" t="s">
        <v>66</v>
      </c>
      <c r="BS319">
        <v>61.8</v>
      </c>
      <c r="BT319">
        <v>55.2</v>
      </c>
      <c r="BU319">
        <v>34.799999999999997</v>
      </c>
      <c r="BV319">
        <v>40.9</v>
      </c>
      <c r="BW319">
        <v>51</v>
      </c>
      <c r="BX319">
        <v>77</v>
      </c>
      <c r="BY319">
        <v>1</v>
      </c>
    </row>
    <row r="320" spans="1:77" x14ac:dyDescent="0.3">
      <c r="A320" t="s">
        <v>62</v>
      </c>
      <c r="B320">
        <v>0</v>
      </c>
      <c r="C320">
        <v>1</v>
      </c>
      <c r="D320">
        <v>0</v>
      </c>
      <c r="E320">
        <v>0</v>
      </c>
      <c r="F320">
        <v>0</v>
      </c>
      <c r="G320">
        <v>0</v>
      </c>
      <c r="H320">
        <v>22019</v>
      </c>
      <c r="J320">
        <v>1.516</v>
      </c>
      <c r="K320" t="s">
        <v>52</v>
      </c>
      <c r="L320" t="s">
        <v>63</v>
      </c>
      <c r="M320" t="s">
        <v>74</v>
      </c>
      <c r="N320">
        <v>0</v>
      </c>
      <c r="O320">
        <v>1</v>
      </c>
      <c r="P320">
        <v>0</v>
      </c>
      <c r="Q320" t="s">
        <v>55</v>
      </c>
      <c r="R320">
        <v>0</v>
      </c>
      <c r="S320">
        <v>1</v>
      </c>
      <c r="T320" t="s">
        <v>65</v>
      </c>
      <c r="U320">
        <v>1</v>
      </c>
      <c r="V320">
        <v>1</v>
      </c>
      <c r="W320">
        <v>1</v>
      </c>
      <c r="X320">
        <v>1</v>
      </c>
      <c r="Y320">
        <v>1</v>
      </c>
      <c r="Z320">
        <v>1</v>
      </c>
      <c r="AA320">
        <v>0</v>
      </c>
      <c r="AB320">
        <v>1</v>
      </c>
      <c r="AC320">
        <v>0</v>
      </c>
      <c r="AD320">
        <v>1</v>
      </c>
      <c r="AE320" t="s">
        <v>66</v>
      </c>
      <c r="AF320">
        <v>61.6</v>
      </c>
      <c r="AG320">
        <v>57.4</v>
      </c>
      <c r="AH320">
        <v>34.6</v>
      </c>
      <c r="AI320">
        <v>40.700000000000003</v>
      </c>
      <c r="AJ320">
        <v>49</v>
      </c>
      <c r="AK320">
        <v>77</v>
      </c>
      <c r="AL320">
        <v>1</v>
      </c>
      <c r="AM320">
        <v>22019</v>
      </c>
      <c r="AN320">
        <v>9.9996609959847849</v>
      </c>
      <c r="AO320">
        <v>1.516</v>
      </c>
      <c r="AP320" t="s">
        <v>52</v>
      </c>
      <c r="AQ320" t="s">
        <v>63</v>
      </c>
      <c r="AR320" t="s">
        <v>74</v>
      </c>
      <c r="AS320">
        <v>0</v>
      </c>
      <c r="AT320">
        <v>1</v>
      </c>
      <c r="AU320">
        <v>0</v>
      </c>
      <c r="AV320">
        <v>0</v>
      </c>
      <c r="AW320">
        <v>0</v>
      </c>
      <c r="AX320" t="s">
        <v>55</v>
      </c>
      <c r="AY320">
        <v>0</v>
      </c>
      <c r="AZ320">
        <v>1</v>
      </c>
      <c r="BA320">
        <v>0</v>
      </c>
      <c r="BB320">
        <v>0</v>
      </c>
      <c r="BC320">
        <v>0</v>
      </c>
      <c r="BD320">
        <v>1</v>
      </c>
      <c r="BE320">
        <v>0</v>
      </c>
      <c r="BF320">
        <v>0</v>
      </c>
      <c r="BG320" t="s">
        <v>65</v>
      </c>
      <c r="BH320">
        <v>1</v>
      </c>
      <c r="BI320">
        <v>1</v>
      </c>
      <c r="BJ320">
        <v>1</v>
      </c>
      <c r="BK320">
        <v>1</v>
      </c>
      <c r="BL320">
        <v>1</v>
      </c>
      <c r="BM320">
        <v>1</v>
      </c>
      <c r="BN320">
        <v>0</v>
      </c>
      <c r="BO320">
        <v>1</v>
      </c>
      <c r="BP320">
        <v>0</v>
      </c>
      <c r="BQ320">
        <v>1</v>
      </c>
      <c r="BR320" t="s">
        <v>66</v>
      </c>
      <c r="BS320">
        <v>61.6</v>
      </c>
      <c r="BT320">
        <v>57.4</v>
      </c>
      <c r="BU320">
        <v>34.6</v>
      </c>
      <c r="BV320">
        <v>40.700000000000003</v>
      </c>
      <c r="BW320">
        <v>49</v>
      </c>
      <c r="BX320">
        <v>77</v>
      </c>
      <c r="BY320">
        <v>1</v>
      </c>
    </row>
    <row r="321" spans="1:77" x14ac:dyDescent="0.3">
      <c r="A321" t="s">
        <v>58</v>
      </c>
      <c r="B321">
        <v>1</v>
      </c>
      <c r="C321">
        <v>0</v>
      </c>
      <c r="D321">
        <v>0</v>
      </c>
      <c r="E321">
        <v>0</v>
      </c>
      <c r="F321">
        <v>0</v>
      </c>
      <c r="G321">
        <v>0</v>
      </c>
      <c r="H321">
        <v>13115.275</v>
      </c>
      <c r="J321">
        <v>1.1100000000000001</v>
      </c>
      <c r="K321" t="s">
        <v>52</v>
      </c>
      <c r="L321" t="s">
        <v>59</v>
      </c>
      <c r="M321" t="s">
        <v>13</v>
      </c>
      <c r="N321">
        <v>1</v>
      </c>
      <c r="O321">
        <v>0</v>
      </c>
      <c r="P321">
        <v>0</v>
      </c>
      <c r="Q321" t="s">
        <v>64</v>
      </c>
      <c r="R321">
        <v>0</v>
      </c>
      <c r="S321">
        <v>1</v>
      </c>
      <c r="T321" t="s">
        <v>70</v>
      </c>
      <c r="U321">
        <v>1</v>
      </c>
      <c r="V321">
        <v>0</v>
      </c>
      <c r="W321">
        <v>1</v>
      </c>
      <c r="X321">
        <v>0</v>
      </c>
      <c r="Y321">
        <v>1</v>
      </c>
      <c r="Z321">
        <v>1</v>
      </c>
      <c r="AA321">
        <v>1</v>
      </c>
      <c r="AB321">
        <v>0</v>
      </c>
      <c r="AC321">
        <v>0</v>
      </c>
      <c r="AD321">
        <v>0</v>
      </c>
      <c r="AE321" t="s">
        <v>57</v>
      </c>
      <c r="AF321">
        <v>61.9</v>
      </c>
      <c r="AG321">
        <v>56</v>
      </c>
      <c r="AH321">
        <v>35.5</v>
      </c>
      <c r="AI321">
        <v>40.6</v>
      </c>
      <c r="AJ321">
        <v>55</v>
      </c>
      <c r="AK321">
        <v>80</v>
      </c>
      <c r="AL321">
        <v>1</v>
      </c>
      <c r="AM321">
        <v>13115.275</v>
      </c>
      <c r="AN321">
        <v>9.4815328604379836</v>
      </c>
      <c r="AO321">
        <v>1.1100000000000001</v>
      </c>
      <c r="AP321" t="s">
        <v>52</v>
      </c>
      <c r="AQ321" t="s">
        <v>59</v>
      </c>
      <c r="AR321" t="s">
        <v>13</v>
      </c>
      <c r="AS321">
        <v>1</v>
      </c>
      <c r="AT321">
        <v>0</v>
      </c>
      <c r="AU321">
        <v>0</v>
      </c>
      <c r="AV321">
        <v>0</v>
      </c>
      <c r="AW321">
        <v>0</v>
      </c>
      <c r="AX321" t="s">
        <v>64</v>
      </c>
      <c r="AY321">
        <v>0</v>
      </c>
      <c r="AZ321">
        <v>1</v>
      </c>
      <c r="BA321">
        <v>0</v>
      </c>
      <c r="BB321">
        <v>0</v>
      </c>
      <c r="BC321">
        <v>1</v>
      </c>
      <c r="BD321">
        <v>0</v>
      </c>
      <c r="BE321">
        <v>0</v>
      </c>
      <c r="BF321">
        <v>0</v>
      </c>
      <c r="BG321" t="s">
        <v>70</v>
      </c>
      <c r="BH321">
        <v>1</v>
      </c>
      <c r="BI321">
        <v>0</v>
      </c>
      <c r="BJ321">
        <v>1</v>
      </c>
      <c r="BK321">
        <v>0</v>
      </c>
      <c r="BL321">
        <v>1</v>
      </c>
      <c r="BM321">
        <v>1</v>
      </c>
      <c r="BN321">
        <v>1</v>
      </c>
      <c r="BO321">
        <v>0</v>
      </c>
      <c r="BP321">
        <v>0</v>
      </c>
      <c r="BQ321">
        <v>0</v>
      </c>
      <c r="BR321" t="s">
        <v>57</v>
      </c>
      <c r="BS321">
        <v>61.9</v>
      </c>
      <c r="BT321">
        <v>56</v>
      </c>
      <c r="BU321">
        <v>35.5</v>
      </c>
      <c r="BV321">
        <v>40.6</v>
      </c>
      <c r="BW321">
        <v>55</v>
      </c>
      <c r="BX321">
        <v>80</v>
      </c>
      <c r="BY321">
        <v>1</v>
      </c>
    </row>
    <row r="322" spans="1:77" x14ac:dyDescent="0.3">
      <c r="A322" t="s">
        <v>71</v>
      </c>
      <c r="B322">
        <v>0</v>
      </c>
      <c r="C322">
        <v>0</v>
      </c>
      <c r="D322">
        <v>0</v>
      </c>
      <c r="E322">
        <v>0</v>
      </c>
      <c r="F322">
        <v>0</v>
      </c>
      <c r="G322">
        <v>1</v>
      </c>
      <c r="H322">
        <v>12661</v>
      </c>
      <c r="J322">
        <v>1.2210000000000001</v>
      </c>
      <c r="K322" t="s">
        <v>52</v>
      </c>
      <c r="L322" t="s">
        <v>72</v>
      </c>
      <c r="M322" t="s">
        <v>69</v>
      </c>
      <c r="N322">
        <v>0</v>
      </c>
      <c r="O322">
        <v>1</v>
      </c>
      <c r="P322">
        <v>0</v>
      </c>
      <c r="Q322" t="s">
        <v>64</v>
      </c>
      <c r="R322">
        <v>0</v>
      </c>
      <c r="S322">
        <v>1</v>
      </c>
      <c r="T322" t="s">
        <v>77</v>
      </c>
      <c r="U322">
        <v>1</v>
      </c>
      <c r="V322">
        <v>1</v>
      </c>
      <c r="W322">
        <v>0</v>
      </c>
      <c r="X322">
        <v>1</v>
      </c>
      <c r="Y322">
        <v>1</v>
      </c>
      <c r="Z322">
        <v>1</v>
      </c>
      <c r="AA322">
        <v>1</v>
      </c>
      <c r="AB322">
        <v>0</v>
      </c>
      <c r="AC322">
        <v>1</v>
      </c>
      <c r="AD322">
        <v>0</v>
      </c>
      <c r="AE322" t="s">
        <v>66</v>
      </c>
      <c r="AF322">
        <v>61.9</v>
      </c>
      <c r="AG322">
        <v>56.7</v>
      </c>
      <c r="AH322">
        <v>34.700000000000003</v>
      </c>
      <c r="AI322">
        <v>40.700000000000003</v>
      </c>
      <c r="AJ322">
        <v>54</v>
      </c>
      <c r="AK322">
        <v>77</v>
      </c>
      <c r="AL322">
        <v>1</v>
      </c>
      <c r="AM322">
        <v>12661</v>
      </c>
      <c r="AN322">
        <v>9.4462816815202526</v>
      </c>
      <c r="AO322">
        <v>1.2210000000000001</v>
      </c>
      <c r="AP322" t="s">
        <v>52</v>
      </c>
      <c r="AQ322" t="s">
        <v>72</v>
      </c>
      <c r="AR322" t="s">
        <v>69</v>
      </c>
      <c r="AS322">
        <v>0</v>
      </c>
      <c r="AT322">
        <v>0</v>
      </c>
      <c r="AU322">
        <v>1</v>
      </c>
      <c r="AV322">
        <v>0</v>
      </c>
      <c r="AW322">
        <v>0</v>
      </c>
      <c r="AX322" t="s">
        <v>64</v>
      </c>
      <c r="AY322">
        <v>0</v>
      </c>
      <c r="AZ322">
        <v>1</v>
      </c>
      <c r="BA322">
        <v>0</v>
      </c>
      <c r="BB322">
        <v>0</v>
      </c>
      <c r="BC322">
        <v>1</v>
      </c>
      <c r="BD322">
        <v>0</v>
      </c>
      <c r="BE322">
        <v>0</v>
      </c>
      <c r="BF322">
        <v>0</v>
      </c>
      <c r="BG322" t="s">
        <v>77</v>
      </c>
      <c r="BH322">
        <v>1</v>
      </c>
      <c r="BI322">
        <v>1</v>
      </c>
      <c r="BJ322">
        <v>0</v>
      </c>
      <c r="BK322">
        <v>1</v>
      </c>
      <c r="BL322">
        <v>1</v>
      </c>
      <c r="BM322">
        <v>1</v>
      </c>
      <c r="BN322">
        <v>1</v>
      </c>
      <c r="BO322">
        <v>0</v>
      </c>
      <c r="BP322">
        <v>1</v>
      </c>
      <c r="BQ322">
        <v>0</v>
      </c>
      <c r="BR322" t="s">
        <v>66</v>
      </c>
      <c r="BS322">
        <v>61.9</v>
      </c>
      <c r="BT322">
        <v>56.7</v>
      </c>
      <c r="BU322">
        <v>34.700000000000003</v>
      </c>
      <c r="BV322">
        <v>40.700000000000003</v>
      </c>
      <c r="BW322">
        <v>54</v>
      </c>
      <c r="BX322">
        <v>77</v>
      </c>
      <c r="BY322">
        <v>1</v>
      </c>
    </row>
    <row r="323" spans="1:77" x14ac:dyDescent="0.3">
      <c r="A323" t="s">
        <v>58</v>
      </c>
      <c r="B323">
        <v>1</v>
      </c>
      <c r="C323">
        <v>0</v>
      </c>
      <c r="D323">
        <v>0</v>
      </c>
      <c r="E323">
        <v>0</v>
      </c>
      <c r="F323">
        <v>0</v>
      </c>
      <c r="G323">
        <v>0</v>
      </c>
      <c r="H323">
        <v>14352.434999999999</v>
      </c>
      <c r="J323">
        <v>1.39</v>
      </c>
      <c r="K323" t="s">
        <v>52</v>
      </c>
      <c r="L323" t="s">
        <v>59</v>
      </c>
      <c r="M323" t="s">
        <v>69</v>
      </c>
      <c r="N323">
        <v>0</v>
      </c>
      <c r="O323">
        <v>1</v>
      </c>
      <c r="P323">
        <v>0</v>
      </c>
      <c r="Q323" t="s">
        <v>55</v>
      </c>
      <c r="R323">
        <v>0</v>
      </c>
      <c r="S323">
        <v>1</v>
      </c>
      <c r="T323" t="s">
        <v>56</v>
      </c>
      <c r="U323">
        <v>0</v>
      </c>
      <c r="V323">
        <v>1</v>
      </c>
      <c r="W323">
        <v>0</v>
      </c>
      <c r="X323">
        <v>1</v>
      </c>
      <c r="Y323">
        <v>1</v>
      </c>
      <c r="Z323">
        <v>1</v>
      </c>
      <c r="AA323">
        <v>1</v>
      </c>
      <c r="AB323">
        <v>0</v>
      </c>
      <c r="AC323">
        <v>1</v>
      </c>
      <c r="AD323">
        <v>0</v>
      </c>
      <c r="AE323" t="s">
        <v>57</v>
      </c>
      <c r="AF323">
        <v>61.9</v>
      </c>
      <c r="AG323">
        <v>56</v>
      </c>
      <c r="AH323">
        <v>34.5</v>
      </c>
      <c r="AI323">
        <v>40.6</v>
      </c>
      <c r="AJ323">
        <v>55</v>
      </c>
      <c r="AK323">
        <v>80</v>
      </c>
      <c r="AL323">
        <v>1</v>
      </c>
      <c r="AM323">
        <v>14352.434999999999</v>
      </c>
      <c r="AN323">
        <v>9.5716748932038058</v>
      </c>
      <c r="AO323">
        <v>1.39</v>
      </c>
      <c r="AP323" t="s">
        <v>52</v>
      </c>
      <c r="AQ323" t="s">
        <v>59</v>
      </c>
      <c r="AR323" t="s">
        <v>69</v>
      </c>
      <c r="AS323">
        <v>0</v>
      </c>
      <c r="AT323">
        <v>0</v>
      </c>
      <c r="AU323">
        <v>1</v>
      </c>
      <c r="AV323">
        <v>0</v>
      </c>
      <c r="AW323">
        <v>0</v>
      </c>
      <c r="AX323" t="s">
        <v>55</v>
      </c>
      <c r="AY323">
        <v>0</v>
      </c>
      <c r="AZ323">
        <v>1</v>
      </c>
      <c r="BA323">
        <v>0</v>
      </c>
      <c r="BB323">
        <v>0</v>
      </c>
      <c r="BC323">
        <v>0</v>
      </c>
      <c r="BD323">
        <v>1</v>
      </c>
      <c r="BE323">
        <v>0</v>
      </c>
      <c r="BF323">
        <v>0</v>
      </c>
      <c r="BG323" t="s">
        <v>56</v>
      </c>
      <c r="BH323">
        <v>0</v>
      </c>
      <c r="BI323">
        <v>1</v>
      </c>
      <c r="BJ323">
        <v>0</v>
      </c>
      <c r="BK323">
        <v>1</v>
      </c>
      <c r="BL323">
        <v>1</v>
      </c>
      <c r="BM323">
        <v>1</v>
      </c>
      <c r="BN323">
        <v>1</v>
      </c>
      <c r="BO323">
        <v>0</v>
      </c>
      <c r="BP323">
        <v>1</v>
      </c>
      <c r="BQ323">
        <v>0</v>
      </c>
      <c r="BR323" t="s">
        <v>57</v>
      </c>
      <c r="BS323">
        <v>61.9</v>
      </c>
      <c r="BT323">
        <v>56</v>
      </c>
      <c r="BU323">
        <v>34.5</v>
      </c>
      <c r="BV323">
        <v>40.6</v>
      </c>
      <c r="BW323">
        <v>55</v>
      </c>
      <c r="BX323">
        <v>80</v>
      </c>
      <c r="BY323">
        <v>1</v>
      </c>
    </row>
    <row r="324" spans="1:77" x14ac:dyDescent="0.3">
      <c r="A324" t="s">
        <v>75</v>
      </c>
      <c r="B324">
        <v>0</v>
      </c>
      <c r="C324">
        <v>0</v>
      </c>
      <c r="D324">
        <v>1</v>
      </c>
      <c r="E324">
        <v>0</v>
      </c>
      <c r="F324">
        <v>0</v>
      </c>
      <c r="G324">
        <v>0</v>
      </c>
      <c r="H324">
        <v>9509</v>
      </c>
      <c r="J324">
        <v>1.05</v>
      </c>
      <c r="K324" t="s">
        <v>76</v>
      </c>
      <c r="L324" t="s">
        <v>72</v>
      </c>
      <c r="M324" t="s">
        <v>54</v>
      </c>
      <c r="N324">
        <v>0</v>
      </c>
      <c r="O324">
        <v>0</v>
      </c>
      <c r="P324">
        <v>1</v>
      </c>
      <c r="Q324" t="s">
        <v>55</v>
      </c>
      <c r="R324">
        <v>0</v>
      </c>
      <c r="S324">
        <v>1</v>
      </c>
      <c r="T324" t="s">
        <v>65</v>
      </c>
      <c r="U324">
        <v>1</v>
      </c>
      <c r="V324">
        <v>1</v>
      </c>
      <c r="W324">
        <v>0</v>
      </c>
      <c r="X324">
        <v>1</v>
      </c>
      <c r="Y324">
        <v>1</v>
      </c>
      <c r="Z324">
        <v>1</v>
      </c>
      <c r="AA324">
        <v>1</v>
      </c>
      <c r="AB324">
        <v>0</v>
      </c>
      <c r="AC324">
        <v>1</v>
      </c>
      <c r="AD324">
        <v>0</v>
      </c>
      <c r="AE324" t="s">
        <v>66</v>
      </c>
      <c r="AF324">
        <v>61.4</v>
      </c>
      <c r="AG324">
        <v>56.7</v>
      </c>
      <c r="AH324">
        <v>34.4</v>
      </c>
      <c r="AI324">
        <v>40.6</v>
      </c>
      <c r="AJ324">
        <v>55</v>
      </c>
      <c r="AK324">
        <v>78</v>
      </c>
      <c r="AL324">
        <v>1</v>
      </c>
      <c r="AM324">
        <v>9509</v>
      </c>
      <c r="AN324">
        <v>9.1599939975394449</v>
      </c>
      <c r="AO324">
        <v>1.05</v>
      </c>
      <c r="AP324" t="s">
        <v>76</v>
      </c>
      <c r="AQ324" t="s">
        <v>72</v>
      </c>
      <c r="AR324" t="s">
        <v>54</v>
      </c>
      <c r="AS324">
        <v>0</v>
      </c>
      <c r="AT324">
        <v>0</v>
      </c>
      <c r="AU324">
        <v>0</v>
      </c>
      <c r="AV324">
        <v>1</v>
      </c>
      <c r="AW324">
        <v>0</v>
      </c>
      <c r="AX324" t="s">
        <v>55</v>
      </c>
      <c r="AY324">
        <v>0</v>
      </c>
      <c r="AZ324">
        <v>1</v>
      </c>
      <c r="BA324">
        <v>0</v>
      </c>
      <c r="BB324">
        <v>0</v>
      </c>
      <c r="BC324">
        <v>0</v>
      </c>
      <c r="BD324">
        <v>1</v>
      </c>
      <c r="BE324">
        <v>0</v>
      </c>
      <c r="BF324">
        <v>0</v>
      </c>
      <c r="BG324" t="s">
        <v>65</v>
      </c>
      <c r="BH324">
        <v>1</v>
      </c>
      <c r="BI324">
        <v>1</v>
      </c>
      <c r="BJ324">
        <v>0</v>
      </c>
      <c r="BK324">
        <v>1</v>
      </c>
      <c r="BL324">
        <v>1</v>
      </c>
      <c r="BM324">
        <v>1</v>
      </c>
      <c r="BN324">
        <v>1</v>
      </c>
      <c r="BO324">
        <v>0</v>
      </c>
      <c r="BP324">
        <v>1</v>
      </c>
      <c r="BQ324">
        <v>0</v>
      </c>
      <c r="BR324" t="s">
        <v>66</v>
      </c>
      <c r="BS324">
        <v>61.4</v>
      </c>
      <c r="BT324">
        <v>56.7</v>
      </c>
      <c r="BU324">
        <v>34.4</v>
      </c>
      <c r="BV324">
        <v>40.6</v>
      </c>
      <c r="BW324">
        <v>55</v>
      </c>
      <c r="BX324">
        <v>78</v>
      </c>
      <c r="BY324">
        <v>1</v>
      </c>
    </row>
    <row r="325" spans="1:77" x14ac:dyDescent="0.3">
      <c r="A325" t="s">
        <v>62</v>
      </c>
      <c r="B325">
        <v>0</v>
      </c>
      <c r="C325">
        <v>1</v>
      </c>
      <c r="D325">
        <v>0</v>
      </c>
      <c r="E325">
        <v>0</v>
      </c>
      <c r="F325">
        <v>0</v>
      </c>
      <c r="G325">
        <v>0</v>
      </c>
      <c r="H325">
        <v>21108</v>
      </c>
      <c r="J325">
        <v>1.702</v>
      </c>
      <c r="K325" t="s">
        <v>52</v>
      </c>
      <c r="L325" t="s">
        <v>63</v>
      </c>
      <c r="M325" t="s">
        <v>54</v>
      </c>
      <c r="N325">
        <v>0</v>
      </c>
      <c r="O325">
        <v>0</v>
      </c>
      <c r="P325">
        <v>1</v>
      </c>
      <c r="Q325" t="s">
        <v>55</v>
      </c>
      <c r="R325">
        <v>0</v>
      </c>
      <c r="S325">
        <v>1</v>
      </c>
      <c r="T325" t="s">
        <v>77</v>
      </c>
      <c r="U325">
        <v>1</v>
      </c>
      <c r="V325">
        <v>1</v>
      </c>
      <c r="W325">
        <v>0</v>
      </c>
      <c r="X325">
        <v>1</v>
      </c>
      <c r="Y325">
        <v>1</v>
      </c>
      <c r="Z325">
        <v>1</v>
      </c>
      <c r="AA325">
        <v>1</v>
      </c>
      <c r="AB325">
        <v>0</v>
      </c>
      <c r="AC325">
        <v>1</v>
      </c>
      <c r="AD325">
        <v>0</v>
      </c>
      <c r="AE325" t="s">
        <v>66</v>
      </c>
      <c r="AF325">
        <v>61.9</v>
      </c>
      <c r="AG325">
        <v>57</v>
      </c>
      <c r="AH325">
        <v>34.5</v>
      </c>
      <c r="AI325">
        <v>40.799999999999997</v>
      </c>
      <c r="AJ325">
        <v>55</v>
      </c>
      <c r="AK325">
        <v>77</v>
      </c>
      <c r="AL325">
        <v>1</v>
      </c>
      <c r="AM325">
        <v>21108</v>
      </c>
      <c r="AN325">
        <v>9.9574073945255588</v>
      </c>
      <c r="AO325">
        <v>1.702</v>
      </c>
      <c r="AP325" t="s">
        <v>52</v>
      </c>
      <c r="AQ325" t="s">
        <v>63</v>
      </c>
      <c r="AR325" t="s">
        <v>54</v>
      </c>
      <c r="AS325">
        <v>0</v>
      </c>
      <c r="AT325">
        <v>0</v>
      </c>
      <c r="AU325">
        <v>0</v>
      </c>
      <c r="AV325">
        <v>1</v>
      </c>
      <c r="AW325">
        <v>0</v>
      </c>
      <c r="AX325" t="s">
        <v>55</v>
      </c>
      <c r="AY325">
        <v>0</v>
      </c>
      <c r="AZ325">
        <v>1</v>
      </c>
      <c r="BA325">
        <v>0</v>
      </c>
      <c r="BB325">
        <v>0</v>
      </c>
      <c r="BC325">
        <v>0</v>
      </c>
      <c r="BD325">
        <v>1</v>
      </c>
      <c r="BE325">
        <v>0</v>
      </c>
      <c r="BF325">
        <v>0</v>
      </c>
      <c r="BG325" t="s">
        <v>77</v>
      </c>
      <c r="BH325">
        <v>1</v>
      </c>
      <c r="BI325">
        <v>1</v>
      </c>
      <c r="BJ325">
        <v>0</v>
      </c>
      <c r="BK325">
        <v>1</v>
      </c>
      <c r="BL325">
        <v>1</v>
      </c>
      <c r="BM325">
        <v>1</v>
      </c>
      <c r="BN325">
        <v>1</v>
      </c>
      <c r="BO325">
        <v>0</v>
      </c>
      <c r="BP325">
        <v>1</v>
      </c>
      <c r="BQ325">
        <v>0</v>
      </c>
      <c r="BR325" t="s">
        <v>66</v>
      </c>
      <c r="BS325">
        <v>61.9</v>
      </c>
      <c r="BT325">
        <v>57</v>
      </c>
      <c r="BU325">
        <v>34.5</v>
      </c>
      <c r="BV325">
        <v>40.799999999999997</v>
      </c>
      <c r="BW325">
        <v>55</v>
      </c>
      <c r="BX325">
        <v>77</v>
      </c>
      <c r="BY325">
        <v>1</v>
      </c>
    </row>
    <row r="326" spans="1:77" x14ac:dyDescent="0.3">
      <c r="A326" t="s">
        <v>75</v>
      </c>
      <c r="B326">
        <v>0</v>
      </c>
      <c r="C326">
        <v>0</v>
      </c>
      <c r="D326">
        <v>1</v>
      </c>
      <c r="E326">
        <v>0</v>
      </c>
      <c r="F326">
        <v>0</v>
      </c>
      <c r="G326">
        <v>0</v>
      </c>
      <c r="H326">
        <v>39166</v>
      </c>
      <c r="J326">
        <v>2.5</v>
      </c>
      <c r="K326" t="s">
        <v>76</v>
      </c>
      <c r="L326" t="s">
        <v>72</v>
      </c>
      <c r="M326" t="s">
        <v>60</v>
      </c>
      <c r="N326">
        <v>0</v>
      </c>
      <c r="O326">
        <v>0</v>
      </c>
      <c r="P326">
        <v>1</v>
      </c>
      <c r="Q326" t="s">
        <v>55</v>
      </c>
      <c r="R326">
        <v>0</v>
      </c>
      <c r="S326">
        <v>1</v>
      </c>
      <c r="T326" t="s">
        <v>65</v>
      </c>
      <c r="U326">
        <v>1</v>
      </c>
      <c r="V326">
        <v>1</v>
      </c>
      <c r="W326">
        <v>0</v>
      </c>
      <c r="X326">
        <v>1</v>
      </c>
      <c r="Y326">
        <v>1</v>
      </c>
      <c r="Z326">
        <v>1</v>
      </c>
      <c r="AA326">
        <v>1</v>
      </c>
      <c r="AB326">
        <v>0</v>
      </c>
      <c r="AC326">
        <v>1</v>
      </c>
      <c r="AD326">
        <v>1</v>
      </c>
      <c r="AE326" t="s">
        <v>66</v>
      </c>
      <c r="AF326">
        <v>61.2</v>
      </c>
      <c r="AG326">
        <v>55.3</v>
      </c>
      <c r="AH326">
        <v>34.4</v>
      </c>
      <c r="AI326">
        <v>40.700000000000003</v>
      </c>
      <c r="AJ326">
        <v>51</v>
      </c>
      <c r="AK326">
        <v>77</v>
      </c>
      <c r="AL326">
        <v>1</v>
      </c>
      <c r="AM326">
        <v>39166</v>
      </c>
      <c r="AN326">
        <v>10.575564302476781</v>
      </c>
      <c r="AO326">
        <v>2.5</v>
      </c>
      <c r="AP326" t="s">
        <v>76</v>
      </c>
      <c r="AQ326" t="s">
        <v>72</v>
      </c>
      <c r="AR326" t="s">
        <v>60</v>
      </c>
      <c r="AS326">
        <v>0</v>
      </c>
      <c r="AT326">
        <v>0</v>
      </c>
      <c r="AU326">
        <v>0</v>
      </c>
      <c r="AV326">
        <v>0</v>
      </c>
      <c r="AW326">
        <v>1</v>
      </c>
      <c r="AX326" t="s">
        <v>55</v>
      </c>
      <c r="AY326">
        <v>0</v>
      </c>
      <c r="AZ326">
        <v>1</v>
      </c>
      <c r="BA326">
        <v>0</v>
      </c>
      <c r="BB326">
        <v>0</v>
      </c>
      <c r="BC326">
        <v>0</v>
      </c>
      <c r="BD326">
        <v>1</v>
      </c>
      <c r="BE326">
        <v>0</v>
      </c>
      <c r="BF326">
        <v>0</v>
      </c>
      <c r="BG326" t="s">
        <v>65</v>
      </c>
      <c r="BH326">
        <v>1</v>
      </c>
      <c r="BI326">
        <v>1</v>
      </c>
      <c r="BJ326">
        <v>0</v>
      </c>
      <c r="BK326">
        <v>1</v>
      </c>
      <c r="BL326">
        <v>1</v>
      </c>
      <c r="BM326">
        <v>1</v>
      </c>
      <c r="BN326">
        <v>1</v>
      </c>
      <c r="BO326">
        <v>0</v>
      </c>
      <c r="BP326">
        <v>1</v>
      </c>
      <c r="BQ326">
        <v>1</v>
      </c>
      <c r="BR326" t="s">
        <v>66</v>
      </c>
      <c r="BS326">
        <v>61.2</v>
      </c>
      <c r="BT326">
        <v>55.3</v>
      </c>
      <c r="BU326">
        <v>34.4</v>
      </c>
      <c r="BV326">
        <v>40.700000000000003</v>
      </c>
      <c r="BW326">
        <v>51</v>
      </c>
      <c r="BX326">
        <v>77</v>
      </c>
      <c r="BY326">
        <v>1</v>
      </c>
    </row>
    <row r="327" spans="1:77" x14ac:dyDescent="0.3">
      <c r="A327" t="s">
        <v>51</v>
      </c>
      <c r="B327">
        <v>0</v>
      </c>
      <c r="C327">
        <v>0</v>
      </c>
      <c r="D327">
        <v>0</v>
      </c>
      <c r="E327">
        <v>1</v>
      </c>
      <c r="F327">
        <v>0</v>
      </c>
      <c r="G327">
        <v>0</v>
      </c>
      <c r="H327">
        <v>15570</v>
      </c>
      <c r="J327">
        <v>1.32</v>
      </c>
      <c r="K327" t="s">
        <v>52</v>
      </c>
      <c r="L327" t="s">
        <v>53</v>
      </c>
      <c r="M327" t="s">
        <v>13</v>
      </c>
      <c r="N327">
        <v>1</v>
      </c>
      <c r="O327">
        <v>0</v>
      </c>
      <c r="P327">
        <v>0</v>
      </c>
      <c r="Q327" t="s">
        <v>61</v>
      </c>
      <c r="R327">
        <v>0</v>
      </c>
      <c r="S327">
        <v>1</v>
      </c>
      <c r="T327" t="s">
        <v>56</v>
      </c>
      <c r="U327">
        <v>0</v>
      </c>
      <c r="V327">
        <v>0</v>
      </c>
      <c r="W327">
        <v>0</v>
      </c>
      <c r="X327">
        <v>0</v>
      </c>
      <c r="Y327">
        <v>1</v>
      </c>
      <c r="Z327">
        <v>1</v>
      </c>
      <c r="AA327">
        <v>0</v>
      </c>
      <c r="AB327">
        <v>1</v>
      </c>
      <c r="AC327">
        <v>0</v>
      </c>
      <c r="AD327">
        <v>0</v>
      </c>
      <c r="AE327" t="s">
        <v>57</v>
      </c>
      <c r="AF327">
        <v>62.6</v>
      </c>
      <c r="AG327">
        <v>58</v>
      </c>
      <c r="AH327">
        <v>36</v>
      </c>
      <c r="AI327">
        <v>40.799999999999997</v>
      </c>
      <c r="AJ327">
        <v>50</v>
      </c>
      <c r="AK327">
        <v>80</v>
      </c>
      <c r="AL327">
        <v>1</v>
      </c>
      <c r="AM327">
        <v>15570</v>
      </c>
      <c r="AN327">
        <v>9.6531012648280434</v>
      </c>
      <c r="AO327">
        <v>1.32</v>
      </c>
      <c r="AP327" t="s">
        <v>52</v>
      </c>
      <c r="AQ327" t="s">
        <v>53</v>
      </c>
      <c r="AR327" t="s">
        <v>13</v>
      </c>
      <c r="AS327">
        <v>1</v>
      </c>
      <c r="AT327">
        <v>0</v>
      </c>
      <c r="AU327">
        <v>0</v>
      </c>
      <c r="AV327">
        <v>0</v>
      </c>
      <c r="AW327">
        <v>0</v>
      </c>
      <c r="AX327" t="s">
        <v>61</v>
      </c>
      <c r="AY327">
        <v>0</v>
      </c>
      <c r="AZ327">
        <v>1</v>
      </c>
      <c r="BA327">
        <v>0</v>
      </c>
      <c r="BB327">
        <v>0</v>
      </c>
      <c r="BC327">
        <v>0</v>
      </c>
      <c r="BD327">
        <v>0</v>
      </c>
      <c r="BE327">
        <v>0</v>
      </c>
      <c r="BF327">
        <v>1</v>
      </c>
      <c r="BG327" t="s">
        <v>56</v>
      </c>
      <c r="BH327">
        <v>0</v>
      </c>
      <c r="BI327">
        <v>0</v>
      </c>
      <c r="BJ327">
        <v>0</v>
      </c>
      <c r="BK327">
        <v>0</v>
      </c>
      <c r="BL327">
        <v>1</v>
      </c>
      <c r="BM327">
        <v>1</v>
      </c>
      <c r="BN327">
        <v>0</v>
      </c>
      <c r="BO327">
        <v>1</v>
      </c>
      <c r="BP327">
        <v>0</v>
      </c>
      <c r="BQ327">
        <v>0</v>
      </c>
      <c r="BR327" t="s">
        <v>57</v>
      </c>
      <c r="BS327">
        <v>62.6</v>
      </c>
      <c r="BT327">
        <v>58</v>
      </c>
      <c r="BU327">
        <v>36</v>
      </c>
      <c r="BV327">
        <v>40.799999999999997</v>
      </c>
      <c r="BW327">
        <v>50</v>
      </c>
      <c r="BX327">
        <v>80</v>
      </c>
      <c r="BY327">
        <v>1</v>
      </c>
    </row>
    <row r="328" spans="1:77" x14ac:dyDescent="0.3">
      <c r="A328" t="s">
        <v>58</v>
      </c>
      <c r="B328">
        <v>1</v>
      </c>
      <c r="C328">
        <v>0</v>
      </c>
      <c r="D328">
        <v>0</v>
      </c>
      <c r="E328">
        <v>0</v>
      </c>
      <c r="F328">
        <v>0</v>
      </c>
      <c r="G328">
        <v>0</v>
      </c>
      <c r="H328">
        <v>8670.9549999999999</v>
      </c>
      <c r="J328">
        <v>1.19</v>
      </c>
      <c r="K328" t="s">
        <v>52</v>
      </c>
      <c r="L328" t="s">
        <v>59</v>
      </c>
      <c r="M328" t="s">
        <v>60</v>
      </c>
      <c r="N328">
        <v>0</v>
      </c>
      <c r="O328">
        <v>0</v>
      </c>
      <c r="P328">
        <v>1</v>
      </c>
      <c r="Q328" t="s">
        <v>55</v>
      </c>
      <c r="R328">
        <v>0</v>
      </c>
      <c r="S328">
        <v>1</v>
      </c>
      <c r="T328" t="s">
        <v>56</v>
      </c>
      <c r="U328">
        <v>1</v>
      </c>
      <c r="V328">
        <v>1</v>
      </c>
      <c r="W328">
        <v>0</v>
      </c>
      <c r="X328">
        <v>0</v>
      </c>
      <c r="Y328">
        <v>1</v>
      </c>
      <c r="Z328">
        <v>1</v>
      </c>
      <c r="AA328">
        <v>1</v>
      </c>
      <c r="AB328">
        <v>0</v>
      </c>
      <c r="AC328">
        <v>0</v>
      </c>
      <c r="AD328">
        <v>0</v>
      </c>
      <c r="AE328" t="s">
        <v>57</v>
      </c>
      <c r="AF328">
        <v>61.8</v>
      </c>
      <c r="AG328">
        <v>57</v>
      </c>
      <c r="AH328">
        <v>35</v>
      </c>
      <c r="AI328">
        <v>40.6</v>
      </c>
      <c r="AJ328">
        <v>55</v>
      </c>
      <c r="AK328">
        <v>80</v>
      </c>
      <c r="AL328">
        <v>1</v>
      </c>
      <c r="AM328">
        <v>8670.9549999999999</v>
      </c>
      <c r="AN328">
        <v>9.0677342136508585</v>
      </c>
      <c r="AO328">
        <v>1.19</v>
      </c>
      <c r="AP328" t="s">
        <v>52</v>
      </c>
      <c r="AQ328" t="s">
        <v>59</v>
      </c>
      <c r="AR328" t="s">
        <v>60</v>
      </c>
      <c r="AS328">
        <v>0</v>
      </c>
      <c r="AT328">
        <v>0</v>
      </c>
      <c r="AU328">
        <v>0</v>
      </c>
      <c r="AV328">
        <v>0</v>
      </c>
      <c r="AW328">
        <v>1</v>
      </c>
      <c r="AX328" t="s">
        <v>55</v>
      </c>
      <c r="AY328">
        <v>0</v>
      </c>
      <c r="AZ328">
        <v>1</v>
      </c>
      <c r="BA328">
        <v>0</v>
      </c>
      <c r="BB328">
        <v>0</v>
      </c>
      <c r="BC328">
        <v>0</v>
      </c>
      <c r="BD328">
        <v>1</v>
      </c>
      <c r="BE328">
        <v>0</v>
      </c>
      <c r="BF328">
        <v>0</v>
      </c>
      <c r="BG328" t="s">
        <v>56</v>
      </c>
      <c r="BH328">
        <v>1</v>
      </c>
      <c r="BI328">
        <v>1</v>
      </c>
      <c r="BJ328">
        <v>0</v>
      </c>
      <c r="BK328">
        <v>0</v>
      </c>
      <c r="BL328">
        <v>1</v>
      </c>
      <c r="BM328">
        <v>1</v>
      </c>
      <c r="BN328">
        <v>1</v>
      </c>
      <c r="BO328">
        <v>0</v>
      </c>
      <c r="BP328">
        <v>0</v>
      </c>
      <c r="BQ328">
        <v>0</v>
      </c>
      <c r="BR328" t="s">
        <v>57</v>
      </c>
      <c r="BS328">
        <v>61.8</v>
      </c>
      <c r="BT328">
        <v>57</v>
      </c>
      <c r="BU328">
        <v>35</v>
      </c>
      <c r="BV328">
        <v>40.6</v>
      </c>
      <c r="BW328">
        <v>55</v>
      </c>
      <c r="BX328">
        <v>80</v>
      </c>
      <c r="BY328">
        <v>1</v>
      </c>
    </row>
    <row r="329" spans="1:77" x14ac:dyDescent="0.3">
      <c r="A329" t="s">
        <v>51</v>
      </c>
      <c r="B329">
        <v>0</v>
      </c>
      <c r="C329">
        <v>0</v>
      </c>
      <c r="D329">
        <v>0</v>
      </c>
      <c r="E329">
        <v>1</v>
      </c>
      <c r="F329">
        <v>0</v>
      </c>
      <c r="G329">
        <v>0</v>
      </c>
      <c r="H329">
        <v>9360</v>
      </c>
      <c r="J329">
        <v>1.36</v>
      </c>
      <c r="K329" t="s">
        <v>52</v>
      </c>
      <c r="L329" t="s">
        <v>53</v>
      </c>
      <c r="M329" t="s">
        <v>60</v>
      </c>
      <c r="N329">
        <v>0</v>
      </c>
      <c r="O329">
        <v>0</v>
      </c>
      <c r="P329">
        <v>1</v>
      </c>
      <c r="Q329" t="s">
        <v>64</v>
      </c>
      <c r="R329">
        <v>0</v>
      </c>
      <c r="S329">
        <v>1</v>
      </c>
      <c r="T329" t="s">
        <v>56</v>
      </c>
      <c r="U329">
        <v>0</v>
      </c>
      <c r="V329">
        <v>0</v>
      </c>
      <c r="W329">
        <v>1</v>
      </c>
      <c r="X329">
        <v>0</v>
      </c>
      <c r="Y329">
        <v>1</v>
      </c>
      <c r="Z329">
        <v>1</v>
      </c>
      <c r="AA329">
        <v>1</v>
      </c>
      <c r="AB329">
        <v>1</v>
      </c>
      <c r="AC329">
        <v>0</v>
      </c>
      <c r="AD329">
        <v>0</v>
      </c>
      <c r="AE329" t="s">
        <v>57</v>
      </c>
      <c r="AF329">
        <v>61.9</v>
      </c>
      <c r="AG329">
        <v>57</v>
      </c>
      <c r="AH329">
        <v>35.5</v>
      </c>
      <c r="AI329">
        <v>40.6</v>
      </c>
      <c r="AJ329">
        <v>45</v>
      </c>
      <c r="AK329">
        <v>75</v>
      </c>
      <c r="AL329">
        <v>1</v>
      </c>
      <c r="AM329">
        <v>9360</v>
      </c>
      <c r="AN329">
        <v>9.1442005694716375</v>
      </c>
      <c r="AO329">
        <v>1.36</v>
      </c>
      <c r="AP329" t="s">
        <v>52</v>
      </c>
      <c r="AQ329" t="s">
        <v>53</v>
      </c>
      <c r="AR329" t="s">
        <v>60</v>
      </c>
      <c r="AS329">
        <v>0</v>
      </c>
      <c r="AT329">
        <v>0</v>
      </c>
      <c r="AU329">
        <v>0</v>
      </c>
      <c r="AV329">
        <v>0</v>
      </c>
      <c r="AW329">
        <v>1</v>
      </c>
      <c r="AX329" t="s">
        <v>64</v>
      </c>
      <c r="AY329">
        <v>0</v>
      </c>
      <c r="AZ329">
        <v>1</v>
      </c>
      <c r="BA329">
        <v>0</v>
      </c>
      <c r="BB329">
        <v>0</v>
      </c>
      <c r="BC329">
        <v>1</v>
      </c>
      <c r="BD329">
        <v>0</v>
      </c>
      <c r="BE329">
        <v>0</v>
      </c>
      <c r="BF329">
        <v>0</v>
      </c>
      <c r="BG329" t="s">
        <v>56</v>
      </c>
      <c r="BH329">
        <v>0</v>
      </c>
      <c r="BI329">
        <v>0</v>
      </c>
      <c r="BJ329">
        <v>1</v>
      </c>
      <c r="BK329">
        <v>0</v>
      </c>
      <c r="BL329">
        <v>1</v>
      </c>
      <c r="BM329">
        <v>1</v>
      </c>
      <c r="BN329">
        <v>1</v>
      </c>
      <c r="BO329">
        <v>1</v>
      </c>
      <c r="BP329">
        <v>0</v>
      </c>
      <c r="BQ329">
        <v>0</v>
      </c>
      <c r="BR329" t="s">
        <v>57</v>
      </c>
      <c r="BS329">
        <v>61.9</v>
      </c>
      <c r="BT329">
        <v>57</v>
      </c>
      <c r="BU329">
        <v>35.5</v>
      </c>
      <c r="BV329">
        <v>40.6</v>
      </c>
      <c r="BW329">
        <v>45</v>
      </c>
      <c r="BX329">
        <v>75</v>
      </c>
      <c r="BY329">
        <v>1</v>
      </c>
    </row>
    <row r="330" spans="1:77" x14ac:dyDescent="0.3">
      <c r="A330" t="s">
        <v>71</v>
      </c>
      <c r="B330">
        <v>0</v>
      </c>
      <c r="C330">
        <v>0</v>
      </c>
      <c r="D330">
        <v>0</v>
      </c>
      <c r="E330">
        <v>0</v>
      </c>
      <c r="F330">
        <v>0</v>
      </c>
      <c r="G330">
        <v>1</v>
      </c>
      <c r="H330">
        <v>16968</v>
      </c>
      <c r="J330">
        <v>1.5049999999999999</v>
      </c>
      <c r="K330" t="s">
        <v>52</v>
      </c>
      <c r="L330" t="s">
        <v>72</v>
      </c>
      <c r="M330" t="s">
        <v>69</v>
      </c>
      <c r="N330">
        <v>0</v>
      </c>
      <c r="O330">
        <v>1</v>
      </c>
      <c r="P330">
        <v>0</v>
      </c>
      <c r="Q330" t="s">
        <v>55</v>
      </c>
      <c r="R330">
        <v>0</v>
      </c>
      <c r="S330">
        <v>1</v>
      </c>
      <c r="T330" t="s">
        <v>77</v>
      </c>
      <c r="U330">
        <v>1</v>
      </c>
      <c r="V330">
        <v>1</v>
      </c>
      <c r="W330">
        <v>0</v>
      </c>
      <c r="X330">
        <v>1</v>
      </c>
      <c r="Y330">
        <v>1</v>
      </c>
      <c r="Z330">
        <v>1</v>
      </c>
      <c r="AA330">
        <v>0</v>
      </c>
      <c r="AB330">
        <v>0</v>
      </c>
      <c r="AC330">
        <v>0</v>
      </c>
      <c r="AD330">
        <v>0</v>
      </c>
      <c r="AE330" t="s">
        <v>66</v>
      </c>
      <c r="AF330">
        <v>61.8</v>
      </c>
      <c r="AG330">
        <v>57.2</v>
      </c>
      <c r="AH330">
        <v>34.799999999999997</v>
      </c>
      <c r="AI330">
        <v>40.700000000000003</v>
      </c>
      <c r="AJ330">
        <v>54</v>
      </c>
      <c r="AK330">
        <v>76</v>
      </c>
      <c r="AL330">
        <v>1</v>
      </c>
      <c r="AM330">
        <v>16968</v>
      </c>
      <c r="AN330">
        <v>9.7390844962445176</v>
      </c>
      <c r="AO330">
        <v>1.5049999999999999</v>
      </c>
      <c r="AP330" t="s">
        <v>52</v>
      </c>
      <c r="AQ330" t="s">
        <v>72</v>
      </c>
      <c r="AR330" t="s">
        <v>69</v>
      </c>
      <c r="AS330">
        <v>0</v>
      </c>
      <c r="AT330">
        <v>0</v>
      </c>
      <c r="AU330">
        <v>1</v>
      </c>
      <c r="AV330">
        <v>0</v>
      </c>
      <c r="AW330">
        <v>0</v>
      </c>
      <c r="AX330" t="s">
        <v>55</v>
      </c>
      <c r="AY330">
        <v>0</v>
      </c>
      <c r="AZ330">
        <v>1</v>
      </c>
      <c r="BA330">
        <v>0</v>
      </c>
      <c r="BB330">
        <v>0</v>
      </c>
      <c r="BC330">
        <v>0</v>
      </c>
      <c r="BD330">
        <v>1</v>
      </c>
      <c r="BE330">
        <v>0</v>
      </c>
      <c r="BF330">
        <v>0</v>
      </c>
      <c r="BG330" t="s">
        <v>77</v>
      </c>
      <c r="BH330">
        <v>1</v>
      </c>
      <c r="BI330">
        <v>1</v>
      </c>
      <c r="BJ330">
        <v>0</v>
      </c>
      <c r="BK330">
        <v>1</v>
      </c>
      <c r="BL330">
        <v>1</v>
      </c>
      <c r="BM330">
        <v>1</v>
      </c>
      <c r="BN330">
        <v>0</v>
      </c>
      <c r="BO330">
        <v>0</v>
      </c>
      <c r="BP330">
        <v>0</v>
      </c>
      <c r="BQ330">
        <v>0</v>
      </c>
      <c r="BR330" t="s">
        <v>66</v>
      </c>
      <c r="BS330">
        <v>61.8</v>
      </c>
      <c r="BT330">
        <v>57.2</v>
      </c>
      <c r="BU330">
        <v>34.799999999999997</v>
      </c>
      <c r="BV330">
        <v>40.700000000000003</v>
      </c>
      <c r="BW330">
        <v>54</v>
      </c>
      <c r="BX330">
        <v>76</v>
      </c>
      <c r="BY330">
        <v>1</v>
      </c>
    </row>
    <row r="331" spans="1:77" x14ac:dyDescent="0.3">
      <c r="A331" t="s">
        <v>58</v>
      </c>
      <c r="B331">
        <v>1</v>
      </c>
      <c r="C331">
        <v>0</v>
      </c>
      <c r="D331">
        <v>0</v>
      </c>
      <c r="E331">
        <v>0</v>
      </c>
      <c r="F331">
        <v>0</v>
      </c>
      <c r="G331">
        <v>0</v>
      </c>
      <c r="H331">
        <v>9513.1299999999992</v>
      </c>
      <c r="J331">
        <v>1.02</v>
      </c>
      <c r="K331" t="s">
        <v>52</v>
      </c>
      <c r="L331" t="s">
        <v>59</v>
      </c>
      <c r="M331" t="s">
        <v>69</v>
      </c>
      <c r="N331">
        <v>0</v>
      </c>
      <c r="O331">
        <v>1</v>
      </c>
      <c r="P331">
        <v>0</v>
      </c>
      <c r="Q331" t="s">
        <v>64</v>
      </c>
      <c r="R331">
        <v>0</v>
      </c>
      <c r="S331">
        <v>1</v>
      </c>
      <c r="T331" t="s">
        <v>65</v>
      </c>
      <c r="U331">
        <v>1</v>
      </c>
      <c r="V331">
        <v>1</v>
      </c>
      <c r="W331">
        <v>0</v>
      </c>
      <c r="X331">
        <v>1</v>
      </c>
      <c r="Y331">
        <v>1</v>
      </c>
      <c r="Z331">
        <v>1</v>
      </c>
      <c r="AA331">
        <v>1</v>
      </c>
      <c r="AB331">
        <v>1</v>
      </c>
      <c r="AC331">
        <v>1</v>
      </c>
      <c r="AD331">
        <v>0</v>
      </c>
      <c r="AE331" t="s">
        <v>57</v>
      </c>
      <c r="AF331">
        <v>61</v>
      </c>
      <c r="AG331">
        <v>55</v>
      </c>
      <c r="AH331">
        <v>34.5</v>
      </c>
      <c r="AI331">
        <v>40.799999999999997</v>
      </c>
      <c r="AJ331">
        <v>50</v>
      </c>
      <c r="AK331">
        <v>75</v>
      </c>
      <c r="AL331">
        <v>1</v>
      </c>
      <c r="AM331">
        <v>9513.1299999999992</v>
      </c>
      <c r="AN331">
        <v>9.1604282286234398</v>
      </c>
      <c r="AO331">
        <v>1.02</v>
      </c>
      <c r="AP331" t="s">
        <v>52</v>
      </c>
      <c r="AQ331" t="s">
        <v>59</v>
      </c>
      <c r="AR331" t="s">
        <v>69</v>
      </c>
      <c r="AS331">
        <v>0</v>
      </c>
      <c r="AT331">
        <v>0</v>
      </c>
      <c r="AU331">
        <v>1</v>
      </c>
      <c r="AV331">
        <v>0</v>
      </c>
      <c r="AW331">
        <v>0</v>
      </c>
      <c r="AX331" t="s">
        <v>64</v>
      </c>
      <c r="AY331">
        <v>0</v>
      </c>
      <c r="AZ331">
        <v>1</v>
      </c>
      <c r="BA331">
        <v>0</v>
      </c>
      <c r="BB331">
        <v>0</v>
      </c>
      <c r="BC331">
        <v>1</v>
      </c>
      <c r="BD331">
        <v>0</v>
      </c>
      <c r="BE331">
        <v>0</v>
      </c>
      <c r="BF331">
        <v>0</v>
      </c>
      <c r="BG331" t="s">
        <v>65</v>
      </c>
      <c r="BH331">
        <v>1</v>
      </c>
      <c r="BI331">
        <v>1</v>
      </c>
      <c r="BJ331">
        <v>0</v>
      </c>
      <c r="BK331">
        <v>1</v>
      </c>
      <c r="BL331">
        <v>1</v>
      </c>
      <c r="BM331">
        <v>1</v>
      </c>
      <c r="BN331">
        <v>1</v>
      </c>
      <c r="BO331">
        <v>1</v>
      </c>
      <c r="BP331">
        <v>1</v>
      </c>
      <c r="BQ331">
        <v>0</v>
      </c>
      <c r="BR331" t="s">
        <v>57</v>
      </c>
      <c r="BS331">
        <v>61</v>
      </c>
      <c r="BT331">
        <v>55</v>
      </c>
      <c r="BU331">
        <v>34.5</v>
      </c>
      <c r="BV331">
        <v>40.799999999999997</v>
      </c>
      <c r="BW331">
        <v>50</v>
      </c>
      <c r="BX331">
        <v>75</v>
      </c>
      <c r="BY331">
        <v>1</v>
      </c>
    </row>
    <row r="332" spans="1:77" x14ac:dyDescent="0.3">
      <c r="A332" t="s">
        <v>75</v>
      </c>
      <c r="B332">
        <v>0</v>
      </c>
      <c r="C332">
        <v>0</v>
      </c>
      <c r="D332">
        <v>1</v>
      </c>
      <c r="E332">
        <v>0</v>
      </c>
      <c r="F332">
        <v>0</v>
      </c>
      <c r="G332">
        <v>0</v>
      </c>
      <c r="H332">
        <v>34039</v>
      </c>
      <c r="J332">
        <v>2.02</v>
      </c>
      <c r="K332" t="s">
        <v>76</v>
      </c>
      <c r="L332" t="s">
        <v>72</v>
      </c>
      <c r="M332" t="s">
        <v>54</v>
      </c>
      <c r="N332">
        <v>0</v>
      </c>
      <c r="O332">
        <v>0</v>
      </c>
      <c r="P332">
        <v>1</v>
      </c>
      <c r="Q332" t="s">
        <v>55</v>
      </c>
      <c r="R332">
        <v>0</v>
      </c>
      <c r="S332">
        <v>1</v>
      </c>
      <c r="T332" t="s">
        <v>65</v>
      </c>
      <c r="U332">
        <v>1</v>
      </c>
      <c r="V332">
        <v>1</v>
      </c>
      <c r="W332">
        <v>0</v>
      </c>
      <c r="X332">
        <v>1</v>
      </c>
      <c r="Y332">
        <v>1</v>
      </c>
      <c r="Z332">
        <v>1</v>
      </c>
      <c r="AA332">
        <v>1</v>
      </c>
      <c r="AB332">
        <v>0</v>
      </c>
      <c r="AC332">
        <v>1</v>
      </c>
      <c r="AD332">
        <v>1</v>
      </c>
      <c r="AE332" t="s">
        <v>66</v>
      </c>
      <c r="AF332">
        <v>61.2</v>
      </c>
      <c r="AG332">
        <v>55.9</v>
      </c>
      <c r="AH332">
        <v>34.299999999999997</v>
      </c>
      <c r="AI332">
        <v>40.700000000000003</v>
      </c>
      <c r="AJ332">
        <v>51</v>
      </c>
      <c r="AK332">
        <v>77</v>
      </c>
      <c r="AL332">
        <v>1</v>
      </c>
      <c r="AM332">
        <v>34039</v>
      </c>
      <c r="AN332">
        <v>10.435262205052501</v>
      </c>
      <c r="AO332">
        <v>2.02</v>
      </c>
      <c r="AP332" t="s">
        <v>76</v>
      </c>
      <c r="AQ332" t="s">
        <v>72</v>
      </c>
      <c r="AR332" t="s">
        <v>54</v>
      </c>
      <c r="AS332">
        <v>0</v>
      </c>
      <c r="AT332">
        <v>0</v>
      </c>
      <c r="AU332">
        <v>0</v>
      </c>
      <c r="AV332">
        <v>1</v>
      </c>
      <c r="AW332">
        <v>0</v>
      </c>
      <c r="AX332" t="s">
        <v>55</v>
      </c>
      <c r="AY332">
        <v>0</v>
      </c>
      <c r="AZ332">
        <v>1</v>
      </c>
      <c r="BA332">
        <v>0</v>
      </c>
      <c r="BB332">
        <v>0</v>
      </c>
      <c r="BC332">
        <v>0</v>
      </c>
      <c r="BD332">
        <v>1</v>
      </c>
      <c r="BE332">
        <v>0</v>
      </c>
      <c r="BF332">
        <v>0</v>
      </c>
      <c r="BG332" t="s">
        <v>65</v>
      </c>
      <c r="BH332">
        <v>1</v>
      </c>
      <c r="BI332">
        <v>1</v>
      </c>
      <c r="BJ332">
        <v>0</v>
      </c>
      <c r="BK332">
        <v>1</v>
      </c>
      <c r="BL332">
        <v>1</v>
      </c>
      <c r="BM332">
        <v>1</v>
      </c>
      <c r="BN332">
        <v>1</v>
      </c>
      <c r="BO332">
        <v>0</v>
      </c>
      <c r="BP332">
        <v>1</v>
      </c>
      <c r="BQ332">
        <v>1</v>
      </c>
      <c r="BR332" t="s">
        <v>66</v>
      </c>
      <c r="BS332">
        <v>61.2</v>
      </c>
      <c r="BT332">
        <v>55.9</v>
      </c>
      <c r="BU332">
        <v>34.299999999999997</v>
      </c>
      <c r="BV332">
        <v>40.700000000000003</v>
      </c>
      <c r="BW332">
        <v>51</v>
      </c>
      <c r="BX332">
        <v>77</v>
      </c>
      <c r="BY332">
        <v>1</v>
      </c>
    </row>
    <row r="333" spans="1:77" x14ac:dyDescent="0.3">
      <c r="A333" t="s">
        <v>58</v>
      </c>
      <c r="B333">
        <v>1</v>
      </c>
      <c r="C333">
        <v>0</v>
      </c>
      <c r="D333">
        <v>0</v>
      </c>
      <c r="E333">
        <v>0</v>
      </c>
      <c r="F333">
        <v>0</v>
      </c>
      <c r="G333">
        <v>0</v>
      </c>
      <c r="H333">
        <v>11406.3</v>
      </c>
      <c r="J333">
        <v>1.04</v>
      </c>
      <c r="K333" t="s">
        <v>52</v>
      </c>
      <c r="L333" t="s">
        <v>59</v>
      </c>
      <c r="M333" t="s">
        <v>69</v>
      </c>
      <c r="N333">
        <v>0</v>
      </c>
      <c r="O333">
        <v>1</v>
      </c>
      <c r="P333">
        <v>0</v>
      </c>
      <c r="Q333" t="s">
        <v>73</v>
      </c>
      <c r="R333">
        <v>0</v>
      </c>
      <c r="S333">
        <v>1</v>
      </c>
      <c r="T333" t="s">
        <v>56</v>
      </c>
      <c r="U333">
        <v>1</v>
      </c>
      <c r="V333">
        <v>1</v>
      </c>
      <c r="W333">
        <v>1</v>
      </c>
      <c r="X333">
        <v>0</v>
      </c>
      <c r="Y333">
        <v>0</v>
      </c>
      <c r="Z333">
        <v>1</v>
      </c>
      <c r="AA333">
        <v>1</v>
      </c>
      <c r="AB333">
        <v>1</v>
      </c>
      <c r="AC333">
        <v>0</v>
      </c>
      <c r="AD333">
        <v>0</v>
      </c>
      <c r="AE333" t="s">
        <v>57</v>
      </c>
      <c r="AF333">
        <v>61.4</v>
      </c>
      <c r="AG333">
        <v>57</v>
      </c>
      <c r="AH333">
        <v>33.5</v>
      </c>
      <c r="AI333">
        <v>41</v>
      </c>
      <c r="AJ333">
        <v>50</v>
      </c>
      <c r="AK333">
        <v>80</v>
      </c>
      <c r="AL333">
        <v>1</v>
      </c>
      <c r="AM333">
        <v>11406.3</v>
      </c>
      <c r="AN333">
        <v>9.3419211133169373</v>
      </c>
      <c r="AO333">
        <v>1.04</v>
      </c>
      <c r="AP333" t="s">
        <v>52</v>
      </c>
      <c r="AQ333" t="s">
        <v>59</v>
      </c>
      <c r="AR333" t="s">
        <v>69</v>
      </c>
      <c r="AS333">
        <v>0</v>
      </c>
      <c r="AT333">
        <v>0</v>
      </c>
      <c r="AU333">
        <v>1</v>
      </c>
      <c r="AV333">
        <v>0</v>
      </c>
      <c r="AW333">
        <v>0</v>
      </c>
      <c r="AX333" t="s">
        <v>73</v>
      </c>
      <c r="AY333">
        <v>0</v>
      </c>
      <c r="AZ333">
        <v>1</v>
      </c>
      <c r="BA333">
        <v>0</v>
      </c>
      <c r="BB333">
        <v>0</v>
      </c>
      <c r="BC333">
        <v>0</v>
      </c>
      <c r="BD333">
        <v>0</v>
      </c>
      <c r="BE333">
        <v>1</v>
      </c>
      <c r="BF333">
        <v>0</v>
      </c>
      <c r="BG333" t="s">
        <v>56</v>
      </c>
      <c r="BH333">
        <v>1</v>
      </c>
      <c r="BI333">
        <v>1</v>
      </c>
      <c r="BJ333">
        <v>1</v>
      </c>
      <c r="BK333">
        <v>0</v>
      </c>
      <c r="BL333">
        <v>0</v>
      </c>
      <c r="BM333">
        <v>1</v>
      </c>
      <c r="BN333">
        <v>1</v>
      </c>
      <c r="BO333">
        <v>1</v>
      </c>
      <c r="BP333">
        <v>0</v>
      </c>
      <c r="BQ333">
        <v>0</v>
      </c>
      <c r="BR333" t="s">
        <v>57</v>
      </c>
      <c r="BS333">
        <v>61.4</v>
      </c>
      <c r="BT333">
        <v>57</v>
      </c>
      <c r="BU333">
        <v>33.5</v>
      </c>
      <c r="BV333">
        <v>41</v>
      </c>
      <c r="BW333">
        <v>50</v>
      </c>
      <c r="BX333">
        <v>80</v>
      </c>
      <c r="BY333">
        <v>1</v>
      </c>
    </row>
    <row r="334" spans="1:77" x14ac:dyDescent="0.3">
      <c r="A334" t="s">
        <v>58</v>
      </c>
      <c r="B334">
        <v>1</v>
      </c>
      <c r="C334">
        <v>0</v>
      </c>
      <c r="D334">
        <v>0</v>
      </c>
      <c r="E334">
        <v>0</v>
      </c>
      <c r="F334">
        <v>0</v>
      </c>
      <c r="G334">
        <v>0</v>
      </c>
      <c r="H334">
        <v>7280.1350000000002</v>
      </c>
      <c r="J334">
        <v>1.02</v>
      </c>
      <c r="K334" t="s">
        <v>52</v>
      </c>
      <c r="L334" t="s">
        <v>59</v>
      </c>
      <c r="M334" t="s">
        <v>60</v>
      </c>
      <c r="N334">
        <v>0</v>
      </c>
      <c r="O334">
        <v>0</v>
      </c>
      <c r="P334">
        <v>1</v>
      </c>
      <c r="Q334" t="s">
        <v>55</v>
      </c>
      <c r="R334">
        <v>0</v>
      </c>
      <c r="S334">
        <v>1</v>
      </c>
      <c r="T334" t="s">
        <v>70</v>
      </c>
      <c r="U334">
        <v>0</v>
      </c>
      <c r="V334">
        <v>1</v>
      </c>
      <c r="W334">
        <v>0</v>
      </c>
      <c r="X334">
        <v>0</v>
      </c>
      <c r="Y334">
        <v>1</v>
      </c>
      <c r="Z334">
        <v>1</v>
      </c>
      <c r="AA334">
        <v>1</v>
      </c>
      <c r="AB334">
        <v>0</v>
      </c>
      <c r="AC334">
        <v>0</v>
      </c>
      <c r="AD334">
        <v>0</v>
      </c>
      <c r="AE334" t="s">
        <v>57</v>
      </c>
      <c r="AF334">
        <v>61.8</v>
      </c>
      <c r="AG334">
        <v>56</v>
      </c>
      <c r="AH334">
        <v>35.5</v>
      </c>
      <c r="AI334">
        <v>40.799999999999997</v>
      </c>
      <c r="AJ334">
        <v>55</v>
      </c>
      <c r="AK334">
        <v>80</v>
      </c>
      <c r="AL334">
        <v>1</v>
      </c>
      <c r="AM334">
        <v>7280.1350000000002</v>
      </c>
      <c r="AN334">
        <v>8.8929046849748392</v>
      </c>
      <c r="AO334">
        <v>1.02</v>
      </c>
      <c r="AP334" t="s">
        <v>52</v>
      </c>
      <c r="AQ334" t="s">
        <v>59</v>
      </c>
      <c r="AR334" t="s">
        <v>60</v>
      </c>
      <c r="AS334">
        <v>0</v>
      </c>
      <c r="AT334">
        <v>0</v>
      </c>
      <c r="AU334">
        <v>0</v>
      </c>
      <c r="AV334">
        <v>0</v>
      </c>
      <c r="AW334">
        <v>1</v>
      </c>
      <c r="AX334" t="s">
        <v>55</v>
      </c>
      <c r="AY334">
        <v>0</v>
      </c>
      <c r="AZ334">
        <v>1</v>
      </c>
      <c r="BA334">
        <v>0</v>
      </c>
      <c r="BB334">
        <v>0</v>
      </c>
      <c r="BC334">
        <v>0</v>
      </c>
      <c r="BD334">
        <v>1</v>
      </c>
      <c r="BE334">
        <v>0</v>
      </c>
      <c r="BF334">
        <v>0</v>
      </c>
      <c r="BG334" t="s">
        <v>70</v>
      </c>
      <c r="BH334">
        <v>0</v>
      </c>
      <c r="BI334">
        <v>1</v>
      </c>
      <c r="BJ334">
        <v>0</v>
      </c>
      <c r="BK334">
        <v>0</v>
      </c>
      <c r="BL334">
        <v>1</v>
      </c>
      <c r="BM334">
        <v>1</v>
      </c>
      <c r="BN334">
        <v>1</v>
      </c>
      <c r="BO334">
        <v>0</v>
      </c>
      <c r="BP334">
        <v>0</v>
      </c>
      <c r="BQ334">
        <v>0</v>
      </c>
      <c r="BR334" t="s">
        <v>57</v>
      </c>
      <c r="BS334">
        <v>61.8</v>
      </c>
      <c r="BT334">
        <v>56</v>
      </c>
      <c r="BU334">
        <v>35.5</v>
      </c>
      <c r="BV334">
        <v>40.799999999999997</v>
      </c>
      <c r="BW334">
        <v>55</v>
      </c>
      <c r="BX334">
        <v>80</v>
      </c>
      <c r="BY334">
        <v>1</v>
      </c>
    </row>
    <row r="335" spans="1:77" x14ac:dyDescent="0.3">
      <c r="A335" t="s">
        <v>75</v>
      </c>
      <c r="B335">
        <v>0</v>
      </c>
      <c r="C335">
        <v>0</v>
      </c>
      <c r="D335">
        <v>1</v>
      </c>
      <c r="E335">
        <v>0</v>
      </c>
      <c r="F335">
        <v>0</v>
      </c>
      <c r="G335">
        <v>0</v>
      </c>
      <c r="H335">
        <v>12034</v>
      </c>
      <c r="J335">
        <v>1.17</v>
      </c>
      <c r="K335" t="s">
        <v>76</v>
      </c>
      <c r="L335" t="s">
        <v>72</v>
      </c>
      <c r="M335" t="s">
        <v>54</v>
      </c>
      <c r="N335">
        <v>0</v>
      </c>
      <c r="O335">
        <v>0</v>
      </c>
      <c r="P335">
        <v>1</v>
      </c>
      <c r="Q335" t="s">
        <v>61</v>
      </c>
      <c r="R335">
        <v>0</v>
      </c>
      <c r="S335">
        <v>1</v>
      </c>
      <c r="T335" t="s">
        <v>65</v>
      </c>
      <c r="U335">
        <v>1</v>
      </c>
      <c r="V335">
        <v>1</v>
      </c>
      <c r="W335">
        <v>1</v>
      </c>
      <c r="X335">
        <v>1</v>
      </c>
      <c r="Y335">
        <v>1</v>
      </c>
      <c r="Z335">
        <v>1</v>
      </c>
      <c r="AA335">
        <v>1</v>
      </c>
      <c r="AB335">
        <v>0</v>
      </c>
      <c r="AC335">
        <v>1</v>
      </c>
      <c r="AD335">
        <v>0</v>
      </c>
      <c r="AE335" t="s">
        <v>66</v>
      </c>
      <c r="AF335">
        <v>61.5</v>
      </c>
      <c r="AG335">
        <v>55.5</v>
      </c>
      <c r="AH335">
        <v>34.299999999999997</v>
      </c>
      <c r="AI335">
        <v>40.799999999999997</v>
      </c>
      <c r="AJ335">
        <v>51</v>
      </c>
      <c r="AK335">
        <v>78</v>
      </c>
      <c r="AL335">
        <v>1</v>
      </c>
      <c r="AM335">
        <v>12034</v>
      </c>
      <c r="AN335">
        <v>9.3954912557802963</v>
      </c>
      <c r="AO335">
        <v>1.17</v>
      </c>
      <c r="AP335" t="s">
        <v>76</v>
      </c>
      <c r="AQ335" t="s">
        <v>72</v>
      </c>
      <c r="AR335" t="s">
        <v>54</v>
      </c>
      <c r="AS335">
        <v>0</v>
      </c>
      <c r="AT335">
        <v>0</v>
      </c>
      <c r="AU335">
        <v>0</v>
      </c>
      <c r="AV335">
        <v>1</v>
      </c>
      <c r="AW335">
        <v>0</v>
      </c>
      <c r="AX335" t="s">
        <v>61</v>
      </c>
      <c r="AY335">
        <v>0</v>
      </c>
      <c r="AZ335">
        <v>1</v>
      </c>
      <c r="BA335">
        <v>0</v>
      </c>
      <c r="BB335">
        <v>0</v>
      </c>
      <c r="BC335">
        <v>0</v>
      </c>
      <c r="BD335">
        <v>0</v>
      </c>
      <c r="BE335">
        <v>0</v>
      </c>
      <c r="BF335">
        <v>1</v>
      </c>
      <c r="BG335" t="s">
        <v>65</v>
      </c>
      <c r="BH335">
        <v>1</v>
      </c>
      <c r="BI335">
        <v>1</v>
      </c>
      <c r="BJ335">
        <v>1</v>
      </c>
      <c r="BK335">
        <v>1</v>
      </c>
      <c r="BL335">
        <v>1</v>
      </c>
      <c r="BM335">
        <v>1</v>
      </c>
      <c r="BN335">
        <v>1</v>
      </c>
      <c r="BO335">
        <v>0</v>
      </c>
      <c r="BP335">
        <v>1</v>
      </c>
      <c r="BQ335">
        <v>0</v>
      </c>
      <c r="BR335" t="s">
        <v>66</v>
      </c>
      <c r="BS335">
        <v>61.5</v>
      </c>
      <c r="BT335">
        <v>55.5</v>
      </c>
      <c r="BU335">
        <v>34.299999999999997</v>
      </c>
      <c r="BV335">
        <v>40.799999999999997</v>
      </c>
      <c r="BW335">
        <v>51</v>
      </c>
      <c r="BX335">
        <v>78</v>
      </c>
      <c r="BY335">
        <v>1</v>
      </c>
    </row>
    <row r="336" spans="1:77" x14ac:dyDescent="0.3">
      <c r="A336" t="s">
        <v>58</v>
      </c>
      <c r="B336">
        <v>1</v>
      </c>
      <c r="C336">
        <v>0</v>
      </c>
      <c r="D336">
        <v>0</v>
      </c>
      <c r="E336">
        <v>0</v>
      </c>
      <c r="F336">
        <v>0</v>
      </c>
      <c r="G336">
        <v>0</v>
      </c>
      <c r="H336">
        <v>13219.684999999999</v>
      </c>
      <c r="J336">
        <v>1.04</v>
      </c>
      <c r="K336" t="s">
        <v>52</v>
      </c>
      <c r="L336" t="s">
        <v>59</v>
      </c>
      <c r="M336" t="s">
        <v>13</v>
      </c>
      <c r="N336">
        <v>1</v>
      </c>
      <c r="O336">
        <v>0</v>
      </c>
      <c r="P336">
        <v>0</v>
      </c>
      <c r="Q336" t="s">
        <v>61</v>
      </c>
      <c r="R336">
        <v>0</v>
      </c>
      <c r="S336">
        <v>1</v>
      </c>
      <c r="T336" t="s">
        <v>56</v>
      </c>
      <c r="U336">
        <v>1</v>
      </c>
      <c r="V336">
        <v>0</v>
      </c>
      <c r="W336">
        <v>0</v>
      </c>
      <c r="X336">
        <v>0</v>
      </c>
      <c r="Y336">
        <v>0</v>
      </c>
      <c r="Z336">
        <v>1</v>
      </c>
      <c r="AA336">
        <v>1</v>
      </c>
      <c r="AB336">
        <v>1</v>
      </c>
      <c r="AC336">
        <v>0</v>
      </c>
      <c r="AD336">
        <v>0</v>
      </c>
      <c r="AE336" t="s">
        <v>57</v>
      </c>
      <c r="AF336">
        <v>61.8</v>
      </c>
      <c r="AG336">
        <v>57</v>
      </c>
      <c r="AH336">
        <v>35</v>
      </c>
      <c r="AI336">
        <v>41</v>
      </c>
      <c r="AJ336">
        <v>45</v>
      </c>
      <c r="AK336">
        <v>80</v>
      </c>
      <c r="AL336">
        <v>1</v>
      </c>
      <c r="AM336">
        <v>13219.684999999999</v>
      </c>
      <c r="AN336">
        <v>9.4894622855877575</v>
      </c>
      <c r="AO336">
        <v>1.04</v>
      </c>
      <c r="AP336" t="s">
        <v>52</v>
      </c>
      <c r="AQ336" t="s">
        <v>59</v>
      </c>
      <c r="AR336" t="s">
        <v>13</v>
      </c>
      <c r="AS336">
        <v>1</v>
      </c>
      <c r="AT336">
        <v>0</v>
      </c>
      <c r="AU336">
        <v>0</v>
      </c>
      <c r="AV336">
        <v>0</v>
      </c>
      <c r="AW336">
        <v>0</v>
      </c>
      <c r="AX336" t="s">
        <v>61</v>
      </c>
      <c r="AY336">
        <v>0</v>
      </c>
      <c r="AZ336">
        <v>1</v>
      </c>
      <c r="BA336">
        <v>0</v>
      </c>
      <c r="BB336">
        <v>0</v>
      </c>
      <c r="BC336">
        <v>0</v>
      </c>
      <c r="BD336">
        <v>0</v>
      </c>
      <c r="BE336">
        <v>0</v>
      </c>
      <c r="BF336">
        <v>1</v>
      </c>
      <c r="BG336" t="s">
        <v>56</v>
      </c>
      <c r="BH336">
        <v>1</v>
      </c>
      <c r="BI336">
        <v>0</v>
      </c>
      <c r="BJ336">
        <v>0</v>
      </c>
      <c r="BK336">
        <v>0</v>
      </c>
      <c r="BL336">
        <v>0</v>
      </c>
      <c r="BM336">
        <v>1</v>
      </c>
      <c r="BN336">
        <v>1</v>
      </c>
      <c r="BO336">
        <v>1</v>
      </c>
      <c r="BP336">
        <v>0</v>
      </c>
      <c r="BQ336">
        <v>0</v>
      </c>
      <c r="BR336" t="s">
        <v>57</v>
      </c>
      <c r="BS336">
        <v>61.8</v>
      </c>
      <c r="BT336">
        <v>57</v>
      </c>
      <c r="BU336">
        <v>35</v>
      </c>
      <c r="BV336">
        <v>41</v>
      </c>
      <c r="BW336">
        <v>45</v>
      </c>
      <c r="BX336">
        <v>80</v>
      </c>
      <c r="BY336">
        <v>1</v>
      </c>
    </row>
    <row r="337" spans="1:77" x14ac:dyDescent="0.3">
      <c r="A337" t="s">
        <v>71</v>
      </c>
      <c r="B337">
        <v>0</v>
      </c>
      <c r="C337">
        <v>0</v>
      </c>
      <c r="D337">
        <v>0</v>
      </c>
      <c r="E337">
        <v>0</v>
      </c>
      <c r="F337">
        <v>0</v>
      </c>
      <c r="G337">
        <v>1</v>
      </c>
      <c r="H337">
        <v>12602</v>
      </c>
      <c r="J337">
        <v>1.351</v>
      </c>
      <c r="K337" t="s">
        <v>52</v>
      </c>
      <c r="L337" t="s">
        <v>72</v>
      </c>
      <c r="M337" t="s">
        <v>54</v>
      </c>
      <c r="N337">
        <v>0</v>
      </c>
      <c r="O337">
        <v>0</v>
      </c>
      <c r="P337">
        <v>1</v>
      </c>
      <c r="Q337" t="s">
        <v>64</v>
      </c>
      <c r="R337">
        <v>0</v>
      </c>
      <c r="S337">
        <v>1</v>
      </c>
      <c r="T337" t="s">
        <v>65</v>
      </c>
      <c r="U337">
        <v>1</v>
      </c>
      <c r="V337">
        <v>1</v>
      </c>
      <c r="W337">
        <v>1</v>
      </c>
      <c r="X337">
        <v>1</v>
      </c>
      <c r="Y337">
        <v>1</v>
      </c>
      <c r="Z337">
        <v>1</v>
      </c>
      <c r="AA337">
        <v>1</v>
      </c>
      <c r="AB337">
        <v>0</v>
      </c>
      <c r="AC337">
        <v>1</v>
      </c>
      <c r="AD337">
        <v>1</v>
      </c>
      <c r="AE337" t="s">
        <v>66</v>
      </c>
      <c r="AF337">
        <v>61.9</v>
      </c>
      <c r="AG337">
        <v>55.2</v>
      </c>
      <c r="AH337">
        <v>34.4</v>
      </c>
      <c r="AI337">
        <v>40.6</v>
      </c>
      <c r="AJ337">
        <v>55</v>
      </c>
      <c r="AK337">
        <v>77</v>
      </c>
      <c r="AL337">
        <v>1</v>
      </c>
      <c r="AM337">
        <v>12602</v>
      </c>
      <c r="AN337">
        <v>9.4416108105020005</v>
      </c>
      <c r="AO337">
        <v>1.351</v>
      </c>
      <c r="AP337" t="s">
        <v>52</v>
      </c>
      <c r="AQ337" t="s">
        <v>72</v>
      </c>
      <c r="AR337" t="s">
        <v>54</v>
      </c>
      <c r="AS337">
        <v>0</v>
      </c>
      <c r="AT337">
        <v>0</v>
      </c>
      <c r="AU337">
        <v>0</v>
      </c>
      <c r="AV337">
        <v>1</v>
      </c>
      <c r="AW337">
        <v>0</v>
      </c>
      <c r="AX337" t="s">
        <v>64</v>
      </c>
      <c r="AY337">
        <v>0</v>
      </c>
      <c r="AZ337">
        <v>1</v>
      </c>
      <c r="BA337">
        <v>0</v>
      </c>
      <c r="BB337">
        <v>0</v>
      </c>
      <c r="BC337">
        <v>1</v>
      </c>
      <c r="BD337">
        <v>0</v>
      </c>
      <c r="BE337">
        <v>0</v>
      </c>
      <c r="BF337">
        <v>0</v>
      </c>
      <c r="BG337" t="s">
        <v>65</v>
      </c>
      <c r="BH337">
        <v>1</v>
      </c>
      <c r="BI337">
        <v>1</v>
      </c>
      <c r="BJ337">
        <v>1</v>
      </c>
      <c r="BK337">
        <v>1</v>
      </c>
      <c r="BL337">
        <v>1</v>
      </c>
      <c r="BM337">
        <v>1</v>
      </c>
      <c r="BN337">
        <v>1</v>
      </c>
      <c r="BO337">
        <v>0</v>
      </c>
      <c r="BP337">
        <v>1</v>
      </c>
      <c r="BQ337">
        <v>1</v>
      </c>
      <c r="BR337" t="s">
        <v>66</v>
      </c>
      <c r="BS337">
        <v>61.9</v>
      </c>
      <c r="BT337">
        <v>55.2</v>
      </c>
      <c r="BU337">
        <v>34.4</v>
      </c>
      <c r="BV337">
        <v>40.6</v>
      </c>
      <c r="BW337">
        <v>55</v>
      </c>
      <c r="BX337">
        <v>77</v>
      </c>
      <c r="BY337">
        <v>1</v>
      </c>
    </row>
    <row r="338" spans="1:77" x14ac:dyDescent="0.3">
      <c r="A338" t="s">
        <v>62</v>
      </c>
      <c r="B338">
        <v>0</v>
      </c>
      <c r="C338">
        <v>1</v>
      </c>
      <c r="D338">
        <v>0</v>
      </c>
      <c r="E338">
        <v>0</v>
      </c>
      <c r="F338">
        <v>0</v>
      </c>
      <c r="G338">
        <v>0</v>
      </c>
      <c r="H338">
        <v>21064</v>
      </c>
      <c r="J338">
        <v>1.504</v>
      </c>
      <c r="K338" t="s">
        <v>52</v>
      </c>
      <c r="L338" t="s">
        <v>63</v>
      </c>
      <c r="M338" t="s">
        <v>74</v>
      </c>
      <c r="N338">
        <v>0</v>
      </c>
      <c r="O338">
        <v>1</v>
      </c>
      <c r="P338">
        <v>0</v>
      </c>
      <c r="Q338" t="s">
        <v>55</v>
      </c>
      <c r="R338">
        <v>0</v>
      </c>
      <c r="S338">
        <v>1</v>
      </c>
      <c r="T338" t="s">
        <v>77</v>
      </c>
      <c r="U338">
        <v>1</v>
      </c>
      <c r="V338">
        <v>1</v>
      </c>
      <c r="W338">
        <v>0</v>
      </c>
      <c r="X338">
        <v>1</v>
      </c>
      <c r="Y338">
        <v>1</v>
      </c>
      <c r="Z338">
        <v>1</v>
      </c>
      <c r="AA338">
        <v>1</v>
      </c>
      <c r="AB338">
        <v>0</v>
      </c>
      <c r="AC338">
        <v>1</v>
      </c>
      <c r="AD338">
        <v>0</v>
      </c>
      <c r="AE338" t="s">
        <v>66</v>
      </c>
      <c r="AF338">
        <v>61.5</v>
      </c>
      <c r="AG338">
        <v>56.8</v>
      </c>
      <c r="AH338">
        <v>34.700000000000003</v>
      </c>
      <c r="AI338">
        <v>40.799999999999997</v>
      </c>
      <c r="AJ338">
        <v>53</v>
      </c>
      <c r="AK338">
        <v>76</v>
      </c>
      <c r="AL338">
        <v>1</v>
      </c>
      <c r="AM338">
        <v>21064</v>
      </c>
      <c r="AN338">
        <v>9.9553207011761451</v>
      </c>
      <c r="AO338">
        <v>1.504</v>
      </c>
      <c r="AP338" t="s">
        <v>52</v>
      </c>
      <c r="AQ338" t="s">
        <v>63</v>
      </c>
      <c r="AR338" t="s">
        <v>74</v>
      </c>
      <c r="AS338">
        <v>0</v>
      </c>
      <c r="AT338">
        <v>1</v>
      </c>
      <c r="AU338">
        <v>0</v>
      </c>
      <c r="AV338">
        <v>0</v>
      </c>
      <c r="AW338">
        <v>0</v>
      </c>
      <c r="AX338" t="s">
        <v>55</v>
      </c>
      <c r="AY338">
        <v>0</v>
      </c>
      <c r="AZ338">
        <v>1</v>
      </c>
      <c r="BA338">
        <v>0</v>
      </c>
      <c r="BB338">
        <v>0</v>
      </c>
      <c r="BC338">
        <v>0</v>
      </c>
      <c r="BD338">
        <v>1</v>
      </c>
      <c r="BE338">
        <v>0</v>
      </c>
      <c r="BF338">
        <v>0</v>
      </c>
      <c r="BG338" t="s">
        <v>77</v>
      </c>
      <c r="BH338">
        <v>1</v>
      </c>
      <c r="BI338">
        <v>1</v>
      </c>
      <c r="BJ338">
        <v>0</v>
      </c>
      <c r="BK338">
        <v>1</v>
      </c>
      <c r="BL338">
        <v>1</v>
      </c>
      <c r="BM338">
        <v>1</v>
      </c>
      <c r="BN338">
        <v>1</v>
      </c>
      <c r="BO338">
        <v>0</v>
      </c>
      <c r="BP338">
        <v>1</v>
      </c>
      <c r="BQ338">
        <v>0</v>
      </c>
      <c r="BR338" t="s">
        <v>66</v>
      </c>
      <c r="BS338">
        <v>61.5</v>
      </c>
      <c r="BT338">
        <v>56.8</v>
      </c>
      <c r="BU338">
        <v>34.700000000000003</v>
      </c>
      <c r="BV338">
        <v>40.799999999999997</v>
      </c>
      <c r="BW338">
        <v>53</v>
      </c>
      <c r="BX338">
        <v>76</v>
      </c>
      <c r="BY338">
        <v>1</v>
      </c>
    </row>
    <row r="339" spans="1:77" x14ac:dyDescent="0.3">
      <c r="A339" t="s">
        <v>58</v>
      </c>
      <c r="B339">
        <v>1</v>
      </c>
      <c r="C339">
        <v>0</v>
      </c>
      <c r="D339">
        <v>0</v>
      </c>
      <c r="E339">
        <v>0</v>
      </c>
      <c r="F339">
        <v>0</v>
      </c>
      <c r="G339">
        <v>0</v>
      </c>
      <c r="H339">
        <v>20921.400000000001</v>
      </c>
      <c r="J339">
        <v>1.54</v>
      </c>
      <c r="K339" t="s">
        <v>52</v>
      </c>
      <c r="L339" t="s">
        <v>59</v>
      </c>
      <c r="M339" t="s">
        <v>69</v>
      </c>
      <c r="N339">
        <v>0</v>
      </c>
      <c r="O339">
        <v>1</v>
      </c>
      <c r="P339">
        <v>0</v>
      </c>
      <c r="Q339" t="s">
        <v>61</v>
      </c>
      <c r="R339">
        <v>0</v>
      </c>
      <c r="S339">
        <v>1</v>
      </c>
      <c r="T339" t="s">
        <v>56</v>
      </c>
      <c r="U339">
        <v>1</v>
      </c>
      <c r="V339">
        <v>1</v>
      </c>
      <c r="W339">
        <v>0</v>
      </c>
      <c r="X339">
        <v>0</v>
      </c>
      <c r="Y339">
        <v>1</v>
      </c>
      <c r="Z339">
        <v>1</v>
      </c>
      <c r="AA339">
        <v>1</v>
      </c>
      <c r="AB339">
        <v>0</v>
      </c>
      <c r="AC339">
        <v>0</v>
      </c>
      <c r="AD339">
        <v>0</v>
      </c>
      <c r="AE339" t="s">
        <v>57</v>
      </c>
      <c r="AF339">
        <v>61.8</v>
      </c>
      <c r="AG339">
        <v>57</v>
      </c>
      <c r="AH339">
        <v>35.5</v>
      </c>
      <c r="AI339">
        <v>40.6</v>
      </c>
      <c r="AJ339">
        <v>55</v>
      </c>
      <c r="AK339">
        <v>80</v>
      </c>
      <c r="AL339">
        <v>1</v>
      </c>
      <c r="AM339">
        <v>20921.400000000001</v>
      </c>
      <c r="AN339">
        <v>9.9485278375458268</v>
      </c>
      <c r="AO339">
        <v>1.54</v>
      </c>
      <c r="AP339" t="s">
        <v>52</v>
      </c>
      <c r="AQ339" t="s">
        <v>59</v>
      </c>
      <c r="AR339" t="s">
        <v>69</v>
      </c>
      <c r="AS339">
        <v>0</v>
      </c>
      <c r="AT339">
        <v>0</v>
      </c>
      <c r="AU339">
        <v>1</v>
      </c>
      <c r="AV339">
        <v>0</v>
      </c>
      <c r="AW339">
        <v>0</v>
      </c>
      <c r="AX339" t="s">
        <v>61</v>
      </c>
      <c r="AY339">
        <v>0</v>
      </c>
      <c r="AZ339">
        <v>1</v>
      </c>
      <c r="BA339">
        <v>0</v>
      </c>
      <c r="BB339">
        <v>0</v>
      </c>
      <c r="BC339">
        <v>0</v>
      </c>
      <c r="BD339">
        <v>0</v>
      </c>
      <c r="BE339">
        <v>0</v>
      </c>
      <c r="BF339">
        <v>1</v>
      </c>
      <c r="BG339" t="s">
        <v>56</v>
      </c>
      <c r="BH339">
        <v>1</v>
      </c>
      <c r="BI339">
        <v>1</v>
      </c>
      <c r="BJ339">
        <v>0</v>
      </c>
      <c r="BK339">
        <v>0</v>
      </c>
      <c r="BL339">
        <v>1</v>
      </c>
      <c r="BM339">
        <v>1</v>
      </c>
      <c r="BN339">
        <v>1</v>
      </c>
      <c r="BO339">
        <v>0</v>
      </c>
      <c r="BP339">
        <v>0</v>
      </c>
      <c r="BQ339">
        <v>0</v>
      </c>
      <c r="BR339" t="s">
        <v>57</v>
      </c>
      <c r="BS339">
        <v>61.8</v>
      </c>
      <c r="BT339">
        <v>57</v>
      </c>
      <c r="BU339">
        <v>35.5</v>
      </c>
      <c r="BV339">
        <v>40.6</v>
      </c>
      <c r="BW339">
        <v>55</v>
      </c>
      <c r="BX339">
        <v>80</v>
      </c>
      <c r="BY339">
        <v>1</v>
      </c>
    </row>
    <row r="340" spans="1:77" x14ac:dyDescent="0.3">
      <c r="A340" t="s">
        <v>58</v>
      </c>
      <c r="B340">
        <v>1</v>
      </c>
      <c r="C340">
        <v>0</v>
      </c>
      <c r="D340">
        <v>0</v>
      </c>
      <c r="E340">
        <v>0</v>
      </c>
      <c r="F340">
        <v>0</v>
      </c>
      <c r="G340">
        <v>0</v>
      </c>
      <c r="H340">
        <v>10560.184999999999</v>
      </c>
      <c r="J340">
        <v>1.06</v>
      </c>
      <c r="K340" t="s">
        <v>52</v>
      </c>
      <c r="L340" t="s">
        <v>59</v>
      </c>
      <c r="M340" t="s">
        <v>69</v>
      </c>
      <c r="N340">
        <v>0</v>
      </c>
      <c r="O340">
        <v>1</v>
      </c>
      <c r="P340">
        <v>0</v>
      </c>
      <c r="Q340" t="s">
        <v>61</v>
      </c>
      <c r="R340">
        <v>0</v>
      </c>
      <c r="S340">
        <v>1</v>
      </c>
      <c r="T340" t="s">
        <v>56</v>
      </c>
      <c r="U340">
        <v>1</v>
      </c>
      <c r="V340">
        <v>1</v>
      </c>
      <c r="W340">
        <v>1</v>
      </c>
      <c r="X340">
        <v>0</v>
      </c>
      <c r="Y340">
        <v>1</v>
      </c>
      <c r="Z340">
        <v>1</v>
      </c>
      <c r="AA340">
        <v>1</v>
      </c>
      <c r="AB340">
        <v>1</v>
      </c>
      <c r="AC340">
        <v>0</v>
      </c>
      <c r="AD340">
        <v>0</v>
      </c>
      <c r="AE340" t="s">
        <v>57</v>
      </c>
      <c r="AF340">
        <v>61.9</v>
      </c>
      <c r="AG340">
        <v>57</v>
      </c>
      <c r="AH340">
        <v>35.5</v>
      </c>
      <c r="AI340">
        <v>40.6</v>
      </c>
      <c r="AJ340">
        <v>50</v>
      </c>
      <c r="AK340">
        <v>80</v>
      </c>
      <c r="AL340">
        <v>1</v>
      </c>
      <c r="AM340">
        <v>10560.184999999999</v>
      </c>
      <c r="AN340">
        <v>9.2648460760461919</v>
      </c>
      <c r="AO340">
        <v>1.06</v>
      </c>
      <c r="AP340" t="s">
        <v>52</v>
      </c>
      <c r="AQ340" t="s">
        <v>59</v>
      </c>
      <c r="AR340" t="s">
        <v>69</v>
      </c>
      <c r="AS340">
        <v>0</v>
      </c>
      <c r="AT340">
        <v>0</v>
      </c>
      <c r="AU340">
        <v>1</v>
      </c>
      <c r="AV340">
        <v>0</v>
      </c>
      <c r="AW340">
        <v>0</v>
      </c>
      <c r="AX340" t="s">
        <v>61</v>
      </c>
      <c r="AY340">
        <v>0</v>
      </c>
      <c r="AZ340">
        <v>1</v>
      </c>
      <c r="BA340">
        <v>0</v>
      </c>
      <c r="BB340">
        <v>0</v>
      </c>
      <c r="BC340">
        <v>0</v>
      </c>
      <c r="BD340">
        <v>0</v>
      </c>
      <c r="BE340">
        <v>0</v>
      </c>
      <c r="BF340">
        <v>1</v>
      </c>
      <c r="BG340" t="s">
        <v>56</v>
      </c>
      <c r="BH340">
        <v>1</v>
      </c>
      <c r="BI340">
        <v>1</v>
      </c>
      <c r="BJ340">
        <v>1</v>
      </c>
      <c r="BK340">
        <v>0</v>
      </c>
      <c r="BL340">
        <v>1</v>
      </c>
      <c r="BM340">
        <v>1</v>
      </c>
      <c r="BN340">
        <v>1</v>
      </c>
      <c r="BO340">
        <v>1</v>
      </c>
      <c r="BP340">
        <v>0</v>
      </c>
      <c r="BQ340">
        <v>0</v>
      </c>
      <c r="BR340" t="s">
        <v>57</v>
      </c>
      <c r="BS340">
        <v>61.9</v>
      </c>
      <c r="BT340">
        <v>57</v>
      </c>
      <c r="BU340">
        <v>35.5</v>
      </c>
      <c r="BV340">
        <v>40.6</v>
      </c>
      <c r="BW340">
        <v>50</v>
      </c>
      <c r="BX340">
        <v>80</v>
      </c>
      <c r="BY340">
        <v>1</v>
      </c>
    </row>
    <row r="341" spans="1:77" x14ac:dyDescent="0.3">
      <c r="A341" t="s">
        <v>71</v>
      </c>
      <c r="B341">
        <v>0</v>
      </c>
      <c r="C341">
        <v>0</v>
      </c>
      <c r="D341">
        <v>0</v>
      </c>
      <c r="E341">
        <v>0</v>
      </c>
      <c r="F341">
        <v>0</v>
      </c>
      <c r="G341">
        <v>1</v>
      </c>
      <c r="H341">
        <v>17279</v>
      </c>
      <c r="J341">
        <v>1.583</v>
      </c>
      <c r="K341" t="s">
        <v>52</v>
      </c>
      <c r="L341" t="s">
        <v>72</v>
      </c>
      <c r="M341" t="s">
        <v>54</v>
      </c>
      <c r="N341">
        <v>0</v>
      </c>
      <c r="O341">
        <v>0</v>
      </c>
      <c r="P341">
        <v>1</v>
      </c>
      <c r="Q341" t="s">
        <v>55</v>
      </c>
      <c r="R341">
        <v>0</v>
      </c>
      <c r="S341">
        <v>1</v>
      </c>
      <c r="T341" t="s">
        <v>65</v>
      </c>
      <c r="U341">
        <v>1</v>
      </c>
      <c r="V341">
        <v>1</v>
      </c>
      <c r="W341">
        <v>0</v>
      </c>
      <c r="X341">
        <v>1</v>
      </c>
      <c r="Y341">
        <v>1</v>
      </c>
      <c r="Z341">
        <v>1</v>
      </c>
      <c r="AA341">
        <v>1</v>
      </c>
      <c r="AB341">
        <v>1</v>
      </c>
      <c r="AC341">
        <v>1</v>
      </c>
      <c r="AD341">
        <v>1</v>
      </c>
      <c r="AE341" t="s">
        <v>66</v>
      </c>
      <c r="AF341">
        <v>61.2</v>
      </c>
      <c r="AG341">
        <v>56.1</v>
      </c>
      <c r="AH341">
        <v>34.4</v>
      </c>
      <c r="AI341">
        <v>40.700000000000003</v>
      </c>
      <c r="AJ341">
        <v>50</v>
      </c>
      <c r="AK341">
        <v>77</v>
      </c>
      <c r="AL341">
        <v>1</v>
      </c>
      <c r="AM341">
        <v>17279</v>
      </c>
      <c r="AN341">
        <v>9.7572471703131214</v>
      </c>
      <c r="AO341">
        <v>1.583</v>
      </c>
      <c r="AP341" t="s">
        <v>52</v>
      </c>
      <c r="AQ341" t="s">
        <v>72</v>
      </c>
      <c r="AR341" t="s">
        <v>54</v>
      </c>
      <c r="AS341">
        <v>0</v>
      </c>
      <c r="AT341">
        <v>0</v>
      </c>
      <c r="AU341">
        <v>0</v>
      </c>
      <c r="AV341">
        <v>1</v>
      </c>
      <c r="AW341">
        <v>0</v>
      </c>
      <c r="AX341" t="s">
        <v>55</v>
      </c>
      <c r="AY341">
        <v>0</v>
      </c>
      <c r="AZ341">
        <v>1</v>
      </c>
      <c r="BA341">
        <v>0</v>
      </c>
      <c r="BB341">
        <v>0</v>
      </c>
      <c r="BC341">
        <v>0</v>
      </c>
      <c r="BD341">
        <v>1</v>
      </c>
      <c r="BE341">
        <v>0</v>
      </c>
      <c r="BF341">
        <v>0</v>
      </c>
      <c r="BG341" t="s">
        <v>65</v>
      </c>
      <c r="BH341">
        <v>1</v>
      </c>
      <c r="BI341">
        <v>1</v>
      </c>
      <c r="BJ341">
        <v>0</v>
      </c>
      <c r="BK341">
        <v>1</v>
      </c>
      <c r="BL341">
        <v>1</v>
      </c>
      <c r="BM341">
        <v>1</v>
      </c>
      <c r="BN341">
        <v>1</v>
      </c>
      <c r="BO341">
        <v>1</v>
      </c>
      <c r="BP341">
        <v>1</v>
      </c>
      <c r="BQ341">
        <v>1</v>
      </c>
      <c r="BR341" t="s">
        <v>66</v>
      </c>
      <c r="BS341">
        <v>61.2</v>
      </c>
      <c r="BT341">
        <v>56.1</v>
      </c>
      <c r="BU341">
        <v>34.4</v>
      </c>
      <c r="BV341">
        <v>40.700000000000003</v>
      </c>
      <c r="BW341">
        <v>50</v>
      </c>
      <c r="BX341">
        <v>77</v>
      </c>
      <c r="BY341">
        <v>1</v>
      </c>
    </row>
    <row r="342" spans="1:77" x14ac:dyDescent="0.3">
      <c r="A342" t="s">
        <v>75</v>
      </c>
      <c r="B342">
        <v>0</v>
      </c>
      <c r="C342">
        <v>0</v>
      </c>
      <c r="D342">
        <v>1</v>
      </c>
      <c r="E342">
        <v>0</v>
      </c>
      <c r="F342">
        <v>0</v>
      </c>
      <c r="G342">
        <v>0</v>
      </c>
      <c r="H342">
        <v>29891</v>
      </c>
      <c r="J342">
        <v>2.12</v>
      </c>
      <c r="K342" t="s">
        <v>76</v>
      </c>
      <c r="L342" t="s">
        <v>72</v>
      </c>
      <c r="M342" t="s">
        <v>60</v>
      </c>
      <c r="N342">
        <v>0</v>
      </c>
      <c r="O342">
        <v>0</v>
      </c>
      <c r="P342">
        <v>1</v>
      </c>
      <c r="Q342" t="s">
        <v>55</v>
      </c>
      <c r="R342">
        <v>0</v>
      </c>
      <c r="S342">
        <v>1</v>
      </c>
      <c r="T342" t="s">
        <v>65</v>
      </c>
      <c r="U342">
        <v>1</v>
      </c>
      <c r="V342">
        <v>1</v>
      </c>
      <c r="W342">
        <v>0</v>
      </c>
      <c r="X342">
        <v>1</v>
      </c>
      <c r="Y342">
        <v>1</v>
      </c>
      <c r="Z342">
        <v>1</v>
      </c>
      <c r="AA342">
        <v>1</v>
      </c>
      <c r="AB342">
        <v>1</v>
      </c>
      <c r="AC342">
        <v>1</v>
      </c>
      <c r="AD342">
        <v>0</v>
      </c>
      <c r="AE342" t="s">
        <v>66</v>
      </c>
      <c r="AF342">
        <v>61.4</v>
      </c>
      <c r="AG342">
        <v>55.8</v>
      </c>
      <c r="AH342">
        <v>34.299999999999997</v>
      </c>
      <c r="AI342">
        <v>40.700000000000003</v>
      </c>
      <c r="AJ342">
        <v>50</v>
      </c>
      <c r="AK342">
        <v>76</v>
      </c>
      <c r="AL342">
        <v>1</v>
      </c>
      <c r="AM342">
        <v>29891</v>
      </c>
      <c r="AN342">
        <v>10.305312710723697</v>
      </c>
      <c r="AO342">
        <v>2.12</v>
      </c>
      <c r="AP342" t="s">
        <v>76</v>
      </c>
      <c r="AQ342" t="s">
        <v>72</v>
      </c>
      <c r="AR342" t="s">
        <v>60</v>
      </c>
      <c r="AS342">
        <v>0</v>
      </c>
      <c r="AT342">
        <v>0</v>
      </c>
      <c r="AU342">
        <v>0</v>
      </c>
      <c r="AV342">
        <v>0</v>
      </c>
      <c r="AW342">
        <v>1</v>
      </c>
      <c r="AX342" t="s">
        <v>55</v>
      </c>
      <c r="AY342">
        <v>0</v>
      </c>
      <c r="AZ342">
        <v>1</v>
      </c>
      <c r="BA342">
        <v>0</v>
      </c>
      <c r="BB342">
        <v>0</v>
      </c>
      <c r="BC342">
        <v>0</v>
      </c>
      <c r="BD342">
        <v>1</v>
      </c>
      <c r="BE342">
        <v>0</v>
      </c>
      <c r="BF342">
        <v>0</v>
      </c>
      <c r="BG342" t="s">
        <v>65</v>
      </c>
      <c r="BH342">
        <v>1</v>
      </c>
      <c r="BI342">
        <v>1</v>
      </c>
      <c r="BJ342">
        <v>0</v>
      </c>
      <c r="BK342">
        <v>1</v>
      </c>
      <c r="BL342">
        <v>1</v>
      </c>
      <c r="BM342">
        <v>1</v>
      </c>
      <c r="BN342">
        <v>1</v>
      </c>
      <c r="BO342">
        <v>1</v>
      </c>
      <c r="BP342">
        <v>1</v>
      </c>
      <c r="BQ342">
        <v>0</v>
      </c>
      <c r="BR342" t="s">
        <v>66</v>
      </c>
      <c r="BS342">
        <v>61.4</v>
      </c>
      <c r="BT342">
        <v>55.8</v>
      </c>
      <c r="BU342">
        <v>34.299999999999997</v>
      </c>
      <c r="BV342">
        <v>40.700000000000003</v>
      </c>
      <c r="BW342">
        <v>50</v>
      </c>
      <c r="BX342">
        <v>76</v>
      </c>
      <c r="BY342">
        <v>1</v>
      </c>
    </row>
    <row r="343" spans="1:77" x14ac:dyDescent="0.3">
      <c r="A343" t="s">
        <v>58</v>
      </c>
      <c r="B343">
        <v>1</v>
      </c>
      <c r="C343">
        <v>0</v>
      </c>
      <c r="D343">
        <v>0</v>
      </c>
      <c r="E343">
        <v>0</v>
      </c>
      <c r="F343">
        <v>0</v>
      </c>
      <c r="G343">
        <v>0</v>
      </c>
      <c r="H343">
        <v>10464.64</v>
      </c>
      <c r="J343">
        <v>1.05</v>
      </c>
      <c r="K343" t="s">
        <v>52</v>
      </c>
      <c r="L343" t="s">
        <v>59</v>
      </c>
      <c r="M343" t="s">
        <v>69</v>
      </c>
      <c r="N343">
        <v>0</v>
      </c>
      <c r="O343">
        <v>1</v>
      </c>
      <c r="P343">
        <v>0</v>
      </c>
      <c r="Q343" t="s">
        <v>61</v>
      </c>
      <c r="R343">
        <v>0</v>
      </c>
      <c r="S343">
        <v>1</v>
      </c>
      <c r="T343" t="s">
        <v>65</v>
      </c>
      <c r="U343">
        <v>1</v>
      </c>
      <c r="V343">
        <v>1</v>
      </c>
      <c r="W343">
        <v>1</v>
      </c>
      <c r="X343">
        <v>1</v>
      </c>
      <c r="Y343">
        <v>1</v>
      </c>
      <c r="Z343">
        <v>1</v>
      </c>
      <c r="AA343">
        <v>1</v>
      </c>
      <c r="AB343">
        <v>1</v>
      </c>
      <c r="AC343">
        <v>1</v>
      </c>
      <c r="AD343">
        <v>0</v>
      </c>
      <c r="AE343" t="s">
        <v>57</v>
      </c>
      <c r="AF343">
        <v>60.7</v>
      </c>
      <c r="AG343">
        <v>57</v>
      </c>
      <c r="AH343">
        <v>34.5</v>
      </c>
      <c r="AI343">
        <v>40.799999999999997</v>
      </c>
      <c r="AJ343">
        <v>50</v>
      </c>
      <c r="AK343">
        <v>80</v>
      </c>
      <c r="AL343">
        <v>1</v>
      </c>
      <c r="AM343">
        <v>10464.64</v>
      </c>
      <c r="AN343">
        <v>9.2557572339061664</v>
      </c>
      <c r="AO343">
        <v>1.05</v>
      </c>
      <c r="AP343" t="s">
        <v>52</v>
      </c>
      <c r="AQ343" t="s">
        <v>59</v>
      </c>
      <c r="AR343" t="s">
        <v>69</v>
      </c>
      <c r="AS343">
        <v>0</v>
      </c>
      <c r="AT343">
        <v>0</v>
      </c>
      <c r="AU343">
        <v>1</v>
      </c>
      <c r="AV343">
        <v>0</v>
      </c>
      <c r="AW343">
        <v>0</v>
      </c>
      <c r="AX343" t="s">
        <v>61</v>
      </c>
      <c r="AY343">
        <v>0</v>
      </c>
      <c r="AZ343">
        <v>1</v>
      </c>
      <c r="BA343">
        <v>0</v>
      </c>
      <c r="BB343">
        <v>0</v>
      </c>
      <c r="BC343">
        <v>0</v>
      </c>
      <c r="BD343">
        <v>0</v>
      </c>
      <c r="BE343">
        <v>0</v>
      </c>
      <c r="BF343">
        <v>1</v>
      </c>
      <c r="BG343" t="s">
        <v>65</v>
      </c>
      <c r="BH343">
        <v>1</v>
      </c>
      <c r="BI343">
        <v>1</v>
      </c>
      <c r="BJ343">
        <v>1</v>
      </c>
      <c r="BK343">
        <v>1</v>
      </c>
      <c r="BL343">
        <v>1</v>
      </c>
      <c r="BM343">
        <v>1</v>
      </c>
      <c r="BN343">
        <v>1</v>
      </c>
      <c r="BO343">
        <v>1</v>
      </c>
      <c r="BP343">
        <v>1</v>
      </c>
      <c r="BQ343">
        <v>0</v>
      </c>
      <c r="BR343" t="s">
        <v>57</v>
      </c>
      <c r="BS343">
        <v>60.7</v>
      </c>
      <c r="BT343">
        <v>57</v>
      </c>
      <c r="BU343">
        <v>34.5</v>
      </c>
      <c r="BV343">
        <v>40.799999999999997</v>
      </c>
      <c r="BW343">
        <v>50</v>
      </c>
      <c r="BX343">
        <v>80</v>
      </c>
      <c r="BY343">
        <v>1</v>
      </c>
    </row>
    <row r="344" spans="1:77" x14ac:dyDescent="0.3">
      <c r="A344" t="s">
        <v>58</v>
      </c>
      <c r="B344">
        <v>1</v>
      </c>
      <c r="C344">
        <v>0</v>
      </c>
      <c r="D344">
        <v>0</v>
      </c>
      <c r="E344">
        <v>0</v>
      </c>
      <c r="F344">
        <v>0</v>
      </c>
      <c r="G344">
        <v>0</v>
      </c>
      <c r="H344">
        <v>23791.69</v>
      </c>
      <c r="J344">
        <v>1.72</v>
      </c>
      <c r="K344" t="s">
        <v>52</v>
      </c>
      <c r="L344" t="s">
        <v>59</v>
      </c>
      <c r="M344" t="s">
        <v>74</v>
      </c>
      <c r="N344">
        <v>0</v>
      </c>
      <c r="O344">
        <v>1</v>
      </c>
      <c r="P344">
        <v>0</v>
      </c>
      <c r="Q344" t="s">
        <v>55</v>
      </c>
      <c r="R344">
        <v>0</v>
      </c>
      <c r="S344">
        <v>1</v>
      </c>
      <c r="T344" t="s">
        <v>70</v>
      </c>
      <c r="U344">
        <v>0</v>
      </c>
      <c r="V344">
        <v>0</v>
      </c>
      <c r="W344">
        <v>0</v>
      </c>
      <c r="X344">
        <v>0</v>
      </c>
      <c r="Y344">
        <v>0</v>
      </c>
      <c r="Z344">
        <v>1</v>
      </c>
      <c r="AA344">
        <v>1</v>
      </c>
      <c r="AB344">
        <v>0</v>
      </c>
      <c r="AC344">
        <v>0</v>
      </c>
      <c r="AD344">
        <v>0</v>
      </c>
      <c r="AE344" t="s">
        <v>57</v>
      </c>
      <c r="AF344">
        <v>61.8</v>
      </c>
      <c r="AG344">
        <v>57</v>
      </c>
      <c r="AH344">
        <v>35</v>
      </c>
      <c r="AI344">
        <v>41</v>
      </c>
      <c r="AJ344">
        <v>55</v>
      </c>
      <c r="AK344">
        <v>80</v>
      </c>
      <c r="AL344">
        <v>1</v>
      </c>
      <c r="AM344">
        <v>23791.69</v>
      </c>
      <c r="AN344">
        <v>10.077091639025273</v>
      </c>
      <c r="AO344">
        <v>1.72</v>
      </c>
      <c r="AP344" t="s">
        <v>52</v>
      </c>
      <c r="AQ344" t="s">
        <v>59</v>
      </c>
      <c r="AR344" t="s">
        <v>74</v>
      </c>
      <c r="AS344">
        <v>0</v>
      </c>
      <c r="AT344">
        <v>1</v>
      </c>
      <c r="AU344">
        <v>0</v>
      </c>
      <c r="AV344">
        <v>0</v>
      </c>
      <c r="AW344">
        <v>0</v>
      </c>
      <c r="AX344" t="s">
        <v>55</v>
      </c>
      <c r="AY344">
        <v>0</v>
      </c>
      <c r="AZ344">
        <v>1</v>
      </c>
      <c r="BA344">
        <v>0</v>
      </c>
      <c r="BB344">
        <v>0</v>
      </c>
      <c r="BC344">
        <v>0</v>
      </c>
      <c r="BD344">
        <v>1</v>
      </c>
      <c r="BE344">
        <v>0</v>
      </c>
      <c r="BF344">
        <v>0</v>
      </c>
      <c r="BG344" t="s">
        <v>70</v>
      </c>
      <c r="BH344">
        <v>0</v>
      </c>
      <c r="BI344">
        <v>0</v>
      </c>
      <c r="BJ344">
        <v>0</v>
      </c>
      <c r="BK344">
        <v>0</v>
      </c>
      <c r="BL344">
        <v>0</v>
      </c>
      <c r="BM344">
        <v>1</v>
      </c>
      <c r="BN344">
        <v>1</v>
      </c>
      <c r="BO344">
        <v>0</v>
      </c>
      <c r="BP344">
        <v>0</v>
      </c>
      <c r="BQ344">
        <v>0</v>
      </c>
      <c r="BR344" t="s">
        <v>57</v>
      </c>
      <c r="BS344">
        <v>61.8</v>
      </c>
      <c r="BT344">
        <v>57</v>
      </c>
      <c r="BU344">
        <v>35</v>
      </c>
      <c r="BV344">
        <v>41</v>
      </c>
      <c r="BW344">
        <v>55</v>
      </c>
      <c r="BX344">
        <v>80</v>
      </c>
      <c r="BY344">
        <v>1</v>
      </c>
    </row>
    <row r="345" spans="1:77" x14ac:dyDescent="0.3">
      <c r="A345" t="s">
        <v>58</v>
      </c>
      <c r="B345">
        <v>1</v>
      </c>
      <c r="C345">
        <v>0</v>
      </c>
      <c r="D345">
        <v>0</v>
      </c>
      <c r="E345">
        <v>0</v>
      </c>
      <c r="F345">
        <v>0</v>
      </c>
      <c r="G345">
        <v>0</v>
      </c>
      <c r="H345">
        <v>12774.465</v>
      </c>
      <c r="J345">
        <v>1.21</v>
      </c>
      <c r="K345" t="s">
        <v>52</v>
      </c>
      <c r="L345" t="s">
        <v>59</v>
      </c>
      <c r="M345" t="s">
        <v>13</v>
      </c>
      <c r="N345">
        <v>1</v>
      </c>
      <c r="O345">
        <v>0</v>
      </c>
      <c r="P345">
        <v>0</v>
      </c>
      <c r="Q345" t="s">
        <v>64</v>
      </c>
      <c r="R345">
        <v>0</v>
      </c>
      <c r="S345">
        <v>1</v>
      </c>
      <c r="T345" t="s">
        <v>70</v>
      </c>
      <c r="U345">
        <v>1</v>
      </c>
      <c r="V345">
        <v>1</v>
      </c>
      <c r="W345">
        <v>0</v>
      </c>
      <c r="X345">
        <v>0</v>
      </c>
      <c r="Y345">
        <v>0</v>
      </c>
      <c r="Z345">
        <v>1</v>
      </c>
      <c r="AA345">
        <v>1</v>
      </c>
      <c r="AB345">
        <v>1</v>
      </c>
      <c r="AC345">
        <v>0</v>
      </c>
      <c r="AD345">
        <v>0</v>
      </c>
      <c r="AE345" t="s">
        <v>57</v>
      </c>
      <c r="AF345">
        <v>61.8</v>
      </c>
      <c r="AG345">
        <v>55</v>
      </c>
      <c r="AH345">
        <v>34</v>
      </c>
      <c r="AI345">
        <v>41</v>
      </c>
      <c r="AJ345">
        <v>50</v>
      </c>
      <c r="AK345">
        <v>80</v>
      </c>
      <c r="AL345">
        <v>1</v>
      </c>
      <c r="AM345">
        <v>12774.465</v>
      </c>
      <c r="AN345">
        <v>9.455203535525694</v>
      </c>
      <c r="AO345">
        <v>1.21</v>
      </c>
      <c r="AP345" t="s">
        <v>52</v>
      </c>
      <c r="AQ345" t="s">
        <v>59</v>
      </c>
      <c r="AR345" t="s">
        <v>13</v>
      </c>
      <c r="AS345">
        <v>1</v>
      </c>
      <c r="AT345">
        <v>0</v>
      </c>
      <c r="AU345">
        <v>0</v>
      </c>
      <c r="AV345">
        <v>0</v>
      </c>
      <c r="AW345">
        <v>0</v>
      </c>
      <c r="AX345" t="s">
        <v>64</v>
      </c>
      <c r="AY345">
        <v>0</v>
      </c>
      <c r="AZ345">
        <v>1</v>
      </c>
      <c r="BA345">
        <v>0</v>
      </c>
      <c r="BB345">
        <v>0</v>
      </c>
      <c r="BC345">
        <v>1</v>
      </c>
      <c r="BD345">
        <v>0</v>
      </c>
      <c r="BE345">
        <v>0</v>
      </c>
      <c r="BF345">
        <v>0</v>
      </c>
      <c r="BG345" t="s">
        <v>70</v>
      </c>
      <c r="BH345">
        <v>1</v>
      </c>
      <c r="BI345">
        <v>1</v>
      </c>
      <c r="BJ345">
        <v>0</v>
      </c>
      <c r="BK345">
        <v>0</v>
      </c>
      <c r="BL345">
        <v>0</v>
      </c>
      <c r="BM345">
        <v>1</v>
      </c>
      <c r="BN345">
        <v>1</v>
      </c>
      <c r="BO345">
        <v>1</v>
      </c>
      <c r="BP345">
        <v>0</v>
      </c>
      <c r="BQ345">
        <v>0</v>
      </c>
      <c r="BR345" t="s">
        <v>57</v>
      </c>
      <c r="BS345">
        <v>61.8</v>
      </c>
      <c r="BT345">
        <v>55</v>
      </c>
      <c r="BU345">
        <v>34</v>
      </c>
      <c r="BV345">
        <v>41</v>
      </c>
      <c r="BW345">
        <v>50</v>
      </c>
      <c r="BX345">
        <v>80</v>
      </c>
      <c r="BY345">
        <v>1</v>
      </c>
    </row>
    <row r="346" spans="1:77" x14ac:dyDescent="0.3">
      <c r="A346" t="s">
        <v>58</v>
      </c>
      <c r="B346">
        <v>1</v>
      </c>
      <c r="C346">
        <v>0</v>
      </c>
      <c r="D346">
        <v>0</v>
      </c>
      <c r="E346">
        <v>0</v>
      </c>
      <c r="F346">
        <v>0</v>
      </c>
      <c r="G346">
        <v>0</v>
      </c>
      <c r="H346">
        <v>8193.23</v>
      </c>
      <c r="J346">
        <v>1.01</v>
      </c>
      <c r="K346" t="s">
        <v>52</v>
      </c>
      <c r="L346" t="s">
        <v>59</v>
      </c>
      <c r="M346" t="s">
        <v>60</v>
      </c>
      <c r="N346">
        <v>0</v>
      </c>
      <c r="O346">
        <v>0</v>
      </c>
      <c r="P346">
        <v>1</v>
      </c>
      <c r="Q346" t="s">
        <v>73</v>
      </c>
      <c r="R346">
        <v>0</v>
      </c>
      <c r="S346">
        <v>1</v>
      </c>
      <c r="T346" t="s">
        <v>56</v>
      </c>
      <c r="U346">
        <v>1</v>
      </c>
      <c r="V346">
        <v>1</v>
      </c>
      <c r="W346">
        <v>1</v>
      </c>
      <c r="X346">
        <v>0</v>
      </c>
      <c r="Y346">
        <v>1</v>
      </c>
      <c r="Z346">
        <v>1</v>
      </c>
      <c r="AA346">
        <v>1</v>
      </c>
      <c r="AB346">
        <v>0</v>
      </c>
      <c r="AC346">
        <v>0</v>
      </c>
      <c r="AD346">
        <v>0</v>
      </c>
      <c r="AE346" t="s">
        <v>57</v>
      </c>
      <c r="AF346">
        <v>61.9</v>
      </c>
      <c r="AG346">
        <v>55</v>
      </c>
      <c r="AH346">
        <v>33.5</v>
      </c>
      <c r="AI346">
        <v>40.799999999999997</v>
      </c>
      <c r="AJ346">
        <v>55</v>
      </c>
      <c r="AK346">
        <v>80</v>
      </c>
      <c r="AL346">
        <v>1</v>
      </c>
      <c r="AM346">
        <v>8193.23</v>
      </c>
      <c r="AN346">
        <v>9.0110634824928084</v>
      </c>
      <c r="AO346">
        <v>1.01</v>
      </c>
      <c r="AP346" t="s">
        <v>52</v>
      </c>
      <c r="AQ346" t="s">
        <v>59</v>
      </c>
      <c r="AR346" t="s">
        <v>60</v>
      </c>
      <c r="AS346">
        <v>0</v>
      </c>
      <c r="AT346">
        <v>0</v>
      </c>
      <c r="AU346">
        <v>0</v>
      </c>
      <c r="AV346">
        <v>0</v>
      </c>
      <c r="AW346">
        <v>1</v>
      </c>
      <c r="AX346" t="s">
        <v>73</v>
      </c>
      <c r="AY346">
        <v>0</v>
      </c>
      <c r="AZ346">
        <v>1</v>
      </c>
      <c r="BA346">
        <v>0</v>
      </c>
      <c r="BB346">
        <v>0</v>
      </c>
      <c r="BC346">
        <v>0</v>
      </c>
      <c r="BD346">
        <v>0</v>
      </c>
      <c r="BE346">
        <v>1</v>
      </c>
      <c r="BF346">
        <v>0</v>
      </c>
      <c r="BG346" t="s">
        <v>56</v>
      </c>
      <c r="BH346">
        <v>1</v>
      </c>
      <c r="BI346">
        <v>1</v>
      </c>
      <c r="BJ346">
        <v>1</v>
      </c>
      <c r="BK346">
        <v>0</v>
      </c>
      <c r="BL346">
        <v>1</v>
      </c>
      <c r="BM346">
        <v>1</v>
      </c>
      <c r="BN346">
        <v>1</v>
      </c>
      <c r="BO346">
        <v>0</v>
      </c>
      <c r="BP346">
        <v>0</v>
      </c>
      <c r="BQ346">
        <v>0</v>
      </c>
      <c r="BR346" t="s">
        <v>57</v>
      </c>
      <c r="BS346">
        <v>61.9</v>
      </c>
      <c r="BT346">
        <v>55</v>
      </c>
      <c r="BU346">
        <v>33.5</v>
      </c>
      <c r="BV346">
        <v>40.799999999999997</v>
      </c>
      <c r="BW346">
        <v>55</v>
      </c>
      <c r="BX346">
        <v>80</v>
      </c>
      <c r="BY346">
        <v>1</v>
      </c>
    </row>
    <row r="347" spans="1:77" x14ac:dyDescent="0.3">
      <c r="A347" t="s">
        <v>58</v>
      </c>
      <c r="B347">
        <v>1</v>
      </c>
      <c r="C347">
        <v>0</v>
      </c>
      <c r="D347">
        <v>0</v>
      </c>
      <c r="E347">
        <v>0</v>
      </c>
      <c r="F347">
        <v>0</v>
      </c>
      <c r="G347">
        <v>0</v>
      </c>
      <c r="H347">
        <v>21097.715</v>
      </c>
      <c r="J347">
        <v>1.74</v>
      </c>
      <c r="K347" t="s">
        <v>52</v>
      </c>
      <c r="L347" t="s">
        <v>59</v>
      </c>
      <c r="M347" t="s">
        <v>60</v>
      </c>
      <c r="N347">
        <v>0</v>
      </c>
      <c r="O347">
        <v>0</v>
      </c>
      <c r="P347">
        <v>1</v>
      </c>
      <c r="Q347" t="s">
        <v>73</v>
      </c>
      <c r="R347">
        <v>0</v>
      </c>
      <c r="S347">
        <v>1</v>
      </c>
      <c r="T347" t="s">
        <v>56</v>
      </c>
      <c r="U347">
        <v>0</v>
      </c>
      <c r="V347">
        <v>1</v>
      </c>
      <c r="W347">
        <v>1</v>
      </c>
      <c r="X347">
        <v>0</v>
      </c>
      <c r="Y347">
        <v>1</v>
      </c>
      <c r="Z347">
        <v>1</v>
      </c>
      <c r="AA347">
        <v>1</v>
      </c>
      <c r="AB347">
        <v>0</v>
      </c>
      <c r="AC347">
        <v>0</v>
      </c>
      <c r="AD347">
        <v>0</v>
      </c>
      <c r="AE347" t="s">
        <v>57</v>
      </c>
      <c r="AF347">
        <v>61.8</v>
      </c>
      <c r="AG347">
        <v>57</v>
      </c>
      <c r="AH347">
        <v>35.5</v>
      </c>
      <c r="AI347">
        <v>40.799999999999997</v>
      </c>
      <c r="AJ347">
        <v>55</v>
      </c>
      <c r="AK347">
        <v>80</v>
      </c>
      <c r="AL347">
        <v>1</v>
      </c>
      <c r="AM347">
        <v>21097.715</v>
      </c>
      <c r="AN347">
        <v>9.9569200197610943</v>
      </c>
      <c r="AO347">
        <v>1.74</v>
      </c>
      <c r="AP347" t="s">
        <v>52</v>
      </c>
      <c r="AQ347" t="s">
        <v>59</v>
      </c>
      <c r="AR347" t="s">
        <v>60</v>
      </c>
      <c r="AS347">
        <v>0</v>
      </c>
      <c r="AT347">
        <v>0</v>
      </c>
      <c r="AU347">
        <v>0</v>
      </c>
      <c r="AV347">
        <v>0</v>
      </c>
      <c r="AW347">
        <v>1</v>
      </c>
      <c r="AX347" t="s">
        <v>73</v>
      </c>
      <c r="AY347">
        <v>0</v>
      </c>
      <c r="AZ347">
        <v>1</v>
      </c>
      <c r="BA347">
        <v>0</v>
      </c>
      <c r="BB347">
        <v>0</v>
      </c>
      <c r="BC347">
        <v>0</v>
      </c>
      <c r="BD347">
        <v>0</v>
      </c>
      <c r="BE347">
        <v>1</v>
      </c>
      <c r="BF347">
        <v>0</v>
      </c>
      <c r="BG347" t="s">
        <v>56</v>
      </c>
      <c r="BH347">
        <v>0</v>
      </c>
      <c r="BI347">
        <v>1</v>
      </c>
      <c r="BJ347">
        <v>1</v>
      </c>
      <c r="BK347">
        <v>0</v>
      </c>
      <c r="BL347">
        <v>1</v>
      </c>
      <c r="BM347">
        <v>1</v>
      </c>
      <c r="BN347">
        <v>1</v>
      </c>
      <c r="BO347">
        <v>0</v>
      </c>
      <c r="BP347">
        <v>0</v>
      </c>
      <c r="BQ347">
        <v>0</v>
      </c>
      <c r="BR347" t="s">
        <v>57</v>
      </c>
      <c r="BS347">
        <v>61.8</v>
      </c>
      <c r="BT347">
        <v>57</v>
      </c>
      <c r="BU347">
        <v>35.5</v>
      </c>
      <c r="BV347">
        <v>40.799999999999997</v>
      </c>
      <c r="BW347">
        <v>55</v>
      </c>
      <c r="BX347">
        <v>80</v>
      </c>
      <c r="BY347">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B22FA-25AC-45F4-9325-5FAAD839F088}">
  <dimension ref="A1:EQ443"/>
  <sheetViews>
    <sheetView showGridLines="0" showRowColHeaders="0" topLeftCell="A10" zoomScaleNormal="100" workbookViewId="0">
      <selection activeCell="Q20" sqref="Q20"/>
    </sheetView>
  </sheetViews>
  <sheetFormatPr defaultRowHeight="10.199999999999999" outlineLevelRow="1" x14ac:dyDescent="0.2"/>
  <cols>
    <col min="1" max="1" width="15.77734375" style="1" customWidth="1"/>
    <col min="2" max="9" width="9.77734375" style="1" customWidth="1"/>
    <col min="10" max="16384" width="8.88671875" style="1"/>
  </cols>
  <sheetData>
    <row r="1" spans="1:147" x14ac:dyDescent="0.2">
      <c r="A1" s="2" t="s">
        <v>81</v>
      </c>
      <c r="B1" s="1" t="s">
        <v>82</v>
      </c>
      <c r="F1" s="3"/>
      <c r="M1" s="3" t="s">
        <v>251</v>
      </c>
      <c r="R1" s="3" t="s">
        <v>83</v>
      </c>
      <c r="Z1" s="75" t="s">
        <v>84</v>
      </c>
      <c r="BZ1" s="4" t="s">
        <v>84</v>
      </c>
    </row>
    <row r="2" spans="1:147" x14ac:dyDescent="0.2">
      <c r="A2" s="2" t="s">
        <v>85</v>
      </c>
      <c r="C2" s="1" t="s">
        <v>4</v>
      </c>
      <c r="G2" s="6" t="s">
        <v>86</v>
      </c>
      <c r="H2" s="7" t="s">
        <v>87</v>
      </c>
      <c r="I2" s="10" t="s">
        <v>88</v>
      </c>
    </row>
    <row r="3" spans="1:147" hidden="1" outlineLevel="1" x14ac:dyDescent="0.2">
      <c r="A3" s="2" t="s">
        <v>89</v>
      </c>
    </row>
    <row r="4" spans="1:147" hidden="1" outlineLevel="1" x14ac:dyDescent="0.2">
      <c r="A4" s="1" t="s">
        <v>90</v>
      </c>
    </row>
    <row r="5" spans="1:147" hidden="1" outlineLevel="1" x14ac:dyDescent="0.2">
      <c r="A5" s="2" t="s">
        <v>91</v>
      </c>
    </row>
    <row r="6" spans="1:147" hidden="1" outlineLevel="1" x14ac:dyDescent="0.2">
      <c r="A6" s="1" t="s">
        <v>92</v>
      </c>
    </row>
    <row r="7" spans="1:147" hidden="1" outlineLevel="1" x14ac:dyDescent="0.2">
      <c r="A7" s="1" t="s">
        <v>93</v>
      </c>
    </row>
    <row r="8" spans="1:147" collapsed="1" x14ac:dyDescent="0.2">
      <c r="A8" s="73"/>
      <c r="J8" s="3" t="s">
        <v>254</v>
      </c>
      <c r="K8" s="3" t="s">
        <v>255</v>
      </c>
    </row>
    <row r="9" spans="1:147" x14ac:dyDescent="0.2">
      <c r="A9" s="11" t="s">
        <v>94</v>
      </c>
      <c r="AT9" s="58" t="s">
        <v>215</v>
      </c>
      <c r="AU9" s="58" t="s">
        <v>216</v>
      </c>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58"/>
      <c r="EI9" s="58"/>
      <c r="EJ9" s="58"/>
      <c r="EK9" s="58"/>
      <c r="EL9" s="58"/>
      <c r="EM9" s="58"/>
      <c r="EN9" s="58"/>
      <c r="EO9" s="58"/>
      <c r="EP9" s="58"/>
      <c r="EQ9" s="58"/>
    </row>
    <row r="10" spans="1:147" ht="10.8" outlineLevel="1" thickBot="1" x14ac:dyDescent="0.25">
      <c r="A10" s="12"/>
      <c r="B10" s="13" t="s">
        <v>95</v>
      </c>
      <c r="C10" s="15" t="s">
        <v>96</v>
      </c>
      <c r="D10" s="15" t="s">
        <v>97</v>
      </c>
      <c r="E10" s="15" t="s">
        <v>98</v>
      </c>
      <c r="F10" s="15" t="s">
        <v>99</v>
      </c>
      <c r="G10" s="15" t="s">
        <v>100</v>
      </c>
      <c r="H10" s="15" t="s">
        <v>101</v>
      </c>
      <c r="I10" s="15" t="s">
        <v>102</v>
      </c>
      <c r="AT10" s="58">
        <v>7</v>
      </c>
      <c r="AU10" s="58">
        <f>CHOOSE(AT10,0,0.25,0.5,0.68,0.8,0.9,0.95,0.98,0.99,0.997,0.999)</f>
        <v>0.95</v>
      </c>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c r="EB10" s="58"/>
      <c r="EC10" s="58"/>
      <c r="ED10" s="58"/>
      <c r="EE10" s="58"/>
      <c r="EF10" s="58"/>
      <c r="EG10" s="58"/>
      <c r="EH10" s="58"/>
      <c r="EI10" s="58"/>
      <c r="EJ10" s="58"/>
      <c r="EK10" s="58"/>
      <c r="EL10" s="58"/>
      <c r="EM10" s="58"/>
      <c r="EN10" s="58"/>
      <c r="EO10" s="58"/>
      <c r="EP10" s="58"/>
      <c r="EQ10" s="58"/>
    </row>
    <row r="11" spans="1:147" outlineLevel="1" x14ac:dyDescent="0.2">
      <c r="B11" s="17">
        <f xml:space="preserve"> 1 - $C$31 / $C$32</f>
        <v>0.74818296784478699</v>
      </c>
      <c r="C11" s="17">
        <f xml:space="preserve"> MAX(0,1 - ($C$31 + 2*($B$30+1))/$C$32)</f>
        <v>0.56183038378611139</v>
      </c>
      <c r="D11" s="18">
        <v>0.13391224874597016</v>
      </c>
      <c r="E11" s="18">
        <v>7.3170731707317069E-2</v>
      </c>
      <c r="F11" s="19">
        <v>246</v>
      </c>
      <c r="G11" s="19">
        <v>100</v>
      </c>
      <c r="H11" s="17">
        <f>_xlfn.NORM.S.INV(1-(1-I11)/2)</f>
        <v>1.9599639845400536</v>
      </c>
      <c r="I11" s="20">
        <f>$AU$10</f>
        <v>0.95</v>
      </c>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58"/>
      <c r="CM11" s="58"/>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58"/>
      <c r="EO11" s="58"/>
      <c r="EP11" s="58"/>
      <c r="EQ11" s="58"/>
    </row>
    <row r="12" spans="1:147" x14ac:dyDescent="0.2">
      <c r="A12" s="73"/>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58"/>
      <c r="CM12" s="58"/>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58"/>
      <c r="EN12" s="58"/>
      <c r="EO12" s="58"/>
      <c r="EP12" s="58"/>
      <c r="EQ12" s="58"/>
    </row>
    <row r="13" spans="1:147" x14ac:dyDescent="0.2">
      <c r="A13" s="11" t="s">
        <v>103</v>
      </c>
      <c r="AT13" s="58" t="s">
        <v>115</v>
      </c>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c r="EO13" s="58"/>
      <c r="EP13" s="58"/>
      <c r="EQ13" s="58"/>
    </row>
    <row r="14" spans="1:147" ht="10.8" outlineLevel="1" thickBot="1" x14ac:dyDescent="0.25">
      <c r="A14" s="15" t="s">
        <v>104</v>
      </c>
      <c r="B14" s="15" t="s">
        <v>105</v>
      </c>
      <c r="C14" s="15" t="s">
        <v>106</v>
      </c>
      <c r="D14" s="15" t="s">
        <v>107</v>
      </c>
      <c r="E14" s="15" t="s">
        <v>108</v>
      </c>
      <c r="F14" s="15" t="str">
        <f>IF($I$11&gt;99%,("Lower"&amp;TEXT($I$11,"0.0%")),("Lower"&amp;TEXT($I$11,"0%")))</f>
        <v>Lower95%</v>
      </c>
      <c r="G14" s="15" t="str">
        <f>IF($I$11&gt;99%,("Upper"&amp;TEXT($I$11,"0.0%")),("Upper"&amp;TEXT($I$11,"0%")))</f>
        <v>Upper95%</v>
      </c>
      <c r="H14" s="15" t="s">
        <v>110</v>
      </c>
      <c r="I14" s="15" t="s">
        <v>109</v>
      </c>
      <c r="AT14" s="58" t="s">
        <v>9</v>
      </c>
      <c r="AU14" s="58" t="s">
        <v>112</v>
      </c>
      <c r="AV14" s="58" t="s">
        <v>13</v>
      </c>
      <c r="AW14" s="58" t="s">
        <v>113</v>
      </c>
      <c r="AX14" s="58" t="s">
        <v>20</v>
      </c>
      <c r="AY14" s="58" t="s">
        <v>23</v>
      </c>
      <c r="AZ14" s="58" t="s">
        <v>25</v>
      </c>
      <c r="BA14" s="58" t="s">
        <v>24</v>
      </c>
      <c r="BB14" s="58" t="s">
        <v>27</v>
      </c>
      <c r="BC14" s="58" t="s">
        <v>26</v>
      </c>
      <c r="BD14" s="58" t="s">
        <v>114</v>
      </c>
      <c r="BE14" s="58" t="s">
        <v>111</v>
      </c>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c r="EB14" s="58"/>
      <c r="EC14" s="58"/>
      <c r="ED14" s="58"/>
      <c r="EE14" s="58"/>
      <c r="EF14" s="58"/>
      <c r="EG14" s="58"/>
      <c r="EH14" s="58"/>
      <c r="EI14" s="58"/>
      <c r="EJ14" s="58"/>
      <c r="EK14" s="58"/>
      <c r="EL14" s="58"/>
      <c r="EM14" s="58"/>
      <c r="EN14" s="58"/>
      <c r="EO14" s="58"/>
      <c r="EP14" s="58"/>
      <c r="EQ14" s="58"/>
    </row>
    <row r="15" spans="1:147" outlineLevel="1" x14ac:dyDescent="0.2">
      <c r="A15" s="21" t="s">
        <v>111</v>
      </c>
      <c r="B15" s="14">
        <v>-46.673580695923114</v>
      </c>
      <c r="C15" s="22">
        <v>5927.4758443691717</v>
      </c>
      <c r="D15" s="14">
        <f t="shared" ref="D15:D26" si="0">B15 / C15</f>
        <v>-7.8741072796206946E-3</v>
      </c>
      <c r="E15" s="14">
        <f t="shared" ref="E15:E26" si="1">2*(1-_xlfn.NORM.S.DIST(ABS(B15)/C15,1))</f>
        <v>0.99371743629301656</v>
      </c>
      <c r="F15" s="22">
        <f t="shared" ref="F15:F26" si="2">B15 - $H$11 * C15</f>
        <v>-11664.312754890643</v>
      </c>
      <c r="G15" s="22">
        <f t="shared" ref="G15:G26" si="3">B15 + $H$11 * C15</f>
        <v>11570.965593498799</v>
      </c>
      <c r="H15" s="14"/>
      <c r="I15" s="14"/>
      <c r="AT15" s="58">
        <v>76.65598123839348</v>
      </c>
      <c r="AU15" s="58">
        <v>-17.597604277306576</v>
      </c>
      <c r="AV15" s="58">
        <v>28.006053870154375</v>
      </c>
      <c r="AW15" s="58">
        <v>11.312867841162689</v>
      </c>
      <c r="AX15" s="58">
        <v>-8.0677338997466581</v>
      </c>
      <c r="AY15" s="58">
        <v>-4.7948328617285902</v>
      </c>
      <c r="AZ15" s="58">
        <v>-4.552937021757419</v>
      </c>
      <c r="BA15" s="58">
        <v>3.179334428099557</v>
      </c>
      <c r="BB15" s="58">
        <v>19.68450699211618</v>
      </c>
      <c r="BC15" s="58">
        <v>-17.985775450957767</v>
      </c>
      <c r="BD15" s="58">
        <v>-22.194425346373077</v>
      </c>
      <c r="BE15" s="58">
        <v>-91.633666954267952</v>
      </c>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58"/>
      <c r="EO15" s="58"/>
      <c r="EP15" s="58"/>
      <c r="EQ15" s="58"/>
    </row>
    <row r="16" spans="1:147" outlineLevel="1" x14ac:dyDescent="0.2">
      <c r="A16" s="21" t="s">
        <v>9</v>
      </c>
      <c r="B16" s="14">
        <v>25.173826891352288</v>
      </c>
      <c r="C16" s="14">
        <v>8.7553401554933021</v>
      </c>
      <c r="D16" s="76">
        <f t="shared" si="0"/>
        <v>2.8752540100406776</v>
      </c>
      <c r="E16" s="14">
        <f t="shared" si="1"/>
        <v>4.0370257928767916E-3</v>
      </c>
      <c r="F16" s="14">
        <f t="shared" si="2"/>
        <v>8.0136755141881046</v>
      </c>
      <c r="G16" s="14">
        <f t="shared" si="3"/>
        <v>42.333978268516475</v>
      </c>
      <c r="H16" s="14">
        <v>5.4101995894360027</v>
      </c>
      <c r="I16" s="77">
        <f>(B16*0.277399343819621)/(PI()/SQRT(3))</f>
        <v>3.8500416301767464</v>
      </c>
      <c r="AT16" s="58">
        <v>-17.597604277306573</v>
      </c>
      <c r="AU16" s="58">
        <v>5.813110454434959</v>
      </c>
      <c r="AV16" s="58">
        <v>-6.7922929692208713</v>
      </c>
      <c r="AW16" s="58">
        <v>-2.9585769218754621</v>
      </c>
      <c r="AX16" s="58">
        <v>2.2917886817874686</v>
      </c>
      <c r="AY16" s="58">
        <v>0.88576304377888415</v>
      </c>
      <c r="AZ16" s="58">
        <v>1.3954697207625693</v>
      </c>
      <c r="BA16" s="58">
        <v>-0.82665486783352582</v>
      </c>
      <c r="BB16" s="58">
        <v>-5.1524360935039812</v>
      </c>
      <c r="BC16" s="58">
        <v>4.8388203980237083</v>
      </c>
      <c r="BD16" s="58">
        <v>5.3293441910791284</v>
      </c>
      <c r="BE16" s="58">
        <v>19.417903629621069</v>
      </c>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58"/>
      <c r="EC16" s="58"/>
      <c r="ED16" s="58"/>
      <c r="EE16" s="58"/>
      <c r="EF16" s="58"/>
      <c r="EG16" s="58"/>
      <c r="EH16" s="58"/>
      <c r="EI16" s="58"/>
      <c r="EJ16" s="58"/>
      <c r="EK16" s="58"/>
      <c r="EL16" s="58"/>
      <c r="EM16" s="58"/>
      <c r="EN16" s="58"/>
      <c r="EO16" s="58"/>
      <c r="EP16" s="58"/>
      <c r="EQ16" s="58"/>
    </row>
    <row r="17" spans="1:147" outlineLevel="1" x14ac:dyDescent="0.2">
      <c r="A17" s="21" t="s">
        <v>112</v>
      </c>
      <c r="B17" s="14">
        <v>-7.2613065437776649</v>
      </c>
      <c r="C17" s="14">
        <v>2.411039289276506</v>
      </c>
      <c r="D17" s="78">
        <f t="shared" si="0"/>
        <v>-3.0116915041880574</v>
      </c>
      <c r="E17" s="14">
        <f t="shared" si="1"/>
        <v>2.5979647363358893E-3</v>
      </c>
      <c r="F17" s="14">
        <f t="shared" si="2"/>
        <v>-11.986856716070665</v>
      </c>
      <c r="G17" s="14">
        <f t="shared" si="3"/>
        <v>-2.5357563714846654</v>
      </c>
      <c r="H17" s="14">
        <v>1.2892432834785821</v>
      </c>
      <c r="I17" s="79">
        <f>(B17*0.239773412201199)/(PI()/SQRT(3))</f>
        <v>-0.95990123349477574</v>
      </c>
      <c r="AT17" s="58">
        <v>28.006053870154368</v>
      </c>
      <c r="AU17" s="58">
        <v>-6.7922929692208704</v>
      </c>
      <c r="AV17" s="58">
        <v>12.163028135873111</v>
      </c>
      <c r="AW17" s="58">
        <v>4.7434819169809952</v>
      </c>
      <c r="AX17" s="58">
        <v>-2.9694631600570953</v>
      </c>
      <c r="AY17" s="58">
        <v>-1.7013114317919935</v>
      </c>
      <c r="AZ17" s="58">
        <v>-1.9153897664019099</v>
      </c>
      <c r="BA17" s="58">
        <v>1.2508263130992929</v>
      </c>
      <c r="BB17" s="58">
        <v>7.7935673982990448</v>
      </c>
      <c r="BC17" s="58">
        <v>-6.5625681014841941</v>
      </c>
      <c r="BD17" s="58">
        <v>-8.3963766144279521</v>
      </c>
      <c r="BE17" s="58">
        <v>-34.017608756941826</v>
      </c>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58"/>
      <c r="EI17" s="58"/>
      <c r="EJ17" s="58"/>
      <c r="EK17" s="58"/>
      <c r="EL17" s="58"/>
      <c r="EM17" s="58"/>
      <c r="EN17" s="58"/>
      <c r="EO17" s="58"/>
      <c r="EP17" s="58"/>
      <c r="EQ17" s="58"/>
    </row>
    <row r="18" spans="1:147" outlineLevel="1" x14ac:dyDescent="0.2">
      <c r="A18" s="21" t="s">
        <v>13</v>
      </c>
      <c r="B18" s="14">
        <v>9.7461211038797124</v>
      </c>
      <c r="C18" s="14">
        <v>3.4875533165635062</v>
      </c>
      <c r="D18" s="80">
        <f t="shared" si="0"/>
        <v>2.7945439737343269</v>
      </c>
      <c r="E18" s="14">
        <f t="shared" si="1"/>
        <v>5.1972971844231886E-3</v>
      </c>
      <c r="F18" s="14">
        <f t="shared" si="2"/>
        <v>2.9106422092520239</v>
      </c>
      <c r="G18" s="14">
        <f t="shared" si="3"/>
        <v>16.5815999985074</v>
      </c>
      <c r="H18" s="14">
        <v>1.7946420386151045</v>
      </c>
      <c r="I18" s="77">
        <f>(B18*0.337078676542325)/(PI()/SQRT(3))</f>
        <v>1.8112309817155576</v>
      </c>
      <c r="AT18" s="58">
        <v>11.312867841162731</v>
      </c>
      <c r="AU18" s="58">
        <v>-2.9585769218754718</v>
      </c>
      <c r="AV18" s="58">
        <v>4.7434819169810121</v>
      </c>
      <c r="AW18" s="58">
        <v>3.725018183116104</v>
      </c>
      <c r="AX18" s="58">
        <v>-1.8147734712315202</v>
      </c>
      <c r="AY18" s="58">
        <v>-0.25916916640609683</v>
      </c>
      <c r="AZ18" s="58">
        <v>0.12994674216148983</v>
      </c>
      <c r="BA18" s="58">
        <v>-0.39129422458413682</v>
      </c>
      <c r="BB18" s="58">
        <v>2.5473817889943371</v>
      </c>
      <c r="BC18" s="58">
        <v>-2.2795170909826972</v>
      </c>
      <c r="BD18" s="58">
        <v>-3.7485631027758886</v>
      </c>
      <c r="BE18" s="58">
        <v>-13.650581414041337</v>
      </c>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c r="EO18" s="58"/>
      <c r="EP18" s="58"/>
      <c r="EQ18" s="58"/>
    </row>
    <row r="19" spans="1:147" outlineLevel="1" x14ac:dyDescent="0.2">
      <c r="A19" s="21" t="s">
        <v>113</v>
      </c>
      <c r="B19" s="14">
        <v>2.8240872317545742</v>
      </c>
      <c r="C19" s="14">
        <v>1.9300306171447394</v>
      </c>
      <c r="D19" s="81">
        <f t="shared" si="0"/>
        <v>1.4632344205671151</v>
      </c>
      <c r="E19" s="14">
        <f t="shared" si="1"/>
        <v>0.14340324528111847</v>
      </c>
      <c r="F19" s="14">
        <f t="shared" si="2"/>
        <v>-0.95870326690872787</v>
      </c>
      <c r="G19" s="14">
        <f t="shared" si="3"/>
        <v>6.6068777304178763</v>
      </c>
      <c r="H19" s="14">
        <v>1.4010491304402586</v>
      </c>
      <c r="I19" s="77">
        <f>(B19*0.467865676261602)/(PI()/SQRT(3))</f>
        <v>0.72846727623838192</v>
      </c>
      <c r="AT19" s="58">
        <v>-8.0677338997466865</v>
      </c>
      <c r="AU19" s="58">
        <v>2.2917886817874753</v>
      </c>
      <c r="AV19" s="58">
        <v>-2.9694631600571069</v>
      </c>
      <c r="AW19" s="58">
        <v>-1.81477347123152</v>
      </c>
      <c r="AX19" s="58">
        <v>2.5045902080832003</v>
      </c>
      <c r="AY19" s="58">
        <v>0.11805693168948815</v>
      </c>
      <c r="AZ19" s="58">
        <v>-0.61865384009748881</v>
      </c>
      <c r="BA19" s="58">
        <v>0.16338635389522385</v>
      </c>
      <c r="BB19" s="58">
        <v>-2.3368514242773761</v>
      </c>
      <c r="BC19" s="58">
        <v>2.570675104425475</v>
      </c>
      <c r="BD19" s="58">
        <v>2.5804957398102668</v>
      </c>
      <c r="BE19" s="58">
        <v>9.0156669443181308</v>
      </c>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58"/>
      <c r="EI19" s="58"/>
      <c r="EJ19" s="58"/>
      <c r="EK19" s="58"/>
      <c r="EL19" s="58"/>
      <c r="EM19" s="58"/>
      <c r="EN19" s="58"/>
      <c r="EO19" s="58"/>
      <c r="EP19" s="58"/>
      <c r="EQ19" s="58"/>
    </row>
    <row r="20" spans="1:147" outlineLevel="1" x14ac:dyDescent="0.2">
      <c r="A20" s="21" t="s">
        <v>20</v>
      </c>
      <c r="B20" s="14">
        <v>-4.1860390132917509</v>
      </c>
      <c r="C20" s="14">
        <v>1.5825897156506485</v>
      </c>
      <c r="D20" s="82">
        <f t="shared" si="0"/>
        <v>-2.6450563730415428</v>
      </c>
      <c r="E20" s="14">
        <f t="shared" si="1"/>
        <v>8.1677308492971168E-3</v>
      </c>
      <c r="F20" s="14">
        <f t="shared" si="2"/>
        <v>-7.287857858270506</v>
      </c>
      <c r="G20" s="14">
        <f t="shared" si="3"/>
        <v>-1.0842201683129953</v>
      </c>
      <c r="H20" s="14">
        <v>1.4003200275439995</v>
      </c>
      <c r="I20" s="79">
        <f>(B20*0.393935274924194)/(PI()/SQRT(3))</f>
        <v>-0.90915702257989484</v>
      </c>
      <c r="AT20" s="58">
        <v>-4.7948328617285707</v>
      </c>
      <c r="AU20" s="58">
        <v>0.88576304377888038</v>
      </c>
      <c r="AV20" s="58">
        <v>-1.7013114317919866</v>
      </c>
      <c r="AW20" s="58">
        <v>-0.25916916640609122</v>
      </c>
      <c r="AX20" s="58">
        <v>0.11805693168948432</v>
      </c>
      <c r="AY20" s="58">
        <v>1.6803451546874819</v>
      </c>
      <c r="AZ20" s="58">
        <v>0.46323580180806978</v>
      </c>
      <c r="BA20" s="58">
        <v>-0.8819825712572511</v>
      </c>
      <c r="BB20" s="58">
        <v>-1.3684299297284901</v>
      </c>
      <c r="BC20" s="58">
        <v>1.6309175986049516</v>
      </c>
      <c r="BD20" s="58">
        <v>1.3514424535328644</v>
      </c>
      <c r="BE20" s="58">
        <v>5.5462674342352223</v>
      </c>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58"/>
      <c r="EN20" s="58"/>
      <c r="EO20" s="58"/>
      <c r="EP20" s="58"/>
      <c r="EQ20" s="58"/>
    </row>
    <row r="21" spans="1:147" outlineLevel="1" x14ac:dyDescent="0.2">
      <c r="A21" s="132" t="s">
        <v>23</v>
      </c>
      <c r="B21" s="133">
        <v>-1.9338915541302888</v>
      </c>
      <c r="C21" s="133">
        <v>1.296281279154907</v>
      </c>
      <c r="D21" s="134">
        <f t="shared" si="0"/>
        <v>-1.4918764817702708</v>
      </c>
      <c r="E21" s="133">
        <f t="shared" si="1"/>
        <v>0.13573152911348263</v>
      </c>
      <c r="F21" s="133">
        <f t="shared" si="2"/>
        <v>-4.4745561751074181</v>
      </c>
      <c r="G21" s="133">
        <f t="shared" si="3"/>
        <v>0.60677306684684007</v>
      </c>
      <c r="H21" s="133">
        <v>1.5024052029378041</v>
      </c>
      <c r="I21" s="135">
        <f>(B21*0.493663179701032)/(PI()/SQRT(3))</f>
        <v>-0.52634876416554333</v>
      </c>
      <c r="AT21" s="58">
        <v>-4.5529362173435493</v>
      </c>
      <c r="AU21" s="58">
        <v>1.395469550402227</v>
      </c>
      <c r="AV21" s="58">
        <v>-1.9153894671520639</v>
      </c>
      <c r="AW21" s="58">
        <v>0.12994684768834311</v>
      </c>
      <c r="AX21" s="58">
        <v>-0.61865391020133864</v>
      </c>
      <c r="AY21" s="58">
        <v>0.46323574453499533</v>
      </c>
      <c r="AZ21" s="58">
        <v>35134859.661914088</v>
      </c>
      <c r="BA21" s="58">
        <v>-2.6233904248229929</v>
      </c>
      <c r="BB21" s="58">
        <v>-1.798423149506662</v>
      </c>
      <c r="BC21" s="58">
        <v>1.4871134936057742</v>
      </c>
      <c r="BD21" s="58">
        <v>0.55395701616409176</v>
      </c>
      <c r="BE21" s="58">
        <v>-35134851.227357842</v>
      </c>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c r="EO21" s="58"/>
      <c r="EP21" s="58"/>
      <c r="EQ21" s="58"/>
    </row>
    <row r="22" spans="1:147" outlineLevel="1" x14ac:dyDescent="0.2">
      <c r="A22" s="132" t="s">
        <v>25</v>
      </c>
      <c r="B22" s="133">
        <v>15.746992146997181</v>
      </c>
      <c r="C22" s="136">
        <v>5927.4665466718652</v>
      </c>
      <c r="D22" s="137">
        <f t="shared" si="0"/>
        <v>2.6566142588925704E-3</v>
      </c>
      <c r="E22" s="133">
        <f t="shared" si="1"/>
        <v>0.99788033099211693</v>
      </c>
      <c r="F22" s="136">
        <f t="shared" si="2"/>
        <v>-11601.873958895863</v>
      </c>
      <c r="G22" s="136">
        <f t="shared" si="3"/>
        <v>11633.367943189856</v>
      </c>
      <c r="H22" s="133">
        <v>1.0819626764167563</v>
      </c>
      <c r="I22" s="138">
        <f>(B22*0.0899827611017996)/(PI()/SQRT(3))</f>
        <v>0.78120979661573442</v>
      </c>
      <c r="AT22" s="58">
        <v>3.1793344280994851</v>
      </c>
      <c r="AU22" s="58">
        <v>-0.8266548678335105</v>
      </c>
      <c r="AV22" s="58">
        <v>1.2508263130992658</v>
      </c>
      <c r="AW22" s="58">
        <v>-0.39129422458414936</v>
      </c>
      <c r="AX22" s="58">
        <v>0.1633863538952324</v>
      </c>
      <c r="AY22" s="58">
        <v>-0.88198257125724744</v>
      </c>
      <c r="AZ22" s="58">
        <v>-2.6233904803483581</v>
      </c>
      <c r="BA22" s="58">
        <v>2.6004674526152538</v>
      </c>
      <c r="BB22" s="58">
        <v>1.6626117925131005</v>
      </c>
      <c r="BC22" s="58">
        <v>-1.312163682841486</v>
      </c>
      <c r="BD22" s="58">
        <v>-0.43132409676755712</v>
      </c>
      <c r="BE22" s="58">
        <v>-3.4938322813840217</v>
      </c>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c r="EO22" s="58"/>
      <c r="EP22" s="58"/>
      <c r="EQ22" s="58"/>
    </row>
    <row r="23" spans="1:147" outlineLevel="1" x14ac:dyDescent="0.2">
      <c r="A23" s="21" t="s">
        <v>24</v>
      </c>
      <c r="B23" s="14">
        <v>1.7424834992426361</v>
      </c>
      <c r="C23" s="14">
        <v>1.6125964940477993</v>
      </c>
      <c r="D23" s="83">
        <f t="shared" si="0"/>
        <v>1.0805452608102886</v>
      </c>
      <c r="E23" s="14">
        <f t="shared" si="1"/>
        <v>0.27989944321397142</v>
      </c>
      <c r="F23" s="14">
        <f t="shared" si="2"/>
        <v>-1.4181475506866095</v>
      </c>
      <c r="G23" s="14">
        <f t="shared" si="3"/>
        <v>4.9031145491718817</v>
      </c>
      <c r="H23" s="14">
        <v>1.1870103259684639</v>
      </c>
      <c r="I23" s="84">
        <f>(B23*0.341504299621586)/(PI()/SQRT(3))</f>
        <v>0.32807686381688761</v>
      </c>
      <c r="AT23" s="58">
        <v>19.684506992116127</v>
      </c>
      <c r="AU23" s="58">
        <v>-5.1524360935039706</v>
      </c>
      <c r="AV23" s="58">
        <v>7.793567398299027</v>
      </c>
      <c r="AW23" s="58">
        <v>2.547381788994318</v>
      </c>
      <c r="AX23" s="58">
        <v>-2.3368514242773633</v>
      </c>
      <c r="AY23" s="58">
        <v>-1.3684299297284923</v>
      </c>
      <c r="AZ23" s="58">
        <v>-1.7984233838404695</v>
      </c>
      <c r="BA23" s="58">
        <v>1.6626117925131181</v>
      </c>
      <c r="BB23" s="58">
        <v>7.5282536759547476</v>
      </c>
      <c r="BC23" s="58">
        <v>-5.4173042836525145</v>
      </c>
      <c r="BD23" s="58">
        <v>-5.6155578367342196</v>
      </c>
      <c r="BE23" s="58">
        <v>-24.482694332036413</v>
      </c>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c r="EO23" s="58"/>
      <c r="EP23" s="58"/>
      <c r="EQ23" s="58"/>
    </row>
    <row r="24" spans="1:147" outlineLevel="1" x14ac:dyDescent="0.2">
      <c r="A24" s="21" t="s">
        <v>27</v>
      </c>
      <c r="B24" s="14">
        <v>8.7816881149555321</v>
      </c>
      <c r="C24" s="14">
        <v>2.7437663304215154</v>
      </c>
      <c r="D24" s="85">
        <f t="shared" si="0"/>
        <v>3.2005962087910129</v>
      </c>
      <c r="E24" s="14">
        <f t="shared" si="1"/>
        <v>1.3714357574585723E-3</v>
      </c>
      <c r="F24" s="14">
        <f t="shared" si="2"/>
        <v>3.4040049253357374</v>
      </c>
      <c r="G24" s="14">
        <f t="shared" si="3"/>
        <v>14.159371304575327</v>
      </c>
      <c r="H24" s="14">
        <v>1.1525432255749632</v>
      </c>
      <c r="I24" s="77">
        <f>(B24*0.497279808122101)/(PI()/SQRT(3))</f>
        <v>2.4076291275120942</v>
      </c>
      <c r="AT24" s="58">
        <v>-17.985775450957732</v>
      </c>
      <c r="AU24" s="58">
        <v>4.8388203980237021</v>
      </c>
      <c r="AV24" s="58">
        <v>-6.5625681014841826</v>
      </c>
      <c r="AW24" s="58">
        <v>-2.2795170909826821</v>
      </c>
      <c r="AX24" s="58">
        <v>2.5706751044254652</v>
      </c>
      <c r="AY24" s="58">
        <v>1.6309175986049536</v>
      </c>
      <c r="AZ24" s="58">
        <v>1.4871136795079678</v>
      </c>
      <c r="BA24" s="58">
        <v>-1.3121636828415004</v>
      </c>
      <c r="BB24" s="58">
        <v>-5.4173042836525163</v>
      </c>
      <c r="BC24" s="58">
        <v>6.1823982190374158</v>
      </c>
      <c r="BD24" s="58">
        <v>5.1968352973842213</v>
      </c>
      <c r="BE24" s="58">
        <v>19.605453894628262</v>
      </c>
      <c r="BF24" s="58"/>
      <c r="BG24" s="58"/>
      <c r="BH24" s="58"/>
      <c r="BI24" s="58"/>
      <c r="BJ24" s="58"/>
      <c r="BK24" s="58"/>
      <c r="BL24" s="58"/>
      <c r="BM24" s="58"/>
      <c r="BN24" s="58"/>
      <c r="BO24" s="58"/>
      <c r="BP24" s="58"/>
      <c r="BQ24" s="58"/>
      <c r="BR24" s="58"/>
      <c r="BS24" s="58"/>
      <c r="BT24" s="58"/>
      <c r="BU24" s="58"/>
      <c r="BV24" s="58"/>
      <c r="BW24" s="58"/>
      <c r="BX24" s="58"/>
      <c r="BY24" s="58"/>
      <c r="BZ24" s="58"/>
      <c r="CA24" s="58"/>
      <c r="CB24" s="58"/>
      <c r="CC24" s="58"/>
      <c r="CD24" s="58"/>
      <c r="CE24" s="58"/>
      <c r="CF24" s="58"/>
      <c r="CG24" s="58"/>
      <c r="CH24" s="58"/>
      <c r="CI24" s="58"/>
      <c r="CJ24" s="58"/>
      <c r="CK24" s="58"/>
      <c r="CL24" s="58"/>
      <c r="CM24" s="58"/>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c r="EO24" s="58"/>
      <c r="EP24" s="58"/>
      <c r="EQ24" s="58"/>
    </row>
    <row r="25" spans="1:147" outlineLevel="1" x14ac:dyDescent="0.2">
      <c r="A25" s="21" t="s">
        <v>26</v>
      </c>
      <c r="B25" s="14">
        <v>-8.4630831290635662</v>
      </c>
      <c r="C25" s="14">
        <v>2.4864428847326083</v>
      </c>
      <c r="D25" s="86">
        <f t="shared" si="0"/>
        <v>-3.4036909438093468</v>
      </c>
      <c r="E25" s="14">
        <f t="shared" si="1"/>
        <v>6.6481928484174446E-4</v>
      </c>
      <c r="F25" s="14">
        <f t="shared" si="2"/>
        <v>-13.336421632755354</v>
      </c>
      <c r="G25" s="14">
        <f t="shared" si="3"/>
        <v>-3.589744625371778</v>
      </c>
      <c r="H25" s="14">
        <v>1.0311509321571755</v>
      </c>
      <c r="I25" s="79">
        <f>(B25*0.260947463860013)/(PI()/SQRT(3))</f>
        <v>-1.2175658027634113</v>
      </c>
      <c r="AT25" s="58">
        <v>-22.194425346373102</v>
      </c>
      <c r="AU25" s="58">
        <v>5.3293441910791346</v>
      </c>
      <c r="AV25" s="58">
        <v>-8.3963766144279646</v>
      </c>
      <c r="AW25" s="58">
        <v>-3.7485631027758801</v>
      </c>
      <c r="AX25" s="58">
        <v>2.580495739810261</v>
      </c>
      <c r="AY25" s="58">
        <v>1.3514424535328717</v>
      </c>
      <c r="AZ25" s="58">
        <v>0.55395724229995358</v>
      </c>
      <c r="BA25" s="58">
        <v>-0.43132409676757921</v>
      </c>
      <c r="BB25" s="58">
        <v>-5.6155578367342409</v>
      </c>
      <c r="BC25" s="58">
        <v>5.1968352973842373</v>
      </c>
      <c r="BD25" s="58">
        <v>6.8327937963291854</v>
      </c>
      <c r="BE25" s="58">
        <v>26.633492567986806</v>
      </c>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c r="EL25" s="58"/>
      <c r="EM25" s="58"/>
      <c r="EN25" s="58"/>
      <c r="EO25" s="58"/>
      <c r="EP25" s="58"/>
      <c r="EQ25" s="58"/>
    </row>
    <row r="26" spans="1:147" outlineLevel="1" x14ac:dyDescent="0.2">
      <c r="A26" s="21" t="s">
        <v>114</v>
      </c>
      <c r="B26" s="14">
        <v>-7.1638462940938039</v>
      </c>
      <c r="C26" s="14">
        <v>2.6139613226536436</v>
      </c>
      <c r="D26" s="87">
        <f t="shared" si="0"/>
        <v>-2.7406091406207969</v>
      </c>
      <c r="E26" s="14">
        <f t="shared" si="1"/>
        <v>6.1325411010955122E-3</v>
      </c>
      <c r="F26" s="14">
        <f t="shared" si="2"/>
        <v>-12.287116343475628</v>
      </c>
      <c r="G26" s="14">
        <f t="shared" si="3"/>
        <v>-2.0405762447119802</v>
      </c>
      <c r="H26" s="14">
        <v>5.8266895214811116</v>
      </c>
      <c r="I26" s="79">
        <f>(B26*1)/(PI()/SQRT(3))</f>
        <v>-3.9496354642942353</v>
      </c>
      <c r="AT26" s="58">
        <v>-91.633667758681753</v>
      </c>
      <c r="AU26" s="58">
        <v>19.417903799981403</v>
      </c>
      <c r="AV26" s="58">
        <v>-34.017609056191652</v>
      </c>
      <c r="AW26" s="58">
        <v>-13.650581519568126</v>
      </c>
      <c r="AX26" s="58">
        <v>9.0156670144219362</v>
      </c>
      <c r="AY26" s="58">
        <v>5.5462674915083188</v>
      </c>
      <c r="AZ26" s="58">
        <v>-35134851.227356769</v>
      </c>
      <c r="BA26" s="58">
        <v>-3.4938323369094788</v>
      </c>
      <c r="BB26" s="58">
        <v>-24.48269456637027</v>
      </c>
      <c r="BC26" s="58">
        <v>19.605454080530489</v>
      </c>
      <c r="BD26" s="58">
        <v>26.633492794122617</v>
      </c>
      <c r="BE26" s="58">
        <v>35134969.885580026</v>
      </c>
      <c r="BF26" s="58"/>
      <c r="BG26" s="58"/>
      <c r="BH26" s="58"/>
      <c r="BI26" s="58"/>
      <c r="BJ26" s="58"/>
      <c r="BK26" s="58"/>
      <c r="BL26" s="58"/>
      <c r="BM26" s="58"/>
      <c r="BN26" s="58"/>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c r="EO26" s="58"/>
      <c r="EP26" s="58"/>
      <c r="EQ26" s="58"/>
    </row>
    <row r="27" spans="1:147" x14ac:dyDescent="0.2">
      <c r="A27" s="73"/>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c r="CE27" s="58"/>
      <c r="CF27" s="58"/>
      <c r="CG27" s="58"/>
      <c r="CH27" s="58"/>
      <c r="CI27" s="58"/>
      <c r="CJ27" s="58"/>
      <c r="CK27" s="58"/>
      <c r="CL27" s="58"/>
      <c r="CM27" s="58"/>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c r="EO27" s="58"/>
      <c r="EP27" s="58"/>
      <c r="EQ27" s="58"/>
    </row>
    <row r="28" spans="1:147" x14ac:dyDescent="0.2">
      <c r="A28" s="11" t="s">
        <v>116</v>
      </c>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c r="EO28" s="58"/>
      <c r="EP28" s="58"/>
      <c r="EQ28" s="58"/>
    </row>
    <row r="29" spans="1:147" ht="10.8" hidden="1" outlineLevel="1" thickBot="1" x14ac:dyDescent="0.25">
      <c r="A29" s="24" t="s">
        <v>117</v>
      </c>
      <c r="B29" s="15" t="s">
        <v>118</v>
      </c>
      <c r="C29" s="15" t="s">
        <v>119</v>
      </c>
      <c r="D29" s="12"/>
      <c r="E29" s="15" t="s">
        <v>108</v>
      </c>
      <c r="F29" s="15" t="s">
        <v>120</v>
      </c>
      <c r="G29" s="15" t="s">
        <v>121</v>
      </c>
      <c r="H29" s="12"/>
      <c r="I29" s="15" t="s">
        <v>122</v>
      </c>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c r="EO29" s="58"/>
      <c r="EP29" s="58"/>
      <c r="EQ29" s="58"/>
    </row>
    <row r="30" spans="1:147" hidden="1" outlineLevel="1" x14ac:dyDescent="0.2">
      <c r="A30" s="21" t="s">
        <v>123</v>
      </c>
      <c r="B30" s="19">
        <v>11</v>
      </c>
      <c r="C30" s="18">
        <f>C32 - C31</f>
        <v>96.3570820280178</v>
      </c>
      <c r="D30" s="5" t="s">
        <v>124</v>
      </c>
      <c r="E30" s="18">
        <f>_xlfn.CHISQ.DIST.RT(C30,B30)</f>
        <v>9.3739005513761207E-16</v>
      </c>
      <c r="F30" s="18">
        <f>C31+2*(1+B30)</f>
        <v>56.431043563217777</v>
      </c>
      <c r="G30" s="18">
        <f>$AU$66</f>
        <v>0.98598927875243669</v>
      </c>
      <c r="H30" s="18" t="s">
        <v>125</v>
      </c>
      <c r="I30" s="18">
        <f>1-C31/C32</f>
        <v>0.74818296784478699</v>
      </c>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c r="EO30" s="58"/>
      <c r="EP30" s="58"/>
      <c r="EQ30" s="58"/>
    </row>
    <row r="31" spans="1:147" hidden="1" outlineLevel="1" x14ac:dyDescent="0.2">
      <c r="A31" s="21" t="s">
        <v>126</v>
      </c>
      <c r="B31" s="19">
        <v>234</v>
      </c>
      <c r="C31" s="18">
        <v>32.431043563217777</v>
      </c>
      <c r="D31" s="5" t="s">
        <v>127</v>
      </c>
      <c r="E31" s="18"/>
      <c r="F31" s="18"/>
      <c r="G31" s="18"/>
      <c r="H31" s="18" t="s">
        <v>128</v>
      </c>
      <c r="I31" s="18">
        <f>1-EXP(((C31/2)-(C32/2))*(2/$F$11))</f>
        <v>0.32409007266113377</v>
      </c>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c r="EO31" s="58"/>
      <c r="EP31" s="58"/>
      <c r="EQ31" s="58"/>
    </row>
    <row r="32" spans="1:147" hidden="1" outlineLevel="1" x14ac:dyDescent="0.2">
      <c r="A32" s="21" t="s">
        <v>129</v>
      </c>
      <c r="B32" s="19">
        <v>245</v>
      </c>
      <c r="C32" s="18">
        <f>-2*(($F$11*(1-$E$11))*LN(1-$E$11)+$F$11*$E$11*LN($E$11))</f>
        <v>128.78812559123557</v>
      </c>
      <c r="D32" s="5" t="s">
        <v>130</v>
      </c>
      <c r="E32" s="18"/>
      <c r="F32" s="18"/>
      <c r="G32" s="18"/>
      <c r="H32" s="18" t="s">
        <v>131</v>
      </c>
      <c r="I32" s="18">
        <f xml:space="preserve"> I31/(1-(($E$11^$E$11)*((1-$E$11)^(1-$E$11)))^2)</f>
        <v>0.79516905884898959</v>
      </c>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c r="EO32" s="58"/>
      <c r="EP32" s="58"/>
      <c r="EQ32" s="58"/>
    </row>
    <row r="33" spans="1:147" collapsed="1" x14ac:dyDescent="0.2">
      <c r="A33" s="73"/>
      <c r="B33" s="16"/>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c r="EB33" s="58"/>
      <c r="EC33" s="58"/>
      <c r="ED33" s="58"/>
      <c r="EE33" s="58"/>
      <c r="EF33" s="58"/>
      <c r="EG33" s="58"/>
      <c r="EH33" s="58"/>
      <c r="EI33" s="58"/>
      <c r="EJ33" s="58"/>
      <c r="EK33" s="58"/>
      <c r="EL33" s="58"/>
      <c r="EM33" s="58"/>
      <c r="EN33" s="58"/>
      <c r="EO33" s="58"/>
      <c r="EP33" s="58"/>
      <c r="EQ33" s="58"/>
    </row>
    <row r="34" spans="1:147" x14ac:dyDescent="0.2">
      <c r="A34" s="11" t="s">
        <v>132</v>
      </c>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c r="EA34" s="58"/>
      <c r="EB34" s="58"/>
      <c r="EC34" s="58"/>
      <c r="ED34" s="58"/>
      <c r="EE34" s="58"/>
      <c r="EF34" s="58"/>
      <c r="EG34" s="58"/>
      <c r="EH34" s="58"/>
      <c r="EI34" s="58"/>
      <c r="EJ34" s="58"/>
      <c r="EK34" s="58"/>
      <c r="EL34" s="58"/>
      <c r="EM34" s="58"/>
      <c r="EN34" s="58"/>
      <c r="EO34" s="58"/>
      <c r="EP34" s="58"/>
      <c r="EQ34" s="58"/>
    </row>
    <row r="35" spans="1:147" ht="10.8" hidden="1" outlineLevel="1" thickBot="1" x14ac:dyDescent="0.25">
      <c r="A35" s="26" t="s">
        <v>104</v>
      </c>
      <c r="B35" s="12" t="s">
        <v>133</v>
      </c>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c r="EA35" s="58"/>
      <c r="EB35" s="58"/>
      <c r="EC35" s="58"/>
      <c r="ED35" s="58"/>
      <c r="EE35" s="58"/>
      <c r="EF35" s="58"/>
      <c r="EG35" s="58"/>
      <c r="EH35" s="58"/>
      <c r="EI35" s="58"/>
      <c r="EJ35" s="58"/>
      <c r="EK35" s="58"/>
      <c r="EL35" s="58"/>
      <c r="EM35" s="58"/>
      <c r="EN35" s="58"/>
      <c r="EO35" s="58"/>
      <c r="EP35" s="58"/>
      <c r="EQ35" s="58"/>
    </row>
    <row r="36" spans="1:147" ht="10.8" hidden="1" outlineLevel="1" thickBot="1" x14ac:dyDescent="0.25">
      <c r="A36" s="25" t="s">
        <v>111</v>
      </c>
      <c r="B36" s="27">
        <v>1</v>
      </c>
      <c r="C36" s="28" t="s">
        <v>134</v>
      </c>
      <c r="D36" s="18"/>
      <c r="E36" s="18"/>
      <c r="F36" s="18"/>
      <c r="G36" s="18"/>
      <c r="H36" s="18"/>
      <c r="I36" s="18"/>
      <c r="J36" s="18"/>
      <c r="K36" s="18"/>
      <c r="L36" s="18"/>
      <c r="M36" s="1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58"/>
      <c r="CZ36" s="58"/>
      <c r="DA36" s="58"/>
      <c r="DB36" s="58"/>
      <c r="DC36" s="58"/>
      <c r="DD36" s="58"/>
      <c r="DE36" s="58"/>
      <c r="DF36" s="58"/>
      <c r="DG36" s="58"/>
      <c r="DH36" s="58"/>
      <c r="DI36" s="58"/>
      <c r="DJ36" s="58"/>
      <c r="DK36" s="58"/>
      <c r="DL36" s="58"/>
      <c r="DM36" s="58"/>
      <c r="DN36" s="58"/>
      <c r="DO36" s="58"/>
      <c r="DP36" s="58"/>
      <c r="DQ36" s="58"/>
      <c r="DR36" s="58"/>
      <c r="DS36" s="58"/>
      <c r="DT36" s="58"/>
      <c r="DU36" s="58"/>
      <c r="DV36" s="58"/>
      <c r="DW36" s="58"/>
      <c r="DX36" s="58"/>
      <c r="DY36" s="58"/>
      <c r="DZ36" s="58"/>
      <c r="EA36" s="58"/>
      <c r="EB36" s="58"/>
      <c r="EC36" s="58"/>
      <c r="ED36" s="58"/>
      <c r="EE36" s="58"/>
      <c r="EF36" s="58"/>
      <c r="EG36" s="58"/>
      <c r="EH36" s="58"/>
      <c r="EI36" s="58"/>
      <c r="EJ36" s="58"/>
      <c r="EK36" s="58"/>
      <c r="EL36" s="58"/>
      <c r="EM36" s="58"/>
      <c r="EN36" s="58"/>
      <c r="EO36" s="58"/>
      <c r="EP36" s="58"/>
      <c r="EQ36" s="58"/>
    </row>
    <row r="37" spans="1:147" ht="10.8" hidden="1" outlineLevel="1" thickBot="1" x14ac:dyDescent="0.25">
      <c r="A37" s="25" t="s">
        <v>9</v>
      </c>
      <c r="B37" s="27">
        <v>-1.7656810250615772E-3</v>
      </c>
      <c r="C37" s="27">
        <v>1</v>
      </c>
      <c r="D37" s="28" t="s">
        <v>135</v>
      </c>
      <c r="E37" s="18"/>
      <c r="F37" s="18"/>
      <c r="G37" s="18"/>
      <c r="H37" s="18"/>
      <c r="I37" s="18"/>
      <c r="J37" s="18"/>
      <c r="K37" s="18"/>
      <c r="L37" s="18"/>
      <c r="M37" s="1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c r="EA37" s="58"/>
      <c r="EB37" s="58"/>
      <c r="EC37" s="58"/>
      <c r="ED37" s="58"/>
      <c r="EE37" s="58"/>
      <c r="EF37" s="58"/>
      <c r="EG37" s="58"/>
      <c r="EH37" s="58"/>
      <c r="EI37" s="58"/>
      <c r="EJ37" s="58"/>
      <c r="EK37" s="58"/>
      <c r="EL37" s="58"/>
      <c r="EM37" s="58"/>
      <c r="EN37" s="58"/>
      <c r="EO37" s="58"/>
      <c r="EP37" s="58"/>
      <c r="EQ37" s="58"/>
    </row>
    <row r="38" spans="1:147" ht="10.8" hidden="1" outlineLevel="1" thickBot="1" x14ac:dyDescent="0.25">
      <c r="A38" s="25" t="s">
        <v>112</v>
      </c>
      <c r="B38" s="27">
        <v>1.3587146591874514E-3</v>
      </c>
      <c r="C38" s="88">
        <v>-0.83363556842882791</v>
      </c>
      <c r="D38" s="27">
        <v>1</v>
      </c>
      <c r="E38" s="28" t="s">
        <v>136</v>
      </c>
      <c r="F38" s="18"/>
      <c r="G38" s="18"/>
      <c r="H38" s="18"/>
      <c r="I38" s="18"/>
      <c r="J38" s="18"/>
      <c r="K38" s="18"/>
      <c r="L38" s="18"/>
      <c r="M38" s="1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58"/>
      <c r="DD38" s="58"/>
      <c r="DE38" s="58"/>
      <c r="DF38" s="58"/>
      <c r="DG38" s="58"/>
      <c r="DH38" s="58"/>
      <c r="DI38" s="58"/>
      <c r="DJ38" s="58"/>
      <c r="DK38" s="58"/>
      <c r="DL38" s="58"/>
      <c r="DM38" s="58"/>
      <c r="DN38" s="58"/>
      <c r="DO38" s="58"/>
      <c r="DP38" s="58"/>
      <c r="DQ38" s="58"/>
      <c r="DR38" s="58"/>
      <c r="DS38" s="58"/>
      <c r="DT38" s="58"/>
      <c r="DU38" s="58"/>
      <c r="DV38" s="58"/>
      <c r="DW38" s="58"/>
      <c r="DX38" s="58"/>
      <c r="DY38" s="58"/>
      <c r="DZ38" s="58"/>
      <c r="EA38" s="58"/>
      <c r="EB38" s="58"/>
      <c r="EC38" s="58"/>
      <c r="ED38" s="58"/>
      <c r="EE38" s="58"/>
      <c r="EF38" s="58"/>
      <c r="EG38" s="58"/>
      <c r="EH38" s="58"/>
      <c r="EI38" s="58"/>
      <c r="EJ38" s="58"/>
      <c r="EK38" s="58"/>
      <c r="EL38" s="58"/>
      <c r="EM38" s="58"/>
      <c r="EN38" s="58"/>
      <c r="EO38" s="58"/>
      <c r="EP38" s="58"/>
      <c r="EQ38" s="58"/>
    </row>
    <row r="39" spans="1:147" ht="10.8" hidden="1" outlineLevel="1" thickBot="1" x14ac:dyDescent="0.25">
      <c r="A39" s="25" t="s">
        <v>13</v>
      </c>
      <c r="B39" s="27">
        <v>-1.6455577696837616E-3</v>
      </c>
      <c r="C39" s="89">
        <v>0.91718731688360688</v>
      </c>
      <c r="D39" s="90">
        <v>-0.80777659719683537</v>
      </c>
      <c r="E39" s="27">
        <v>1</v>
      </c>
      <c r="F39" s="28" t="s">
        <v>137</v>
      </c>
      <c r="G39" s="18"/>
      <c r="H39" s="18"/>
      <c r="I39" s="18"/>
      <c r="J39" s="18"/>
      <c r="K39" s="18"/>
      <c r="L39" s="18"/>
      <c r="M39" s="1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58"/>
      <c r="DD39" s="58"/>
      <c r="DE39" s="58"/>
      <c r="DF39" s="58"/>
      <c r="DG39" s="58"/>
      <c r="DH39" s="58"/>
      <c r="DI39" s="58"/>
      <c r="DJ39" s="58"/>
      <c r="DK39" s="58"/>
      <c r="DL39" s="58"/>
      <c r="DM39" s="58"/>
      <c r="DN39" s="58"/>
      <c r="DO39" s="58"/>
      <c r="DP39" s="58"/>
      <c r="DQ39" s="58"/>
      <c r="DR39" s="58"/>
      <c r="DS39" s="58"/>
      <c r="DT39" s="58"/>
      <c r="DU39" s="58"/>
      <c r="DV39" s="58"/>
      <c r="DW39" s="58"/>
      <c r="DX39" s="58"/>
      <c r="DY39" s="58"/>
      <c r="DZ39" s="58"/>
      <c r="EA39" s="58"/>
      <c r="EB39" s="58"/>
      <c r="EC39" s="58"/>
      <c r="ED39" s="58"/>
      <c r="EE39" s="58"/>
      <c r="EF39" s="58"/>
      <c r="EG39" s="58"/>
      <c r="EH39" s="58"/>
      <c r="EI39" s="58"/>
      <c r="EJ39" s="58"/>
      <c r="EK39" s="58"/>
      <c r="EL39" s="58"/>
      <c r="EM39" s="58"/>
      <c r="EN39" s="58"/>
      <c r="EO39" s="58"/>
      <c r="EP39" s="58"/>
      <c r="EQ39" s="58"/>
    </row>
    <row r="40" spans="1:147" ht="10.8" hidden="1" outlineLevel="1" thickBot="1" x14ac:dyDescent="0.25">
      <c r="A40" s="25" t="s">
        <v>113</v>
      </c>
      <c r="B40" s="27">
        <v>-1.1932107521350137E-3</v>
      </c>
      <c r="C40" s="91">
        <v>0.66947673822667708</v>
      </c>
      <c r="D40" s="92">
        <v>-0.6357910048240909</v>
      </c>
      <c r="E40" s="93">
        <v>0.70471285722362165</v>
      </c>
      <c r="F40" s="27">
        <v>1</v>
      </c>
      <c r="G40" s="28" t="s">
        <v>138</v>
      </c>
      <c r="H40" s="18"/>
      <c r="I40" s="18"/>
      <c r="J40" s="18"/>
      <c r="K40" s="18"/>
      <c r="L40" s="18"/>
      <c r="M40" s="1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c r="EA40" s="58"/>
      <c r="EB40" s="58"/>
      <c r="EC40" s="58"/>
      <c r="ED40" s="58"/>
      <c r="EE40" s="58"/>
      <c r="EF40" s="58"/>
      <c r="EG40" s="58"/>
      <c r="EH40" s="58"/>
      <c r="EI40" s="58"/>
      <c r="EJ40" s="58"/>
      <c r="EK40" s="58"/>
      <c r="EL40" s="58"/>
      <c r="EM40" s="58"/>
      <c r="EN40" s="58"/>
      <c r="EO40" s="58"/>
      <c r="EP40" s="58"/>
      <c r="EQ40" s="58"/>
    </row>
    <row r="41" spans="1:147" ht="10.8" hidden="1" outlineLevel="1" thickBot="1" x14ac:dyDescent="0.25">
      <c r="A41" s="25" t="s">
        <v>20</v>
      </c>
      <c r="B41" s="27">
        <v>9.6108041600015078E-4</v>
      </c>
      <c r="C41" s="94">
        <v>-0.58225094563535562</v>
      </c>
      <c r="D41" s="95">
        <v>0.6006229788967774</v>
      </c>
      <c r="E41" s="96">
        <v>-0.53800801646941721</v>
      </c>
      <c r="F41" s="97">
        <v>-0.59414149453906029</v>
      </c>
      <c r="G41" s="27">
        <v>1</v>
      </c>
      <c r="H41" s="28" t="s">
        <v>139</v>
      </c>
      <c r="I41" s="18"/>
      <c r="J41" s="18"/>
      <c r="K41" s="18"/>
      <c r="L41" s="18"/>
      <c r="M41" s="1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c r="EA41" s="58"/>
      <c r="EB41" s="58"/>
      <c r="EC41" s="58"/>
      <c r="ED41" s="58"/>
      <c r="EE41" s="58"/>
      <c r="EF41" s="58"/>
      <c r="EG41" s="58"/>
      <c r="EH41" s="58"/>
      <c r="EI41" s="58"/>
      <c r="EJ41" s="58"/>
      <c r="EK41" s="58"/>
      <c r="EL41" s="58"/>
      <c r="EM41" s="58"/>
      <c r="EN41" s="58"/>
      <c r="EO41" s="58"/>
      <c r="EP41" s="58"/>
      <c r="EQ41" s="58"/>
    </row>
    <row r="42" spans="1:147" ht="10.8" hidden="1" outlineLevel="1" thickBot="1" x14ac:dyDescent="0.25">
      <c r="A42" s="25" t="s">
        <v>23</v>
      </c>
      <c r="B42" s="27">
        <v>7.2182474327489392E-4</v>
      </c>
      <c r="C42" s="98">
        <v>-0.42247518082681013</v>
      </c>
      <c r="D42" s="99">
        <v>0.28340924946511226</v>
      </c>
      <c r="E42" s="100">
        <v>-0.37632555909287446</v>
      </c>
      <c r="F42" s="101">
        <v>-0.10359048927775272</v>
      </c>
      <c r="G42" s="102">
        <v>5.7547161033039827E-2</v>
      </c>
      <c r="H42" s="27">
        <v>1</v>
      </c>
      <c r="I42" s="28" t="s">
        <v>140</v>
      </c>
      <c r="J42" s="18"/>
      <c r="K42" s="18"/>
      <c r="L42" s="18"/>
      <c r="M42" s="1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c r="EB42" s="58"/>
      <c r="EC42" s="58"/>
      <c r="ED42" s="58"/>
      <c r="EE42" s="58"/>
      <c r="EF42" s="58"/>
      <c r="EG42" s="58"/>
      <c r="EH42" s="58"/>
      <c r="EI42" s="58"/>
      <c r="EJ42" s="58"/>
      <c r="EK42" s="58"/>
      <c r="EL42" s="58"/>
      <c r="EM42" s="58"/>
      <c r="EN42" s="58"/>
      <c r="EO42" s="58"/>
      <c r="EP42" s="58"/>
      <c r="EQ42" s="58"/>
    </row>
    <row r="43" spans="1:147" ht="10.8" hidden="1" outlineLevel="1" thickBot="1" x14ac:dyDescent="0.25">
      <c r="A43" s="25" t="s">
        <v>25</v>
      </c>
      <c r="B43" s="27">
        <v>-0.99999819136188595</v>
      </c>
      <c r="C43" s="103">
        <v>-8.7730262951788912E-5</v>
      </c>
      <c r="D43" s="104">
        <v>9.7644315516349012E-5</v>
      </c>
      <c r="E43" s="103">
        <v>-9.2654630316342209E-5</v>
      </c>
      <c r="F43" s="104">
        <v>1.1358799627585165E-5</v>
      </c>
      <c r="G43" s="103">
        <v>-6.594931841294197E-5</v>
      </c>
      <c r="H43" s="104">
        <v>6.0288392298620966E-5</v>
      </c>
      <c r="I43" s="27">
        <v>1</v>
      </c>
      <c r="J43" s="28" t="s">
        <v>141</v>
      </c>
      <c r="K43" s="18"/>
      <c r="L43" s="18"/>
      <c r="M43" s="1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58"/>
      <c r="EN43" s="58"/>
      <c r="EO43" s="58"/>
      <c r="EP43" s="58"/>
      <c r="EQ43" s="58"/>
    </row>
    <row r="44" spans="1:147" ht="10.8" hidden="1" outlineLevel="1" thickBot="1" x14ac:dyDescent="0.25">
      <c r="A44" s="25" t="s">
        <v>24</v>
      </c>
      <c r="B44" s="27">
        <v>-3.6551613188939342E-4</v>
      </c>
      <c r="C44" s="105">
        <v>0.22518397340166635</v>
      </c>
      <c r="D44" s="106">
        <v>-0.21261516054117158</v>
      </c>
      <c r="E44" s="105">
        <v>0.22240801897677842</v>
      </c>
      <c r="F44" s="107">
        <v>-0.12572265043864334</v>
      </c>
      <c r="G44" s="108">
        <v>6.4020893466334119E-2</v>
      </c>
      <c r="H44" s="98">
        <v>-0.42192478999798516</v>
      </c>
      <c r="I44" s="103">
        <v>-2.744530840871709E-4</v>
      </c>
      <c r="J44" s="27">
        <v>1</v>
      </c>
      <c r="K44" s="28" t="s">
        <v>142</v>
      </c>
      <c r="L44" s="18"/>
      <c r="M44" s="1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58"/>
      <c r="EN44" s="58"/>
      <c r="EO44" s="58"/>
      <c r="EP44" s="58"/>
      <c r="EQ44" s="58"/>
    </row>
    <row r="45" spans="1:147" ht="10.8" hidden="1" outlineLevel="1" thickBot="1" x14ac:dyDescent="0.25">
      <c r="A45" s="25" t="s">
        <v>27</v>
      </c>
      <c r="B45" s="27">
        <v>-1.5053666664443823E-3</v>
      </c>
      <c r="C45" s="109">
        <v>0.81941591758967336</v>
      </c>
      <c r="D45" s="110">
        <v>-0.77886323457546836</v>
      </c>
      <c r="E45" s="111">
        <v>0.81445729463985272</v>
      </c>
      <c r="F45" s="112">
        <v>0.48104169242517331</v>
      </c>
      <c r="G45" s="96">
        <v>-0.53816523520601323</v>
      </c>
      <c r="H45" s="113">
        <v>-0.38474784223366787</v>
      </c>
      <c r="I45" s="103">
        <v>-1.1057977623144525E-4</v>
      </c>
      <c r="J45" s="114">
        <v>0.37576646813069448</v>
      </c>
      <c r="K45" s="27">
        <v>1</v>
      </c>
      <c r="L45" s="28" t="s">
        <v>143</v>
      </c>
      <c r="M45" s="1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c r="CB45" s="58"/>
      <c r="CC45" s="58"/>
      <c r="CD45" s="58"/>
      <c r="CE45" s="58"/>
      <c r="CF45" s="58"/>
      <c r="CG45" s="58"/>
      <c r="CH45" s="58"/>
      <c r="CI45" s="58"/>
      <c r="CJ45" s="58"/>
      <c r="CK45" s="58"/>
      <c r="CL45" s="58"/>
      <c r="CM45" s="58"/>
      <c r="CN45" s="58"/>
      <c r="CO45" s="58"/>
      <c r="CP45" s="58"/>
      <c r="CQ45" s="58"/>
      <c r="CR45" s="58"/>
      <c r="CS45" s="58"/>
      <c r="CT45" s="58"/>
      <c r="CU45" s="58"/>
      <c r="CV45" s="58"/>
      <c r="CW45" s="58"/>
      <c r="CX45" s="58"/>
      <c r="CY45" s="58"/>
      <c r="CZ45" s="58"/>
      <c r="DA45" s="58"/>
      <c r="DB45" s="58"/>
      <c r="DC45" s="58"/>
      <c r="DD45" s="58"/>
      <c r="DE45" s="58"/>
      <c r="DF45" s="58"/>
      <c r="DG45" s="58"/>
      <c r="DH45" s="58"/>
      <c r="DI45" s="58"/>
      <c r="DJ45" s="58"/>
      <c r="DK45" s="58"/>
      <c r="DL45" s="58"/>
      <c r="DM45" s="58"/>
      <c r="DN45" s="58"/>
      <c r="DO45" s="58"/>
      <c r="DP45" s="58"/>
      <c r="DQ45" s="58"/>
      <c r="DR45" s="58"/>
      <c r="DS45" s="58"/>
      <c r="DT45" s="58"/>
      <c r="DU45" s="58"/>
      <c r="DV45" s="58"/>
      <c r="DW45" s="58"/>
      <c r="DX45" s="58"/>
      <c r="DY45" s="58"/>
      <c r="DZ45" s="58"/>
      <c r="EA45" s="58"/>
      <c r="EB45" s="58"/>
      <c r="EC45" s="58"/>
      <c r="ED45" s="58"/>
      <c r="EE45" s="58"/>
      <c r="EF45" s="58"/>
      <c r="EG45" s="58"/>
      <c r="EH45" s="58"/>
      <c r="EI45" s="58"/>
      <c r="EJ45" s="58"/>
      <c r="EK45" s="58"/>
      <c r="EL45" s="58"/>
      <c r="EM45" s="58"/>
      <c r="EN45" s="58"/>
      <c r="EO45" s="58"/>
      <c r="EP45" s="58"/>
      <c r="EQ45" s="58"/>
    </row>
    <row r="46" spans="1:147" ht="10.8" hidden="1" outlineLevel="1" thickBot="1" x14ac:dyDescent="0.25">
      <c r="A46" s="25" t="s">
        <v>26</v>
      </c>
      <c r="B46" s="27">
        <v>1.3302357669772045E-3</v>
      </c>
      <c r="C46" s="115">
        <v>-0.82618566581761388</v>
      </c>
      <c r="D46" s="116">
        <v>0.8071546026360239</v>
      </c>
      <c r="E46" s="117">
        <v>-0.75678842315256467</v>
      </c>
      <c r="F46" s="118">
        <v>-0.47500717156632244</v>
      </c>
      <c r="G46" s="119">
        <v>0.65328150765581683</v>
      </c>
      <c r="H46" s="120">
        <v>0.50600438730220176</v>
      </c>
      <c r="I46" s="104">
        <v>1.0090125531678397E-4</v>
      </c>
      <c r="J46" s="121">
        <v>-0.32725313417507063</v>
      </c>
      <c r="K46" s="122">
        <v>-0.79406786319870004</v>
      </c>
      <c r="L46" s="27">
        <v>1</v>
      </c>
      <c r="M46" s="28" t="s">
        <v>144</v>
      </c>
      <c r="AT46" s="58"/>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58"/>
      <c r="DD46" s="58"/>
      <c r="DE46" s="58"/>
      <c r="DF46" s="58"/>
      <c r="DG46" s="58"/>
      <c r="DH46" s="58"/>
      <c r="DI46" s="58"/>
      <c r="DJ46" s="58"/>
      <c r="DK46" s="58"/>
      <c r="DL46" s="58"/>
      <c r="DM46" s="58"/>
      <c r="DN46" s="58"/>
      <c r="DO46" s="58"/>
      <c r="DP46" s="58"/>
      <c r="DQ46" s="58"/>
      <c r="DR46" s="58"/>
      <c r="DS46" s="58"/>
      <c r="DT46" s="58"/>
      <c r="DU46" s="58"/>
      <c r="DV46" s="58"/>
      <c r="DW46" s="58"/>
      <c r="DX46" s="58"/>
      <c r="DY46" s="58"/>
      <c r="DZ46" s="58"/>
      <c r="EA46" s="58"/>
      <c r="EB46" s="58"/>
      <c r="EC46" s="58"/>
      <c r="ED46" s="58"/>
      <c r="EE46" s="58"/>
      <c r="EF46" s="58"/>
      <c r="EG46" s="58"/>
      <c r="EH46" s="58"/>
      <c r="EI46" s="58"/>
      <c r="EJ46" s="58"/>
      <c r="EK46" s="58"/>
      <c r="EL46" s="58"/>
      <c r="EM46" s="58"/>
      <c r="EN46" s="58"/>
      <c r="EO46" s="58"/>
      <c r="EP46" s="58"/>
      <c r="EQ46" s="58"/>
    </row>
    <row r="47" spans="1:147" hidden="1" outlineLevel="1" x14ac:dyDescent="0.2">
      <c r="A47" s="25" t="s">
        <v>114</v>
      </c>
      <c r="B47" s="27">
        <v>1.7189338779211921E-3</v>
      </c>
      <c r="C47" s="123">
        <v>-0.96977665193359219</v>
      </c>
      <c r="D47" s="124">
        <v>0.84561041801630565</v>
      </c>
      <c r="E47" s="125">
        <v>-0.92102601520425542</v>
      </c>
      <c r="F47" s="126">
        <v>-0.74302165339033133</v>
      </c>
      <c r="G47" s="127">
        <v>0.62378603817212297</v>
      </c>
      <c r="H47" s="128">
        <v>0.3988404074229569</v>
      </c>
      <c r="I47" s="104">
        <v>3.5752628458469712E-5</v>
      </c>
      <c r="J47" s="101">
        <v>-0.10232431665239816</v>
      </c>
      <c r="K47" s="129">
        <v>-0.78297270923939821</v>
      </c>
      <c r="L47" s="130">
        <v>0.79957886876311079</v>
      </c>
      <c r="M47" s="27">
        <v>1</v>
      </c>
      <c r="AT47" s="58"/>
      <c r="AU47" s="58"/>
      <c r="AV47" s="58"/>
      <c r="AW47" s="58"/>
      <c r="AX47" s="58"/>
      <c r="AY47" s="58"/>
      <c r="AZ47" s="58"/>
      <c r="BA47" s="58"/>
      <c r="BB47" s="58"/>
      <c r="BC47" s="58"/>
      <c r="BD47" s="58"/>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c r="CH47" s="58"/>
      <c r="CI47" s="58"/>
      <c r="CJ47" s="58"/>
      <c r="CK47" s="58"/>
      <c r="CL47" s="58"/>
      <c r="CM47" s="58"/>
      <c r="CN47" s="58"/>
      <c r="CO47" s="58"/>
      <c r="CP47" s="58"/>
      <c r="CQ47" s="58"/>
      <c r="CR47" s="58"/>
      <c r="CS47" s="58"/>
      <c r="CT47" s="58"/>
      <c r="CU47" s="58"/>
      <c r="CV47" s="58"/>
      <c r="CW47" s="58"/>
      <c r="CX47" s="58"/>
      <c r="CY47" s="58"/>
      <c r="CZ47" s="58"/>
      <c r="DA47" s="58"/>
      <c r="DB47" s="58"/>
      <c r="DC47" s="58"/>
      <c r="DD47" s="58"/>
      <c r="DE47" s="58"/>
      <c r="DF47" s="58"/>
      <c r="DG47" s="58"/>
      <c r="DH47" s="58"/>
      <c r="DI47" s="58"/>
      <c r="DJ47" s="58"/>
      <c r="DK47" s="58"/>
      <c r="DL47" s="58"/>
      <c r="DM47" s="58"/>
      <c r="DN47" s="58"/>
      <c r="DO47" s="58"/>
      <c r="DP47" s="58"/>
      <c r="DQ47" s="58"/>
      <c r="DR47" s="58"/>
      <c r="DS47" s="58"/>
      <c r="DT47" s="58"/>
      <c r="DU47" s="58"/>
      <c r="DV47" s="58"/>
      <c r="DW47" s="58"/>
      <c r="DX47" s="58"/>
      <c r="DY47" s="58"/>
      <c r="DZ47" s="58"/>
      <c r="EA47" s="58"/>
      <c r="EB47" s="58"/>
      <c r="EC47" s="58"/>
      <c r="ED47" s="58"/>
      <c r="EE47" s="58"/>
      <c r="EF47" s="58"/>
      <c r="EG47" s="58"/>
      <c r="EH47" s="58"/>
      <c r="EI47" s="58"/>
      <c r="EJ47" s="58"/>
      <c r="EK47" s="58"/>
      <c r="EL47" s="58"/>
      <c r="EM47" s="58"/>
      <c r="EN47" s="58"/>
      <c r="EO47" s="58"/>
      <c r="EP47" s="58"/>
      <c r="EQ47" s="58"/>
    </row>
    <row r="48" spans="1:147" hidden="1" outlineLevel="1" x14ac:dyDescent="0.2">
      <c r="A48" s="1" t="s">
        <v>145</v>
      </c>
      <c r="C48" s="131"/>
      <c r="AT48" s="58"/>
      <c r="AU48" s="58"/>
      <c r="AV48" s="58"/>
      <c r="AW48" s="58"/>
      <c r="AX48" s="58"/>
      <c r="AY48" s="58"/>
      <c r="AZ48" s="58"/>
      <c r="BA48" s="58"/>
      <c r="BB48" s="58"/>
      <c r="BC48" s="58"/>
      <c r="BD48" s="58"/>
      <c r="BE48" s="58"/>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c r="CG48" s="58"/>
      <c r="CH48" s="58"/>
      <c r="CI48" s="58"/>
      <c r="CJ48" s="58"/>
      <c r="CK48" s="58"/>
      <c r="CL48" s="58"/>
      <c r="CM48" s="58"/>
      <c r="CN48" s="58"/>
      <c r="CO48" s="58"/>
      <c r="CP48" s="58"/>
      <c r="CQ48" s="58"/>
      <c r="CR48" s="58"/>
      <c r="CS48" s="58"/>
      <c r="CT48" s="58"/>
      <c r="CU48" s="58"/>
      <c r="CV48" s="58"/>
      <c r="CW48" s="58"/>
      <c r="CX48" s="58"/>
      <c r="CY48" s="58"/>
      <c r="CZ48" s="58"/>
      <c r="DA48" s="58"/>
      <c r="DB48" s="58"/>
      <c r="DC48" s="58"/>
      <c r="DD48" s="58"/>
      <c r="DE48" s="58"/>
      <c r="DF48" s="58"/>
      <c r="DG48" s="58"/>
      <c r="DH48" s="58"/>
      <c r="DI48" s="58"/>
      <c r="DJ48" s="58"/>
      <c r="DK48" s="58"/>
      <c r="DL48" s="58"/>
      <c r="DM48" s="58"/>
      <c r="DN48" s="58"/>
      <c r="DO48" s="58"/>
      <c r="DP48" s="58"/>
      <c r="DQ48" s="58"/>
      <c r="DR48" s="58"/>
      <c r="DS48" s="58"/>
      <c r="DT48" s="58"/>
      <c r="DU48" s="58"/>
      <c r="DV48" s="58"/>
      <c r="DW48" s="58"/>
      <c r="DX48" s="58"/>
      <c r="DY48" s="58"/>
      <c r="DZ48" s="58"/>
      <c r="EA48" s="58"/>
      <c r="EB48" s="58"/>
      <c r="EC48" s="58"/>
      <c r="ED48" s="58"/>
      <c r="EE48" s="58"/>
      <c r="EF48" s="58"/>
      <c r="EG48" s="58"/>
      <c r="EH48" s="58"/>
      <c r="EI48" s="58"/>
      <c r="EJ48" s="58"/>
      <c r="EK48" s="58"/>
      <c r="EL48" s="58"/>
      <c r="EM48" s="58"/>
      <c r="EN48" s="58"/>
      <c r="EO48" s="58"/>
      <c r="EP48" s="58"/>
      <c r="EQ48" s="58"/>
    </row>
    <row r="49" spans="1:147" hidden="1" outlineLevel="1" x14ac:dyDescent="0.2">
      <c r="A49" s="1" t="s">
        <v>146</v>
      </c>
      <c r="C49" s="131"/>
      <c r="AT49" s="58"/>
      <c r="AU49" s="58"/>
      <c r="AV49" s="58"/>
      <c r="AW49" s="58"/>
      <c r="AX49" s="58"/>
      <c r="AY49" s="58"/>
      <c r="AZ49" s="58"/>
      <c r="BA49" s="58"/>
      <c r="BB49" s="58"/>
      <c r="BC49" s="58"/>
      <c r="BD49" s="58"/>
      <c r="BE49" s="58"/>
      <c r="BF49" s="58"/>
      <c r="BG49" s="58"/>
      <c r="BH49" s="58"/>
      <c r="BI49" s="58"/>
      <c r="BJ49" s="58"/>
      <c r="BK49" s="58"/>
      <c r="BL49" s="58"/>
      <c r="BM49" s="58"/>
      <c r="BN49" s="58"/>
      <c r="BO49" s="58"/>
      <c r="BP49" s="58"/>
      <c r="BQ49" s="58"/>
      <c r="BR49" s="58"/>
      <c r="BS49" s="58"/>
      <c r="BT49" s="58"/>
      <c r="BU49" s="58"/>
      <c r="BV49" s="58"/>
      <c r="BW49" s="58"/>
      <c r="BX49" s="58"/>
      <c r="BY49" s="58"/>
      <c r="BZ49" s="58"/>
      <c r="CA49" s="58"/>
      <c r="CB49" s="58"/>
      <c r="CC49" s="58"/>
      <c r="CD49" s="58"/>
      <c r="CE49" s="58"/>
      <c r="CF49" s="58"/>
      <c r="CG49" s="58"/>
      <c r="CH49" s="58"/>
      <c r="CI49" s="58"/>
      <c r="CJ49" s="58"/>
      <c r="CK49" s="58"/>
      <c r="CL49" s="58"/>
      <c r="CM49" s="58"/>
      <c r="CN49" s="58"/>
      <c r="CO49" s="58"/>
      <c r="CP49" s="58"/>
      <c r="CQ49" s="58"/>
      <c r="CR49" s="58"/>
      <c r="CS49" s="58"/>
      <c r="CT49" s="58"/>
      <c r="CU49" s="58"/>
      <c r="CV49" s="58"/>
      <c r="CW49" s="58"/>
      <c r="CX49" s="58"/>
      <c r="CY49" s="58"/>
      <c r="CZ49" s="58"/>
      <c r="DA49" s="58"/>
      <c r="DB49" s="58"/>
      <c r="DC49" s="58"/>
      <c r="DD49" s="58"/>
      <c r="DE49" s="58"/>
      <c r="DF49" s="58"/>
      <c r="DG49" s="58"/>
      <c r="DH49" s="58"/>
      <c r="DI49" s="58"/>
      <c r="DJ49" s="58"/>
      <c r="DK49" s="58"/>
      <c r="DL49" s="58"/>
      <c r="DM49" s="58"/>
      <c r="DN49" s="58"/>
      <c r="DO49" s="58"/>
      <c r="DP49" s="58"/>
      <c r="DQ49" s="58"/>
      <c r="DR49" s="58"/>
      <c r="DS49" s="58"/>
      <c r="DT49" s="58"/>
      <c r="DU49" s="58"/>
      <c r="DV49" s="58"/>
      <c r="DW49" s="58"/>
      <c r="DX49" s="58"/>
      <c r="DY49" s="58"/>
      <c r="DZ49" s="58"/>
      <c r="EA49" s="58"/>
      <c r="EB49" s="58"/>
      <c r="EC49" s="58"/>
      <c r="ED49" s="58"/>
      <c r="EE49" s="58"/>
      <c r="EF49" s="58"/>
      <c r="EG49" s="58"/>
      <c r="EH49" s="58"/>
      <c r="EI49" s="58"/>
      <c r="EJ49" s="58"/>
      <c r="EK49" s="58"/>
      <c r="EL49" s="58"/>
      <c r="EM49" s="58"/>
      <c r="EN49" s="58"/>
      <c r="EO49" s="58"/>
      <c r="EP49" s="58"/>
      <c r="EQ49" s="58"/>
    </row>
    <row r="50" spans="1:147" hidden="1" outlineLevel="1" x14ac:dyDescent="0.2">
      <c r="A50" s="1" t="s">
        <v>147</v>
      </c>
      <c r="C50" s="131"/>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c r="CB50" s="58"/>
      <c r="CC50" s="58"/>
      <c r="CD50" s="58"/>
      <c r="CE50" s="58"/>
      <c r="CF50" s="58"/>
      <c r="CG50" s="58"/>
      <c r="CH50" s="58"/>
      <c r="CI50" s="58"/>
      <c r="CJ50" s="58"/>
      <c r="CK50" s="58"/>
      <c r="CL50" s="58"/>
      <c r="CM50" s="58"/>
      <c r="CN50" s="58"/>
      <c r="CO50" s="58"/>
      <c r="CP50" s="58"/>
      <c r="CQ50" s="58"/>
      <c r="CR50" s="58"/>
      <c r="CS50" s="58"/>
      <c r="CT50" s="58"/>
      <c r="CU50" s="58"/>
      <c r="CV50" s="58"/>
      <c r="CW50" s="58"/>
      <c r="CX50" s="58"/>
      <c r="CY50" s="58"/>
      <c r="CZ50" s="58"/>
      <c r="DA50" s="58"/>
      <c r="DB50" s="58"/>
      <c r="DC50" s="58"/>
      <c r="DD50" s="58"/>
      <c r="DE50" s="58"/>
      <c r="DF50" s="58"/>
      <c r="DG50" s="58"/>
      <c r="DH50" s="58"/>
      <c r="DI50" s="58"/>
      <c r="DJ50" s="58"/>
      <c r="DK50" s="58"/>
      <c r="DL50" s="58"/>
      <c r="DM50" s="58"/>
      <c r="DN50" s="58"/>
      <c r="DO50" s="58"/>
      <c r="DP50" s="58"/>
      <c r="DQ50" s="58"/>
      <c r="DR50" s="58"/>
      <c r="DS50" s="58"/>
      <c r="DT50" s="58"/>
      <c r="DU50" s="58"/>
      <c r="DV50" s="58"/>
      <c r="DW50" s="58"/>
      <c r="DX50" s="58"/>
      <c r="DY50" s="58"/>
      <c r="DZ50" s="58"/>
      <c r="EA50" s="58"/>
      <c r="EB50" s="58"/>
      <c r="EC50" s="58"/>
      <c r="ED50" s="58"/>
      <c r="EE50" s="58"/>
      <c r="EF50" s="58"/>
      <c r="EG50" s="58"/>
      <c r="EH50" s="58"/>
      <c r="EI50" s="58"/>
      <c r="EJ50" s="58"/>
      <c r="EK50" s="58"/>
      <c r="EL50" s="58"/>
      <c r="EM50" s="58"/>
      <c r="EN50" s="58"/>
      <c r="EO50" s="58"/>
      <c r="EP50" s="58"/>
      <c r="EQ50" s="58"/>
    </row>
    <row r="51" spans="1:147" collapsed="1" x14ac:dyDescent="0.2">
      <c r="A51" s="73"/>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c r="CB51" s="58"/>
      <c r="CC51" s="58"/>
      <c r="CD51" s="58"/>
      <c r="CE51" s="58"/>
      <c r="CF51" s="58"/>
      <c r="CG51" s="58"/>
      <c r="CH51" s="58"/>
      <c r="CI51" s="58"/>
      <c r="CJ51" s="58"/>
      <c r="CK51" s="58"/>
      <c r="CL51" s="58"/>
      <c r="CM51" s="58"/>
      <c r="CN51" s="58"/>
      <c r="CO51" s="58"/>
      <c r="CP51" s="58"/>
      <c r="CQ51" s="58"/>
      <c r="CR51" s="58"/>
      <c r="CS51" s="58"/>
      <c r="CT51" s="58"/>
      <c r="CU51" s="58"/>
      <c r="CV51" s="58"/>
      <c r="CW51" s="58"/>
      <c r="CX51" s="58"/>
      <c r="CY51" s="58"/>
      <c r="CZ51" s="58"/>
      <c r="DA51" s="58"/>
      <c r="DB51" s="58"/>
      <c r="DC51" s="58"/>
      <c r="DD51" s="58"/>
      <c r="DE51" s="58"/>
      <c r="DF51" s="58"/>
      <c r="DG51" s="58"/>
      <c r="DH51" s="58"/>
      <c r="DI51" s="58"/>
      <c r="DJ51" s="58"/>
      <c r="DK51" s="58"/>
      <c r="DL51" s="58"/>
      <c r="DM51" s="58"/>
      <c r="DN51" s="58"/>
      <c r="DO51" s="58"/>
      <c r="DP51" s="58"/>
      <c r="DQ51" s="58"/>
      <c r="DR51" s="58"/>
      <c r="DS51" s="58"/>
      <c r="DT51" s="58"/>
      <c r="DU51" s="58"/>
      <c r="DV51" s="58"/>
      <c r="DW51" s="58"/>
      <c r="DX51" s="58"/>
      <c r="DY51" s="58"/>
      <c r="DZ51" s="58"/>
      <c r="EA51" s="58"/>
      <c r="EB51" s="58"/>
      <c r="EC51" s="58"/>
      <c r="ED51" s="58"/>
      <c r="EE51" s="58"/>
      <c r="EF51" s="58"/>
      <c r="EG51" s="58"/>
      <c r="EH51" s="58"/>
      <c r="EI51" s="58"/>
      <c r="EJ51" s="58"/>
      <c r="EK51" s="58"/>
      <c r="EL51" s="58"/>
      <c r="EM51" s="58"/>
      <c r="EN51" s="58"/>
      <c r="EO51" s="58"/>
      <c r="EP51" s="58"/>
      <c r="EQ51" s="58"/>
    </row>
    <row r="52" spans="1:147" x14ac:dyDescent="0.2">
      <c r="A52" s="11" t="s">
        <v>148</v>
      </c>
      <c r="AT52" s="58" t="s">
        <v>187</v>
      </c>
      <c r="AU52" s="58"/>
      <c r="AV52" s="58"/>
      <c r="AW52" s="58">
        <v>10</v>
      </c>
      <c r="AX52" s="58"/>
      <c r="AY52" s="58"/>
      <c r="AZ52" s="58"/>
      <c r="BA52" s="58"/>
      <c r="BB52" s="58"/>
      <c r="BC52" s="58"/>
      <c r="BD52" s="58"/>
      <c r="BE52" s="58"/>
      <c r="BF52" s="58"/>
      <c r="BG52" s="58"/>
      <c r="BH52" s="58"/>
      <c r="BI52" s="58"/>
      <c r="BJ52" s="58"/>
      <c r="BK52" s="58"/>
      <c r="BL52" s="58"/>
      <c r="BM52" s="58"/>
      <c r="BN52" s="58"/>
      <c r="BO52" s="58"/>
      <c r="BP52" s="58"/>
      <c r="BQ52" s="58"/>
      <c r="BR52" s="58"/>
      <c r="BS52" s="58"/>
      <c r="BT52" s="58"/>
      <c r="BU52" s="58"/>
      <c r="BV52" s="58"/>
      <c r="BW52" s="58"/>
      <c r="BX52" s="58"/>
      <c r="BY52" s="58"/>
      <c r="BZ52" s="58"/>
      <c r="CA52" s="58"/>
      <c r="CB52" s="58"/>
      <c r="CC52" s="58"/>
      <c r="CD52" s="58"/>
      <c r="CE52" s="58"/>
      <c r="CF52" s="58"/>
      <c r="CG52" s="58"/>
      <c r="CH52" s="58"/>
      <c r="CI52" s="58"/>
      <c r="CJ52" s="58"/>
      <c r="CK52" s="58"/>
      <c r="CL52" s="58"/>
      <c r="CM52" s="58"/>
      <c r="CN52" s="58"/>
      <c r="CO52" s="58"/>
      <c r="CP52" s="58"/>
      <c r="CQ52" s="58"/>
      <c r="CR52" s="58"/>
      <c r="CS52" s="58"/>
      <c r="CT52" s="58"/>
      <c r="CU52" s="58"/>
      <c r="CV52" s="58"/>
      <c r="CW52" s="58"/>
      <c r="CX52" s="58"/>
      <c r="CY52" s="58"/>
      <c r="CZ52" s="58"/>
      <c r="DA52" s="58"/>
      <c r="DB52" s="58"/>
      <c r="DC52" s="58"/>
      <c r="DD52" s="58"/>
      <c r="DE52" s="58"/>
      <c r="DF52" s="58"/>
      <c r="DG52" s="58"/>
      <c r="DH52" s="58"/>
      <c r="DI52" s="58"/>
      <c r="DJ52" s="58"/>
      <c r="DK52" s="58"/>
      <c r="DL52" s="58"/>
      <c r="DM52" s="58"/>
      <c r="DN52" s="58"/>
      <c r="DO52" s="58"/>
      <c r="DP52" s="58"/>
      <c r="DQ52" s="58"/>
      <c r="DR52" s="58"/>
      <c r="DS52" s="58"/>
      <c r="DT52" s="58"/>
      <c r="DU52" s="58"/>
      <c r="DV52" s="58"/>
      <c r="DW52" s="58"/>
      <c r="DX52" s="58"/>
      <c r="DY52" s="58"/>
      <c r="DZ52" s="58"/>
      <c r="EA52" s="58"/>
      <c r="EB52" s="58"/>
      <c r="EC52" s="58"/>
      <c r="ED52" s="58"/>
      <c r="EE52" s="58"/>
      <c r="EF52" s="58"/>
      <c r="EG52" s="58"/>
      <c r="EH52" s="58"/>
      <c r="EI52" s="58"/>
      <c r="EJ52" s="58"/>
      <c r="EK52" s="58"/>
      <c r="EL52" s="58"/>
      <c r="EM52" s="58"/>
      <c r="EN52" s="58"/>
      <c r="EO52" s="58"/>
      <c r="EP52" s="58"/>
      <c r="EQ52" s="58"/>
    </row>
    <row r="53" spans="1:147" outlineLevel="1" x14ac:dyDescent="0.2">
      <c r="A53" s="9"/>
      <c r="B53" s="29"/>
      <c r="C53" s="35" t="str">
        <f>"Cutoff value for prediction of "&amp;$I$2&amp;":"</f>
        <v>Cutoff value for prediction of 1:</v>
      </c>
      <c r="D53" s="36">
        <f>$AW$52/20</f>
        <v>0.5</v>
      </c>
      <c r="E53" s="35" t="s">
        <v>149</v>
      </c>
      <c r="F53" s="37">
        <v>0.13391224874597016</v>
      </c>
      <c r="G53" s="29"/>
      <c r="H53" s="29"/>
      <c r="I53" s="30"/>
      <c r="AT53" s="58" t="s">
        <v>188</v>
      </c>
      <c r="AU53" s="58">
        <v>-9.9999999999999995E-8</v>
      </c>
      <c r="AV53" s="58">
        <v>9.9999000000000008E-3</v>
      </c>
      <c r="AW53" s="58">
        <v>1.9999900000000001E-2</v>
      </c>
      <c r="AX53" s="58">
        <v>2.9999900000000003E-2</v>
      </c>
      <c r="AY53" s="58">
        <v>3.9999900000000005E-2</v>
      </c>
      <c r="AZ53" s="58">
        <v>4.9999900000000007E-2</v>
      </c>
      <c r="BA53" s="58">
        <v>5.9999900000000009E-2</v>
      </c>
      <c r="BB53" s="58">
        <v>6.9999900000000004E-2</v>
      </c>
      <c r="BC53" s="58">
        <v>7.9999899999999999E-2</v>
      </c>
      <c r="BD53" s="58">
        <v>8.9999899999999994E-2</v>
      </c>
      <c r="BE53" s="58">
        <v>9.9999899999999989E-2</v>
      </c>
      <c r="BF53" s="58">
        <v>0.10999989999999998</v>
      </c>
      <c r="BG53" s="58">
        <v>0.11999989999999998</v>
      </c>
      <c r="BH53" s="58">
        <v>0.12999989999999997</v>
      </c>
      <c r="BI53" s="58">
        <v>0.13999989999999998</v>
      </c>
      <c r="BJ53" s="58">
        <v>0.14999989999999999</v>
      </c>
      <c r="BK53" s="58">
        <v>0.1599999</v>
      </c>
      <c r="BL53" s="58">
        <v>0.16999990000000001</v>
      </c>
      <c r="BM53" s="58">
        <v>0.17999990000000002</v>
      </c>
      <c r="BN53" s="58">
        <v>0.18999990000000003</v>
      </c>
      <c r="BO53" s="58">
        <v>0.19999990000000004</v>
      </c>
      <c r="BP53" s="58">
        <v>0.20999990000000004</v>
      </c>
      <c r="BQ53" s="58">
        <v>0.21999990000000005</v>
      </c>
      <c r="BR53" s="58">
        <v>0.22999990000000006</v>
      </c>
      <c r="BS53" s="58">
        <v>0.23999990000000007</v>
      </c>
      <c r="BT53" s="58">
        <v>0.24999990000000008</v>
      </c>
      <c r="BU53" s="58">
        <v>0.25999990000000006</v>
      </c>
      <c r="BV53" s="58">
        <v>0.26999990000000007</v>
      </c>
      <c r="BW53" s="58">
        <v>0.27999990000000008</v>
      </c>
      <c r="BX53" s="58">
        <v>0.28999990000000009</v>
      </c>
      <c r="BY53" s="58">
        <v>0.2999999000000001</v>
      </c>
      <c r="BZ53" s="58">
        <v>0.30999990000000011</v>
      </c>
      <c r="CA53" s="58">
        <v>0.31999990000000011</v>
      </c>
      <c r="CB53" s="58">
        <v>0.32999990000000012</v>
      </c>
      <c r="CC53" s="58">
        <v>0.33999990000000013</v>
      </c>
      <c r="CD53" s="58">
        <v>0.34999990000000014</v>
      </c>
      <c r="CE53" s="58">
        <v>0.35999990000000015</v>
      </c>
      <c r="CF53" s="58">
        <v>0.36999990000000016</v>
      </c>
      <c r="CG53" s="58">
        <v>0.37999990000000017</v>
      </c>
      <c r="CH53" s="58">
        <v>0.38999990000000018</v>
      </c>
      <c r="CI53" s="58">
        <v>0.39999990000000019</v>
      </c>
      <c r="CJ53" s="58">
        <v>0.40999990000000019</v>
      </c>
      <c r="CK53" s="58">
        <v>0.4199999000000002</v>
      </c>
      <c r="CL53" s="58">
        <v>0.42999990000000021</v>
      </c>
      <c r="CM53" s="58">
        <v>0.43999990000000022</v>
      </c>
      <c r="CN53" s="58">
        <v>0.44999990000000023</v>
      </c>
      <c r="CO53" s="58">
        <v>0.45999990000000024</v>
      </c>
      <c r="CP53" s="58">
        <v>0.46999990000000025</v>
      </c>
      <c r="CQ53" s="58">
        <v>0.47999990000000026</v>
      </c>
      <c r="CR53" s="58">
        <v>0.48999990000000027</v>
      </c>
      <c r="CS53" s="58">
        <v>0.49999990000000027</v>
      </c>
      <c r="CT53" s="58">
        <v>0.50999990000000028</v>
      </c>
      <c r="CU53" s="58">
        <v>0.51999990000000029</v>
      </c>
      <c r="CV53" s="58">
        <v>0.5299999000000003</v>
      </c>
      <c r="CW53" s="58">
        <v>0.53999990000000031</v>
      </c>
      <c r="CX53" s="58">
        <v>0.54999990000000032</v>
      </c>
      <c r="CY53" s="58">
        <v>0.55999990000000033</v>
      </c>
      <c r="CZ53" s="58">
        <v>0.56999990000000034</v>
      </c>
      <c r="DA53" s="58">
        <v>0.57999990000000035</v>
      </c>
      <c r="DB53" s="58">
        <v>0.58999990000000035</v>
      </c>
      <c r="DC53" s="58">
        <v>0.59999990000000036</v>
      </c>
      <c r="DD53" s="58">
        <v>0.60999990000000037</v>
      </c>
      <c r="DE53" s="58">
        <v>0.61999990000000038</v>
      </c>
      <c r="DF53" s="58">
        <v>0.62999990000000039</v>
      </c>
      <c r="DG53" s="58">
        <v>0.6399999000000004</v>
      </c>
      <c r="DH53" s="58">
        <v>0.64999990000000041</v>
      </c>
      <c r="DI53" s="58">
        <v>0.65999990000000042</v>
      </c>
      <c r="DJ53" s="58">
        <v>0.66999990000000043</v>
      </c>
      <c r="DK53" s="58">
        <v>0.67999990000000043</v>
      </c>
      <c r="DL53" s="58">
        <v>0.68999990000000044</v>
      </c>
      <c r="DM53" s="58">
        <v>0.69999990000000045</v>
      </c>
      <c r="DN53" s="58">
        <v>0.70999990000000046</v>
      </c>
      <c r="DO53" s="58">
        <v>0.71999990000000047</v>
      </c>
      <c r="DP53" s="58">
        <v>0.72999990000000048</v>
      </c>
      <c r="DQ53" s="58">
        <v>0.73999990000000049</v>
      </c>
      <c r="DR53" s="58">
        <v>0.7499999000000005</v>
      </c>
      <c r="DS53" s="58">
        <v>0.75999990000000051</v>
      </c>
      <c r="DT53" s="58">
        <v>0.76999990000000051</v>
      </c>
      <c r="DU53" s="58">
        <v>0.77999990000000052</v>
      </c>
      <c r="DV53" s="58">
        <v>0.78999990000000053</v>
      </c>
      <c r="DW53" s="58">
        <v>0.79999990000000054</v>
      </c>
      <c r="DX53" s="58">
        <v>0.80999990000000055</v>
      </c>
      <c r="DY53" s="58">
        <v>0.81999990000000056</v>
      </c>
      <c r="DZ53" s="58">
        <v>0.82999990000000057</v>
      </c>
      <c r="EA53" s="58">
        <v>0.83999990000000058</v>
      </c>
      <c r="EB53" s="58">
        <v>0.84999990000000059</v>
      </c>
      <c r="EC53" s="58">
        <v>0.85999990000000059</v>
      </c>
      <c r="ED53" s="58">
        <v>0.8699999000000006</v>
      </c>
      <c r="EE53" s="58">
        <v>0.87999990000000061</v>
      </c>
      <c r="EF53" s="58">
        <v>0.88999990000000062</v>
      </c>
      <c r="EG53" s="58">
        <v>0.89999990000000063</v>
      </c>
      <c r="EH53" s="58">
        <v>0.90999990000000064</v>
      </c>
      <c r="EI53" s="58">
        <v>0.91999990000000065</v>
      </c>
      <c r="EJ53" s="58">
        <v>0.92999990000000066</v>
      </c>
      <c r="EK53" s="58">
        <v>0.93999990000000067</v>
      </c>
      <c r="EL53" s="58">
        <v>0.94999990000000067</v>
      </c>
      <c r="EM53" s="58">
        <v>0.95999990000000068</v>
      </c>
      <c r="EN53" s="58">
        <v>0.96999990000000069</v>
      </c>
      <c r="EO53" s="58">
        <v>0.9799999000000007</v>
      </c>
      <c r="EP53" s="58">
        <v>0.98999990000000071</v>
      </c>
      <c r="EQ53" s="58">
        <v>0.99999990000000072</v>
      </c>
    </row>
    <row r="54" spans="1:147" outlineLevel="1" x14ac:dyDescent="0.2">
      <c r="A54" s="8"/>
      <c r="B54" s="38" t="s">
        <v>150</v>
      </c>
      <c r="C54" s="31"/>
      <c r="D54" s="31"/>
      <c r="E54" s="31"/>
      <c r="F54" s="31"/>
      <c r="G54" s="38" t="s">
        <v>150</v>
      </c>
      <c r="H54" s="31"/>
      <c r="I54" s="32"/>
      <c r="AT54" s="70" t="s">
        <v>189</v>
      </c>
      <c r="AU54" s="58">
        <v>246</v>
      </c>
      <c r="AV54" s="58">
        <v>51</v>
      </c>
      <c r="AW54" s="58">
        <v>46</v>
      </c>
      <c r="AX54" s="58">
        <v>44</v>
      </c>
      <c r="AY54" s="58">
        <v>38</v>
      </c>
      <c r="AZ54" s="58">
        <v>38</v>
      </c>
      <c r="BA54" s="58">
        <v>34</v>
      </c>
      <c r="BB54" s="58">
        <v>32</v>
      </c>
      <c r="BC54" s="58">
        <v>31</v>
      </c>
      <c r="BD54" s="58">
        <v>30</v>
      </c>
      <c r="BE54" s="58">
        <v>30</v>
      </c>
      <c r="BF54" s="58">
        <v>30</v>
      </c>
      <c r="BG54" s="58">
        <v>29</v>
      </c>
      <c r="BH54" s="58">
        <v>28</v>
      </c>
      <c r="BI54" s="58">
        <v>28</v>
      </c>
      <c r="BJ54" s="58">
        <v>26</v>
      </c>
      <c r="BK54" s="58">
        <v>25</v>
      </c>
      <c r="BL54" s="58">
        <v>23</v>
      </c>
      <c r="BM54" s="58">
        <v>23</v>
      </c>
      <c r="BN54" s="58">
        <v>23</v>
      </c>
      <c r="BO54" s="58">
        <v>23</v>
      </c>
      <c r="BP54" s="58">
        <v>23</v>
      </c>
      <c r="BQ54" s="58">
        <v>23</v>
      </c>
      <c r="BR54" s="58">
        <v>23</v>
      </c>
      <c r="BS54" s="58">
        <v>22</v>
      </c>
      <c r="BT54" s="58">
        <v>22</v>
      </c>
      <c r="BU54" s="58">
        <v>22</v>
      </c>
      <c r="BV54" s="58">
        <v>20</v>
      </c>
      <c r="BW54" s="58">
        <v>20</v>
      </c>
      <c r="BX54" s="58">
        <v>20</v>
      </c>
      <c r="BY54" s="58">
        <v>20</v>
      </c>
      <c r="BZ54" s="58">
        <v>20</v>
      </c>
      <c r="CA54" s="58">
        <v>20</v>
      </c>
      <c r="CB54" s="58">
        <v>20</v>
      </c>
      <c r="CC54" s="58">
        <v>20</v>
      </c>
      <c r="CD54" s="58">
        <v>20</v>
      </c>
      <c r="CE54" s="58">
        <v>20</v>
      </c>
      <c r="CF54" s="58">
        <v>20</v>
      </c>
      <c r="CG54" s="58">
        <v>20</v>
      </c>
      <c r="CH54" s="58">
        <v>20</v>
      </c>
      <c r="CI54" s="58">
        <v>20</v>
      </c>
      <c r="CJ54" s="58">
        <v>17</v>
      </c>
      <c r="CK54" s="58">
        <v>17</v>
      </c>
      <c r="CL54" s="58">
        <v>17</v>
      </c>
      <c r="CM54" s="58">
        <v>17</v>
      </c>
      <c r="CN54" s="58">
        <v>17</v>
      </c>
      <c r="CO54" s="58">
        <v>16</v>
      </c>
      <c r="CP54" s="58">
        <v>16</v>
      </c>
      <c r="CQ54" s="58">
        <v>15</v>
      </c>
      <c r="CR54" s="58">
        <v>15</v>
      </c>
      <c r="CS54" s="58">
        <v>15</v>
      </c>
      <c r="CT54" s="58">
        <v>15</v>
      </c>
      <c r="CU54" s="58">
        <v>15</v>
      </c>
      <c r="CV54" s="58">
        <v>15</v>
      </c>
      <c r="CW54" s="58">
        <v>15</v>
      </c>
      <c r="CX54" s="58">
        <v>15</v>
      </c>
      <c r="CY54" s="58">
        <v>15</v>
      </c>
      <c r="CZ54" s="58">
        <v>15</v>
      </c>
      <c r="DA54" s="58">
        <v>15</v>
      </c>
      <c r="DB54" s="58">
        <v>15</v>
      </c>
      <c r="DC54" s="58">
        <v>15</v>
      </c>
      <c r="DD54" s="58">
        <v>13</v>
      </c>
      <c r="DE54" s="58">
        <v>13</v>
      </c>
      <c r="DF54" s="58">
        <v>13</v>
      </c>
      <c r="DG54" s="58">
        <v>13</v>
      </c>
      <c r="DH54" s="58">
        <v>13</v>
      </c>
      <c r="DI54" s="58">
        <v>13</v>
      </c>
      <c r="DJ54" s="58">
        <v>13</v>
      </c>
      <c r="DK54" s="58">
        <v>13</v>
      </c>
      <c r="DL54" s="58">
        <v>13</v>
      </c>
      <c r="DM54" s="58">
        <v>12</v>
      </c>
      <c r="DN54" s="58">
        <v>12</v>
      </c>
      <c r="DO54" s="58">
        <v>11</v>
      </c>
      <c r="DP54" s="58">
        <v>11</v>
      </c>
      <c r="DQ54" s="58">
        <v>11</v>
      </c>
      <c r="DR54" s="58">
        <v>11</v>
      </c>
      <c r="DS54" s="58">
        <v>10</v>
      </c>
      <c r="DT54" s="58">
        <v>10</v>
      </c>
      <c r="DU54" s="58">
        <v>10</v>
      </c>
      <c r="DV54" s="58">
        <v>10</v>
      </c>
      <c r="DW54" s="58">
        <v>10</v>
      </c>
      <c r="DX54" s="58">
        <v>10</v>
      </c>
      <c r="DY54" s="58">
        <v>10</v>
      </c>
      <c r="DZ54" s="58">
        <v>10</v>
      </c>
      <c r="EA54" s="58">
        <v>10</v>
      </c>
      <c r="EB54" s="58">
        <v>9</v>
      </c>
      <c r="EC54" s="58">
        <v>9</v>
      </c>
      <c r="ED54" s="58">
        <v>9</v>
      </c>
      <c r="EE54" s="58">
        <v>9</v>
      </c>
      <c r="EF54" s="58">
        <v>9</v>
      </c>
      <c r="EG54" s="58">
        <v>9</v>
      </c>
      <c r="EH54" s="58">
        <v>9</v>
      </c>
      <c r="EI54" s="58">
        <v>8</v>
      </c>
      <c r="EJ54" s="58">
        <v>8</v>
      </c>
      <c r="EK54" s="58">
        <v>8</v>
      </c>
      <c r="EL54" s="58">
        <v>8</v>
      </c>
      <c r="EM54" s="58">
        <v>8</v>
      </c>
      <c r="EN54" s="58">
        <v>8</v>
      </c>
      <c r="EO54" s="58">
        <v>8</v>
      </c>
      <c r="EP54" s="58">
        <v>7</v>
      </c>
      <c r="EQ54" s="58">
        <v>0</v>
      </c>
    </row>
    <row r="55" spans="1:147" outlineLevel="1" x14ac:dyDescent="0.2">
      <c r="A55" s="39" t="s">
        <v>151</v>
      </c>
      <c r="B55" s="31" t="str">
        <f>"# "&amp;$H$2</f>
        <v># 0</v>
      </c>
      <c r="C55" s="31" t="str">
        <f>"# "&amp;$I$2</f>
        <v># 1</v>
      </c>
      <c r="D55" s="31" t="s">
        <v>152</v>
      </c>
      <c r="E55" s="31"/>
      <c r="F55" s="38" t="s">
        <v>153</v>
      </c>
      <c r="G55" s="31" t="str">
        <f>"% "&amp;$H$2</f>
        <v>% 0</v>
      </c>
      <c r="H55" s="31" t="str">
        <f>"% "&amp;$I$2</f>
        <v>% 1</v>
      </c>
      <c r="I55" s="32" t="s">
        <v>152</v>
      </c>
      <c r="AT55" s="70" t="s">
        <v>190</v>
      </c>
      <c r="AU55" s="58">
        <v>18</v>
      </c>
      <c r="AV55" s="58">
        <v>18</v>
      </c>
      <c r="AW55" s="58">
        <v>17</v>
      </c>
      <c r="AX55" s="58">
        <v>17</v>
      </c>
      <c r="AY55" s="58">
        <v>17</v>
      </c>
      <c r="AZ55" s="58">
        <v>17</v>
      </c>
      <c r="BA55" s="58">
        <v>16</v>
      </c>
      <c r="BB55" s="58">
        <v>16</v>
      </c>
      <c r="BC55" s="58">
        <v>16</v>
      </c>
      <c r="BD55" s="58">
        <v>16</v>
      </c>
      <c r="BE55" s="58">
        <v>16</v>
      </c>
      <c r="BF55" s="58">
        <v>16</v>
      </c>
      <c r="BG55" s="58">
        <v>16</v>
      </c>
      <c r="BH55" s="58">
        <v>16</v>
      </c>
      <c r="BI55" s="58">
        <v>16</v>
      </c>
      <c r="BJ55" s="58">
        <v>16</v>
      </c>
      <c r="BK55" s="58">
        <v>16</v>
      </c>
      <c r="BL55" s="58">
        <v>16</v>
      </c>
      <c r="BM55" s="58">
        <v>16</v>
      </c>
      <c r="BN55" s="58">
        <v>16</v>
      </c>
      <c r="BO55" s="58">
        <v>16</v>
      </c>
      <c r="BP55" s="58">
        <v>16</v>
      </c>
      <c r="BQ55" s="58">
        <v>16</v>
      </c>
      <c r="BR55" s="58">
        <v>16</v>
      </c>
      <c r="BS55" s="58">
        <v>16</v>
      </c>
      <c r="BT55" s="58">
        <v>16</v>
      </c>
      <c r="BU55" s="58">
        <v>16</v>
      </c>
      <c r="BV55" s="58">
        <v>16</v>
      </c>
      <c r="BW55" s="58">
        <v>16</v>
      </c>
      <c r="BX55" s="58">
        <v>16</v>
      </c>
      <c r="BY55" s="58">
        <v>16</v>
      </c>
      <c r="BZ55" s="58">
        <v>16</v>
      </c>
      <c r="CA55" s="58">
        <v>16</v>
      </c>
      <c r="CB55" s="58">
        <v>16</v>
      </c>
      <c r="CC55" s="58">
        <v>16</v>
      </c>
      <c r="CD55" s="58">
        <v>16</v>
      </c>
      <c r="CE55" s="58">
        <v>16</v>
      </c>
      <c r="CF55" s="58">
        <v>16</v>
      </c>
      <c r="CG55" s="58">
        <v>16</v>
      </c>
      <c r="CH55" s="58">
        <v>16</v>
      </c>
      <c r="CI55" s="58">
        <v>16</v>
      </c>
      <c r="CJ55" s="58">
        <v>15</v>
      </c>
      <c r="CK55" s="58">
        <v>15</v>
      </c>
      <c r="CL55" s="58">
        <v>15</v>
      </c>
      <c r="CM55" s="58">
        <v>15</v>
      </c>
      <c r="CN55" s="58">
        <v>15</v>
      </c>
      <c r="CO55" s="58">
        <v>15</v>
      </c>
      <c r="CP55" s="58">
        <v>15</v>
      </c>
      <c r="CQ55" s="58">
        <v>14</v>
      </c>
      <c r="CR55" s="58">
        <v>14</v>
      </c>
      <c r="CS55" s="58">
        <v>14</v>
      </c>
      <c r="CT55" s="58">
        <v>14</v>
      </c>
      <c r="CU55" s="58">
        <v>14</v>
      </c>
      <c r="CV55" s="58">
        <v>14</v>
      </c>
      <c r="CW55" s="58">
        <v>14</v>
      </c>
      <c r="CX55" s="58">
        <v>14</v>
      </c>
      <c r="CY55" s="58">
        <v>14</v>
      </c>
      <c r="CZ55" s="58">
        <v>14</v>
      </c>
      <c r="DA55" s="58">
        <v>14</v>
      </c>
      <c r="DB55" s="58">
        <v>14</v>
      </c>
      <c r="DC55" s="58">
        <v>14</v>
      </c>
      <c r="DD55" s="58">
        <v>12</v>
      </c>
      <c r="DE55" s="58">
        <v>12</v>
      </c>
      <c r="DF55" s="58">
        <v>12</v>
      </c>
      <c r="DG55" s="58">
        <v>12</v>
      </c>
      <c r="DH55" s="58">
        <v>12</v>
      </c>
      <c r="DI55" s="58">
        <v>12</v>
      </c>
      <c r="DJ55" s="58">
        <v>12</v>
      </c>
      <c r="DK55" s="58">
        <v>12</v>
      </c>
      <c r="DL55" s="58">
        <v>12</v>
      </c>
      <c r="DM55" s="58">
        <v>11</v>
      </c>
      <c r="DN55" s="58">
        <v>11</v>
      </c>
      <c r="DO55" s="58">
        <v>11</v>
      </c>
      <c r="DP55" s="58">
        <v>11</v>
      </c>
      <c r="DQ55" s="58">
        <v>11</v>
      </c>
      <c r="DR55" s="58">
        <v>11</v>
      </c>
      <c r="DS55" s="58">
        <v>10</v>
      </c>
      <c r="DT55" s="58">
        <v>10</v>
      </c>
      <c r="DU55" s="58">
        <v>10</v>
      </c>
      <c r="DV55" s="58">
        <v>10</v>
      </c>
      <c r="DW55" s="58">
        <v>10</v>
      </c>
      <c r="DX55" s="58">
        <v>10</v>
      </c>
      <c r="DY55" s="58">
        <v>10</v>
      </c>
      <c r="DZ55" s="58">
        <v>10</v>
      </c>
      <c r="EA55" s="58">
        <v>10</v>
      </c>
      <c r="EB55" s="58">
        <v>9</v>
      </c>
      <c r="EC55" s="58">
        <v>9</v>
      </c>
      <c r="ED55" s="58">
        <v>9</v>
      </c>
      <c r="EE55" s="58">
        <v>9</v>
      </c>
      <c r="EF55" s="58">
        <v>9</v>
      </c>
      <c r="EG55" s="58">
        <v>9</v>
      </c>
      <c r="EH55" s="58">
        <v>9</v>
      </c>
      <c r="EI55" s="58">
        <v>8</v>
      </c>
      <c r="EJ55" s="58">
        <v>8</v>
      </c>
      <c r="EK55" s="58">
        <v>8</v>
      </c>
      <c r="EL55" s="58">
        <v>8</v>
      </c>
      <c r="EM55" s="58">
        <v>8</v>
      </c>
      <c r="EN55" s="58">
        <v>8</v>
      </c>
      <c r="EO55" s="58">
        <v>8</v>
      </c>
      <c r="EP55" s="58">
        <v>7</v>
      </c>
      <c r="EQ55" s="58">
        <v>0</v>
      </c>
    </row>
    <row r="56" spans="1:147" outlineLevel="1" x14ac:dyDescent="0.2">
      <c r="A56" s="40" t="str">
        <f>"# "&amp;$H$2</f>
        <v># 0</v>
      </c>
      <c r="B56" s="45">
        <f>B58-B57</f>
        <v>227</v>
      </c>
      <c r="C56" s="46">
        <f>C58-C57</f>
        <v>1</v>
      </c>
      <c r="D56" s="47">
        <f>D58-D57</f>
        <v>228</v>
      </c>
      <c r="E56" s="31"/>
      <c r="F56" s="41" t="str">
        <f>"% "&amp;$H$2</f>
        <v>% 0</v>
      </c>
      <c r="G56" s="50">
        <f>B56/D58</f>
        <v>0.92276422764227639</v>
      </c>
      <c r="H56" s="51">
        <f>C56/D58</f>
        <v>4.0650406504065045E-3</v>
      </c>
      <c r="I56" s="52">
        <f>D56/D58</f>
        <v>0.92682926829268297</v>
      </c>
      <c r="AT56" s="70" t="s">
        <v>191</v>
      </c>
      <c r="AU56" s="58">
        <v>228</v>
      </c>
      <c r="AV56" s="58">
        <v>33</v>
      </c>
      <c r="AW56" s="58">
        <v>29</v>
      </c>
      <c r="AX56" s="58">
        <v>27</v>
      </c>
      <c r="AY56" s="58">
        <v>21</v>
      </c>
      <c r="AZ56" s="58">
        <v>21</v>
      </c>
      <c r="BA56" s="58">
        <v>18</v>
      </c>
      <c r="BB56" s="58">
        <v>16</v>
      </c>
      <c r="BC56" s="58">
        <v>15</v>
      </c>
      <c r="BD56" s="58">
        <v>14</v>
      </c>
      <c r="BE56" s="58">
        <v>14</v>
      </c>
      <c r="BF56" s="58">
        <v>14</v>
      </c>
      <c r="BG56" s="58">
        <v>13</v>
      </c>
      <c r="BH56" s="58">
        <v>12</v>
      </c>
      <c r="BI56" s="58">
        <v>12</v>
      </c>
      <c r="BJ56" s="58">
        <v>10</v>
      </c>
      <c r="BK56" s="58">
        <v>9</v>
      </c>
      <c r="BL56" s="58">
        <v>7</v>
      </c>
      <c r="BM56" s="58">
        <v>7</v>
      </c>
      <c r="BN56" s="58">
        <v>7</v>
      </c>
      <c r="BO56" s="58">
        <v>7</v>
      </c>
      <c r="BP56" s="58">
        <v>7</v>
      </c>
      <c r="BQ56" s="58">
        <v>7</v>
      </c>
      <c r="BR56" s="58">
        <v>7</v>
      </c>
      <c r="BS56" s="58">
        <v>6</v>
      </c>
      <c r="BT56" s="58">
        <v>6</v>
      </c>
      <c r="BU56" s="58">
        <v>6</v>
      </c>
      <c r="BV56" s="58">
        <v>4</v>
      </c>
      <c r="BW56" s="58">
        <v>4</v>
      </c>
      <c r="BX56" s="58">
        <v>4</v>
      </c>
      <c r="BY56" s="58">
        <v>4</v>
      </c>
      <c r="BZ56" s="58">
        <v>4</v>
      </c>
      <c r="CA56" s="58">
        <v>4</v>
      </c>
      <c r="CB56" s="58">
        <v>4</v>
      </c>
      <c r="CC56" s="58">
        <v>4</v>
      </c>
      <c r="CD56" s="58">
        <v>4</v>
      </c>
      <c r="CE56" s="58">
        <v>4</v>
      </c>
      <c r="CF56" s="58">
        <v>4</v>
      </c>
      <c r="CG56" s="58">
        <v>4</v>
      </c>
      <c r="CH56" s="58">
        <v>4</v>
      </c>
      <c r="CI56" s="58">
        <v>4</v>
      </c>
      <c r="CJ56" s="58">
        <v>2</v>
      </c>
      <c r="CK56" s="58">
        <v>2</v>
      </c>
      <c r="CL56" s="58">
        <v>2</v>
      </c>
      <c r="CM56" s="58">
        <v>2</v>
      </c>
      <c r="CN56" s="58">
        <v>2</v>
      </c>
      <c r="CO56" s="58">
        <v>1</v>
      </c>
      <c r="CP56" s="58">
        <v>1</v>
      </c>
      <c r="CQ56" s="58">
        <v>1</v>
      </c>
      <c r="CR56" s="58">
        <v>1</v>
      </c>
      <c r="CS56" s="58">
        <v>1</v>
      </c>
      <c r="CT56" s="58">
        <v>1</v>
      </c>
      <c r="CU56" s="58">
        <v>1</v>
      </c>
      <c r="CV56" s="58">
        <v>1</v>
      </c>
      <c r="CW56" s="58">
        <v>1</v>
      </c>
      <c r="CX56" s="58">
        <v>1</v>
      </c>
      <c r="CY56" s="58">
        <v>1</v>
      </c>
      <c r="CZ56" s="58">
        <v>1</v>
      </c>
      <c r="DA56" s="58">
        <v>1</v>
      </c>
      <c r="DB56" s="58">
        <v>1</v>
      </c>
      <c r="DC56" s="58">
        <v>1</v>
      </c>
      <c r="DD56" s="58">
        <v>1</v>
      </c>
      <c r="DE56" s="58">
        <v>1</v>
      </c>
      <c r="DF56" s="58">
        <v>1</v>
      </c>
      <c r="DG56" s="58">
        <v>1</v>
      </c>
      <c r="DH56" s="58">
        <v>1</v>
      </c>
      <c r="DI56" s="58">
        <v>1</v>
      </c>
      <c r="DJ56" s="58">
        <v>1</v>
      </c>
      <c r="DK56" s="58">
        <v>1</v>
      </c>
      <c r="DL56" s="58">
        <v>1</v>
      </c>
      <c r="DM56" s="58">
        <v>1</v>
      </c>
      <c r="DN56" s="58">
        <v>1</v>
      </c>
      <c r="DO56" s="58">
        <v>0</v>
      </c>
      <c r="DP56" s="58">
        <v>0</v>
      </c>
      <c r="DQ56" s="58">
        <v>0</v>
      </c>
      <c r="DR56" s="58">
        <v>0</v>
      </c>
      <c r="DS56" s="58">
        <v>0</v>
      </c>
      <c r="DT56" s="58">
        <v>0</v>
      </c>
      <c r="DU56" s="58">
        <v>0</v>
      </c>
      <c r="DV56" s="58">
        <v>0</v>
      </c>
      <c r="DW56" s="58">
        <v>0</v>
      </c>
      <c r="DX56" s="58">
        <v>0</v>
      </c>
      <c r="DY56" s="58">
        <v>0</v>
      </c>
      <c r="DZ56" s="58">
        <v>0</v>
      </c>
      <c r="EA56" s="58">
        <v>0</v>
      </c>
      <c r="EB56" s="58">
        <v>0</v>
      </c>
      <c r="EC56" s="58">
        <v>0</v>
      </c>
      <c r="ED56" s="58">
        <v>0</v>
      </c>
      <c r="EE56" s="58">
        <v>0</v>
      </c>
      <c r="EF56" s="58">
        <v>0</v>
      </c>
      <c r="EG56" s="58">
        <v>0</v>
      </c>
      <c r="EH56" s="58">
        <v>0</v>
      </c>
      <c r="EI56" s="58">
        <v>0</v>
      </c>
      <c r="EJ56" s="58">
        <v>0</v>
      </c>
      <c r="EK56" s="58">
        <v>0</v>
      </c>
      <c r="EL56" s="58">
        <v>0</v>
      </c>
      <c r="EM56" s="58">
        <v>0</v>
      </c>
      <c r="EN56" s="58">
        <v>0</v>
      </c>
      <c r="EO56" s="58">
        <v>0</v>
      </c>
      <c r="EP56" s="58">
        <v>0</v>
      </c>
      <c r="EQ56" s="58">
        <v>0</v>
      </c>
    </row>
    <row r="57" spans="1:147" outlineLevel="1" x14ac:dyDescent="0.2">
      <c r="A57" s="40" t="str">
        <f>"# "&amp;$I$2</f>
        <v># 1</v>
      </c>
      <c r="B57" s="48">
        <f>D57-C57</f>
        <v>4</v>
      </c>
      <c r="C57" s="49">
        <f>INDEX($AU$55:$EQ$55,MATCH(D53,$AU$53:$EQ$53,1))</f>
        <v>14</v>
      </c>
      <c r="D57" s="47">
        <f>$E$11 * $F$11</f>
        <v>18</v>
      </c>
      <c r="E57" s="31"/>
      <c r="F57" s="41" t="str">
        <f>"% "&amp;$I$2</f>
        <v>% 1</v>
      </c>
      <c r="G57" s="53">
        <f>B57/D58</f>
        <v>1.6260162601626018E-2</v>
      </c>
      <c r="H57" s="54">
        <f>C57/D58</f>
        <v>5.6910569105691054E-2</v>
      </c>
      <c r="I57" s="52">
        <f>D57/D58</f>
        <v>7.3170731707317069E-2</v>
      </c>
      <c r="AT57" s="70" t="s">
        <v>192</v>
      </c>
      <c r="AU57" s="58">
        <v>0</v>
      </c>
      <c r="AV57" s="58">
        <v>195</v>
      </c>
      <c r="AW57" s="58">
        <v>199</v>
      </c>
      <c r="AX57" s="58">
        <v>201</v>
      </c>
      <c r="AY57" s="58">
        <v>207</v>
      </c>
      <c r="AZ57" s="58">
        <v>207</v>
      </c>
      <c r="BA57" s="58">
        <v>210</v>
      </c>
      <c r="BB57" s="58">
        <v>212</v>
      </c>
      <c r="BC57" s="58">
        <v>213</v>
      </c>
      <c r="BD57" s="58">
        <v>214</v>
      </c>
      <c r="BE57" s="58">
        <v>214</v>
      </c>
      <c r="BF57" s="58">
        <v>214</v>
      </c>
      <c r="BG57" s="58">
        <v>215</v>
      </c>
      <c r="BH57" s="58">
        <v>216</v>
      </c>
      <c r="BI57" s="58">
        <v>216</v>
      </c>
      <c r="BJ57" s="58">
        <v>218</v>
      </c>
      <c r="BK57" s="58">
        <v>219</v>
      </c>
      <c r="BL57" s="58">
        <v>221</v>
      </c>
      <c r="BM57" s="58">
        <v>221</v>
      </c>
      <c r="BN57" s="58">
        <v>221</v>
      </c>
      <c r="BO57" s="58">
        <v>221</v>
      </c>
      <c r="BP57" s="58">
        <v>221</v>
      </c>
      <c r="BQ57" s="58">
        <v>221</v>
      </c>
      <c r="BR57" s="58">
        <v>221</v>
      </c>
      <c r="BS57" s="58">
        <v>222</v>
      </c>
      <c r="BT57" s="58">
        <v>222</v>
      </c>
      <c r="BU57" s="58">
        <v>222</v>
      </c>
      <c r="BV57" s="58">
        <v>224</v>
      </c>
      <c r="BW57" s="58">
        <v>224</v>
      </c>
      <c r="BX57" s="58">
        <v>224</v>
      </c>
      <c r="BY57" s="58">
        <v>224</v>
      </c>
      <c r="BZ57" s="58">
        <v>224</v>
      </c>
      <c r="CA57" s="58">
        <v>224</v>
      </c>
      <c r="CB57" s="58">
        <v>224</v>
      </c>
      <c r="CC57" s="58">
        <v>224</v>
      </c>
      <c r="CD57" s="58">
        <v>224</v>
      </c>
      <c r="CE57" s="58">
        <v>224</v>
      </c>
      <c r="CF57" s="58">
        <v>224</v>
      </c>
      <c r="CG57" s="58">
        <v>224</v>
      </c>
      <c r="CH57" s="58">
        <v>224</v>
      </c>
      <c r="CI57" s="58">
        <v>224</v>
      </c>
      <c r="CJ57" s="58">
        <v>226</v>
      </c>
      <c r="CK57" s="58">
        <v>226</v>
      </c>
      <c r="CL57" s="58">
        <v>226</v>
      </c>
      <c r="CM57" s="58">
        <v>226</v>
      </c>
      <c r="CN57" s="58">
        <v>226</v>
      </c>
      <c r="CO57" s="58">
        <v>227</v>
      </c>
      <c r="CP57" s="58">
        <v>227</v>
      </c>
      <c r="CQ57" s="58">
        <v>227</v>
      </c>
      <c r="CR57" s="58">
        <v>227</v>
      </c>
      <c r="CS57" s="58">
        <v>227</v>
      </c>
      <c r="CT57" s="58">
        <v>227</v>
      </c>
      <c r="CU57" s="58">
        <v>227</v>
      </c>
      <c r="CV57" s="58">
        <v>227</v>
      </c>
      <c r="CW57" s="58">
        <v>227</v>
      </c>
      <c r="CX57" s="58">
        <v>227</v>
      </c>
      <c r="CY57" s="58">
        <v>227</v>
      </c>
      <c r="CZ57" s="58">
        <v>227</v>
      </c>
      <c r="DA57" s="58">
        <v>227</v>
      </c>
      <c r="DB57" s="58">
        <v>227</v>
      </c>
      <c r="DC57" s="58">
        <v>227</v>
      </c>
      <c r="DD57" s="58">
        <v>227</v>
      </c>
      <c r="DE57" s="58">
        <v>227</v>
      </c>
      <c r="DF57" s="58">
        <v>227</v>
      </c>
      <c r="DG57" s="58">
        <v>227</v>
      </c>
      <c r="DH57" s="58">
        <v>227</v>
      </c>
      <c r="DI57" s="58">
        <v>227</v>
      </c>
      <c r="DJ57" s="58">
        <v>227</v>
      </c>
      <c r="DK57" s="58">
        <v>227</v>
      </c>
      <c r="DL57" s="58">
        <v>227</v>
      </c>
      <c r="DM57" s="58">
        <v>227</v>
      </c>
      <c r="DN57" s="58">
        <v>227</v>
      </c>
      <c r="DO57" s="58">
        <v>228</v>
      </c>
      <c r="DP57" s="58">
        <v>228</v>
      </c>
      <c r="DQ57" s="58">
        <v>228</v>
      </c>
      <c r="DR57" s="58">
        <v>228</v>
      </c>
      <c r="DS57" s="58">
        <v>228</v>
      </c>
      <c r="DT57" s="58">
        <v>228</v>
      </c>
      <c r="DU57" s="58">
        <v>228</v>
      </c>
      <c r="DV57" s="58">
        <v>228</v>
      </c>
      <c r="DW57" s="58">
        <v>228</v>
      </c>
      <c r="DX57" s="58">
        <v>228</v>
      </c>
      <c r="DY57" s="58">
        <v>228</v>
      </c>
      <c r="DZ57" s="58">
        <v>228</v>
      </c>
      <c r="EA57" s="58">
        <v>228</v>
      </c>
      <c r="EB57" s="58">
        <v>228</v>
      </c>
      <c r="EC57" s="58">
        <v>228</v>
      </c>
      <c r="ED57" s="58">
        <v>228</v>
      </c>
      <c r="EE57" s="58">
        <v>228</v>
      </c>
      <c r="EF57" s="58">
        <v>228</v>
      </c>
      <c r="EG57" s="58">
        <v>228</v>
      </c>
      <c r="EH57" s="58">
        <v>228</v>
      </c>
      <c r="EI57" s="58">
        <v>228</v>
      </c>
      <c r="EJ57" s="58">
        <v>228</v>
      </c>
      <c r="EK57" s="58">
        <v>228</v>
      </c>
      <c r="EL57" s="58">
        <v>228</v>
      </c>
      <c r="EM57" s="58">
        <v>228</v>
      </c>
      <c r="EN57" s="58">
        <v>228</v>
      </c>
      <c r="EO57" s="58">
        <v>228</v>
      </c>
      <c r="EP57" s="58">
        <v>228</v>
      </c>
      <c r="EQ57" s="58">
        <v>228</v>
      </c>
    </row>
    <row r="58" spans="1:147" outlineLevel="1" x14ac:dyDescent="0.2">
      <c r="A58" s="40" t="s">
        <v>152</v>
      </c>
      <c r="B58" s="47">
        <f>D58-C58</f>
        <v>231</v>
      </c>
      <c r="C58" s="47">
        <f>INDEX($AU$54:$EQ$54,MATCH(D53,$AU$53:$EQ$53,1))</f>
        <v>15</v>
      </c>
      <c r="D58" s="47">
        <f>$F$11</f>
        <v>246</v>
      </c>
      <c r="E58" s="31"/>
      <c r="F58" s="41" t="s">
        <v>152</v>
      </c>
      <c r="G58" s="55">
        <f>B58/D58</f>
        <v>0.93902439024390238</v>
      </c>
      <c r="H58" s="55">
        <f>C58/D58</f>
        <v>6.097560975609756E-2</v>
      </c>
      <c r="I58" s="52">
        <f>D58/D58</f>
        <v>1</v>
      </c>
      <c r="AT58" s="70" t="s">
        <v>193</v>
      </c>
      <c r="AU58" s="58">
        <v>0</v>
      </c>
      <c r="AV58" s="58">
        <v>0</v>
      </c>
      <c r="AW58" s="58">
        <v>1</v>
      </c>
      <c r="AX58" s="58">
        <v>1</v>
      </c>
      <c r="AY58" s="58">
        <v>1</v>
      </c>
      <c r="AZ58" s="58">
        <v>1</v>
      </c>
      <c r="BA58" s="58">
        <v>2</v>
      </c>
      <c r="BB58" s="58">
        <v>2</v>
      </c>
      <c r="BC58" s="58">
        <v>2</v>
      </c>
      <c r="BD58" s="58">
        <v>2</v>
      </c>
      <c r="BE58" s="58">
        <v>2</v>
      </c>
      <c r="BF58" s="58">
        <v>2</v>
      </c>
      <c r="BG58" s="58">
        <v>2</v>
      </c>
      <c r="BH58" s="58">
        <v>2</v>
      </c>
      <c r="BI58" s="58">
        <v>2</v>
      </c>
      <c r="BJ58" s="58">
        <v>2</v>
      </c>
      <c r="BK58" s="58">
        <v>2</v>
      </c>
      <c r="BL58" s="58">
        <v>2</v>
      </c>
      <c r="BM58" s="58">
        <v>2</v>
      </c>
      <c r="BN58" s="58">
        <v>2</v>
      </c>
      <c r="BO58" s="58">
        <v>2</v>
      </c>
      <c r="BP58" s="58">
        <v>2</v>
      </c>
      <c r="BQ58" s="58">
        <v>2</v>
      </c>
      <c r="BR58" s="58">
        <v>2</v>
      </c>
      <c r="BS58" s="58">
        <v>2</v>
      </c>
      <c r="BT58" s="58">
        <v>2</v>
      </c>
      <c r="BU58" s="58">
        <v>2</v>
      </c>
      <c r="BV58" s="58">
        <v>2</v>
      </c>
      <c r="BW58" s="58">
        <v>2</v>
      </c>
      <c r="BX58" s="58">
        <v>2</v>
      </c>
      <c r="BY58" s="58">
        <v>2</v>
      </c>
      <c r="BZ58" s="58">
        <v>2</v>
      </c>
      <c r="CA58" s="58">
        <v>2</v>
      </c>
      <c r="CB58" s="58">
        <v>2</v>
      </c>
      <c r="CC58" s="58">
        <v>2</v>
      </c>
      <c r="CD58" s="58">
        <v>2</v>
      </c>
      <c r="CE58" s="58">
        <v>2</v>
      </c>
      <c r="CF58" s="58">
        <v>2</v>
      </c>
      <c r="CG58" s="58">
        <v>2</v>
      </c>
      <c r="CH58" s="58">
        <v>2</v>
      </c>
      <c r="CI58" s="58">
        <v>2</v>
      </c>
      <c r="CJ58" s="58">
        <v>3</v>
      </c>
      <c r="CK58" s="58">
        <v>3</v>
      </c>
      <c r="CL58" s="58">
        <v>3</v>
      </c>
      <c r="CM58" s="58">
        <v>3</v>
      </c>
      <c r="CN58" s="58">
        <v>3</v>
      </c>
      <c r="CO58" s="58">
        <v>3</v>
      </c>
      <c r="CP58" s="58">
        <v>3</v>
      </c>
      <c r="CQ58" s="58">
        <v>4</v>
      </c>
      <c r="CR58" s="58">
        <v>4</v>
      </c>
      <c r="CS58" s="58">
        <v>4</v>
      </c>
      <c r="CT58" s="58">
        <v>4</v>
      </c>
      <c r="CU58" s="58">
        <v>4</v>
      </c>
      <c r="CV58" s="58">
        <v>4</v>
      </c>
      <c r="CW58" s="58">
        <v>4</v>
      </c>
      <c r="CX58" s="58">
        <v>4</v>
      </c>
      <c r="CY58" s="58">
        <v>4</v>
      </c>
      <c r="CZ58" s="58">
        <v>4</v>
      </c>
      <c r="DA58" s="58">
        <v>4</v>
      </c>
      <c r="DB58" s="58">
        <v>4</v>
      </c>
      <c r="DC58" s="58">
        <v>4</v>
      </c>
      <c r="DD58" s="58">
        <v>6</v>
      </c>
      <c r="DE58" s="58">
        <v>6</v>
      </c>
      <c r="DF58" s="58">
        <v>6</v>
      </c>
      <c r="DG58" s="58">
        <v>6</v>
      </c>
      <c r="DH58" s="58">
        <v>6</v>
      </c>
      <c r="DI58" s="58">
        <v>6</v>
      </c>
      <c r="DJ58" s="58">
        <v>6</v>
      </c>
      <c r="DK58" s="58">
        <v>6</v>
      </c>
      <c r="DL58" s="58">
        <v>6</v>
      </c>
      <c r="DM58" s="58">
        <v>7</v>
      </c>
      <c r="DN58" s="58">
        <v>7</v>
      </c>
      <c r="DO58" s="58">
        <v>7</v>
      </c>
      <c r="DP58" s="58">
        <v>7</v>
      </c>
      <c r="DQ58" s="58">
        <v>7</v>
      </c>
      <c r="DR58" s="58">
        <v>7</v>
      </c>
      <c r="DS58" s="58">
        <v>8</v>
      </c>
      <c r="DT58" s="58">
        <v>8</v>
      </c>
      <c r="DU58" s="58">
        <v>8</v>
      </c>
      <c r="DV58" s="58">
        <v>8</v>
      </c>
      <c r="DW58" s="58">
        <v>8</v>
      </c>
      <c r="DX58" s="58">
        <v>8</v>
      </c>
      <c r="DY58" s="58">
        <v>8</v>
      </c>
      <c r="DZ58" s="58">
        <v>8</v>
      </c>
      <c r="EA58" s="58">
        <v>8</v>
      </c>
      <c r="EB58" s="58">
        <v>9</v>
      </c>
      <c r="EC58" s="58">
        <v>9</v>
      </c>
      <c r="ED58" s="58">
        <v>9</v>
      </c>
      <c r="EE58" s="58">
        <v>9</v>
      </c>
      <c r="EF58" s="58">
        <v>9</v>
      </c>
      <c r="EG58" s="58">
        <v>9</v>
      </c>
      <c r="EH58" s="58">
        <v>9</v>
      </c>
      <c r="EI58" s="58">
        <v>10</v>
      </c>
      <c r="EJ58" s="58">
        <v>10</v>
      </c>
      <c r="EK58" s="58">
        <v>10</v>
      </c>
      <c r="EL58" s="58">
        <v>10</v>
      </c>
      <c r="EM58" s="58">
        <v>10</v>
      </c>
      <c r="EN58" s="58">
        <v>10</v>
      </c>
      <c r="EO58" s="58">
        <v>10</v>
      </c>
      <c r="EP58" s="58">
        <v>11</v>
      </c>
      <c r="EQ58" s="58">
        <v>18</v>
      </c>
    </row>
    <row r="59" spans="1:147" outlineLevel="1" x14ac:dyDescent="0.2">
      <c r="A59" s="42" t="s">
        <v>154</v>
      </c>
      <c r="B59" s="43">
        <f>G56+H57</f>
        <v>0.97967479674796742</v>
      </c>
      <c r="C59" s="33"/>
      <c r="D59" s="44" t="s">
        <v>155</v>
      </c>
      <c r="E59" s="43">
        <f>H57/I57</f>
        <v>0.77777777777777779</v>
      </c>
      <c r="F59" s="33"/>
      <c r="G59" s="44" t="s">
        <v>156</v>
      </c>
      <c r="H59" s="43">
        <f>G56/I56</f>
        <v>0.99561403508771917</v>
      </c>
      <c r="I59" s="34"/>
      <c r="AT59" s="70"/>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T59" s="58"/>
      <c r="BU59" s="58"/>
      <c r="BV59" s="58"/>
      <c r="BW59" s="58"/>
      <c r="BX59" s="58"/>
      <c r="BY59" s="58"/>
      <c r="BZ59" s="58"/>
      <c r="CA59" s="58"/>
      <c r="CB59" s="58"/>
      <c r="CC59" s="58"/>
      <c r="CD59" s="58"/>
      <c r="CE59" s="58"/>
      <c r="CF59" s="58"/>
      <c r="CG59" s="58"/>
      <c r="CH59" s="58"/>
      <c r="CI59" s="58"/>
      <c r="CJ59" s="58"/>
      <c r="CK59" s="58"/>
      <c r="CL59" s="58"/>
      <c r="CM59" s="58"/>
      <c r="CN59" s="58"/>
      <c r="CO59" s="58"/>
      <c r="CP59" s="58"/>
      <c r="CQ59" s="58"/>
      <c r="CR59" s="58"/>
      <c r="CS59" s="58"/>
      <c r="CT59" s="58"/>
      <c r="CU59" s="58"/>
      <c r="CV59" s="58"/>
      <c r="CW59" s="58"/>
      <c r="CX59" s="58"/>
      <c r="CY59" s="58"/>
      <c r="CZ59" s="58"/>
      <c r="DA59" s="58"/>
      <c r="DB59" s="58"/>
      <c r="DC59" s="58"/>
      <c r="DD59" s="58"/>
      <c r="DE59" s="58"/>
      <c r="DF59" s="58"/>
      <c r="DG59" s="58"/>
      <c r="DH59" s="58"/>
      <c r="DI59" s="58"/>
      <c r="DJ59" s="58"/>
      <c r="DK59" s="58"/>
      <c r="DL59" s="58"/>
      <c r="DM59" s="58"/>
      <c r="DN59" s="58"/>
      <c r="DO59" s="58"/>
      <c r="DP59" s="58"/>
      <c r="DQ59" s="58"/>
      <c r="DR59" s="58"/>
      <c r="DS59" s="58"/>
      <c r="DT59" s="58"/>
      <c r="DU59" s="58"/>
      <c r="DV59" s="58"/>
      <c r="DW59" s="58"/>
      <c r="DX59" s="58"/>
      <c r="DY59" s="58"/>
      <c r="DZ59" s="58"/>
      <c r="EA59" s="58"/>
      <c r="EB59" s="58"/>
      <c r="EC59" s="58"/>
      <c r="ED59" s="58"/>
      <c r="EE59" s="58"/>
      <c r="EF59" s="58"/>
      <c r="EG59" s="58"/>
      <c r="EH59" s="58"/>
      <c r="EI59" s="58"/>
      <c r="EJ59" s="58"/>
      <c r="EK59" s="58"/>
      <c r="EL59" s="58"/>
      <c r="EM59" s="58"/>
      <c r="EN59" s="58"/>
      <c r="EO59" s="58"/>
      <c r="EP59" s="58"/>
      <c r="EQ59" s="58"/>
    </row>
    <row r="60" spans="1:147" x14ac:dyDescent="0.2">
      <c r="A60" s="73"/>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c r="CB60" s="58"/>
      <c r="CC60" s="58"/>
      <c r="CD60" s="58"/>
      <c r="CE60" s="58"/>
      <c r="CF60" s="58"/>
      <c r="CG60" s="58"/>
      <c r="CH60" s="58"/>
      <c r="CI60" s="58"/>
      <c r="CJ60" s="58"/>
      <c r="CK60" s="58"/>
      <c r="CL60" s="58"/>
      <c r="CM60" s="58"/>
      <c r="CN60" s="58"/>
      <c r="CO60" s="58"/>
      <c r="CP60" s="58"/>
      <c r="CQ60" s="58"/>
      <c r="CR60" s="58"/>
      <c r="CS60" s="58"/>
      <c r="CT60" s="58"/>
      <c r="CU60" s="58"/>
      <c r="CV60" s="58"/>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c r="EO60" s="58"/>
      <c r="EP60" s="58"/>
      <c r="EQ60" s="58"/>
    </row>
    <row r="61" spans="1:147" x14ac:dyDescent="0.2">
      <c r="A61" s="11" t="s">
        <v>157</v>
      </c>
      <c r="AT61" s="58" t="s">
        <v>194</v>
      </c>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c r="CB61" s="58"/>
      <c r="CC61" s="58"/>
      <c r="CD61" s="58"/>
      <c r="CE61" s="58"/>
      <c r="CF61" s="58"/>
      <c r="CG61" s="58"/>
      <c r="CH61" s="58"/>
      <c r="CI61" s="58"/>
      <c r="CJ61" s="58"/>
      <c r="CK61" s="58"/>
      <c r="CL61" s="58"/>
      <c r="CM61" s="58"/>
      <c r="CN61" s="58"/>
      <c r="CO61" s="58"/>
      <c r="CP61" s="58"/>
      <c r="CQ61" s="58"/>
      <c r="CR61" s="58"/>
      <c r="CS61" s="58"/>
      <c r="CT61" s="58"/>
      <c r="CU61" s="58"/>
      <c r="CV61" s="58"/>
      <c r="CW61" s="58"/>
      <c r="CX61" s="58"/>
      <c r="CY61" s="58"/>
      <c r="CZ61" s="58"/>
      <c r="DA61" s="58"/>
      <c r="DB61" s="58"/>
      <c r="DC61" s="58"/>
      <c r="DD61" s="58"/>
      <c r="DE61" s="58"/>
      <c r="DF61" s="58"/>
      <c r="DG61" s="58"/>
      <c r="DH61" s="58"/>
      <c r="DI61" s="58"/>
      <c r="DJ61" s="58"/>
      <c r="DK61" s="58"/>
      <c r="DL61" s="58"/>
      <c r="DM61" s="58"/>
      <c r="DN61" s="58"/>
      <c r="DO61" s="58"/>
      <c r="DP61" s="58"/>
      <c r="DQ61" s="58"/>
      <c r="DR61" s="58"/>
      <c r="DS61" s="58"/>
      <c r="DT61" s="58"/>
      <c r="DU61" s="58"/>
      <c r="DV61" s="58"/>
      <c r="DW61" s="58"/>
      <c r="DX61" s="58"/>
      <c r="DY61" s="58"/>
      <c r="DZ61" s="58"/>
      <c r="EA61" s="58"/>
      <c r="EB61" s="58"/>
      <c r="EC61" s="58"/>
      <c r="ED61" s="58"/>
      <c r="EE61" s="58"/>
      <c r="EF61" s="58"/>
      <c r="EG61" s="58"/>
      <c r="EH61" s="58"/>
      <c r="EI61" s="58"/>
      <c r="EJ61" s="58"/>
      <c r="EK61" s="58"/>
      <c r="EL61" s="58"/>
      <c r="EM61" s="58"/>
      <c r="EN61" s="58"/>
      <c r="EO61" s="58"/>
      <c r="EP61" s="58"/>
      <c r="EQ61" s="58"/>
    </row>
    <row r="62" spans="1:147" outlineLevel="1" x14ac:dyDescent="0.2">
      <c r="AT62" s="58" t="s">
        <v>188</v>
      </c>
      <c r="AU62" s="58">
        <v>0</v>
      </c>
      <c r="AV62" s="58">
        <v>0.01</v>
      </c>
      <c r="AW62" s="58">
        <v>0.02</v>
      </c>
      <c r="AX62" s="58">
        <v>0.03</v>
      </c>
      <c r="AY62" s="58">
        <v>0.04</v>
      </c>
      <c r="AZ62" s="58">
        <v>0.05</v>
      </c>
      <c r="BA62" s="58">
        <v>6.0000000000000005E-2</v>
      </c>
      <c r="BB62" s="58">
        <v>7.0000000000000007E-2</v>
      </c>
      <c r="BC62" s="58">
        <v>0.08</v>
      </c>
      <c r="BD62" s="58">
        <v>0.09</v>
      </c>
      <c r="BE62" s="58">
        <v>9.9999999999999992E-2</v>
      </c>
      <c r="BF62" s="58">
        <v>0.10999999999999999</v>
      </c>
      <c r="BG62" s="58">
        <v>0.11999999999999998</v>
      </c>
      <c r="BH62" s="58">
        <v>0.12999999999999998</v>
      </c>
      <c r="BI62" s="58">
        <v>0.13999999999999999</v>
      </c>
      <c r="BJ62" s="58">
        <v>0.15</v>
      </c>
      <c r="BK62" s="58">
        <v>0.16</v>
      </c>
      <c r="BL62" s="58">
        <v>0.17</v>
      </c>
      <c r="BM62" s="58">
        <v>0.18000000000000002</v>
      </c>
      <c r="BN62" s="58">
        <v>0.19000000000000003</v>
      </c>
      <c r="BO62" s="58">
        <v>0.20000000000000004</v>
      </c>
      <c r="BP62" s="58">
        <v>0.21000000000000005</v>
      </c>
      <c r="BQ62" s="58">
        <v>0.22000000000000006</v>
      </c>
      <c r="BR62" s="58">
        <v>0.23000000000000007</v>
      </c>
      <c r="BS62" s="58">
        <v>0.24000000000000007</v>
      </c>
      <c r="BT62" s="58">
        <v>0.25000000000000006</v>
      </c>
      <c r="BU62" s="58">
        <v>0.26000000000000006</v>
      </c>
      <c r="BV62" s="58">
        <v>0.27000000000000007</v>
      </c>
      <c r="BW62" s="58">
        <v>0.28000000000000008</v>
      </c>
      <c r="BX62" s="58">
        <v>0.29000000000000009</v>
      </c>
      <c r="BY62" s="58">
        <v>0.3000000000000001</v>
      </c>
      <c r="BZ62" s="58">
        <v>0.31000000000000011</v>
      </c>
      <c r="CA62" s="58">
        <v>0.32000000000000012</v>
      </c>
      <c r="CB62" s="58">
        <v>0.33000000000000013</v>
      </c>
      <c r="CC62" s="58">
        <v>0.34000000000000014</v>
      </c>
      <c r="CD62" s="58">
        <v>0.35000000000000014</v>
      </c>
      <c r="CE62" s="58">
        <v>0.36000000000000015</v>
      </c>
      <c r="CF62" s="58">
        <v>0.37000000000000016</v>
      </c>
      <c r="CG62" s="58">
        <v>0.38000000000000017</v>
      </c>
      <c r="CH62" s="58">
        <v>0.39000000000000018</v>
      </c>
      <c r="CI62" s="58">
        <v>0.40000000000000019</v>
      </c>
      <c r="CJ62" s="58">
        <v>0.4100000000000002</v>
      </c>
      <c r="CK62" s="58">
        <v>0.42000000000000021</v>
      </c>
      <c r="CL62" s="58">
        <v>0.43000000000000022</v>
      </c>
      <c r="CM62" s="58">
        <v>0.44000000000000022</v>
      </c>
      <c r="CN62" s="58">
        <v>0.45000000000000023</v>
      </c>
      <c r="CO62" s="58">
        <v>0.46000000000000024</v>
      </c>
      <c r="CP62" s="58">
        <v>0.47000000000000025</v>
      </c>
      <c r="CQ62" s="58">
        <v>0.48000000000000026</v>
      </c>
      <c r="CR62" s="58">
        <v>0.49000000000000027</v>
      </c>
      <c r="CS62" s="58">
        <v>0.50000000000000022</v>
      </c>
      <c r="CT62" s="58">
        <v>0.51000000000000023</v>
      </c>
      <c r="CU62" s="58">
        <v>0.52000000000000024</v>
      </c>
      <c r="CV62" s="58">
        <v>0.53000000000000025</v>
      </c>
      <c r="CW62" s="58">
        <v>0.54000000000000026</v>
      </c>
      <c r="CX62" s="58">
        <v>0.55000000000000027</v>
      </c>
      <c r="CY62" s="58">
        <v>0.56000000000000028</v>
      </c>
      <c r="CZ62" s="58">
        <v>0.57000000000000028</v>
      </c>
      <c r="DA62" s="58">
        <v>0.58000000000000029</v>
      </c>
      <c r="DB62" s="58">
        <v>0.5900000000000003</v>
      </c>
      <c r="DC62" s="58">
        <v>0.60000000000000031</v>
      </c>
      <c r="DD62" s="58">
        <v>0.61000000000000032</v>
      </c>
      <c r="DE62" s="58">
        <v>0.62000000000000033</v>
      </c>
      <c r="DF62" s="58">
        <v>0.63000000000000034</v>
      </c>
      <c r="DG62" s="58">
        <v>0.64000000000000035</v>
      </c>
      <c r="DH62" s="58">
        <v>0.65000000000000036</v>
      </c>
      <c r="DI62" s="58">
        <v>0.66000000000000036</v>
      </c>
      <c r="DJ62" s="58">
        <v>0.67000000000000037</v>
      </c>
      <c r="DK62" s="58">
        <v>0.68000000000000038</v>
      </c>
      <c r="DL62" s="58">
        <v>0.69000000000000039</v>
      </c>
      <c r="DM62" s="58">
        <v>0.7000000000000004</v>
      </c>
      <c r="DN62" s="58">
        <v>0.71000000000000041</v>
      </c>
      <c r="DO62" s="58">
        <v>0.72000000000000042</v>
      </c>
      <c r="DP62" s="58">
        <v>0.73000000000000043</v>
      </c>
      <c r="DQ62" s="58">
        <v>0.74000000000000044</v>
      </c>
      <c r="DR62" s="58">
        <v>0.75000000000000044</v>
      </c>
      <c r="DS62" s="58">
        <v>0.76000000000000045</v>
      </c>
      <c r="DT62" s="58">
        <v>0.77000000000000046</v>
      </c>
      <c r="DU62" s="58">
        <v>0.78000000000000047</v>
      </c>
      <c r="DV62" s="58">
        <v>0.79000000000000048</v>
      </c>
      <c r="DW62" s="58">
        <v>0.80000000000000049</v>
      </c>
      <c r="DX62" s="58">
        <v>0.8100000000000005</v>
      </c>
      <c r="DY62" s="58">
        <v>0.82000000000000051</v>
      </c>
      <c r="DZ62" s="58">
        <v>0.83000000000000052</v>
      </c>
      <c r="EA62" s="58">
        <v>0.84000000000000052</v>
      </c>
      <c r="EB62" s="58">
        <v>0.85000000000000053</v>
      </c>
      <c r="EC62" s="58">
        <v>0.86000000000000054</v>
      </c>
      <c r="ED62" s="58">
        <v>0.87000000000000055</v>
      </c>
      <c r="EE62" s="58">
        <v>0.88000000000000056</v>
      </c>
      <c r="EF62" s="58">
        <v>0.89000000000000057</v>
      </c>
      <c r="EG62" s="58">
        <v>0.90000000000000058</v>
      </c>
      <c r="EH62" s="58">
        <v>0.91000000000000059</v>
      </c>
      <c r="EI62" s="58">
        <v>0.9200000000000006</v>
      </c>
      <c r="EJ62" s="58">
        <v>0.9300000000000006</v>
      </c>
      <c r="EK62" s="58">
        <v>0.94000000000000061</v>
      </c>
      <c r="EL62" s="58">
        <v>0.95000000000000062</v>
      </c>
      <c r="EM62" s="58">
        <v>0.96000000000000063</v>
      </c>
      <c r="EN62" s="58">
        <v>0.97000000000000064</v>
      </c>
      <c r="EO62" s="58">
        <v>0.98000000000000065</v>
      </c>
      <c r="EP62" s="58">
        <v>0.99000000000000066</v>
      </c>
      <c r="EQ62" s="58">
        <v>1.0000000000000007</v>
      </c>
    </row>
    <row r="63" spans="1:147" outlineLevel="1" x14ac:dyDescent="0.2">
      <c r="AT63" s="58" t="s">
        <v>195</v>
      </c>
      <c r="AU63" s="58">
        <v>1</v>
      </c>
      <c r="AV63" s="58">
        <v>1</v>
      </c>
      <c r="AW63" s="58">
        <v>0.94444444444444442</v>
      </c>
      <c r="AX63" s="58">
        <v>0.94444444444444442</v>
      </c>
      <c r="AY63" s="58">
        <v>0.94444444444444442</v>
      </c>
      <c r="AZ63" s="58">
        <v>0.94444444444444442</v>
      </c>
      <c r="BA63" s="58">
        <v>0.88888888888888884</v>
      </c>
      <c r="BB63" s="58">
        <v>0.88888888888888884</v>
      </c>
      <c r="BC63" s="58">
        <v>0.88888888888888884</v>
      </c>
      <c r="BD63" s="58">
        <v>0.88888888888888884</v>
      </c>
      <c r="BE63" s="58">
        <v>0.88888888888888884</v>
      </c>
      <c r="BF63" s="58">
        <v>0.88888888888888884</v>
      </c>
      <c r="BG63" s="58">
        <v>0.88888888888888884</v>
      </c>
      <c r="BH63" s="58">
        <v>0.88888888888888884</v>
      </c>
      <c r="BI63" s="58">
        <v>0.88888888888888884</v>
      </c>
      <c r="BJ63" s="58">
        <v>0.88888888888888884</v>
      </c>
      <c r="BK63" s="58">
        <v>0.88888888888888884</v>
      </c>
      <c r="BL63" s="58">
        <v>0.88888888888888884</v>
      </c>
      <c r="BM63" s="58">
        <v>0.88888888888888884</v>
      </c>
      <c r="BN63" s="58">
        <v>0.88888888888888884</v>
      </c>
      <c r="BO63" s="58">
        <v>0.88888888888888884</v>
      </c>
      <c r="BP63" s="58">
        <v>0.88888888888888884</v>
      </c>
      <c r="BQ63" s="58">
        <v>0.88888888888888884</v>
      </c>
      <c r="BR63" s="58">
        <v>0.88888888888888884</v>
      </c>
      <c r="BS63" s="58">
        <v>0.88888888888888884</v>
      </c>
      <c r="BT63" s="58">
        <v>0.88888888888888884</v>
      </c>
      <c r="BU63" s="58">
        <v>0.88888888888888884</v>
      </c>
      <c r="BV63" s="58">
        <v>0.88888888888888884</v>
      </c>
      <c r="BW63" s="58">
        <v>0.88888888888888884</v>
      </c>
      <c r="BX63" s="58">
        <v>0.88888888888888884</v>
      </c>
      <c r="BY63" s="58">
        <v>0.88888888888888884</v>
      </c>
      <c r="BZ63" s="58">
        <v>0.88888888888888884</v>
      </c>
      <c r="CA63" s="58">
        <v>0.88888888888888884</v>
      </c>
      <c r="CB63" s="58">
        <v>0.88888888888888884</v>
      </c>
      <c r="CC63" s="58">
        <v>0.88888888888888884</v>
      </c>
      <c r="CD63" s="58">
        <v>0.88888888888888884</v>
      </c>
      <c r="CE63" s="58">
        <v>0.88888888888888884</v>
      </c>
      <c r="CF63" s="58">
        <v>0.88888888888888884</v>
      </c>
      <c r="CG63" s="58">
        <v>0.88888888888888884</v>
      </c>
      <c r="CH63" s="58">
        <v>0.88888888888888884</v>
      </c>
      <c r="CI63" s="58">
        <v>0.88888888888888884</v>
      </c>
      <c r="CJ63" s="58">
        <v>0.83333333333333337</v>
      </c>
      <c r="CK63" s="58">
        <v>0.83333333333333337</v>
      </c>
      <c r="CL63" s="58">
        <v>0.83333333333333337</v>
      </c>
      <c r="CM63" s="58">
        <v>0.83333333333333337</v>
      </c>
      <c r="CN63" s="58">
        <v>0.83333333333333337</v>
      </c>
      <c r="CO63" s="58">
        <v>0.83333333333333337</v>
      </c>
      <c r="CP63" s="58">
        <v>0.83333333333333337</v>
      </c>
      <c r="CQ63" s="58">
        <v>0.77777777777777779</v>
      </c>
      <c r="CR63" s="58">
        <v>0.77777777777777779</v>
      </c>
      <c r="CS63" s="58">
        <v>0.77777777777777779</v>
      </c>
      <c r="CT63" s="58">
        <v>0.77777777777777779</v>
      </c>
      <c r="CU63" s="58">
        <v>0.77777777777777779</v>
      </c>
      <c r="CV63" s="58">
        <v>0.77777777777777779</v>
      </c>
      <c r="CW63" s="58">
        <v>0.77777777777777779</v>
      </c>
      <c r="CX63" s="58">
        <v>0.77777777777777779</v>
      </c>
      <c r="CY63" s="58">
        <v>0.77777777777777779</v>
      </c>
      <c r="CZ63" s="58">
        <v>0.77777777777777779</v>
      </c>
      <c r="DA63" s="58">
        <v>0.77777777777777779</v>
      </c>
      <c r="DB63" s="58">
        <v>0.77777777777777779</v>
      </c>
      <c r="DC63" s="58">
        <v>0.77777777777777779</v>
      </c>
      <c r="DD63" s="58">
        <v>0.66666666666666663</v>
      </c>
      <c r="DE63" s="58">
        <v>0.66666666666666663</v>
      </c>
      <c r="DF63" s="58">
        <v>0.66666666666666663</v>
      </c>
      <c r="DG63" s="58">
        <v>0.66666666666666663</v>
      </c>
      <c r="DH63" s="58">
        <v>0.66666666666666663</v>
      </c>
      <c r="DI63" s="58">
        <v>0.66666666666666663</v>
      </c>
      <c r="DJ63" s="58">
        <v>0.66666666666666663</v>
      </c>
      <c r="DK63" s="58">
        <v>0.66666666666666663</v>
      </c>
      <c r="DL63" s="58">
        <v>0.66666666666666663</v>
      </c>
      <c r="DM63" s="58">
        <v>0.61111111111111116</v>
      </c>
      <c r="DN63" s="58">
        <v>0.61111111111111116</v>
      </c>
      <c r="DO63" s="58">
        <v>0.61111111111111116</v>
      </c>
      <c r="DP63" s="58">
        <v>0.61111111111111116</v>
      </c>
      <c r="DQ63" s="58">
        <v>0.61111111111111116</v>
      </c>
      <c r="DR63" s="58">
        <v>0.61111111111111116</v>
      </c>
      <c r="DS63" s="58">
        <v>0.55555555555555558</v>
      </c>
      <c r="DT63" s="58">
        <v>0.55555555555555558</v>
      </c>
      <c r="DU63" s="58">
        <v>0.55555555555555558</v>
      </c>
      <c r="DV63" s="58">
        <v>0.55555555555555558</v>
      </c>
      <c r="DW63" s="58">
        <v>0.55555555555555558</v>
      </c>
      <c r="DX63" s="58">
        <v>0.55555555555555558</v>
      </c>
      <c r="DY63" s="58">
        <v>0.55555555555555558</v>
      </c>
      <c r="DZ63" s="58">
        <v>0.55555555555555558</v>
      </c>
      <c r="EA63" s="58">
        <v>0.55555555555555558</v>
      </c>
      <c r="EB63" s="58">
        <v>0.5</v>
      </c>
      <c r="EC63" s="58">
        <v>0.5</v>
      </c>
      <c r="ED63" s="58">
        <v>0.5</v>
      </c>
      <c r="EE63" s="58">
        <v>0.5</v>
      </c>
      <c r="EF63" s="58">
        <v>0.5</v>
      </c>
      <c r="EG63" s="58">
        <v>0.5</v>
      </c>
      <c r="EH63" s="58">
        <v>0.5</v>
      </c>
      <c r="EI63" s="58">
        <v>0.44444444444444442</v>
      </c>
      <c r="EJ63" s="58">
        <v>0.44444444444444442</v>
      </c>
      <c r="EK63" s="58">
        <v>0.44444444444444442</v>
      </c>
      <c r="EL63" s="58">
        <v>0.44444444444444442</v>
      </c>
      <c r="EM63" s="58">
        <v>0.44444444444444442</v>
      </c>
      <c r="EN63" s="58">
        <v>0.44444444444444442</v>
      </c>
      <c r="EO63" s="58">
        <v>0.44444444444444442</v>
      </c>
      <c r="EP63" s="58">
        <v>0.3888888888888889</v>
      </c>
      <c r="EQ63" s="58">
        <v>0</v>
      </c>
    </row>
    <row r="64" spans="1:147" outlineLevel="1" x14ac:dyDescent="0.2">
      <c r="B64" s="1" t="s">
        <v>198</v>
      </c>
      <c r="C64" s="1">
        <f>$AU$66</f>
        <v>0.98598927875243669</v>
      </c>
      <c r="AT64" s="58" t="s">
        <v>196</v>
      </c>
      <c r="AU64" s="58">
        <v>1</v>
      </c>
      <c r="AV64" s="58">
        <v>0.14473684210526316</v>
      </c>
      <c r="AW64" s="58">
        <v>0.12719298245614036</v>
      </c>
      <c r="AX64" s="58">
        <v>0.11842105263157894</v>
      </c>
      <c r="AY64" s="58">
        <v>9.2105263157894732E-2</v>
      </c>
      <c r="AZ64" s="58">
        <v>9.2105263157894732E-2</v>
      </c>
      <c r="BA64" s="58">
        <v>7.8947368421052627E-2</v>
      </c>
      <c r="BB64" s="58">
        <v>7.0175438596491224E-2</v>
      </c>
      <c r="BC64" s="58">
        <v>6.5789473684210523E-2</v>
      </c>
      <c r="BD64" s="58">
        <v>6.1403508771929821E-2</v>
      </c>
      <c r="BE64" s="58">
        <v>6.1403508771929821E-2</v>
      </c>
      <c r="BF64" s="58">
        <v>6.1403508771929821E-2</v>
      </c>
      <c r="BG64" s="58">
        <v>5.701754385964912E-2</v>
      </c>
      <c r="BH64" s="58">
        <v>5.2631578947368418E-2</v>
      </c>
      <c r="BI64" s="58">
        <v>5.2631578947368418E-2</v>
      </c>
      <c r="BJ64" s="58">
        <v>4.3859649122807015E-2</v>
      </c>
      <c r="BK64" s="58">
        <v>3.9473684210526314E-2</v>
      </c>
      <c r="BL64" s="58">
        <v>3.0701754385964911E-2</v>
      </c>
      <c r="BM64" s="58">
        <v>3.0701754385964911E-2</v>
      </c>
      <c r="BN64" s="58">
        <v>3.0701754385964911E-2</v>
      </c>
      <c r="BO64" s="58">
        <v>3.0701754385964911E-2</v>
      </c>
      <c r="BP64" s="58">
        <v>3.0701754385964911E-2</v>
      </c>
      <c r="BQ64" s="58">
        <v>3.0701754385964911E-2</v>
      </c>
      <c r="BR64" s="58">
        <v>3.0701754385964911E-2</v>
      </c>
      <c r="BS64" s="58">
        <v>2.6315789473684209E-2</v>
      </c>
      <c r="BT64" s="58">
        <v>2.6315789473684209E-2</v>
      </c>
      <c r="BU64" s="58">
        <v>2.6315789473684209E-2</v>
      </c>
      <c r="BV64" s="58">
        <v>1.7543859649122806E-2</v>
      </c>
      <c r="BW64" s="58">
        <v>1.7543859649122806E-2</v>
      </c>
      <c r="BX64" s="58">
        <v>1.7543859649122806E-2</v>
      </c>
      <c r="BY64" s="58">
        <v>1.7543859649122806E-2</v>
      </c>
      <c r="BZ64" s="58">
        <v>1.7543859649122806E-2</v>
      </c>
      <c r="CA64" s="58">
        <v>1.7543859649122806E-2</v>
      </c>
      <c r="CB64" s="58">
        <v>1.7543859649122806E-2</v>
      </c>
      <c r="CC64" s="58">
        <v>1.7543859649122806E-2</v>
      </c>
      <c r="CD64" s="58">
        <v>1.7543859649122806E-2</v>
      </c>
      <c r="CE64" s="58">
        <v>1.7543859649122806E-2</v>
      </c>
      <c r="CF64" s="58">
        <v>1.7543859649122806E-2</v>
      </c>
      <c r="CG64" s="58">
        <v>1.7543859649122806E-2</v>
      </c>
      <c r="CH64" s="58">
        <v>1.7543859649122806E-2</v>
      </c>
      <c r="CI64" s="58">
        <v>1.7543859649122806E-2</v>
      </c>
      <c r="CJ64" s="58">
        <v>8.771929824561403E-3</v>
      </c>
      <c r="CK64" s="58">
        <v>8.771929824561403E-3</v>
      </c>
      <c r="CL64" s="58">
        <v>8.771929824561403E-3</v>
      </c>
      <c r="CM64" s="58">
        <v>8.771929824561403E-3</v>
      </c>
      <c r="CN64" s="58">
        <v>8.771929824561403E-3</v>
      </c>
      <c r="CO64" s="58">
        <v>4.3859649122807015E-3</v>
      </c>
      <c r="CP64" s="58">
        <v>4.3859649122807015E-3</v>
      </c>
      <c r="CQ64" s="58">
        <v>4.3859649122807015E-3</v>
      </c>
      <c r="CR64" s="58">
        <v>4.3859649122807015E-3</v>
      </c>
      <c r="CS64" s="58">
        <v>4.3859649122807015E-3</v>
      </c>
      <c r="CT64" s="58">
        <v>4.3859649122807015E-3</v>
      </c>
      <c r="CU64" s="58">
        <v>4.3859649122807015E-3</v>
      </c>
      <c r="CV64" s="58">
        <v>4.3859649122807015E-3</v>
      </c>
      <c r="CW64" s="58">
        <v>4.3859649122807015E-3</v>
      </c>
      <c r="CX64" s="58">
        <v>4.3859649122807015E-3</v>
      </c>
      <c r="CY64" s="58">
        <v>4.3859649122807015E-3</v>
      </c>
      <c r="CZ64" s="58">
        <v>4.3859649122807015E-3</v>
      </c>
      <c r="DA64" s="58">
        <v>4.3859649122807015E-3</v>
      </c>
      <c r="DB64" s="58">
        <v>4.3859649122807015E-3</v>
      </c>
      <c r="DC64" s="58">
        <v>4.3859649122807015E-3</v>
      </c>
      <c r="DD64" s="58">
        <v>4.3859649122807015E-3</v>
      </c>
      <c r="DE64" s="58">
        <v>4.3859649122807015E-3</v>
      </c>
      <c r="DF64" s="58">
        <v>4.3859649122807015E-3</v>
      </c>
      <c r="DG64" s="58">
        <v>4.3859649122807015E-3</v>
      </c>
      <c r="DH64" s="58">
        <v>4.3859649122807015E-3</v>
      </c>
      <c r="DI64" s="58">
        <v>4.3859649122807015E-3</v>
      </c>
      <c r="DJ64" s="58">
        <v>4.3859649122807015E-3</v>
      </c>
      <c r="DK64" s="58">
        <v>4.3859649122807015E-3</v>
      </c>
      <c r="DL64" s="58">
        <v>4.3859649122807015E-3</v>
      </c>
      <c r="DM64" s="58">
        <v>4.3859649122807015E-3</v>
      </c>
      <c r="DN64" s="58">
        <v>4.3859649122807015E-3</v>
      </c>
      <c r="DO64" s="58">
        <v>0</v>
      </c>
      <c r="DP64" s="58">
        <v>0</v>
      </c>
      <c r="DQ64" s="58">
        <v>0</v>
      </c>
      <c r="DR64" s="58">
        <v>0</v>
      </c>
      <c r="DS64" s="58">
        <v>0</v>
      </c>
      <c r="DT64" s="58">
        <v>0</v>
      </c>
      <c r="DU64" s="58">
        <v>0</v>
      </c>
      <c r="DV64" s="58">
        <v>0</v>
      </c>
      <c r="DW64" s="58">
        <v>0</v>
      </c>
      <c r="DX64" s="58">
        <v>0</v>
      </c>
      <c r="DY64" s="58">
        <v>0</v>
      </c>
      <c r="DZ64" s="58">
        <v>0</v>
      </c>
      <c r="EA64" s="58">
        <v>0</v>
      </c>
      <c r="EB64" s="58">
        <v>0</v>
      </c>
      <c r="EC64" s="58">
        <v>0</v>
      </c>
      <c r="ED64" s="58">
        <v>0</v>
      </c>
      <c r="EE64" s="58">
        <v>0</v>
      </c>
      <c r="EF64" s="58">
        <v>0</v>
      </c>
      <c r="EG64" s="58">
        <v>0</v>
      </c>
      <c r="EH64" s="58">
        <v>0</v>
      </c>
      <c r="EI64" s="58">
        <v>0</v>
      </c>
      <c r="EJ64" s="58">
        <v>0</v>
      </c>
      <c r="EK64" s="58">
        <v>0</v>
      </c>
      <c r="EL64" s="58">
        <v>0</v>
      </c>
      <c r="EM64" s="58">
        <v>0</v>
      </c>
      <c r="EN64" s="58">
        <v>0</v>
      </c>
      <c r="EO64" s="58">
        <v>0</v>
      </c>
      <c r="EP64" s="58">
        <v>0</v>
      </c>
      <c r="EQ64" s="58">
        <v>0</v>
      </c>
    </row>
    <row r="65" spans="2:147" outlineLevel="1" x14ac:dyDescent="0.2">
      <c r="B65" s="1" t="s">
        <v>199</v>
      </c>
      <c r="C65" s="1" t="str">
        <f xml:space="preserve"> "Cutoff = " &amp; TEXT($D$53,"0.00")</f>
        <v>Cutoff = 0.50</v>
      </c>
      <c r="AT65" s="58" t="s">
        <v>197</v>
      </c>
      <c r="AU65" s="58">
        <v>0.85526315789473684</v>
      </c>
      <c r="AV65" s="58">
        <v>1.705653021442495E-2</v>
      </c>
      <c r="AW65" s="58">
        <v>8.2846003898635594E-3</v>
      </c>
      <c r="AX65" s="58">
        <v>2.4853801169590642E-2</v>
      </c>
      <c r="AY65" s="58">
        <v>0</v>
      </c>
      <c r="AZ65" s="58">
        <v>1.2061403508771929E-2</v>
      </c>
      <c r="BA65" s="58">
        <v>7.7972709551656916E-3</v>
      </c>
      <c r="BB65" s="58">
        <v>3.8986354775828458E-3</v>
      </c>
      <c r="BC65" s="58">
        <v>3.8986354775828458E-3</v>
      </c>
      <c r="BD65" s="58">
        <v>0</v>
      </c>
      <c r="BE65" s="58">
        <v>0</v>
      </c>
      <c r="BF65" s="58">
        <v>3.8986354775828458E-3</v>
      </c>
      <c r="BG65" s="58">
        <v>3.8986354775828458E-3</v>
      </c>
      <c r="BH65" s="58">
        <v>0</v>
      </c>
      <c r="BI65" s="58">
        <v>7.7972709551656916E-3</v>
      </c>
      <c r="BJ65" s="58">
        <v>3.8986354775828458E-3</v>
      </c>
      <c r="BK65" s="58">
        <v>7.7972709551656916E-3</v>
      </c>
      <c r="BL65" s="58">
        <v>0</v>
      </c>
      <c r="BM65" s="58">
        <v>0</v>
      </c>
      <c r="BN65" s="58">
        <v>0</v>
      </c>
      <c r="BO65" s="58">
        <v>0</v>
      </c>
      <c r="BP65" s="58">
        <v>0</v>
      </c>
      <c r="BQ65" s="58">
        <v>0</v>
      </c>
      <c r="BR65" s="58">
        <v>3.8986354775828458E-3</v>
      </c>
      <c r="BS65" s="58">
        <v>0</v>
      </c>
      <c r="BT65" s="58">
        <v>0</v>
      </c>
      <c r="BU65" s="58">
        <v>7.7972709551656916E-3</v>
      </c>
      <c r="BV65" s="58">
        <v>0</v>
      </c>
      <c r="BW65" s="58">
        <v>0</v>
      </c>
      <c r="BX65" s="58">
        <v>0</v>
      </c>
      <c r="BY65" s="58">
        <v>0</v>
      </c>
      <c r="BZ65" s="58">
        <v>0</v>
      </c>
      <c r="CA65" s="58">
        <v>0</v>
      </c>
      <c r="CB65" s="58">
        <v>0</v>
      </c>
      <c r="CC65" s="58">
        <v>0</v>
      </c>
      <c r="CD65" s="58">
        <v>0</v>
      </c>
      <c r="CE65" s="58">
        <v>0</v>
      </c>
      <c r="CF65" s="58">
        <v>0</v>
      </c>
      <c r="CG65" s="58">
        <v>0</v>
      </c>
      <c r="CH65" s="58">
        <v>0</v>
      </c>
      <c r="CI65" s="58">
        <v>7.5536062378167637E-3</v>
      </c>
      <c r="CJ65" s="58">
        <v>0</v>
      </c>
      <c r="CK65" s="58">
        <v>0</v>
      </c>
      <c r="CL65" s="58">
        <v>0</v>
      </c>
      <c r="CM65" s="58">
        <v>0</v>
      </c>
      <c r="CN65" s="58">
        <v>3.6549707602339179E-3</v>
      </c>
      <c r="CO65" s="58">
        <v>0</v>
      </c>
      <c r="CP65" s="58">
        <v>0</v>
      </c>
      <c r="CQ65" s="58">
        <v>0</v>
      </c>
      <c r="CR65" s="58">
        <v>0</v>
      </c>
      <c r="CS65" s="58">
        <v>0</v>
      </c>
      <c r="CT65" s="58">
        <v>0</v>
      </c>
      <c r="CU65" s="58">
        <v>0</v>
      </c>
      <c r="CV65" s="58">
        <v>0</v>
      </c>
      <c r="CW65" s="58">
        <v>0</v>
      </c>
      <c r="CX65" s="58">
        <v>0</v>
      </c>
      <c r="CY65" s="58">
        <v>0</v>
      </c>
      <c r="CZ65" s="58">
        <v>0</v>
      </c>
      <c r="DA65" s="58">
        <v>0</v>
      </c>
      <c r="DB65" s="58">
        <v>0</v>
      </c>
      <c r="DC65" s="58">
        <v>0</v>
      </c>
      <c r="DD65" s="58">
        <v>0</v>
      </c>
      <c r="DE65" s="58">
        <v>0</v>
      </c>
      <c r="DF65" s="58">
        <v>0</v>
      </c>
      <c r="DG65" s="58">
        <v>0</v>
      </c>
      <c r="DH65" s="58">
        <v>0</v>
      </c>
      <c r="DI65" s="58">
        <v>0</v>
      </c>
      <c r="DJ65" s="58">
        <v>0</v>
      </c>
      <c r="DK65" s="58">
        <v>0</v>
      </c>
      <c r="DL65" s="58">
        <v>0</v>
      </c>
      <c r="DM65" s="58">
        <v>0</v>
      </c>
      <c r="DN65" s="58">
        <v>2.6803118908382065E-3</v>
      </c>
      <c r="DO65" s="58">
        <v>0</v>
      </c>
      <c r="DP65" s="58">
        <v>0</v>
      </c>
      <c r="DQ65" s="58">
        <v>0</v>
      </c>
      <c r="DR65" s="58">
        <v>0</v>
      </c>
      <c r="DS65" s="58">
        <v>0</v>
      </c>
      <c r="DT65" s="58">
        <v>0</v>
      </c>
      <c r="DU65" s="58">
        <v>0</v>
      </c>
      <c r="DV65" s="58">
        <v>0</v>
      </c>
      <c r="DW65" s="58">
        <v>0</v>
      </c>
      <c r="DX65" s="58">
        <v>0</v>
      </c>
      <c r="DY65" s="58">
        <v>0</v>
      </c>
      <c r="DZ65" s="58">
        <v>0</v>
      </c>
      <c r="EA65" s="58">
        <v>0</v>
      </c>
      <c r="EB65" s="58">
        <v>0</v>
      </c>
      <c r="EC65" s="58">
        <v>0</v>
      </c>
      <c r="ED65" s="58">
        <v>0</v>
      </c>
      <c r="EE65" s="58">
        <v>0</v>
      </c>
      <c r="EF65" s="58">
        <v>0</v>
      </c>
      <c r="EG65" s="58">
        <v>0</v>
      </c>
      <c r="EH65" s="58">
        <v>0</v>
      </c>
      <c r="EI65" s="58">
        <v>0</v>
      </c>
      <c r="EJ65" s="58">
        <v>0</v>
      </c>
      <c r="EK65" s="58">
        <v>0</v>
      </c>
      <c r="EL65" s="58">
        <v>0</v>
      </c>
      <c r="EM65" s="58">
        <v>0</v>
      </c>
      <c r="EN65" s="58">
        <v>0</v>
      </c>
      <c r="EO65" s="58">
        <v>0</v>
      </c>
      <c r="EP65" s="58">
        <v>0</v>
      </c>
      <c r="EQ65" s="58">
        <v>0</v>
      </c>
    </row>
    <row r="66" spans="2:147" outlineLevel="1" x14ac:dyDescent="0.2">
      <c r="B66" s="1" t="s">
        <v>200</v>
      </c>
      <c r="C66" s="1" t="str">
        <f xml:space="preserve"> "ROC curve:  area under curve = " &amp; TEXT(C64,"0.00") &amp; " 
Model 1 for Vendor.Eq.EnchantedDiamonds    (11 variables, n=246)"</f>
        <v>ROC curve:  area under curve = 0.99 
Model 1 for Vendor.Eq.EnchantedDiamonds    (11 variables, n=246)</v>
      </c>
      <c r="AT66" s="58" t="s">
        <v>198</v>
      </c>
      <c r="AU66" s="58">
        <f>SUM(AU65:EQ65)</f>
        <v>0.98598927875243669</v>
      </c>
      <c r="AV66" s="58"/>
      <c r="AW66" s="58"/>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c r="CF66" s="58"/>
      <c r="CG66" s="58"/>
      <c r="CH66" s="58"/>
      <c r="CI66" s="58"/>
      <c r="CJ66" s="58"/>
      <c r="CK66" s="58"/>
      <c r="CL66" s="58"/>
      <c r="CM66" s="58"/>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c r="EO66" s="58"/>
      <c r="EP66" s="58"/>
      <c r="EQ66" s="58"/>
    </row>
    <row r="67" spans="2:147" outlineLevel="1" x14ac:dyDescent="0.2">
      <c r="B67" s="1" t="s">
        <v>201</v>
      </c>
      <c r="D67" s="1">
        <v>0</v>
      </c>
      <c r="E67" s="1">
        <v>1</v>
      </c>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c r="CE67" s="58"/>
      <c r="CF67" s="58"/>
      <c r="CG67" s="58"/>
      <c r="CH67" s="58"/>
      <c r="CI67" s="58"/>
      <c r="CJ67" s="58"/>
      <c r="CK67" s="58"/>
      <c r="CL67" s="58"/>
      <c r="CM67" s="58"/>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c r="EO67" s="58"/>
      <c r="EP67" s="58"/>
      <c r="EQ67" s="58"/>
    </row>
    <row r="68" spans="2:147" outlineLevel="1" x14ac:dyDescent="0.2">
      <c r="D68" s="1">
        <v>0</v>
      </c>
      <c r="E68" s="1">
        <v>1</v>
      </c>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c r="EO68" s="58"/>
      <c r="EP68" s="58"/>
      <c r="EQ68" s="58"/>
    </row>
    <row r="69" spans="2:147" outlineLevel="1" x14ac:dyDescent="0.2">
      <c r="D69" s="1">
        <f>1-$H$59</f>
        <v>4.3859649122808264E-3</v>
      </c>
      <c r="E69" s="1">
        <f>$E$59</f>
        <v>0.77777777777777779</v>
      </c>
      <c r="AT69" s="58"/>
      <c r="AU69" s="58"/>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c r="CG69" s="58"/>
      <c r="CH69" s="58"/>
      <c r="CI69" s="58"/>
      <c r="CJ69" s="58"/>
      <c r="CK69" s="58"/>
      <c r="CL69" s="58"/>
      <c r="CM69" s="58"/>
      <c r="CN69" s="58"/>
      <c r="CO69" s="58"/>
      <c r="CP69" s="58"/>
      <c r="CQ69" s="58"/>
      <c r="CR69" s="58"/>
      <c r="CS69" s="58"/>
      <c r="CT69" s="58"/>
      <c r="CU69" s="58"/>
      <c r="CV69" s="58"/>
      <c r="CW69" s="58"/>
      <c r="CX69" s="58"/>
      <c r="CY69" s="58"/>
      <c r="CZ69" s="58"/>
      <c r="DA69" s="58"/>
      <c r="DB69" s="58"/>
      <c r="DC69" s="58"/>
      <c r="DD69" s="58"/>
      <c r="DE69" s="58"/>
      <c r="DF69" s="58"/>
      <c r="DG69" s="58"/>
      <c r="DH69" s="58"/>
      <c r="DI69" s="58"/>
      <c r="DJ69" s="58"/>
      <c r="DK69" s="58"/>
      <c r="DL69" s="58"/>
      <c r="DM69" s="58"/>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c r="EO69" s="58"/>
      <c r="EP69" s="58"/>
      <c r="EQ69" s="58"/>
    </row>
    <row r="70" spans="2:147" outlineLevel="1" x14ac:dyDescent="0.2">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c r="CG70" s="58"/>
      <c r="CH70" s="58"/>
      <c r="CI70" s="58"/>
      <c r="CJ70" s="58"/>
      <c r="CK70" s="58"/>
      <c r="CL70" s="58"/>
      <c r="CM70" s="58"/>
      <c r="CN70" s="58"/>
      <c r="CO70" s="58"/>
      <c r="CP70" s="58"/>
      <c r="CQ70" s="58"/>
      <c r="CR70" s="58"/>
      <c r="CS70" s="58"/>
      <c r="CT70" s="58"/>
      <c r="CU70" s="58"/>
      <c r="CV70" s="58"/>
      <c r="CW70" s="58"/>
      <c r="CX70" s="58"/>
      <c r="CY70" s="58"/>
      <c r="CZ70" s="58"/>
      <c r="DA70" s="58"/>
      <c r="DB70" s="58"/>
      <c r="DC70" s="58"/>
      <c r="DD70" s="58"/>
      <c r="DE70" s="58"/>
      <c r="DF70" s="58"/>
      <c r="DG70" s="58"/>
      <c r="DH70" s="58"/>
      <c r="DI70" s="58"/>
      <c r="DJ70" s="58"/>
      <c r="DK70" s="58"/>
      <c r="DL70" s="58"/>
      <c r="DM70" s="58"/>
      <c r="DN70" s="58"/>
      <c r="DO70" s="58"/>
      <c r="DP70" s="58"/>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c r="EO70" s="58"/>
      <c r="EP70" s="58"/>
      <c r="EQ70" s="58"/>
    </row>
    <row r="71" spans="2:147" outlineLevel="1" x14ac:dyDescent="0.2">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c r="CG71" s="58"/>
      <c r="CH71" s="58"/>
      <c r="CI71" s="58"/>
      <c r="CJ71" s="58"/>
      <c r="CK71" s="58"/>
      <c r="CL71" s="58"/>
      <c r="CM71" s="58"/>
      <c r="CN71" s="58"/>
      <c r="CO71" s="58"/>
      <c r="CP71" s="58"/>
      <c r="CQ71" s="58"/>
      <c r="CR71" s="58"/>
      <c r="CS71" s="58"/>
      <c r="CT71" s="58"/>
      <c r="CU71" s="58"/>
      <c r="CV71" s="58"/>
      <c r="CW71" s="58"/>
      <c r="CX71" s="58"/>
      <c r="CY71" s="58"/>
      <c r="CZ71" s="58"/>
      <c r="DA71" s="58"/>
      <c r="DB71" s="58"/>
      <c r="DC71" s="58"/>
      <c r="DD71" s="58"/>
      <c r="DE71" s="58"/>
      <c r="DF71" s="58"/>
      <c r="DG71" s="58"/>
      <c r="DH71" s="58"/>
      <c r="DI71" s="58"/>
      <c r="DJ71" s="58"/>
      <c r="DK71" s="58"/>
      <c r="DL71" s="58"/>
      <c r="DM71" s="58"/>
      <c r="DN71" s="58"/>
      <c r="DO71" s="58"/>
      <c r="DP71" s="58"/>
      <c r="DQ71" s="58"/>
      <c r="DR71" s="58"/>
      <c r="DS71" s="58"/>
      <c r="DT71" s="58"/>
      <c r="DU71" s="58"/>
      <c r="DV71" s="58"/>
      <c r="DW71" s="58"/>
      <c r="DX71" s="58"/>
      <c r="DY71" s="58"/>
      <c r="DZ71" s="58"/>
      <c r="EA71" s="58"/>
      <c r="EB71" s="58"/>
      <c r="EC71" s="58"/>
      <c r="ED71" s="58"/>
      <c r="EE71" s="58"/>
      <c r="EF71" s="58"/>
      <c r="EG71" s="58"/>
      <c r="EH71" s="58"/>
      <c r="EI71" s="58"/>
      <c r="EJ71" s="58"/>
      <c r="EK71" s="58"/>
      <c r="EL71" s="58"/>
      <c r="EM71" s="58"/>
      <c r="EN71" s="58"/>
      <c r="EO71" s="58"/>
      <c r="EP71" s="58"/>
      <c r="EQ71" s="58"/>
    </row>
    <row r="72" spans="2:147" outlineLevel="1" x14ac:dyDescent="0.2">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c r="CB72" s="58"/>
      <c r="CC72" s="58"/>
      <c r="CD72" s="58"/>
      <c r="CE72" s="58"/>
      <c r="CF72" s="58"/>
      <c r="CG72" s="58"/>
      <c r="CH72" s="58"/>
      <c r="CI72" s="58"/>
      <c r="CJ72" s="58"/>
      <c r="CK72" s="58"/>
      <c r="CL72" s="58"/>
      <c r="CM72" s="58"/>
      <c r="CN72" s="58"/>
      <c r="CO72" s="58"/>
      <c r="CP72" s="58"/>
      <c r="CQ72" s="58"/>
      <c r="CR72" s="58"/>
      <c r="CS72" s="58"/>
      <c r="CT72" s="58"/>
      <c r="CU72" s="58"/>
      <c r="CV72" s="58"/>
      <c r="CW72" s="58"/>
      <c r="CX72" s="58"/>
      <c r="CY72" s="58"/>
      <c r="CZ72" s="58"/>
      <c r="DA72" s="58"/>
      <c r="DB72" s="58"/>
      <c r="DC72" s="58"/>
      <c r="DD72" s="58"/>
      <c r="DE72" s="58"/>
      <c r="DF72" s="58"/>
      <c r="DG72" s="58"/>
      <c r="DH72" s="58"/>
      <c r="DI72" s="58"/>
      <c r="DJ72" s="58"/>
      <c r="DK72" s="58"/>
      <c r="DL72" s="58"/>
      <c r="DM72" s="58"/>
      <c r="DN72" s="58"/>
      <c r="DO72" s="58"/>
      <c r="DP72" s="58"/>
      <c r="DQ72" s="58"/>
      <c r="DR72" s="58"/>
      <c r="DS72" s="58"/>
      <c r="DT72" s="58"/>
      <c r="DU72" s="58"/>
      <c r="DV72" s="58"/>
      <c r="DW72" s="58"/>
      <c r="DX72" s="58"/>
      <c r="DY72" s="58"/>
      <c r="DZ72" s="58"/>
      <c r="EA72" s="58"/>
      <c r="EB72" s="58"/>
      <c r="EC72" s="58"/>
      <c r="ED72" s="58"/>
      <c r="EE72" s="58"/>
      <c r="EF72" s="58"/>
      <c r="EG72" s="58"/>
      <c r="EH72" s="58"/>
      <c r="EI72" s="58"/>
      <c r="EJ72" s="58"/>
      <c r="EK72" s="58"/>
      <c r="EL72" s="58"/>
      <c r="EM72" s="58"/>
      <c r="EN72" s="58"/>
      <c r="EO72" s="58"/>
      <c r="EP72" s="58"/>
      <c r="EQ72" s="58"/>
    </row>
    <row r="73" spans="2:147" outlineLevel="1" x14ac:dyDescent="0.2">
      <c r="AT73" s="58"/>
      <c r="AU73" s="58"/>
      <c r="AV73" s="58"/>
      <c r="AW73" s="58"/>
      <c r="AX73" s="58"/>
      <c r="AY73" s="58"/>
      <c r="AZ73" s="58"/>
      <c r="BA73" s="58"/>
      <c r="BB73" s="58"/>
      <c r="BC73" s="58"/>
      <c r="BD73" s="58"/>
      <c r="BE73" s="58"/>
      <c r="BF73" s="58"/>
      <c r="BG73" s="58"/>
      <c r="BH73" s="58"/>
      <c r="BI73" s="58"/>
      <c r="BJ73" s="58"/>
      <c r="BK73" s="58"/>
      <c r="BL73" s="58"/>
      <c r="BM73" s="58"/>
      <c r="BN73" s="58"/>
      <c r="BO73" s="58"/>
      <c r="BP73" s="58"/>
      <c r="BQ73" s="58"/>
      <c r="BR73" s="58"/>
      <c r="BS73" s="58"/>
      <c r="BT73" s="58"/>
      <c r="BU73" s="58"/>
      <c r="BV73" s="58"/>
      <c r="BW73" s="58"/>
      <c r="BX73" s="58"/>
      <c r="BY73" s="58"/>
      <c r="BZ73" s="58"/>
      <c r="CA73" s="58"/>
      <c r="CB73" s="58"/>
      <c r="CC73" s="58"/>
      <c r="CD73" s="58"/>
      <c r="CE73" s="58"/>
      <c r="CF73" s="58"/>
      <c r="CG73" s="58"/>
      <c r="CH73" s="58"/>
      <c r="CI73" s="58"/>
      <c r="CJ73" s="58"/>
      <c r="CK73" s="58"/>
      <c r="CL73" s="58"/>
      <c r="CM73" s="58"/>
      <c r="CN73" s="58"/>
      <c r="CO73" s="58"/>
      <c r="CP73" s="58"/>
      <c r="CQ73" s="58"/>
      <c r="CR73" s="58"/>
      <c r="CS73" s="58"/>
      <c r="CT73" s="58"/>
      <c r="CU73" s="58"/>
      <c r="CV73" s="58"/>
      <c r="CW73" s="58"/>
      <c r="CX73" s="58"/>
      <c r="CY73" s="58"/>
      <c r="CZ73" s="58"/>
      <c r="DA73" s="58"/>
      <c r="DB73" s="58"/>
      <c r="DC73" s="58"/>
      <c r="DD73" s="58"/>
      <c r="DE73" s="58"/>
      <c r="DF73" s="58"/>
      <c r="DG73" s="58"/>
      <c r="DH73" s="58"/>
      <c r="DI73" s="58"/>
      <c r="DJ73" s="58"/>
      <c r="DK73" s="58"/>
      <c r="DL73" s="58"/>
      <c r="DM73" s="58"/>
      <c r="DN73" s="58"/>
      <c r="DO73" s="58"/>
      <c r="DP73" s="58"/>
      <c r="DQ73" s="58"/>
      <c r="DR73" s="58"/>
      <c r="DS73" s="58"/>
      <c r="DT73" s="58"/>
      <c r="DU73" s="58"/>
      <c r="DV73" s="58"/>
      <c r="DW73" s="58"/>
      <c r="DX73" s="58"/>
      <c r="DY73" s="58"/>
      <c r="DZ73" s="58"/>
      <c r="EA73" s="58"/>
      <c r="EB73" s="58"/>
      <c r="EC73" s="58"/>
      <c r="ED73" s="58"/>
      <c r="EE73" s="58"/>
      <c r="EF73" s="58"/>
      <c r="EG73" s="58"/>
      <c r="EH73" s="58"/>
      <c r="EI73" s="58"/>
      <c r="EJ73" s="58"/>
      <c r="EK73" s="58"/>
      <c r="EL73" s="58"/>
      <c r="EM73" s="58"/>
      <c r="EN73" s="58"/>
      <c r="EO73" s="58"/>
      <c r="EP73" s="58"/>
      <c r="EQ73" s="58"/>
    </row>
    <row r="74" spans="2:147" outlineLevel="1" x14ac:dyDescent="0.2">
      <c r="AT74" s="58"/>
      <c r="AU74" s="58"/>
      <c r="AV74" s="58"/>
      <c r="AW74" s="58"/>
      <c r="AX74" s="58"/>
      <c r="AY74" s="58"/>
      <c r="AZ74" s="58"/>
      <c r="BA74" s="58"/>
      <c r="BB74" s="58"/>
      <c r="BC74" s="58"/>
      <c r="BD74" s="58"/>
      <c r="BE74" s="58"/>
      <c r="BF74" s="58"/>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c r="CK74" s="58"/>
      <c r="CL74" s="58"/>
      <c r="CM74" s="58"/>
      <c r="CN74" s="58"/>
      <c r="CO74" s="58"/>
      <c r="CP74" s="58"/>
      <c r="CQ74" s="58"/>
      <c r="CR74" s="58"/>
      <c r="CS74" s="58"/>
      <c r="CT74" s="58"/>
      <c r="CU74" s="58"/>
      <c r="CV74" s="58"/>
      <c r="CW74" s="58"/>
      <c r="CX74" s="58"/>
      <c r="CY74" s="58"/>
      <c r="CZ74" s="58"/>
      <c r="DA74" s="58"/>
      <c r="DB74" s="58"/>
      <c r="DC74" s="58"/>
      <c r="DD74" s="58"/>
      <c r="DE74" s="58"/>
      <c r="DF74" s="58"/>
      <c r="DG74" s="58"/>
      <c r="DH74" s="58"/>
      <c r="DI74" s="58"/>
      <c r="DJ74" s="58"/>
      <c r="DK74" s="58"/>
      <c r="DL74" s="58"/>
      <c r="DM74" s="58"/>
      <c r="DN74" s="58"/>
      <c r="DO74" s="58"/>
      <c r="DP74" s="58"/>
      <c r="DQ74" s="58"/>
      <c r="DR74" s="58"/>
      <c r="DS74" s="58"/>
      <c r="DT74" s="58"/>
      <c r="DU74" s="58"/>
      <c r="DV74" s="58"/>
      <c r="DW74" s="58"/>
      <c r="DX74" s="58"/>
      <c r="DY74" s="58"/>
      <c r="DZ74" s="58"/>
      <c r="EA74" s="58"/>
      <c r="EB74" s="58"/>
      <c r="EC74" s="58"/>
      <c r="ED74" s="58"/>
      <c r="EE74" s="58"/>
      <c r="EF74" s="58"/>
      <c r="EG74" s="58"/>
      <c r="EH74" s="58"/>
      <c r="EI74" s="58"/>
      <c r="EJ74" s="58"/>
      <c r="EK74" s="58"/>
      <c r="EL74" s="58"/>
      <c r="EM74" s="58"/>
      <c r="EN74" s="58"/>
      <c r="EO74" s="58"/>
      <c r="EP74" s="58"/>
      <c r="EQ74" s="58"/>
    </row>
    <row r="75" spans="2:147" outlineLevel="1" x14ac:dyDescent="0.2">
      <c r="AT75" s="58"/>
      <c r="AU75" s="58"/>
      <c r="AV75" s="58"/>
      <c r="AW75" s="58"/>
      <c r="AX75" s="58"/>
      <c r="AY75" s="58"/>
      <c r="AZ75" s="58"/>
      <c r="BA75" s="58"/>
      <c r="BB75" s="58"/>
      <c r="BC75" s="58"/>
      <c r="BD75" s="58"/>
      <c r="BE75" s="58"/>
      <c r="BF75" s="58"/>
      <c r="BG75" s="58"/>
      <c r="BH75" s="58"/>
      <c r="BI75" s="58"/>
      <c r="BJ75" s="58"/>
      <c r="BK75" s="58"/>
      <c r="BL75" s="58"/>
      <c r="BM75" s="58"/>
      <c r="BN75" s="58"/>
      <c r="BO75" s="58"/>
      <c r="BP75" s="58"/>
      <c r="BQ75" s="58"/>
      <c r="BR75" s="58"/>
      <c r="BS75" s="58"/>
      <c r="BT75" s="58"/>
      <c r="BU75" s="58"/>
      <c r="BV75" s="58"/>
      <c r="BW75" s="58"/>
      <c r="BX75" s="58"/>
      <c r="BY75" s="58"/>
      <c r="BZ75" s="58"/>
      <c r="CA75" s="58"/>
      <c r="CB75" s="58"/>
      <c r="CC75" s="58"/>
      <c r="CD75" s="58"/>
      <c r="CE75" s="58"/>
      <c r="CF75" s="58"/>
      <c r="CG75" s="58"/>
      <c r="CH75" s="58"/>
      <c r="CI75" s="58"/>
      <c r="CJ75" s="58"/>
      <c r="CK75" s="58"/>
      <c r="CL75" s="58"/>
      <c r="CM75" s="58"/>
      <c r="CN75" s="58"/>
      <c r="CO75" s="58"/>
      <c r="CP75" s="58"/>
      <c r="CQ75" s="58"/>
      <c r="CR75" s="58"/>
      <c r="CS75" s="58"/>
      <c r="CT75" s="58"/>
      <c r="CU75" s="58"/>
      <c r="CV75" s="58"/>
      <c r="CW75" s="58"/>
      <c r="CX75" s="58"/>
      <c r="CY75" s="58"/>
      <c r="CZ75" s="58"/>
      <c r="DA75" s="58"/>
      <c r="DB75" s="58"/>
      <c r="DC75" s="58"/>
      <c r="DD75" s="58"/>
      <c r="DE75" s="58"/>
      <c r="DF75" s="58"/>
      <c r="DG75" s="58"/>
      <c r="DH75" s="58"/>
      <c r="DI75" s="58"/>
      <c r="DJ75" s="58"/>
      <c r="DK75" s="58"/>
      <c r="DL75" s="58"/>
      <c r="DM75" s="58"/>
      <c r="DN75" s="58"/>
      <c r="DO75" s="58"/>
      <c r="DP75" s="58"/>
      <c r="DQ75" s="58"/>
      <c r="DR75" s="58"/>
      <c r="DS75" s="58"/>
      <c r="DT75" s="58"/>
      <c r="DU75" s="58"/>
      <c r="DV75" s="58"/>
      <c r="DW75" s="58"/>
      <c r="DX75" s="58"/>
      <c r="DY75" s="58"/>
      <c r="DZ75" s="58"/>
      <c r="EA75" s="58"/>
      <c r="EB75" s="58"/>
      <c r="EC75" s="58"/>
      <c r="ED75" s="58"/>
      <c r="EE75" s="58"/>
      <c r="EF75" s="58"/>
      <c r="EG75" s="58"/>
      <c r="EH75" s="58"/>
      <c r="EI75" s="58"/>
      <c r="EJ75" s="58"/>
      <c r="EK75" s="58"/>
      <c r="EL75" s="58"/>
      <c r="EM75" s="58"/>
      <c r="EN75" s="58"/>
      <c r="EO75" s="58"/>
      <c r="EP75" s="58"/>
      <c r="EQ75" s="58"/>
    </row>
    <row r="76" spans="2:147" outlineLevel="1" x14ac:dyDescent="0.2">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c r="CL76" s="58"/>
      <c r="CM76" s="58"/>
      <c r="CN76" s="58"/>
      <c r="CO76" s="58"/>
      <c r="CP76" s="58"/>
      <c r="CQ76" s="58"/>
      <c r="CR76" s="58"/>
      <c r="CS76" s="58"/>
      <c r="CT76" s="58"/>
      <c r="CU76" s="58"/>
      <c r="CV76" s="58"/>
      <c r="CW76" s="58"/>
      <c r="CX76" s="58"/>
      <c r="CY76" s="58"/>
      <c r="CZ76" s="58"/>
      <c r="DA76" s="58"/>
      <c r="DB76" s="58"/>
      <c r="DC76" s="58"/>
      <c r="DD76" s="58"/>
      <c r="DE76" s="58"/>
      <c r="DF76" s="58"/>
      <c r="DG76" s="58"/>
      <c r="DH76" s="58"/>
      <c r="DI76" s="58"/>
      <c r="DJ76" s="58"/>
      <c r="DK76" s="58"/>
      <c r="DL76" s="58"/>
      <c r="DM76" s="58"/>
      <c r="DN76" s="58"/>
      <c r="DO76" s="58"/>
      <c r="DP76" s="58"/>
      <c r="DQ76" s="58"/>
      <c r="DR76" s="58"/>
      <c r="DS76" s="58"/>
      <c r="DT76" s="58"/>
      <c r="DU76" s="58"/>
      <c r="DV76" s="58"/>
      <c r="DW76" s="58"/>
      <c r="DX76" s="58"/>
      <c r="DY76" s="58"/>
      <c r="DZ76" s="58"/>
      <c r="EA76" s="58"/>
      <c r="EB76" s="58"/>
      <c r="EC76" s="58"/>
      <c r="ED76" s="58"/>
      <c r="EE76" s="58"/>
      <c r="EF76" s="58"/>
      <c r="EG76" s="58"/>
      <c r="EH76" s="58"/>
      <c r="EI76" s="58"/>
      <c r="EJ76" s="58"/>
      <c r="EK76" s="58"/>
      <c r="EL76" s="58"/>
      <c r="EM76" s="58"/>
      <c r="EN76" s="58"/>
      <c r="EO76" s="58"/>
      <c r="EP76" s="58"/>
      <c r="EQ76" s="58"/>
    </row>
    <row r="77" spans="2:147" outlineLevel="1" x14ac:dyDescent="0.2">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c r="CB77" s="58"/>
      <c r="CC77" s="58"/>
      <c r="CD77" s="58"/>
      <c r="CE77" s="58"/>
      <c r="CF77" s="58"/>
      <c r="CG77" s="58"/>
      <c r="CH77" s="58"/>
      <c r="CI77" s="58"/>
      <c r="CJ77" s="58"/>
      <c r="CK77" s="58"/>
      <c r="CL77" s="58"/>
      <c r="CM77" s="58"/>
      <c r="CN77" s="58"/>
      <c r="CO77" s="58"/>
      <c r="CP77" s="58"/>
      <c r="CQ77" s="58"/>
      <c r="CR77" s="58"/>
      <c r="CS77" s="58"/>
      <c r="CT77" s="58"/>
      <c r="CU77" s="58"/>
      <c r="CV77" s="58"/>
      <c r="CW77" s="58"/>
      <c r="CX77" s="58"/>
      <c r="CY77" s="58"/>
      <c r="CZ77" s="58"/>
      <c r="DA77" s="58"/>
      <c r="DB77" s="58"/>
      <c r="DC77" s="58"/>
      <c r="DD77" s="58"/>
      <c r="DE77" s="58"/>
      <c r="DF77" s="58"/>
      <c r="DG77" s="58"/>
      <c r="DH77" s="58"/>
      <c r="DI77" s="58"/>
      <c r="DJ77" s="58"/>
      <c r="DK77" s="58"/>
      <c r="DL77" s="58"/>
      <c r="DM77" s="58"/>
      <c r="DN77" s="58"/>
      <c r="DO77" s="58"/>
      <c r="DP77" s="58"/>
      <c r="DQ77" s="58"/>
      <c r="DR77" s="58"/>
      <c r="DS77" s="58"/>
      <c r="DT77" s="58"/>
      <c r="DU77" s="58"/>
      <c r="DV77" s="58"/>
      <c r="DW77" s="58"/>
      <c r="DX77" s="58"/>
      <c r="DY77" s="58"/>
      <c r="DZ77" s="58"/>
      <c r="EA77" s="58"/>
      <c r="EB77" s="58"/>
      <c r="EC77" s="58"/>
      <c r="ED77" s="58"/>
      <c r="EE77" s="58"/>
      <c r="EF77" s="58"/>
      <c r="EG77" s="58"/>
      <c r="EH77" s="58"/>
      <c r="EI77" s="58"/>
      <c r="EJ77" s="58"/>
      <c r="EK77" s="58"/>
      <c r="EL77" s="58"/>
      <c r="EM77" s="58"/>
      <c r="EN77" s="58"/>
      <c r="EO77" s="58"/>
      <c r="EP77" s="58"/>
      <c r="EQ77" s="58"/>
    </row>
    <row r="78" spans="2:147" outlineLevel="1" x14ac:dyDescent="0.2">
      <c r="AT78" s="58"/>
      <c r="AU78" s="58"/>
      <c r="AV78" s="58"/>
      <c r="AW78" s="58"/>
      <c r="AX78" s="58"/>
      <c r="AY78" s="58"/>
      <c r="AZ78" s="58"/>
      <c r="BA78" s="58"/>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c r="CC78" s="58"/>
      <c r="CD78" s="58"/>
      <c r="CE78" s="58"/>
      <c r="CF78" s="58"/>
      <c r="CG78" s="58"/>
      <c r="CH78" s="58"/>
      <c r="CI78" s="58"/>
      <c r="CJ78" s="58"/>
      <c r="CK78" s="58"/>
      <c r="CL78" s="58"/>
      <c r="CM78" s="58"/>
      <c r="CN78" s="58"/>
      <c r="CO78" s="58"/>
      <c r="CP78" s="58"/>
      <c r="CQ78" s="58"/>
      <c r="CR78" s="58"/>
      <c r="CS78" s="58"/>
      <c r="CT78" s="58"/>
      <c r="CU78" s="58"/>
      <c r="CV78" s="58"/>
      <c r="CW78" s="58"/>
      <c r="CX78" s="58"/>
      <c r="CY78" s="58"/>
      <c r="CZ78" s="58"/>
      <c r="DA78" s="58"/>
      <c r="DB78" s="58"/>
      <c r="DC78" s="58"/>
      <c r="DD78" s="58"/>
      <c r="DE78" s="58"/>
      <c r="DF78" s="58"/>
      <c r="DG78" s="58"/>
      <c r="DH78" s="58"/>
      <c r="DI78" s="58"/>
      <c r="DJ78" s="58"/>
      <c r="DK78" s="58"/>
      <c r="DL78" s="58"/>
      <c r="DM78" s="58"/>
      <c r="DN78" s="58"/>
      <c r="DO78" s="58"/>
      <c r="DP78" s="58"/>
      <c r="DQ78" s="58"/>
      <c r="DR78" s="58"/>
      <c r="DS78" s="58"/>
      <c r="DT78" s="58"/>
      <c r="DU78" s="58"/>
      <c r="DV78" s="58"/>
      <c r="DW78" s="58"/>
      <c r="DX78" s="58"/>
      <c r="DY78" s="58"/>
      <c r="DZ78" s="58"/>
      <c r="EA78" s="58"/>
      <c r="EB78" s="58"/>
      <c r="EC78" s="58"/>
      <c r="ED78" s="58"/>
      <c r="EE78" s="58"/>
      <c r="EF78" s="58"/>
      <c r="EG78" s="58"/>
      <c r="EH78" s="58"/>
      <c r="EI78" s="58"/>
      <c r="EJ78" s="58"/>
      <c r="EK78" s="58"/>
      <c r="EL78" s="58"/>
      <c r="EM78" s="58"/>
      <c r="EN78" s="58"/>
      <c r="EO78" s="58"/>
      <c r="EP78" s="58"/>
      <c r="EQ78" s="58"/>
    </row>
    <row r="79" spans="2:147" outlineLevel="1" x14ac:dyDescent="0.2">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c r="CB79" s="58"/>
      <c r="CC79" s="58"/>
      <c r="CD79" s="58"/>
      <c r="CE79" s="58"/>
      <c r="CF79" s="58"/>
      <c r="CG79" s="58"/>
      <c r="CH79" s="58"/>
      <c r="CI79" s="58"/>
      <c r="CJ79" s="58"/>
      <c r="CK79" s="58"/>
      <c r="CL79" s="58"/>
      <c r="CM79" s="58"/>
      <c r="CN79" s="58"/>
      <c r="CO79" s="58"/>
      <c r="CP79" s="58"/>
      <c r="CQ79" s="58"/>
      <c r="CR79" s="58"/>
      <c r="CS79" s="58"/>
      <c r="CT79" s="58"/>
      <c r="CU79" s="58"/>
      <c r="CV79" s="58"/>
      <c r="CW79" s="58"/>
      <c r="CX79" s="58"/>
      <c r="CY79" s="58"/>
      <c r="CZ79" s="58"/>
      <c r="DA79" s="58"/>
      <c r="DB79" s="58"/>
      <c r="DC79" s="58"/>
      <c r="DD79" s="58"/>
      <c r="DE79" s="58"/>
      <c r="DF79" s="58"/>
      <c r="DG79" s="58"/>
      <c r="DH79" s="58"/>
      <c r="DI79" s="58"/>
      <c r="DJ79" s="58"/>
      <c r="DK79" s="58"/>
      <c r="DL79" s="58"/>
      <c r="DM79" s="58"/>
      <c r="DN79" s="58"/>
      <c r="DO79" s="58"/>
      <c r="DP79" s="58"/>
      <c r="DQ79" s="58"/>
      <c r="DR79" s="58"/>
      <c r="DS79" s="58"/>
      <c r="DT79" s="58"/>
      <c r="DU79" s="58"/>
      <c r="DV79" s="58"/>
      <c r="DW79" s="58"/>
      <c r="DX79" s="58"/>
      <c r="DY79" s="58"/>
      <c r="DZ79" s="58"/>
      <c r="EA79" s="58"/>
      <c r="EB79" s="58"/>
      <c r="EC79" s="58"/>
      <c r="ED79" s="58"/>
      <c r="EE79" s="58"/>
      <c r="EF79" s="58"/>
      <c r="EG79" s="58"/>
      <c r="EH79" s="58"/>
      <c r="EI79" s="58"/>
      <c r="EJ79" s="58"/>
      <c r="EK79" s="58"/>
      <c r="EL79" s="58"/>
      <c r="EM79" s="58"/>
      <c r="EN79" s="58"/>
      <c r="EO79" s="58"/>
      <c r="EP79" s="58"/>
      <c r="EQ79" s="58"/>
    </row>
    <row r="80" spans="2:147" outlineLevel="1" x14ac:dyDescent="0.2">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c r="CY80" s="58"/>
      <c r="CZ80" s="58"/>
      <c r="DA80" s="58"/>
      <c r="DB80" s="58"/>
      <c r="DC80" s="58"/>
      <c r="DD80" s="58"/>
      <c r="DE80" s="58"/>
      <c r="DF80" s="58"/>
      <c r="DG80" s="58"/>
      <c r="DH80" s="58"/>
      <c r="DI80" s="58"/>
      <c r="DJ80" s="58"/>
      <c r="DK80" s="58"/>
      <c r="DL80" s="58"/>
      <c r="DM80" s="58"/>
      <c r="DN80" s="58"/>
      <c r="DO80" s="58"/>
      <c r="DP80" s="58"/>
      <c r="DQ80" s="58"/>
      <c r="DR80" s="58"/>
      <c r="DS80" s="58"/>
      <c r="DT80" s="58"/>
      <c r="DU80" s="58"/>
      <c r="DV80" s="58"/>
      <c r="DW80" s="58"/>
      <c r="DX80" s="58"/>
      <c r="DY80" s="58"/>
      <c r="DZ80" s="58"/>
      <c r="EA80" s="58"/>
      <c r="EB80" s="58"/>
      <c r="EC80" s="58"/>
      <c r="ED80" s="58"/>
      <c r="EE80" s="58"/>
      <c r="EF80" s="58"/>
      <c r="EG80" s="58"/>
      <c r="EH80" s="58"/>
      <c r="EI80" s="58"/>
      <c r="EJ80" s="58"/>
      <c r="EK80" s="58"/>
      <c r="EL80" s="58"/>
      <c r="EM80" s="58"/>
      <c r="EN80" s="58"/>
      <c r="EO80" s="58"/>
      <c r="EP80" s="58"/>
      <c r="EQ80" s="58"/>
    </row>
    <row r="81" spans="1:147" outlineLevel="1" x14ac:dyDescent="0.2">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c r="CB81" s="58"/>
      <c r="CC81" s="58"/>
      <c r="CD81" s="58"/>
      <c r="CE81" s="58"/>
      <c r="CF81" s="58"/>
      <c r="CG81" s="58"/>
      <c r="CH81" s="58"/>
      <c r="CI81" s="58"/>
      <c r="CJ81" s="58"/>
      <c r="CK81" s="58"/>
      <c r="CL81" s="58"/>
      <c r="CM81" s="58"/>
      <c r="CN81" s="58"/>
      <c r="CO81" s="58"/>
      <c r="CP81" s="58"/>
      <c r="CQ81" s="58"/>
      <c r="CR81" s="58"/>
      <c r="CS81" s="58"/>
      <c r="CT81" s="58"/>
      <c r="CU81" s="58"/>
      <c r="CV81" s="58"/>
      <c r="CW81" s="58"/>
      <c r="CX81" s="58"/>
      <c r="CY81" s="58"/>
      <c r="CZ81" s="58"/>
      <c r="DA81" s="58"/>
      <c r="DB81" s="58"/>
      <c r="DC81" s="58"/>
      <c r="DD81" s="58"/>
      <c r="DE81" s="58"/>
      <c r="DF81" s="58"/>
      <c r="DG81" s="58"/>
      <c r="DH81" s="58"/>
      <c r="DI81" s="58"/>
      <c r="DJ81" s="58"/>
      <c r="DK81" s="58"/>
      <c r="DL81" s="58"/>
      <c r="DM81" s="58"/>
      <c r="DN81" s="58"/>
      <c r="DO81" s="58"/>
      <c r="DP81" s="58"/>
      <c r="DQ81" s="58"/>
      <c r="DR81" s="58"/>
      <c r="DS81" s="58"/>
      <c r="DT81" s="58"/>
      <c r="DU81" s="58"/>
      <c r="DV81" s="58"/>
      <c r="DW81" s="58"/>
      <c r="DX81" s="58"/>
      <c r="DY81" s="58"/>
      <c r="DZ81" s="58"/>
      <c r="EA81" s="58"/>
      <c r="EB81" s="58"/>
      <c r="EC81" s="58"/>
      <c r="ED81" s="58"/>
      <c r="EE81" s="58"/>
      <c r="EF81" s="58"/>
      <c r="EG81" s="58"/>
      <c r="EH81" s="58"/>
      <c r="EI81" s="58"/>
      <c r="EJ81" s="58"/>
      <c r="EK81" s="58"/>
      <c r="EL81" s="58"/>
      <c r="EM81" s="58"/>
      <c r="EN81" s="58"/>
      <c r="EO81" s="58"/>
      <c r="EP81" s="58"/>
      <c r="EQ81" s="58"/>
    </row>
    <row r="82" spans="1:147" x14ac:dyDescent="0.2">
      <c r="A82" s="74"/>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c r="CB82" s="58"/>
      <c r="CC82" s="58"/>
      <c r="CD82" s="58"/>
      <c r="CE82" s="58"/>
      <c r="CF82" s="58"/>
      <c r="CG82" s="58"/>
      <c r="CH82" s="58"/>
      <c r="CI82" s="58"/>
      <c r="CJ82" s="58"/>
      <c r="CK82" s="58"/>
      <c r="CL82" s="58"/>
      <c r="CM82" s="58"/>
      <c r="CN82" s="58"/>
      <c r="CO82" s="58"/>
      <c r="CP82" s="58"/>
      <c r="CQ82" s="58"/>
      <c r="CR82" s="58"/>
      <c r="CS82" s="58"/>
      <c r="CT82" s="58"/>
      <c r="CU82" s="58"/>
      <c r="CV82" s="58"/>
      <c r="CW82" s="58"/>
      <c r="CX82" s="58"/>
      <c r="CY82" s="58"/>
      <c r="CZ82" s="58"/>
      <c r="DA82" s="58"/>
      <c r="DB82" s="58"/>
      <c r="DC82" s="58"/>
      <c r="DD82" s="58"/>
      <c r="DE82" s="58"/>
      <c r="DF82" s="58"/>
      <c r="DG82" s="58"/>
      <c r="DH82" s="58"/>
      <c r="DI82" s="58"/>
      <c r="DJ82" s="58"/>
      <c r="DK82" s="58"/>
      <c r="DL82" s="58"/>
      <c r="DM82" s="58"/>
      <c r="DN82" s="58"/>
      <c r="DO82" s="58"/>
      <c r="DP82" s="58"/>
      <c r="DQ82" s="58"/>
      <c r="DR82" s="58"/>
      <c r="DS82" s="58"/>
      <c r="DT82" s="58"/>
      <c r="DU82" s="58"/>
      <c r="DV82" s="58"/>
      <c r="DW82" s="58"/>
      <c r="DX82" s="58"/>
      <c r="DY82" s="58"/>
      <c r="DZ82" s="58"/>
      <c r="EA82" s="58"/>
      <c r="EB82" s="58"/>
      <c r="EC82" s="58"/>
      <c r="ED82" s="58"/>
      <c r="EE82" s="58"/>
      <c r="EF82" s="58"/>
      <c r="EG82" s="58"/>
      <c r="EH82" s="58"/>
      <c r="EI82" s="58"/>
      <c r="EJ82" s="58"/>
      <c r="EK82" s="58"/>
      <c r="EL82" s="58"/>
      <c r="EM82" s="58"/>
      <c r="EN82" s="58"/>
      <c r="EO82" s="58"/>
      <c r="EP82" s="58"/>
      <c r="EQ82" s="58"/>
    </row>
    <row r="83" spans="1:147" x14ac:dyDescent="0.2">
      <c r="A83" s="11" t="s">
        <v>158</v>
      </c>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c r="CB83" s="58"/>
      <c r="CC83" s="58"/>
      <c r="CD83" s="58"/>
      <c r="CE83" s="58"/>
      <c r="CF83" s="58"/>
      <c r="CG83" s="58"/>
      <c r="CH83" s="58"/>
      <c r="CI83" s="58"/>
      <c r="CJ83" s="58"/>
      <c r="CK83" s="58"/>
      <c r="CL83" s="58"/>
      <c r="CM83" s="58"/>
      <c r="CN83" s="58"/>
      <c r="CO83" s="58"/>
      <c r="CP83" s="58"/>
      <c r="CQ83" s="58"/>
      <c r="CR83" s="58"/>
      <c r="CS83" s="58"/>
      <c r="CT83" s="58"/>
      <c r="CU83" s="58"/>
      <c r="CV83" s="58"/>
      <c r="CW83" s="58"/>
      <c r="CX83" s="58"/>
      <c r="CY83" s="58"/>
      <c r="CZ83" s="58"/>
      <c r="DA83" s="58"/>
      <c r="DB83" s="58"/>
      <c r="DC83" s="58"/>
      <c r="DD83" s="58"/>
      <c r="DE83" s="58"/>
      <c r="DF83" s="58"/>
      <c r="DG83" s="58"/>
      <c r="DH83" s="58"/>
      <c r="DI83" s="58"/>
      <c r="DJ83" s="58"/>
      <c r="DK83" s="58"/>
      <c r="DL83" s="58"/>
      <c r="DM83" s="58"/>
      <c r="DN83" s="58"/>
      <c r="DO83" s="58"/>
      <c r="DP83" s="58"/>
      <c r="DQ83" s="58"/>
      <c r="DR83" s="58"/>
      <c r="DS83" s="58"/>
      <c r="DT83" s="58"/>
      <c r="DU83" s="58"/>
      <c r="DV83" s="58"/>
      <c r="DW83" s="58"/>
      <c r="DX83" s="58"/>
      <c r="DY83" s="58"/>
      <c r="DZ83" s="58"/>
      <c r="EA83" s="58"/>
      <c r="EB83" s="58"/>
      <c r="EC83" s="58"/>
      <c r="ED83" s="58"/>
      <c r="EE83" s="58"/>
      <c r="EF83" s="58"/>
      <c r="EG83" s="58"/>
      <c r="EH83" s="58"/>
      <c r="EI83" s="58"/>
      <c r="EJ83" s="58"/>
      <c r="EK83" s="58"/>
      <c r="EL83" s="58"/>
      <c r="EM83" s="58"/>
      <c r="EN83" s="58"/>
      <c r="EO83" s="58"/>
      <c r="EP83" s="58"/>
      <c r="EQ83" s="58"/>
    </row>
    <row r="84" spans="1:147" outlineLevel="1" x14ac:dyDescent="0.2">
      <c r="AT84" s="70" t="s">
        <v>161</v>
      </c>
      <c r="AU84" s="70">
        <v>1</v>
      </c>
      <c r="AV84" s="58" t="s">
        <v>166</v>
      </c>
      <c r="AW84" s="58" t="s">
        <v>9</v>
      </c>
      <c r="AX84" s="58" t="s">
        <v>112</v>
      </c>
      <c r="AY84" s="58" t="s">
        <v>13</v>
      </c>
      <c r="AZ84" s="58" t="s">
        <v>113</v>
      </c>
      <c r="BA84" s="58" t="s">
        <v>20</v>
      </c>
      <c r="BB84" s="58" t="s">
        <v>23</v>
      </c>
      <c r="BC84" s="58" t="s">
        <v>25</v>
      </c>
      <c r="BD84" s="58" t="s">
        <v>24</v>
      </c>
      <c r="BE84" s="58" t="s">
        <v>27</v>
      </c>
      <c r="BF84" s="58" t="s">
        <v>26</v>
      </c>
      <c r="BG84" s="58" t="s">
        <v>114</v>
      </c>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c r="CL84" s="58"/>
      <c r="CM84" s="58"/>
      <c r="CN84" s="58"/>
      <c r="CO84" s="58"/>
      <c r="CP84" s="58"/>
      <c r="CQ84" s="58"/>
      <c r="CR84" s="58"/>
      <c r="CS84" s="58"/>
      <c r="CT84" s="58"/>
      <c r="CU84" s="58"/>
      <c r="CV84" s="58"/>
      <c r="CW84" s="58"/>
      <c r="CX84" s="58"/>
      <c r="CY84" s="58"/>
      <c r="CZ84" s="58"/>
      <c r="DA84" s="58"/>
      <c r="DB84" s="58"/>
      <c r="DC84" s="58"/>
      <c r="DD84" s="58"/>
      <c r="DE84" s="58"/>
      <c r="DF84" s="58"/>
      <c r="DG84" s="58"/>
      <c r="DH84" s="58"/>
      <c r="DI84" s="58"/>
      <c r="DJ84" s="58"/>
      <c r="DK84" s="58"/>
      <c r="DL84" s="58"/>
      <c r="DM84" s="58"/>
      <c r="DN84" s="58"/>
      <c r="DO84" s="58"/>
      <c r="DP84" s="58"/>
      <c r="DQ84" s="58"/>
      <c r="DR84" s="58"/>
      <c r="DS84" s="58"/>
      <c r="DT84" s="58"/>
      <c r="DU84" s="58"/>
      <c r="DV84" s="58"/>
      <c r="DW84" s="58"/>
      <c r="DX84" s="58"/>
      <c r="DY84" s="58"/>
      <c r="DZ84" s="58"/>
      <c r="EA84" s="58"/>
      <c r="EB84" s="58"/>
      <c r="EC84" s="58"/>
      <c r="ED84" s="58"/>
      <c r="EE84" s="58"/>
      <c r="EF84" s="58"/>
      <c r="EG84" s="58"/>
      <c r="EH84" s="58"/>
      <c r="EI84" s="58"/>
      <c r="EJ84" s="58"/>
      <c r="EK84" s="58"/>
      <c r="EL84" s="58"/>
      <c r="EM84" s="58"/>
      <c r="EN84" s="58"/>
      <c r="EO84" s="58"/>
      <c r="EP84" s="58"/>
      <c r="EQ84" s="58"/>
    </row>
    <row r="85" spans="1:147" outlineLevel="1" x14ac:dyDescent="0.2">
      <c r="J85" s="4" t="s">
        <v>217</v>
      </c>
      <c r="AT85" s="70" t="s">
        <v>162</v>
      </c>
      <c r="AU85" s="70" t="str">
        <f>INDEX($AW$84:$BG$84,$AU$84)</f>
        <v>CARAT</v>
      </c>
      <c r="AV85" s="58" t="s">
        <v>98</v>
      </c>
      <c r="AW85" s="58">
        <v>1.3162113821138195</v>
      </c>
      <c r="AX85" s="58">
        <v>0.93902439024390238</v>
      </c>
      <c r="AY85" s="58">
        <v>0.13008130081300814</v>
      </c>
      <c r="AZ85" s="58">
        <v>0.32113821138211385</v>
      </c>
      <c r="BA85" s="58">
        <v>0.80894308943089432</v>
      </c>
      <c r="BB85" s="58">
        <v>0.58536585365853655</v>
      </c>
      <c r="BC85" s="58">
        <v>0.99186991869918695</v>
      </c>
      <c r="BD85" s="58">
        <v>0.86585365853658536</v>
      </c>
      <c r="BE85" s="58">
        <v>0.43902439024390244</v>
      </c>
      <c r="BF85" s="58">
        <v>0.92682926829268297</v>
      </c>
      <c r="BG85" s="58">
        <v>-6.5462540537349171E-16</v>
      </c>
      <c r="BH85" s="58">
        <v>1</v>
      </c>
      <c r="BI85" s="58"/>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c r="CO85" s="58"/>
      <c r="CP85" s="58"/>
      <c r="CQ85" s="58"/>
      <c r="CR85" s="58"/>
      <c r="CS85" s="58"/>
      <c r="CT85" s="58"/>
      <c r="CU85" s="58"/>
      <c r="CV85" s="58"/>
      <c r="CW85" s="58"/>
      <c r="CX85" s="58"/>
      <c r="CY85" s="58"/>
      <c r="CZ85" s="58"/>
      <c r="DA85" s="58"/>
      <c r="DB85" s="58"/>
      <c r="DC85" s="58"/>
      <c r="DD85" s="58"/>
      <c r="DE85" s="58"/>
      <c r="DF85" s="58"/>
      <c r="DG85" s="58"/>
      <c r="DH85" s="58"/>
      <c r="DI85" s="58"/>
      <c r="DJ85" s="58"/>
      <c r="DK85" s="58"/>
      <c r="DL85" s="58"/>
      <c r="DM85" s="58"/>
      <c r="DN85" s="58"/>
      <c r="DO85" s="58"/>
      <c r="DP85" s="58"/>
      <c r="DQ85" s="58"/>
      <c r="DR85" s="58"/>
      <c r="DS85" s="58"/>
      <c r="DT85" s="58"/>
      <c r="DU85" s="58"/>
      <c r="DV85" s="58"/>
      <c r="DW85" s="58"/>
      <c r="DX85" s="58"/>
      <c r="DY85" s="58"/>
      <c r="DZ85" s="58"/>
      <c r="EA85" s="58"/>
      <c r="EB85" s="58"/>
      <c r="EC85" s="58"/>
      <c r="ED85" s="58"/>
      <c r="EE85" s="58"/>
      <c r="EF85" s="58"/>
      <c r="EG85" s="58"/>
      <c r="EH85" s="58"/>
      <c r="EI85" s="58"/>
      <c r="EJ85" s="58"/>
      <c r="EK85" s="58"/>
      <c r="EL85" s="58"/>
      <c r="EM85" s="58"/>
      <c r="EN85" s="58"/>
      <c r="EO85" s="58"/>
      <c r="EP85" s="58"/>
      <c r="EQ85" s="58"/>
    </row>
    <row r="86" spans="1:147" outlineLevel="1" x14ac:dyDescent="0.2">
      <c r="AT86" s="70"/>
      <c r="AU86" s="70" t="s">
        <v>163</v>
      </c>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c r="EC86" s="58"/>
      <c r="ED86" s="58"/>
      <c r="EE86" s="58"/>
      <c r="EF86" s="58"/>
      <c r="EG86" s="58"/>
      <c r="EH86" s="58"/>
      <c r="EI86" s="58"/>
      <c r="EJ86" s="58"/>
      <c r="EK86" s="58"/>
      <c r="EL86" s="58"/>
      <c r="EM86" s="58"/>
      <c r="EN86" s="58"/>
      <c r="EO86" s="58"/>
      <c r="EP86" s="58"/>
      <c r="EQ86" s="58"/>
    </row>
    <row r="87" spans="1:147" outlineLevel="1" x14ac:dyDescent="0.2">
      <c r="AT87" s="70"/>
      <c r="AU87" s="70" t="str">
        <f xml:space="preserve"> "Logistic Regression Curve -vs- " &amp; $AU$85 &amp; " 
Model 1 for Vendor.Eq.EnchantedDiamonds    (11 variables, n=246)"</f>
        <v>Logistic Regression Curve -vs- CARAT 
Model 1 for Vendor.Eq.EnchantedDiamonds    (11 variables, n=246)</v>
      </c>
      <c r="AV87" s="58" t="s">
        <v>167</v>
      </c>
      <c r="AW87" s="58">
        <v>1</v>
      </c>
      <c r="AX87" s="58">
        <v>0</v>
      </c>
      <c r="AY87" s="58">
        <v>0</v>
      </c>
      <c r="AZ87" s="58">
        <v>0</v>
      </c>
      <c r="BA87" s="58">
        <v>0</v>
      </c>
      <c r="BB87" s="58">
        <v>0</v>
      </c>
      <c r="BC87" s="58">
        <v>0</v>
      </c>
      <c r="BD87" s="58">
        <v>0</v>
      </c>
      <c r="BE87" s="58">
        <v>0</v>
      </c>
      <c r="BF87" s="58">
        <v>0</v>
      </c>
      <c r="BG87" s="58">
        <v>-1.2054177779786486</v>
      </c>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c r="CO87" s="58"/>
      <c r="CP87" s="58"/>
      <c r="CQ87" s="58"/>
      <c r="CR87" s="58"/>
      <c r="CS87" s="58"/>
      <c r="CT87" s="58"/>
      <c r="CU87" s="58"/>
      <c r="CV87" s="58"/>
      <c r="CW87" s="58"/>
      <c r="CX87" s="58"/>
      <c r="CY87" s="58"/>
      <c r="CZ87" s="58"/>
      <c r="DA87" s="58"/>
      <c r="DB87" s="58"/>
      <c r="DC87" s="58"/>
      <c r="DD87" s="58"/>
      <c r="DE87" s="58"/>
      <c r="DF87" s="58"/>
      <c r="DG87" s="58"/>
      <c r="DH87" s="58"/>
      <c r="DI87" s="58"/>
      <c r="DJ87" s="58"/>
      <c r="DK87" s="58"/>
      <c r="DL87" s="58"/>
      <c r="DM87" s="58"/>
      <c r="DN87" s="58"/>
      <c r="DO87" s="58"/>
      <c r="DP87" s="58"/>
      <c r="DQ87" s="58"/>
      <c r="DR87" s="58"/>
      <c r="DS87" s="58"/>
      <c r="DT87" s="58"/>
      <c r="DU87" s="58"/>
      <c r="DV87" s="58"/>
      <c r="DW87" s="58"/>
      <c r="DX87" s="58"/>
      <c r="DY87" s="58"/>
      <c r="DZ87" s="58"/>
      <c r="EA87" s="58"/>
      <c r="EB87" s="58"/>
      <c r="EC87" s="58"/>
      <c r="ED87" s="58"/>
      <c r="EE87" s="58"/>
      <c r="EF87" s="58"/>
      <c r="EG87" s="58"/>
      <c r="EH87" s="58"/>
      <c r="EI87" s="58"/>
      <c r="EJ87" s="58"/>
      <c r="EK87" s="58"/>
      <c r="EL87" s="58"/>
      <c r="EM87" s="58"/>
      <c r="EN87" s="58"/>
      <c r="EO87" s="58"/>
      <c r="EP87" s="58"/>
      <c r="EQ87" s="58"/>
    </row>
    <row r="88" spans="1:147" outlineLevel="1" x14ac:dyDescent="0.2">
      <c r="A88" s="25" t="s">
        <v>98</v>
      </c>
      <c r="B88" s="1">
        <f>SUMPRODUCT($AW$85:$BG$85,$AW$104:$BG$104)</f>
        <v>1.3162113821138195</v>
      </c>
      <c r="C88" s="1">
        <f>1/(1+EXP(-F88))</f>
        <v>7.0319402517598221E-5</v>
      </c>
      <c r="D88" s="1">
        <f>1/(1+EXP(-(F88- $H$11*G88)))</f>
        <v>5.9302517466969762E-46</v>
      </c>
      <c r="E88" s="1">
        <f>1/(1+EXP(-(F88+ $H$11*G88)))</f>
        <v>1</v>
      </c>
      <c r="F88" s="1">
        <f>MMULT($AW$85:$BG$85,$B$16:$B$26) + B15</f>
        <v>-9.562392479369592</v>
      </c>
      <c r="G88" s="1">
        <f t="array" ref="G88">SQRT(MMULT($AW$85:$BH$85,MMULT($AT$15:$BE$26,TRANSPOSE($AW$85:$BH$85))))</f>
        <v>48.254180117178883</v>
      </c>
      <c r="AT88" s="70"/>
      <c r="AU88" s="70" t="str">
        <f xml:space="preserve"> $AU$85 &amp; " (min to max) " &amp; CHAR(10) &amp; "Other Variables = Means"</f>
        <v>CARAT (min to max) 
Other Variables = Means</v>
      </c>
      <c r="AV88" s="58" t="s">
        <v>168</v>
      </c>
      <c r="AW88" s="58">
        <v>2.13</v>
      </c>
      <c r="AX88" s="58">
        <v>1</v>
      </c>
      <c r="AY88" s="58">
        <v>1</v>
      </c>
      <c r="AZ88" s="58">
        <v>1</v>
      </c>
      <c r="BA88" s="58">
        <v>1</v>
      </c>
      <c r="BB88" s="58">
        <v>1</v>
      </c>
      <c r="BC88" s="58">
        <v>1</v>
      </c>
      <c r="BD88" s="58">
        <v>1</v>
      </c>
      <c r="BE88" s="58">
        <v>1</v>
      </c>
      <c r="BF88" s="58">
        <v>1</v>
      </c>
      <c r="BG88" s="58">
        <v>5.5955831254882797</v>
      </c>
      <c r="BH88" s="58"/>
      <c r="BI88" s="58"/>
      <c r="BJ88" s="58"/>
      <c r="BK88" s="58"/>
      <c r="BL88" s="58"/>
      <c r="BM88" s="58"/>
      <c r="BN88" s="58"/>
      <c r="BO88" s="58"/>
      <c r="BP88" s="58"/>
      <c r="BQ88" s="58"/>
      <c r="BR88" s="58"/>
      <c r="BS88" s="58"/>
      <c r="BT88" s="58"/>
      <c r="BU88" s="58"/>
      <c r="BV88" s="58"/>
      <c r="BW88" s="58"/>
      <c r="BX88" s="58"/>
      <c r="BY88" s="58"/>
      <c r="BZ88" s="58"/>
      <c r="CA88" s="58"/>
      <c r="CB88" s="58"/>
      <c r="CC88" s="58"/>
      <c r="CD88" s="58"/>
      <c r="CE88" s="58"/>
      <c r="CF88" s="58"/>
      <c r="CG88" s="58"/>
      <c r="CH88" s="58"/>
      <c r="CI88" s="58"/>
      <c r="CJ88" s="58"/>
      <c r="CK88" s="58"/>
      <c r="CL88" s="58"/>
      <c r="CM88" s="58"/>
      <c r="CN88" s="58"/>
      <c r="CO88" s="58"/>
      <c r="CP88" s="58"/>
      <c r="CQ88" s="58"/>
      <c r="CR88" s="58"/>
      <c r="CS88" s="58"/>
      <c r="CT88" s="58"/>
      <c r="CU88" s="58"/>
      <c r="CV88" s="58"/>
      <c r="CW88" s="58"/>
      <c r="CX88" s="58"/>
      <c r="CY88" s="58"/>
      <c r="CZ88" s="58"/>
      <c r="DA88" s="58"/>
      <c r="DB88" s="58"/>
      <c r="DC88" s="58"/>
      <c r="DD88" s="58"/>
      <c r="DE88" s="58"/>
      <c r="DF88" s="58"/>
      <c r="DG88" s="58"/>
      <c r="DH88" s="58"/>
      <c r="DI88" s="58"/>
      <c r="DJ88" s="58"/>
      <c r="DK88" s="58"/>
      <c r="DL88" s="58"/>
      <c r="DM88" s="58"/>
      <c r="DN88" s="58"/>
      <c r="DO88" s="58"/>
      <c r="DP88" s="58"/>
      <c r="DQ88" s="58"/>
      <c r="DR88" s="58"/>
      <c r="DS88" s="58"/>
      <c r="DT88" s="58"/>
      <c r="DU88" s="58"/>
      <c r="DV88" s="58"/>
      <c r="DW88" s="58"/>
      <c r="DX88" s="58"/>
      <c r="DY88" s="58"/>
      <c r="DZ88" s="58"/>
      <c r="EA88" s="58"/>
      <c r="EB88" s="58"/>
      <c r="EC88" s="58"/>
      <c r="ED88" s="58"/>
      <c r="EE88" s="58"/>
      <c r="EF88" s="58"/>
      <c r="EG88" s="58"/>
      <c r="EH88" s="58"/>
      <c r="EI88" s="58"/>
      <c r="EJ88" s="58"/>
      <c r="EK88" s="58"/>
      <c r="EL88" s="58"/>
      <c r="EM88" s="58"/>
      <c r="EN88" s="58"/>
      <c r="EO88" s="58"/>
      <c r="EP88" s="58"/>
      <c r="EQ88" s="58"/>
    </row>
    <row r="89" spans="1:147" outlineLevel="1" x14ac:dyDescent="0.2">
      <c r="AT89" s="70"/>
      <c r="AU89" s="70" t="s">
        <v>164</v>
      </c>
      <c r="AV89" s="58" t="s">
        <v>169</v>
      </c>
      <c r="AW89" s="58">
        <f t="shared" ref="AW89:BG89" si="4">AW87</f>
        <v>1</v>
      </c>
      <c r="AX89" s="58">
        <f t="shared" si="4"/>
        <v>0</v>
      </c>
      <c r="AY89" s="58">
        <f t="shared" si="4"/>
        <v>0</v>
      </c>
      <c r="AZ89" s="58">
        <f t="shared" si="4"/>
        <v>0</v>
      </c>
      <c r="BA89" s="58">
        <f t="shared" si="4"/>
        <v>0</v>
      </c>
      <c r="BB89" s="58">
        <f t="shared" si="4"/>
        <v>0</v>
      </c>
      <c r="BC89" s="58">
        <f t="shared" si="4"/>
        <v>0</v>
      </c>
      <c r="BD89" s="58">
        <f t="shared" si="4"/>
        <v>0</v>
      </c>
      <c r="BE89" s="58">
        <f t="shared" si="4"/>
        <v>0</v>
      </c>
      <c r="BF89" s="58">
        <f t="shared" si="4"/>
        <v>0</v>
      </c>
      <c r="BG89" s="58">
        <f t="shared" si="4"/>
        <v>-1.2054177779786486</v>
      </c>
      <c r="BH89" s="58"/>
      <c r="BI89" s="58"/>
      <c r="BJ89" s="58"/>
      <c r="BK89" s="58"/>
      <c r="BL89" s="58"/>
      <c r="BM89" s="58"/>
      <c r="BN89" s="58"/>
      <c r="BO89" s="58"/>
      <c r="BP89" s="58"/>
      <c r="BQ89" s="58"/>
      <c r="BR89" s="58"/>
      <c r="BS89" s="58"/>
      <c r="BT89" s="58"/>
      <c r="BU89" s="58"/>
      <c r="BV89" s="58"/>
      <c r="BW89" s="58"/>
      <c r="BX89" s="58"/>
      <c r="BY89" s="58"/>
      <c r="BZ89" s="58"/>
      <c r="CA89" s="58"/>
      <c r="CB89" s="58"/>
      <c r="CC89" s="58"/>
      <c r="CD89" s="58"/>
      <c r="CE89" s="58"/>
      <c r="CF89" s="58"/>
      <c r="CG89" s="58"/>
      <c r="CH89" s="58"/>
      <c r="CI89" s="58"/>
      <c r="CJ89" s="58"/>
      <c r="CK89" s="58"/>
      <c r="CL89" s="58"/>
      <c r="CM89" s="58"/>
      <c r="CN89" s="58"/>
      <c r="CO89" s="58"/>
      <c r="CP89" s="58"/>
      <c r="CQ89" s="58"/>
      <c r="CR89" s="58"/>
      <c r="CS89" s="58"/>
      <c r="CT89" s="58"/>
      <c r="CU89" s="58"/>
      <c r="CV89" s="58"/>
      <c r="CW89" s="58"/>
      <c r="CX89" s="58"/>
      <c r="CY89" s="58"/>
      <c r="CZ89" s="58"/>
      <c r="DA89" s="58"/>
      <c r="DB89" s="58"/>
      <c r="DC89" s="58"/>
      <c r="DD89" s="58"/>
      <c r="DE89" s="58"/>
      <c r="DF89" s="58"/>
      <c r="DG89" s="58"/>
      <c r="DH89" s="58"/>
      <c r="DI89" s="58"/>
      <c r="DJ89" s="58"/>
      <c r="DK89" s="58"/>
      <c r="DL89" s="58"/>
      <c r="DM89" s="58"/>
      <c r="DN89" s="58"/>
      <c r="DO89" s="58"/>
      <c r="DP89" s="58"/>
      <c r="DQ89" s="58"/>
      <c r="DR89" s="58"/>
      <c r="DS89" s="58"/>
      <c r="DT89" s="58"/>
      <c r="DU89" s="58"/>
      <c r="DV89" s="58"/>
      <c r="DW89" s="58"/>
      <c r="DX89" s="58"/>
      <c r="DY89" s="58"/>
      <c r="DZ89" s="58"/>
      <c r="EA89" s="58"/>
      <c r="EB89" s="58"/>
      <c r="EC89" s="58"/>
      <c r="ED89" s="58"/>
      <c r="EE89" s="58"/>
      <c r="EF89" s="58"/>
      <c r="EG89" s="58"/>
      <c r="EH89" s="58"/>
      <c r="EI89" s="58"/>
      <c r="EJ89" s="58"/>
      <c r="EK89" s="58"/>
      <c r="EL89" s="58"/>
      <c r="EM89" s="58"/>
      <c r="EN89" s="58"/>
      <c r="EO89" s="58"/>
      <c r="EP89" s="58"/>
      <c r="EQ89" s="58"/>
    </row>
    <row r="90" spans="1:147" outlineLevel="1" x14ac:dyDescent="0.2">
      <c r="B90" s="23" t="str">
        <f>$AU$85</f>
        <v>CARAT</v>
      </c>
      <c r="C90" s="23" t="s">
        <v>159</v>
      </c>
      <c r="D90" s="23" t="str">
        <f>IF($I$11&gt;99%,("Lower "&amp;TEXT($I$11,"0.0%")),("Lower "&amp;TEXT($I$11,"0%")))</f>
        <v>Lower 95%</v>
      </c>
      <c r="E90" s="23" t="str">
        <f>IF($I$11&gt;99%,("Upper "&amp;TEXT($I$11,"0.0%")),("Upper "&amp;TEXT($I$11,"0%")))</f>
        <v>Upper 95%</v>
      </c>
      <c r="F90" s="23" t="s">
        <v>160</v>
      </c>
      <c r="G90" s="23" t="s">
        <v>106</v>
      </c>
      <c r="AT90" s="70"/>
      <c r="AU90" s="70" t="s">
        <v>165</v>
      </c>
      <c r="AV90" s="58" t="s">
        <v>170</v>
      </c>
      <c r="AW90" s="58">
        <f t="shared" ref="AW90:BG90" si="5">(AW88 - AW87)/12</f>
        <v>9.4166666666666662E-2</v>
      </c>
      <c r="AX90" s="58">
        <f t="shared" si="5"/>
        <v>8.3333333333333329E-2</v>
      </c>
      <c r="AY90" s="58">
        <f t="shared" si="5"/>
        <v>8.3333333333333329E-2</v>
      </c>
      <c r="AZ90" s="58">
        <f t="shared" si="5"/>
        <v>8.3333333333333329E-2</v>
      </c>
      <c r="BA90" s="58">
        <f t="shared" si="5"/>
        <v>8.3333333333333329E-2</v>
      </c>
      <c r="BB90" s="58">
        <f t="shared" si="5"/>
        <v>8.3333333333333329E-2</v>
      </c>
      <c r="BC90" s="58">
        <f t="shared" si="5"/>
        <v>8.3333333333333329E-2</v>
      </c>
      <c r="BD90" s="58">
        <f t="shared" si="5"/>
        <v>8.3333333333333329E-2</v>
      </c>
      <c r="BE90" s="58">
        <f t="shared" si="5"/>
        <v>8.3333333333333329E-2</v>
      </c>
      <c r="BF90" s="58">
        <f t="shared" si="5"/>
        <v>8.3333333333333329E-2</v>
      </c>
      <c r="BG90" s="58">
        <f t="shared" si="5"/>
        <v>0.56675007528891064</v>
      </c>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c r="EE90" s="58"/>
      <c r="EF90" s="58"/>
      <c r="EG90" s="58"/>
      <c r="EH90" s="58"/>
      <c r="EI90" s="58"/>
      <c r="EJ90" s="58"/>
      <c r="EK90" s="58"/>
      <c r="EL90" s="58"/>
      <c r="EM90" s="58"/>
      <c r="EN90" s="58"/>
      <c r="EO90" s="58"/>
      <c r="EP90" s="58"/>
      <c r="EQ90" s="58"/>
    </row>
    <row r="91" spans="1:147" outlineLevel="1" x14ac:dyDescent="0.2">
      <c r="B91" s="1">
        <f>SUMPRODUCT($AW$91:$BG$91,$AW$104:$BG$104)</f>
        <v>1</v>
      </c>
      <c r="C91" s="1">
        <f t="shared" ref="C91:C103" si="6">1/(1+EXP(-F91))</f>
        <v>2.4547812309007478E-8</v>
      </c>
      <c r="D91" s="1">
        <f t="shared" ref="D91:D103" si="7">1/(1+EXP(-(F91- $H$11*G91)))</f>
        <v>1.3872235565821302E-49</v>
      </c>
      <c r="E91" s="1">
        <f t="shared" ref="E91:E103" si="8">1/(1+EXP(-(F91+ $H$11*G91)))</f>
        <v>1</v>
      </c>
      <c r="F91" s="1">
        <f>MMULT($AW$91:$BG$91,$B$16:$B$26) + B15</f>
        <v>-17.522643073778138</v>
      </c>
      <c r="G91" s="1">
        <f t="array" ref="G91">SQRT(MMULT($AW$91:$BH$91,MMULT($AT$15:$BE$26,TRANSPOSE($AW$91:$BH$91))))</f>
        <v>48.458401748096357</v>
      </c>
      <c r="AT91" s="58"/>
      <c r="AU91" s="58">
        <v>1</v>
      </c>
      <c r="AV91" s="58"/>
      <c r="AW91" s="58">
        <f>IF($AW$105=$AU$84,$AW$89+($AU$91-1)*$AW$90,$AW$85)</f>
        <v>1</v>
      </c>
      <c r="AX91" s="58">
        <f>IF($AX$105=$AU$84,$AX$89+($AU$91-1)*$AX$90,$AX$85)</f>
        <v>0.93902439024390238</v>
      </c>
      <c r="AY91" s="58">
        <f>IF($AY$105=$AU$84,$AY$89+($AU$91-1)*$AY$90,$AY$85)</f>
        <v>0.13008130081300814</v>
      </c>
      <c r="AZ91" s="58">
        <f>IF($AZ$105=$AU$84,$AZ$89+($AU$91-1)*$AZ$90,$AZ$85)</f>
        <v>0.32113821138211385</v>
      </c>
      <c r="BA91" s="58">
        <f>IF($BA$105=$AU$84,$BA$89+($AU$91-1)*$BA$90,$BA$85)</f>
        <v>0.80894308943089432</v>
      </c>
      <c r="BB91" s="58">
        <f>IF($BB$105=$AU$84,$BB$89+($AU$91-1)*$BB$90,$BB$85)</f>
        <v>0.58536585365853655</v>
      </c>
      <c r="BC91" s="58">
        <f>IF($BC$105=$AU$84,$BC$89+($AU$91-1)*$BC$90,$BC$85)</f>
        <v>0.99186991869918695</v>
      </c>
      <c r="BD91" s="58">
        <f>IF($BD$105=$AU$84,$BD$89+($AU$91-1)*$BD$90,$BD$85)</f>
        <v>0.86585365853658536</v>
      </c>
      <c r="BE91" s="58">
        <f>IF($BE$105=$AU$84,$BE$89+($AU$91-1)*$BE$90,$BE$85)</f>
        <v>0.43902439024390244</v>
      </c>
      <c r="BF91" s="58">
        <f>IF($BF$105=$AU$84,$BF$89+($AU$91-1)*$BF$90,$BF$85)</f>
        <v>0.92682926829268297</v>
      </c>
      <c r="BG91" s="58">
        <f>IF($BG$105=$AU$84,$BG$89+($AU$91-1)*$BG$90,$BG$85)</f>
        <v>-6.5462540537349171E-16</v>
      </c>
      <c r="BH91" s="58">
        <v>1</v>
      </c>
      <c r="BI91" s="58"/>
      <c r="BJ91" s="58"/>
      <c r="BK91" s="58"/>
      <c r="BL91" s="58"/>
      <c r="BM91" s="58"/>
      <c r="BN91" s="58"/>
      <c r="BO91" s="58"/>
      <c r="BP91" s="58"/>
      <c r="BQ91" s="58"/>
      <c r="BR91" s="58"/>
      <c r="BS91" s="58"/>
      <c r="BT91" s="58"/>
      <c r="BU91" s="58"/>
      <c r="BV91" s="58"/>
      <c r="BW91" s="58"/>
      <c r="BX91" s="58"/>
      <c r="BY91" s="58"/>
      <c r="BZ91" s="58"/>
      <c r="CA91" s="58"/>
      <c r="CB91" s="58"/>
      <c r="CC91" s="58"/>
      <c r="CD91" s="58"/>
      <c r="CE91" s="58"/>
      <c r="CF91" s="58"/>
      <c r="CG91" s="58"/>
      <c r="CH91" s="58"/>
      <c r="CI91" s="58"/>
      <c r="CJ91" s="58"/>
      <c r="CK91" s="58"/>
      <c r="CL91" s="58"/>
      <c r="CM91" s="58"/>
      <c r="CN91" s="58"/>
      <c r="CO91" s="58"/>
      <c r="CP91" s="58"/>
      <c r="CQ91" s="58"/>
      <c r="CR91" s="58"/>
      <c r="CS91" s="58"/>
      <c r="CT91" s="58"/>
      <c r="CU91" s="58"/>
      <c r="CV91" s="58"/>
      <c r="CW91" s="58"/>
      <c r="CX91" s="58"/>
      <c r="CY91" s="58"/>
      <c r="CZ91" s="58"/>
      <c r="DA91" s="58"/>
      <c r="DB91" s="58"/>
      <c r="DC91" s="58"/>
      <c r="DD91" s="58"/>
      <c r="DE91" s="58"/>
      <c r="DF91" s="58"/>
      <c r="DG91" s="58"/>
      <c r="DH91" s="58"/>
      <c r="DI91" s="58"/>
      <c r="DJ91" s="58"/>
      <c r="DK91" s="58"/>
      <c r="DL91" s="58"/>
      <c r="DM91" s="58"/>
      <c r="DN91" s="58"/>
      <c r="DO91" s="58"/>
      <c r="DP91" s="58"/>
      <c r="DQ91" s="58"/>
      <c r="DR91" s="58"/>
      <c r="DS91" s="58"/>
      <c r="DT91" s="58"/>
      <c r="DU91" s="58"/>
      <c r="DV91" s="58"/>
      <c r="DW91" s="58"/>
      <c r="DX91" s="58"/>
      <c r="DY91" s="58"/>
      <c r="DZ91" s="58"/>
      <c r="EA91" s="58"/>
      <c r="EB91" s="58"/>
      <c r="EC91" s="58"/>
      <c r="ED91" s="58"/>
      <c r="EE91" s="58"/>
      <c r="EF91" s="58"/>
      <c r="EG91" s="58"/>
      <c r="EH91" s="58"/>
      <c r="EI91" s="58"/>
      <c r="EJ91" s="58"/>
      <c r="EK91" s="58"/>
      <c r="EL91" s="58"/>
      <c r="EM91" s="58"/>
      <c r="EN91" s="58"/>
      <c r="EO91" s="58"/>
      <c r="EP91" s="58"/>
      <c r="EQ91" s="58"/>
    </row>
    <row r="92" spans="1:147" outlineLevel="1" x14ac:dyDescent="0.2">
      <c r="B92" s="1">
        <f>SUMPRODUCT($AW$92:$BG$92,$AW$104:$BG$104)</f>
        <v>1.0941666666666667</v>
      </c>
      <c r="C92" s="1">
        <f t="shared" si="6"/>
        <v>2.627381387540893E-7</v>
      </c>
      <c r="D92" s="1">
        <f t="shared" si="7"/>
        <v>1.727605540933138E-48</v>
      </c>
      <c r="E92" s="1">
        <f t="shared" si="8"/>
        <v>1</v>
      </c>
      <c r="F92" s="1">
        <f>MMULT($AW$92:$BG$92,$B$16:$B$26) + B15</f>
        <v>-15.152107708175794</v>
      </c>
      <c r="G92" s="1">
        <f t="array" ref="G92">SQRT(MMULT($AW$92:$BH$92,MMULT($AT$15:$BE$26,TRANSPOSE($AW$92:$BH$92))))</f>
        <v>48.381113701122878</v>
      </c>
      <c r="AT92" s="58"/>
      <c r="AU92" s="58">
        <v>2</v>
      </c>
      <c r="AV92" s="58"/>
      <c r="AW92" s="58">
        <f>IF($AW$105=$AU$84,$AW$89+($AU$92-1)*$AW$90,$AW$85)</f>
        <v>1.0941666666666667</v>
      </c>
      <c r="AX92" s="58">
        <f>IF($AX$105=$AU$84,$AX$89+($AU$92-1)*$AX$90,$AX$85)</f>
        <v>0.93902439024390238</v>
      </c>
      <c r="AY92" s="58">
        <f>IF($AY$105=$AU$84,$AY$89+($AU$92-1)*$AY$90,$AY$85)</f>
        <v>0.13008130081300814</v>
      </c>
      <c r="AZ92" s="58">
        <f>IF($AZ$105=$AU$84,$AZ$89+($AU$92-1)*$AZ$90,$AZ$85)</f>
        <v>0.32113821138211385</v>
      </c>
      <c r="BA92" s="58">
        <f>IF($BA$105=$AU$84,$BA$89+($AU$92-1)*$BA$90,$BA$85)</f>
        <v>0.80894308943089432</v>
      </c>
      <c r="BB92" s="58">
        <f>IF($BB$105=$AU$84,$BB$89+($AU$92-1)*$BB$90,$BB$85)</f>
        <v>0.58536585365853655</v>
      </c>
      <c r="BC92" s="58">
        <f>IF($BC$105=$AU$84,$BC$89+($AU$92-1)*$BC$90,$BC$85)</f>
        <v>0.99186991869918695</v>
      </c>
      <c r="BD92" s="58">
        <f>IF($BD$105=$AU$84,$BD$89+($AU$92-1)*$BD$90,$BD$85)</f>
        <v>0.86585365853658536</v>
      </c>
      <c r="BE92" s="58">
        <f>IF($BE$105=$AU$84,$BE$89+($AU$92-1)*$BE$90,$BE$85)</f>
        <v>0.43902439024390244</v>
      </c>
      <c r="BF92" s="58">
        <f>IF($BF$105=$AU$84,$BF$89+($AU$92-1)*$BF$90,$BF$85)</f>
        <v>0.92682926829268297</v>
      </c>
      <c r="BG92" s="58">
        <f>IF($BG$105=$AU$84,$BG$89+($AU$92-1)*$BG$90,$BG$85)</f>
        <v>-6.5462540537349171E-16</v>
      </c>
      <c r="BH92" s="58">
        <v>1</v>
      </c>
      <c r="BI92" s="58"/>
      <c r="BJ92" s="58"/>
      <c r="BK92" s="58"/>
      <c r="BL92" s="58"/>
      <c r="BM92" s="58"/>
      <c r="BN92" s="58"/>
      <c r="BO92" s="58"/>
      <c r="BP92" s="58"/>
      <c r="BQ92" s="58"/>
      <c r="BR92" s="58"/>
      <c r="BS92" s="58"/>
      <c r="BT92" s="58"/>
      <c r="BU92" s="58"/>
      <c r="BV92" s="58"/>
      <c r="BW92" s="58"/>
      <c r="BX92" s="58"/>
      <c r="BY92" s="58"/>
      <c r="BZ92" s="58"/>
      <c r="CA92" s="58"/>
      <c r="CB92" s="58"/>
      <c r="CC92" s="58"/>
      <c r="CD92" s="58"/>
      <c r="CE92" s="58"/>
      <c r="CF92" s="58"/>
      <c r="CG92" s="58"/>
      <c r="CH92" s="58"/>
      <c r="CI92" s="58"/>
      <c r="CJ92" s="58"/>
      <c r="CK92" s="58"/>
      <c r="CL92" s="58"/>
      <c r="CM92" s="58"/>
      <c r="CN92" s="58"/>
      <c r="CO92" s="58"/>
      <c r="CP92" s="58"/>
      <c r="CQ92" s="58"/>
      <c r="CR92" s="58"/>
      <c r="CS92" s="58"/>
      <c r="CT92" s="58"/>
      <c r="CU92" s="58"/>
      <c r="CV92" s="58"/>
      <c r="CW92" s="58"/>
      <c r="CX92" s="58"/>
      <c r="CY92" s="58"/>
      <c r="CZ92" s="58"/>
      <c r="DA92" s="58"/>
      <c r="DB92" s="58"/>
      <c r="DC92" s="58"/>
      <c r="DD92" s="58"/>
      <c r="DE92" s="58"/>
      <c r="DF92" s="58"/>
      <c r="DG92" s="58"/>
      <c r="DH92" s="58"/>
      <c r="DI92" s="58"/>
      <c r="DJ92" s="58"/>
      <c r="DK92" s="58"/>
      <c r="DL92" s="58"/>
      <c r="DM92" s="58"/>
      <c r="DN92" s="58"/>
      <c r="DO92" s="58"/>
      <c r="DP92" s="58"/>
      <c r="DQ92" s="58"/>
      <c r="DR92" s="58"/>
      <c r="DS92" s="58"/>
      <c r="DT92" s="58"/>
      <c r="DU92" s="58"/>
      <c r="DV92" s="58"/>
      <c r="DW92" s="58"/>
      <c r="DX92" s="58"/>
      <c r="DY92" s="58"/>
      <c r="DZ92" s="58"/>
      <c r="EA92" s="58"/>
      <c r="EB92" s="58"/>
      <c r="EC92" s="58"/>
      <c r="ED92" s="58"/>
      <c r="EE92" s="58"/>
      <c r="EF92" s="58"/>
      <c r="EG92" s="58"/>
      <c r="EH92" s="58"/>
      <c r="EI92" s="58"/>
      <c r="EJ92" s="58"/>
      <c r="EK92" s="58"/>
      <c r="EL92" s="58"/>
      <c r="EM92" s="58"/>
      <c r="EN92" s="58"/>
      <c r="EO92" s="58"/>
      <c r="EP92" s="58"/>
      <c r="EQ92" s="58"/>
    </row>
    <row r="93" spans="1:147" outlineLevel="1" x14ac:dyDescent="0.2">
      <c r="B93" s="1">
        <f>SUMPRODUCT($AW$93:$BG$93,$AW$104:$BG$104)</f>
        <v>1.1883333333333332</v>
      </c>
      <c r="C93" s="1">
        <f t="shared" si="6"/>
        <v>2.8121108774550228E-6</v>
      </c>
      <c r="D93" s="1">
        <f t="shared" si="7"/>
        <v>2.0934929613867814E-47</v>
      </c>
      <c r="E93" s="1">
        <f t="shared" si="8"/>
        <v>1</v>
      </c>
      <c r="F93" s="1">
        <f>MMULT($AW$93:$BG$93,$B$16:$B$26) + B15</f>
        <v>-12.781572342573455</v>
      </c>
      <c r="G93" s="1">
        <f t="array" ref="G93">SQRT(MMULT($AW$93:$BH$93,MMULT($AT$15:$BE$26,TRANSPOSE($AW$93:$BH$93))))</f>
        <v>48.317772076830295</v>
      </c>
      <c r="AT93" s="58"/>
      <c r="AU93" s="58">
        <v>3</v>
      </c>
      <c r="AV93" s="58"/>
      <c r="AW93" s="58">
        <f>IF($AW$105=$AU$84,$AW$89+($AU$93-1)*$AW$90,$AW$85)</f>
        <v>1.1883333333333332</v>
      </c>
      <c r="AX93" s="58">
        <f>IF($AX$105=$AU$84,$AX$89+($AU$93-1)*$AX$90,$AX$85)</f>
        <v>0.93902439024390238</v>
      </c>
      <c r="AY93" s="58">
        <f>IF($AY$105=$AU$84,$AY$89+($AU$93-1)*$AY$90,$AY$85)</f>
        <v>0.13008130081300814</v>
      </c>
      <c r="AZ93" s="58">
        <f>IF($AZ$105=$AU$84,$AZ$89+($AU$93-1)*$AZ$90,$AZ$85)</f>
        <v>0.32113821138211385</v>
      </c>
      <c r="BA93" s="58">
        <f>IF($BA$105=$AU$84,$BA$89+($AU$93-1)*$BA$90,$BA$85)</f>
        <v>0.80894308943089432</v>
      </c>
      <c r="BB93" s="58">
        <f>IF($BB$105=$AU$84,$BB$89+($AU$93-1)*$BB$90,$BB$85)</f>
        <v>0.58536585365853655</v>
      </c>
      <c r="BC93" s="58">
        <f>IF($BC$105=$AU$84,$BC$89+($AU$93-1)*$BC$90,$BC$85)</f>
        <v>0.99186991869918695</v>
      </c>
      <c r="BD93" s="58">
        <f>IF($BD$105=$AU$84,$BD$89+($AU$93-1)*$BD$90,$BD$85)</f>
        <v>0.86585365853658536</v>
      </c>
      <c r="BE93" s="58">
        <f>IF($BE$105=$AU$84,$BE$89+($AU$93-1)*$BE$90,$BE$85)</f>
        <v>0.43902439024390244</v>
      </c>
      <c r="BF93" s="58">
        <f>IF($BF$105=$AU$84,$BF$89+($AU$93-1)*$BF$90,$BF$85)</f>
        <v>0.92682926829268297</v>
      </c>
      <c r="BG93" s="58">
        <f>IF($BG$105=$AU$84,$BG$89+($AU$93-1)*$BG$90,$BG$85)</f>
        <v>-6.5462540537349171E-16</v>
      </c>
      <c r="BH93" s="58">
        <v>1</v>
      </c>
      <c r="BI93" s="58"/>
      <c r="BJ93" s="58"/>
      <c r="BK93" s="58"/>
      <c r="BL93" s="58"/>
      <c r="BM93" s="58"/>
      <c r="BN93" s="58"/>
      <c r="BO93" s="58"/>
      <c r="BP93" s="58"/>
      <c r="BQ93" s="58"/>
      <c r="BR93" s="58"/>
      <c r="BS93" s="58"/>
      <c r="BT93" s="58"/>
      <c r="BU93" s="58"/>
      <c r="BV93" s="58"/>
      <c r="BW93" s="58"/>
      <c r="BX93" s="58"/>
      <c r="BY93" s="58"/>
      <c r="BZ93" s="58"/>
      <c r="CA93" s="58"/>
      <c r="CB93" s="58"/>
      <c r="CC93" s="58"/>
      <c r="CD93" s="58"/>
      <c r="CE93" s="58"/>
      <c r="CF93" s="58"/>
      <c r="CG93" s="58"/>
      <c r="CH93" s="58"/>
      <c r="CI93" s="58"/>
      <c r="CJ93" s="58"/>
      <c r="CK93" s="58"/>
      <c r="CL93" s="58"/>
      <c r="CM93" s="58"/>
      <c r="CN93" s="58"/>
      <c r="CO93" s="58"/>
      <c r="CP93" s="58"/>
      <c r="CQ93" s="58"/>
      <c r="CR93" s="58"/>
      <c r="CS93" s="58"/>
      <c r="CT93" s="58"/>
      <c r="CU93" s="58"/>
      <c r="CV93" s="58"/>
      <c r="CW93" s="58"/>
      <c r="CX93" s="58"/>
      <c r="CY93" s="58"/>
      <c r="CZ93" s="58"/>
      <c r="DA93" s="58"/>
      <c r="DB93" s="58"/>
      <c r="DC93" s="58"/>
      <c r="DD93" s="58"/>
      <c r="DE93" s="58"/>
      <c r="DF93" s="58"/>
      <c r="DG93" s="58"/>
      <c r="DH93" s="58"/>
      <c r="DI93" s="58"/>
      <c r="DJ93" s="58"/>
      <c r="DK93" s="58"/>
      <c r="DL93" s="58"/>
      <c r="DM93" s="58"/>
      <c r="DN93" s="58"/>
      <c r="DO93" s="58"/>
      <c r="DP93" s="58"/>
      <c r="DQ93" s="58"/>
      <c r="DR93" s="58"/>
      <c r="DS93" s="58"/>
      <c r="DT93" s="58"/>
      <c r="DU93" s="58"/>
      <c r="DV93" s="58"/>
      <c r="DW93" s="58"/>
      <c r="DX93" s="58"/>
      <c r="DY93" s="58"/>
      <c r="DZ93" s="58"/>
      <c r="EA93" s="58"/>
      <c r="EB93" s="58"/>
      <c r="EC93" s="58"/>
      <c r="ED93" s="58"/>
      <c r="EE93" s="58"/>
      <c r="EF93" s="58"/>
      <c r="EG93" s="58"/>
      <c r="EH93" s="58"/>
      <c r="EI93" s="58"/>
      <c r="EJ93" s="58"/>
      <c r="EK93" s="58"/>
      <c r="EL93" s="58"/>
      <c r="EM93" s="58"/>
      <c r="EN93" s="58"/>
      <c r="EO93" s="58"/>
      <c r="EP93" s="58"/>
      <c r="EQ93" s="58"/>
    </row>
    <row r="94" spans="1:147" outlineLevel="1" x14ac:dyDescent="0.2">
      <c r="B94" s="1">
        <f>SUMPRODUCT($AW$94:$BG$94,$AW$104:$BG$104)</f>
        <v>1.2825</v>
      </c>
      <c r="C94" s="1">
        <f t="shared" si="6"/>
        <v>3.0097541268874624E-5</v>
      </c>
      <c r="D94" s="1">
        <f t="shared" si="7"/>
        <v>2.4682006940360701E-46</v>
      </c>
      <c r="E94" s="1">
        <f t="shared" si="8"/>
        <v>1</v>
      </c>
      <c r="F94" s="1">
        <f>MMULT($AW$94:$BG$94,$B$16:$B$26) + B15</f>
        <v>-10.411036976971118</v>
      </c>
      <c r="G94" s="1">
        <f t="array" ref="G94">SQRT(MMULT($AW$94:$BH$94,MMULT($AT$15:$BE$26,TRANSPOSE($AW$94:$BH$94))))</f>
        <v>48.268431780254261</v>
      </c>
      <c r="AT94" s="58"/>
      <c r="AU94" s="58">
        <v>4</v>
      </c>
      <c r="AV94" s="58"/>
      <c r="AW94" s="58">
        <f>IF($AW$105=$AU$84,$AW$89+($AU$94-1)*$AW$90,$AW$85)</f>
        <v>1.2825</v>
      </c>
      <c r="AX94" s="58">
        <f>IF($AX$105=$AU$84,$AX$89+($AU$94-1)*$AX$90,$AX$85)</f>
        <v>0.93902439024390238</v>
      </c>
      <c r="AY94" s="58">
        <f>IF($AY$105=$AU$84,$AY$89+($AU$94-1)*$AY$90,$AY$85)</f>
        <v>0.13008130081300814</v>
      </c>
      <c r="AZ94" s="58">
        <f>IF($AZ$105=$AU$84,$AZ$89+($AU$94-1)*$AZ$90,$AZ$85)</f>
        <v>0.32113821138211385</v>
      </c>
      <c r="BA94" s="58">
        <f>IF($BA$105=$AU$84,$BA$89+($AU$94-1)*$BA$90,$BA$85)</f>
        <v>0.80894308943089432</v>
      </c>
      <c r="BB94" s="58">
        <f>IF($BB$105=$AU$84,$BB$89+($AU$94-1)*$BB$90,$BB$85)</f>
        <v>0.58536585365853655</v>
      </c>
      <c r="BC94" s="58">
        <f>IF($BC$105=$AU$84,$BC$89+($AU$94-1)*$BC$90,$BC$85)</f>
        <v>0.99186991869918695</v>
      </c>
      <c r="BD94" s="58">
        <f>IF($BD$105=$AU$84,$BD$89+($AU$94-1)*$BD$90,$BD$85)</f>
        <v>0.86585365853658536</v>
      </c>
      <c r="BE94" s="58">
        <f>IF($BE$105=$AU$84,$BE$89+($AU$94-1)*$BE$90,$BE$85)</f>
        <v>0.43902439024390244</v>
      </c>
      <c r="BF94" s="58">
        <f>IF($BF$105=$AU$84,$BF$89+($AU$94-1)*$BF$90,$BF$85)</f>
        <v>0.92682926829268297</v>
      </c>
      <c r="BG94" s="58">
        <f>IF($BG$105=$AU$84,$BG$89+($AU$94-1)*$BG$90,$BG$85)</f>
        <v>-6.5462540537349171E-16</v>
      </c>
      <c r="BH94" s="58">
        <v>1</v>
      </c>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c r="CL94" s="58"/>
      <c r="CM94" s="58"/>
      <c r="CN94" s="58"/>
      <c r="CO94" s="58"/>
      <c r="CP94" s="58"/>
      <c r="CQ94" s="58"/>
      <c r="CR94" s="58"/>
      <c r="CS94" s="58"/>
      <c r="CT94" s="58"/>
      <c r="CU94" s="58"/>
      <c r="CV94" s="58"/>
      <c r="CW94" s="58"/>
      <c r="CX94" s="58"/>
      <c r="CY94" s="58"/>
      <c r="CZ94" s="58"/>
      <c r="DA94" s="58"/>
      <c r="DB94" s="58"/>
      <c r="DC94" s="58"/>
      <c r="DD94" s="58"/>
      <c r="DE94" s="58"/>
      <c r="DF94" s="58"/>
      <c r="DG94" s="58"/>
      <c r="DH94" s="58"/>
      <c r="DI94" s="58"/>
      <c r="DJ94" s="58"/>
      <c r="DK94" s="58"/>
      <c r="DL94" s="58"/>
      <c r="DM94" s="58"/>
      <c r="DN94" s="58"/>
      <c r="DO94" s="58"/>
      <c r="DP94" s="58"/>
      <c r="DQ94" s="58"/>
      <c r="DR94" s="58"/>
      <c r="DS94" s="58"/>
      <c r="DT94" s="58"/>
      <c r="DU94" s="58"/>
      <c r="DV94" s="58"/>
      <c r="DW94" s="58"/>
      <c r="DX94" s="58"/>
      <c r="DY94" s="58"/>
      <c r="DZ94" s="58"/>
      <c r="EA94" s="58"/>
      <c r="EB94" s="58"/>
      <c r="EC94" s="58"/>
      <c r="ED94" s="58"/>
      <c r="EE94" s="58"/>
      <c r="EF94" s="58"/>
      <c r="EG94" s="58"/>
      <c r="EH94" s="58"/>
      <c r="EI94" s="58"/>
      <c r="EJ94" s="58"/>
      <c r="EK94" s="58"/>
      <c r="EL94" s="58"/>
      <c r="EM94" s="58"/>
      <c r="EN94" s="58"/>
      <c r="EO94" s="58"/>
      <c r="EP94" s="58"/>
      <c r="EQ94" s="58"/>
    </row>
    <row r="95" spans="1:147" outlineLevel="1" x14ac:dyDescent="0.2">
      <c r="B95" s="1">
        <f>SUMPRODUCT($AW$95:$BG$95,$AW$104:$BG$104)</f>
        <v>1.3766666666666667</v>
      </c>
      <c r="C95" s="1">
        <f t="shared" si="6"/>
        <v>3.2204357135490744E-4</v>
      </c>
      <c r="D95" s="1">
        <f t="shared" si="7"/>
        <v>2.8309676657854196E-45</v>
      </c>
      <c r="E95" s="1">
        <f t="shared" si="8"/>
        <v>1</v>
      </c>
      <c r="F95" s="1">
        <f>MMULT($AW$95:$BG$95,$B$16:$B$26) + B15</f>
        <v>-8.040501611368768</v>
      </c>
      <c r="G95" s="1">
        <f t="array" ref="G95">SQRT(MMULT($AW$95:$BH$95,MMULT($AT$15:$BE$26,TRANSPOSE($AW$95:$BH$95))))</f>
        <v>48.233135779260287</v>
      </c>
      <c r="AT95" s="58"/>
      <c r="AU95" s="58">
        <v>5</v>
      </c>
      <c r="AV95" s="58"/>
      <c r="AW95" s="58">
        <f>IF($AW$105=$AU$84,$AW$89+($AU$95-1)*$AW$90,$AW$85)</f>
        <v>1.3766666666666667</v>
      </c>
      <c r="AX95" s="58">
        <f>IF($AX$105=$AU$84,$AX$89+($AU$95-1)*$AX$90,$AX$85)</f>
        <v>0.93902439024390238</v>
      </c>
      <c r="AY95" s="58">
        <f>IF($AY$105=$AU$84,$AY$89+($AU$95-1)*$AY$90,$AY$85)</f>
        <v>0.13008130081300814</v>
      </c>
      <c r="AZ95" s="58">
        <f>IF($AZ$105=$AU$84,$AZ$89+($AU$95-1)*$AZ$90,$AZ$85)</f>
        <v>0.32113821138211385</v>
      </c>
      <c r="BA95" s="58">
        <f>IF($BA$105=$AU$84,$BA$89+($AU$95-1)*$BA$90,$BA$85)</f>
        <v>0.80894308943089432</v>
      </c>
      <c r="BB95" s="58">
        <f>IF($BB$105=$AU$84,$BB$89+($AU$95-1)*$BB$90,$BB$85)</f>
        <v>0.58536585365853655</v>
      </c>
      <c r="BC95" s="58">
        <f>IF($BC$105=$AU$84,$BC$89+($AU$95-1)*$BC$90,$BC$85)</f>
        <v>0.99186991869918695</v>
      </c>
      <c r="BD95" s="58">
        <f>IF($BD$105=$AU$84,$BD$89+($AU$95-1)*$BD$90,$BD$85)</f>
        <v>0.86585365853658536</v>
      </c>
      <c r="BE95" s="58">
        <f>IF($BE$105=$AU$84,$BE$89+($AU$95-1)*$BE$90,$BE$85)</f>
        <v>0.43902439024390244</v>
      </c>
      <c r="BF95" s="58">
        <f>IF($BF$105=$AU$84,$BF$89+($AU$95-1)*$BF$90,$BF$85)</f>
        <v>0.92682926829268297</v>
      </c>
      <c r="BG95" s="58">
        <f>IF($BG$105=$AU$84,$BG$89+($AU$95-1)*$BG$90,$BG$85)</f>
        <v>-6.5462540537349171E-16</v>
      </c>
      <c r="BH95" s="58">
        <v>1</v>
      </c>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c r="CY95" s="58"/>
      <c r="CZ95" s="58"/>
      <c r="DA95" s="58"/>
      <c r="DB95" s="58"/>
      <c r="DC95" s="58"/>
      <c r="DD95" s="58"/>
      <c r="DE95" s="58"/>
      <c r="DF95" s="58"/>
      <c r="DG95" s="58"/>
      <c r="DH95" s="58"/>
      <c r="DI95" s="58"/>
      <c r="DJ95" s="58"/>
      <c r="DK95" s="58"/>
      <c r="DL95" s="58"/>
      <c r="DM95" s="58"/>
      <c r="DN95" s="58"/>
      <c r="DO95" s="58"/>
      <c r="DP95" s="58"/>
      <c r="DQ95" s="58"/>
      <c r="DR95" s="58"/>
      <c r="DS95" s="58"/>
      <c r="DT95" s="58"/>
      <c r="DU95" s="58"/>
      <c r="DV95" s="58"/>
      <c r="DW95" s="58"/>
      <c r="DX95" s="58"/>
      <c r="DY95" s="58"/>
      <c r="DZ95" s="58"/>
      <c r="EA95" s="58"/>
      <c r="EB95" s="58"/>
      <c r="EC95" s="58"/>
      <c r="ED95" s="58"/>
      <c r="EE95" s="58"/>
      <c r="EF95" s="58"/>
      <c r="EG95" s="58"/>
      <c r="EH95" s="58"/>
      <c r="EI95" s="58"/>
      <c r="EJ95" s="58"/>
      <c r="EK95" s="58"/>
      <c r="EL95" s="58"/>
      <c r="EM95" s="58"/>
      <c r="EN95" s="58"/>
      <c r="EO95" s="58"/>
      <c r="EP95" s="58"/>
      <c r="EQ95" s="58"/>
    </row>
    <row r="96" spans="1:147" outlineLevel="1" x14ac:dyDescent="0.2">
      <c r="B96" s="1">
        <f>SUMPRODUCT($AW$96:$BG$96,$AW$104:$BG$104)</f>
        <v>1.4708333333333332</v>
      </c>
      <c r="C96" s="1">
        <f t="shared" si="6"/>
        <v>3.4361339313470308E-3</v>
      </c>
      <c r="D96" s="1">
        <f t="shared" si="7"/>
        <v>3.1587013495294094E-44</v>
      </c>
      <c r="E96" s="1">
        <f t="shared" si="8"/>
        <v>1</v>
      </c>
      <c r="F96" s="1">
        <f>MMULT($AW$96:$BG$96,$B$16:$B$26) + B15</f>
        <v>-5.6699662457664317</v>
      </c>
      <c r="G96" s="1">
        <f t="array" ref="G96">SQRT(MMULT($AW$96:$BH$96,MMULT($AT$15:$BE$26,TRANSPOSE($AW$96:$BH$96))))</f>
        <v>48.211914919628406</v>
      </c>
      <c r="AT96" s="58"/>
      <c r="AU96" s="58">
        <v>6</v>
      </c>
      <c r="AV96" s="58"/>
      <c r="AW96" s="58">
        <f>IF($AW$105=$AU$84,$AW$89+($AU$96-1)*$AW$90,$AW$85)</f>
        <v>1.4708333333333332</v>
      </c>
      <c r="AX96" s="58">
        <f>IF($AX$105=$AU$84,$AX$89+($AU$96-1)*$AX$90,$AX$85)</f>
        <v>0.93902439024390238</v>
      </c>
      <c r="AY96" s="58">
        <f>IF($AY$105=$AU$84,$AY$89+($AU$96-1)*$AY$90,$AY$85)</f>
        <v>0.13008130081300814</v>
      </c>
      <c r="AZ96" s="58">
        <f>IF($AZ$105=$AU$84,$AZ$89+($AU$96-1)*$AZ$90,$AZ$85)</f>
        <v>0.32113821138211385</v>
      </c>
      <c r="BA96" s="58">
        <f>IF($BA$105=$AU$84,$BA$89+($AU$96-1)*$BA$90,$BA$85)</f>
        <v>0.80894308943089432</v>
      </c>
      <c r="BB96" s="58">
        <f>IF($BB$105=$AU$84,$BB$89+($AU$96-1)*$BB$90,$BB$85)</f>
        <v>0.58536585365853655</v>
      </c>
      <c r="BC96" s="58">
        <f>IF($BC$105=$AU$84,$BC$89+($AU$96-1)*$BC$90,$BC$85)</f>
        <v>0.99186991869918695</v>
      </c>
      <c r="BD96" s="58">
        <f>IF($BD$105=$AU$84,$BD$89+($AU$96-1)*$BD$90,$BD$85)</f>
        <v>0.86585365853658536</v>
      </c>
      <c r="BE96" s="58">
        <f>IF($BE$105=$AU$84,$BE$89+($AU$96-1)*$BE$90,$BE$85)</f>
        <v>0.43902439024390244</v>
      </c>
      <c r="BF96" s="58">
        <f>IF($BF$105=$AU$84,$BF$89+($AU$96-1)*$BF$90,$BF$85)</f>
        <v>0.92682926829268297</v>
      </c>
      <c r="BG96" s="58">
        <f>IF($BG$105=$AU$84,$BG$89+($AU$96-1)*$BG$90,$BG$85)</f>
        <v>-6.5462540537349171E-16</v>
      </c>
      <c r="BH96" s="58">
        <v>1</v>
      </c>
      <c r="BI96" s="58"/>
      <c r="BJ96" s="58"/>
      <c r="BK96" s="58"/>
      <c r="BL96" s="58"/>
      <c r="BM96" s="58"/>
      <c r="BN96" s="58"/>
      <c r="BO96" s="58"/>
      <c r="BP96" s="58"/>
      <c r="BQ96" s="58"/>
      <c r="BR96" s="58"/>
      <c r="BS96" s="58"/>
      <c r="BT96" s="58"/>
      <c r="BU96" s="58"/>
      <c r="BV96" s="58"/>
      <c r="BW96" s="58"/>
      <c r="BX96" s="58"/>
      <c r="BY96" s="58"/>
      <c r="BZ96" s="58"/>
      <c r="CA96" s="58"/>
      <c r="CB96" s="58"/>
      <c r="CC96" s="58"/>
      <c r="CD96" s="58"/>
      <c r="CE96" s="58"/>
      <c r="CF96" s="58"/>
      <c r="CG96" s="58"/>
      <c r="CH96" s="58"/>
      <c r="CI96" s="58"/>
      <c r="CJ96" s="58"/>
      <c r="CK96" s="58"/>
      <c r="CL96" s="58"/>
      <c r="CM96" s="58"/>
      <c r="CN96" s="58"/>
      <c r="CO96" s="58"/>
      <c r="CP96" s="58"/>
      <c r="CQ96" s="58"/>
      <c r="CR96" s="58"/>
      <c r="CS96" s="58"/>
      <c r="CT96" s="58"/>
      <c r="CU96" s="58"/>
      <c r="CV96" s="58"/>
      <c r="CW96" s="58"/>
      <c r="CX96" s="58"/>
      <c r="CY96" s="58"/>
      <c r="CZ96" s="58"/>
      <c r="DA96" s="58"/>
      <c r="DB96" s="58"/>
      <c r="DC96" s="58"/>
      <c r="DD96" s="58"/>
      <c r="DE96" s="58"/>
      <c r="DF96" s="58"/>
      <c r="DG96" s="58"/>
      <c r="DH96" s="58"/>
      <c r="DI96" s="58"/>
      <c r="DJ96" s="58"/>
      <c r="DK96" s="58"/>
      <c r="DL96" s="58"/>
      <c r="DM96" s="58"/>
      <c r="DN96" s="58"/>
      <c r="DO96" s="58"/>
      <c r="DP96" s="58"/>
      <c r="DQ96" s="58"/>
      <c r="DR96" s="58"/>
      <c r="DS96" s="58"/>
      <c r="DT96" s="58"/>
      <c r="DU96" s="58"/>
      <c r="DV96" s="58"/>
      <c r="DW96" s="58"/>
      <c r="DX96" s="58"/>
      <c r="DY96" s="58"/>
      <c r="DZ96" s="58"/>
      <c r="EA96" s="58"/>
      <c r="EB96" s="58"/>
      <c r="EC96" s="58"/>
      <c r="ED96" s="58"/>
      <c r="EE96" s="58"/>
      <c r="EF96" s="58"/>
      <c r="EG96" s="58"/>
      <c r="EH96" s="58"/>
      <c r="EI96" s="58"/>
      <c r="EJ96" s="58"/>
      <c r="EK96" s="58"/>
      <c r="EL96" s="58"/>
      <c r="EM96" s="58"/>
      <c r="EN96" s="58"/>
      <c r="EO96" s="58"/>
      <c r="EP96" s="58"/>
      <c r="EQ96" s="58"/>
    </row>
    <row r="97" spans="1:147" outlineLevel="1" x14ac:dyDescent="0.2">
      <c r="B97" s="1">
        <f>SUMPRODUCT($AW$97:$BG$97,$AW$104:$BG$104)</f>
        <v>1.5649999999999999</v>
      </c>
      <c r="C97" s="1">
        <f t="shared" si="6"/>
        <v>3.5590718590676605E-2</v>
      </c>
      <c r="D97" s="1">
        <f t="shared" si="7"/>
        <v>3.4283536756394823E-43</v>
      </c>
      <c r="E97" s="1">
        <f t="shared" si="8"/>
        <v>1</v>
      </c>
      <c r="F97" s="1">
        <f>MMULT($AW$97:$BG$97,$B$16:$B$26) + B15</f>
        <v>-3.2994308801640955</v>
      </c>
      <c r="G97" s="1">
        <f t="array" ref="G97">SQRT(MMULT($AW$97:$BH$97,MMULT($AT$15:$BE$26,TRANSPOSE($AW$97:$BH$97))))</f>
        <v>48.204787789887682</v>
      </c>
      <c r="AT97" s="58"/>
      <c r="AU97" s="58">
        <v>7</v>
      </c>
      <c r="AV97" s="58"/>
      <c r="AW97" s="58">
        <f>IF($AW$105=$AU$84,$AW$89+($AU$97-1)*$AW$90,$AW$85)</f>
        <v>1.5649999999999999</v>
      </c>
      <c r="AX97" s="58">
        <f>IF($AX$105=$AU$84,$AX$89+($AU$97-1)*$AX$90,$AX$85)</f>
        <v>0.93902439024390238</v>
      </c>
      <c r="AY97" s="58">
        <f>IF($AY$105=$AU$84,$AY$89+($AU$97-1)*$AY$90,$AY$85)</f>
        <v>0.13008130081300814</v>
      </c>
      <c r="AZ97" s="58">
        <f>IF($AZ$105=$AU$84,$AZ$89+($AU$97-1)*$AZ$90,$AZ$85)</f>
        <v>0.32113821138211385</v>
      </c>
      <c r="BA97" s="58">
        <f>IF($BA$105=$AU$84,$BA$89+($AU$97-1)*$BA$90,$BA$85)</f>
        <v>0.80894308943089432</v>
      </c>
      <c r="BB97" s="58">
        <f>IF($BB$105=$AU$84,$BB$89+($AU$97-1)*$BB$90,$BB$85)</f>
        <v>0.58536585365853655</v>
      </c>
      <c r="BC97" s="58">
        <f>IF($BC$105=$AU$84,$BC$89+($AU$97-1)*$BC$90,$BC$85)</f>
        <v>0.99186991869918695</v>
      </c>
      <c r="BD97" s="58">
        <f>IF($BD$105=$AU$84,$BD$89+($AU$97-1)*$BD$90,$BD$85)</f>
        <v>0.86585365853658536</v>
      </c>
      <c r="BE97" s="58">
        <f>IF($BE$105=$AU$84,$BE$89+($AU$97-1)*$BE$90,$BE$85)</f>
        <v>0.43902439024390244</v>
      </c>
      <c r="BF97" s="58">
        <f>IF($BF$105=$AU$84,$BF$89+($AU$97-1)*$BF$90,$BF$85)</f>
        <v>0.92682926829268297</v>
      </c>
      <c r="BG97" s="58">
        <f>IF($BG$105=$AU$84,$BG$89+($AU$97-1)*$BG$90,$BG$85)</f>
        <v>-6.5462540537349171E-16</v>
      </c>
      <c r="BH97" s="58">
        <v>1</v>
      </c>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c r="CL97" s="58"/>
      <c r="CM97" s="58"/>
      <c r="CN97" s="58"/>
      <c r="CO97" s="58"/>
      <c r="CP97" s="58"/>
      <c r="CQ97" s="58"/>
      <c r="CR97" s="58"/>
      <c r="CS97" s="58"/>
      <c r="CT97" s="58"/>
      <c r="CU97" s="58"/>
      <c r="CV97" s="58"/>
      <c r="CW97" s="58"/>
      <c r="CX97" s="58"/>
      <c r="CY97" s="58"/>
      <c r="CZ97" s="58"/>
      <c r="DA97" s="58"/>
      <c r="DB97" s="58"/>
      <c r="DC97" s="58"/>
      <c r="DD97" s="58"/>
      <c r="DE97" s="58"/>
      <c r="DF97" s="58"/>
      <c r="DG97" s="58"/>
      <c r="DH97" s="58"/>
      <c r="DI97" s="58"/>
      <c r="DJ97" s="58"/>
      <c r="DK97" s="58"/>
      <c r="DL97" s="58"/>
      <c r="DM97" s="58"/>
      <c r="DN97" s="58"/>
      <c r="DO97" s="58"/>
      <c r="DP97" s="58"/>
      <c r="DQ97" s="58"/>
      <c r="DR97" s="58"/>
      <c r="DS97" s="58"/>
      <c r="DT97" s="58"/>
      <c r="DU97" s="58"/>
      <c r="DV97" s="58"/>
      <c r="DW97" s="58"/>
      <c r="DX97" s="58"/>
      <c r="DY97" s="58"/>
      <c r="DZ97" s="58"/>
      <c r="EA97" s="58"/>
      <c r="EB97" s="58"/>
      <c r="EC97" s="58"/>
      <c r="ED97" s="58"/>
      <c r="EE97" s="58"/>
      <c r="EF97" s="58"/>
      <c r="EG97" s="58"/>
      <c r="EH97" s="58"/>
      <c r="EI97" s="58"/>
      <c r="EJ97" s="58"/>
      <c r="EK97" s="58"/>
      <c r="EL97" s="58"/>
      <c r="EM97" s="58"/>
      <c r="EN97" s="58"/>
      <c r="EO97" s="58"/>
      <c r="EP97" s="58"/>
      <c r="EQ97" s="58"/>
    </row>
    <row r="98" spans="1:147" outlineLevel="1" x14ac:dyDescent="0.2">
      <c r="B98" s="1">
        <f>SUMPRODUCT($AW$98:$BG$98,$AW$104:$BG$104)</f>
        <v>1.6591666666666667</v>
      </c>
      <c r="C98" s="1">
        <f t="shared" si="6"/>
        <v>0.28314884437148358</v>
      </c>
      <c r="D98" s="1">
        <f t="shared" si="7"/>
        <v>3.6196013831533737E-42</v>
      </c>
      <c r="E98" s="1">
        <f t="shared" si="8"/>
        <v>1</v>
      </c>
      <c r="F98" s="1">
        <f>MMULT($AW$98:$BG$98,$B$16:$B$26) + B15</f>
        <v>-0.92889551456174502</v>
      </c>
      <c r="G98" s="1">
        <f t="array" ref="G98">SQRT(MMULT($AW$98:$BH$98,MMULT($AT$15:$BE$26,TRANSPOSE($AW$98:$BH$98))))</f>
        <v>48.211760640458628</v>
      </c>
      <c r="AT98" s="58"/>
      <c r="AU98" s="58">
        <v>8</v>
      </c>
      <c r="AV98" s="58"/>
      <c r="AW98" s="58">
        <f>IF($AW$105=$AU$84,$AW$89+($AU$98-1)*$AW$90,$AW$85)</f>
        <v>1.6591666666666667</v>
      </c>
      <c r="AX98" s="58">
        <f>IF($AX$105=$AU$84,$AX$89+($AU$98-1)*$AX$90,$AX$85)</f>
        <v>0.93902439024390238</v>
      </c>
      <c r="AY98" s="58">
        <f>IF($AY$105=$AU$84,$AY$89+($AU$98-1)*$AY$90,$AY$85)</f>
        <v>0.13008130081300814</v>
      </c>
      <c r="AZ98" s="58">
        <f>IF($AZ$105=$AU$84,$AZ$89+($AU$98-1)*$AZ$90,$AZ$85)</f>
        <v>0.32113821138211385</v>
      </c>
      <c r="BA98" s="58">
        <f>IF($BA$105=$AU$84,$BA$89+($AU$98-1)*$BA$90,$BA$85)</f>
        <v>0.80894308943089432</v>
      </c>
      <c r="BB98" s="58">
        <f>IF($BB$105=$AU$84,$BB$89+($AU$98-1)*$BB$90,$BB$85)</f>
        <v>0.58536585365853655</v>
      </c>
      <c r="BC98" s="58">
        <f>IF($BC$105=$AU$84,$BC$89+($AU$98-1)*$BC$90,$BC$85)</f>
        <v>0.99186991869918695</v>
      </c>
      <c r="BD98" s="58">
        <f>IF($BD$105=$AU$84,$BD$89+($AU$98-1)*$BD$90,$BD$85)</f>
        <v>0.86585365853658536</v>
      </c>
      <c r="BE98" s="58">
        <f>IF($BE$105=$AU$84,$BE$89+($AU$98-1)*$BE$90,$BE$85)</f>
        <v>0.43902439024390244</v>
      </c>
      <c r="BF98" s="58">
        <f>IF($BF$105=$AU$84,$BF$89+($AU$98-1)*$BF$90,$BF$85)</f>
        <v>0.92682926829268297</v>
      </c>
      <c r="BG98" s="58">
        <f>IF($BG$105=$AU$84,$BG$89+($AU$98-1)*$BG$90,$BG$85)</f>
        <v>-6.5462540537349171E-16</v>
      </c>
      <c r="BH98" s="58">
        <v>1</v>
      </c>
      <c r="BI98" s="58"/>
      <c r="BJ98" s="58"/>
      <c r="BK98" s="58"/>
      <c r="BL98" s="58"/>
      <c r="BM98" s="58"/>
      <c r="BN98" s="58"/>
      <c r="BO98" s="58"/>
      <c r="BP98" s="58"/>
      <c r="BQ98" s="58"/>
      <c r="BR98" s="58"/>
      <c r="BS98" s="58"/>
      <c r="BT98" s="58"/>
      <c r="BU98" s="58"/>
      <c r="BV98" s="58"/>
      <c r="BW98" s="58"/>
      <c r="BX98" s="58"/>
      <c r="BY98" s="58"/>
      <c r="BZ98" s="58"/>
      <c r="CA98" s="58"/>
      <c r="CB98" s="58"/>
      <c r="CC98" s="58"/>
      <c r="CD98" s="58"/>
      <c r="CE98" s="58"/>
      <c r="CF98" s="58"/>
      <c r="CG98" s="58"/>
      <c r="CH98" s="58"/>
      <c r="CI98" s="58"/>
      <c r="CJ98" s="58"/>
      <c r="CK98" s="58"/>
      <c r="CL98" s="58"/>
      <c r="CM98" s="58"/>
      <c r="CN98" s="58"/>
      <c r="CO98" s="58"/>
      <c r="CP98" s="58"/>
      <c r="CQ98" s="58"/>
      <c r="CR98" s="58"/>
      <c r="CS98" s="58"/>
      <c r="CT98" s="58"/>
      <c r="CU98" s="58"/>
      <c r="CV98" s="58"/>
      <c r="CW98" s="58"/>
      <c r="CX98" s="58"/>
      <c r="CY98" s="58"/>
      <c r="CZ98" s="58"/>
      <c r="DA98" s="58"/>
      <c r="DB98" s="58"/>
      <c r="DC98" s="58"/>
      <c r="DD98" s="58"/>
      <c r="DE98" s="58"/>
      <c r="DF98" s="58"/>
      <c r="DG98" s="58"/>
      <c r="DH98" s="58"/>
      <c r="DI98" s="58"/>
      <c r="DJ98" s="58"/>
      <c r="DK98" s="58"/>
      <c r="DL98" s="58"/>
      <c r="DM98" s="58"/>
      <c r="DN98" s="58"/>
      <c r="DO98" s="58"/>
      <c r="DP98" s="58"/>
      <c r="DQ98" s="58"/>
      <c r="DR98" s="58"/>
      <c r="DS98" s="58"/>
      <c r="DT98" s="58"/>
      <c r="DU98" s="58"/>
      <c r="DV98" s="58"/>
      <c r="DW98" s="58"/>
      <c r="DX98" s="58"/>
      <c r="DY98" s="58"/>
      <c r="DZ98" s="58"/>
      <c r="EA98" s="58"/>
      <c r="EB98" s="58"/>
      <c r="EC98" s="58"/>
      <c r="ED98" s="58"/>
      <c r="EE98" s="58"/>
      <c r="EF98" s="58"/>
      <c r="EG98" s="58"/>
      <c r="EH98" s="58"/>
      <c r="EI98" s="58"/>
      <c r="EJ98" s="58"/>
      <c r="EK98" s="58"/>
      <c r="EL98" s="58"/>
      <c r="EM98" s="58"/>
      <c r="EN98" s="58"/>
      <c r="EO98" s="58"/>
      <c r="EP98" s="58"/>
      <c r="EQ98" s="58"/>
    </row>
    <row r="99" spans="1:147" outlineLevel="1" x14ac:dyDescent="0.2">
      <c r="B99" s="1">
        <f>SUMPRODUCT($AW$99:$BG$99,$AW$104:$BG$104)</f>
        <v>1.7533333333333334</v>
      </c>
      <c r="C99" s="1">
        <f t="shared" si="6"/>
        <v>0.80870846332531954</v>
      </c>
      <c r="D99" s="1">
        <f t="shared" si="7"/>
        <v>3.7173987879163189E-41</v>
      </c>
      <c r="E99" s="1">
        <f t="shared" si="8"/>
        <v>1</v>
      </c>
      <c r="F99" s="1">
        <f>MMULT($AW$99:$BG$99,$B$16:$B$26) + B15</f>
        <v>1.4416398510405912</v>
      </c>
      <c r="G99" s="1">
        <f t="array" ref="G99">SQRT(MMULT($AW$99:$BH$99,MMULT($AT$15:$BE$26,TRANSPOSE($AW$99:$BH$99))))</f>
        <v>48.232827356185197</v>
      </c>
      <c r="AT99" s="58"/>
      <c r="AU99" s="58">
        <v>9</v>
      </c>
      <c r="AV99" s="58"/>
      <c r="AW99" s="58">
        <f>IF($AW$105=$AU$84,$AW$89+($AU$99-1)*$AW$90,$AW$85)</f>
        <v>1.7533333333333334</v>
      </c>
      <c r="AX99" s="58">
        <f>IF($AX$105=$AU$84,$AX$89+($AU$99-1)*$AX$90,$AX$85)</f>
        <v>0.93902439024390238</v>
      </c>
      <c r="AY99" s="58">
        <f>IF($AY$105=$AU$84,$AY$89+($AU$99-1)*$AY$90,$AY$85)</f>
        <v>0.13008130081300814</v>
      </c>
      <c r="AZ99" s="58">
        <f>IF($AZ$105=$AU$84,$AZ$89+($AU$99-1)*$AZ$90,$AZ$85)</f>
        <v>0.32113821138211385</v>
      </c>
      <c r="BA99" s="58">
        <f>IF($BA$105=$AU$84,$BA$89+($AU$99-1)*$BA$90,$BA$85)</f>
        <v>0.80894308943089432</v>
      </c>
      <c r="BB99" s="58">
        <f>IF($BB$105=$AU$84,$BB$89+($AU$99-1)*$BB$90,$BB$85)</f>
        <v>0.58536585365853655</v>
      </c>
      <c r="BC99" s="58">
        <f>IF($BC$105=$AU$84,$BC$89+($AU$99-1)*$BC$90,$BC$85)</f>
        <v>0.99186991869918695</v>
      </c>
      <c r="BD99" s="58">
        <f>IF($BD$105=$AU$84,$BD$89+($AU$99-1)*$BD$90,$BD$85)</f>
        <v>0.86585365853658536</v>
      </c>
      <c r="BE99" s="58">
        <f>IF($BE$105=$AU$84,$BE$89+($AU$99-1)*$BE$90,$BE$85)</f>
        <v>0.43902439024390244</v>
      </c>
      <c r="BF99" s="58">
        <f>IF($BF$105=$AU$84,$BF$89+($AU$99-1)*$BF$90,$BF$85)</f>
        <v>0.92682926829268297</v>
      </c>
      <c r="BG99" s="58">
        <f>IF($BG$105=$AU$84,$BG$89+($AU$99-1)*$BG$90,$BG$85)</f>
        <v>-6.5462540537349171E-16</v>
      </c>
      <c r="BH99" s="58">
        <v>1</v>
      </c>
      <c r="BI99" s="58"/>
      <c r="BJ99" s="58"/>
      <c r="BK99" s="58"/>
      <c r="BL99" s="58"/>
      <c r="BM99" s="58"/>
      <c r="BN99" s="58"/>
      <c r="BO99" s="58"/>
      <c r="BP99" s="58"/>
      <c r="BQ99" s="58"/>
      <c r="BR99" s="58"/>
      <c r="BS99" s="58"/>
      <c r="BT99" s="58"/>
      <c r="BU99" s="58"/>
      <c r="BV99" s="58"/>
      <c r="BW99" s="58"/>
      <c r="BX99" s="58"/>
      <c r="BY99" s="58"/>
      <c r="BZ99" s="58"/>
      <c r="CA99" s="58"/>
      <c r="CB99" s="58"/>
      <c r="CC99" s="58"/>
      <c r="CD99" s="58"/>
      <c r="CE99" s="58"/>
      <c r="CF99" s="58"/>
      <c r="CG99" s="58"/>
      <c r="CH99" s="58"/>
      <c r="CI99" s="58"/>
      <c r="CJ99" s="58"/>
      <c r="CK99" s="58"/>
      <c r="CL99" s="58"/>
      <c r="CM99" s="58"/>
      <c r="CN99" s="58"/>
      <c r="CO99" s="58"/>
      <c r="CP99" s="58"/>
      <c r="CQ99" s="58"/>
      <c r="CR99" s="58"/>
      <c r="CS99" s="58"/>
      <c r="CT99" s="58"/>
      <c r="CU99" s="58"/>
      <c r="CV99" s="58"/>
      <c r="CW99" s="58"/>
      <c r="CX99" s="58"/>
      <c r="CY99" s="58"/>
      <c r="CZ99" s="58"/>
      <c r="DA99" s="58"/>
      <c r="DB99" s="58"/>
      <c r="DC99" s="58"/>
      <c r="DD99" s="58"/>
      <c r="DE99" s="58"/>
      <c r="DF99" s="58"/>
      <c r="DG99" s="58"/>
      <c r="DH99" s="58"/>
      <c r="DI99" s="58"/>
      <c r="DJ99" s="58"/>
      <c r="DK99" s="58"/>
      <c r="DL99" s="58"/>
      <c r="DM99" s="58"/>
      <c r="DN99" s="58"/>
      <c r="DO99" s="58"/>
      <c r="DP99" s="58"/>
      <c r="DQ99" s="58"/>
      <c r="DR99" s="58"/>
      <c r="DS99" s="58"/>
      <c r="DT99" s="58"/>
      <c r="DU99" s="58"/>
      <c r="DV99" s="58"/>
      <c r="DW99" s="58"/>
      <c r="DX99" s="58"/>
      <c r="DY99" s="58"/>
      <c r="DZ99" s="58"/>
      <c r="EA99" s="58"/>
      <c r="EB99" s="58"/>
      <c r="EC99" s="58"/>
      <c r="ED99" s="58"/>
      <c r="EE99" s="58"/>
      <c r="EF99" s="58"/>
      <c r="EG99" s="58"/>
      <c r="EH99" s="58"/>
      <c r="EI99" s="58"/>
      <c r="EJ99" s="58"/>
      <c r="EK99" s="58"/>
      <c r="EL99" s="58"/>
      <c r="EM99" s="58"/>
      <c r="EN99" s="58"/>
      <c r="EO99" s="58"/>
      <c r="EP99" s="58"/>
      <c r="EQ99" s="58"/>
    </row>
    <row r="100" spans="1:147" outlineLevel="1" x14ac:dyDescent="0.2">
      <c r="B100" s="1">
        <f>SUMPRODUCT($AW$100:$BG$100,$AW$104:$BG$104)</f>
        <v>1.8474999999999999</v>
      </c>
      <c r="C100" s="1">
        <f t="shared" si="6"/>
        <v>0.97837779761585908</v>
      </c>
      <c r="D100" s="1">
        <f t="shared" si="7"/>
        <v>3.7139542431235344E-40</v>
      </c>
      <c r="E100" s="1">
        <f t="shared" si="8"/>
        <v>1</v>
      </c>
      <c r="F100" s="1">
        <f>MMULT($AW$100:$BG$100,$B$16:$B$26) + B15</f>
        <v>3.8121752166429275</v>
      </c>
      <c r="G100" s="1">
        <f t="array" ref="G100">SQRT(MMULT($AW$100:$BH$100,MMULT($AT$15:$BE$26,TRANSPOSE($AW$100:$BH$100))))</f>
        <v>48.267969483050251</v>
      </c>
      <c r="AT100" s="58"/>
      <c r="AU100" s="58">
        <v>10</v>
      </c>
      <c r="AV100" s="58"/>
      <c r="AW100" s="58">
        <f>IF($AW$105=$AU$84,$AW$89+($AU$100-1)*$AW$90,$AW$85)</f>
        <v>1.8474999999999999</v>
      </c>
      <c r="AX100" s="58">
        <f>IF($AX$105=$AU$84,$AX$89+($AU$100-1)*$AX$90,$AX$85)</f>
        <v>0.93902439024390238</v>
      </c>
      <c r="AY100" s="58">
        <f>IF($AY$105=$AU$84,$AY$89+($AU$100-1)*$AY$90,$AY$85)</f>
        <v>0.13008130081300814</v>
      </c>
      <c r="AZ100" s="58">
        <f>IF($AZ$105=$AU$84,$AZ$89+($AU$100-1)*$AZ$90,$AZ$85)</f>
        <v>0.32113821138211385</v>
      </c>
      <c r="BA100" s="58">
        <f>IF($BA$105=$AU$84,$BA$89+($AU$100-1)*$BA$90,$BA$85)</f>
        <v>0.80894308943089432</v>
      </c>
      <c r="BB100" s="58">
        <f>IF($BB$105=$AU$84,$BB$89+($AU$100-1)*$BB$90,$BB$85)</f>
        <v>0.58536585365853655</v>
      </c>
      <c r="BC100" s="58">
        <f>IF($BC$105=$AU$84,$BC$89+($AU$100-1)*$BC$90,$BC$85)</f>
        <v>0.99186991869918695</v>
      </c>
      <c r="BD100" s="58">
        <f>IF($BD$105=$AU$84,$BD$89+($AU$100-1)*$BD$90,$BD$85)</f>
        <v>0.86585365853658536</v>
      </c>
      <c r="BE100" s="58">
        <f>IF($BE$105=$AU$84,$BE$89+($AU$100-1)*$BE$90,$BE$85)</f>
        <v>0.43902439024390244</v>
      </c>
      <c r="BF100" s="58">
        <f>IF($BF$105=$AU$84,$BF$89+($AU$100-1)*$BF$90,$BF$85)</f>
        <v>0.92682926829268297</v>
      </c>
      <c r="BG100" s="58">
        <f>IF($BG$105=$AU$84,$BG$89+($AU$100-1)*$BG$90,$BG$85)</f>
        <v>-6.5462540537349171E-16</v>
      </c>
      <c r="BH100" s="58">
        <v>1</v>
      </c>
      <c r="BI100" s="58"/>
      <c r="BJ100" s="58"/>
      <c r="BK100" s="58"/>
      <c r="BL100" s="58"/>
      <c r="BM100" s="58"/>
      <c r="BN100" s="58"/>
      <c r="BO100" s="58"/>
      <c r="BP100" s="58"/>
      <c r="BQ100" s="58"/>
      <c r="BR100" s="58"/>
      <c r="BS100" s="58"/>
      <c r="BT100" s="58"/>
      <c r="BU100" s="58"/>
      <c r="BV100" s="58"/>
      <c r="BW100" s="58"/>
      <c r="BX100" s="58"/>
      <c r="BY100" s="58"/>
      <c r="BZ100" s="58"/>
      <c r="CA100" s="58"/>
      <c r="CB100" s="58"/>
      <c r="CC100" s="58"/>
      <c r="CD100" s="58"/>
      <c r="CE100" s="58"/>
      <c r="CF100" s="58"/>
      <c r="CG100" s="58"/>
      <c r="CH100" s="58"/>
      <c r="CI100" s="58"/>
      <c r="CJ100" s="58"/>
      <c r="CK100" s="58"/>
      <c r="CL100" s="58"/>
      <c r="CM100" s="58"/>
      <c r="CN100" s="58"/>
      <c r="CO100" s="58"/>
      <c r="CP100" s="58"/>
      <c r="CQ100" s="58"/>
      <c r="CR100" s="58"/>
      <c r="CS100" s="58"/>
      <c r="CT100" s="58"/>
      <c r="CU100" s="58"/>
      <c r="CV100" s="58"/>
      <c r="CW100" s="58"/>
      <c r="CX100" s="58"/>
      <c r="CY100" s="58"/>
      <c r="CZ100" s="58"/>
      <c r="DA100" s="58"/>
      <c r="DB100" s="58"/>
      <c r="DC100" s="58"/>
      <c r="DD100" s="58"/>
      <c r="DE100" s="58"/>
      <c r="DF100" s="58"/>
      <c r="DG100" s="58"/>
      <c r="DH100" s="58"/>
      <c r="DI100" s="58"/>
      <c r="DJ100" s="58"/>
      <c r="DK100" s="58"/>
      <c r="DL100" s="58"/>
      <c r="DM100" s="58"/>
      <c r="DN100" s="58"/>
      <c r="DO100" s="58"/>
      <c r="DP100" s="58"/>
      <c r="DQ100" s="58"/>
      <c r="DR100" s="58"/>
      <c r="DS100" s="58"/>
      <c r="DT100" s="58"/>
      <c r="DU100" s="58"/>
      <c r="DV100" s="58"/>
      <c r="DW100" s="58"/>
      <c r="DX100" s="58"/>
      <c r="DY100" s="58"/>
      <c r="DZ100" s="58"/>
      <c r="EA100" s="58"/>
      <c r="EB100" s="58"/>
      <c r="EC100" s="58"/>
      <c r="ED100" s="58"/>
      <c r="EE100" s="58"/>
      <c r="EF100" s="58"/>
      <c r="EG100" s="58"/>
      <c r="EH100" s="58"/>
      <c r="EI100" s="58"/>
      <c r="EJ100" s="58"/>
      <c r="EK100" s="58"/>
      <c r="EL100" s="58"/>
      <c r="EM100" s="58"/>
      <c r="EN100" s="58"/>
      <c r="EO100" s="58"/>
      <c r="EP100" s="58"/>
      <c r="EQ100" s="58"/>
    </row>
    <row r="101" spans="1:147" outlineLevel="1" x14ac:dyDescent="0.2">
      <c r="B101" s="1">
        <f>SUMPRODUCT($AW$101:$BG$101,$AW$104:$BG$104)</f>
        <v>1.9416666666666667</v>
      </c>
      <c r="C101" s="1">
        <f t="shared" si="6"/>
        <v>0.99793943132162954</v>
      </c>
      <c r="D101" s="1">
        <f t="shared" si="7"/>
        <v>3.6097662071328023E-39</v>
      </c>
      <c r="E101" s="1">
        <f t="shared" si="8"/>
        <v>1</v>
      </c>
      <c r="F101" s="1">
        <f>MMULT($AW$101:$BG$101,$B$16:$B$26) + B15</f>
        <v>6.1827105822452637</v>
      </c>
      <c r="G101" s="1">
        <f t="array" ref="G101">SQRT(MMULT($AW$101:$BH$101,MMULT($AT$15:$BE$26,TRANSPOSE($AW$101:$BH$101))))</f>
        <v>48.317156309153219</v>
      </c>
      <c r="AT101" s="58"/>
      <c r="AU101" s="58">
        <v>11</v>
      </c>
      <c r="AV101" s="58"/>
      <c r="AW101" s="58">
        <f>IF($AW$105=$AU$84,$AW$89+($AU$101-1)*$AW$90,$AW$85)</f>
        <v>1.9416666666666667</v>
      </c>
      <c r="AX101" s="58">
        <f>IF($AX$105=$AU$84,$AX$89+($AU$101-1)*$AX$90,$AX$85)</f>
        <v>0.93902439024390238</v>
      </c>
      <c r="AY101" s="58">
        <f>IF($AY$105=$AU$84,$AY$89+($AU$101-1)*$AY$90,$AY$85)</f>
        <v>0.13008130081300814</v>
      </c>
      <c r="AZ101" s="58">
        <f>IF($AZ$105=$AU$84,$AZ$89+($AU$101-1)*$AZ$90,$AZ$85)</f>
        <v>0.32113821138211385</v>
      </c>
      <c r="BA101" s="58">
        <f>IF($BA$105=$AU$84,$BA$89+($AU$101-1)*$BA$90,$BA$85)</f>
        <v>0.80894308943089432</v>
      </c>
      <c r="BB101" s="58">
        <f>IF($BB$105=$AU$84,$BB$89+($AU$101-1)*$BB$90,$BB$85)</f>
        <v>0.58536585365853655</v>
      </c>
      <c r="BC101" s="58">
        <f>IF($BC$105=$AU$84,$BC$89+($AU$101-1)*$BC$90,$BC$85)</f>
        <v>0.99186991869918695</v>
      </c>
      <c r="BD101" s="58">
        <f>IF($BD$105=$AU$84,$BD$89+($AU$101-1)*$BD$90,$BD$85)</f>
        <v>0.86585365853658536</v>
      </c>
      <c r="BE101" s="58">
        <f>IF($BE$105=$AU$84,$BE$89+($AU$101-1)*$BE$90,$BE$85)</f>
        <v>0.43902439024390244</v>
      </c>
      <c r="BF101" s="58">
        <f>IF($BF$105=$AU$84,$BF$89+($AU$101-1)*$BF$90,$BF$85)</f>
        <v>0.92682926829268297</v>
      </c>
      <c r="BG101" s="58">
        <f>IF($BG$105=$AU$84,$BG$89+($AU$101-1)*$BG$90,$BG$85)</f>
        <v>-6.5462540537349171E-16</v>
      </c>
      <c r="BH101" s="58">
        <v>1</v>
      </c>
      <c r="BI101" s="58"/>
      <c r="BJ101" s="58"/>
      <c r="BK101" s="58"/>
      <c r="BL101" s="58"/>
      <c r="BM101" s="58"/>
      <c r="BN101" s="58"/>
      <c r="BO101" s="58"/>
      <c r="BP101" s="58"/>
      <c r="BQ101" s="58"/>
      <c r="BR101" s="58"/>
      <c r="BS101" s="58"/>
      <c r="BT101" s="58"/>
      <c r="BU101" s="58"/>
      <c r="BV101" s="58"/>
      <c r="BW101" s="58"/>
      <c r="BX101" s="58"/>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58"/>
      <c r="DA101" s="58"/>
      <c r="DB101" s="58"/>
      <c r="DC101" s="58"/>
      <c r="DD101" s="58"/>
      <c r="DE101" s="58"/>
      <c r="DF101" s="58"/>
      <c r="DG101" s="58"/>
      <c r="DH101" s="58"/>
      <c r="DI101" s="58"/>
      <c r="DJ101" s="58"/>
      <c r="DK101" s="58"/>
      <c r="DL101" s="58"/>
      <c r="DM101" s="58"/>
      <c r="DN101" s="58"/>
      <c r="DO101" s="58"/>
      <c r="DP101" s="58"/>
      <c r="DQ101" s="58"/>
      <c r="DR101" s="58"/>
      <c r="DS101" s="58"/>
      <c r="DT101" s="58"/>
      <c r="DU101" s="58"/>
      <c r="DV101" s="58"/>
      <c r="DW101" s="58"/>
      <c r="DX101" s="58"/>
      <c r="DY101" s="58"/>
      <c r="DZ101" s="58"/>
      <c r="EA101" s="58"/>
      <c r="EB101" s="58"/>
      <c r="EC101" s="58"/>
      <c r="ED101" s="58"/>
      <c r="EE101" s="58"/>
      <c r="EF101" s="58"/>
      <c r="EG101" s="58"/>
      <c r="EH101" s="58"/>
      <c r="EI101" s="58"/>
      <c r="EJ101" s="58"/>
      <c r="EK101" s="58"/>
      <c r="EL101" s="58"/>
      <c r="EM101" s="58"/>
      <c r="EN101" s="58"/>
      <c r="EO101" s="58"/>
      <c r="EP101" s="58"/>
      <c r="EQ101" s="58"/>
    </row>
    <row r="102" spans="1:147" outlineLevel="1" x14ac:dyDescent="0.2">
      <c r="B102" s="1">
        <f>SUMPRODUCT($AW$102:$BG$102,$AW$104:$BG$104)</f>
        <v>2.0358333333333336</v>
      </c>
      <c r="C102" s="1">
        <f t="shared" si="6"/>
        <v>0.99980711932936106</v>
      </c>
      <c r="D102" s="1">
        <f t="shared" si="7"/>
        <v>3.4135258332278153E-38</v>
      </c>
      <c r="E102" s="1">
        <f t="shared" si="8"/>
        <v>1</v>
      </c>
      <c r="F102" s="1">
        <f>MMULT($AW$102:$BG$102,$B$16:$B$26) + B15</f>
        <v>8.5532459478476142</v>
      </c>
      <c r="G102" s="1">
        <f t="array" ref="G102">SQRT(MMULT($AW$102:$BH$102,MMULT($AT$15:$BE$26,TRANSPOSE($AW$102:$BH$102))))</f>
        <v>48.380344998057311</v>
      </c>
      <c r="AT102" s="58"/>
      <c r="AU102" s="58">
        <v>12</v>
      </c>
      <c r="AV102" s="58"/>
      <c r="AW102" s="58">
        <f>IF($AW$105=$AU$84,$AW$89+($AU$102-1)*$AW$90,$AW$85)</f>
        <v>2.0358333333333336</v>
      </c>
      <c r="AX102" s="58">
        <f>IF($AX$105=$AU$84,$AX$89+($AU$102-1)*$AX$90,$AX$85)</f>
        <v>0.93902439024390238</v>
      </c>
      <c r="AY102" s="58">
        <f>IF($AY$105=$AU$84,$AY$89+($AU$102-1)*$AY$90,$AY$85)</f>
        <v>0.13008130081300814</v>
      </c>
      <c r="AZ102" s="58">
        <f>IF($AZ$105=$AU$84,$AZ$89+($AU$102-1)*$AZ$90,$AZ$85)</f>
        <v>0.32113821138211385</v>
      </c>
      <c r="BA102" s="58">
        <f>IF($BA$105=$AU$84,$BA$89+($AU$102-1)*$BA$90,$BA$85)</f>
        <v>0.80894308943089432</v>
      </c>
      <c r="BB102" s="58">
        <f>IF($BB$105=$AU$84,$BB$89+($AU$102-1)*$BB$90,$BB$85)</f>
        <v>0.58536585365853655</v>
      </c>
      <c r="BC102" s="58">
        <f>IF($BC$105=$AU$84,$BC$89+($AU$102-1)*$BC$90,$BC$85)</f>
        <v>0.99186991869918695</v>
      </c>
      <c r="BD102" s="58">
        <f>IF($BD$105=$AU$84,$BD$89+($AU$102-1)*$BD$90,$BD$85)</f>
        <v>0.86585365853658536</v>
      </c>
      <c r="BE102" s="58">
        <f>IF($BE$105=$AU$84,$BE$89+($AU$102-1)*$BE$90,$BE$85)</f>
        <v>0.43902439024390244</v>
      </c>
      <c r="BF102" s="58">
        <f>IF($BF$105=$AU$84,$BF$89+($AU$102-1)*$BF$90,$BF$85)</f>
        <v>0.92682926829268297</v>
      </c>
      <c r="BG102" s="58">
        <f>IF($BG$105=$AU$84,$BG$89+($AU$102-1)*$BG$90,$BG$85)</f>
        <v>-6.5462540537349171E-16</v>
      </c>
      <c r="BH102" s="58">
        <v>1</v>
      </c>
      <c r="BI102" s="58"/>
      <c r="BJ102" s="58"/>
      <c r="BK102" s="58"/>
      <c r="BL102" s="58"/>
      <c r="BM102" s="58"/>
      <c r="BN102" s="58"/>
      <c r="BO102" s="58"/>
      <c r="BP102" s="58"/>
      <c r="BQ102" s="58"/>
      <c r="BR102" s="58"/>
      <c r="BS102" s="58"/>
      <c r="BT102" s="58"/>
      <c r="BU102" s="58"/>
      <c r="BV102" s="58"/>
      <c r="BW102" s="58"/>
      <c r="BX102" s="58"/>
      <c r="BY102" s="58"/>
      <c r="BZ102" s="58"/>
      <c r="CA102" s="58"/>
      <c r="CB102" s="58"/>
      <c r="CC102" s="58"/>
      <c r="CD102" s="58"/>
      <c r="CE102" s="58"/>
      <c r="CF102" s="58"/>
      <c r="CG102" s="58"/>
      <c r="CH102" s="58"/>
      <c r="CI102" s="58"/>
      <c r="CJ102" s="58"/>
      <c r="CK102" s="58"/>
      <c r="CL102" s="58"/>
      <c r="CM102" s="58"/>
      <c r="CN102" s="58"/>
      <c r="CO102" s="58"/>
      <c r="CP102" s="58"/>
      <c r="CQ102" s="58"/>
      <c r="CR102" s="58"/>
      <c r="CS102" s="58"/>
      <c r="CT102" s="58"/>
      <c r="CU102" s="58"/>
      <c r="CV102" s="58"/>
      <c r="CW102" s="58"/>
      <c r="CX102" s="58"/>
      <c r="CY102" s="58"/>
      <c r="CZ102" s="58"/>
      <c r="DA102" s="58"/>
      <c r="DB102" s="58"/>
      <c r="DC102" s="58"/>
      <c r="DD102" s="58"/>
      <c r="DE102" s="58"/>
      <c r="DF102" s="58"/>
      <c r="DG102" s="58"/>
      <c r="DH102" s="58"/>
      <c r="DI102" s="58"/>
      <c r="DJ102" s="58"/>
      <c r="DK102" s="58"/>
      <c r="DL102" s="58"/>
      <c r="DM102" s="58"/>
      <c r="DN102" s="58"/>
      <c r="DO102" s="58"/>
      <c r="DP102" s="58"/>
      <c r="DQ102" s="58"/>
      <c r="DR102" s="58"/>
      <c r="DS102" s="58"/>
      <c r="DT102" s="58"/>
      <c r="DU102" s="58"/>
      <c r="DV102" s="58"/>
      <c r="DW102" s="58"/>
      <c r="DX102" s="58"/>
      <c r="DY102" s="58"/>
      <c r="DZ102" s="58"/>
      <c r="EA102" s="58"/>
      <c r="EB102" s="58"/>
      <c r="EC102" s="58"/>
      <c r="ED102" s="58"/>
      <c r="EE102" s="58"/>
      <c r="EF102" s="58"/>
      <c r="EG102" s="58"/>
      <c r="EH102" s="58"/>
      <c r="EI102" s="58"/>
      <c r="EJ102" s="58"/>
      <c r="EK102" s="58"/>
      <c r="EL102" s="58"/>
      <c r="EM102" s="58"/>
      <c r="EN102" s="58"/>
      <c r="EO102" s="58"/>
      <c r="EP102" s="58"/>
      <c r="EQ102" s="58"/>
    </row>
    <row r="103" spans="1:147" outlineLevel="1" x14ac:dyDescent="0.2">
      <c r="B103" s="1">
        <f>SUMPRODUCT($AW$103:$BG$103,$AW$104:$BG$104)</f>
        <v>2.13</v>
      </c>
      <c r="C103" s="1">
        <f t="shared" si="6"/>
        <v>0.99998197587352355</v>
      </c>
      <c r="D103" s="1">
        <f t="shared" si="7"/>
        <v>3.1409102779171988E-37</v>
      </c>
      <c r="E103" s="1">
        <f t="shared" si="8"/>
        <v>1</v>
      </c>
      <c r="F103" s="1">
        <f>MMULT($AW$103:$BG$103,$B$16:$B$26) + B15</f>
        <v>10.92378131344995</v>
      </c>
      <c r="G103" s="1">
        <f t="array" ref="G103">SQRT(MMULT($AW$103:$BH$103,MMULT($AT$15:$BE$26,TRANSPOSE($AW$103:$BH$103))))</f>
        <v>48.45748077416004</v>
      </c>
      <c r="AT103" s="58"/>
      <c r="AU103" s="58">
        <v>13</v>
      </c>
      <c r="AV103" s="58"/>
      <c r="AW103" s="58">
        <f>IF($AW$105=$AU$84,$AW$89+($AU$103-1)*$AW$90,$AW$85)</f>
        <v>2.13</v>
      </c>
      <c r="AX103" s="58">
        <f>IF($AX$105=$AU$84,$AX$89+($AU$103-1)*$AX$90,$AX$85)</f>
        <v>0.93902439024390238</v>
      </c>
      <c r="AY103" s="58">
        <f>IF($AY$105=$AU$84,$AY$89+($AU$103-1)*$AY$90,$AY$85)</f>
        <v>0.13008130081300814</v>
      </c>
      <c r="AZ103" s="58">
        <f>IF($AZ$105=$AU$84,$AZ$89+($AU$103-1)*$AZ$90,$AZ$85)</f>
        <v>0.32113821138211385</v>
      </c>
      <c r="BA103" s="58">
        <f>IF($BA$105=$AU$84,$BA$89+($AU$103-1)*$BA$90,$BA$85)</f>
        <v>0.80894308943089432</v>
      </c>
      <c r="BB103" s="58">
        <f>IF($BB$105=$AU$84,$BB$89+($AU$103-1)*$BB$90,$BB$85)</f>
        <v>0.58536585365853655</v>
      </c>
      <c r="BC103" s="58">
        <f>IF($BC$105=$AU$84,$BC$89+($AU$103-1)*$BC$90,$BC$85)</f>
        <v>0.99186991869918695</v>
      </c>
      <c r="BD103" s="58">
        <f>IF($BD$105=$AU$84,$BD$89+($AU$103-1)*$BD$90,$BD$85)</f>
        <v>0.86585365853658536</v>
      </c>
      <c r="BE103" s="58">
        <f>IF($BE$105=$AU$84,$BE$89+($AU$103-1)*$BE$90,$BE$85)</f>
        <v>0.43902439024390244</v>
      </c>
      <c r="BF103" s="58">
        <f>IF($BF$105=$AU$84,$BF$89+($AU$103-1)*$BF$90,$BF$85)</f>
        <v>0.92682926829268297</v>
      </c>
      <c r="BG103" s="58">
        <f>IF($BG$105=$AU$84,$BG$89+($AU$103-1)*$BG$90,$BG$85)</f>
        <v>-6.5462540537349171E-16</v>
      </c>
      <c r="BH103" s="58">
        <v>1</v>
      </c>
      <c r="BI103" s="58"/>
      <c r="BJ103" s="58"/>
      <c r="BK103" s="58"/>
      <c r="BL103" s="58"/>
      <c r="BM103" s="58"/>
      <c r="BN103" s="58"/>
      <c r="BO103" s="58"/>
      <c r="BP103" s="58"/>
      <c r="BQ103" s="58"/>
      <c r="BR103" s="58"/>
      <c r="BS103" s="58"/>
      <c r="BT103" s="58"/>
      <c r="BU103" s="58"/>
      <c r="BV103" s="58"/>
      <c r="BW103" s="58"/>
      <c r="BX103" s="58"/>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58"/>
      <c r="EI103" s="58"/>
      <c r="EJ103" s="58"/>
      <c r="EK103" s="58"/>
      <c r="EL103" s="58"/>
      <c r="EM103" s="58"/>
      <c r="EN103" s="58"/>
      <c r="EO103" s="58"/>
      <c r="EP103" s="58"/>
      <c r="EQ103" s="58"/>
    </row>
    <row r="104" spans="1:147" outlineLevel="1" x14ac:dyDescent="0.2">
      <c r="AT104" s="58"/>
      <c r="AU104" s="58"/>
      <c r="AV104" s="58"/>
      <c r="AW104" s="58">
        <f>IF($AU$84 = $AW$105,1,0)</f>
        <v>1</v>
      </c>
      <c r="AX104" s="58">
        <f>IF($AU$84 = $AX$105,1,0)</f>
        <v>0</v>
      </c>
      <c r="AY104" s="58">
        <f>IF($AU$84 = $AY$105,1,0)</f>
        <v>0</v>
      </c>
      <c r="AZ104" s="58">
        <f>IF($AU$84 = $AZ$105,1,0)</f>
        <v>0</v>
      </c>
      <c r="BA104" s="58">
        <f>IF($AU$84 = $BA$105,1,0)</f>
        <v>0</v>
      </c>
      <c r="BB104" s="58">
        <f>IF($AU$84 = $BB$105,1,0)</f>
        <v>0</v>
      </c>
      <c r="BC104" s="58">
        <f>IF($AU$84 = $BC$105,1,0)</f>
        <v>0</v>
      </c>
      <c r="BD104" s="58">
        <f>IF($AU$84 = $BD$105,1,0)</f>
        <v>0</v>
      </c>
      <c r="BE104" s="58">
        <f>IF($AU$84 = $BE$105,1,0)</f>
        <v>0</v>
      </c>
      <c r="BF104" s="58">
        <f>IF($AU$84 = $BF$105,1,0)</f>
        <v>0</v>
      </c>
      <c r="BG104" s="58">
        <f>IF($AU$84 = $BG$105,1,0)</f>
        <v>0</v>
      </c>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c r="CO104" s="58"/>
      <c r="CP104" s="58"/>
      <c r="CQ104" s="58"/>
      <c r="CR104" s="58"/>
      <c r="CS104" s="58"/>
      <c r="CT104" s="58"/>
      <c r="CU104" s="58"/>
      <c r="CV104" s="58"/>
      <c r="CW104" s="58"/>
      <c r="CX104" s="58"/>
      <c r="CY104" s="58"/>
      <c r="CZ104" s="58"/>
      <c r="DA104" s="58"/>
      <c r="DB104" s="58"/>
      <c r="DC104" s="58"/>
      <c r="DD104" s="58"/>
      <c r="DE104" s="58"/>
      <c r="DF104" s="58"/>
      <c r="DG104" s="58"/>
      <c r="DH104" s="58"/>
      <c r="DI104" s="58"/>
      <c r="DJ104" s="58"/>
      <c r="DK104" s="58"/>
      <c r="DL104" s="58"/>
      <c r="DM104" s="58"/>
      <c r="DN104" s="58"/>
      <c r="DO104" s="58"/>
      <c r="DP104" s="58"/>
      <c r="DQ104" s="58"/>
      <c r="DR104" s="58"/>
      <c r="DS104" s="58"/>
      <c r="DT104" s="58"/>
      <c r="DU104" s="58"/>
      <c r="DV104" s="58"/>
      <c r="DW104" s="58"/>
      <c r="DX104" s="58"/>
      <c r="DY104" s="58"/>
      <c r="DZ104" s="58"/>
      <c r="EA104" s="58"/>
      <c r="EB104" s="58"/>
      <c r="EC104" s="58"/>
      <c r="ED104" s="58"/>
      <c r="EE104" s="58"/>
      <c r="EF104" s="58"/>
      <c r="EG104" s="58"/>
      <c r="EH104" s="58"/>
      <c r="EI104" s="58"/>
      <c r="EJ104" s="58"/>
      <c r="EK104" s="58"/>
      <c r="EL104" s="58"/>
      <c r="EM104" s="58"/>
      <c r="EN104" s="58"/>
      <c r="EO104" s="58"/>
      <c r="EP104" s="58"/>
      <c r="EQ104" s="58"/>
    </row>
    <row r="105" spans="1:147" x14ac:dyDescent="0.2">
      <c r="A105" s="74"/>
      <c r="AT105" s="58"/>
      <c r="AU105" s="58"/>
      <c r="AV105" s="58"/>
      <c r="AW105" s="58">
        <v>1</v>
      </c>
      <c r="AX105" s="58">
        <v>2</v>
      </c>
      <c r="AY105" s="58">
        <v>3</v>
      </c>
      <c r="AZ105" s="58">
        <v>4</v>
      </c>
      <c r="BA105" s="58">
        <v>5</v>
      </c>
      <c r="BB105" s="58">
        <v>6</v>
      </c>
      <c r="BC105" s="58">
        <v>7</v>
      </c>
      <c r="BD105" s="58">
        <v>8</v>
      </c>
      <c r="BE105" s="58">
        <v>9</v>
      </c>
      <c r="BF105" s="58">
        <v>10</v>
      </c>
      <c r="BG105" s="58">
        <v>11</v>
      </c>
      <c r="BH105" s="58"/>
      <c r="BI105" s="58"/>
      <c r="BJ105" s="58"/>
      <c r="BK105" s="58"/>
      <c r="BL105" s="58"/>
      <c r="BM105" s="58"/>
      <c r="BN105" s="58"/>
      <c r="BO105" s="58"/>
      <c r="BP105" s="58"/>
      <c r="BQ105" s="58"/>
      <c r="BR105" s="58"/>
      <c r="BS105" s="58"/>
      <c r="BT105" s="58"/>
      <c r="BU105" s="58"/>
      <c r="BV105" s="58"/>
      <c r="BW105" s="58"/>
      <c r="BX105" s="58"/>
      <c r="BY105" s="58"/>
      <c r="BZ105" s="58"/>
      <c r="CA105" s="58"/>
      <c r="CB105" s="58"/>
      <c r="CC105" s="58"/>
      <c r="CD105" s="58"/>
      <c r="CE105" s="58"/>
      <c r="CF105" s="58"/>
      <c r="CG105" s="58"/>
      <c r="CH105" s="58"/>
      <c r="CI105" s="58"/>
      <c r="CJ105" s="58"/>
      <c r="CK105" s="58"/>
      <c r="CL105" s="58"/>
      <c r="CM105" s="58"/>
      <c r="CN105" s="58"/>
      <c r="CO105" s="58"/>
      <c r="CP105" s="58"/>
      <c r="CQ105" s="58"/>
      <c r="CR105" s="58"/>
      <c r="CS105" s="58"/>
      <c r="CT105" s="58"/>
      <c r="CU105" s="58"/>
      <c r="CV105" s="58"/>
      <c r="CW105" s="58"/>
      <c r="CX105" s="58"/>
      <c r="CY105" s="58"/>
      <c r="CZ105" s="58"/>
      <c r="DA105" s="58"/>
      <c r="DB105" s="58"/>
      <c r="DC105" s="58"/>
      <c r="DD105" s="58"/>
      <c r="DE105" s="58"/>
      <c r="DF105" s="58"/>
      <c r="DG105" s="58"/>
      <c r="DH105" s="58"/>
      <c r="DI105" s="58"/>
      <c r="DJ105" s="58"/>
      <c r="DK105" s="58"/>
      <c r="DL105" s="58"/>
      <c r="DM105" s="58"/>
      <c r="DN105" s="58"/>
      <c r="DO105" s="58"/>
      <c r="DP105" s="58"/>
      <c r="DQ105" s="58"/>
      <c r="DR105" s="58"/>
      <c r="DS105" s="58"/>
      <c r="DT105" s="58"/>
      <c r="DU105" s="58"/>
      <c r="DV105" s="58"/>
      <c r="DW105" s="58"/>
      <c r="DX105" s="58"/>
      <c r="DY105" s="58"/>
      <c r="DZ105" s="58"/>
      <c r="EA105" s="58"/>
      <c r="EB105" s="58"/>
      <c r="EC105" s="58"/>
      <c r="ED105" s="58"/>
      <c r="EE105" s="58"/>
      <c r="EF105" s="58"/>
      <c r="EG105" s="58"/>
      <c r="EH105" s="58"/>
      <c r="EI105" s="58"/>
      <c r="EJ105" s="58"/>
      <c r="EK105" s="58"/>
      <c r="EL105" s="58"/>
      <c r="EM105" s="58"/>
      <c r="EN105" s="58"/>
      <c r="EO105" s="58"/>
      <c r="EP105" s="58"/>
      <c r="EQ105" s="58"/>
    </row>
    <row r="106" spans="1:147" x14ac:dyDescent="0.2">
      <c r="A106" s="11" t="s">
        <v>171</v>
      </c>
      <c r="AT106" s="70" t="s">
        <v>202</v>
      </c>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58"/>
      <c r="CG106" s="58"/>
      <c r="CH106" s="58"/>
      <c r="CI106" s="58"/>
      <c r="CJ106" s="58"/>
      <c r="CK106" s="58"/>
      <c r="CL106" s="58"/>
      <c r="CM106" s="58"/>
      <c r="CN106" s="58"/>
      <c r="CO106" s="58"/>
      <c r="CP106" s="58"/>
      <c r="CQ106" s="58"/>
      <c r="CR106" s="58"/>
      <c r="CS106" s="58"/>
      <c r="CT106" s="58"/>
      <c r="CU106" s="58"/>
      <c r="CV106" s="58"/>
      <c r="CW106" s="58"/>
      <c r="CX106" s="58"/>
      <c r="CY106" s="58"/>
      <c r="CZ106" s="58"/>
      <c r="DA106" s="58"/>
      <c r="DB106" s="58"/>
      <c r="DC106" s="58"/>
      <c r="DD106" s="58"/>
      <c r="DE106" s="58"/>
      <c r="DF106" s="58"/>
      <c r="DG106" s="58"/>
      <c r="DH106" s="58"/>
      <c r="DI106" s="58"/>
      <c r="DJ106" s="58"/>
      <c r="DK106" s="58"/>
      <c r="DL106" s="58"/>
      <c r="DM106" s="58"/>
      <c r="DN106" s="58"/>
      <c r="DO106" s="58"/>
      <c r="DP106" s="58"/>
      <c r="DQ106" s="58"/>
      <c r="DR106" s="58"/>
      <c r="DS106" s="58"/>
      <c r="DT106" s="58"/>
      <c r="DU106" s="58"/>
      <c r="DV106" s="58"/>
      <c r="DW106" s="58"/>
      <c r="DX106" s="58"/>
      <c r="DY106" s="58"/>
      <c r="DZ106" s="58"/>
      <c r="EA106" s="58"/>
      <c r="EB106" s="58"/>
      <c r="EC106" s="58"/>
      <c r="ED106" s="58"/>
      <c r="EE106" s="58"/>
      <c r="EF106" s="58"/>
      <c r="EG106" s="58"/>
      <c r="EH106" s="58"/>
      <c r="EI106" s="58"/>
      <c r="EJ106" s="58"/>
      <c r="EK106" s="58"/>
      <c r="EL106" s="58"/>
      <c r="EM106" s="58"/>
      <c r="EN106" s="58"/>
      <c r="EO106" s="58"/>
      <c r="EP106" s="58"/>
      <c r="EQ106" s="58"/>
    </row>
    <row r="107" spans="1:147" outlineLevel="1" x14ac:dyDescent="0.2">
      <c r="AT107" s="70" t="s">
        <v>203</v>
      </c>
      <c r="AU107" s="58">
        <v>0</v>
      </c>
      <c r="AV107" s="58">
        <v>0.05</v>
      </c>
      <c r="AW107" s="58">
        <v>0.1</v>
      </c>
      <c r="AX107" s="58">
        <v>0.15000000000000002</v>
      </c>
      <c r="AY107" s="58">
        <v>0.2</v>
      </c>
      <c r="AZ107" s="58">
        <v>0.25</v>
      </c>
      <c r="BA107" s="58">
        <v>0.3</v>
      </c>
      <c r="BB107" s="58">
        <v>0.35</v>
      </c>
      <c r="BC107" s="58">
        <v>0.39999999999999997</v>
      </c>
      <c r="BD107" s="58">
        <v>0.44999999999999996</v>
      </c>
      <c r="BE107" s="58">
        <v>0.49999999999999994</v>
      </c>
      <c r="BF107" s="58">
        <v>0.54999999999999993</v>
      </c>
      <c r="BG107" s="58">
        <v>0.6</v>
      </c>
      <c r="BH107" s="58">
        <v>0.65</v>
      </c>
      <c r="BI107" s="58">
        <v>0.70000000000000007</v>
      </c>
      <c r="BJ107" s="58">
        <v>0.75000000000000011</v>
      </c>
      <c r="BK107" s="58">
        <v>0.80000000000000016</v>
      </c>
      <c r="BL107" s="58">
        <v>0.8500000000000002</v>
      </c>
      <c r="BM107" s="58">
        <v>0.90000000000000024</v>
      </c>
      <c r="BN107" s="58">
        <v>0.95000000000000029</v>
      </c>
      <c r="BO107" s="58">
        <v>1.0000000000000002</v>
      </c>
      <c r="BP107" s="58"/>
      <c r="BQ107" s="58"/>
      <c r="BR107" s="58"/>
      <c r="BS107" s="58"/>
      <c r="BT107" s="58"/>
      <c r="BU107" s="58"/>
      <c r="BV107" s="58"/>
      <c r="BW107" s="58"/>
      <c r="BX107" s="58"/>
      <c r="BY107" s="58"/>
      <c r="BZ107" s="58"/>
      <c r="CA107" s="58"/>
      <c r="CB107" s="58"/>
      <c r="CC107" s="58"/>
      <c r="CD107" s="58"/>
      <c r="CE107" s="58"/>
      <c r="CF107" s="58"/>
      <c r="CG107" s="58"/>
      <c r="CH107" s="58"/>
      <c r="CI107" s="58"/>
      <c r="CJ107" s="58"/>
      <c r="CK107" s="58"/>
      <c r="CL107" s="58"/>
      <c r="CM107" s="58"/>
      <c r="CN107" s="58"/>
      <c r="CO107" s="58"/>
      <c r="CP107" s="58"/>
      <c r="CQ107" s="58"/>
      <c r="CR107" s="58"/>
      <c r="CS107" s="58"/>
      <c r="CT107" s="58"/>
      <c r="CU107" s="58"/>
      <c r="CV107" s="58"/>
      <c r="CW107" s="58"/>
      <c r="CX107" s="58"/>
      <c r="CY107" s="58"/>
      <c r="CZ107" s="58"/>
      <c r="DA107" s="58"/>
      <c r="DB107" s="58"/>
      <c r="DC107" s="58"/>
      <c r="DD107" s="58"/>
      <c r="DE107" s="58"/>
      <c r="DF107" s="58"/>
      <c r="DG107" s="58"/>
      <c r="DH107" s="58"/>
      <c r="DI107" s="58"/>
      <c r="DJ107" s="58"/>
      <c r="DK107" s="58"/>
      <c r="DL107" s="58"/>
      <c r="DM107" s="58"/>
      <c r="DN107" s="58"/>
      <c r="DO107" s="58"/>
      <c r="DP107" s="58"/>
      <c r="DQ107" s="58"/>
      <c r="DR107" s="58"/>
      <c r="DS107" s="58"/>
      <c r="DT107" s="58"/>
      <c r="DU107" s="58"/>
      <c r="DV107" s="58"/>
      <c r="DW107" s="58"/>
      <c r="DX107" s="58"/>
      <c r="DY107" s="58"/>
      <c r="DZ107" s="58"/>
      <c r="EA107" s="58"/>
      <c r="EB107" s="58"/>
      <c r="EC107" s="58"/>
      <c r="ED107" s="58"/>
      <c r="EE107" s="58"/>
      <c r="EF107" s="58"/>
      <c r="EG107" s="58"/>
      <c r="EH107" s="58"/>
      <c r="EI107" s="58"/>
      <c r="EJ107" s="58"/>
      <c r="EK107" s="58"/>
      <c r="EL107" s="58"/>
      <c r="EM107" s="58"/>
      <c r="EN107" s="58"/>
      <c r="EO107" s="58"/>
      <c r="EP107" s="58"/>
      <c r="EQ107" s="58"/>
    </row>
    <row r="108" spans="1:147" outlineLevel="1" x14ac:dyDescent="0.2">
      <c r="AT108" s="70" t="s">
        <v>204</v>
      </c>
      <c r="AU108" s="58">
        <v>0</v>
      </c>
      <c r="AV108" s="58">
        <v>1</v>
      </c>
      <c r="AW108" s="58">
        <v>2</v>
      </c>
      <c r="AX108" s="58">
        <v>2</v>
      </c>
      <c r="AY108" s="58">
        <v>2</v>
      </c>
      <c r="AZ108" s="58">
        <v>2</v>
      </c>
      <c r="BA108" s="58">
        <v>2</v>
      </c>
      <c r="BB108" s="58">
        <v>2</v>
      </c>
      <c r="BC108" s="58">
        <v>2</v>
      </c>
      <c r="BD108" s="58">
        <v>3</v>
      </c>
      <c r="BE108" s="58">
        <v>4</v>
      </c>
      <c r="BF108" s="58">
        <v>4</v>
      </c>
      <c r="BG108" s="58">
        <v>4</v>
      </c>
      <c r="BH108" s="58">
        <v>6</v>
      </c>
      <c r="BI108" s="58">
        <v>7</v>
      </c>
      <c r="BJ108" s="58">
        <v>7</v>
      </c>
      <c r="BK108" s="58">
        <v>8</v>
      </c>
      <c r="BL108" s="58">
        <v>9</v>
      </c>
      <c r="BM108" s="58">
        <v>9</v>
      </c>
      <c r="BN108" s="58">
        <v>10</v>
      </c>
      <c r="BO108" s="58">
        <v>18</v>
      </c>
      <c r="BP108" s="58"/>
      <c r="BQ108" s="58"/>
      <c r="BR108" s="58"/>
      <c r="BS108" s="58"/>
      <c r="BT108" s="58"/>
      <c r="BU108" s="58"/>
      <c r="BV108" s="58"/>
      <c r="BW108" s="58"/>
      <c r="BX108" s="58"/>
      <c r="BY108" s="58"/>
      <c r="BZ108" s="58"/>
      <c r="CA108" s="58"/>
      <c r="CB108" s="58"/>
      <c r="CC108" s="58"/>
      <c r="CD108" s="58"/>
      <c r="CE108" s="58"/>
      <c r="CF108" s="58"/>
      <c r="CG108" s="58"/>
      <c r="CH108" s="58"/>
      <c r="CI108" s="58"/>
      <c r="CJ108" s="58"/>
      <c r="CK108" s="58"/>
      <c r="CL108" s="58"/>
      <c r="CM108" s="58"/>
      <c r="CN108" s="58"/>
      <c r="CO108" s="58"/>
      <c r="CP108" s="58"/>
      <c r="CQ108" s="58"/>
      <c r="CR108" s="58"/>
      <c r="CS108" s="58"/>
      <c r="CT108" s="58"/>
      <c r="CU108" s="58"/>
      <c r="CV108" s="58"/>
      <c r="CW108" s="58"/>
      <c r="CX108" s="58"/>
      <c r="CY108" s="58"/>
      <c r="CZ108" s="58"/>
      <c r="DA108" s="58"/>
      <c r="DB108" s="58"/>
      <c r="DC108" s="58"/>
      <c r="DD108" s="58"/>
      <c r="DE108" s="58"/>
      <c r="DF108" s="58"/>
      <c r="DG108" s="58"/>
      <c r="DH108" s="58"/>
      <c r="DI108" s="58"/>
      <c r="DJ108" s="58"/>
      <c r="DK108" s="58"/>
      <c r="DL108" s="58"/>
      <c r="DM108" s="58"/>
      <c r="DN108" s="58"/>
      <c r="DO108" s="58"/>
      <c r="DP108" s="58"/>
      <c r="DQ108" s="58"/>
      <c r="DR108" s="58"/>
      <c r="DS108" s="58"/>
      <c r="DT108" s="58"/>
      <c r="DU108" s="58"/>
      <c r="DV108" s="58"/>
      <c r="DW108" s="58"/>
      <c r="DX108" s="58"/>
      <c r="DY108" s="58"/>
      <c r="DZ108" s="58"/>
      <c r="EA108" s="58"/>
      <c r="EB108" s="58"/>
      <c r="EC108" s="58"/>
      <c r="ED108" s="58"/>
      <c r="EE108" s="58"/>
      <c r="EF108" s="58"/>
      <c r="EG108" s="58"/>
      <c r="EH108" s="58"/>
      <c r="EI108" s="58"/>
      <c r="EJ108" s="58"/>
      <c r="EK108" s="58"/>
      <c r="EL108" s="58"/>
      <c r="EM108" s="58"/>
      <c r="EN108" s="58"/>
      <c r="EO108" s="58"/>
      <c r="EP108" s="58"/>
      <c r="EQ108" s="58"/>
    </row>
    <row r="109" spans="1:147" outlineLevel="1" x14ac:dyDescent="0.2">
      <c r="AT109" s="70" t="s">
        <v>205</v>
      </c>
      <c r="AU109" s="58">
        <v>0</v>
      </c>
      <c r="AV109" s="58">
        <v>207</v>
      </c>
      <c r="AW109" s="58">
        <v>214</v>
      </c>
      <c r="AX109" s="58">
        <v>218</v>
      </c>
      <c r="AY109" s="58">
        <v>221</v>
      </c>
      <c r="AZ109" s="58">
        <v>222</v>
      </c>
      <c r="BA109" s="58">
        <v>224</v>
      </c>
      <c r="BB109" s="58">
        <v>224</v>
      </c>
      <c r="BC109" s="58">
        <v>224</v>
      </c>
      <c r="BD109" s="58">
        <v>226</v>
      </c>
      <c r="BE109" s="58">
        <v>227</v>
      </c>
      <c r="BF109" s="58">
        <v>227</v>
      </c>
      <c r="BG109" s="58">
        <v>227</v>
      </c>
      <c r="BH109" s="58">
        <v>227</v>
      </c>
      <c r="BI109" s="58">
        <v>227</v>
      </c>
      <c r="BJ109" s="58">
        <v>228</v>
      </c>
      <c r="BK109" s="58">
        <v>228</v>
      </c>
      <c r="BL109" s="58">
        <v>228</v>
      </c>
      <c r="BM109" s="58">
        <v>228</v>
      </c>
      <c r="BN109" s="58">
        <v>228</v>
      </c>
      <c r="BO109" s="58">
        <v>228</v>
      </c>
      <c r="BP109" s="58"/>
      <c r="BQ109" s="58"/>
      <c r="BR109" s="58"/>
      <c r="BS109" s="58"/>
      <c r="BT109" s="58"/>
      <c r="BU109" s="58"/>
      <c r="BV109" s="58"/>
      <c r="BW109" s="58"/>
      <c r="BX109" s="58"/>
      <c r="BY109" s="58"/>
      <c r="BZ109" s="58"/>
      <c r="CA109" s="58"/>
      <c r="CB109" s="58"/>
      <c r="CC109" s="58"/>
      <c r="CD109" s="58"/>
      <c r="CE109" s="58"/>
      <c r="CF109" s="58"/>
      <c r="CG109" s="58"/>
      <c r="CH109" s="58"/>
      <c r="CI109" s="58"/>
      <c r="CJ109" s="58"/>
      <c r="CK109" s="58"/>
      <c r="CL109" s="58"/>
      <c r="CM109" s="58"/>
      <c r="CN109" s="58"/>
      <c r="CO109" s="58"/>
      <c r="CP109" s="58"/>
      <c r="CQ109" s="58"/>
      <c r="CR109" s="58"/>
      <c r="CS109" s="58"/>
      <c r="CT109" s="58"/>
      <c r="CU109" s="58"/>
      <c r="CV109" s="58"/>
      <c r="CW109" s="58"/>
      <c r="CX109" s="58"/>
      <c r="CY109" s="58"/>
      <c r="CZ109" s="58"/>
      <c r="DA109" s="58"/>
      <c r="DB109" s="58"/>
      <c r="DC109" s="58"/>
      <c r="DD109" s="58"/>
      <c r="DE109" s="58"/>
      <c r="DF109" s="58"/>
      <c r="DG109" s="58"/>
      <c r="DH109" s="58"/>
      <c r="DI109" s="58"/>
      <c r="DJ109" s="58"/>
      <c r="DK109" s="58"/>
      <c r="DL109" s="58"/>
      <c r="DM109" s="58"/>
      <c r="DN109" s="58"/>
      <c r="DO109" s="58"/>
      <c r="DP109" s="58"/>
      <c r="DQ109" s="58"/>
      <c r="DR109" s="58"/>
      <c r="DS109" s="58"/>
      <c r="DT109" s="58"/>
      <c r="DU109" s="58"/>
      <c r="DV109" s="58"/>
      <c r="DW109" s="58"/>
      <c r="DX109" s="58"/>
      <c r="DY109" s="58"/>
      <c r="DZ109" s="58"/>
      <c r="EA109" s="58"/>
      <c r="EB109" s="58"/>
      <c r="EC109" s="58"/>
      <c r="ED109" s="58"/>
      <c r="EE109" s="58"/>
      <c r="EF109" s="58"/>
      <c r="EG109" s="58"/>
      <c r="EH109" s="58"/>
      <c r="EI109" s="58"/>
      <c r="EJ109" s="58"/>
      <c r="EK109" s="58"/>
      <c r="EL109" s="58"/>
      <c r="EM109" s="58"/>
      <c r="EN109" s="58"/>
      <c r="EO109" s="58"/>
      <c r="EP109" s="58"/>
      <c r="EQ109" s="58"/>
    </row>
    <row r="110" spans="1:147" outlineLevel="1" x14ac:dyDescent="0.2">
      <c r="AT110" s="70"/>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c r="CO110" s="58"/>
      <c r="CP110" s="58"/>
      <c r="CQ110" s="58"/>
      <c r="CR110" s="58"/>
      <c r="CS110" s="58"/>
      <c r="CT110" s="58"/>
      <c r="CU110" s="58"/>
      <c r="CV110" s="58"/>
      <c r="CW110" s="58"/>
      <c r="CX110" s="58"/>
      <c r="CY110" s="58"/>
      <c r="CZ110" s="58"/>
      <c r="DA110" s="58"/>
      <c r="DB110" s="58"/>
      <c r="DC110" s="58"/>
      <c r="DD110" s="58"/>
      <c r="DE110" s="58"/>
      <c r="DF110" s="58"/>
      <c r="DG110" s="58"/>
      <c r="DH110" s="58"/>
      <c r="DI110" s="58"/>
      <c r="DJ110" s="58"/>
      <c r="DK110" s="58"/>
      <c r="DL110" s="58"/>
      <c r="DM110" s="58"/>
      <c r="DN110" s="58"/>
      <c r="DO110" s="58"/>
      <c r="DP110" s="58"/>
      <c r="DQ110" s="58"/>
      <c r="DR110" s="58"/>
      <c r="DS110" s="58"/>
      <c r="DT110" s="58"/>
      <c r="DU110" s="58"/>
      <c r="DV110" s="58"/>
      <c r="DW110" s="58"/>
      <c r="DX110" s="58"/>
      <c r="DY110" s="58"/>
      <c r="DZ110" s="58"/>
      <c r="EA110" s="58"/>
      <c r="EB110" s="58"/>
      <c r="EC110" s="58"/>
      <c r="ED110" s="58"/>
      <c r="EE110" s="58"/>
      <c r="EF110" s="58"/>
      <c r="EG110" s="58"/>
      <c r="EH110" s="58"/>
      <c r="EI110" s="58"/>
      <c r="EJ110" s="58"/>
      <c r="EK110" s="58"/>
      <c r="EL110" s="58"/>
      <c r="EM110" s="58"/>
      <c r="EN110" s="58"/>
      <c r="EO110" s="58"/>
      <c r="EP110" s="58"/>
      <c r="EQ110" s="58"/>
    </row>
    <row r="111" spans="1:147" outlineLevel="1" x14ac:dyDescent="0.2">
      <c r="AT111" s="70" t="s">
        <v>206</v>
      </c>
      <c r="AU111" s="58">
        <v>0.05</v>
      </c>
      <c r="AV111" s="58">
        <v>0.1</v>
      </c>
      <c r="AW111" s="58">
        <v>0.15000000000000002</v>
      </c>
      <c r="AX111" s="58">
        <v>0.2</v>
      </c>
      <c r="AY111" s="58">
        <v>0.25</v>
      </c>
      <c r="AZ111" s="58">
        <v>0.3</v>
      </c>
      <c r="BA111" s="58">
        <v>0.35</v>
      </c>
      <c r="BB111" s="58">
        <v>0.39999999999999997</v>
      </c>
      <c r="BC111" s="58">
        <v>0.44999999999999996</v>
      </c>
      <c r="BD111" s="58">
        <v>0.49999999999999994</v>
      </c>
      <c r="BE111" s="58">
        <v>0.54999999999999993</v>
      </c>
      <c r="BF111" s="58">
        <v>0.6</v>
      </c>
      <c r="BG111" s="58">
        <v>0.65</v>
      </c>
      <c r="BH111" s="58">
        <v>0.70000000000000007</v>
      </c>
      <c r="BI111" s="58">
        <v>0.75000000000000011</v>
      </c>
      <c r="BJ111" s="58">
        <v>0.80000000000000016</v>
      </c>
      <c r="BK111" s="58">
        <v>0.8500000000000002</v>
      </c>
      <c r="BL111" s="58">
        <v>0.90000000000000024</v>
      </c>
      <c r="BM111" s="58">
        <v>0.95000000000000029</v>
      </c>
      <c r="BN111" s="58">
        <v>1.0000000000000002</v>
      </c>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58"/>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c r="EF111" s="58"/>
      <c r="EG111" s="58"/>
      <c r="EH111" s="58"/>
      <c r="EI111" s="58"/>
      <c r="EJ111" s="58"/>
      <c r="EK111" s="58"/>
      <c r="EL111" s="58"/>
      <c r="EM111" s="58"/>
      <c r="EN111" s="58"/>
      <c r="EO111" s="58"/>
      <c r="EP111" s="58"/>
      <c r="EQ111" s="58"/>
    </row>
    <row r="112" spans="1:147" outlineLevel="1" x14ac:dyDescent="0.2">
      <c r="AT112" s="70" t="s">
        <v>204</v>
      </c>
      <c r="AU112" s="58">
        <v>1</v>
      </c>
      <c r="AV112" s="58">
        <v>1</v>
      </c>
      <c r="AW112" s="58">
        <v>0</v>
      </c>
      <c r="AX112" s="58">
        <v>0</v>
      </c>
      <c r="AY112" s="58">
        <v>0</v>
      </c>
      <c r="AZ112" s="58">
        <v>0</v>
      </c>
      <c r="BA112" s="58">
        <v>0</v>
      </c>
      <c r="BB112" s="58">
        <v>0</v>
      </c>
      <c r="BC112" s="58">
        <v>1</v>
      </c>
      <c r="BD112" s="58">
        <v>1</v>
      </c>
      <c r="BE112" s="58">
        <v>0</v>
      </c>
      <c r="BF112" s="58">
        <v>0</v>
      </c>
      <c r="BG112" s="58">
        <v>2</v>
      </c>
      <c r="BH112" s="58">
        <v>1</v>
      </c>
      <c r="BI112" s="58">
        <v>0</v>
      </c>
      <c r="BJ112" s="58">
        <v>1</v>
      </c>
      <c r="BK112" s="58">
        <v>1</v>
      </c>
      <c r="BL112" s="58">
        <v>0</v>
      </c>
      <c r="BM112" s="58">
        <v>1</v>
      </c>
      <c r="BN112" s="58">
        <v>8</v>
      </c>
      <c r="BO112" s="58"/>
      <c r="BP112" s="58"/>
      <c r="BQ112" s="58"/>
      <c r="BR112" s="58"/>
      <c r="BS112" s="58"/>
      <c r="BT112" s="58"/>
      <c r="BU112" s="58"/>
      <c r="BV112" s="58"/>
      <c r="BW112" s="58"/>
      <c r="BX112" s="58"/>
      <c r="BY112" s="58"/>
      <c r="BZ112" s="58"/>
      <c r="CA112" s="58"/>
      <c r="CB112" s="58"/>
      <c r="CC112" s="58"/>
      <c r="CD112" s="58"/>
      <c r="CE112" s="58"/>
      <c r="CF112" s="58"/>
      <c r="CG112" s="58"/>
      <c r="CH112" s="58"/>
      <c r="CI112" s="58"/>
      <c r="CJ112" s="58"/>
      <c r="CK112" s="58"/>
      <c r="CL112" s="58"/>
      <c r="CM112" s="58"/>
      <c r="CN112" s="58"/>
      <c r="CO112" s="58"/>
      <c r="CP112" s="58"/>
      <c r="CQ112" s="58"/>
      <c r="CR112" s="58"/>
      <c r="CS112" s="58"/>
      <c r="CT112" s="58"/>
      <c r="CU112" s="58"/>
      <c r="CV112" s="58"/>
      <c r="CW112" s="58"/>
      <c r="CX112" s="58"/>
      <c r="CY112" s="58"/>
      <c r="CZ112" s="58"/>
      <c r="DA112" s="58"/>
      <c r="DB112" s="58"/>
      <c r="DC112" s="58"/>
      <c r="DD112" s="58"/>
      <c r="DE112" s="58"/>
      <c r="DF112" s="58"/>
      <c r="DG112" s="58"/>
      <c r="DH112" s="58"/>
      <c r="DI112" s="58"/>
      <c r="DJ112" s="58"/>
      <c r="DK112" s="58"/>
      <c r="DL112" s="58"/>
      <c r="DM112" s="58"/>
      <c r="DN112" s="58"/>
      <c r="DO112" s="58"/>
      <c r="DP112" s="58"/>
      <c r="DQ112" s="58"/>
      <c r="DR112" s="58"/>
      <c r="DS112" s="58"/>
      <c r="DT112" s="58"/>
      <c r="DU112" s="58"/>
      <c r="DV112" s="58"/>
      <c r="DW112" s="58"/>
      <c r="DX112" s="58"/>
      <c r="DY112" s="58"/>
      <c r="DZ112" s="58"/>
      <c r="EA112" s="58"/>
      <c r="EB112" s="58"/>
      <c r="EC112" s="58"/>
      <c r="ED112" s="58"/>
      <c r="EE112" s="58"/>
      <c r="EF112" s="58"/>
      <c r="EG112" s="58"/>
      <c r="EH112" s="58"/>
      <c r="EI112" s="58"/>
      <c r="EJ112" s="58"/>
      <c r="EK112" s="58"/>
      <c r="EL112" s="58"/>
      <c r="EM112" s="58"/>
      <c r="EN112" s="58"/>
      <c r="EO112" s="58"/>
      <c r="EP112" s="58"/>
      <c r="EQ112" s="58"/>
    </row>
    <row r="113" spans="1:147" outlineLevel="1" x14ac:dyDescent="0.2">
      <c r="AT113" s="70" t="s">
        <v>205</v>
      </c>
      <c r="AU113" s="58">
        <v>-207</v>
      </c>
      <c r="AV113" s="58">
        <v>-7</v>
      </c>
      <c r="AW113" s="58">
        <v>-4</v>
      </c>
      <c r="AX113" s="58">
        <v>-3</v>
      </c>
      <c r="AY113" s="58">
        <v>-1</v>
      </c>
      <c r="AZ113" s="58">
        <v>-2</v>
      </c>
      <c r="BA113" s="58">
        <v>0</v>
      </c>
      <c r="BB113" s="58">
        <v>0</v>
      </c>
      <c r="BC113" s="58">
        <v>-2</v>
      </c>
      <c r="BD113" s="58">
        <v>-1</v>
      </c>
      <c r="BE113" s="58">
        <v>0</v>
      </c>
      <c r="BF113" s="58">
        <v>0</v>
      </c>
      <c r="BG113" s="58">
        <v>0</v>
      </c>
      <c r="BH113" s="58">
        <v>0</v>
      </c>
      <c r="BI113" s="58">
        <v>-1</v>
      </c>
      <c r="BJ113" s="58">
        <v>0</v>
      </c>
      <c r="BK113" s="58">
        <v>0</v>
      </c>
      <c r="BL113" s="58">
        <v>0</v>
      </c>
      <c r="BM113" s="58">
        <v>0</v>
      </c>
      <c r="BN113" s="58">
        <v>0</v>
      </c>
      <c r="BO113" s="58"/>
      <c r="BP113" s="58"/>
      <c r="BQ113" s="58"/>
      <c r="BR113" s="58"/>
      <c r="BS113" s="58"/>
      <c r="BT113" s="58"/>
      <c r="BU113" s="58"/>
      <c r="BV113" s="58"/>
      <c r="BW113" s="58"/>
      <c r="BX113" s="58"/>
      <c r="BY113" s="58"/>
      <c r="BZ113" s="58"/>
      <c r="CA113" s="58"/>
      <c r="CB113" s="58"/>
      <c r="CC113" s="58"/>
      <c r="CD113" s="58"/>
      <c r="CE113" s="58"/>
      <c r="CF113" s="58"/>
      <c r="CG113" s="58"/>
      <c r="CH113" s="58"/>
      <c r="CI113" s="58"/>
      <c r="CJ113" s="58"/>
      <c r="CK113" s="58"/>
      <c r="CL113" s="58"/>
      <c r="CM113" s="58"/>
      <c r="CN113" s="58"/>
      <c r="CO113" s="58"/>
      <c r="CP113" s="58"/>
      <c r="CQ113" s="58"/>
      <c r="CR113" s="58"/>
      <c r="CS113" s="58"/>
      <c r="CT113" s="58"/>
      <c r="CU113" s="58"/>
      <c r="CV113" s="58"/>
      <c r="CW113" s="58"/>
      <c r="CX113" s="58"/>
      <c r="CY113" s="58"/>
      <c r="CZ113" s="58"/>
      <c r="DA113" s="58"/>
      <c r="DB113" s="58"/>
      <c r="DC113" s="58"/>
      <c r="DD113" s="58"/>
      <c r="DE113" s="58"/>
      <c r="DF113" s="58"/>
      <c r="DG113" s="58"/>
      <c r="DH113" s="58"/>
      <c r="DI113" s="58"/>
      <c r="DJ113" s="58"/>
      <c r="DK113" s="58"/>
      <c r="DL113" s="58"/>
      <c r="DM113" s="58"/>
      <c r="DN113" s="58"/>
      <c r="DO113" s="58"/>
      <c r="DP113" s="58"/>
      <c r="DQ113" s="58"/>
      <c r="DR113" s="58"/>
      <c r="DS113" s="58"/>
      <c r="DT113" s="58"/>
      <c r="DU113" s="58"/>
      <c r="DV113" s="58"/>
      <c r="DW113" s="58"/>
      <c r="DX113" s="58"/>
      <c r="DY113" s="58"/>
      <c r="DZ113" s="58"/>
      <c r="EA113" s="58"/>
      <c r="EB113" s="58"/>
      <c r="EC113" s="58"/>
      <c r="ED113" s="58"/>
      <c r="EE113" s="58"/>
      <c r="EF113" s="58"/>
      <c r="EG113" s="58"/>
      <c r="EH113" s="58"/>
      <c r="EI113" s="58"/>
      <c r="EJ113" s="58"/>
      <c r="EK113" s="58"/>
      <c r="EL113" s="58"/>
      <c r="EM113" s="58"/>
      <c r="EN113" s="58"/>
      <c r="EO113" s="58"/>
      <c r="EP113" s="58"/>
      <c r="EQ113" s="58"/>
    </row>
    <row r="114" spans="1:147" outlineLevel="1" x14ac:dyDescent="0.2">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c r="CB114" s="58"/>
      <c r="CC114" s="58"/>
      <c r="CD114" s="58"/>
      <c r="CE114" s="58"/>
      <c r="CF114" s="58"/>
      <c r="CG114" s="58"/>
      <c r="CH114" s="58"/>
      <c r="CI114" s="58"/>
      <c r="CJ114" s="58"/>
      <c r="CK114" s="58"/>
      <c r="CL114" s="58"/>
      <c r="CM114" s="58"/>
      <c r="CN114" s="58"/>
      <c r="CO114" s="58"/>
      <c r="CP114" s="58"/>
      <c r="CQ114" s="58"/>
      <c r="CR114" s="58"/>
      <c r="CS114" s="58"/>
      <c r="CT114" s="58"/>
      <c r="CU114" s="58"/>
      <c r="CV114" s="58"/>
      <c r="CW114" s="58"/>
      <c r="CX114" s="58"/>
      <c r="CY114" s="58"/>
      <c r="CZ114" s="58"/>
      <c r="DA114" s="58"/>
      <c r="DB114" s="58"/>
      <c r="DC114" s="58"/>
      <c r="DD114" s="58"/>
      <c r="DE114" s="58"/>
      <c r="DF114" s="58"/>
      <c r="DG114" s="58"/>
      <c r="DH114" s="58"/>
      <c r="DI114" s="58"/>
      <c r="DJ114" s="58"/>
      <c r="DK114" s="58"/>
      <c r="DL114" s="58"/>
      <c r="DM114" s="58"/>
      <c r="DN114" s="58"/>
      <c r="DO114" s="58"/>
      <c r="DP114" s="58"/>
      <c r="DQ114" s="58"/>
      <c r="DR114" s="58"/>
      <c r="DS114" s="58"/>
      <c r="DT114" s="58"/>
      <c r="DU114" s="58"/>
      <c r="DV114" s="58"/>
      <c r="DW114" s="58"/>
      <c r="DX114" s="58"/>
      <c r="DY114" s="58"/>
      <c r="DZ114" s="58"/>
      <c r="EA114" s="58"/>
      <c r="EB114" s="58"/>
      <c r="EC114" s="58"/>
      <c r="ED114" s="58"/>
      <c r="EE114" s="58"/>
      <c r="EF114" s="58"/>
      <c r="EG114" s="58"/>
      <c r="EH114" s="58"/>
      <c r="EI114" s="58"/>
      <c r="EJ114" s="58"/>
      <c r="EK114" s="58"/>
      <c r="EL114" s="58"/>
      <c r="EM114" s="58"/>
      <c r="EN114" s="58"/>
      <c r="EO114" s="58"/>
      <c r="EP114" s="58"/>
      <c r="EQ114" s="58"/>
    </row>
    <row r="115" spans="1:147" outlineLevel="1" x14ac:dyDescent="0.2">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c r="CB115" s="58"/>
      <c r="CC115" s="58"/>
      <c r="CD115" s="58"/>
      <c r="CE115" s="58"/>
      <c r="CF115" s="58"/>
      <c r="CG115" s="58"/>
      <c r="CH115" s="58"/>
      <c r="CI115" s="58"/>
      <c r="CJ115" s="58"/>
      <c r="CK115" s="58"/>
      <c r="CL115" s="58"/>
      <c r="CM115" s="58"/>
      <c r="CN115" s="58"/>
      <c r="CO115" s="58"/>
      <c r="CP115" s="58"/>
      <c r="CQ115" s="58"/>
      <c r="CR115" s="58"/>
      <c r="CS115" s="58"/>
      <c r="CT115" s="58"/>
      <c r="CU115" s="58"/>
      <c r="CV115" s="58"/>
      <c r="CW115" s="58"/>
      <c r="CX115" s="58"/>
      <c r="CY115" s="58"/>
      <c r="CZ115" s="58"/>
      <c r="DA115" s="58"/>
      <c r="DB115" s="58"/>
      <c r="DC115" s="58"/>
      <c r="DD115" s="58"/>
      <c r="DE115" s="58"/>
      <c r="DF115" s="58"/>
      <c r="DG115" s="58"/>
      <c r="DH115" s="58"/>
      <c r="DI115" s="58"/>
      <c r="DJ115" s="58"/>
      <c r="DK115" s="58"/>
      <c r="DL115" s="58"/>
      <c r="DM115" s="58"/>
      <c r="DN115" s="58"/>
      <c r="DO115" s="58"/>
      <c r="DP115" s="58"/>
      <c r="DQ115" s="58"/>
      <c r="DR115" s="58"/>
      <c r="DS115" s="58"/>
      <c r="DT115" s="58"/>
      <c r="DU115" s="58"/>
      <c r="DV115" s="58"/>
      <c r="DW115" s="58"/>
      <c r="DX115" s="58"/>
      <c r="DY115" s="58"/>
      <c r="DZ115" s="58"/>
      <c r="EA115" s="58"/>
      <c r="EB115" s="58"/>
      <c r="EC115" s="58"/>
      <c r="ED115" s="58"/>
      <c r="EE115" s="58"/>
      <c r="EF115" s="58"/>
      <c r="EG115" s="58"/>
      <c r="EH115" s="58"/>
      <c r="EI115" s="58"/>
      <c r="EJ115" s="58"/>
      <c r="EK115" s="58"/>
      <c r="EL115" s="58"/>
      <c r="EM115" s="58"/>
      <c r="EN115" s="58"/>
      <c r="EO115" s="58"/>
      <c r="EP115" s="58"/>
      <c r="EQ115" s="58"/>
    </row>
    <row r="116" spans="1:147" outlineLevel="1" x14ac:dyDescent="0.2">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c r="CJ116" s="58"/>
      <c r="CK116" s="58"/>
      <c r="CL116" s="58"/>
      <c r="CM116" s="58"/>
      <c r="CN116" s="58"/>
      <c r="CO116" s="58"/>
      <c r="CP116" s="58"/>
      <c r="CQ116" s="58"/>
      <c r="CR116" s="58"/>
      <c r="CS116" s="58"/>
      <c r="CT116" s="58"/>
      <c r="CU116" s="58"/>
      <c r="CV116" s="58"/>
      <c r="CW116" s="58"/>
      <c r="CX116" s="58"/>
      <c r="CY116" s="58"/>
      <c r="CZ116" s="58"/>
      <c r="DA116" s="58"/>
      <c r="DB116" s="58"/>
      <c r="DC116" s="58"/>
      <c r="DD116" s="58"/>
      <c r="DE116" s="58"/>
      <c r="DF116" s="58"/>
      <c r="DG116" s="58"/>
      <c r="DH116" s="58"/>
      <c r="DI116" s="58"/>
      <c r="DJ116" s="58"/>
      <c r="DK116" s="58"/>
      <c r="DL116" s="58"/>
      <c r="DM116" s="58"/>
      <c r="DN116" s="58"/>
      <c r="DO116" s="58"/>
      <c r="DP116" s="58"/>
      <c r="DQ116" s="58"/>
      <c r="DR116" s="58"/>
      <c r="DS116" s="58"/>
      <c r="DT116" s="58"/>
      <c r="DU116" s="58"/>
      <c r="DV116" s="58"/>
      <c r="DW116" s="58"/>
      <c r="DX116" s="58"/>
      <c r="DY116" s="58"/>
      <c r="DZ116" s="58"/>
      <c r="EA116" s="58"/>
      <c r="EB116" s="58"/>
      <c r="EC116" s="58"/>
      <c r="ED116" s="58"/>
      <c r="EE116" s="58"/>
      <c r="EF116" s="58"/>
      <c r="EG116" s="58"/>
      <c r="EH116" s="58"/>
      <c r="EI116" s="58"/>
      <c r="EJ116" s="58"/>
      <c r="EK116" s="58"/>
      <c r="EL116" s="58"/>
      <c r="EM116" s="58"/>
      <c r="EN116" s="58"/>
      <c r="EO116" s="58"/>
      <c r="EP116" s="58"/>
      <c r="EQ116" s="58"/>
    </row>
    <row r="117" spans="1:147" outlineLevel="1" x14ac:dyDescent="0.2">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c r="CB117" s="58"/>
      <c r="CC117" s="58"/>
      <c r="CD117" s="58"/>
      <c r="CE117" s="58"/>
      <c r="CF117" s="58"/>
      <c r="CG117" s="58"/>
      <c r="CH117" s="58"/>
      <c r="CI117" s="58"/>
      <c r="CJ117" s="58"/>
      <c r="CK117" s="58"/>
      <c r="CL117" s="58"/>
      <c r="CM117" s="58"/>
      <c r="CN117" s="58"/>
      <c r="CO117" s="58"/>
      <c r="CP117" s="58"/>
      <c r="CQ117" s="58"/>
      <c r="CR117" s="58"/>
      <c r="CS117" s="58"/>
      <c r="CT117" s="58"/>
      <c r="CU117" s="58"/>
      <c r="CV117" s="58"/>
      <c r="CW117" s="58"/>
      <c r="CX117" s="58"/>
      <c r="CY117" s="58"/>
      <c r="CZ117" s="58"/>
      <c r="DA117" s="58"/>
      <c r="DB117" s="58"/>
      <c r="DC117" s="58"/>
      <c r="DD117" s="58"/>
      <c r="DE117" s="58"/>
      <c r="DF117" s="58"/>
      <c r="DG117" s="58"/>
      <c r="DH117" s="58"/>
      <c r="DI117" s="58"/>
      <c r="DJ117" s="58"/>
      <c r="DK117" s="58"/>
      <c r="DL117" s="58"/>
      <c r="DM117" s="58"/>
      <c r="DN117" s="58"/>
      <c r="DO117" s="58"/>
      <c r="DP117" s="58"/>
      <c r="DQ117" s="58"/>
      <c r="DR117" s="58"/>
      <c r="DS117" s="58"/>
      <c r="DT117" s="58"/>
      <c r="DU117" s="58"/>
      <c r="DV117" s="58"/>
      <c r="DW117" s="58"/>
      <c r="DX117" s="58"/>
      <c r="DY117" s="58"/>
      <c r="DZ117" s="58"/>
      <c r="EA117" s="58"/>
      <c r="EB117" s="58"/>
      <c r="EC117" s="58"/>
      <c r="ED117" s="58"/>
      <c r="EE117" s="58"/>
      <c r="EF117" s="58"/>
      <c r="EG117" s="58"/>
      <c r="EH117" s="58"/>
      <c r="EI117" s="58"/>
      <c r="EJ117" s="58"/>
      <c r="EK117" s="58"/>
      <c r="EL117" s="58"/>
      <c r="EM117" s="58"/>
      <c r="EN117" s="58"/>
      <c r="EO117" s="58"/>
      <c r="EP117" s="58"/>
      <c r="EQ117" s="58"/>
    </row>
    <row r="118" spans="1:147" outlineLevel="1" x14ac:dyDescent="0.2">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c r="CB118" s="58"/>
      <c r="CC118" s="58"/>
      <c r="CD118" s="58"/>
      <c r="CE118" s="58"/>
      <c r="CF118" s="58"/>
      <c r="CG118" s="58"/>
      <c r="CH118" s="58"/>
      <c r="CI118" s="58"/>
      <c r="CJ118" s="58"/>
      <c r="CK118" s="58"/>
      <c r="CL118" s="58"/>
      <c r="CM118" s="58"/>
      <c r="CN118" s="58"/>
      <c r="CO118" s="58"/>
      <c r="CP118" s="58"/>
      <c r="CQ118" s="58"/>
      <c r="CR118" s="58"/>
      <c r="CS118" s="58"/>
      <c r="CT118" s="58"/>
      <c r="CU118" s="58"/>
      <c r="CV118" s="58"/>
      <c r="CW118" s="58"/>
      <c r="CX118" s="58"/>
      <c r="CY118" s="58"/>
      <c r="CZ118" s="58"/>
      <c r="DA118" s="58"/>
      <c r="DB118" s="58"/>
      <c r="DC118" s="58"/>
      <c r="DD118" s="58"/>
      <c r="DE118" s="58"/>
      <c r="DF118" s="58"/>
      <c r="DG118" s="58"/>
      <c r="DH118" s="58"/>
      <c r="DI118" s="58"/>
      <c r="DJ118" s="58"/>
      <c r="DK118" s="58"/>
      <c r="DL118" s="58"/>
      <c r="DM118" s="58"/>
      <c r="DN118" s="58"/>
      <c r="DO118" s="58"/>
      <c r="DP118" s="58"/>
      <c r="DQ118" s="58"/>
      <c r="DR118" s="58"/>
      <c r="DS118" s="58"/>
      <c r="DT118" s="58"/>
      <c r="DU118" s="58"/>
      <c r="DV118" s="58"/>
      <c r="DW118" s="58"/>
      <c r="DX118" s="58"/>
      <c r="DY118" s="58"/>
      <c r="DZ118" s="58"/>
      <c r="EA118" s="58"/>
      <c r="EB118" s="58"/>
      <c r="EC118" s="58"/>
      <c r="ED118" s="58"/>
      <c r="EE118" s="58"/>
      <c r="EF118" s="58"/>
      <c r="EG118" s="58"/>
      <c r="EH118" s="58"/>
      <c r="EI118" s="58"/>
      <c r="EJ118" s="58"/>
      <c r="EK118" s="58"/>
      <c r="EL118" s="58"/>
      <c r="EM118" s="58"/>
      <c r="EN118" s="58"/>
      <c r="EO118" s="58"/>
      <c r="EP118" s="58"/>
      <c r="EQ118" s="58"/>
    </row>
    <row r="119" spans="1:147" outlineLevel="1" x14ac:dyDescent="0.2">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c r="CB119" s="58"/>
      <c r="CC119" s="58"/>
      <c r="CD119" s="58"/>
      <c r="CE119" s="58"/>
      <c r="CF119" s="58"/>
      <c r="CG119" s="58"/>
      <c r="CH119" s="58"/>
      <c r="CI119" s="58"/>
      <c r="CJ119" s="58"/>
      <c r="CK119" s="58"/>
      <c r="CL119" s="58"/>
      <c r="CM119" s="58"/>
      <c r="CN119" s="58"/>
      <c r="CO119" s="58"/>
      <c r="CP119" s="58"/>
      <c r="CQ119" s="58"/>
      <c r="CR119" s="58"/>
      <c r="CS119" s="58"/>
      <c r="CT119" s="58"/>
      <c r="CU119" s="58"/>
      <c r="CV119" s="58"/>
      <c r="CW119" s="58"/>
      <c r="CX119" s="58"/>
      <c r="CY119" s="58"/>
      <c r="CZ119" s="58"/>
      <c r="DA119" s="58"/>
      <c r="DB119" s="58"/>
      <c r="DC119" s="58"/>
      <c r="DD119" s="58"/>
      <c r="DE119" s="58"/>
      <c r="DF119" s="58"/>
      <c r="DG119" s="58"/>
      <c r="DH119" s="58"/>
      <c r="DI119" s="58"/>
      <c r="DJ119" s="58"/>
      <c r="DK119" s="58"/>
      <c r="DL119" s="58"/>
      <c r="DM119" s="58"/>
      <c r="DN119" s="58"/>
      <c r="DO119" s="58"/>
      <c r="DP119" s="58"/>
      <c r="DQ119" s="58"/>
      <c r="DR119" s="58"/>
      <c r="DS119" s="58"/>
      <c r="DT119" s="58"/>
      <c r="DU119" s="58"/>
      <c r="DV119" s="58"/>
      <c r="DW119" s="58"/>
      <c r="DX119" s="58"/>
      <c r="DY119" s="58"/>
      <c r="DZ119" s="58"/>
      <c r="EA119" s="58"/>
      <c r="EB119" s="58"/>
      <c r="EC119" s="58"/>
      <c r="ED119" s="58"/>
      <c r="EE119" s="58"/>
      <c r="EF119" s="58"/>
      <c r="EG119" s="58"/>
      <c r="EH119" s="58"/>
      <c r="EI119" s="58"/>
      <c r="EJ119" s="58"/>
      <c r="EK119" s="58"/>
      <c r="EL119" s="58"/>
      <c r="EM119" s="58"/>
      <c r="EN119" s="58"/>
      <c r="EO119" s="58"/>
      <c r="EP119" s="58"/>
      <c r="EQ119" s="58"/>
    </row>
    <row r="120" spans="1:147" outlineLevel="1" x14ac:dyDescent="0.2">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c r="CO120" s="58"/>
      <c r="CP120" s="58"/>
      <c r="CQ120" s="58"/>
      <c r="CR120" s="58"/>
      <c r="CS120" s="58"/>
      <c r="CT120" s="58"/>
      <c r="CU120" s="58"/>
      <c r="CV120" s="58"/>
      <c r="CW120" s="58"/>
      <c r="CX120" s="58"/>
      <c r="CY120" s="58"/>
      <c r="CZ120" s="58"/>
      <c r="DA120" s="58"/>
      <c r="DB120" s="58"/>
      <c r="DC120" s="58"/>
      <c r="DD120" s="58"/>
      <c r="DE120" s="58"/>
      <c r="DF120" s="58"/>
      <c r="DG120" s="58"/>
      <c r="DH120" s="58"/>
      <c r="DI120" s="58"/>
      <c r="DJ120" s="58"/>
      <c r="DK120" s="58"/>
      <c r="DL120" s="58"/>
      <c r="DM120" s="58"/>
      <c r="DN120" s="58"/>
      <c r="DO120" s="58"/>
      <c r="DP120" s="58"/>
      <c r="DQ120" s="58"/>
      <c r="DR120" s="58"/>
      <c r="DS120" s="58"/>
      <c r="DT120" s="58"/>
      <c r="DU120" s="58"/>
      <c r="DV120" s="58"/>
      <c r="DW120" s="58"/>
      <c r="DX120" s="58"/>
      <c r="DY120" s="58"/>
      <c r="DZ120" s="58"/>
      <c r="EA120" s="58"/>
      <c r="EB120" s="58"/>
      <c r="EC120" s="58"/>
      <c r="ED120" s="58"/>
      <c r="EE120" s="58"/>
      <c r="EF120" s="58"/>
      <c r="EG120" s="58"/>
      <c r="EH120" s="58"/>
      <c r="EI120" s="58"/>
      <c r="EJ120" s="58"/>
      <c r="EK120" s="58"/>
      <c r="EL120" s="58"/>
      <c r="EM120" s="58"/>
      <c r="EN120" s="58"/>
      <c r="EO120" s="58"/>
      <c r="EP120" s="58"/>
      <c r="EQ120" s="58"/>
    </row>
    <row r="121" spans="1:147" outlineLevel="1" x14ac:dyDescent="0.2">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c r="CO121" s="58"/>
      <c r="CP121" s="58"/>
      <c r="CQ121" s="58"/>
      <c r="CR121" s="58"/>
      <c r="CS121" s="58"/>
      <c r="CT121" s="58"/>
      <c r="CU121" s="58"/>
      <c r="CV121" s="58"/>
      <c r="CW121" s="58"/>
      <c r="CX121" s="58"/>
      <c r="CY121" s="58"/>
      <c r="CZ121" s="58"/>
      <c r="DA121" s="58"/>
      <c r="DB121" s="58"/>
      <c r="DC121" s="58"/>
      <c r="DD121" s="58"/>
      <c r="DE121" s="58"/>
      <c r="DF121" s="58"/>
      <c r="DG121" s="58"/>
      <c r="DH121" s="58"/>
      <c r="DI121" s="58"/>
      <c r="DJ121" s="58"/>
      <c r="DK121" s="58"/>
      <c r="DL121" s="58"/>
      <c r="DM121" s="58"/>
      <c r="DN121" s="58"/>
      <c r="DO121" s="58"/>
      <c r="DP121" s="58"/>
      <c r="DQ121" s="58"/>
      <c r="DR121" s="58"/>
      <c r="DS121" s="58"/>
      <c r="DT121" s="58"/>
      <c r="DU121" s="58"/>
      <c r="DV121" s="58"/>
      <c r="DW121" s="58"/>
      <c r="DX121" s="58"/>
      <c r="DY121" s="58"/>
      <c r="DZ121" s="58"/>
      <c r="EA121" s="58"/>
      <c r="EB121" s="58"/>
      <c r="EC121" s="58"/>
      <c r="ED121" s="58"/>
      <c r="EE121" s="58"/>
      <c r="EF121" s="58"/>
      <c r="EG121" s="58"/>
      <c r="EH121" s="58"/>
      <c r="EI121" s="58"/>
      <c r="EJ121" s="58"/>
      <c r="EK121" s="58"/>
      <c r="EL121" s="58"/>
      <c r="EM121" s="58"/>
      <c r="EN121" s="58"/>
      <c r="EO121" s="58"/>
      <c r="EP121" s="58"/>
      <c r="EQ121" s="58"/>
    </row>
    <row r="122" spans="1:147" outlineLevel="1" x14ac:dyDescent="0.2">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c r="CB122" s="58"/>
      <c r="CC122" s="58"/>
      <c r="CD122" s="58"/>
      <c r="CE122" s="58"/>
      <c r="CF122" s="58"/>
      <c r="CG122" s="58"/>
      <c r="CH122" s="58"/>
      <c r="CI122" s="58"/>
      <c r="CJ122" s="58"/>
      <c r="CK122" s="58"/>
      <c r="CL122" s="58"/>
      <c r="CM122" s="58"/>
      <c r="CN122" s="58"/>
      <c r="CO122" s="58"/>
      <c r="CP122" s="58"/>
      <c r="CQ122" s="58"/>
      <c r="CR122" s="58"/>
      <c r="CS122" s="58"/>
      <c r="CT122" s="58"/>
      <c r="CU122" s="58"/>
      <c r="CV122" s="58"/>
      <c r="CW122" s="58"/>
      <c r="CX122" s="58"/>
      <c r="CY122" s="58"/>
      <c r="CZ122" s="58"/>
      <c r="DA122" s="58"/>
      <c r="DB122" s="58"/>
      <c r="DC122" s="58"/>
      <c r="DD122" s="58"/>
      <c r="DE122" s="58"/>
      <c r="DF122" s="58"/>
      <c r="DG122" s="58"/>
      <c r="DH122" s="58"/>
      <c r="DI122" s="58"/>
      <c r="DJ122" s="58"/>
      <c r="DK122" s="58"/>
      <c r="DL122" s="58"/>
      <c r="DM122" s="58"/>
      <c r="DN122" s="58"/>
      <c r="DO122" s="58"/>
      <c r="DP122" s="58"/>
      <c r="DQ122" s="58"/>
      <c r="DR122" s="58"/>
      <c r="DS122" s="58"/>
      <c r="DT122" s="58"/>
      <c r="DU122" s="58"/>
      <c r="DV122" s="58"/>
      <c r="DW122" s="58"/>
      <c r="DX122" s="58"/>
      <c r="DY122" s="58"/>
      <c r="DZ122" s="58"/>
      <c r="EA122" s="58"/>
      <c r="EB122" s="58"/>
      <c r="EC122" s="58"/>
      <c r="ED122" s="58"/>
      <c r="EE122" s="58"/>
      <c r="EF122" s="58"/>
      <c r="EG122" s="58"/>
      <c r="EH122" s="58"/>
      <c r="EI122" s="58"/>
      <c r="EJ122" s="58"/>
      <c r="EK122" s="58"/>
      <c r="EL122" s="58"/>
      <c r="EM122" s="58"/>
      <c r="EN122" s="58"/>
      <c r="EO122" s="58"/>
      <c r="EP122" s="58"/>
      <c r="EQ122" s="58"/>
    </row>
    <row r="123" spans="1:147" outlineLevel="1" x14ac:dyDescent="0.2">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c r="CB123" s="58"/>
      <c r="CC123" s="58"/>
      <c r="CD123" s="58"/>
      <c r="CE123" s="58"/>
      <c r="CF123" s="58"/>
      <c r="CG123" s="58"/>
      <c r="CH123" s="58"/>
      <c r="CI123" s="58"/>
      <c r="CJ123" s="58"/>
      <c r="CK123" s="58"/>
      <c r="CL123" s="58"/>
      <c r="CM123" s="58"/>
      <c r="CN123" s="58"/>
      <c r="CO123" s="58"/>
      <c r="CP123" s="58"/>
      <c r="CQ123" s="58"/>
      <c r="CR123" s="58"/>
      <c r="CS123" s="58"/>
      <c r="CT123" s="58"/>
      <c r="CU123" s="58"/>
      <c r="CV123" s="58"/>
      <c r="CW123" s="58"/>
      <c r="CX123" s="58"/>
      <c r="CY123" s="58"/>
      <c r="CZ123" s="58"/>
      <c r="DA123" s="58"/>
      <c r="DB123" s="58"/>
      <c r="DC123" s="58"/>
      <c r="DD123" s="58"/>
      <c r="DE123" s="58"/>
      <c r="DF123" s="58"/>
      <c r="DG123" s="58"/>
      <c r="DH123" s="58"/>
      <c r="DI123" s="58"/>
      <c r="DJ123" s="58"/>
      <c r="DK123" s="58"/>
      <c r="DL123" s="58"/>
      <c r="DM123" s="58"/>
      <c r="DN123" s="58"/>
      <c r="DO123" s="58"/>
      <c r="DP123" s="58"/>
      <c r="DQ123" s="58"/>
      <c r="DR123" s="58"/>
      <c r="DS123" s="58"/>
      <c r="DT123" s="58"/>
      <c r="DU123" s="58"/>
      <c r="DV123" s="58"/>
      <c r="DW123" s="58"/>
      <c r="DX123" s="58"/>
      <c r="DY123" s="58"/>
      <c r="DZ123" s="58"/>
      <c r="EA123" s="58"/>
      <c r="EB123" s="58"/>
      <c r="EC123" s="58"/>
      <c r="ED123" s="58"/>
      <c r="EE123" s="58"/>
      <c r="EF123" s="58"/>
      <c r="EG123" s="58"/>
      <c r="EH123" s="58"/>
      <c r="EI123" s="58"/>
      <c r="EJ123" s="58"/>
      <c r="EK123" s="58"/>
      <c r="EL123" s="58"/>
      <c r="EM123" s="58"/>
      <c r="EN123" s="58"/>
      <c r="EO123" s="58"/>
      <c r="EP123" s="58"/>
      <c r="EQ123" s="58"/>
    </row>
    <row r="124" spans="1:147" outlineLevel="1" x14ac:dyDescent="0.2">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c r="CO124" s="58"/>
      <c r="CP124" s="58"/>
      <c r="CQ124" s="58"/>
      <c r="CR124" s="58"/>
      <c r="CS124" s="58"/>
      <c r="CT124" s="58"/>
      <c r="CU124" s="58"/>
      <c r="CV124" s="58"/>
      <c r="CW124" s="58"/>
      <c r="CX124" s="58"/>
      <c r="CY124" s="58"/>
      <c r="CZ124" s="58"/>
      <c r="DA124" s="58"/>
      <c r="DB124" s="58"/>
      <c r="DC124" s="58"/>
      <c r="DD124" s="58"/>
      <c r="DE124" s="58"/>
      <c r="DF124" s="58"/>
      <c r="DG124" s="58"/>
      <c r="DH124" s="58"/>
      <c r="DI124" s="58"/>
      <c r="DJ124" s="58"/>
      <c r="DK124" s="58"/>
      <c r="DL124" s="58"/>
      <c r="DM124" s="58"/>
      <c r="DN124" s="58"/>
      <c r="DO124" s="58"/>
      <c r="DP124" s="58"/>
      <c r="DQ124" s="58"/>
      <c r="DR124" s="58"/>
      <c r="DS124" s="58"/>
      <c r="DT124" s="58"/>
      <c r="DU124" s="58"/>
      <c r="DV124" s="58"/>
      <c r="DW124" s="58"/>
      <c r="DX124" s="58"/>
      <c r="DY124" s="58"/>
      <c r="DZ124" s="58"/>
      <c r="EA124" s="58"/>
      <c r="EB124" s="58"/>
      <c r="EC124" s="58"/>
      <c r="ED124" s="58"/>
      <c r="EE124" s="58"/>
      <c r="EF124" s="58"/>
      <c r="EG124" s="58"/>
      <c r="EH124" s="58"/>
      <c r="EI124" s="58"/>
      <c r="EJ124" s="58"/>
      <c r="EK124" s="58"/>
      <c r="EL124" s="58"/>
      <c r="EM124" s="58"/>
      <c r="EN124" s="58"/>
      <c r="EO124" s="58"/>
      <c r="EP124" s="58"/>
      <c r="EQ124" s="58"/>
    </row>
    <row r="125" spans="1:147" outlineLevel="1" x14ac:dyDescent="0.2">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c r="CB125" s="58"/>
      <c r="CC125" s="58"/>
      <c r="CD125" s="58"/>
      <c r="CE125" s="58"/>
      <c r="CF125" s="58"/>
      <c r="CG125" s="58"/>
      <c r="CH125" s="58"/>
      <c r="CI125" s="58"/>
      <c r="CJ125" s="58"/>
      <c r="CK125" s="58"/>
      <c r="CL125" s="58"/>
      <c r="CM125" s="58"/>
      <c r="CN125" s="58"/>
      <c r="CO125" s="58"/>
      <c r="CP125" s="58"/>
      <c r="CQ125" s="58"/>
      <c r="CR125" s="58"/>
      <c r="CS125" s="58"/>
      <c r="CT125" s="58"/>
      <c r="CU125" s="58"/>
      <c r="CV125" s="58"/>
      <c r="CW125" s="58"/>
      <c r="CX125" s="58"/>
      <c r="CY125" s="58"/>
      <c r="CZ125" s="58"/>
      <c r="DA125" s="58"/>
      <c r="DB125" s="58"/>
      <c r="DC125" s="58"/>
      <c r="DD125" s="58"/>
      <c r="DE125" s="58"/>
      <c r="DF125" s="58"/>
      <c r="DG125" s="58"/>
      <c r="DH125" s="58"/>
      <c r="DI125" s="58"/>
      <c r="DJ125" s="58"/>
      <c r="DK125" s="58"/>
      <c r="DL125" s="58"/>
      <c r="DM125" s="58"/>
      <c r="DN125" s="58"/>
      <c r="DO125" s="58"/>
      <c r="DP125" s="58"/>
      <c r="DQ125" s="58"/>
      <c r="DR125" s="58"/>
      <c r="DS125" s="58"/>
      <c r="DT125" s="58"/>
      <c r="DU125" s="58"/>
      <c r="DV125" s="58"/>
      <c r="DW125" s="58"/>
      <c r="DX125" s="58"/>
      <c r="DY125" s="58"/>
      <c r="DZ125" s="58"/>
      <c r="EA125" s="58"/>
      <c r="EB125" s="58"/>
      <c r="EC125" s="58"/>
      <c r="ED125" s="58"/>
      <c r="EE125" s="58"/>
      <c r="EF125" s="58"/>
      <c r="EG125" s="58"/>
      <c r="EH125" s="58"/>
      <c r="EI125" s="58"/>
      <c r="EJ125" s="58"/>
      <c r="EK125" s="58"/>
      <c r="EL125" s="58"/>
      <c r="EM125" s="58"/>
      <c r="EN125" s="58"/>
      <c r="EO125" s="58"/>
      <c r="EP125" s="58"/>
      <c r="EQ125" s="58"/>
    </row>
    <row r="126" spans="1:147" outlineLevel="1" x14ac:dyDescent="0.2">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c r="CB126" s="58"/>
      <c r="CC126" s="58"/>
      <c r="CD126" s="58"/>
      <c r="CE126" s="58"/>
      <c r="CF126" s="58"/>
      <c r="CG126" s="58"/>
      <c r="CH126" s="58"/>
      <c r="CI126" s="58"/>
      <c r="CJ126" s="58"/>
      <c r="CK126" s="58"/>
      <c r="CL126" s="58"/>
      <c r="CM126" s="58"/>
      <c r="CN126" s="58"/>
      <c r="CO126" s="58"/>
      <c r="CP126" s="58"/>
      <c r="CQ126" s="58"/>
      <c r="CR126" s="58"/>
      <c r="CS126" s="58"/>
      <c r="CT126" s="58"/>
      <c r="CU126" s="58"/>
      <c r="CV126" s="58"/>
      <c r="CW126" s="58"/>
      <c r="CX126" s="58"/>
      <c r="CY126" s="58"/>
      <c r="CZ126" s="58"/>
      <c r="DA126" s="58"/>
      <c r="DB126" s="58"/>
      <c r="DC126" s="58"/>
      <c r="DD126" s="58"/>
      <c r="DE126" s="58"/>
      <c r="DF126" s="58"/>
      <c r="DG126" s="58"/>
      <c r="DH126" s="58"/>
      <c r="DI126" s="58"/>
      <c r="DJ126" s="58"/>
      <c r="DK126" s="58"/>
      <c r="DL126" s="58"/>
      <c r="DM126" s="58"/>
      <c r="DN126" s="58"/>
      <c r="DO126" s="58"/>
      <c r="DP126" s="58"/>
      <c r="DQ126" s="58"/>
      <c r="DR126" s="58"/>
      <c r="DS126" s="58"/>
      <c r="DT126" s="58"/>
      <c r="DU126" s="58"/>
      <c r="DV126" s="58"/>
      <c r="DW126" s="58"/>
      <c r="DX126" s="58"/>
      <c r="DY126" s="58"/>
      <c r="DZ126" s="58"/>
      <c r="EA126" s="58"/>
      <c r="EB126" s="58"/>
      <c r="EC126" s="58"/>
      <c r="ED126" s="58"/>
      <c r="EE126" s="58"/>
      <c r="EF126" s="58"/>
      <c r="EG126" s="58"/>
      <c r="EH126" s="58"/>
      <c r="EI126" s="58"/>
      <c r="EJ126" s="58"/>
      <c r="EK126" s="58"/>
      <c r="EL126" s="58"/>
      <c r="EM126" s="58"/>
      <c r="EN126" s="58"/>
      <c r="EO126" s="58"/>
      <c r="EP126" s="58"/>
      <c r="EQ126" s="58"/>
    </row>
    <row r="127" spans="1:147" x14ac:dyDescent="0.2">
      <c r="A127" s="74"/>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c r="CH127" s="58"/>
      <c r="CI127" s="58"/>
      <c r="CJ127" s="58"/>
      <c r="CK127" s="58"/>
      <c r="CL127" s="58"/>
      <c r="CM127" s="58"/>
      <c r="CN127" s="58"/>
      <c r="CO127" s="58"/>
      <c r="CP127" s="58"/>
      <c r="CQ127" s="58"/>
      <c r="CR127" s="58"/>
      <c r="CS127" s="58"/>
      <c r="CT127" s="58"/>
      <c r="CU127" s="58"/>
      <c r="CV127" s="58"/>
      <c r="CW127" s="58"/>
      <c r="CX127" s="58"/>
      <c r="CY127" s="58"/>
      <c r="CZ127" s="58"/>
      <c r="DA127" s="58"/>
      <c r="DB127" s="58"/>
      <c r="DC127" s="58"/>
      <c r="DD127" s="58"/>
      <c r="DE127" s="58"/>
      <c r="DF127" s="58"/>
      <c r="DG127" s="58"/>
      <c r="DH127" s="58"/>
      <c r="DI127" s="58"/>
      <c r="DJ127" s="58"/>
      <c r="DK127" s="58"/>
      <c r="DL127" s="58"/>
      <c r="DM127" s="58"/>
      <c r="DN127" s="58"/>
      <c r="DO127" s="58"/>
      <c r="DP127" s="58"/>
      <c r="DQ127" s="58"/>
      <c r="DR127" s="58"/>
      <c r="DS127" s="58"/>
      <c r="DT127" s="58"/>
      <c r="DU127" s="58"/>
      <c r="DV127" s="58"/>
      <c r="DW127" s="58"/>
      <c r="DX127" s="58"/>
      <c r="DY127" s="58"/>
      <c r="DZ127" s="58"/>
      <c r="EA127" s="58"/>
      <c r="EB127" s="58"/>
      <c r="EC127" s="58"/>
      <c r="ED127" s="58"/>
      <c r="EE127" s="58"/>
      <c r="EF127" s="58"/>
      <c r="EG127" s="58"/>
      <c r="EH127" s="58"/>
      <c r="EI127" s="58"/>
      <c r="EJ127" s="58"/>
      <c r="EK127" s="58"/>
      <c r="EL127" s="58"/>
      <c r="EM127" s="58"/>
      <c r="EN127" s="58"/>
      <c r="EO127" s="58"/>
      <c r="EP127" s="58"/>
      <c r="EQ127" s="58"/>
    </row>
    <row r="128" spans="1:147" x14ac:dyDescent="0.2">
      <c r="A128" s="11" t="s">
        <v>172</v>
      </c>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c r="CG128" s="58"/>
      <c r="CH128" s="58"/>
      <c r="CI128" s="58"/>
      <c r="CJ128" s="58"/>
      <c r="CK128" s="58"/>
      <c r="CL128" s="58"/>
      <c r="CM128" s="58"/>
      <c r="CN128" s="58"/>
      <c r="CO128" s="58"/>
      <c r="CP128" s="58"/>
      <c r="CQ128" s="58"/>
      <c r="CR128" s="58"/>
      <c r="CS128" s="58"/>
      <c r="CT128" s="58"/>
      <c r="CU128" s="58"/>
      <c r="CV128" s="58"/>
      <c r="CW128" s="58"/>
      <c r="CX128" s="58"/>
      <c r="CY128" s="58"/>
      <c r="CZ128" s="58"/>
      <c r="DA128" s="58"/>
      <c r="DB128" s="58"/>
      <c r="DC128" s="58"/>
      <c r="DD128" s="58"/>
      <c r="DE128" s="58"/>
      <c r="DF128" s="58"/>
      <c r="DG128" s="58"/>
      <c r="DH128" s="58"/>
      <c r="DI128" s="58"/>
      <c r="DJ128" s="58"/>
      <c r="DK128" s="58"/>
      <c r="DL128" s="58"/>
      <c r="DM128" s="58"/>
      <c r="DN128" s="58"/>
      <c r="DO128" s="58"/>
      <c r="DP128" s="58"/>
      <c r="DQ128" s="58"/>
      <c r="DR128" s="58"/>
      <c r="DS128" s="58"/>
      <c r="DT128" s="58"/>
      <c r="DU128" s="58"/>
      <c r="DV128" s="58"/>
      <c r="DW128" s="58"/>
      <c r="DX128" s="58"/>
      <c r="DY128" s="58"/>
      <c r="DZ128" s="58"/>
      <c r="EA128" s="58"/>
      <c r="EB128" s="58"/>
      <c r="EC128" s="58"/>
      <c r="ED128" s="58"/>
      <c r="EE128" s="58"/>
      <c r="EF128" s="58"/>
      <c r="EG128" s="58"/>
      <c r="EH128" s="58"/>
      <c r="EI128" s="58"/>
      <c r="EJ128" s="58"/>
      <c r="EK128" s="58"/>
      <c r="EL128" s="58"/>
      <c r="EM128" s="58"/>
      <c r="EN128" s="58"/>
      <c r="EO128" s="58"/>
      <c r="EP128" s="58"/>
      <c r="EQ128" s="58"/>
    </row>
    <row r="129" spans="46:147" outlineLevel="1" x14ac:dyDescent="0.2">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c r="CB129" s="58"/>
      <c r="CC129" s="58"/>
      <c r="CD129" s="58"/>
      <c r="CE129" s="58"/>
      <c r="CF129" s="58"/>
      <c r="CG129" s="58"/>
      <c r="CH129" s="58"/>
      <c r="CI129" s="58"/>
      <c r="CJ129" s="58"/>
      <c r="CK129" s="58"/>
      <c r="CL129" s="58"/>
      <c r="CM129" s="58"/>
      <c r="CN129" s="58"/>
      <c r="CO129" s="58"/>
      <c r="CP129" s="58"/>
      <c r="CQ129" s="58"/>
      <c r="CR129" s="58"/>
      <c r="CS129" s="58"/>
      <c r="CT129" s="58"/>
      <c r="CU129" s="58"/>
      <c r="CV129" s="58"/>
      <c r="CW129" s="58"/>
      <c r="CX129" s="58"/>
      <c r="CY129" s="58"/>
      <c r="CZ129" s="58"/>
      <c r="DA129" s="58"/>
      <c r="DB129" s="58"/>
      <c r="DC129" s="58"/>
      <c r="DD129" s="58"/>
      <c r="DE129" s="58"/>
      <c r="DF129" s="58"/>
      <c r="DG129" s="58"/>
      <c r="DH129" s="58"/>
      <c r="DI129" s="58"/>
      <c r="DJ129" s="58"/>
      <c r="DK129" s="58"/>
      <c r="DL129" s="58"/>
      <c r="DM129" s="58"/>
      <c r="DN129" s="58"/>
      <c r="DO129" s="58"/>
      <c r="DP129" s="58"/>
      <c r="DQ129" s="58"/>
      <c r="DR129" s="58"/>
      <c r="DS129" s="58"/>
      <c r="DT129" s="58"/>
      <c r="DU129" s="58"/>
      <c r="DV129" s="58"/>
      <c r="DW129" s="58"/>
      <c r="DX129" s="58"/>
      <c r="DY129" s="58"/>
      <c r="DZ129" s="58"/>
      <c r="EA129" s="58"/>
      <c r="EB129" s="58"/>
      <c r="EC129" s="58"/>
      <c r="ED129" s="58"/>
      <c r="EE129" s="58"/>
      <c r="EF129" s="58"/>
      <c r="EG129" s="58"/>
      <c r="EH129" s="58"/>
      <c r="EI129" s="58"/>
      <c r="EJ129" s="58"/>
      <c r="EK129" s="58"/>
      <c r="EL129" s="58"/>
      <c r="EM129" s="58"/>
      <c r="EN129" s="58"/>
      <c r="EO129" s="58"/>
      <c r="EP129" s="58"/>
      <c r="EQ129" s="58"/>
    </row>
    <row r="130" spans="46:147" outlineLevel="1" x14ac:dyDescent="0.2">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c r="CB130" s="58"/>
      <c r="CC130" s="58"/>
      <c r="CD130" s="58"/>
      <c r="CE130" s="58"/>
      <c r="CF130" s="58"/>
      <c r="CG130" s="58"/>
      <c r="CH130" s="58"/>
      <c r="CI130" s="58"/>
      <c r="CJ130" s="58"/>
      <c r="CK130" s="58"/>
      <c r="CL130" s="58"/>
      <c r="CM130" s="58"/>
      <c r="CN130" s="58"/>
      <c r="CO130" s="58"/>
      <c r="CP130" s="58"/>
      <c r="CQ130" s="58"/>
      <c r="CR130" s="58"/>
      <c r="CS130" s="58"/>
      <c r="CT130" s="58"/>
      <c r="CU130" s="58"/>
      <c r="CV130" s="58"/>
      <c r="CW130" s="58"/>
      <c r="CX130" s="58"/>
      <c r="CY130" s="58"/>
      <c r="CZ130" s="58"/>
      <c r="DA130" s="58"/>
      <c r="DB130" s="58"/>
      <c r="DC130" s="58"/>
      <c r="DD130" s="58"/>
      <c r="DE130" s="58"/>
      <c r="DF130" s="58"/>
      <c r="DG130" s="58"/>
      <c r="DH130" s="58"/>
      <c r="DI130" s="58"/>
      <c r="DJ130" s="58"/>
      <c r="DK130" s="58"/>
      <c r="DL130" s="58"/>
      <c r="DM130" s="58"/>
      <c r="DN130" s="58"/>
      <c r="DO130" s="58"/>
      <c r="DP130" s="58"/>
      <c r="DQ130" s="58"/>
      <c r="DR130" s="58"/>
      <c r="DS130" s="58"/>
      <c r="DT130" s="58"/>
      <c r="DU130" s="58"/>
      <c r="DV130" s="58"/>
      <c r="DW130" s="58"/>
      <c r="DX130" s="58"/>
      <c r="DY130" s="58"/>
      <c r="DZ130" s="58"/>
      <c r="EA130" s="58"/>
      <c r="EB130" s="58"/>
      <c r="EC130" s="58"/>
      <c r="ED130" s="58"/>
      <c r="EE130" s="58"/>
      <c r="EF130" s="58"/>
      <c r="EG130" s="58"/>
      <c r="EH130" s="58"/>
      <c r="EI130" s="58"/>
      <c r="EJ130" s="58"/>
      <c r="EK130" s="58"/>
      <c r="EL130" s="58"/>
      <c r="EM130" s="58"/>
      <c r="EN130" s="58"/>
      <c r="EO130" s="58"/>
      <c r="EP130" s="58"/>
      <c r="EQ130" s="58"/>
    </row>
    <row r="131" spans="46:147" outlineLevel="1" x14ac:dyDescent="0.2">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c r="CB131" s="58"/>
      <c r="CC131" s="58"/>
      <c r="CD131" s="58"/>
      <c r="CE131" s="58"/>
      <c r="CF131" s="58"/>
      <c r="CG131" s="58"/>
      <c r="CH131" s="58"/>
      <c r="CI131" s="58"/>
      <c r="CJ131" s="58"/>
      <c r="CK131" s="58"/>
      <c r="CL131" s="58"/>
      <c r="CM131" s="58"/>
      <c r="CN131" s="58"/>
      <c r="CO131" s="58"/>
      <c r="CP131" s="58"/>
      <c r="CQ131" s="58"/>
      <c r="CR131" s="58"/>
      <c r="CS131" s="58"/>
      <c r="CT131" s="58"/>
      <c r="CU131" s="58"/>
      <c r="CV131" s="58"/>
      <c r="CW131" s="58"/>
      <c r="CX131" s="58"/>
      <c r="CY131" s="58"/>
      <c r="CZ131" s="58"/>
      <c r="DA131" s="58"/>
      <c r="DB131" s="58"/>
      <c r="DC131" s="58"/>
      <c r="DD131" s="58"/>
      <c r="DE131" s="58"/>
      <c r="DF131" s="58"/>
      <c r="DG131" s="58"/>
      <c r="DH131" s="58"/>
      <c r="DI131" s="58"/>
      <c r="DJ131" s="58"/>
      <c r="DK131" s="58"/>
      <c r="DL131" s="58"/>
      <c r="DM131" s="58"/>
      <c r="DN131" s="58"/>
      <c r="DO131" s="58"/>
      <c r="DP131" s="58"/>
      <c r="DQ131" s="58"/>
      <c r="DR131" s="58"/>
      <c r="DS131" s="58"/>
      <c r="DT131" s="58"/>
      <c r="DU131" s="58"/>
      <c r="DV131" s="58"/>
      <c r="DW131" s="58"/>
      <c r="DX131" s="58"/>
      <c r="DY131" s="58"/>
      <c r="DZ131" s="58"/>
      <c r="EA131" s="58"/>
      <c r="EB131" s="58"/>
      <c r="EC131" s="58"/>
      <c r="ED131" s="58"/>
      <c r="EE131" s="58"/>
      <c r="EF131" s="58"/>
      <c r="EG131" s="58"/>
      <c r="EH131" s="58"/>
      <c r="EI131" s="58"/>
      <c r="EJ131" s="58"/>
      <c r="EK131" s="58"/>
      <c r="EL131" s="58"/>
      <c r="EM131" s="58"/>
      <c r="EN131" s="58"/>
      <c r="EO131" s="58"/>
      <c r="EP131" s="58"/>
      <c r="EQ131" s="58"/>
    </row>
    <row r="132" spans="46:147" outlineLevel="1" x14ac:dyDescent="0.2">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c r="CO132" s="58"/>
      <c r="CP132" s="58"/>
      <c r="CQ132" s="58"/>
      <c r="CR132" s="58"/>
      <c r="CS132" s="58"/>
      <c r="CT132" s="58"/>
      <c r="CU132" s="58"/>
      <c r="CV132" s="58"/>
      <c r="CW132" s="58"/>
      <c r="CX132" s="58"/>
      <c r="CY132" s="58"/>
      <c r="CZ132" s="58"/>
      <c r="DA132" s="58"/>
      <c r="DB132" s="58"/>
      <c r="DC132" s="58"/>
      <c r="DD132" s="58"/>
      <c r="DE132" s="58"/>
      <c r="DF132" s="58"/>
      <c r="DG132" s="58"/>
      <c r="DH132" s="58"/>
      <c r="DI132" s="58"/>
      <c r="DJ132" s="58"/>
      <c r="DK132" s="58"/>
      <c r="DL132" s="58"/>
      <c r="DM132" s="58"/>
      <c r="DN132" s="58"/>
      <c r="DO132" s="58"/>
      <c r="DP132" s="58"/>
      <c r="DQ132" s="58"/>
      <c r="DR132" s="58"/>
      <c r="DS132" s="58"/>
      <c r="DT132" s="58"/>
      <c r="DU132" s="58"/>
      <c r="DV132" s="58"/>
      <c r="DW132" s="58"/>
      <c r="DX132" s="58"/>
      <c r="DY132" s="58"/>
      <c r="DZ132" s="58"/>
      <c r="EA132" s="58"/>
      <c r="EB132" s="58"/>
      <c r="EC132" s="58"/>
      <c r="ED132" s="58"/>
      <c r="EE132" s="58"/>
      <c r="EF132" s="58"/>
      <c r="EG132" s="58"/>
      <c r="EH132" s="58"/>
      <c r="EI132" s="58"/>
      <c r="EJ132" s="58"/>
      <c r="EK132" s="58"/>
      <c r="EL132" s="58"/>
      <c r="EM132" s="58"/>
      <c r="EN132" s="58"/>
      <c r="EO132" s="58"/>
      <c r="EP132" s="58"/>
      <c r="EQ132" s="58"/>
    </row>
    <row r="133" spans="46:147" outlineLevel="1" x14ac:dyDescent="0.2">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E133" s="58"/>
      <c r="EF133" s="58"/>
      <c r="EG133" s="58"/>
      <c r="EH133" s="58"/>
      <c r="EI133" s="58"/>
      <c r="EJ133" s="58"/>
      <c r="EK133" s="58"/>
      <c r="EL133" s="58"/>
      <c r="EM133" s="58"/>
      <c r="EN133" s="58"/>
      <c r="EO133" s="58"/>
      <c r="EP133" s="58"/>
      <c r="EQ133" s="58"/>
    </row>
    <row r="134" spans="46:147" outlineLevel="1" x14ac:dyDescent="0.2">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c r="CF134" s="58"/>
      <c r="CG134" s="58"/>
      <c r="CH134" s="58"/>
      <c r="CI134" s="58"/>
      <c r="CJ134" s="58"/>
      <c r="CK134" s="58"/>
      <c r="CL134" s="58"/>
      <c r="CM134" s="58"/>
      <c r="CN134" s="58"/>
      <c r="CO134" s="58"/>
      <c r="CP134" s="58"/>
      <c r="CQ134" s="58"/>
      <c r="CR134" s="58"/>
      <c r="CS134" s="58"/>
      <c r="CT134" s="58"/>
      <c r="CU134" s="58"/>
      <c r="CV134" s="58"/>
      <c r="CW134" s="58"/>
      <c r="CX134" s="58"/>
      <c r="CY134" s="58"/>
      <c r="CZ134" s="58"/>
      <c r="DA134" s="58"/>
      <c r="DB134" s="58"/>
      <c r="DC134" s="58"/>
      <c r="DD134" s="58"/>
      <c r="DE134" s="58"/>
      <c r="DF134" s="58"/>
      <c r="DG134" s="58"/>
      <c r="DH134" s="58"/>
      <c r="DI134" s="58"/>
      <c r="DJ134" s="58"/>
      <c r="DK134" s="58"/>
      <c r="DL134" s="58"/>
      <c r="DM134" s="58"/>
      <c r="DN134" s="58"/>
      <c r="DO134" s="58"/>
      <c r="DP134" s="58"/>
      <c r="DQ134" s="58"/>
      <c r="DR134" s="58"/>
      <c r="DS134" s="58"/>
      <c r="DT134" s="58"/>
      <c r="DU134" s="58"/>
      <c r="DV134" s="58"/>
      <c r="DW134" s="58"/>
      <c r="DX134" s="58"/>
      <c r="DY134" s="58"/>
      <c r="DZ134" s="58"/>
      <c r="EA134" s="58"/>
      <c r="EB134" s="58"/>
      <c r="EC134" s="58"/>
      <c r="ED134" s="58"/>
      <c r="EE134" s="58"/>
      <c r="EF134" s="58"/>
      <c r="EG134" s="58"/>
      <c r="EH134" s="58"/>
      <c r="EI134" s="58"/>
      <c r="EJ134" s="58"/>
      <c r="EK134" s="58"/>
      <c r="EL134" s="58"/>
      <c r="EM134" s="58"/>
      <c r="EN134" s="58"/>
      <c r="EO134" s="58"/>
      <c r="EP134" s="58"/>
      <c r="EQ134" s="58"/>
    </row>
    <row r="135" spans="46:147" outlineLevel="1" x14ac:dyDescent="0.2">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c r="CO135" s="58"/>
      <c r="CP135" s="58"/>
      <c r="CQ135" s="58"/>
      <c r="CR135" s="58"/>
      <c r="CS135" s="58"/>
      <c r="CT135" s="58"/>
      <c r="CU135" s="58"/>
      <c r="CV135" s="58"/>
      <c r="CW135" s="58"/>
      <c r="CX135" s="58"/>
      <c r="CY135" s="58"/>
      <c r="CZ135" s="58"/>
      <c r="DA135" s="58"/>
      <c r="DB135" s="58"/>
      <c r="DC135" s="58"/>
      <c r="DD135" s="58"/>
      <c r="DE135" s="58"/>
      <c r="DF135" s="58"/>
      <c r="DG135" s="58"/>
      <c r="DH135" s="58"/>
      <c r="DI135" s="58"/>
      <c r="DJ135" s="58"/>
      <c r="DK135" s="58"/>
      <c r="DL135" s="58"/>
      <c r="DM135" s="58"/>
      <c r="DN135" s="58"/>
      <c r="DO135" s="58"/>
      <c r="DP135" s="58"/>
      <c r="DQ135" s="58"/>
      <c r="DR135" s="58"/>
      <c r="DS135" s="58"/>
      <c r="DT135" s="58"/>
      <c r="DU135" s="58"/>
      <c r="DV135" s="58"/>
      <c r="DW135" s="58"/>
      <c r="DX135" s="58"/>
      <c r="DY135" s="58"/>
      <c r="DZ135" s="58"/>
      <c r="EA135" s="58"/>
      <c r="EB135" s="58"/>
      <c r="EC135" s="58"/>
      <c r="ED135" s="58"/>
      <c r="EE135" s="58"/>
      <c r="EF135" s="58"/>
      <c r="EG135" s="58"/>
      <c r="EH135" s="58"/>
      <c r="EI135" s="58"/>
      <c r="EJ135" s="58"/>
      <c r="EK135" s="58"/>
      <c r="EL135" s="58"/>
      <c r="EM135" s="58"/>
      <c r="EN135" s="58"/>
      <c r="EO135" s="58"/>
      <c r="EP135" s="58"/>
      <c r="EQ135" s="58"/>
    </row>
    <row r="136" spans="46:147" outlineLevel="1" x14ac:dyDescent="0.2">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8"/>
      <c r="CG136" s="58"/>
      <c r="CH136" s="58"/>
      <c r="CI136" s="58"/>
      <c r="CJ136" s="58"/>
      <c r="CK136" s="58"/>
      <c r="CL136" s="58"/>
      <c r="CM136" s="58"/>
      <c r="CN136" s="58"/>
      <c r="CO136" s="58"/>
      <c r="CP136" s="58"/>
      <c r="CQ136" s="58"/>
      <c r="CR136" s="58"/>
      <c r="CS136" s="58"/>
      <c r="CT136" s="58"/>
      <c r="CU136" s="58"/>
      <c r="CV136" s="58"/>
      <c r="CW136" s="58"/>
      <c r="CX136" s="58"/>
      <c r="CY136" s="58"/>
      <c r="CZ136" s="58"/>
      <c r="DA136" s="58"/>
      <c r="DB136" s="58"/>
      <c r="DC136" s="58"/>
      <c r="DD136" s="58"/>
      <c r="DE136" s="58"/>
      <c r="DF136" s="58"/>
      <c r="DG136" s="58"/>
      <c r="DH136" s="58"/>
      <c r="DI136" s="58"/>
      <c r="DJ136" s="58"/>
      <c r="DK136" s="58"/>
      <c r="DL136" s="58"/>
      <c r="DM136" s="58"/>
      <c r="DN136" s="58"/>
      <c r="DO136" s="58"/>
      <c r="DP136" s="58"/>
      <c r="DQ136" s="58"/>
      <c r="DR136" s="58"/>
      <c r="DS136" s="58"/>
      <c r="DT136" s="58"/>
      <c r="DU136" s="58"/>
      <c r="DV136" s="58"/>
      <c r="DW136" s="58"/>
      <c r="DX136" s="58"/>
      <c r="DY136" s="58"/>
      <c r="DZ136" s="58"/>
      <c r="EA136" s="58"/>
      <c r="EB136" s="58"/>
      <c r="EC136" s="58"/>
      <c r="ED136" s="58"/>
      <c r="EE136" s="58"/>
      <c r="EF136" s="58"/>
      <c r="EG136" s="58"/>
      <c r="EH136" s="58"/>
      <c r="EI136" s="58"/>
      <c r="EJ136" s="58"/>
      <c r="EK136" s="58"/>
      <c r="EL136" s="58"/>
      <c r="EM136" s="58"/>
      <c r="EN136" s="58"/>
      <c r="EO136" s="58"/>
      <c r="EP136" s="58"/>
      <c r="EQ136" s="58"/>
    </row>
    <row r="137" spans="46:147" outlineLevel="1" x14ac:dyDescent="0.2">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c r="CH137" s="58"/>
      <c r="CI137" s="58"/>
      <c r="CJ137" s="58"/>
      <c r="CK137" s="58"/>
      <c r="CL137" s="58"/>
      <c r="CM137" s="58"/>
      <c r="CN137" s="58"/>
      <c r="CO137" s="58"/>
      <c r="CP137" s="58"/>
      <c r="CQ137" s="58"/>
      <c r="CR137" s="58"/>
      <c r="CS137" s="58"/>
      <c r="CT137" s="58"/>
      <c r="CU137" s="58"/>
      <c r="CV137" s="58"/>
      <c r="CW137" s="58"/>
      <c r="CX137" s="58"/>
      <c r="CY137" s="58"/>
      <c r="CZ137" s="58"/>
      <c r="DA137" s="58"/>
      <c r="DB137" s="58"/>
      <c r="DC137" s="58"/>
      <c r="DD137" s="58"/>
      <c r="DE137" s="58"/>
      <c r="DF137" s="58"/>
      <c r="DG137" s="58"/>
      <c r="DH137" s="58"/>
      <c r="DI137" s="58"/>
      <c r="DJ137" s="58"/>
      <c r="DK137" s="58"/>
      <c r="DL137" s="58"/>
      <c r="DM137" s="58"/>
      <c r="DN137" s="58"/>
      <c r="DO137" s="58"/>
      <c r="DP137" s="58"/>
      <c r="DQ137" s="58"/>
      <c r="DR137" s="58"/>
      <c r="DS137" s="58"/>
      <c r="DT137" s="58"/>
      <c r="DU137" s="58"/>
      <c r="DV137" s="58"/>
      <c r="DW137" s="58"/>
      <c r="DX137" s="58"/>
      <c r="DY137" s="58"/>
      <c r="DZ137" s="58"/>
      <c r="EA137" s="58"/>
      <c r="EB137" s="58"/>
      <c r="EC137" s="58"/>
      <c r="ED137" s="58"/>
      <c r="EE137" s="58"/>
      <c r="EF137" s="58"/>
      <c r="EG137" s="58"/>
      <c r="EH137" s="58"/>
      <c r="EI137" s="58"/>
      <c r="EJ137" s="58"/>
      <c r="EK137" s="58"/>
      <c r="EL137" s="58"/>
      <c r="EM137" s="58"/>
      <c r="EN137" s="58"/>
      <c r="EO137" s="58"/>
      <c r="EP137" s="58"/>
      <c r="EQ137" s="58"/>
    </row>
    <row r="138" spans="46:147" outlineLevel="1" x14ac:dyDescent="0.2">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c r="CG138" s="58"/>
      <c r="CH138" s="58"/>
      <c r="CI138" s="58"/>
      <c r="CJ138" s="58"/>
      <c r="CK138" s="58"/>
      <c r="CL138" s="58"/>
      <c r="CM138" s="58"/>
      <c r="CN138" s="58"/>
      <c r="CO138" s="58"/>
      <c r="CP138" s="58"/>
      <c r="CQ138" s="58"/>
      <c r="CR138" s="58"/>
      <c r="CS138" s="58"/>
      <c r="CT138" s="58"/>
      <c r="CU138" s="58"/>
      <c r="CV138" s="58"/>
      <c r="CW138" s="58"/>
      <c r="CX138" s="58"/>
      <c r="CY138" s="58"/>
      <c r="CZ138" s="58"/>
      <c r="DA138" s="58"/>
      <c r="DB138" s="58"/>
      <c r="DC138" s="58"/>
      <c r="DD138" s="58"/>
      <c r="DE138" s="58"/>
      <c r="DF138" s="58"/>
      <c r="DG138" s="58"/>
      <c r="DH138" s="58"/>
      <c r="DI138" s="58"/>
      <c r="DJ138" s="58"/>
      <c r="DK138" s="58"/>
      <c r="DL138" s="58"/>
      <c r="DM138" s="58"/>
      <c r="DN138" s="58"/>
      <c r="DO138" s="58"/>
      <c r="DP138" s="58"/>
      <c r="DQ138" s="58"/>
      <c r="DR138" s="58"/>
      <c r="DS138" s="58"/>
      <c r="DT138" s="58"/>
      <c r="DU138" s="58"/>
      <c r="DV138" s="58"/>
      <c r="DW138" s="58"/>
      <c r="DX138" s="58"/>
      <c r="DY138" s="58"/>
      <c r="DZ138" s="58"/>
      <c r="EA138" s="58"/>
      <c r="EB138" s="58"/>
      <c r="EC138" s="58"/>
      <c r="ED138" s="58"/>
      <c r="EE138" s="58"/>
      <c r="EF138" s="58"/>
      <c r="EG138" s="58"/>
      <c r="EH138" s="58"/>
      <c r="EI138" s="58"/>
      <c r="EJ138" s="58"/>
      <c r="EK138" s="58"/>
      <c r="EL138" s="58"/>
      <c r="EM138" s="58"/>
      <c r="EN138" s="58"/>
      <c r="EO138" s="58"/>
      <c r="EP138" s="58"/>
      <c r="EQ138" s="58"/>
    </row>
    <row r="139" spans="46:147" outlineLevel="1" x14ac:dyDescent="0.2">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c r="CC139" s="58"/>
      <c r="CD139" s="58"/>
      <c r="CE139" s="58"/>
      <c r="CF139" s="58"/>
      <c r="CG139" s="58"/>
      <c r="CH139" s="58"/>
      <c r="CI139" s="58"/>
      <c r="CJ139" s="58"/>
      <c r="CK139" s="58"/>
      <c r="CL139" s="58"/>
      <c r="CM139" s="58"/>
      <c r="CN139" s="58"/>
      <c r="CO139" s="58"/>
      <c r="CP139" s="58"/>
      <c r="CQ139" s="58"/>
      <c r="CR139" s="58"/>
      <c r="CS139" s="58"/>
      <c r="CT139" s="58"/>
      <c r="CU139" s="58"/>
      <c r="CV139" s="58"/>
      <c r="CW139" s="58"/>
      <c r="CX139" s="58"/>
      <c r="CY139" s="58"/>
      <c r="CZ139" s="58"/>
      <c r="DA139" s="58"/>
      <c r="DB139" s="58"/>
      <c r="DC139" s="58"/>
      <c r="DD139" s="58"/>
      <c r="DE139" s="58"/>
      <c r="DF139" s="58"/>
      <c r="DG139" s="58"/>
      <c r="DH139" s="58"/>
      <c r="DI139" s="58"/>
      <c r="DJ139" s="58"/>
      <c r="DK139" s="58"/>
      <c r="DL139" s="58"/>
      <c r="DM139" s="58"/>
      <c r="DN139" s="58"/>
      <c r="DO139" s="58"/>
      <c r="DP139" s="58"/>
      <c r="DQ139" s="58"/>
      <c r="DR139" s="58"/>
      <c r="DS139" s="58"/>
      <c r="DT139" s="58"/>
      <c r="DU139" s="58"/>
      <c r="DV139" s="58"/>
      <c r="DW139" s="58"/>
      <c r="DX139" s="58"/>
      <c r="DY139" s="58"/>
      <c r="DZ139" s="58"/>
      <c r="EA139" s="58"/>
      <c r="EB139" s="58"/>
      <c r="EC139" s="58"/>
      <c r="ED139" s="58"/>
      <c r="EE139" s="58"/>
      <c r="EF139" s="58"/>
      <c r="EG139" s="58"/>
      <c r="EH139" s="58"/>
      <c r="EI139" s="58"/>
      <c r="EJ139" s="58"/>
      <c r="EK139" s="58"/>
      <c r="EL139" s="58"/>
      <c r="EM139" s="58"/>
      <c r="EN139" s="58"/>
      <c r="EO139" s="58"/>
      <c r="EP139" s="58"/>
      <c r="EQ139" s="58"/>
    </row>
    <row r="140" spans="46:147" outlineLevel="1" x14ac:dyDescent="0.2">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c r="CH140" s="58"/>
      <c r="CI140" s="58"/>
      <c r="CJ140" s="58"/>
      <c r="CK140" s="58"/>
      <c r="CL140" s="58"/>
      <c r="CM140" s="58"/>
      <c r="CN140" s="58"/>
      <c r="CO140" s="58"/>
      <c r="CP140" s="58"/>
      <c r="CQ140" s="58"/>
      <c r="CR140" s="58"/>
      <c r="CS140" s="58"/>
      <c r="CT140" s="58"/>
      <c r="CU140" s="58"/>
      <c r="CV140" s="58"/>
      <c r="CW140" s="58"/>
      <c r="CX140" s="58"/>
      <c r="CY140" s="58"/>
      <c r="CZ140" s="58"/>
      <c r="DA140" s="58"/>
      <c r="DB140" s="58"/>
      <c r="DC140" s="58"/>
      <c r="DD140" s="58"/>
      <c r="DE140" s="58"/>
      <c r="DF140" s="58"/>
      <c r="DG140" s="58"/>
      <c r="DH140" s="58"/>
      <c r="DI140" s="58"/>
      <c r="DJ140" s="58"/>
      <c r="DK140" s="58"/>
      <c r="DL140" s="58"/>
      <c r="DM140" s="58"/>
      <c r="DN140" s="58"/>
      <c r="DO140" s="58"/>
      <c r="DP140" s="58"/>
      <c r="DQ140" s="58"/>
      <c r="DR140" s="58"/>
      <c r="DS140" s="58"/>
      <c r="DT140" s="58"/>
      <c r="DU140" s="58"/>
      <c r="DV140" s="58"/>
      <c r="DW140" s="58"/>
      <c r="DX140" s="58"/>
      <c r="DY140" s="58"/>
      <c r="DZ140" s="58"/>
      <c r="EA140" s="58"/>
      <c r="EB140" s="58"/>
      <c r="EC140" s="58"/>
      <c r="ED140" s="58"/>
      <c r="EE140" s="58"/>
      <c r="EF140" s="58"/>
      <c r="EG140" s="58"/>
      <c r="EH140" s="58"/>
      <c r="EI140" s="58"/>
      <c r="EJ140" s="58"/>
      <c r="EK140" s="58"/>
      <c r="EL140" s="58"/>
      <c r="EM140" s="58"/>
      <c r="EN140" s="58"/>
      <c r="EO140" s="58"/>
      <c r="EP140" s="58"/>
      <c r="EQ140" s="58"/>
    </row>
    <row r="141" spans="46:147" outlineLevel="1" x14ac:dyDescent="0.2">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58"/>
      <c r="DA141" s="58"/>
      <c r="DB141" s="58"/>
      <c r="DC141" s="58"/>
      <c r="DD141" s="58"/>
      <c r="DE141" s="58"/>
      <c r="DF141" s="58"/>
      <c r="DG141" s="58"/>
      <c r="DH141" s="58"/>
      <c r="DI141" s="58"/>
      <c r="DJ141" s="58"/>
      <c r="DK141" s="58"/>
      <c r="DL141" s="58"/>
      <c r="DM141" s="58"/>
      <c r="DN141" s="58"/>
      <c r="DO141" s="58"/>
      <c r="DP141" s="58"/>
      <c r="DQ141" s="58"/>
      <c r="DR141" s="58"/>
      <c r="DS141" s="58"/>
      <c r="DT141" s="58"/>
      <c r="DU141" s="58"/>
      <c r="DV141" s="58"/>
      <c r="DW141" s="58"/>
      <c r="DX141" s="58"/>
      <c r="DY141" s="58"/>
      <c r="DZ141" s="58"/>
      <c r="EA141" s="58"/>
      <c r="EB141" s="58"/>
      <c r="EC141" s="58"/>
      <c r="ED141" s="58"/>
      <c r="EE141" s="58"/>
      <c r="EF141" s="58"/>
      <c r="EG141" s="58"/>
      <c r="EH141" s="58"/>
      <c r="EI141" s="58"/>
      <c r="EJ141" s="58"/>
      <c r="EK141" s="58"/>
      <c r="EL141" s="58"/>
      <c r="EM141" s="58"/>
      <c r="EN141" s="58"/>
      <c r="EO141" s="58"/>
      <c r="EP141" s="58"/>
      <c r="EQ141" s="58"/>
    </row>
    <row r="142" spans="46:147" outlineLevel="1" x14ac:dyDescent="0.2">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c r="CH142" s="58"/>
      <c r="CI142" s="58"/>
      <c r="CJ142" s="58"/>
      <c r="CK142" s="58"/>
      <c r="CL142" s="58"/>
      <c r="CM142" s="58"/>
      <c r="CN142" s="58"/>
      <c r="CO142" s="58"/>
      <c r="CP142" s="58"/>
      <c r="CQ142" s="58"/>
      <c r="CR142" s="58"/>
      <c r="CS142" s="58"/>
      <c r="CT142" s="58"/>
      <c r="CU142" s="58"/>
      <c r="CV142" s="58"/>
      <c r="CW142" s="58"/>
      <c r="CX142" s="58"/>
      <c r="CY142" s="58"/>
      <c r="CZ142" s="58"/>
      <c r="DA142" s="58"/>
      <c r="DB142" s="58"/>
      <c r="DC142" s="58"/>
      <c r="DD142" s="58"/>
      <c r="DE142" s="58"/>
      <c r="DF142" s="58"/>
      <c r="DG142" s="58"/>
      <c r="DH142" s="58"/>
      <c r="DI142" s="58"/>
      <c r="DJ142" s="58"/>
      <c r="DK142" s="58"/>
      <c r="DL142" s="58"/>
      <c r="DM142" s="58"/>
      <c r="DN142" s="58"/>
      <c r="DO142" s="58"/>
      <c r="DP142" s="58"/>
      <c r="DQ142" s="58"/>
      <c r="DR142" s="58"/>
      <c r="DS142" s="58"/>
      <c r="DT142" s="58"/>
      <c r="DU142" s="58"/>
      <c r="DV142" s="58"/>
      <c r="DW142" s="58"/>
      <c r="DX142" s="58"/>
      <c r="DY142" s="58"/>
      <c r="DZ142" s="58"/>
      <c r="EA142" s="58"/>
      <c r="EB142" s="58"/>
      <c r="EC142" s="58"/>
      <c r="ED142" s="58"/>
      <c r="EE142" s="58"/>
      <c r="EF142" s="58"/>
      <c r="EG142" s="58"/>
      <c r="EH142" s="58"/>
      <c r="EI142" s="58"/>
      <c r="EJ142" s="58"/>
      <c r="EK142" s="58"/>
      <c r="EL142" s="58"/>
      <c r="EM142" s="58"/>
      <c r="EN142" s="58"/>
      <c r="EO142" s="58"/>
      <c r="EP142" s="58"/>
      <c r="EQ142" s="58"/>
    </row>
    <row r="143" spans="46:147" outlineLevel="1" x14ac:dyDescent="0.2">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c r="CB143" s="58"/>
      <c r="CC143" s="58"/>
      <c r="CD143" s="58"/>
      <c r="CE143" s="58"/>
      <c r="CF143" s="58"/>
      <c r="CG143" s="58"/>
      <c r="CH143" s="58"/>
      <c r="CI143" s="58"/>
      <c r="CJ143" s="58"/>
      <c r="CK143" s="58"/>
      <c r="CL143" s="58"/>
      <c r="CM143" s="58"/>
      <c r="CN143" s="58"/>
      <c r="CO143" s="58"/>
      <c r="CP143" s="58"/>
      <c r="CQ143" s="58"/>
      <c r="CR143" s="58"/>
      <c r="CS143" s="58"/>
      <c r="CT143" s="58"/>
      <c r="CU143" s="58"/>
      <c r="CV143" s="58"/>
      <c r="CW143" s="58"/>
      <c r="CX143" s="58"/>
      <c r="CY143" s="58"/>
      <c r="CZ143" s="58"/>
      <c r="DA143" s="58"/>
      <c r="DB143" s="58"/>
      <c r="DC143" s="58"/>
      <c r="DD143" s="58"/>
      <c r="DE143" s="58"/>
      <c r="DF143" s="58"/>
      <c r="DG143" s="58"/>
      <c r="DH143" s="58"/>
      <c r="DI143" s="58"/>
      <c r="DJ143" s="58"/>
      <c r="DK143" s="58"/>
      <c r="DL143" s="58"/>
      <c r="DM143" s="58"/>
      <c r="DN143" s="58"/>
      <c r="DO143" s="58"/>
      <c r="DP143" s="58"/>
      <c r="DQ143" s="58"/>
      <c r="DR143" s="58"/>
      <c r="DS143" s="58"/>
      <c r="DT143" s="58"/>
      <c r="DU143" s="58"/>
      <c r="DV143" s="58"/>
      <c r="DW143" s="58"/>
      <c r="DX143" s="58"/>
      <c r="DY143" s="58"/>
      <c r="DZ143" s="58"/>
      <c r="EA143" s="58"/>
      <c r="EB143" s="58"/>
      <c r="EC143" s="58"/>
      <c r="ED143" s="58"/>
      <c r="EE143" s="58"/>
      <c r="EF143" s="58"/>
      <c r="EG143" s="58"/>
      <c r="EH143" s="58"/>
      <c r="EI143" s="58"/>
      <c r="EJ143" s="58"/>
      <c r="EK143" s="58"/>
      <c r="EL143" s="58"/>
      <c r="EM143" s="58"/>
      <c r="EN143" s="58"/>
      <c r="EO143" s="58"/>
      <c r="EP143" s="58"/>
      <c r="EQ143" s="58"/>
    </row>
    <row r="144" spans="46:147" outlineLevel="1" x14ac:dyDescent="0.2">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c r="CB144" s="58"/>
      <c r="CC144" s="58"/>
      <c r="CD144" s="58"/>
      <c r="CE144" s="58"/>
      <c r="CF144" s="58"/>
      <c r="CG144" s="58"/>
      <c r="CH144" s="58"/>
      <c r="CI144" s="58"/>
      <c r="CJ144" s="58"/>
      <c r="CK144" s="58"/>
      <c r="CL144" s="58"/>
      <c r="CM144" s="58"/>
      <c r="CN144" s="58"/>
      <c r="CO144" s="58"/>
      <c r="CP144" s="58"/>
      <c r="CQ144" s="58"/>
      <c r="CR144" s="58"/>
      <c r="CS144" s="58"/>
      <c r="CT144" s="58"/>
      <c r="CU144" s="58"/>
      <c r="CV144" s="58"/>
      <c r="CW144" s="58"/>
      <c r="CX144" s="58"/>
      <c r="CY144" s="58"/>
      <c r="CZ144" s="58"/>
      <c r="DA144" s="58"/>
      <c r="DB144" s="58"/>
      <c r="DC144" s="58"/>
      <c r="DD144" s="58"/>
      <c r="DE144" s="58"/>
      <c r="DF144" s="58"/>
      <c r="DG144" s="58"/>
      <c r="DH144" s="58"/>
      <c r="DI144" s="58"/>
      <c r="DJ144" s="58"/>
      <c r="DK144" s="58"/>
      <c r="DL144" s="58"/>
      <c r="DM144" s="58"/>
      <c r="DN144" s="58"/>
      <c r="DO144" s="58"/>
      <c r="DP144" s="58"/>
      <c r="DQ144" s="58"/>
      <c r="DR144" s="58"/>
      <c r="DS144" s="58"/>
      <c r="DT144" s="58"/>
      <c r="DU144" s="58"/>
      <c r="DV144" s="58"/>
      <c r="DW144" s="58"/>
      <c r="DX144" s="58"/>
      <c r="DY144" s="58"/>
      <c r="DZ144" s="58"/>
      <c r="EA144" s="58"/>
      <c r="EB144" s="58"/>
      <c r="EC144" s="58"/>
      <c r="ED144" s="58"/>
      <c r="EE144" s="58"/>
      <c r="EF144" s="58"/>
      <c r="EG144" s="58"/>
      <c r="EH144" s="58"/>
      <c r="EI144" s="58"/>
      <c r="EJ144" s="58"/>
      <c r="EK144" s="58"/>
      <c r="EL144" s="58"/>
      <c r="EM144" s="58"/>
      <c r="EN144" s="58"/>
      <c r="EO144" s="58"/>
      <c r="EP144" s="58"/>
      <c r="EQ144" s="58"/>
    </row>
    <row r="145" spans="1:147" outlineLevel="1" x14ac:dyDescent="0.2">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c r="CB145" s="58"/>
      <c r="CC145" s="58"/>
      <c r="CD145" s="58"/>
      <c r="CE145" s="58"/>
      <c r="CF145" s="58"/>
      <c r="CG145" s="58"/>
      <c r="CH145" s="58"/>
      <c r="CI145" s="58"/>
      <c r="CJ145" s="58"/>
      <c r="CK145" s="58"/>
      <c r="CL145" s="58"/>
      <c r="CM145" s="58"/>
      <c r="CN145" s="58"/>
      <c r="CO145" s="58"/>
      <c r="CP145" s="58"/>
      <c r="CQ145" s="58"/>
      <c r="CR145" s="58"/>
      <c r="CS145" s="58"/>
      <c r="CT145" s="58"/>
      <c r="CU145" s="58"/>
      <c r="CV145" s="58"/>
      <c r="CW145" s="58"/>
      <c r="CX145" s="58"/>
      <c r="CY145" s="58"/>
      <c r="CZ145" s="58"/>
      <c r="DA145" s="58"/>
      <c r="DB145" s="58"/>
      <c r="DC145" s="58"/>
      <c r="DD145" s="58"/>
      <c r="DE145" s="58"/>
      <c r="DF145" s="58"/>
      <c r="DG145" s="58"/>
      <c r="DH145" s="58"/>
      <c r="DI145" s="58"/>
      <c r="DJ145" s="58"/>
      <c r="DK145" s="58"/>
      <c r="DL145" s="58"/>
      <c r="DM145" s="58"/>
      <c r="DN145" s="58"/>
      <c r="DO145" s="58"/>
      <c r="DP145" s="58"/>
      <c r="DQ145" s="58"/>
      <c r="DR145" s="58"/>
      <c r="DS145" s="58"/>
      <c r="DT145" s="58"/>
      <c r="DU145" s="58"/>
      <c r="DV145" s="58"/>
      <c r="DW145" s="58"/>
      <c r="DX145" s="58"/>
      <c r="DY145" s="58"/>
      <c r="DZ145" s="58"/>
      <c r="EA145" s="58"/>
      <c r="EB145" s="58"/>
      <c r="EC145" s="58"/>
      <c r="ED145" s="58"/>
      <c r="EE145" s="58"/>
      <c r="EF145" s="58"/>
      <c r="EG145" s="58"/>
      <c r="EH145" s="58"/>
      <c r="EI145" s="58"/>
      <c r="EJ145" s="58"/>
      <c r="EK145" s="58"/>
      <c r="EL145" s="58"/>
      <c r="EM145" s="58"/>
      <c r="EN145" s="58"/>
      <c r="EO145" s="58"/>
      <c r="EP145" s="58"/>
      <c r="EQ145" s="58"/>
    </row>
    <row r="146" spans="1:147" outlineLevel="1" x14ac:dyDescent="0.2">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c r="CB146" s="58"/>
      <c r="CC146" s="58"/>
      <c r="CD146" s="58"/>
      <c r="CE146" s="58"/>
      <c r="CF146" s="58"/>
      <c r="CG146" s="58"/>
      <c r="CH146" s="58"/>
      <c r="CI146" s="58"/>
      <c r="CJ146" s="58"/>
      <c r="CK146" s="58"/>
      <c r="CL146" s="58"/>
      <c r="CM146" s="58"/>
      <c r="CN146" s="58"/>
      <c r="CO146" s="58"/>
      <c r="CP146" s="58"/>
      <c r="CQ146" s="58"/>
      <c r="CR146" s="58"/>
      <c r="CS146" s="58"/>
      <c r="CT146" s="58"/>
      <c r="CU146" s="58"/>
      <c r="CV146" s="58"/>
      <c r="CW146" s="58"/>
      <c r="CX146" s="58"/>
      <c r="CY146" s="58"/>
      <c r="CZ146" s="58"/>
      <c r="DA146" s="58"/>
      <c r="DB146" s="58"/>
      <c r="DC146" s="58"/>
      <c r="DD146" s="58"/>
      <c r="DE146" s="58"/>
      <c r="DF146" s="58"/>
      <c r="DG146" s="58"/>
      <c r="DH146" s="58"/>
      <c r="DI146" s="58"/>
      <c r="DJ146" s="58"/>
      <c r="DK146" s="58"/>
      <c r="DL146" s="58"/>
      <c r="DM146" s="58"/>
      <c r="DN146" s="58"/>
      <c r="DO146" s="58"/>
      <c r="DP146" s="58"/>
      <c r="DQ146" s="58"/>
      <c r="DR146" s="58"/>
      <c r="DS146" s="58"/>
      <c r="DT146" s="58"/>
      <c r="DU146" s="58"/>
      <c r="DV146" s="58"/>
      <c r="DW146" s="58"/>
      <c r="DX146" s="58"/>
      <c r="DY146" s="58"/>
      <c r="DZ146" s="58"/>
      <c r="EA146" s="58"/>
      <c r="EB146" s="58"/>
      <c r="EC146" s="58"/>
      <c r="ED146" s="58"/>
      <c r="EE146" s="58"/>
      <c r="EF146" s="58"/>
      <c r="EG146" s="58"/>
      <c r="EH146" s="58"/>
      <c r="EI146" s="58"/>
      <c r="EJ146" s="58"/>
      <c r="EK146" s="58"/>
      <c r="EL146" s="58"/>
      <c r="EM146" s="58"/>
      <c r="EN146" s="58"/>
      <c r="EO146" s="58"/>
      <c r="EP146" s="58"/>
      <c r="EQ146" s="58"/>
    </row>
    <row r="147" spans="1:147" outlineLevel="1" x14ac:dyDescent="0.2">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c r="CB147" s="58"/>
      <c r="CC147" s="58"/>
      <c r="CD147" s="58"/>
      <c r="CE147" s="58"/>
      <c r="CF147" s="58"/>
      <c r="CG147" s="58"/>
      <c r="CH147" s="58"/>
      <c r="CI147" s="58"/>
      <c r="CJ147" s="58"/>
      <c r="CK147" s="58"/>
      <c r="CL147" s="58"/>
      <c r="CM147" s="58"/>
      <c r="CN147" s="58"/>
      <c r="CO147" s="58"/>
      <c r="CP147" s="58"/>
      <c r="CQ147" s="58"/>
      <c r="CR147" s="58"/>
      <c r="CS147" s="58"/>
      <c r="CT147" s="58"/>
      <c r="CU147" s="58"/>
      <c r="CV147" s="58"/>
      <c r="CW147" s="58"/>
      <c r="CX147" s="58"/>
      <c r="CY147" s="58"/>
      <c r="CZ147" s="58"/>
      <c r="DA147" s="58"/>
      <c r="DB147" s="58"/>
      <c r="DC147" s="58"/>
      <c r="DD147" s="58"/>
      <c r="DE147" s="58"/>
      <c r="DF147" s="58"/>
      <c r="DG147" s="58"/>
      <c r="DH147" s="58"/>
      <c r="DI147" s="58"/>
      <c r="DJ147" s="58"/>
      <c r="DK147" s="58"/>
      <c r="DL147" s="58"/>
      <c r="DM147" s="58"/>
      <c r="DN147" s="58"/>
      <c r="DO147" s="58"/>
      <c r="DP147" s="58"/>
      <c r="DQ147" s="58"/>
      <c r="DR147" s="58"/>
      <c r="DS147" s="58"/>
      <c r="DT147" s="58"/>
      <c r="DU147" s="58"/>
      <c r="DV147" s="58"/>
      <c r="DW147" s="58"/>
      <c r="DX147" s="58"/>
      <c r="DY147" s="58"/>
      <c r="DZ147" s="58"/>
      <c r="EA147" s="58"/>
      <c r="EB147" s="58"/>
      <c r="EC147" s="58"/>
      <c r="ED147" s="58"/>
      <c r="EE147" s="58"/>
      <c r="EF147" s="58"/>
      <c r="EG147" s="58"/>
      <c r="EH147" s="58"/>
      <c r="EI147" s="58"/>
      <c r="EJ147" s="58"/>
      <c r="EK147" s="58"/>
      <c r="EL147" s="58"/>
      <c r="EM147" s="58"/>
      <c r="EN147" s="58"/>
      <c r="EO147" s="58"/>
      <c r="EP147" s="58"/>
      <c r="EQ147" s="58"/>
    </row>
    <row r="148" spans="1:147" outlineLevel="1" x14ac:dyDescent="0.2">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c r="CB148" s="58"/>
      <c r="CC148" s="58"/>
      <c r="CD148" s="58"/>
      <c r="CE148" s="58"/>
      <c r="CF148" s="58"/>
      <c r="CG148" s="58"/>
      <c r="CH148" s="58"/>
      <c r="CI148" s="58"/>
      <c r="CJ148" s="58"/>
      <c r="CK148" s="58"/>
      <c r="CL148" s="58"/>
      <c r="CM148" s="58"/>
      <c r="CN148" s="58"/>
      <c r="CO148" s="58"/>
      <c r="CP148" s="58"/>
      <c r="CQ148" s="58"/>
      <c r="CR148" s="58"/>
      <c r="CS148" s="58"/>
      <c r="CT148" s="58"/>
      <c r="CU148" s="58"/>
      <c r="CV148" s="58"/>
      <c r="CW148" s="58"/>
      <c r="CX148" s="58"/>
      <c r="CY148" s="58"/>
      <c r="CZ148" s="58"/>
      <c r="DA148" s="58"/>
      <c r="DB148" s="58"/>
      <c r="DC148" s="58"/>
      <c r="DD148" s="58"/>
      <c r="DE148" s="58"/>
      <c r="DF148" s="58"/>
      <c r="DG148" s="58"/>
      <c r="DH148" s="58"/>
      <c r="DI148" s="58"/>
      <c r="DJ148" s="58"/>
      <c r="DK148" s="58"/>
      <c r="DL148" s="58"/>
      <c r="DM148" s="58"/>
      <c r="DN148" s="58"/>
      <c r="DO148" s="58"/>
      <c r="DP148" s="58"/>
      <c r="DQ148" s="58"/>
      <c r="DR148" s="58"/>
      <c r="DS148" s="58"/>
      <c r="DT148" s="58"/>
      <c r="DU148" s="58"/>
      <c r="DV148" s="58"/>
      <c r="DW148" s="58"/>
      <c r="DX148" s="58"/>
      <c r="DY148" s="58"/>
      <c r="DZ148" s="58"/>
      <c r="EA148" s="58"/>
      <c r="EB148" s="58"/>
      <c r="EC148" s="58"/>
      <c r="ED148" s="58"/>
      <c r="EE148" s="58"/>
      <c r="EF148" s="58"/>
      <c r="EG148" s="58"/>
      <c r="EH148" s="58"/>
      <c r="EI148" s="58"/>
      <c r="EJ148" s="58"/>
      <c r="EK148" s="58"/>
      <c r="EL148" s="58"/>
      <c r="EM148" s="58"/>
      <c r="EN148" s="58"/>
      <c r="EO148" s="58"/>
      <c r="EP148" s="58"/>
      <c r="EQ148" s="58"/>
    </row>
    <row r="149" spans="1:147" x14ac:dyDescent="0.2">
      <c r="A149" s="74"/>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c r="CB149" s="58"/>
      <c r="CC149" s="58"/>
      <c r="CD149" s="58"/>
      <c r="CE149" s="58"/>
      <c r="CF149" s="58"/>
      <c r="CG149" s="58"/>
      <c r="CH149" s="58"/>
      <c r="CI149" s="58"/>
      <c r="CJ149" s="58"/>
      <c r="CK149" s="58"/>
      <c r="CL149" s="58"/>
      <c r="CM149" s="58"/>
      <c r="CN149" s="58"/>
      <c r="CO149" s="58"/>
      <c r="CP149" s="58"/>
      <c r="CQ149" s="58"/>
      <c r="CR149" s="58"/>
      <c r="CS149" s="58"/>
      <c r="CT149" s="58"/>
      <c r="CU149" s="58"/>
      <c r="CV149" s="58"/>
      <c r="CW149" s="58"/>
      <c r="CX149" s="58"/>
      <c r="CY149" s="58"/>
      <c r="CZ149" s="58"/>
      <c r="DA149" s="58"/>
      <c r="DB149" s="58"/>
      <c r="DC149" s="58"/>
      <c r="DD149" s="58"/>
      <c r="DE149" s="58"/>
      <c r="DF149" s="58"/>
      <c r="DG149" s="58"/>
      <c r="DH149" s="58"/>
      <c r="DI149" s="58"/>
      <c r="DJ149" s="58"/>
      <c r="DK149" s="58"/>
      <c r="DL149" s="58"/>
      <c r="DM149" s="58"/>
      <c r="DN149" s="58"/>
      <c r="DO149" s="58"/>
      <c r="DP149" s="58"/>
      <c r="DQ149" s="58"/>
      <c r="DR149" s="58"/>
      <c r="DS149" s="58"/>
      <c r="DT149" s="58"/>
      <c r="DU149" s="58"/>
      <c r="DV149" s="58"/>
      <c r="DW149" s="58"/>
      <c r="DX149" s="58"/>
      <c r="DY149" s="58"/>
      <c r="DZ149" s="58"/>
      <c r="EA149" s="58"/>
      <c r="EB149" s="58"/>
      <c r="EC149" s="58"/>
      <c r="ED149" s="58"/>
      <c r="EE149" s="58"/>
      <c r="EF149" s="58"/>
      <c r="EG149" s="58"/>
      <c r="EH149" s="58"/>
      <c r="EI149" s="58"/>
      <c r="EJ149" s="58"/>
      <c r="EK149" s="58"/>
      <c r="EL149" s="58"/>
      <c r="EM149" s="58"/>
      <c r="EN149" s="58"/>
      <c r="EO149" s="58"/>
      <c r="EP149" s="58"/>
      <c r="EQ149" s="58"/>
    </row>
    <row r="150" spans="1:147" x14ac:dyDescent="0.2">
      <c r="A150" s="11" t="s">
        <v>173</v>
      </c>
      <c r="AT150" s="58" t="s">
        <v>208</v>
      </c>
      <c r="AU150" s="58"/>
      <c r="AV150" s="58"/>
      <c r="AW150" s="58">
        <v>10</v>
      </c>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c r="CB150" s="58"/>
      <c r="CC150" s="58"/>
      <c r="CD150" s="58"/>
      <c r="CE150" s="58"/>
      <c r="CF150" s="58"/>
      <c r="CG150" s="58"/>
      <c r="CH150" s="58"/>
      <c r="CI150" s="58"/>
      <c r="CJ150" s="58"/>
      <c r="CK150" s="58"/>
      <c r="CL150" s="58"/>
      <c r="CM150" s="58"/>
      <c r="CN150" s="58"/>
      <c r="CO150" s="58"/>
      <c r="CP150" s="58"/>
      <c r="CQ150" s="58"/>
      <c r="CR150" s="58"/>
      <c r="CS150" s="58"/>
      <c r="CT150" s="58"/>
      <c r="CU150" s="58"/>
      <c r="CV150" s="58"/>
      <c r="CW150" s="58"/>
      <c r="CX150" s="58"/>
      <c r="CY150" s="58"/>
      <c r="CZ150" s="58"/>
      <c r="DA150" s="58"/>
      <c r="DB150" s="58"/>
      <c r="DC150" s="58"/>
      <c r="DD150" s="58"/>
      <c r="DE150" s="58"/>
      <c r="DF150" s="58"/>
      <c r="DG150" s="58"/>
      <c r="DH150" s="58"/>
      <c r="DI150" s="58"/>
      <c r="DJ150" s="58"/>
      <c r="DK150" s="58"/>
      <c r="DL150" s="58"/>
      <c r="DM150" s="58"/>
      <c r="DN150" s="58"/>
      <c r="DO150" s="58"/>
      <c r="DP150" s="58"/>
      <c r="DQ150" s="58"/>
      <c r="DR150" s="58"/>
      <c r="DS150" s="58"/>
      <c r="DT150" s="58"/>
      <c r="DU150" s="58"/>
      <c r="DV150" s="58"/>
      <c r="DW150" s="58"/>
      <c r="DX150" s="58"/>
      <c r="DY150" s="58"/>
      <c r="DZ150" s="58"/>
      <c r="EA150" s="58"/>
      <c r="EB150" s="58"/>
      <c r="EC150" s="58"/>
      <c r="ED150" s="58"/>
      <c r="EE150" s="58"/>
      <c r="EF150" s="58"/>
      <c r="EG150" s="58"/>
      <c r="EH150" s="58"/>
      <c r="EI150" s="58"/>
      <c r="EJ150" s="58"/>
      <c r="EK150" s="58"/>
      <c r="EL150" s="58"/>
      <c r="EM150" s="58"/>
      <c r="EN150" s="58"/>
      <c r="EO150" s="58"/>
      <c r="EP150" s="58"/>
      <c r="EQ150" s="58"/>
    </row>
    <row r="151" spans="1:147" outlineLevel="1" x14ac:dyDescent="0.2">
      <c r="E151" s="25" t="s">
        <v>207</v>
      </c>
      <c r="F151" s="57">
        <f>$AW$150/20</f>
        <v>0.5</v>
      </c>
      <c r="AT151" s="58" t="s">
        <v>188</v>
      </c>
      <c r="AU151" s="58">
        <v>0</v>
      </c>
      <c r="AV151" s="58">
        <v>0.01</v>
      </c>
      <c r="AW151" s="58">
        <v>0.02</v>
      </c>
      <c r="AX151" s="58">
        <v>0.03</v>
      </c>
      <c r="AY151" s="58">
        <v>0.04</v>
      </c>
      <c r="AZ151" s="58">
        <v>0.05</v>
      </c>
      <c r="BA151" s="58">
        <v>6.0000000000000005E-2</v>
      </c>
      <c r="BB151" s="58">
        <v>7.0000000000000007E-2</v>
      </c>
      <c r="BC151" s="58">
        <v>0.08</v>
      </c>
      <c r="BD151" s="58">
        <v>0.09</v>
      </c>
      <c r="BE151" s="58">
        <v>9.9999999999999992E-2</v>
      </c>
      <c r="BF151" s="58">
        <v>0.10999999999999999</v>
      </c>
      <c r="BG151" s="58">
        <v>0.11999999999999998</v>
      </c>
      <c r="BH151" s="58">
        <v>0.12999999999999998</v>
      </c>
      <c r="BI151" s="58">
        <v>0.13999999999999999</v>
      </c>
      <c r="BJ151" s="58">
        <v>0.15</v>
      </c>
      <c r="BK151" s="58">
        <v>0.16</v>
      </c>
      <c r="BL151" s="58">
        <v>0.17</v>
      </c>
      <c r="BM151" s="58">
        <v>0.18000000000000002</v>
      </c>
      <c r="BN151" s="58">
        <v>0.19000000000000003</v>
      </c>
      <c r="BO151" s="58">
        <v>0.20000000000000004</v>
      </c>
      <c r="BP151" s="58">
        <v>0.21000000000000005</v>
      </c>
      <c r="BQ151" s="58">
        <v>0.22000000000000006</v>
      </c>
      <c r="BR151" s="58">
        <v>0.23000000000000007</v>
      </c>
      <c r="BS151" s="58">
        <v>0.24000000000000007</v>
      </c>
      <c r="BT151" s="58">
        <v>0.25000000000000006</v>
      </c>
      <c r="BU151" s="58">
        <v>0.26000000000000006</v>
      </c>
      <c r="BV151" s="58">
        <v>0.27000000000000007</v>
      </c>
      <c r="BW151" s="58">
        <v>0.28000000000000008</v>
      </c>
      <c r="BX151" s="58">
        <v>0.29000000000000009</v>
      </c>
      <c r="BY151" s="58">
        <v>0.3000000000000001</v>
      </c>
      <c r="BZ151" s="58">
        <v>0.31000000000000011</v>
      </c>
      <c r="CA151" s="58">
        <v>0.32000000000000012</v>
      </c>
      <c r="CB151" s="58">
        <v>0.33000000000000013</v>
      </c>
      <c r="CC151" s="58">
        <v>0.34000000000000014</v>
      </c>
      <c r="CD151" s="58">
        <v>0.35000000000000014</v>
      </c>
      <c r="CE151" s="58">
        <v>0.36000000000000015</v>
      </c>
      <c r="CF151" s="58">
        <v>0.37000000000000016</v>
      </c>
      <c r="CG151" s="58">
        <v>0.38000000000000017</v>
      </c>
      <c r="CH151" s="58">
        <v>0.39000000000000018</v>
      </c>
      <c r="CI151" s="58">
        <v>0.40000000000000019</v>
      </c>
      <c r="CJ151" s="58">
        <v>0.4100000000000002</v>
      </c>
      <c r="CK151" s="58">
        <v>0.42000000000000021</v>
      </c>
      <c r="CL151" s="58">
        <v>0.43000000000000022</v>
      </c>
      <c r="CM151" s="58">
        <v>0.44000000000000022</v>
      </c>
      <c r="CN151" s="58">
        <v>0.45000000000000023</v>
      </c>
      <c r="CO151" s="58">
        <v>0.46000000000000024</v>
      </c>
      <c r="CP151" s="58">
        <v>0.47000000000000025</v>
      </c>
      <c r="CQ151" s="58">
        <v>0.48000000000000026</v>
      </c>
      <c r="CR151" s="58">
        <v>0.49000000000000027</v>
      </c>
      <c r="CS151" s="58">
        <v>0.50000000000000022</v>
      </c>
      <c r="CT151" s="58">
        <v>0.51000000000000023</v>
      </c>
      <c r="CU151" s="58">
        <v>0.52000000000000024</v>
      </c>
      <c r="CV151" s="58">
        <v>0.53000000000000025</v>
      </c>
      <c r="CW151" s="58">
        <v>0.54000000000000026</v>
      </c>
      <c r="CX151" s="58">
        <v>0.55000000000000027</v>
      </c>
      <c r="CY151" s="58">
        <v>0.56000000000000028</v>
      </c>
      <c r="CZ151" s="58">
        <v>0.57000000000000028</v>
      </c>
      <c r="DA151" s="58">
        <v>0.58000000000000029</v>
      </c>
      <c r="DB151" s="58">
        <v>0.5900000000000003</v>
      </c>
      <c r="DC151" s="58">
        <v>0.60000000000000031</v>
      </c>
      <c r="DD151" s="58">
        <v>0.61000000000000032</v>
      </c>
      <c r="DE151" s="58">
        <v>0.62000000000000033</v>
      </c>
      <c r="DF151" s="58">
        <v>0.63000000000000034</v>
      </c>
      <c r="DG151" s="58">
        <v>0.64000000000000035</v>
      </c>
      <c r="DH151" s="58">
        <v>0.65000000000000036</v>
      </c>
      <c r="DI151" s="58">
        <v>0.66000000000000036</v>
      </c>
      <c r="DJ151" s="58">
        <v>0.67000000000000037</v>
      </c>
      <c r="DK151" s="58">
        <v>0.68000000000000038</v>
      </c>
      <c r="DL151" s="58">
        <v>0.69000000000000039</v>
      </c>
      <c r="DM151" s="58">
        <v>0.7000000000000004</v>
      </c>
      <c r="DN151" s="58">
        <v>0.71000000000000041</v>
      </c>
      <c r="DO151" s="58">
        <v>0.72000000000000042</v>
      </c>
      <c r="DP151" s="58">
        <v>0.73000000000000043</v>
      </c>
      <c r="DQ151" s="58">
        <v>0.74000000000000044</v>
      </c>
      <c r="DR151" s="58">
        <v>0.75000000000000044</v>
      </c>
      <c r="DS151" s="58">
        <v>0.76000000000000045</v>
      </c>
      <c r="DT151" s="58">
        <v>0.77000000000000046</v>
      </c>
      <c r="DU151" s="58">
        <v>0.78000000000000047</v>
      </c>
      <c r="DV151" s="58">
        <v>0.79000000000000048</v>
      </c>
      <c r="DW151" s="58">
        <v>0.80000000000000049</v>
      </c>
      <c r="DX151" s="58">
        <v>0.8100000000000005</v>
      </c>
      <c r="DY151" s="58">
        <v>0.82000000000000051</v>
      </c>
      <c r="DZ151" s="58">
        <v>0.83000000000000052</v>
      </c>
      <c r="EA151" s="58">
        <v>0.84000000000000052</v>
      </c>
      <c r="EB151" s="58">
        <v>0.85000000000000053</v>
      </c>
      <c r="EC151" s="58">
        <v>0.86000000000000054</v>
      </c>
      <c r="ED151" s="58">
        <v>0.87000000000000055</v>
      </c>
      <c r="EE151" s="58">
        <v>0.88000000000000056</v>
      </c>
      <c r="EF151" s="58">
        <v>0.89000000000000057</v>
      </c>
      <c r="EG151" s="58">
        <v>0.90000000000000058</v>
      </c>
      <c r="EH151" s="58">
        <v>0.91000000000000059</v>
      </c>
      <c r="EI151" s="58">
        <v>0.9200000000000006</v>
      </c>
      <c r="EJ151" s="58">
        <v>0.9300000000000006</v>
      </c>
      <c r="EK151" s="58">
        <v>0.94000000000000061</v>
      </c>
      <c r="EL151" s="58">
        <v>0.95000000000000062</v>
      </c>
      <c r="EM151" s="58">
        <v>0.96000000000000063</v>
      </c>
      <c r="EN151" s="58">
        <v>0.97000000000000064</v>
      </c>
      <c r="EO151" s="58">
        <v>0.98000000000000065</v>
      </c>
      <c r="EP151" s="58">
        <v>0.99000000000000066</v>
      </c>
      <c r="EQ151" s="58">
        <v>1.0000000000000007</v>
      </c>
    </row>
    <row r="152" spans="1:147" outlineLevel="1" x14ac:dyDescent="0.2">
      <c r="AT152" s="58" t="s">
        <v>209</v>
      </c>
      <c r="AU152" s="58">
        <v>1</v>
      </c>
      <c r="AV152" s="58">
        <v>1</v>
      </c>
      <c r="AW152" s="58">
        <v>0.96666666666666656</v>
      </c>
      <c r="AX152" s="58">
        <v>0.95555555555555549</v>
      </c>
      <c r="AY152" s="58">
        <v>0.93333333333333335</v>
      </c>
      <c r="AZ152" s="58">
        <v>0.92222222222222228</v>
      </c>
      <c r="BA152" s="58">
        <v>0.91111111111111098</v>
      </c>
      <c r="BB152" s="58">
        <v>0.89999999999999991</v>
      </c>
      <c r="BC152" s="58">
        <v>0.88888888888888884</v>
      </c>
      <c r="BD152" s="58">
        <v>0.88888888888888884</v>
      </c>
      <c r="BE152" s="58">
        <v>0.88888888888888884</v>
      </c>
      <c r="BF152" s="58">
        <v>0.88888888888888884</v>
      </c>
      <c r="BG152" s="58">
        <v>0.88888888888888884</v>
      </c>
      <c r="BH152" s="58">
        <v>0.88888888888888884</v>
      </c>
      <c r="BI152" s="58">
        <v>0.88888888888888884</v>
      </c>
      <c r="BJ152" s="58">
        <v>0.88888888888888884</v>
      </c>
      <c r="BK152" s="58">
        <v>0.88888888888888884</v>
      </c>
      <c r="BL152" s="58">
        <v>0.88888888888888884</v>
      </c>
      <c r="BM152" s="58">
        <v>0.88888888888888884</v>
      </c>
      <c r="BN152" s="58">
        <v>0.88888888888888884</v>
      </c>
      <c r="BO152" s="58">
        <v>0.88888888888888884</v>
      </c>
      <c r="BP152" s="58">
        <v>0.88888888888888884</v>
      </c>
      <c r="BQ152" s="58">
        <v>0.88888888888888884</v>
      </c>
      <c r="BR152" s="58">
        <v>0.88888888888888884</v>
      </c>
      <c r="BS152" s="58">
        <v>0.88888888888888884</v>
      </c>
      <c r="BT152" s="58">
        <v>0.88888888888888884</v>
      </c>
      <c r="BU152" s="58">
        <v>0.88888888888888884</v>
      </c>
      <c r="BV152" s="58">
        <v>0.88888888888888884</v>
      </c>
      <c r="BW152" s="58">
        <v>0.88888888888888884</v>
      </c>
      <c r="BX152" s="58">
        <v>0.88888888888888884</v>
      </c>
      <c r="BY152" s="58">
        <v>0.88888888888888884</v>
      </c>
      <c r="BZ152" s="58">
        <v>0.88888888888888884</v>
      </c>
      <c r="CA152" s="58">
        <v>0.88888888888888884</v>
      </c>
      <c r="CB152" s="58">
        <v>0.88888888888888884</v>
      </c>
      <c r="CC152" s="58">
        <v>0.88888888888888884</v>
      </c>
      <c r="CD152" s="58">
        <v>0.88888888888888884</v>
      </c>
      <c r="CE152" s="58">
        <v>0.88888888888888884</v>
      </c>
      <c r="CF152" s="58">
        <v>0.88888888888888884</v>
      </c>
      <c r="CG152" s="58">
        <v>0.88888888888888884</v>
      </c>
      <c r="CH152" s="58">
        <v>0.87777777777777777</v>
      </c>
      <c r="CI152" s="58">
        <v>0.8666666666666667</v>
      </c>
      <c r="CJ152" s="58">
        <v>0.85555555555555562</v>
      </c>
      <c r="CK152" s="58">
        <v>0.84444444444444444</v>
      </c>
      <c r="CL152" s="58">
        <v>0.83333333333333337</v>
      </c>
      <c r="CM152" s="58">
        <v>0.83333333333333337</v>
      </c>
      <c r="CN152" s="58">
        <v>0.83333333333333337</v>
      </c>
      <c r="CO152" s="58">
        <v>0.8222222222222223</v>
      </c>
      <c r="CP152" s="58">
        <v>0.81111111111111112</v>
      </c>
      <c r="CQ152" s="58">
        <v>0.8</v>
      </c>
      <c r="CR152" s="58">
        <v>0.78888888888888886</v>
      </c>
      <c r="CS152" s="58">
        <v>0.77777777777777779</v>
      </c>
      <c r="CT152" s="58">
        <v>0.77777777777777779</v>
      </c>
      <c r="CU152" s="58">
        <v>0.77777777777777779</v>
      </c>
      <c r="CV152" s="58">
        <v>0.77777777777777779</v>
      </c>
      <c r="CW152" s="58">
        <v>0.77777777777777779</v>
      </c>
      <c r="CX152" s="58">
        <v>0.77777777777777779</v>
      </c>
      <c r="CY152" s="58">
        <v>0.77777777777777779</v>
      </c>
      <c r="CZ152" s="58">
        <v>0.77777777777777779</v>
      </c>
      <c r="DA152" s="58">
        <v>0.77777777777777779</v>
      </c>
      <c r="DB152" s="58">
        <v>0.75555555555555554</v>
      </c>
      <c r="DC152" s="58">
        <v>0.73333333333333328</v>
      </c>
      <c r="DD152" s="58">
        <v>0.71111111111111114</v>
      </c>
      <c r="DE152" s="58">
        <v>0.68888888888888888</v>
      </c>
      <c r="DF152" s="58">
        <v>0.66666666666666663</v>
      </c>
      <c r="DG152" s="58">
        <v>0.66666666666666663</v>
      </c>
      <c r="DH152" s="58">
        <v>0.66666666666666663</v>
      </c>
      <c r="DI152" s="58">
        <v>0.66666666666666663</v>
      </c>
      <c r="DJ152" s="58">
        <v>0.66666666666666663</v>
      </c>
      <c r="DK152" s="58">
        <v>0.65555555555555556</v>
      </c>
      <c r="DL152" s="58">
        <v>0.64444444444444438</v>
      </c>
      <c r="DM152" s="58">
        <v>0.6333333333333333</v>
      </c>
      <c r="DN152" s="58">
        <v>0.62222222222222223</v>
      </c>
      <c r="DO152" s="58">
        <v>0.61111111111111116</v>
      </c>
      <c r="DP152" s="58">
        <v>0.61111111111111116</v>
      </c>
      <c r="DQ152" s="58">
        <v>0.60000000000000009</v>
      </c>
      <c r="DR152" s="58">
        <v>0.58888888888888891</v>
      </c>
      <c r="DS152" s="58">
        <v>0.57777777777777783</v>
      </c>
      <c r="DT152" s="58">
        <v>0.56666666666666665</v>
      </c>
      <c r="DU152" s="58">
        <v>0.55555555555555558</v>
      </c>
      <c r="DV152" s="58">
        <v>0.55555555555555558</v>
      </c>
      <c r="DW152" s="58">
        <v>0.55555555555555558</v>
      </c>
      <c r="DX152" s="58">
        <v>0.55555555555555558</v>
      </c>
      <c r="DY152" s="58">
        <v>0.55555555555555558</v>
      </c>
      <c r="DZ152" s="58">
        <v>0.54444444444444451</v>
      </c>
      <c r="EA152" s="58">
        <v>0.53333333333333333</v>
      </c>
      <c r="EB152" s="58">
        <v>0.52222222222222225</v>
      </c>
      <c r="EC152" s="58">
        <v>0.51111111111111107</v>
      </c>
      <c r="ED152" s="58">
        <v>0.5</v>
      </c>
      <c r="EE152" s="58">
        <v>0.5</v>
      </c>
      <c r="EF152" s="58">
        <v>0.5</v>
      </c>
      <c r="EG152" s="58">
        <v>0.48888888888888893</v>
      </c>
      <c r="EH152" s="58">
        <v>0.47777777777777775</v>
      </c>
      <c r="EI152" s="58">
        <v>0.46666666666666667</v>
      </c>
      <c r="EJ152" s="58">
        <v>0.45555555555555549</v>
      </c>
      <c r="EK152" s="58">
        <v>0.44444444444444442</v>
      </c>
      <c r="EL152" s="58">
        <v>0.44444444444444442</v>
      </c>
      <c r="EM152" s="58">
        <v>0.44444444444444442</v>
      </c>
      <c r="EN152" s="58">
        <v>0.43333333333333335</v>
      </c>
      <c r="EO152" s="58">
        <v>0.34444444444444444</v>
      </c>
      <c r="EP152" s="58">
        <v>0.3888888888888889</v>
      </c>
      <c r="EQ152" s="58">
        <v>0</v>
      </c>
    </row>
    <row r="153" spans="1:147" outlineLevel="1" x14ac:dyDescent="0.2">
      <c r="AT153" s="58" t="s">
        <v>210</v>
      </c>
      <c r="AU153" s="58">
        <v>0</v>
      </c>
      <c r="AV153" s="58">
        <v>0.85526315789473684</v>
      </c>
      <c r="AW153" s="58">
        <v>0.70350877192982464</v>
      </c>
      <c r="AX153" s="58">
        <v>0.8850877192982457</v>
      </c>
      <c r="AY153" s="58">
        <v>0.89824561403508774</v>
      </c>
      <c r="AZ153" s="58">
        <v>0.9096491228070176</v>
      </c>
      <c r="BA153" s="58">
        <v>0.92017543859649131</v>
      </c>
      <c r="BB153" s="58">
        <v>0.9263157894736842</v>
      </c>
      <c r="BC153" s="58">
        <v>0.93245614035087721</v>
      </c>
      <c r="BD153" s="58">
        <v>0.93596491228070178</v>
      </c>
      <c r="BE153" s="58">
        <v>0.93859649122807021</v>
      </c>
      <c r="BF153" s="58">
        <v>0.94122807017543852</v>
      </c>
      <c r="BG153" s="58">
        <v>0.94298245614035092</v>
      </c>
      <c r="BH153" s="58">
        <v>0.94649122807017549</v>
      </c>
      <c r="BI153" s="58">
        <v>0.95087719298245621</v>
      </c>
      <c r="BJ153" s="58">
        <v>0.95614035087719296</v>
      </c>
      <c r="BK153" s="58">
        <v>0.96052631578947367</v>
      </c>
      <c r="BL153" s="58">
        <v>0.96491228070175439</v>
      </c>
      <c r="BM153" s="58">
        <v>0.96754385964912282</v>
      </c>
      <c r="BN153" s="58">
        <v>0.9692982456140351</v>
      </c>
      <c r="BO153" s="58">
        <v>0.9692982456140351</v>
      </c>
      <c r="BP153" s="58">
        <v>0.9692982456140351</v>
      </c>
      <c r="BQ153" s="58">
        <v>0.97017543859649114</v>
      </c>
      <c r="BR153" s="58">
        <v>0.97105263157894739</v>
      </c>
      <c r="BS153" s="58">
        <v>0.97192982456140353</v>
      </c>
      <c r="BT153" s="58">
        <v>0.97456140350877185</v>
      </c>
      <c r="BU153" s="58">
        <v>0.97719298245614039</v>
      </c>
      <c r="BV153" s="58">
        <v>0.97894736842105257</v>
      </c>
      <c r="BW153" s="58">
        <v>0.98070175438596485</v>
      </c>
      <c r="BX153" s="58">
        <v>0.98245614035087714</v>
      </c>
      <c r="BY153" s="58">
        <v>0.98245614035087714</v>
      </c>
      <c r="BZ153" s="58">
        <v>0.98245614035087714</v>
      </c>
      <c r="CA153" s="58">
        <v>0.98245614035087714</v>
      </c>
      <c r="CB153" s="58">
        <v>0.98245614035087714</v>
      </c>
      <c r="CC153" s="58">
        <v>0.98245614035087714</v>
      </c>
      <c r="CD153" s="58">
        <v>0.98245614035087714</v>
      </c>
      <c r="CE153" s="58">
        <v>0.98245614035087714</v>
      </c>
      <c r="CF153" s="58">
        <v>0.98245614035087714</v>
      </c>
      <c r="CG153" s="58">
        <v>0.98245614035087714</v>
      </c>
      <c r="CH153" s="58">
        <v>0.98421052631578954</v>
      </c>
      <c r="CI153" s="58">
        <v>0.98596491228070182</v>
      </c>
      <c r="CJ153" s="58">
        <v>0.987719298245614</v>
      </c>
      <c r="CK153" s="58">
        <v>0.98947368421052628</v>
      </c>
      <c r="CL153" s="58">
        <v>0.99122807017543857</v>
      </c>
      <c r="CM153" s="58">
        <v>0.99210526315789471</v>
      </c>
      <c r="CN153" s="58">
        <v>0.99298245614035086</v>
      </c>
      <c r="CO153" s="58">
        <v>0.993859649122807</v>
      </c>
      <c r="CP153" s="58">
        <v>0.99473684210526325</v>
      </c>
      <c r="CQ153" s="58">
        <v>0.99561403508771928</v>
      </c>
      <c r="CR153" s="58">
        <v>0.99561403508771928</v>
      </c>
      <c r="CS153" s="58">
        <v>0.99561403508771928</v>
      </c>
      <c r="CT153" s="58">
        <v>0.99561403508771928</v>
      </c>
      <c r="CU153" s="58">
        <v>0.99561403508771928</v>
      </c>
      <c r="CV153" s="58">
        <v>0.99561403508771928</v>
      </c>
      <c r="CW153" s="58">
        <v>0.99561403508771928</v>
      </c>
      <c r="CX153" s="58">
        <v>0.99561403508771928</v>
      </c>
      <c r="CY153" s="58">
        <v>0.99561403508771928</v>
      </c>
      <c r="CZ153" s="58">
        <v>0.99561403508771928</v>
      </c>
      <c r="DA153" s="58">
        <v>0.99561403508771928</v>
      </c>
      <c r="DB153" s="58">
        <v>0.99561403508771928</v>
      </c>
      <c r="DC153" s="58">
        <v>0.99561403508771928</v>
      </c>
      <c r="DD153" s="58">
        <v>0.99561403508771928</v>
      </c>
      <c r="DE153" s="58">
        <v>0.99561403508771928</v>
      </c>
      <c r="DF153" s="58">
        <v>0.99561403508771928</v>
      </c>
      <c r="DG153" s="58">
        <v>0.99561403508771928</v>
      </c>
      <c r="DH153" s="58">
        <v>0.99561403508771928</v>
      </c>
      <c r="DI153" s="58">
        <v>0.99561403508771928</v>
      </c>
      <c r="DJ153" s="58">
        <v>0.99561403508771928</v>
      </c>
      <c r="DK153" s="58">
        <v>0.99561403508771928</v>
      </c>
      <c r="DL153" s="58">
        <v>0.99561403508771928</v>
      </c>
      <c r="DM153" s="58">
        <v>0.99649122807017543</v>
      </c>
      <c r="DN153" s="58">
        <v>0.99736842105263157</v>
      </c>
      <c r="DO153" s="58">
        <v>0.99824561403508771</v>
      </c>
      <c r="DP153" s="58">
        <v>0.99912280701754386</v>
      </c>
      <c r="DQ153" s="58">
        <v>1</v>
      </c>
      <c r="DR153" s="58">
        <v>1</v>
      </c>
      <c r="DS153" s="58">
        <v>1</v>
      </c>
      <c r="DT153" s="58">
        <v>1</v>
      </c>
      <c r="DU153" s="58">
        <v>1</v>
      </c>
      <c r="DV153" s="58">
        <v>1</v>
      </c>
      <c r="DW153" s="58">
        <v>1</v>
      </c>
      <c r="DX153" s="58">
        <v>1</v>
      </c>
      <c r="DY153" s="58">
        <v>1</v>
      </c>
      <c r="DZ153" s="58">
        <v>1</v>
      </c>
      <c r="EA153" s="58">
        <v>1</v>
      </c>
      <c r="EB153" s="58">
        <v>1</v>
      </c>
      <c r="EC153" s="58">
        <v>1</v>
      </c>
      <c r="ED153" s="58">
        <v>1</v>
      </c>
      <c r="EE153" s="58">
        <v>1</v>
      </c>
      <c r="EF153" s="58">
        <v>1</v>
      </c>
      <c r="EG153" s="58">
        <v>1</v>
      </c>
      <c r="EH153" s="58">
        <v>1</v>
      </c>
      <c r="EI153" s="58">
        <v>1</v>
      </c>
      <c r="EJ153" s="58">
        <v>1</v>
      </c>
      <c r="EK153" s="58">
        <v>1</v>
      </c>
      <c r="EL153" s="58">
        <v>1</v>
      </c>
      <c r="EM153" s="58">
        <v>1</v>
      </c>
      <c r="EN153" s="58">
        <v>1</v>
      </c>
      <c r="EO153" s="58">
        <v>1</v>
      </c>
      <c r="EP153" s="58">
        <v>1</v>
      </c>
      <c r="EQ153" s="58">
        <v>1</v>
      </c>
    </row>
    <row r="154" spans="1:147" outlineLevel="1" x14ac:dyDescent="0.2">
      <c r="AT154" s="58" t="str">
        <f xml:space="preserve"> TEXT($F$151,"0%") &amp; " Wtd.Avg."</f>
        <v>50% Wtd.Avg.</v>
      </c>
      <c r="AU154" s="58">
        <f>$F$151*AU152+(1-$F$151)*AU153</f>
        <v>0.5</v>
      </c>
      <c r="AV154" s="58">
        <f>$F$151*AV152+(1-$F$151)*AV153</f>
        <v>0.92763157894736836</v>
      </c>
      <c r="AW154" s="58">
        <f>$F$151*AW152+(1-$F$151)*AW153</f>
        <v>0.83508771929824555</v>
      </c>
      <c r="AX154" s="58">
        <f t="shared" ref="AX154:DI154" si="9">$F$151*AX152+(1-$F$151)*AX153</f>
        <v>0.92032163742690054</v>
      </c>
      <c r="AY154" s="58">
        <f t="shared" si="9"/>
        <v>0.91578947368421049</v>
      </c>
      <c r="AZ154" s="58">
        <f t="shared" si="9"/>
        <v>0.91593567251461994</v>
      </c>
      <c r="BA154" s="58">
        <f t="shared" si="9"/>
        <v>0.91564327485380115</v>
      </c>
      <c r="BB154" s="58">
        <f t="shared" si="9"/>
        <v>0.91315789473684206</v>
      </c>
      <c r="BC154" s="58">
        <f t="shared" si="9"/>
        <v>0.91067251461988308</v>
      </c>
      <c r="BD154" s="58">
        <f t="shared" si="9"/>
        <v>0.91242690058479536</v>
      </c>
      <c r="BE154" s="58">
        <f t="shared" si="9"/>
        <v>0.91374269005847952</v>
      </c>
      <c r="BF154" s="58">
        <f t="shared" si="9"/>
        <v>0.91505847953216368</v>
      </c>
      <c r="BG154" s="58">
        <f t="shared" si="9"/>
        <v>0.91593567251461994</v>
      </c>
      <c r="BH154" s="58">
        <f t="shared" si="9"/>
        <v>0.91769005847953222</v>
      </c>
      <c r="BI154" s="58">
        <f t="shared" si="9"/>
        <v>0.91988304093567252</v>
      </c>
      <c r="BJ154" s="58">
        <f t="shared" si="9"/>
        <v>0.92251461988304095</v>
      </c>
      <c r="BK154" s="58">
        <f t="shared" si="9"/>
        <v>0.92470760233918126</v>
      </c>
      <c r="BL154" s="58">
        <f t="shared" si="9"/>
        <v>0.92690058479532156</v>
      </c>
      <c r="BM154" s="58">
        <f t="shared" si="9"/>
        <v>0.92821637426900583</v>
      </c>
      <c r="BN154" s="58">
        <f t="shared" si="9"/>
        <v>0.92909356725146197</v>
      </c>
      <c r="BO154" s="58">
        <f t="shared" si="9"/>
        <v>0.92909356725146197</v>
      </c>
      <c r="BP154" s="58">
        <f t="shared" si="9"/>
        <v>0.92909356725146197</v>
      </c>
      <c r="BQ154" s="58">
        <f t="shared" si="9"/>
        <v>0.92953216374268999</v>
      </c>
      <c r="BR154" s="58">
        <f t="shared" si="9"/>
        <v>0.92997076023391811</v>
      </c>
      <c r="BS154" s="58">
        <f t="shared" si="9"/>
        <v>0.93040935672514613</v>
      </c>
      <c r="BT154" s="58">
        <f t="shared" si="9"/>
        <v>0.93172514619883029</v>
      </c>
      <c r="BU154" s="58">
        <f t="shared" si="9"/>
        <v>0.93304093567251467</v>
      </c>
      <c r="BV154" s="58">
        <f t="shared" si="9"/>
        <v>0.9339181286549707</v>
      </c>
      <c r="BW154" s="58">
        <f t="shared" si="9"/>
        <v>0.93479532163742685</v>
      </c>
      <c r="BX154" s="58">
        <f t="shared" si="9"/>
        <v>0.93567251461988299</v>
      </c>
      <c r="BY154" s="58">
        <f t="shared" si="9"/>
        <v>0.93567251461988299</v>
      </c>
      <c r="BZ154" s="58">
        <f t="shared" si="9"/>
        <v>0.93567251461988299</v>
      </c>
      <c r="CA154" s="58">
        <f t="shared" si="9"/>
        <v>0.93567251461988299</v>
      </c>
      <c r="CB154" s="58">
        <f t="shared" si="9"/>
        <v>0.93567251461988299</v>
      </c>
      <c r="CC154" s="58">
        <f t="shared" si="9"/>
        <v>0.93567251461988299</v>
      </c>
      <c r="CD154" s="58">
        <f t="shared" si="9"/>
        <v>0.93567251461988299</v>
      </c>
      <c r="CE154" s="58">
        <f t="shared" si="9"/>
        <v>0.93567251461988299</v>
      </c>
      <c r="CF154" s="58">
        <f t="shared" si="9"/>
        <v>0.93567251461988299</v>
      </c>
      <c r="CG154" s="58">
        <f t="shared" si="9"/>
        <v>0.93567251461988299</v>
      </c>
      <c r="CH154" s="58">
        <f t="shared" si="9"/>
        <v>0.93099415204678371</v>
      </c>
      <c r="CI154" s="58">
        <f t="shared" si="9"/>
        <v>0.9263157894736842</v>
      </c>
      <c r="CJ154" s="58">
        <f t="shared" si="9"/>
        <v>0.92163742690058481</v>
      </c>
      <c r="CK154" s="58">
        <f t="shared" si="9"/>
        <v>0.91695906432748542</v>
      </c>
      <c r="CL154" s="58">
        <f t="shared" si="9"/>
        <v>0.91228070175438591</v>
      </c>
      <c r="CM154" s="58">
        <f t="shared" si="9"/>
        <v>0.91271929824561404</v>
      </c>
      <c r="CN154" s="58">
        <f t="shared" si="9"/>
        <v>0.91315789473684217</v>
      </c>
      <c r="CO154" s="58">
        <f t="shared" si="9"/>
        <v>0.90804093567251465</v>
      </c>
      <c r="CP154" s="58">
        <f t="shared" si="9"/>
        <v>0.90292397660818713</v>
      </c>
      <c r="CQ154" s="58">
        <f t="shared" si="9"/>
        <v>0.89780701754385972</v>
      </c>
      <c r="CR154" s="58">
        <f t="shared" si="9"/>
        <v>0.89225146198830407</v>
      </c>
      <c r="CS154" s="58">
        <f t="shared" si="9"/>
        <v>0.88669590643274854</v>
      </c>
      <c r="CT154" s="58">
        <f t="shared" si="9"/>
        <v>0.88669590643274854</v>
      </c>
      <c r="CU154" s="58">
        <f t="shared" si="9"/>
        <v>0.88669590643274854</v>
      </c>
      <c r="CV154" s="58">
        <f t="shared" si="9"/>
        <v>0.88669590643274854</v>
      </c>
      <c r="CW154" s="58">
        <f t="shared" si="9"/>
        <v>0.88669590643274854</v>
      </c>
      <c r="CX154" s="58">
        <f t="shared" si="9"/>
        <v>0.88669590643274854</v>
      </c>
      <c r="CY154" s="58">
        <f t="shared" si="9"/>
        <v>0.88669590643274854</v>
      </c>
      <c r="CZ154" s="58">
        <f t="shared" si="9"/>
        <v>0.88669590643274854</v>
      </c>
      <c r="DA154" s="58">
        <f t="shared" si="9"/>
        <v>0.88669590643274854</v>
      </c>
      <c r="DB154" s="58">
        <f t="shared" si="9"/>
        <v>0.87558479532163735</v>
      </c>
      <c r="DC154" s="58">
        <f t="shared" si="9"/>
        <v>0.86447368421052628</v>
      </c>
      <c r="DD154" s="58">
        <f t="shared" si="9"/>
        <v>0.85336257309941521</v>
      </c>
      <c r="DE154" s="58">
        <f t="shared" si="9"/>
        <v>0.84225146198830414</v>
      </c>
      <c r="DF154" s="58">
        <f t="shared" si="9"/>
        <v>0.83114035087719296</v>
      </c>
      <c r="DG154" s="58">
        <f t="shared" si="9"/>
        <v>0.83114035087719296</v>
      </c>
      <c r="DH154" s="58">
        <f t="shared" si="9"/>
        <v>0.83114035087719296</v>
      </c>
      <c r="DI154" s="58">
        <f t="shared" si="9"/>
        <v>0.83114035087719296</v>
      </c>
      <c r="DJ154" s="58">
        <f t="shared" ref="DJ154:EO154" si="10">$F$151*DJ152+(1-$F$151)*DJ153</f>
        <v>0.83114035087719296</v>
      </c>
      <c r="DK154" s="58">
        <f t="shared" si="10"/>
        <v>0.82558479532163742</v>
      </c>
      <c r="DL154" s="58">
        <f t="shared" si="10"/>
        <v>0.82002923976608177</v>
      </c>
      <c r="DM154" s="58">
        <f t="shared" si="10"/>
        <v>0.81491228070175437</v>
      </c>
      <c r="DN154" s="58">
        <f t="shared" si="10"/>
        <v>0.80979532163742696</v>
      </c>
      <c r="DO154" s="58">
        <f t="shared" si="10"/>
        <v>0.80467836257309944</v>
      </c>
      <c r="DP154" s="58">
        <f t="shared" si="10"/>
        <v>0.80511695906432745</v>
      </c>
      <c r="DQ154" s="58">
        <f t="shared" si="10"/>
        <v>0.8</v>
      </c>
      <c r="DR154" s="58">
        <f t="shared" si="10"/>
        <v>0.79444444444444451</v>
      </c>
      <c r="DS154" s="58">
        <f t="shared" si="10"/>
        <v>0.78888888888888897</v>
      </c>
      <c r="DT154" s="58">
        <f t="shared" si="10"/>
        <v>0.78333333333333333</v>
      </c>
      <c r="DU154" s="58">
        <f t="shared" si="10"/>
        <v>0.77777777777777779</v>
      </c>
      <c r="DV154" s="58">
        <f t="shared" si="10"/>
        <v>0.77777777777777779</v>
      </c>
      <c r="DW154" s="58">
        <f t="shared" si="10"/>
        <v>0.77777777777777779</v>
      </c>
      <c r="DX154" s="58">
        <f t="shared" si="10"/>
        <v>0.77777777777777779</v>
      </c>
      <c r="DY154" s="58">
        <f t="shared" si="10"/>
        <v>0.77777777777777779</v>
      </c>
      <c r="DZ154" s="58">
        <f t="shared" si="10"/>
        <v>0.77222222222222225</v>
      </c>
      <c r="EA154" s="58">
        <f t="shared" si="10"/>
        <v>0.76666666666666661</v>
      </c>
      <c r="EB154" s="58">
        <f t="shared" si="10"/>
        <v>0.76111111111111107</v>
      </c>
      <c r="EC154" s="58">
        <f t="shared" si="10"/>
        <v>0.75555555555555554</v>
      </c>
      <c r="ED154" s="58">
        <f t="shared" si="10"/>
        <v>0.75</v>
      </c>
      <c r="EE154" s="58">
        <f t="shared" si="10"/>
        <v>0.75</v>
      </c>
      <c r="EF154" s="58">
        <f t="shared" si="10"/>
        <v>0.75</v>
      </c>
      <c r="EG154" s="58">
        <f t="shared" si="10"/>
        <v>0.74444444444444446</v>
      </c>
      <c r="EH154" s="58">
        <f t="shared" si="10"/>
        <v>0.73888888888888893</v>
      </c>
      <c r="EI154" s="58">
        <f t="shared" si="10"/>
        <v>0.73333333333333339</v>
      </c>
      <c r="EJ154" s="58">
        <f t="shared" si="10"/>
        <v>0.72777777777777775</v>
      </c>
      <c r="EK154" s="58">
        <f t="shared" si="10"/>
        <v>0.72222222222222221</v>
      </c>
      <c r="EL154" s="58">
        <f t="shared" si="10"/>
        <v>0.72222222222222221</v>
      </c>
      <c r="EM154" s="58">
        <f t="shared" si="10"/>
        <v>0.72222222222222221</v>
      </c>
      <c r="EN154" s="58">
        <f t="shared" si="10"/>
        <v>0.71666666666666667</v>
      </c>
      <c r="EO154" s="58">
        <f t="shared" si="10"/>
        <v>0.67222222222222228</v>
      </c>
      <c r="EP154" s="58">
        <f>$F$151*EP152+(1-$F$151)*EP153</f>
        <v>0.69444444444444442</v>
      </c>
      <c r="EQ154" s="58">
        <f>$F$151*EQ152+(1-$F$151)*EQ153</f>
        <v>0.5</v>
      </c>
    </row>
    <row r="155" spans="1:147" outlineLevel="1" x14ac:dyDescent="0.2">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c r="CJ155" s="58"/>
      <c r="CK155" s="58"/>
      <c r="CL155" s="58"/>
      <c r="CM155" s="58"/>
      <c r="CN155" s="58"/>
      <c r="CO155" s="58"/>
      <c r="CP155" s="58"/>
      <c r="CQ155" s="58"/>
      <c r="CR155" s="58"/>
      <c r="CS155" s="58"/>
      <c r="CT155" s="58"/>
      <c r="CU155" s="58"/>
      <c r="CV155" s="58"/>
      <c r="CW155" s="58"/>
      <c r="CX155" s="58"/>
      <c r="CY155" s="58"/>
      <c r="CZ155" s="58"/>
      <c r="DA155" s="58"/>
      <c r="DB155" s="58"/>
      <c r="DC155" s="58"/>
      <c r="DD155" s="58"/>
      <c r="DE155" s="58"/>
      <c r="DF155" s="58"/>
      <c r="DG155" s="58"/>
      <c r="DH155" s="58"/>
      <c r="DI155" s="58"/>
      <c r="DJ155" s="58"/>
      <c r="DK155" s="58"/>
      <c r="DL155" s="58"/>
      <c r="DM155" s="58"/>
      <c r="DN155" s="58"/>
      <c r="DO155" s="58"/>
      <c r="DP155" s="58"/>
      <c r="DQ155" s="58"/>
      <c r="DR155" s="58"/>
      <c r="DS155" s="58"/>
      <c r="DT155" s="58"/>
      <c r="DU155" s="58"/>
      <c r="DV155" s="58"/>
      <c r="DW155" s="58"/>
      <c r="DX155" s="58"/>
      <c r="DY155" s="58"/>
      <c r="DZ155" s="58"/>
      <c r="EA155" s="58"/>
      <c r="EB155" s="58"/>
      <c r="EC155" s="58"/>
      <c r="ED155" s="58"/>
      <c r="EE155" s="58"/>
      <c r="EF155" s="58"/>
      <c r="EG155" s="58"/>
      <c r="EH155" s="58"/>
      <c r="EI155" s="58"/>
      <c r="EJ155" s="58"/>
      <c r="EK155" s="58"/>
      <c r="EL155" s="58"/>
      <c r="EM155" s="58"/>
      <c r="EN155" s="58"/>
      <c r="EO155" s="58"/>
      <c r="EP155" s="58"/>
      <c r="EQ155" s="58"/>
    </row>
    <row r="156" spans="1:147" outlineLevel="1" x14ac:dyDescent="0.2">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c r="CL156" s="58"/>
      <c r="CM156" s="58"/>
      <c r="CN156" s="58"/>
      <c r="CO156" s="58"/>
      <c r="CP156" s="58"/>
      <c r="CQ156" s="58"/>
      <c r="CR156" s="58"/>
      <c r="CS156" s="58"/>
      <c r="CT156" s="58"/>
      <c r="CU156" s="58"/>
      <c r="CV156" s="58"/>
      <c r="CW156" s="58"/>
      <c r="CX156" s="58"/>
      <c r="CY156" s="58"/>
      <c r="CZ156" s="58"/>
      <c r="DA156" s="58"/>
      <c r="DB156" s="58"/>
      <c r="DC156" s="58"/>
      <c r="DD156" s="58"/>
      <c r="DE156" s="58"/>
      <c r="DF156" s="58"/>
      <c r="DG156" s="58"/>
      <c r="DH156" s="58"/>
      <c r="DI156" s="58"/>
      <c r="DJ156" s="58"/>
      <c r="DK156" s="58"/>
      <c r="DL156" s="58"/>
      <c r="DM156" s="58"/>
      <c r="DN156" s="58"/>
      <c r="DO156" s="58"/>
      <c r="DP156" s="58"/>
      <c r="DQ156" s="58"/>
      <c r="DR156" s="58"/>
      <c r="DS156" s="58"/>
      <c r="DT156" s="58"/>
      <c r="DU156" s="58"/>
      <c r="DV156" s="58"/>
      <c r="DW156" s="58"/>
      <c r="DX156" s="58"/>
      <c r="DY156" s="58"/>
      <c r="DZ156" s="58"/>
      <c r="EA156" s="58"/>
      <c r="EB156" s="58"/>
      <c r="EC156" s="58"/>
      <c r="ED156" s="58"/>
      <c r="EE156" s="58"/>
      <c r="EF156" s="58"/>
      <c r="EG156" s="58"/>
      <c r="EH156" s="58"/>
      <c r="EI156" s="58"/>
      <c r="EJ156" s="58"/>
      <c r="EK156" s="58"/>
      <c r="EL156" s="58"/>
      <c r="EM156" s="58"/>
      <c r="EN156" s="58"/>
      <c r="EO156" s="58"/>
      <c r="EP156" s="58"/>
      <c r="EQ156" s="58"/>
    </row>
    <row r="157" spans="1:147" outlineLevel="1" x14ac:dyDescent="0.2">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c r="CH157" s="58"/>
      <c r="CI157" s="58"/>
      <c r="CJ157" s="58"/>
      <c r="CK157" s="58"/>
      <c r="CL157" s="58"/>
      <c r="CM157" s="58"/>
      <c r="CN157" s="58"/>
      <c r="CO157" s="58"/>
      <c r="CP157" s="58"/>
      <c r="CQ157" s="58"/>
      <c r="CR157" s="58"/>
      <c r="CS157" s="58"/>
      <c r="CT157" s="58"/>
      <c r="CU157" s="58"/>
      <c r="CV157" s="58"/>
      <c r="CW157" s="58"/>
      <c r="CX157" s="58"/>
      <c r="CY157" s="58"/>
      <c r="CZ157" s="58"/>
      <c r="DA157" s="58"/>
      <c r="DB157" s="58"/>
      <c r="DC157" s="58"/>
      <c r="DD157" s="58"/>
      <c r="DE157" s="58"/>
      <c r="DF157" s="58"/>
      <c r="DG157" s="58"/>
      <c r="DH157" s="58"/>
      <c r="DI157" s="58"/>
      <c r="DJ157" s="58"/>
      <c r="DK157" s="58"/>
      <c r="DL157" s="58"/>
      <c r="DM157" s="58"/>
      <c r="DN157" s="58"/>
      <c r="DO157" s="58"/>
      <c r="DP157" s="58"/>
      <c r="DQ157" s="58"/>
      <c r="DR157" s="58"/>
      <c r="DS157" s="58"/>
      <c r="DT157" s="58"/>
      <c r="DU157" s="58"/>
      <c r="DV157" s="58"/>
      <c r="DW157" s="58"/>
      <c r="DX157" s="58"/>
      <c r="DY157" s="58"/>
      <c r="DZ157" s="58"/>
      <c r="EA157" s="58"/>
      <c r="EB157" s="58"/>
      <c r="EC157" s="58"/>
      <c r="ED157" s="58"/>
      <c r="EE157" s="58"/>
      <c r="EF157" s="58"/>
      <c r="EG157" s="58"/>
      <c r="EH157" s="58"/>
      <c r="EI157" s="58"/>
      <c r="EJ157" s="58"/>
      <c r="EK157" s="58"/>
      <c r="EL157" s="58"/>
      <c r="EM157" s="58"/>
      <c r="EN157" s="58"/>
      <c r="EO157" s="58"/>
      <c r="EP157" s="58"/>
      <c r="EQ157" s="58"/>
    </row>
    <row r="158" spans="1:147" outlineLevel="1" x14ac:dyDescent="0.2">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c r="CB158" s="58"/>
      <c r="CC158" s="58"/>
      <c r="CD158" s="58"/>
      <c r="CE158" s="58"/>
      <c r="CF158" s="58"/>
      <c r="CG158" s="58"/>
      <c r="CH158" s="58"/>
      <c r="CI158" s="58"/>
      <c r="CJ158" s="58"/>
      <c r="CK158" s="58"/>
      <c r="CL158" s="58"/>
      <c r="CM158" s="58"/>
      <c r="CN158" s="58"/>
      <c r="CO158" s="58"/>
      <c r="CP158" s="58"/>
      <c r="CQ158" s="58"/>
      <c r="CR158" s="58"/>
      <c r="CS158" s="58"/>
      <c r="CT158" s="58"/>
      <c r="CU158" s="58"/>
      <c r="CV158" s="58"/>
      <c r="CW158" s="58"/>
      <c r="CX158" s="58"/>
      <c r="CY158" s="58"/>
      <c r="CZ158" s="58"/>
      <c r="DA158" s="58"/>
      <c r="DB158" s="58"/>
      <c r="DC158" s="58"/>
      <c r="DD158" s="58"/>
      <c r="DE158" s="58"/>
      <c r="DF158" s="58"/>
      <c r="DG158" s="58"/>
      <c r="DH158" s="58"/>
      <c r="DI158" s="58"/>
      <c r="DJ158" s="58"/>
      <c r="DK158" s="58"/>
      <c r="DL158" s="58"/>
      <c r="DM158" s="58"/>
      <c r="DN158" s="58"/>
      <c r="DO158" s="58"/>
      <c r="DP158" s="58"/>
      <c r="DQ158" s="58"/>
      <c r="DR158" s="58"/>
      <c r="DS158" s="58"/>
      <c r="DT158" s="58"/>
      <c r="DU158" s="58"/>
      <c r="DV158" s="58"/>
      <c r="DW158" s="58"/>
      <c r="DX158" s="58"/>
      <c r="DY158" s="58"/>
      <c r="DZ158" s="58"/>
      <c r="EA158" s="58"/>
      <c r="EB158" s="58"/>
      <c r="EC158" s="58"/>
      <c r="ED158" s="58"/>
      <c r="EE158" s="58"/>
      <c r="EF158" s="58"/>
      <c r="EG158" s="58"/>
      <c r="EH158" s="58"/>
      <c r="EI158" s="58"/>
      <c r="EJ158" s="58"/>
      <c r="EK158" s="58"/>
      <c r="EL158" s="58"/>
      <c r="EM158" s="58"/>
      <c r="EN158" s="58"/>
      <c r="EO158" s="58"/>
      <c r="EP158" s="58"/>
      <c r="EQ158" s="58"/>
    </row>
    <row r="159" spans="1:147" outlineLevel="1" x14ac:dyDescent="0.2">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c r="CB159" s="58"/>
      <c r="CC159" s="58"/>
      <c r="CD159" s="58"/>
      <c r="CE159" s="58"/>
      <c r="CF159" s="58"/>
      <c r="CG159" s="58"/>
      <c r="CH159" s="58"/>
      <c r="CI159" s="58"/>
      <c r="CJ159" s="58"/>
      <c r="CK159" s="58"/>
      <c r="CL159" s="58"/>
      <c r="CM159" s="58"/>
      <c r="CN159" s="58"/>
      <c r="CO159" s="58"/>
      <c r="CP159" s="58"/>
      <c r="CQ159" s="58"/>
      <c r="CR159" s="58"/>
      <c r="CS159" s="58"/>
      <c r="CT159" s="58"/>
      <c r="CU159" s="58"/>
      <c r="CV159" s="58"/>
      <c r="CW159" s="58"/>
      <c r="CX159" s="58"/>
      <c r="CY159" s="58"/>
      <c r="CZ159" s="58"/>
      <c r="DA159" s="58"/>
      <c r="DB159" s="58"/>
      <c r="DC159" s="58"/>
      <c r="DD159" s="58"/>
      <c r="DE159" s="58"/>
      <c r="DF159" s="58"/>
      <c r="DG159" s="58"/>
      <c r="DH159" s="58"/>
      <c r="DI159" s="58"/>
      <c r="DJ159" s="58"/>
      <c r="DK159" s="58"/>
      <c r="DL159" s="58"/>
      <c r="DM159" s="58"/>
      <c r="DN159" s="58"/>
      <c r="DO159" s="58"/>
      <c r="DP159" s="58"/>
      <c r="DQ159" s="58"/>
      <c r="DR159" s="58"/>
      <c r="DS159" s="58"/>
      <c r="DT159" s="58"/>
      <c r="DU159" s="58"/>
      <c r="DV159" s="58"/>
      <c r="DW159" s="58"/>
      <c r="DX159" s="58"/>
      <c r="DY159" s="58"/>
      <c r="DZ159" s="58"/>
      <c r="EA159" s="58"/>
      <c r="EB159" s="58"/>
      <c r="EC159" s="58"/>
      <c r="ED159" s="58"/>
      <c r="EE159" s="58"/>
      <c r="EF159" s="58"/>
      <c r="EG159" s="58"/>
      <c r="EH159" s="58"/>
      <c r="EI159" s="58"/>
      <c r="EJ159" s="58"/>
      <c r="EK159" s="58"/>
      <c r="EL159" s="58"/>
      <c r="EM159" s="58"/>
      <c r="EN159" s="58"/>
      <c r="EO159" s="58"/>
      <c r="EP159" s="58"/>
      <c r="EQ159" s="58"/>
    </row>
    <row r="160" spans="1:147" outlineLevel="1" x14ac:dyDescent="0.2">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58"/>
      <c r="CM160" s="58"/>
      <c r="CN160" s="58"/>
      <c r="CO160" s="58"/>
      <c r="CP160" s="58"/>
      <c r="CQ160" s="58"/>
      <c r="CR160" s="58"/>
      <c r="CS160" s="58"/>
      <c r="CT160" s="58"/>
      <c r="CU160" s="58"/>
      <c r="CV160" s="58"/>
      <c r="CW160" s="58"/>
      <c r="CX160" s="58"/>
      <c r="CY160" s="58"/>
      <c r="CZ160" s="58"/>
      <c r="DA160" s="58"/>
      <c r="DB160" s="58"/>
      <c r="DC160" s="58"/>
      <c r="DD160" s="58"/>
      <c r="DE160" s="58"/>
      <c r="DF160" s="58"/>
      <c r="DG160" s="58"/>
      <c r="DH160" s="58"/>
      <c r="DI160" s="58"/>
      <c r="DJ160" s="58"/>
      <c r="DK160" s="58"/>
      <c r="DL160" s="58"/>
      <c r="DM160" s="58"/>
      <c r="DN160" s="58"/>
      <c r="DO160" s="58"/>
      <c r="DP160" s="58"/>
      <c r="DQ160" s="58"/>
      <c r="DR160" s="58"/>
      <c r="DS160" s="58"/>
      <c r="DT160" s="58"/>
      <c r="DU160" s="58"/>
      <c r="DV160" s="58"/>
      <c r="DW160" s="58"/>
      <c r="DX160" s="58"/>
      <c r="DY160" s="58"/>
      <c r="DZ160" s="58"/>
      <c r="EA160" s="58"/>
      <c r="EB160" s="58"/>
      <c r="EC160" s="58"/>
      <c r="ED160" s="58"/>
      <c r="EE160" s="58"/>
      <c r="EF160" s="58"/>
      <c r="EG160" s="58"/>
      <c r="EH160" s="58"/>
      <c r="EI160" s="58"/>
      <c r="EJ160" s="58"/>
      <c r="EK160" s="58"/>
      <c r="EL160" s="58"/>
      <c r="EM160" s="58"/>
      <c r="EN160" s="58"/>
      <c r="EO160" s="58"/>
      <c r="EP160" s="58"/>
      <c r="EQ160" s="58"/>
    </row>
    <row r="161" spans="1:147" outlineLevel="1" x14ac:dyDescent="0.2">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c r="CO161" s="58"/>
      <c r="CP161" s="58"/>
      <c r="CQ161" s="58"/>
      <c r="CR161" s="58"/>
      <c r="CS161" s="58"/>
      <c r="CT161" s="58"/>
      <c r="CU161" s="58"/>
      <c r="CV161" s="58"/>
      <c r="CW161" s="58"/>
      <c r="CX161" s="58"/>
      <c r="CY161" s="58"/>
      <c r="CZ161" s="58"/>
      <c r="DA161" s="58"/>
      <c r="DB161" s="58"/>
      <c r="DC161" s="58"/>
      <c r="DD161" s="58"/>
      <c r="DE161" s="58"/>
      <c r="DF161" s="58"/>
      <c r="DG161" s="58"/>
      <c r="DH161" s="58"/>
      <c r="DI161" s="58"/>
      <c r="DJ161" s="58"/>
      <c r="DK161" s="58"/>
      <c r="DL161" s="58"/>
      <c r="DM161" s="58"/>
      <c r="DN161" s="58"/>
      <c r="DO161" s="58"/>
      <c r="DP161" s="58"/>
      <c r="DQ161" s="58"/>
      <c r="DR161" s="58"/>
      <c r="DS161" s="58"/>
      <c r="DT161" s="58"/>
      <c r="DU161" s="58"/>
      <c r="DV161" s="58"/>
      <c r="DW161" s="58"/>
      <c r="DX161" s="58"/>
      <c r="DY161" s="58"/>
      <c r="DZ161" s="58"/>
      <c r="EA161" s="58"/>
      <c r="EB161" s="58"/>
      <c r="EC161" s="58"/>
      <c r="ED161" s="58"/>
      <c r="EE161" s="58"/>
      <c r="EF161" s="58"/>
      <c r="EG161" s="58"/>
      <c r="EH161" s="58"/>
      <c r="EI161" s="58"/>
      <c r="EJ161" s="58"/>
      <c r="EK161" s="58"/>
      <c r="EL161" s="58"/>
      <c r="EM161" s="58"/>
      <c r="EN161" s="58"/>
      <c r="EO161" s="58"/>
      <c r="EP161" s="58"/>
      <c r="EQ161" s="58"/>
    </row>
    <row r="162" spans="1:147" outlineLevel="1" x14ac:dyDescent="0.2">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c r="CB162" s="58"/>
      <c r="CC162" s="58"/>
      <c r="CD162" s="58"/>
      <c r="CE162" s="58"/>
      <c r="CF162" s="58"/>
      <c r="CG162" s="58"/>
      <c r="CH162" s="58"/>
      <c r="CI162" s="58"/>
      <c r="CJ162" s="58"/>
      <c r="CK162" s="58"/>
      <c r="CL162" s="58"/>
      <c r="CM162" s="58"/>
      <c r="CN162" s="58"/>
      <c r="CO162" s="58"/>
      <c r="CP162" s="58"/>
      <c r="CQ162" s="58"/>
      <c r="CR162" s="58"/>
      <c r="CS162" s="58"/>
      <c r="CT162" s="58"/>
      <c r="CU162" s="58"/>
      <c r="CV162" s="58"/>
      <c r="CW162" s="58"/>
      <c r="CX162" s="58"/>
      <c r="CY162" s="58"/>
      <c r="CZ162" s="58"/>
      <c r="DA162" s="58"/>
      <c r="DB162" s="58"/>
      <c r="DC162" s="58"/>
      <c r="DD162" s="58"/>
      <c r="DE162" s="58"/>
      <c r="DF162" s="58"/>
      <c r="DG162" s="58"/>
      <c r="DH162" s="58"/>
      <c r="DI162" s="58"/>
      <c r="DJ162" s="58"/>
      <c r="DK162" s="58"/>
      <c r="DL162" s="58"/>
      <c r="DM162" s="58"/>
      <c r="DN162" s="58"/>
      <c r="DO162" s="58"/>
      <c r="DP162" s="58"/>
      <c r="DQ162" s="58"/>
      <c r="DR162" s="58"/>
      <c r="DS162" s="58"/>
      <c r="DT162" s="58"/>
      <c r="DU162" s="58"/>
      <c r="DV162" s="58"/>
      <c r="DW162" s="58"/>
      <c r="DX162" s="58"/>
      <c r="DY162" s="58"/>
      <c r="DZ162" s="58"/>
      <c r="EA162" s="58"/>
      <c r="EB162" s="58"/>
      <c r="EC162" s="58"/>
      <c r="ED162" s="58"/>
      <c r="EE162" s="58"/>
      <c r="EF162" s="58"/>
      <c r="EG162" s="58"/>
      <c r="EH162" s="58"/>
      <c r="EI162" s="58"/>
      <c r="EJ162" s="58"/>
      <c r="EK162" s="58"/>
      <c r="EL162" s="58"/>
      <c r="EM162" s="58"/>
      <c r="EN162" s="58"/>
      <c r="EO162" s="58"/>
      <c r="EP162" s="58"/>
      <c r="EQ162" s="58"/>
    </row>
    <row r="163" spans="1:147" outlineLevel="1" x14ac:dyDescent="0.2">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c r="CB163" s="58"/>
      <c r="CC163" s="58"/>
      <c r="CD163" s="58"/>
      <c r="CE163" s="58"/>
      <c r="CF163" s="58"/>
      <c r="CG163" s="58"/>
      <c r="CH163" s="58"/>
      <c r="CI163" s="58"/>
      <c r="CJ163" s="58"/>
      <c r="CK163" s="58"/>
      <c r="CL163" s="58"/>
      <c r="CM163" s="58"/>
      <c r="CN163" s="58"/>
      <c r="CO163" s="58"/>
      <c r="CP163" s="58"/>
      <c r="CQ163" s="58"/>
      <c r="CR163" s="58"/>
      <c r="CS163" s="58"/>
      <c r="CT163" s="58"/>
      <c r="CU163" s="58"/>
      <c r="CV163" s="58"/>
      <c r="CW163" s="58"/>
      <c r="CX163" s="58"/>
      <c r="CY163" s="58"/>
      <c r="CZ163" s="58"/>
      <c r="DA163" s="58"/>
      <c r="DB163" s="58"/>
      <c r="DC163" s="58"/>
      <c r="DD163" s="58"/>
      <c r="DE163" s="58"/>
      <c r="DF163" s="58"/>
      <c r="DG163" s="58"/>
      <c r="DH163" s="58"/>
      <c r="DI163" s="58"/>
      <c r="DJ163" s="58"/>
      <c r="DK163" s="58"/>
      <c r="DL163" s="58"/>
      <c r="DM163" s="58"/>
      <c r="DN163" s="58"/>
      <c r="DO163" s="58"/>
      <c r="DP163" s="58"/>
      <c r="DQ163" s="58"/>
      <c r="DR163" s="58"/>
      <c r="DS163" s="58"/>
      <c r="DT163" s="58"/>
      <c r="DU163" s="58"/>
      <c r="DV163" s="58"/>
      <c r="DW163" s="58"/>
      <c r="DX163" s="58"/>
      <c r="DY163" s="58"/>
      <c r="DZ163" s="58"/>
      <c r="EA163" s="58"/>
      <c r="EB163" s="58"/>
      <c r="EC163" s="58"/>
      <c r="ED163" s="58"/>
      <c r="EE163" s="58"/>
      <c r="EF163" s="58"/>
      <c r="EG163" s="58"/>
      <c r="EH163" s="58"/>
      <c r="EI163" s="58"/>
      <c r="EJ163" s="58"/>
      <c r="EK163" s="58"/>
      <c r="EL163" s="58"/>
      <c r="EM163" s="58"/>
      <c r="EN163" s="58"/>
      <c r="EO163" s="58"/>
      <c r="EP163" s="58"/>
      <c r="EQ163" s="58"/>
    </row>
    <row r="164" spans="1:147" outlineLevel="1" x14ac:dyDescent="0.2">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c r="CF164" s="58"/>
      <c r="CG164" s="58"/>
      <c r="CH164" s="58"/>
      <c r="CI164" s="58"/>
      <c r="CJ164" s="58"/>
      <c r="CK164" s="58"/>
      <c r="CL164" s="58"/>
      <c r="CM164" s="58"/>
      <c r="CN164" s="58"/>
      <c r="CO164" s="58"/>
      <c r="CP164" s="58"/>
      <c r="CQ164" s="58"/>
      <c r="CR164" s="58"/>
      <c r="CS164" s="58"/>
      <c r="CT164" s="58"/>
      <c r="CU164" s="58"/>
      <c r="CV164" s="58"/>
      <c r="CW164" s="58"/>
      <c r="CX164" s="58"/>
      <c r="CY164" s="58"/>
      <c r="CZ164" s="58"/>
      <c r="DA164" s="58"/>
      <c r="DB164" s="58"/>
      <c r="DC164" s="58"/>
      <c r="DD164" s="58"/>
      <c r="DE164" s="58"/>
      <c r="DF164" s="58"/>
      <c r="DG164" s="58"/>
      <c r="DH164" s="58"/>
      <c r="DI164" s="58"/>
      <c r="DJ164" s="58"/>
      <c r="DK164" s="58"/>
      <c r="DL164" s="58"/>
      <c r="DM164" s="58"/>
      <c r="DN164" s="58"/>
      <c r="DO164" s="58"/>
      <c r="DP164" s="58"/>
      <c r="DQ164" s="58"/>
      <c r="DR164" s="58"/>
      <c r="DS164" s="58"/>
      <c r="DT164" s="58"/>
      <c r="DU164" s="58"/>
      <c r="DV164" s="58"/>
      <c r="DW164" s="58"/>
      <c r="DX164" s="58"/>
      <c r="DY164" s="58"/>
      <c r="DZ164" s="58"/>
      <c r="EA164" s="58"/>
      <c r="EB164" s="58"/>
      <c r="EC164" s="58"/>
      <c r="ED164" s="58"/>
      <c r="EE164" s="58"/>
      <c r="EF164" s="58"/>
      <c r="EG164" s="58"/>
      <c r="EH164" s="58"/>
      <c r="EI164" s="58"/>
      <c r="EJ164" s="58"/>
      <c r="EK164" s="58"/>
      <c r="EL164" s="58"/>
      <c r="EM164" s="58"/>
      <c r="EN164" s="58"/>
      <c r="EO164" s="58"/>
      <c r="EP164" s="58"/>
      <c r="EQ164" s="58"/>
    </row>
    <row r="165" spans="1:147" outlineLevel="1" x14ac:dyDescent="0.2">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c r="CB165" s="58"/>
      <c r="CC165" s="58"/>
      <c r="CD165" s="58"/>
      <c r="CE165" s="58"/>
      <c r="CF165" s="58"/>
      <c r="CG165" s="58"/>
      <c r="CH165" s="58"/>
      <c r="CI165" s="58"/>
      <c r="CJ165" s="58"/>
      <c r="CK165" s="58"/>
      <c r="CL165" s="58"/>
      <c r="CM165" s="58"/>
      <c r="CN165" s="58"/>
      <c r="CO165" s="58"/>
      <c r="CP165" s="58"/>
      <c r="CQ165" s="58"/>
      <c r="CR165" s="58"/>
      <c r="CS165" s="58"/>
      <c r="CT165" s="58"/>
      <c r="CU165" s="58"/>
      <c r="CV165" s="58"/>
      <c r="CW165" s="58"/>
      <c r="CX165" s="58"/>
      <c r="CY165" s="58"/>
      <c r="CZ165" s="58"/>
      <c r="DA165" s="58"/>
      <c r="DB165" s="58"/>
      <c r="DC165" s="58"/>
      <c r="DD165" s="58"/>
      <c r="DE165" s="58"/>
      <c r="DF165" s="58"/>
      <c r="DG165" s="58"/>
      <c r="DH165" s="58"/>
      <c r="DI165" s="58"/>
      <c r="DJ165" s="58"/>
      <c r="DK165" s="58"/>
      <c r="DL165" s="58"/>
      <c r="DM165" s="58"/>
      <c r="DN165" s="58"/>
      <c r="DO165" s="58"/>
      <c r="DP165" s="58"/>
      <c r="DQ165" s="58"/>
      <c r="DR165" s="58"/>
      <c r="DS165" s="58"/>
      <c r="DT165" s="58"/>
      <c r="DU165" s="58"/>
      <c r="DV165" s="58"/>
      <c r="DW165" s="58"/>
      <c r="DX165" s="58"/>
      <c r="DY165" s="58"/>
      <c r="DZ165" s="58"/>
      <c r="EA165" s="58"/>
      <c r="EB165" s="58"/>
      <c r="EC165" s="58"/>
      <c r="ED165" s="58"/>
      <c r="EE165" s="58"/>
      <c r="EF165" s="58"/>
      <c r="EG165" s="58"/>
      <c r="EH165" s="58"/>
      <c r="EI165" s="58"/>
      <c r="EJ165" s="58"/>
      <c r="EK165" s="58"/>
      <c r="EL165" s="58"/>
      <c r="EM165" s="58"/>
      <c r="EN165" s="58"/>
      <c r="EO165" s="58"/>
      <c r="EP165" s="58"/>
      <c r="EQ165" s="58"/>
    </row>
    <row r="166" spans="1:147" outlineLevel="1" x14ac:dyDescent="0.2">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c r="CB166" s="58"/>
      <c r="CC166" s="58"/>
      <c r="CD166" s="58"/>
      <c r="CE166" s="58"/>
      <c r="CF166" s="58"/>
      <c r="CG166" s="58"/>
      <c r="CH166" s="58"/>
      <c r="CI166" s="58"/>
      <c r="CJ166" s="58"/>
      <c r="CK166" s="58"/>
      <c r="CL166" s="58"/>
      <c r="CM166" s="58"/>
      <c r="CN166" s="58"/>
      <c r="CO166" s="58"/>
      <c r="CP166" s="58"/>
      <c r="CQ166" s="58"/>
      <c r="CR166" s="58"/>
      <c r="CS166" s="58"/>
      <c r="CT166" s="58"/>
      <c r="CU166" s="58"/>
      <c r="CV166" s="58"/>
      <c r="CW166" s="58"/>
      <c r="CX166" s="58"/>
      <c r="CY166" s="58"/>
      <c r="CZ166" s="58"/>
      <c r="DA166" s="58"/>
      <c r="DB166" s="58"/>
      <c r="DC166" s="58"/>
      <c r="DD166" s="58"/>
      <c r="DE166" s="58"/>
      <c r="DF166" s="58"/>
      <c r="DG166" s="58"/>
      <c r="DH166" s="58"/>
      <c r="DI166" s="58"/>
      <c r="DJ166" s="58"/>
      <c r="DK166" s="58"/>
      <c r="DL166" s="58"/>
      <c r="DM166" s="58"/>
      <c r="DN166" s="58"/>
      <c r="DO166" s="58"/>
      <c r="DP166" s="58"/>
      <c r="DQ166" s="58"/>
      <c r="DR166" s="58"/>
      <c r="DS166" s="58"/>
      <c r="DT166" s="58"/>
      <c r="DU166" s="58"/>
      <c r="DV166" s="58"/>
      <c r="DW166" s="58"/>
      <c r="DX166" s="58"/>
      <c r="DY166" s="58"/>
      <c r="DZ166" s="58"/>
      <c r="EA166" s="58"/>
      <c r="EB166" s="58"/>
      <c r="EC166" s="58"/>
      <c r="ED166" s="58"/>
      <c r="EE166" s="58"/>
      <c r="EF166" s="58"/>
      <c r="EG166" s="58"/>
      <c r="EH166" s="58"/>
      <c r="EI166" s="58"/>
      <c r="EJ166" s="58"/>
      <c r="EK166" s="58"/>
      <c r="EL166" s="58"/>
      <c r="EM166" s="58"/>
      <c r="EN166" s="58"/>
      <c r="EO166" s="58"/>
      <c r="EP166" s="58"/>
      <c r="EQ166" s="58"/>
    </row>
    <row r="167" spans="1:147" outlineLevel="1" x14ac:dyDescent="0.2">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c r="CL167" s="58"/>
      <c r="CM167" s="58"/>
      <c r="CN167" s="58"/>
      <c r="CO167" s="58"/>
      <c r="CP167" s="58"/>
      <c r="CQ167" s="58"/>
      <c r="CR167" s="58"/>
      <c r="CS167" s="58"/>
      <c r="CT167" s="58"/>
      <c r="CU167" s="58"/>
      <c r="CV167" s="58"/>
      <c r="CW167" s="58"/>
      <c r="CX167" s="58"/>
      <c r="CY167" s="58"/>
      <c r="CZ167" s="58"/>
      <c r="DA167" s="58"/>
      <c r="DB167" s="58"/>
      <c r="DC167" s="58"/>
      <c r="DD167" s="58"/>
      <c r="DE167" s="58"/>
      <c r="DF167" s="58"/>
      <c r="DG167" s="58"/>
      <c r="DH167" s="58"/>
      <c r="DI167" s="58"/>
      <c r="DJ167" s="58"/>
      <c r="DK167" s="58"/>
      <c r="DL167" s="58"/>
      <c r="DM167" s="58"/>
      <c r="DN167" s="58"/>
      <c r="DO167" s="58"/>
      <c r="DP167" s="58"/>
      <c r="DQ167" s="58"/>
      <c r="DR167" s="58"/>
      <c r="DS167" s="58"/>
      <c r="DT167" s="58"/>
      <c r="DU167" s="58"/>
      <c r="DV167" s="58"/>
      <c r="DW167" s="58"/>
      <c r="DX167" s="58"/>
      <c r="DY167" s="58"/>
      <c r="DZ167" s="58"/>
      <c r="EA167" s="58"/>
      <c r="EB167" s="58"/>
      <c r="EC167" s="58"/>
      <c r="ED167" s="58"/>
      <c r="EE167" s="58"/>
      <c r="EF167" s="58"/>
      <c r="EG167" s="58"/>
      <c r="EH167" s="58"/>
      <c r="EI167" s="58"/>
      <c r="EJ167" s="58"/>
      <c r="EK167" s="58"/>
      <c r="EL167" s="58"/>
      <c r="EM167" s="58"/>
      <c r="EN167" s="58"/>
      <c r="EO167" s="58"/>
      <c r="EP167" s="58"/>
      <c r="EQ167" s="58"/>
    </row>
    <row r="168" spans="1:147" outlineLevel="1" x14ac:dyDescent="0.2">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c r="CB168" s="58"/>
      <c r="CC168" s="58"/>
      <c r="CD168" s="58"/>
      <c r="CE168" s="58"/>
      <c r="CF168" s="58"/>
      <c r="CG168" s="58"/>
      <c r="CH168" s="58"/>
      <c r="CI168" s="58"/>
      <c r="CJ168" s="58"/>
      <c r="CK168" s="58"/>
      <c r="CL168" s="58"/>
      <c r="CM168" s="58"/>
      <c r="CN168" s="58"/>
      <c r="CO168" s="58"/>
      <c r="CP168" s="58"/>
      <c r="CQ168" s="58"/>
      <c r="CR168" s="58"/>
      <c r="CS168" s="58"/>
      <c r="CT168" s="58"/>
      <c r="CU168" s="58"/>
      <c r="CV168" s="58"/>
      <c r="CW168" s="58"/>
      <c r="CX168" s="58"/>
      <c r="CY168" s="58"/>
      <c r="CZ168" s="58"/>
      <c r="DA168" s="58"/>
      <c r="DB168" s="58"/>
      <c r="DC168" s="58"/>
      <c r="DD168" s="58"/>
      <c r="DE168" s="58"/>
      <c r="DF168" s="58"/>
      <c r="DG168" s="58"/>
      <c r="DH168" s="58"/>
      <c r="DI168" s="58"/>
      <c r="DJ168" s="58"/>
      <c r="DK168" s="58"/>
      <c r="DL168" s="58"/>
      <c r="DM168" s="58"/>
      <c r="DN168" s="58"/>
      <c r="DO168" s="58"/>
      <c r="DP168" s="58"/>
      <c r="DQ168" s="58"/>
      <c r="DR168" s="58"/>
      <c r="DS168" s="58"/>
      <c r="DT168" s="58"/>
      <c r="DU168" s="58"/>
      <c r="DV168" s="58"/>
      <c r="DW168" s="58"/>
      <c r="DX168" s="58"/>
      <c r="DY168" s="58"/>
      <c r="DZ168" s="58"/>
      <c r="EA168" s="58"/>
      <c r="EB168" s="58"/>
      <c r="EC168" s="58"/>
      <c r="ED168" s="58"/>
      <c r="EE168" s="58"/>
      <c r="EF168" s="58"/>
      <c r="EG168" s="58"/>
      <c r="EH168" s="58"/>
      <c r="EI168" s="58"/>
      <c r="EJ168" s="58"/>
      <c r="EK168" s="58"/>
      <c r="EL168" s="58"/>
      <c r="EM168" s="58"/>
      <c r="EN168" s="58"/>
      <c r="EO168" s="58"/>
      <c r="EP168" s="58"/>
      <c r="EQ168" s="58"/>
    </row>
    <row r="169" spans="1:147" outlineLevel="1" x14ac:dyDescent="0.2">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c r="CB169" s="58"/>
      <c r="CC169" s="58"/>
      <c r="CD169" s="58"/>
      <c r="CE169" s="58"/>
      <c r="CF169" s="58"/>
      <c r="CG169" s="58"/>
      <c r="CH169" s="58"/>
      <c r="CI169" s="58"/>
      <c r="CJ169" s="58"/>
      <c r="CK169" s="58"/>
      <c r="CL169" s="58"/>
      <c r="CM169" s="58"/>
      <c r="CN169" s="58"/>
      <c r="CO169" s="58"/>
      <c r="CP169" s="58"/>
      <c r="CQ169" s="58"/>
      <c r="CR169" s="58"/>
      <c r="CS169" s="58"/>
      <c r="CT169" s="58"/>
      <c r="CU169" s="58"/>
      <c r="CV169" s="58"/>
      <c r="CW169" s="58"/>
      <c r="CX169" s="58"/>
      <c r="CY169" s="58"/>
      <c r="CZ169" s="58"/>
      <c r="DA169" s="58"/>
      <c r="DB169" s="58"/>
      <c r="DC169" s="58"/>
      <c r="DD169" s="58"/>
      <c r="DE169" s="58"/>
      <c r="DF169" s="58"/>
      <c r="DG169" s="58"/>
      <c r="DH169" s="58"/>
      <c r="DI169" s="58"/>
      <c r="DJ169" s="58"/>
      <c r="DK169" s="58"/>
      <c r="DL169" s="58"/>
      <c r="DM169" s="58"/>
      <c r="DN169" s="58"/>
      <c r="DO169" s="58"/>
      <c r="DP169" s="58"/>
      <c r="DQ169" s="58"/>
      <c r="DR169" s="58"/>
      <c r="DS169" s="58"/>
      <c r="DT169" s="58"/>
      <c r="DU169" s="58"/>
      <c r="DV169" s="58"/>
      <c r="DW169" s="58"/>
      <c r="DX169" s="58"/>
      <c r="DY169" s="58"/>
      <c r="DZ169" s="58"/>
      <c r="EA169" s="58"/>
      <c r="EB169" s="58"/>
      <c r="EC169" s="58"/>
      <c r="ED169" s="58"/>
      <c r="EE169" s="58"/>
      <c r="EF169" s="58"/>
      <c r="EG169" s="58"/>
      <c r="EH169" s="58"/>
      <c r="EI169" s="58"/>
      <c r="EJ169" s="58"/>
      <c r="EK169" s="58"/>
      <c r="EL169" s="58"/>
      <c r="EM169" s="58"/>
      <c r="EN169" s="58"/>
      <c r="EO169" s="58"/>
      <c r="EP169" s="58"/>
      <c r="EQ169" s="58"/>
    </row>
    <row r="170" spans="1:147" outlineLevel="1" x14ac:dyDescent="0.2">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c r="CB170" s="58"/>
      <c r="CC170" s="58"/>
      <c r="CD170" s="58"/>
      <c r="CE170" s="58"/>
      <c r="CF170" s="58"/>
      <c r="CG170" s="58"/>
      <c r="CH170" s="58"/>
      <c r="CI170" s="58"/>
      <c r="CJ170" s="58"/>
      <c r="CK170" s="58"/>
      <c r="CL170" s="58"/>
      <c r="CM170" s="58"/>
      <c r="CN170" s="58"/>
      <c r="CO170" s="58"/>
      <c r="CP170" s="58"/>
      <c r="CQ170" s="58"/>
      <c r="CR170" s="58"/>
      <c r="CS170" s="58"/>
      <c r="CT170" s="58"/>
      <c r="CU170" s="58"/>
      <c r="CV170" s="58"/>
      <c r="CW170" s="58"/>
      <c r="CX170" s="58"/>
      <c r="CY170" s="58"/>
      <c r="CZ170" s="58"/>
      <c r="DA170" s="58"/>
      <c r="DB170" s="58"/>
      <c r="DC170" s="58"/>
      <c r="DD170" s="58"/>
      <c r="DE170" s="58"/>
      <c r="DF170" s="58"/>
      <c r="DG170" s="58"/>
      <c r="DH170" s="58"/>
      <c r="DI170" s="58"/>
      <c r="DJ170" s="58"/>
      <c r="DK170" s="58"/>
      <c r="DL170" s="58"/>
      <c r="DM170" s="58"/>
      <c r="DN170" s="58"/>
      <c r="DO170" s="58"/>
      <c r="DP170" s="58"/>
      <c r="DQ170" s="58"/>
      <c r="DR170" s="58"/>
      <c r="DS170" s="58"/>
      <c r="DT170" s="58"/>
      <c r="DU170" s="58"/>
      <c r="DV170" s="58"/>
      <c r="DW170" s="58"/>
      <c r="DX170" s="58"/>
      <c r="DY170" s="58"/>
      <c r="DZ170" s="58"/>
      <c r="EA170" s="58"/>
      <c r="EB170" s="58"/>
      <c r="EC170" s="58"/>
      <c r="ED170" s="58"/>
      <c r="EE170" s="58"/>
      <c r="EF170" s="58"/>
      <c r="EG170" s="58"/>
      <c r="EH170" s="58"/>
      <c r="EI170" s="58"/>
      <c r="EJ170" s="58"/>
      <c r="EK170" s="58"/>
      <c r="EL170" s="58"/>
      <c r="EM170" s="58"/>
      <c r="EN170" s="58"/>
      <c r="EO170" s="58"/>
      <c r="EP170" s="58"/>
      <c r="EQ170" s="58"/>
    </row>
    <row r="171" spans="1:147" outlineLevel="1" x14ac:dyDescent="0.2">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c r="CB171" s="58"/>
      <c r="CC171" s="58"/>
      <c r="CD171" s="58"/>
      <c r="CE171" s="58"/>
      <c r="CF171" s="58"/>
      <c r="CG171" s="58"/>
      <c r="CH171" s="58"/>
      <c r="CI171" s="58"/>
      <c r="CJ171" s="58"/>
      <c r="CK171" s="58"/>
      <c r="CL171" s="58"/>
      <c r="CM171" s="58"/>
      <c r="CN171" s="58"/>
      <c r="CO171" s="58"/>
      <c r="CP171" s="58"/>
      <c r="CQ171" s="58"/>
      <c r="CR171" s="58"/>
      <c r="CS171" s="58"/>
      <c r="CT171" s="58"/>
      <c r="CU171" s="58"/>
      <c r="CV171" s="58"/>
      <c r="CW171" s="58"/>
      <c r="CX171" s="58"/>
      <c r="CY171" s="58"/>
      <c r="CZ171" s="58"/>
      <c r="DA171" s="58"/>
      <c r="DB171" s="58"/>
      <c r="DC171" s="58"/>
      <c r="DD171" s="58"/>
      <c r="DE171" s="58"/>
      <c r="DF171" s="58"/>
      <c r="DG171" s="58"/>
      <c r="DH171" s="58"/>
      <c r="DI171" s="58"/>
      <c r="DJ171" s="58"/>
      <c r="DK171" s="58"/>
      <c r="DL171" s="58"/>
      <c r="DM171" s="58"/>
      <c r="DN171" s="58"/>
      <c r="DO171" s="58"/>
      <c r="DP171" s="58"/>
      <c r="DQ171" s="58"/>
      <c r="DR171" s="58"/>
      <c r="DS171" s="58"/>
      <c r="DT171" s="58"/>
      <c r="DU171" s="58"/>
      <c r="DV171" s="58"/>
      <c r="DW171" s="58"/>
      <c r="DX171" s="58"/>
      <c r="DY171" s="58"/>
      <c r="DZ171" s="58"/>
      <c r="EA171" s="58"/>
      <c r="EB171" s="58"/>
      <c r="EC171" s="58"/>
      <c r="ED171" s="58"/>
      <c r="EE171" s="58"/>
      <c r="EF171" s="58"/>
      <c r="EG171" s="58"/>
      <c r="EH171" s="58"/>
      <c r="EI171" s="58"/>
      <c r="EJ171" s="58"/>
      <c r="EK171" s="58"/>
      <c r="EL171" s="58"/>
      <c r="EM171" s="58"/>
      <c r="EN171" s="58"/>
      <c r="EO171" s="58"/>
      <c r="EP171" s="58"/>
      <c r="EQ171" s="58"/>
    </row>
    <row r="172" spans="1:147" x14ac:dyDescent="0.2">
      <c r="A172" s="74"/>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c r="CB172" s="58"/>
      <c r="CC172" s="58"/>
      <c r="CD172" s="58"/>
      <c r="CE172" s="58"/>
      <c r="CF172" s="58"/>
      <c r="CG172" s="58"/>
      <c r="CH172" s="58"/>
      <c r="CI172" s="58"/>
      <c r="CJ172" s="58"/>
      <c r="CK172" s="58"/>
      <c r="CL172" s="58"/>
      <c r="CM172" s="58"/>
      <c r="CN172" s="58"/>
      <c r="CO172" s="58"/>
      <c r="CP172" s="58"/>
      <c r="CQ172" s="58"/>
      <c r="CR172" s="58"/>
      <c r="CS172" s="58"/>
      <c r="CT172" s="58"/>
      <c r="CU172" s="58"/>
      <c r="CV172" s="58"/>
      <c r="CW172" s="58"/>
      <c r="CX172" s="58"/>
      <c r="CY172" s="58"/>
      <c r="CZ172" s="58"/>
      <c r="DA172" s="58"/>
      <c r="DB172" s="58"/>
      <c r="DC172" s="58"/>
      <c r="DD172" s="58"/>
      <c r="DE172" s="58"/>
      <c r="DF172" s="58"/>
      <c r="DG172" s="58"/>
      <c r="DH172" s="58"/>
      <c r="DI172" s="58"/>
      <c r="DJ172" s="58"/>
      <c r="DK172" s="58"/>
      <c r="DL172" s="58"/>
      <c r="DM172" s="58"/>
      <c r="DN172" s="58"/>
      <c r="DO172" s="58"/>
      <c r="DP172" s="58"/>
      <c r="DQ172" s="58"/>
      <c r="DR172" s="58"/>
      <c r="DS172" s="58"/>
      <c r="DT172" s="58"/>
      <c r="DU172" s="58"/>
      <c r="DV172" s="58"/>
      <c r="DW172" s="58"/>
      <c r="DX172" s="58"/>
      <c r="DY172" s="58"/>
      <c r="DZ172" s="58"/>
      <c r="EA172" s="58"/>
      <c r="EB172" s="58"/>
      <c r="EC172" s="58"/>
      <c r="ED172" s="58"/>
      <c r="EE172" s="58"/>
      <c r="EF172" s="58"/>
      <c r="EG172" s="58"/>
      <c r="EH172" s="58"/>
      <c r="EI172" s="58"/>
      <c r="EJ172" s="58"/>
      <c r="EK172" s="58"/>
      <c r="EL172" s="58"/>
      <c r="EM172" s="58"/>
      <c r="EN172" s="58"/>
      <c r="EO172" s="58"/>
      <c r="EP172" s="58"/>
      <c r="EQ172" s="58"/>
    </row>
    <row r="173" spans="1:147" x14ac:dyDescent="0.2">
      <c r="A173" s="11" t="s">
        <v>174</v>
      </c>
      <c r="AT173" s="58" t="s">
        <v>211</v>
      </c>
      <c r="AU173" s="58"/>
      <c r="AV173" s="58"/>
      <c r="AW173" s="58">
        <v>10</v>
      </c>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c r="CO173" s="58"/>
      <c r="CP173" s="58"/>
      <c r="CQ173" s="58"/>
      <c r="CR173" s="58"/>
      <c r="CS173" s="58"/>
      <c r="CT173" s="58"/>
      <c r="CU173" s="58"/>
      <c r="CV173" s="58"/>
      <c r="CW173" s="58"/>
      <c r="CX173" s="58"/>
      <c r="CY173" s="58"/>
      <c r="CZ173" s="58"/>
      <c r="DA173" s="58"/>
      <c r="DB173" s="58"/>
      <c r="DC173" s="58"/>
      <c r="DD173" s="58"/>
      <c r="DE173" s="58"/>
      <c r="DF173" s="58"/>
      <c r="DG173" s="58"/>
      <c r="DH173" s="58"/>
      <c r="DI173" s="58"/>
      <c r="DJ173" s="58"/>
      <c r="DK173" s="58"/>
      <c r="DL173" s="58"/>
      <c r="DM173" s="58"/>
      <c r="DN173" s="58"/>
      <c r="DO173" s="58"/>
      <c r="DP173" s="58"/>
      <c r="DQ173" s="58"/>
      <c r="DR173" s="58"/>
      <c r="DS173" s="58"/>
      <c r="DT173" s="58"/>
      <c r="DU173" s="58"/>
      <c r="DV173" s="58"/>
      <c r="DW173" s="58"/>
      <c r="DX173" s="58"/>
      <c r="DY173" s="58"/>
      <c r="DZ173" s="58"/>
      <c r="EA173" s="58"/>
      <c r="EB173" s="58"/>
      <c r="EC173" s="58"/>
      <c r="ED173" s="58"/>
      <c r="EE173" s="58"/>
      <c r="EF173" s="58"/>
      <c r="EG173" s="58"/>
      <c r="EH173" s="58"/>
      <c r="EI173" s="58"/>
      <c r="EJ173" s="58"/>
      <c r="EK173" s="58"/>
      <c r="EL173" s="58"/>
      <c r="EM173" s="58"/>
      <c r="EN173" s="58"/>
      <c r="EO173" s="58"/>
      <c r="EP173" s="58"/>
      <c r="EQ173" s="58"/>
    </row>
    <row r="174" spans="1:147" outlineLevel="1" x14ac:dyDescent="0.2">
      <c r="E174" s="25" t="s">
        <v>211</v>
      </c>
      <c r="F174" s="57">
        <f>$AW$173/20</f>
        <v>0.5</v>
      </c>
      <c r="AT174" s="58" t="s">
        <v>188</v>
      </c>
      <c r="AU174" s="58">
        <v>0</v>
      </c>
      <c r="AV174" s="58">
        <v>0.01</v>
      </c>
      <c r="AW174" s="58">
        <v>0.02</v>
      </c>
      <c r="AX174" s="58">
        <v>0.03</v>
      </c>
      <c r="AY174" s="58">
        <v>0.04</v>
      </c>
      <c r="AZ174" s="58">
        <v>0.05</v>
      </c>
      <c r="BA174" s="58">
        <v>6.0000000000000005E-2</v>
      </c>
      <c r="BB174" s="58">
        <v>7.0000000000000007E-2</v>
      </c>
      <c r="BC174" s="58">
        <v>0.08</v>
      </c>
      <c r="BD174" s="58">
        <v>0.09</v>
      </c>
      <c r="BE174" s="58">
        <v>9.9999999999999992E-2</v>
      </c>
      <c r="BF174" s="58">
        <v>0.10999999999999999</v>
      </c>
      <c r="BG174" s="58">
        <v>0.11999999999999998</v>
      </c>
      <c r="BH174" s="58">
        <v>0.12999999999999998</v>
      </c>
      <c r="BI174" s="58">
        <v>0.13999999999999999</v>
      </c>
      <c r="BJ174" s="58">
        <v>0.15</v>
      </c>
      <c r="BK174" s="58">
        <v>0.16</v>
      </c>
      <c r="BL174" s="58">
        <v>0.17</v>
      </c>
      <c r="BM174" s="58">
        <v>0.18000000000000002</v>
      </c>
      <c r="BN174" s="58">
        <v>0.19000000000000003</v>
      </c>
      <c r="BO174" s="58">
        <v>0.20000000000000004</v>
      </c>
      <c r="BP174" s="58">
        <v>0.21000000000000005</v>
      </c>
      <c r="BQ174" s="58">
        <v>0.22000000000000006</v>
      </c>
      <c r="BR174" s="58">
        <v>0.23000000000000007</v>
      </c>
      <c r="BS174" s="58">
        <v>0.24000000000000007</v>
      </c>
      <c r="BT174" s="58">
        <v>0.25000000000000006</v>
      </c>
      <c r="BU174" s="58">
        <v>0.26000000000000006</v>
      </c>
      <c r="BV174" s="58">
        <v>0.27000000000000007</v>
      </c>
      <c r="BW174" s="58">
        <v>0.28000000000000008</v>
      </c>
      <c r="BX174" s="58">
        <v>0.29000000000000009</v>
      </c>
      <c r="BY174" s="58">
        <v>0.3000000000000001</v>
      </c>
      <c r="BZ174" s="58">
        <v>0.31000000000000011</v>
      </c>
      <c r="CA174" s="58">
        <v>0.32000000000000012</v>
      </c>
      <c r="CB174" s="58">
        <v>0.33000000000000013</v>
      </c>
      <c r="CC174" s="58">
        <v>0.34000000000000014</v>
      </c>
      <c r="CD174" s="58">
        <v>0.35000000000000014</v>
      </c>
      <c r="CE174" s="58">
        <v>0.36000000000000015</v>
      </c>
      <c r="CF174" s="58">
        <v>0.37000000000000016</v>
      </c>
      <c r="CG174" s="58">
        <v>0.38000000000000017</v>
      </c>
      <c r="CH174" s="58">
        <v>0.39000000000000018</v>
      </c>
      <c r="CI174" s="58">
        <v>0.40000000000000019</v>
      </c>
      <c r="CJ174" s="58">
        <v>0.4100000000000002</v>
      </c>
      <c r="CK174" s="58">
        <v>0.42000000000000021</v>
      </c>
      <c r="CL174" s="58">
        <v>0.43000000000000022</v>
      </c>
      <c r="CM174" s="58">
        <v>0.44000000000000022</v>
      </c>
      <c r="CN174" s="58">
        <v>0.45000000000000023</v>
      </c>
      <c r="CO174" s="58">
        <v>0.46000000000000024</v>
      </c>
      <c r="CP174" s="58">
        <v>0.47000000000000025</v>
      </c>
      <c r="CQ174" s="58">
        <v>0.48000000000000026</v>
      </c>
      <c r="CR174" s="58">
        <v>0.49000000000000027</v>
      </c>
      <c r="CS174" s="58">
        <v>0.50000000000000022</v>
      </c>
      <c r="CT174" s="58">
        <v>0.51000000000000023</v>
      </c>
      <c r="CU174" s="58">
        <v>0.52000000000000024</v>
      </c>
      <c r="CV174" s="58">
        <v>0.53000000000000025</v>
      </c>
      <c r="CW174" s="58">
        <v>0.54000000000000026</v>
      </c>
      <c r="CX174" s="58">
        <v>0.55000000000000027</v>
      </c>
      <c r="CY174" s="58">
        <v>0.56000000000000028</v>
      </c>
      <c r="CZ174" s="58">
        <v>0.57000000000000028</v>
      </c>
      <c r="DA174" s="58">
        <v>0.58000000000000029</v>
      </c>
      <c r="DB174" s="58">
        <v>0.5900000000000003</v>
      </c>
      <c r="DC174" s="58">
        <v>0.60000000000000031</v>
      </c>
      <c r="DD174" s="58">
        <v>0.61000000000000032</v>
      </c>
      <c r="DE174" s="58">
        <v>0.62000000000000033</v>
      </c>
      <c r="DF174" s="58">
        <v>0.63000000000000034</v>
      </c>
      <c r="DG174" s="58">
        <v>0.64000000000000035</v>
      </c>
      <c r="DH174" s="58">
        <v>0.65000000000000036</v>
      </c>
      <c r="DI174" s="58">
        <v>0.66000000000000036</v>
      </c>
      <c r="DJ174" s="58">
        <v>0.67000000000000037</v>
      </c>
      <c r="DK174" s="58">
        <v>0.68000000000000038</v>
      </c>
      <c r="DL174" s="58">
        <v>0.69000000000000039</v>
      </c>
      <c r="DM174" s="58">
        <v>0.7000000000000004</v>
      </c>
      <c r="DN174" s="58">
        <v>0.71000000000000041</v>
      </c>
      <c r="DO174" s="58">
        <v>0.72000000000000042</v>
      </c>
      <c r="DP174" s="58">
        <v>0.73000000000000043</v>
      </c>
      <c r="DQ174" s="58">
        <v>0.74000000000000044</v>
      </c>
      <c r="DR174" s="58">
        <v>0.75000000000000044</v>
      </c>
      <c r="DS174" s="58">
        <v>0.76000000000000045</v>
      </c>
      <c r="DT174" s="58">
        <v>0.77000000000000046</v>
      </c>
      <c r="DU174" s="58">
        <v>0.78000000000000047</v>
      </c>
      <c r="DV174" s="58">
        <v>0.79000000000000048</v>
      </c>
      <c r="DW174" s="58">
        <v>0.80000000000000049</v>
      </c>
      <c r="DX174" s="58">
        <v>0.8100000000000005</v>
      </c>
      <c r="DY174" s="58">
        <v>0.82000000000000051</v>
      </c>
      <c r="DZ174" s="58">
        <v>0.83000000000000052</v>
      </c>
      <c r="EA174" s="58">
        <v>0.84000000000000052</v>
      </c>
      <c r="EB174" s="58">
        <v>0.85000000000000053</v>
      </c>
      <c r="EC174" s="58">
        <v>0.86000000000000054</v>
      </c>
      <c r="ED174" s="58">
        <v>0.87000000000000055</v>
      </c>
      <c r="EE174" s="58">
        <v>0.88000000000000056</v>
      </c>
      <c r="EF174" s="58">
        <v>0.89000000000000057</v>
      </c>
      <c r="EG174" s="58">
        <v>0.90000000000000058</v>
      </c>
      <c r="EH174" s="58">
        <v>0.91000000000000059</v>
      </c>
      <c r="EI174" s="58">
        <v>0.9200000000000006</v>
      </c>
      <c r="EJ174" s="58">
        <v>0.9300000000000006</v>
      </c>
      <c r="EK174" s="58">
        <v>0.94000000000000061</v>
      </c>
      <c r="EL174" s="58">
        <v>0.95000000000000062</v>
      </c>
      <c r="EM174" s="58">
        <v>0.96000000000000063</v>
      </c>
      <c r="EN174" s="58">
        <v>0.97000000000000064</v>
      </c>
      <c r="EO174" s="58">
        <v>0.98000000000000065</v>
      </c>
      <c r="EP174" s="58">
        <v>0.99000000000000066</v>
      </c>
      <c r="EQ174" s="58">
        <v>1.0000000000000007</v>
      </c>
    </row>
    <row r="175" spans="1:147" outlineLevel="1" x14ac:dyDescent="0.2">
      <c r="AT175" s="58" t="s">
        <v>212</v>
      </c>
      <c r="AU175" s="58">
        <v>0.92682926829268297</v>
      </c>
      <c r="AV175" s="58">
        <v>0.13414634146341464</v>
      </c>
      <c r="AW175" s="58">
        <v>0.27479674796747966</v>
      </c>
      <c r="AX175" s="58">
        <v>0.10650406504065041</v>
      </c>
      <c r="AY175" s="58">
        <v>9.4308943089430886E-2</v>
      </c>
      <c r="AZ175" s="58">
        <v>8.3739837398373984E-2</v>
      </c>
      <c r="BA175" s="58">
        <v>7.3983739837398366E-2</v>
      </c>
      <c r="BB175" s="58">
        <v>6.8292682926829273E-2</v>
      </c>
      <c r="BC175" s="58">
        <v>6.2601626016260167E-2</v>
      </c>
      <c r="BD175" s="58">
        <v>5.9349593495934959E-2</v>
      </c>
      <c r="BE175" s="58">
        <v>5.6910569105691054E-2</v>
      </c>
      <c r="BF175" s="58">
        <v>5.4471544715447157E-2</v>
      </c>
      <c r="BG175" s="58">
        <v>5.2845528455284556E-2</v>
      </c>
      <c r="BH175" s="58">
        <v>4.9593495934959347E-2</v>
      </c>
      <c r="BI175" s="58">
        <v>4.5528455284552842E-2</v>
      </c>
      <c r="BJ175" s="58">
        <v>4.065040650406504E-2</v>
      </c>
      <c r="BK175" s="58">
        <v>3.6585365853658534E-2</v>
      </c>
      <c r="BL175" s="58">
        <v>3.2520325203252036E-2</v>
      </c>
      <c r="BM175" s="58">
        <v>3.0081300813008131E-2</v>
      </c>
      <c r="BN175" s="58">
        <v>2.8455284552845527E-2</v>
      </c>
      <c r="BO175" s="58">
        <v>2.8455284552845527E-2</v>
      </c>
      <c r="BP175" s="58">
        <v>2.8455284552845527E-2</v>
      </c>
      <c r="BQ175" s="58">
        <v>2.7642276422764227E-2</v>
      </c>
      <c r="BR175" s="58">
        <v>2.6829268292682926E-2</v>
      </c>
      <c r="BS175" s="58">
        <v>2.6016260162601626E-2</v>
      </c>
      <c r="BT175" s="58">
        <v>2.3577235772357721E-2</v>
      </c>
      <c r="BU175" s="58">
        <v>2.113821138211382E-2</v>
      </c>
      <c r="BV175" s="58">
        <v>1.9512195121951219E-2</v>
      </c>
      <c r="BW175" s="58">
        <v>1.7886178861788619E-2</v>
      </c>
      <c r="BX175" s="58">
        <v>1.6260162601626018E-2</v>
      </c>
      <c r="BY175" s="58">
        <v>1.6260162601626018E-2</v>
      </c>
      <c r="BZ175" s="58">
        <v>1.6260162601626018E-2</v>
      </c>
      <c r="CA175" s="58">
        <v>1.6260162601626018E-2</v>
      </c>
      <c r="CB175" s="58">
        <v>1.6260162601626018E-2</v>
      </c>
      <c r="CC175" s="58">
        <v>1.6260162601626018E-2</v>
      </c>
      <c r="CD175" s="58">
        <v>1.6260162601626018E-2</v>
      </c>
      <c r="CE175" s="58">
        <v>1.6260162601626018E-2</v>
      </c>
      <c r="CF175" s="58">
        <v>1.6260162601626018E-2</v>
      </c>
      <c r="CG175" s="58">
        <v>1.6260162601626018E-2</v>
      </c>
      <c r="CH175" s="58">
        <v>1.4634146341463415E-2</v>
      </c>
      <c r="CI175" s="58">
        <v>1.3008130081300813E-2</v>
      </c>
      <c r="CJ175" s="58">
        <v>1.1382113821138211E-2</v>
      </c>
      <c r="CK175" s="58">
        <v>9.7560975609756097E-3</v>
      </c>
      <c r="CL175" s="58">
        <v>8.130081300813009E-3</v>
      </c>
      <c r="CM175" s="58">
        <v>7.3170731707317077E-3</v>
      </c>
      <c r="CN175" s="58">
        <v>6.5040650406504065E-3</v>
      </c>
      <c r="CO175" s="58">
        <v>5.6910569105691053E-3</v>
      </c>
      <c r="CP175" s="58">
        <v>4.8780487804878049E-3</v>
      </c>
      <c r="CQ175" s="58">
        <v>4.0650406504065045E-3</v>
      </c>
      <c r="CR175" s="58">
        <v>4.0650406504065045E-3</v>
      </c>
      <c r="CS175" s="58">
        <v>4.0650406504065045E-3</v>
      </c>
      <c r="CT175" s="58">
        <v>4.0650406504065045E-3</v>
      </c>
      <c r="CU175" s="58">
        <v>4.0650406504065045E-3</v>
      </c>
      <c r="CV175" s="58">
        <v>4.0650406504065045E-3</v>
      </c>
      <c r="CW175" s="58">
        <v>4.0650406504065045E-3</v>
      </c>
      <c r="CX175" s="58">
        <v>4.0650406504065045E-3</v>
      </c>
      <c r="CY175" s="58">
        <v>4.0650406504065045E-3</v>
      </c>
      <c r="CZ175" s="58">
        <v>4.0650406504065045E-3</v>
      </c>
      <c r="DA175" s="58">
        <v>4.0650406504065045E-3</v>
      </c>
      <c r="DB175" s="58">
        <v>4.0650406504065045E-3</v>
      </c>
      <c r="DC175" s="58">
        <v>4.0650406504065045E-3</v>
      </c>
      <c r="DD175" s="58">
        <v>4.0650406504065045E-3</v>
      </c>
      <c r="DE175" s="58">
        <v>4.0650406504065045E-3</v>
      </c>
      <c r="DF175" s="58">
        <v>4.0650406504065045E-3</v>
      </c>
      <c r="DG175" s="58">
        <v>4.0650406504065045E-3</v>
      </c>
      <c r="DH175" s="58">
        <v>4.0650406504065045E-3</v>
      </c>
      <c r="DI175" s="58">
        <v>4.0650406504065045E-3</v>
      </c>
      <c r="DJ175" s="58">
        <v>4.0650406504065045E-3</v>
      </c>
      <c r="DK175" s="58">
        <v>4.0650406504065045E-3</v>
      </c>
      <c r="DL175" s="58">
        <v>4.0650406504065045E-3</v>
      </c>
      <c r="DM175" s="58">
        <v>3.2520325203252032E-3</v>
      </c>
      <c r="DN175" s="58">
        <v>2.4390243902439024E-3</v>
      </c>
      <c r="DO175" s="58">
        <v>1.6260162601626016E-3</v>
      </c>
      <c r="DP175" s="58">
        <v>8.1300813008130081E-4</v>
      </c>
      <c r="DQ175" s="58">
        <v>0</v>
      </c>
      <c r="DR175" s="58">
        <v>0</v>
      </c>
      <c r="DS175" s="58">
        <v>0</v>
      </c>
      <c r="DT175" s="58">
        <v>0</v>
      </c>
      <c r="DU175" s="58">
        <v>0</v>
      </c>
      <c r="DV175" s="58">
        <v>0</v>
      </c>
      <c r="DW175" s="58">
        <v>0</v>
      </c>
      <c r="DX175" s="58">
        <v>0</v>
      </c>
      <c r="DY175" s="58">
        <v>0</v>
      </c>
      <c r="DZ175" s="58">
        <v>0</v>
      </c>
      <c r="EA175" s="58">
        <v>0</v>
      </c>
      <c r="EB175" s="58">
        <v>0</v>
      </c>
      <c r="EC175" s="58">
        <v>0</v>
      </c>
      <c r="ED175" s="58">
        <v>0</v>
      </c>
      <c r="EE175" s="58">
        <v>0</v>
      </c>
      <c r="EF175" s="58">
        <v>0</v>
      </c>
      <c r="EG175" s="58">
        <v>0</v>
      </c>
      <c r="EH175" s="58">
        <v>0</v>
      </c>
      <c r="EI175" s="58">
        <v>0</v>
      </c>
      <c r="EJ175" s="58">
        <v>0</v>
      </c>
      <c r="EK175" s="58">
        <v>0</v>
      </c>
      <c r="EL175" s="58">
        <v>0</v>
      </c>
      <c r="EM175" s="58">
        <v>0</v>
      </c>
      <c r="EN175" s="58">
        <v>0</v>
      </c>
      <c r="EO175" s="58">
        <v>0</v>
      </c>
      <c r="EP175" s="58">
        <v>0</v>
      </c>
      <c r="EQ175" s="58">
        <v>0</v>
      </c>
    </row>
    <row r="176" spans="1:147" outlineLevel="1" x14ac:dyDescent="0.2">
      <c r="AT176" s="58" t="s">
        <v>213</v>
      </c>
      <c r="AU176" s="58">
        <v>0</v>
      </c>
      <c r="AV176" s="58">
        <v>0</v>
      </c>
      <c r="AW176" s="58">
        <v>2.4390243902439024E-3</v>
      </c>
      <c r="AX176" s="58">
        <v>3.2520325203252032E-3</v>
      </c>
      <c r="AY176" s="58">
        <v>4.8780487804878049E-3</v>
      </c>
      <c r="AZ176" s="58">
        <v>5.6910569105691053E-3</v>
      </c>
      <c r="BA176" s="58">
        <v>6.5040650406504065E-3</v>
      </c>
      <c r="BB176" s="58">
        <v>7.3170731707317077E-3</v>
      </c>
      <c r="BC176" s="58">
        <v>8.130081300813009E-3</v>
      </c>
      <c r="BD176" s="58">
        <v>8.130081300813009E-3</v>
      </c>
      <c r="BE176" s="58">
        <v>8.130081300813009E-3</v>
      </c>
      <c r="BF176" s="58">
        <v>8.130081300813009E-3</v>
      </c>
      <c r="BG176" s="58">
        <v>8.130081300813009E-3</v>
      </c>
      <c r="BH176" s="58">
        <v>8.130081300813009E-3</v>
      </c>
      <c r="BI176" s="58">
        <v>8.130081300813009E-3</v>
      </c>
      <c r="BJ176" s="58">
        <v>8.130081300813009E-3</v>
      </c>
      <c r="BK176" s="58">
        <v>8.130081300813009E-3</v>
      </c>
      <c r="BL176" s="58">
        <v>8.130081300813009E-3</v>
      </c>
      <c r="BM176" s="58">
        <v>8.130081300813009E-3</v>
      </c>
      <c r="BN176" s="58">
        <v>8.130081300813009E-3</v>
      </c>
      <c r="BO176" s="58">
        <v>8.130081300813009E-3</v>
      </c>
      <c r="BP176" s="58">
        <v>8.130081300813009E-3</v>
      </c>
      <c r="BQ176" s="58">
        <v>8.130081300813009E-3</v>
      </c>
      <c r="BR176" s="58">
        <v>8.130081300813009E-3</v>
      </c>
      <c r="BS176" s="58">
        <v>8.130081300813009E-3</v>
      </c>
      <c r="BT176" s="58">
        <v>8.130081300813009E-3</v>
      </c>
      <c r="BU176" s="58">
        <v>8.130081300813009E-3</v>
      </c>
      <c r="BV176" s="58">
        <v>8.130081300813009E-3</v>
      </c>
      <c r="BW176" s="58">
        <v>8.130081300813009E-3</v>
      </c>
      <c r="BX176" s="58">
        <v>8.130081300813009E-3</v>
      </c>
      <c r="BY176" s="58">
        <v>8.130081300813009E-3</v>
      </c>
      <c r="BZ176" s="58">
        <v>8.130081300813009E-3</v>
      </c>
      <c r="CA176" s="58">
        <v>8.130081300813009E-3</v>
      </c>
      <c r="CB176" s="58">
        <v>8.130081300813009E-3</v>
      </c>
      <c r="CC176" s="58">
        <v>8.130081300813009E-3</v>
      </c>
      <c r="CD176" s="58">
        <v>8.130081300813009E-3</v>
      </c>
      <c r="CE176" s="58">
        <v>8.130081300813009E-3</v>
      </c>
      <c r="CF176" s="58">
        <v>8.130081300813009E-3</v>
      </c>
      <c r="CG176" s="58">
        <v>8.130081300813009E-3</v>
      </c>
      <c r="CH176" s="58">
        <v>8.9430894308943094E-3</v>
      </c>
      <c r="CI176" s="58">
        <v>9.7560975609756097E-3</v>
      </c>
      <c r="CJ176" s="58">
        <v>1.056910569105691E-2</v>
      </c>
      <c r="CK176" s="58">
        <v>1.1382113821138211E-2</v>
      </c>
      <c r="CL176" s="58">
        <v>1.2195121951219513E-2</v>
      </c>
      <c r="CM176" s="58">
        <v>1.2195121951219513E-2</v>
      </c>
      <c r="CN176" s="58">
        <v>1.2195121951219513E-2</v>
      </c>
      <c r="CO176" s="58">
        <v>1.3008130081300813E-2</v>
      </c>
      <c r="CP176" s="58">
        <v>1.3821138211382113E-2</v>
      </c>
      <c r="CQ176" s="58">
        <v>1.4634146341463415E-2</v>
      </c>
      <c r="CR176" s="58">
        <v>1.5447154471544714E-2</v>
      </c>
      <c r="CS176" s="58">
        <v>1.6260162601626018E-2</v>
      </c>
      <c r="CT176" s="58">
        <v>1.6260162601626018E-2</v>
      </c>
      <c r="CU176" s="58">
        <v>1.6260162601626018E-2</v>
      </c>
      <c r="CV176" s="58">
        <v>1.6260162601626018E-2</v>
      </c>
      <c r="CW176" s="58">
        <v>1.6260162601626018E-2</v>
      </c>
      <c r="CX176" s="58">
        <v>1.6260162601626018E-2</v>
      </c>
      <c r="CY176" s="58">
        <v>1.6260162601626018E-2</v>
      </c>
      <c r="CZ176" s="58">
        <v>1.6260162601626018E-2</v>
      </c>
      <c r="DA176" s="58">
        <v>1.6260162601626018E-2</v>
      </c>
      <c r="DB176" s="58">
        <v>1.7886178861788619E-2</v>
      </c>
      <c r="DC176" s="58">
        <v>1.9512195121951219E-2</v>
      </c>
      <c r="DD176" s="58">
        <v>2.113821138211382E-2</v>
      </c>
      <c r="DE176" s="58">
        <v>2.2764227642276421E-2</v>
      </c>
      <c r="DF176" s="58">
        <v>2.4390243902439025E-2</v>
      </c>
      <c r="DG176" s="58">
        <v>2.4390243902439025E-2</v>
      </c>
      <c r="DH176" s="58">
        <v>2.4390243902439025E-2</v>
      </c>
      <c r="DI176" s="58">
        <v>2.4390243902439025E-2</v>
      </c>
      <c r="DJ176" s="58">
        <v>2.4390243902439025E-2</v>
      </c>
      <c r="DK176" s="58">
        <v>2.5203252032520326E-2</v>
      </c>
      <c r="DL176" s="58">
        <v>2.6016260162601626E-2</v>
      </c>
      <c r="DM176" s="58">
        <v>2.6829268292682926E-2</v>
      </c>
      <c r="DN176" s="58">
        <v>2.7642276422764227E-2</v>
      </c>
      <c r="DO176" s="58">
        <v>2.8455284552845527E-2</v>
      </c>
      <c r="DP176" s="58">
        <v>2.8455284552845527E-2</v>
      </c>
      <c r="DQ176" s="58">
        <v>2.9268292682926831E-2</v>
      </c>
      <c r="DR176" s="58">
        <v>3.0081300813008131E-2</v>
      </c>
      <c r="DS176" s="58">
        <v>3.0894308943089428E-2</v>
      </c>
      <c r="DT176" s="58">
        <v>3.1707317073170732E-2</v>
      </c>
      <c r="DU176" s="58">
        <v>3.2520325203252036E-2</v>
      </c>
      <c r="DV176" s="58">
        <v>3.2520325203252036E-2</v>
      </c>
      <c r="DW176" s="58">
        <v>3.2520325203252036E-2</v>
      </c>
      <c r="DX176" s="58">
        <v>3.2520325203252036E-2</v>
      </c>
      <c r="DY176" s="58">
        <v>3.2520325203252036E-2</v>
      </c>
      <c r="DZ176" s="58">
        <v>3.3333333333333333E-2</v>
      </c>
      <c r="EA176" s="58">
        <v>3.4146341463414637E-2</v>
      </c>
      <c r="EB176" s="58">
        <v>3.4959349593495934E-2</v>
      </c>
      <c r="EC176" s="58">
        <v>3.5772357723577237E-2</v>
      </c>
      <c r="ED176" s="58">
        <v>3.6585365853658534E-2</v>
      </c>
      <c r="EE176" s="58">
        <v>3.6585365853658534E-2</v>
      </c>
      <c r="EF176" s="58">
        <v>3.6585365853658534E-2</v>
      </c>
      <c r="EG176" s="58">
        <v>3.7398373983739831E-2</v>
      </c>
      <c r="EH176" s="58">
        <v>3.8211382113821142E-2</v>
      </c>
      <c r="EI176" s="58">
        <v>3.9024390243902439E-2</v>
      </c>
      <c r="EJ176" s="58">
        <v>3.9837398373983743E-2</v>
      </c>
      <c r="EK176" s="58">
        <v>4.065040650406504E-2</v>
      </c>
      <c r="EL176" s="58">
        <v>4.065040650406504E-2</v>
      </c>
      <c r="EM176" s="58">
        <v>4.065040650406504E-2</v>
      </c>
      <c r="EN176" s="58">
        <v>4.1463414634146337E-2</v>
      </c>
      <c r="EO176" s="58">
        <v>4.7967479674796754E-2</v>
      </c>
      <c r="EP176" s="58">
        <v>4.4715447154471545E-2</v>
      </c>
      <c r="EQ176" s="58">
        <v>7.3170731707317069E-2</v>
      </c>
    </row>
    <row r="177" spans="46:147" outlineLevel="1" x14ac:dyDescent="0.2">
      <c r="AT177" s="58" t="s">
        <v>214</v>
      </c>
      <c r="AU177" s="58">
        <v>0.92682926829268297</v>
      </c>
      <c r="AV177" s="58">
        <v>0.13414634146341464</v>
      </c>
      <c r="AW177" s="58">
        <v>0.27723577235772356</v>
      </c>
      <c r="AX177" s="58">
        <v>0.10975609756097561</v>
      </c>
      <c r="AY177" s="58">
        <v>9.9186991869918695E-2</v>
      </c>
      <c r="AZ177" s="58">
        <v>8.943089430894309E-2</v>
      </c>
      <c r="BA177" s="58">
        <v>8.0487804878048769E-2</v>
      </c>
      <c r="BB177" s="58">
        <v>7.5609756097560987E-2</v>
      </c>
      <c r="BC177" s="58">
        <v>7.0731707317073178E-2</v>
      </c>
      <c r="BD177" s="58">
        <v>6.7479674796747963E-2</v>
      </c>
      <c r="BE177" s="58">
        <v>6.5040650406504058E-2</v>
      </c>
      <c r="BF177" s="58">
        <v>6.2601626016260167E-2</v>
      </c>
      <c r="BG177" s="58">
        <v>6.0975609756097567E-2</v>
      </c>
      <c r="BH177" s="58">
        <v>5.7723577235772358E-2</v>
      </c>
      <c r="BI177" s="58">
        <v>5.3658536585365853E-2</v>
      </c>
      <c r="BJ177" s="58">
        <v>4.878048780487805E-2</v>
      </c>
      <c r="BK177" s="58">
        <v>4.4715447154471545E-2</v>
      </c>
      <c r="BL177" s="58">
        <v>4.0650406504065047E-2</v>
      </c>
      <c r="BM177" s="58">
        <v>3.8211382113821142E-2</v>
      </c>
      <c r="BN177" s="58">
        <v>3.6585365853658534E-2</v>
      </c>
      <c r="BO177" s="58">
        <v>3.6585365853658534E-2</v>
      </c>
      <c r="BP177" s="58">
        <v>3.6585365853658534E-2</v>
      </c>
      <c r="BQ177" s="58">
        <v>3.5772357723577237E-2</v>
      </c>
      <c r="BR177" s="58">
        <v>3.4959349593495934E-2</v>
      </c>
      <c r="BS177" s="58">
        <v>3.4146341463414637E-2</v>
      </c>
      <c r="BT177" s="58">
        <v>3.1707317073170732E-2</v>
      </c>
      <c r="BU177" s="58">
        <v>2.9268292682926828E-2</v>
      </c>
      <c r="BV177" s="58">
        <v>2.7642276422764227E-2</v>
      </c>
      <c r="BW177" s="58">
        <v>2.6016260162601626E-2</v>
      </c>
      <c r="BX177" s="58">
        <v>2.4390243902439025E-2</v>
      </c>
      <c r="BY177" s="58">
        <v>2.4390243902439025E-2</v>
      </c>
      <c r="BZ177" s="58">
        <v>2.4390243902439025E-2</v>
      </c>
      <c r="CA177" s="58">
        <v>2.4390243902439025E-2</v>
      </c>
      <c r="CB177" s="58">
        <v>2.4390243902439025E-2</v>
      </c>
      <c r="CC177" s="58">
        <v>2.4390243902439025E-2</v>
      </c>
      <c r="CD177" s="58">
        <v>2.4390243902439025E-2</v>
      </c>
      <c r="CE177" s="58">
        <v>2.4390243902439025E-2</v>
      </c>
      <c r="CF177" s="58">
        <v>2.4390243902439025E-2</v>
      </c>
      <c r="CG177" s="58">
        <v>2.4390243902439025E-2</v>
      </c>
      <c r="CH177" s="58">
        <v>2.3577235772357725E-2</v>
      </c>
      <c r="CI177" s="58">
        <v>2.2764227642276424E-2</v>
      </c>
      <c r="CJ177" s="58">
        <v>2.1951219512195121E-2</v>
      </c>
      <c r="CK177" s="58">
        <v>2.113821138211382E-2</v>
      </c>
      <c r="CL177" s="58">
        <v>2.032520325203252E-2</v>
      </c>
      <c r="CM177" s="58">
        <v>1.9512195121951219E-2</v>
      </c>
      <c r="CN177" s="58">
        <v>1.8699186991869919E-2</v>
      </c>
      <c r="CO177" s="58">
        <v>1.8699186991869919E-2</v>
      </c>
      <c r="CP177" s="58">
        <v>1.8699186991869919E-2</v>
      </c>
      <c r="CQ177" s="58">
        <v>1.8699186991869919E-2</v>
      </c>
      <c r="CR177" s="58">
        <v>1.9512195121951219E-2</v>
      </c>
      <c r="CS177" s="58">
        <v>2.0325203252032523E-2</v>
      </c>
      <c r="CT177" s="58">
        <v>2.0325203252032523E-2</v>
      </c>
      <c r="CU177" s="58">
        <v>2.0325203252032523E-2</v>
      </c>
      <c r="CV177" s="58">
        <v>2.0325203252032523E-2</v>
      </c>
      <c r="CW177" s="58">
        <v>2.0325203252032523E-2</v>
      </c>
      <c r="CX177" s="58">
        <v>2.0325203252032523E-2</v>
      </c>
      <c r="CY177" s="58">
        <v>2.0325203252032523E-2</v>
      </c>
      <c r="CZ177" s="58">
        <v>2.0325203252032523E-2</v>
      </c>
      <c r="DA177" s="58">
        <v>2.0325203252032523E-2</v>
      </c>
      <c r="DB177" s="58">
        <v>2.1951219512195124E-2</v>
      </c>
      <c r="DC177" s="58">
        <v>2.3577235772357725E-2</v>
      </c>
      <c r="DD177" s="58">
        <v>2.5203252032520326E-2</v>
      </c>
      <c r="DE177" s="58">
        <v>2.6829268292682926E-2</v>
      </c>
      <c r="DF177" s="58">
        <v>2.8455284552845531E-2</v>
      </c>
      <c r="DG177" s="58">
        <v>2.8455284552845531E-2</v>
      </c>
      <c r="DH177" s="58">
        <v>2.8455284552845531E-2</v>
      </c>
      <c r="DI177" s="58">
        <v>2.8455284552845531E-2</v>
      </c>
      <c r="DJ177" s="58">
        <v>2.8455284552845531E-2</v>
      </c>
      <c r="DK177" s="58">
        <v>2.9268292682926831E-2</v>
      </c>
      <c r="DL177" s="58">
        <v>3.0081300813008131E-2</v>
      </c>
      <c r="DM177" s="58">
        <v>3.0081300813008131E-2</v>
      </c>
      <c r="DN177" s="58">
        <v>3.0081300813008128E-2</v>
      </c>
      <c r="DO177" s="58">
        <v>3.0081300813008128E-2</v>
      </c>
      <c r="DP177" s="58">
        <v>2.9268292682926828E-2</v>
      </c>
      <c r="DQ177" s="58">
        <v>2.9268292682926831E-2</v>
      </c>
      <c r="DR177" s="58">
        <v>3.0081300813008131E-2</v>
      </c>
      <c r="DS177" s="58">
        <v>3.0894308943089428E-2</v>
      </c>
      <c r="DT177" s="58">
        <v>3.1707317073170732E-2</v>
      </c>
      <c r="DU177" s="58">
        <v>3.2520325203252036E-2</v>
      </c>
      <c r="DV177" s="58">
        <v>3.2520325203252036E-2</v>
      </c>
      <c r="DW177" s="58">
        <v>3.2520325203252036E-2</v>
      </c>
      <c r="DX177" s="58">
        <v>3.2520325203252036E-2</v>
      </c>
      <c r="DY177" s="58">
        <v>3.2520325203252036E-2</v>
      </c>
      <c r="DZ177" s="58">
        <v>3.3333333333333333E-2</v>
      </c>
      <c r="EA177" s="58">
        <v>3.4146341463414637E-2</v>
      </c>
      <c r="EB177" s="58">
        <v>3.4959349593495934E-2</v>
      </c>
      <c r="EC177" s="58">
        <v>3.5772357723577237E-2</v>
      </c>
      <c r="ED177" s="58">
        <v>3.6585365853658534E-2</v>
      </c>
      <c r="EE177" s="58">
        <v>3.6585365853658534E-2</v>
      </c>
      <c r="EF177" s="58">
        <v>3.6585365853658534E-2</v>
      </c>
      <c r="EG177" s="58">
        <v>3.7398373983739831E-2</v>
      </c>
      <c r="EH177" s="58">
        <v>3.8211382113821142E-2</v>
      </c>
      <c r="EI177" s="58">
        <v>3.9024390243902439E-2</v>
      </c>
      <c r="EJ177" s="58">
        <v>3.9837398373983743E-2</v>
      </c>
      <c r="EK177" s="58">
        <v>4.065040650406504E-2</v>
      </c>
      <c r="EL177" s="58">
        <v>4.065040650406504E-2</v>
      </c>
      <c r="EM177" s="58">
        <v>4.065040650406504E-2</v>
      </c>
      <c r="EN177" s="58">
        <v>4.1463414634146337E-2</v>
      </c>
      <c r="EO177" s="58">
        <v>4.7967479674796754E-2</v>
      </c>
      <c r="EP177" s="58">
        <v>4.4715447154471545E-2</v>
      </c>
      <c r="EQ177" s="58">
        <v>7.3170731707317069E-2</v>
      </c>
    </row>
    <row r="178" spans="46:147" outlineLevel="1" x14ac:dyDescent="0.2">
      <c r="AT178" s="58" t="str">
        <f xml:space="preserve"> TEXT($F$174,"0%") &amp; " Wtd.Avg."</f>
        <v>50% Wtd.Avg.</v>
      </c>
      <c r="AU178" s="58">
        <f>$F$174*AU176+(1-$F$174)*AU175</f>
        <v>0.46341463414634149</v>
      </c>
      <c r="AV178" s="58">
        <f>$F$174*AV176+(1-$F$174)*AV175</f>
        <v>6.7073170731707321E-2</v>
      </c>
      <c r="AW178" s="58">
        <f>$F$174*AW176+(1-$F$174)*AW175</f>
        <v>0.13861788617886178</v>
      </c>
      <c r="AX178" s="58">
        <f t="shared" ref="AX178:DI178" si="11">$F$174*AX176+(1-$F$174)*AX175</f>
        <v>5.4878048780487805E-2</v>
      </c>
      <c r="AY178" s="58">
        <f t="shared" si="11"/>
        <v>4.9593495934959347E-2</v>
      </c>
      <c r="AZ178" s="58">
        <f t="shared" si="11"/>
        <v>4.4715447154471545E-2</v>
      </c>
      <c r="BA178" s="58">
        <f t="shared" si="11"/>
        <v>4.0243902439024384E-2</v>
      </c>
      <c r="BB178" s="58">
        <f t="shared" si="11"/>
        <v>3.7804878048780494E-2</v>
      </c>
      <c r="BC178" s="58">
        <f t="shared" si="11"/>
        <v>3.5365853658536589E-2</v>
      </c>
      <c r="BD178" s="58">
        <f t="shared" si="11"/>
        <v>3.3739837398373981E-2</v>
      </c>
      <c r="BE178" s="58">
        <f t="shared" si="11"/>
        <v>3.2520325203252029E-2</v>
      </c>
      <c r="BF178" s="58">
        <f t="shared" si="11"/>
        <v>3.1300813008130084E-2</v>
      </c>
      <c r="BG178" s="58">
        <f t="shared" si="11"/>
        <v>3.0487804878048783E-2</v>
      </c>
      <c r="BH178" s="58">
        <f t="shared" si="11"/>
        <v>2.8861788617886179E-2</v>
      </c>
      <c r="BI178" s="58">
        <f t="shared" si="11"/>
        <v>2.6829268292682926E-2</v>
      </c>
      <c r="BJ178" s="58">
        <f t="shared" si="11"/>
        <v>2.4390243902439025E-2</v>
      </c>
      <c r="BK178" s="58">
        <f t="shared" si="11"/>
        <v>2.2357723577235773E-2</v>
      </c>
      <c r="BL178" s="58">
        <f t="shared" si="11"/>
        <v>2.0325203252032523E-2</v>
      </c>
      <c r="BM178" s="58">
        <f t="shared" si="11"/>
        <v>1.9105691056910571E-2</v>
      </c>
      <c r="BN178" s="58">
        <f t="shared" si="11"/>
        <v>1.8292682926829267E-2</v>
      </c>
      <c r="BO178" s="58">
        <f t="shared" si="11"/>
        <v>1.8292682926829267E-2</v>
      </c>
      <c r="BP178" s="58">
        <f t="shared" si="11"/>
        <v>1.8292682926829267E-2</v>
      </c>
      <c r="BQ178" s="58">
        <f t="shared" si="11"/>
        <v>1.7886178861788619E-2</v>
      </c>
      <c r="BR178" s="58">
        <f t="shared" si="11"/>
        <v>1.7479674796747967E-2</v>
      </c>
      <c r="BS178" s="58">
        <f t="shared" si="11"/>
        <v>1.7073170731707318E-2</v>
      </c>
      <c r="BT178" s="58">
        <f t="shared" si="11"/>
        <v>1.5853658536585366E-2</v>
      </c>
      <c r="BU178" s="58">
        <f t="shared" si="11"/>
        <v>1.4634146341463414E-2</v>
      </c>
      <c r="BV178" s="58">
        <f t="shared" si="11"/>
        <v>1.3821138211382113E-2</v>
      </c>
      <c r="BW178" s="58">
        <f t="shared" si="11"/>
        <v>1.3008130081300813E-2</v>
      </c>
      <c r="BX178" s="58">
        <f t="shared" si="11"/>
        <v>1.2195121951219513E-2</v>
      </c>
      <c r="BY178" s="58">
        <f t="shared" si="11"/>
        <v>1.2195121951219513E-2</v>
      </c>
      <c r="BZ178" s="58">
        <f t="shared" si="11"/>
        <v>1.2195121951219513E-2</v>
      </c>
      <c r="CA178" s="58">
        <f t="shared" si="11"/>
        <v>1.2195121951219513E-2</v>
      </c>
      <c r="CB178" s="58">
        <f t="shared" si="11"/>
        <v>1.2195121951219513E-2</v>
      </c>
      <c r="CC178" s="58">
        <f t="shared" si="11"/>
        <v>1.2195121951219513E-2</v>
      </c>
      <c r="CD178" s="58">
        <f t="shared" si="11"/>
        <v>1.2195121951219513E-2</v>
      </c>
      <c r="CE178" s="58">
        <f t="shared" si="11"/>
        <v>1.2195121951219513E-2</v>
      </c>
      <c r="CF178" s="58">
        <f t="shared" si="11"/>
        <v>1.2195121951219513E-2</v>
      </c>
      <c r="CG178" s="58">
        <f t="shared" si="11"/>
        <v>1.2195121951219513E-2</v>
      </c>
      <c r="CH178" s="58">
        <f t="shared" si="11"/>
        <v>1.1788617886178862E-2</v>
      </c>
      <c r="CI178" s="58">
        <f t="shared" si="11"/>
        <v>1.1382113821138212E-2</v>
      </c>
      <c r="CJ178" s="58">
        <f t="shared" si="11"/>
        <v>1.097560975609756E-2</v>
      </c>
      <c r="CK178" s="58">
        <f t="shared" si="11"/>
        <v>1.056910569105691E-2</v>
      </c>
      <c r="CL178" s="58">
        <f t="shared" si="11"/>
        <v>1.016260162601626E-2</v>
      </c>
      <c r="CM178" s="58">
        <f t="shared" si="11"/>
        <v>9.7560975609756097E-3</v>
      </c>
      <c r="CN178" s="58">
        <f t="shared" si="11"/>
        <v>9.3495934959349596E-3</v>
      </c>
      <c r="CO178" s="58">
        <f t="shared" si="11"/>
        <v>9.3495934959349596E-3</v>
      </c>
      <c r="CP178" s="58">
        <f t="shared" si="11"/>
        <v>9.3495934959349596E-3</v>
      </c>
      <c r="CQ178" s="58">
        <f t="shared" si="11"/>
        <v>9.3495934959349596E-3</v>
      </c>
      <c r="CR178" s="58">
        <f t="shared" si="11"/>
        <v>9.7560975609756097E-3</v>
      </c>
      <c r="CS178" s="58">
        <f t="shared" si="11"/>
        <v>1.0162601626016262E-2</v>
      </c>
      <c r="CT178" s="58">
        <f t="shared" si="11"/>
        <v>1.0162601626016262E-2</v>
      </c>
      <c r="CU178" s="58">
        <f t="shared" si="11"/>
        <v>1.0162601626016262E-2</v>
      </c>
      <c r="CV178" s="58">
        <f t="shared" si="11"/>
        <v>1.0162601626016262E-2</v>
      </c>
      <c r="CW178" s="58">
        <f t="shared" si="11"/>
        <v>1.0162601626016262E-2</v>
      </c>
      <c r="CX178" s="58">
        <f t="shared" si="11"/>
        <v>1.0162601626016262E-2</v>
      </c>
      <c r="CY178" s="58">
        <f t="shared" si="11"/>
        <v>1.0162601626016262E-2</v>
      </c>
      <c r="CZ178" s="58">
        <f t="shared" si="11"/>
        <v>1.0162601626016262E-2</v>
      </c>
      <c r="DA178" s="58">
        <f t="shared" si="11"/>
        <v>1.0162601626016262E-2</v>
      </c>
      <c r="DB178" s="58">
        <f t="shared" si="11"/>
        <v>1.0975609756097562E-2</v>
      </c>
      <c r="DC178" s="58">
        <f t="shared" si="11"/>
        <v>1.1788617886178862E-2</v>
      </c>
      <c r="DD178" s="58">
        <f t="shared" si="11"/>
        <v>1.2601626016260163E-2</v>
      </c>
      <c r="DE178" s="58">
        <f t="shared" si="11"/>
        <v>1.3414634146341463E-2</v>
      </c>
      <c r="DF178" s="58">
        <f t="shared" si="11"/>
        <v>1.4227642276422765E-2</v>
      </c>
      <c r="DG178" s="58">
        <f t="shared" si="11"/>
        <v>1.4227642276422765E-2</v>
      </c>
      <c r="DH178" s="58">
        <f t="shared" si="11"/>
        <v>1.4227642276422765E-2</v>
      </c>
      <c r="DI178" s="58">
        <f t="shared" si="11"/>
        <v>1.4227642276422765E-2</v>
      </c>
      <c r="DJ178" s="58">
        <f t="shared" ref="DJ178:EO178" si="12">$F$174*DJ176+(1-$F$174)*DJ175</f>
        <v>1.4227642276422765E-2</v>
      </c>
      <c r="DK178" s="58">
        <f t="shared" si="12"/>
        <v>1.4634146341463415E-2</v>
      </c>
      <c r="DL178" s="58">
        <f t="shared" si="12"/>
        <v>1.5040650406504066E-2</v>
      </c>
      <c r="DM178" s="58">
        <f t="shared" si="12"/>
        <v>1.5040650406504066E-2</v>
      </c>
      <c r="DN178" s="58">
        <f t="shared" si="12"/>
        <v>1.5040650406504064E-2</v>
      </c>
      <c r="DO178" s="58">
        <f t="shared" si="12"/>
        <v>1.5040650406504064E-2</v>
      </c>
      <c r="DP178" s="58">
        <f t="shared" si="12"/>
        <v>1.4634146341463414E-2</v>
      </c>
      <c r="DQ178" s="58">
        <f t="shared" si="12"/>
        <v>1.4634146341463415E-2</v>
      </c>
      <c r="DR178" s="58">
        <f t="shared" si="12"/>
        <v>1.5040650406504066E-2</v>
      </c>
      <c r="DS178" s="58">
        <f t="shared" si="12"/>
        <v>1.5447154471544714E-2</v>
      </c>
      <c r="DT178" s="58">
        <f t="shared" si="12"/>
        <v>1.5853658536585366E-2</v>
      </c>
      <c r="DU178" s="58">
        <f t="shared" si="12"/>
        <v>1.6260162601626018E-2</v>
      </c>
      <c r="DV178" s="58">
        <f t="shared" si="12"/>
        <v>1.6260162601626018E-2</v>
      </c>
      <c r="DW178" s="58">
        <f t="shared" si="12"/>
        <v>1.6260162601626018E-2</v>
      </c>
      <c r="DX178" s="58">
        <f t="shared" si="12"/>
        <v>1.6260162601626018E-2</v>
      </c>
      <c r="DY178" s="58">
        <f t="shared" si="12"/>
        <v>1.6260162601626018E-2</v>
      </c>
      <c r="DZ178" s="58">
        <f t="shared" si="12"/>
        <v>1.6666666666666666E-2</v>
      </c>
      <c r="EA178" s="58">
        <f t="shared" si="12"/>
        <v>1.7073170731707318E-2</v>
      </c>
      <c r="EB178" s="58">
        <f t="shared" si="12"/>
        <v>1.7479674796747967E-2</v>
      </c>
      <c r="EC178" s="58">
        <f t="shared" si="12"/>
        <v>1.7886178861788619E-2</v>
      </c>
      <c r="ED178" s="58">
        <f t="shared" si="12"/>
        <v>1.8292682926829267E-2</v>
      </c>
      <c r="EE178" s="58">
        <f t="shared" si="12"/>
        <v>1.8292682926829267E-2</v>
      </c>
      <c r="EF178" s="58">
        <f t="shared" si="12"/>
        <v>1.8292682926829267E-2</v>
      </c>
      <c r="EG178" s="58">
        <f t="shared" si="12"/>
        <v>1.8699186991869916E-2</v>
      </c>
      <c r="EH178" s="58">
        <f t="shared" si="12"/>
        <v>1.9105691056910571E-2</v>
      </c>
      <c r="EI178" s="58">
        <f t="shared" si="12"/>
        <v>1.9512195121951219E-2</v>
      </c>
      <c r="EJ178" s="58">
        <f t="shared" si="12"/>
        <v>1.9918699186991871E-2</v>
      </c>
      <c r="EK178" s="58">
        <f t="shared" si="12"/>
        <v>2.032520325203252E-2</v>
      </c>
      <c r="EL178" s="58">
        <f t="shared" si="12"/>
        <v>2.032520325203252E-2</v>
      </c>
      <c r="EM178" s="58">
        <f t="shared" si="12"/>
        <v>2.032520325203252E-2</v>
      </c>
      <c r="EN178" s="58">
        <f t="shared" si="12"/>
        <v>2.0731707317073168E-2</v>
      </c>
      <c r="EO178" s="58">
        <f t="shared" si="12"/>
        <v>2.3983739837398377E-2</v>
      </c>
      <c r="EP178" s="58">
        <f>$F$174*EP176+(1-$F$174)*EP175</f>
        <v>2.2357723577235773E-2</v>
      </c>
      <c r="EQ178" s="58">
        <f>$F$174*EQ176+(1-$F$174)*EQ175</f>
        <v>3.6585365853658534E-2</v>
      </c>
    </row>
    <row r="179" spans="46:147" outlineLevel="1" x14ac:dyDescent="0.2">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c r="CB179" s="58"/>
      <c r="CC179" s="58"/>
      <c r="CD179" s="58"/>
      <c r="CE179" s="58"/>
      <c r="CF179" s="58"/>
      <c r="CG179" s="58"/>
      <c r="CH179" s="58"/>
      <c r="CI179" s="58"/>
      <c r="CJ179" s="58"/>
      <c r="CK179" s="58"/>
      <c r="CL179" s="58"/>
      <c r="CM179" s="58"/>
      <c r="CN179" s="58"/>
      <c r="CO179" s="58"/>
      <c r="CP179" s="58"/>
      <c r="CQ179" s="58"/>
      <c r="CR179" s="58"/>
      <c r="CS179" s="58"/>
      <c r="CT179" s="58"/>
      <c r="CU179" s="58"/>
      <c r="CV179" s="58"/>
      <c r="CW179" s="58"/>
      <c r="CX179" s="58"/>
      <c r="CY179" s="58"/>
      <c r="CZ179" s="58"/>
      <c r="DA179" s="58"/>
      <c r="DB179" s="58"/>
      <c r="DC179" s="58"/>
      <c r="DD179" s="58"/>
      <c r="DE179" s="58"/>
      <c r="DF179" s="58"/>
      <c r="DG179" s="58"/>
      <c r="DH179" s="58"/>
      <c r="DI179" s="58"/>
      <c r="DJ179" s="58"/>
      <c r="DK179" s="58"/>
      <c r="DL179" s="58"/>
      <c r="DM179" s="58"/>
      <c r="DN179" s="58"/>
      <c r="DO179" s="58"/>
      <c r="DP179" s="58"/>
      <c r="DQ179" s="58"/>
      <c r="DR179" s="58"/>
      <c r="DS179" s="58"/>
      <c r="DT179" s="58"/>
      <c r="DU179" s="58"/>
      <c r="DV179" s="58"/>
      <c r="DW179" s="58"/>
      <c r="DX179" s="58"/>
      <c r="DY179" s="58"/>
      <c r="DZ179" s="58"/>
      <c r="EA179" s="58"/>
      <c r="EB179" s="58"/>
      <c r="EC179" s="58"/>
      <c r="ED179" s="58"/>
      <c r="EE179" s="58"/>
      <c r="EF179" s="58"/>
      <c r="EG179" s="58"/>
      <c r="EH179" s="58"/>
      <c r="EI179" s="58"/>
      <c r="EJ179" s="58"/>
      <c r="EK179" s="58"/>
      <c r="EL179" s="58"/>
      <c r="EM179" s="58"/>
      <c r="EN179" s="58"/>
      <c r="EO179" s="58"/>
      <c r="EP179" s="58"/>
      <c r="EQ179" s="58"/>
    </row>
    <row r="180" spans="46:147" outlineLevel="1" x14ac:dyDescent="0.2">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c r="CG180" s="58"/>
      <c r="CH180" s="58"/>
      <c r="CI180" s="58"/>
      <c r="CJ180" s="58"/>
      <c r="CK180" s="58"/>
      <c r="CL180" s="58"/>
      <c r="CM180" s="58"/>
      <c r="CN180" s="58"/>
      <c r="CO180" s="58"/>
      <c r="CP180" s="58"/>
      <c r="CQ180" s="58"/>
      <c r="CR180" s="58"/>
      <c r="CS180" s="58"/>
      <c r="CT180" s="58"/>
      <c r="CU180" s="58"/>
      <c r="CV180" s="58"/>
      <c r="CW180" s="58"/>
      <c r="CX180" s="58"/>
      <c r="CY180" s="58"/>
      <c r="CZ180" s="58"/>
      <c r="DA180" s="58"/>
      <c r="DB180" s="58"/>
      <c r="DC180" s="58"/>
      <c r="DD180" s="58"/>
      <c r="DE180" s="58"/>
      <c r="DF180" s="58"/>
      <c r="DG180" s="58"/>
      <c r="DH180" s="58"/>
      <c r="DI180" s="58"/>
      <c r="DJ180" s="58"/>
      <c r="DK180" s="58"/>
      <c r="DL180" s="58"/>
      <c r="DM180" s="58"/>
      <c r="DN180" s="58"/>
      <c r="DO180" s="58"/>
      <c r="DP180" s="58"/>
      <c r="DQ180" s="58"/>
      <c r="DR180" s="58"/>
      <c r="DS180" s="58"/>
      <c r="DT180" s="58"/>
      <c r="DU180" s="58"/>
      <c r="DV180" s="58"/>
      <c r="DW180" s="58"/>
      <c r="DX180" s="58"/>
      <c r="DY180" s="58"/>
      <c r="DZ180" s="58"/>
      <c r="EA180" s="58"/>
      <c r="EB180" s="58"/>
      <c r="EC180" s="58"/>
      <c r="ED180" s="58"/>
      <c r="EE180" s="58"/>
      <c r="EF180" s="58"/>
      <c r="EG180" s="58"/>
      <c r="EH180" s="58"/>
      <c r="EI180" s="58"/>
      <c r="EJ180" s="58"/>
      <c r="EK180" s="58"/>
      <c r="EL180" s="58"/>
      <c r="EM180" s="58"/>
      <c r="EN180" s="58"/>
      <c r="EO180" s="58"/>
      <c r="EP180" s="58"/>
      <c r="EQ180" s="58"/>
    </row>
    <row r="181" spans="46:147" outlineLevel="1" x14ac:dyDescent="0.2">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c r="CB181" s="58"/>
      <c r="CC181" s="58"/>
      <c r="CD181" s="58"/>
      <c r="CE181" s="58"/>
      <c r="CF181" s="58"/>
      <c r="CG181" s="58"/>
      <c r="CH181" s="58"/>
      <c r="CI181" s="58"/>
      <c r="CJ181" s="58"/>
      <c r="CK181" s="58"/>
      <c r="CL181" s="58"/>
      <c r="CM181" s="58"/>
      <c r="CN181" s="58"/>
      <c r="CO181" s="58"/>
      <c r="CP181" s="58"/>
      <c r="CQ181" s="58"/>
      <c r="CR181" s="58"/>
      <c r="CS181" s="58"/>
      <c r="CT181" s="58"/>
      <c r="CU181" s="58"/>
      <c r="CV181" s="58"/>
      <c r="CW181" s="58"/>
      <c r="CX181" s="58"/>
      <c r="CY181" s="58"/>
      <c r="CZ181" s="58"/>
      <c r="DA181" s="58"/>
      <c r="DB181" s="58"/>
      <c r="DC181" s="58"/>
      <c r="DD181" s="58"/>
      <c r="DE181" s="58"/>
      <c r="DF181" s="58"/>
      <c r="DG181" s="58"/>
      <c r="DH181" s="58"/>
      <c r="DI181" s="58"/>
      <c r="DJ181" s="58"/>
      <c r="DK181" s="58"/>
      <c r="DL181" s="58"/>
      <c r="DM181" s="58"/>
      <c r="DN181" s="58"/>
      <c r="DO181" s="58"/>
      <c r="DP181" s="58"/>
      <c r="DQ181" s="58"/>
      <c r="DR181" s="58"/>
      <c r="DS181" s="58"/>
      <c r="DT181" s="58"/>
      <c r="DU181" s="58"/>
      <c r="DV181" s="58"/>
      <c r="DW181" s="58"/>
      <c r="DX181" s="58"/>
      <c r="DY181" s="58"/>
      <c r="DZ181" s="58"/>
      <c r="EA181" s="58"/>
      <c r="EB181" s="58"/>
      <c r="EC181" s="58"/>
      <c r="ED181" s="58"/>
      <c r="EE181" s="58"/>
      <c r="EF181" s="58"/>
      <c r="EG181" s="58"/>
      <c r="EH181" s="58"/>
      <c r="EI181" s="58"/>
      <c r="EJ181" s="58"/>
      <c r="EK181" s="58"/>
      <c r="EL181" s="58"/>
      <c r="EM181" s="58"/>
      <c r="EN181" s="58"/>
      <c r="EO181" s="58"/>
      <c r="EP181" s="58"/>
      <c r="EQ181" s="58"/>
    </row>
    <row r="182" spans="46:147" outlineLevel="1" x14ac:dyDescent="0.2">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c r="CG182" s="58"/>
      <c r="CH182" s="58"/>
      <c r="CI182" s="58"/>
      <c r="CJ182" s="58"/>
      <c r="CK182" s="58"/>
      <c r="CL182" s="58"/>
      <c r="CM182" s="58"/>
      <c r="CN182" s="58"/>
      <c r="CO182" s="58"/>
      <c r="CP182" s="58"/>
      <c r="CQ182" s="58"/>
      <c r="CR182" s="58"/>
      <c r="CS182" s="58"/>
      <c r="CT182" s="58"/>
      <c r="CU182" s="58"/>
      <c r="CV182" s="58"/>
      <c r="CW182" s="58"/>
      <c r="CX182" s="58"/>
      <c r="CY182" s="58"/>
      <c r="CZ182" s="58"/>
      <c r="DA182" s="58"/>
      <c r="DB182" s="58"/>
      <c r="DC182" s="58"/>
      <c r="DD182" s="58"/>
      <c r="DE182" s="58"/>
      <c r="DF182" s="58"/>
      <c r="DG182" s="58"/>
      <c r="DH182" s="58"/>
      <c r="DI182" s="58"/>
      <c r="DJ182" s="58"/>
      <c r="DK182" s="58"/>
      <c r="DL182" s="58"/>
      <c r="DM182" s="58"/>
      <c r="DN182" s="58"/>
      <c r="DO182" s="58"/>
      <c r="DP182" s="58"/>
      <c r="DQ182" s="58"/>
      <c r="DR182" s="58"/>
      <c r="DS182" s="58"/>
      <c r="DT182" s="58"/>
      <c r="DU182" s="58"/>
      <c r="DV182" s="58"/>
      <c r="DW182" s="58"/>
      <c r="DX182" s="58"/>
      <c r="DY182" s="58"/>
      <c r="DZ182" s="58"/>
      <c r="EA182" s="58"/>
      <c r="EB182" s="58"/>
      <c r="EC182" s="58"/>
      <c r="ED182" s="58"/>
      <c r="EE182" s="58"/>
      <c r="EF182" s="58"/>
      <c r="EG182" s="58"/>
      <c r="EH182" s="58"/>
      <c r="EI182" s="58"/>
      <c r="EJ182" s="58"/>
      <c r="EK182" s="58"/>
      <c r="EL182" s="58"/>
      <c r="EM182" s="58"/>
      <c r="EN182" s="58"/>
      <c r="EO182" s="58"/>
      <c r="EP182" s="58"/>
      <c r="EQ182" s="58"/>
    </row>
    <row r="183" spans="46:147" outlineLevel="1" x14ac:dyDescent="0.2">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c r="CB183" s="58"/>
      <c r="CC183" s="58"/>
      <c r="CD183" s="58"/>
      <c r="CE183" s="58"/>
      <c r="CF183" s="58"/>
      <c r="CG183" s="58"/>
      <c r="CH183" s="58"/>
      <c r="CI183" s="58"/>
      <c r="CJ183" s="58"/>
      <c r="CK183" s="58"/>
      <c r="CL183" s="58"/>
      <c r="CM183" s="58"/>
      <c r="CN183" s="58"/>
      <c r="CO183" s="58"/>
      <c r="CP183" s="58"/>
      <c r="CQ183" s="58"/>
      <c r="CR183" s="58"/>
      <c r="CS183" s="58"/>
      <c r="CT183" s="58"/>
      <c r="CU183" s="58"/>
      <c r="CV183" s="58"/>
      <c r="CW183" s="58"/>
      <c r="CX183" s="58"/>
      <c r="CY183" s="58"/>
      <c r="CZ183" s="58"/>
      <c r="DA183" s="58"/>
      <c r="DB183" s="58"/>
      <c r="DC183" s="58"/>
      <c r="DD183" s="58"/>
      <c r="DE183" s="58"/>
      <c r="DF183" s="58"/>
      <c r="DG183" s="58"/>
      <c r="DH183" s="58"/>
      <c r="DI183" s="58"/>
      <c r="DJ183" s="58"/>
      <c r="DK183" s="58"/>
      <c r="DL183" s="58"/>
      <c r="DM183" s="58"/>
      <c r="DN183" s="58"/>
      <c r="DO183" s="58"/>
      <c r="DP183" s="58"/>
      <c r="DQ183" s="58"/>
      <c r="DR183" s="58"/>
      <c r="DS183" s="58"/>
      <c r="DT183" s="58"/>
      <c r="DU183" s="58"/>
      <c r="DV183" s="58"/>
      <c r="DW183" s="58"/>
      <c r="DX183" s="58"/>
      <c r="DY183" s="58"/>
      <c r="DZ183" s="58"/>
      <c r="EA183" s="58"/>
      <c r="EB183" s="58"/>
      <c r="EC183" s="58"/>
      <c r="ED183" s="58"/>
      <c r="EE183" s="58"/>
      <c r="EF183" s="58"/>
      <c r="EG183" s="58"/>
      <c r="EH183" s="58"/>
      <c r="EI183" s="58"/>
      <c r="EJ183" s="58"/>
      <c r="EK183" s="58"/>
      <c r="EL183" s="58"/>
      <c r="EM183" s="58"/>
      <c r="EN183" s="58"/>
      <c r="EO183" s="58"/>
      <c r="EP183" s="58"/>
      <c r="EQ183" s="58"/>
    </row>
    <row r="184" spans="46:147" outlineLevel="1" x14ac:dyDescent="0.2">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c r="CB184" s="58"/>
      <c r="CC184" s="58"/>
      <c r="CD184" s="58"/>
      <c r="CE184" s="58"/>
      <c r="CF184" s="58"/>
      <c r="CG184" s="58"/>
      <c r="CH184" s="58"/>
      <c r="CI184" s="58"/>
      <c r="CJ184" s="58"/>
      <c r="CK184" s="58"/>
      <c r="CL184" s="58"/>
      <c r="CM184" s="58"/>
      <c r="CN184" s="58"/>
      <c r="CO184" s="58"/>
      <c r="CP184" s="58"/>
      <c r="CQ184" s="58"/>
      <c r="CR184" s="58"/>
      <c r="CS184" s="58"/>
      <c r="CT184" s="58"/>
      <c r="CU184" s="58"/>
      <c r="CV184" s="58"/>
      <c r="CW184" s="58"/>
      <c r="CX184" s="58"/>
      <c r="CY184" s="58"/>
      <c r="CZ184" s="58"/>
      <c r="DA184" s="58"/>
      <c r="DB184" s="58"/>
      <c r="DC184" s="58"/>
      <c r="DD184" s="58"/>
      <c r="DE184" s="58"/>
      <c r="DF184" s="58"/>
      <c r="DG184" s="58"/>
      <c r="DH184" s="58"/>
      <c r="DI184" s="58"/>
      <c r="DJ184" s="58"/>
      <c r="DK184" s="58"/>
      <c r="DL184" s="58"/>
      <c r="DM184" s="58"/>
      <c r="DN184" s="58"/>
      <c r="DO184" s="58"/>
      <c r="DP184" s="58"/>
      <c r="DQ184" s="58"/>
      <c r="DR184" s="58"/>
      <c r="DS184" s="58"/>
      <c r="DT184" s="58"/>
      <c r="DU184" s="58"/>
      <c r="DV184" s="58"/>
      <c r="DW184" s="58"/>
      <c r="DX184" s="58"/>
      <c r="DY184" s="58"/>
      <c r="DZ184" s="58"/>
      <c r="EA184" s="58"/>
      <c r="EB184" s="58"/>
      <c r="EC184" s="58"/>
      <c r="ED184" s="58"/>
      <c r="EE184" s="58"/>
      <c r="EF184" s="58"/>
      <c r="EG184" s="58"/>
      <c r="EH184" s="58"/>
      <c r="EI184" s="58"/>
      <c r="EJ184" s="58"/>
      <c r="EK184" s="58"/>
      <c r="EL184" s="58"/>
      <c r="EM184" s="58"/>
      <c r="EN184" s="58"/>
      <c r="EO184" s="58"/>
      <c r="EP184" s="58"/>
      <c r="EQ184" s="58"/>
    </row>
    <row r="185" spans="46:147" outlineLevel="1" x14ac:dyDescent="0.2">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c r="CH185" s="58"/>
      <c r="CI185" s="58"/>
      <c r="CJ185" s="58"/>
      <c r="CK185" s="58"/>
      <c r="CL185" s="58"/>
      <c r="CM185" s="58"/>
      <c r="CN185" s="58"/>
      <c r="CO185" s="58"/>
      <c r="CP185" s="58"/>
      <c r="CQ185" s="58"/>
      <c r="CR185" s="58"/>
      <c r="CS185" s="58"/>
      <c r="CT185" s="58"/>
      <c r="CU185" s="58"/>
      <c r="CV185" s="58"/>
      <c r="CW185" s="58"/>
      <c r="CX185" s="58"/>
      <c r="CY185" s="58"/>
      <c r="CZ185" s="58"/>
      <c r="DA185" s="58"/>
      <c r="DB185" s="58"/>
      <c r="DC185" s="58"/>
      <c r="DD185" s="58"/>
      <c r="DE185" s="58"/>
      <c r="DF185" s="58"/>
      <c r="DG185" s="58"/>
      <c r="DH185" s="58"/>
      <c r="DI185" s="58"/>
      <c r="DJ185" s="58"/>
      <c r="DK185" s="58"/>
      <c r="DL185" s="58"/>
      <c r="DM185" s="58"/>
      <c r="DN185" s="58"/>
      <c r="DO185" s="58"/>
      <c r="DP185" s="58"/>
      <c r="DQ185" s="58"/>
      <c r="DR185" s="58"/>
      <c r="DS185" s="58"/>
      <c r="DT185" s="58"/>
      <c r="DU185" s="58"/>
      <c r="DV185" s="58"/>
      <c r="DW185" s="58"/>
      <c r="DX185" s="58"/>
      <c r="DY185" s="58"/>
      <c r="DZ185" s="58"/>
      <c r="EA185" s="58"/>
      <c r="EB185" s="58"/>
      <c r="EC185" s="58"/>
      <c r="ED185" s="58"/>
      <c r="EE185" s="58"/>
      <c r="EF185" s="58"/>
      <c r="EG185" s="58"/>
      <c r="EH185" s="58"/>
      <c r="EI185" s="58"/>
      <c r="EJ185" s="58"/>
      <c r="EK185" s="58"/>
      <c r="EL185" s="58"/>
      <c r="EM185" s="58"/>
      <c r="EN185" s="58"/>
      <c r="EO185" s="58"/>
      <c r="EP185" s="58"/>
      <c r="EQ185" s="58"/>
    </row>
    <row r="186" spans="46:147" outlineLevel="1" x14ac:dyDescent="0.2">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c r="CB186" s="58"/>
      <c r="CC186" s="58"/>
      <c r="CD186" s="58"/>
      <c r="CE186" s="58"/>
      <c r="CF186" s="58"/>
      <c r="CG186" s="58"/>
      <c r="CH186" s="58"/>
      <c r="CI186" s="58"/>
      <c r="CJ186" s="58"/>
      <c r="CK186" s="58"/>
      <c r="CL186" s="58"/>
      <c r="CM186" s="58"/>
      <c r="CN186" s="58"/>
      <c r="CO186" s="58"/>
      <c r="CP186" s="58"/>
      <c r="CQ186" s="58"/>
      <c r="CR186" s="58"/>
      <c r="CS186" s="58"/>
      <c r="CT186" s="58"/>
      <c r="CU186" s="58"/>
      <c r="CV186" s="58"/>
      <c r="CW186" s="58"/>
      <c r="CX186" s="58"/>
      <c r="CY186" s="58"/>
      <c r="CZ186" s="58"/>
      <c r="DA186" s="58"/>
      <c r="DB186" s="58"/>
      <c r="DC186" s="58"/>
      <c r="DD186" s="58"/>
      <c r="DE186" s="58"/>
      <c r="DF186" s="58"/>
      <c r="DG186" s="58"/>
      <c r="DH186" s="58"/>
      <c r="DI186" s="58"/>
      <c r="DJ186" s="58"/>
      <c r="DK186" s="58"/>
      <c r="DL186" s="58"/>
      <c r="DM186" s="58"/>
      <c r="DN186" s="58"/>
      <c r="DO186" s="58"/>
      <c r="DP186" s="58"/>
      <c r="DQ186" s="58"/>
      <c r="DR186" s="58"/>
      <c r="DS186" s="58"/>
      <c r="DT186" s="58"/>
      <c r="DU186" s="58"/>
      <c r="DV186" s="58"/>
      <c r="DW186" s="58"/>
      <c r="DX186" s="58"/>
      <c r="DY186" s="58"/>
      <c r="DZ186" s="58"/>
      <c r="EA186" s="58"/>
      <c r="EB186" s="58"/>
      <c r="EC186" s="58"/>
      <c r="ED186" s="58"/>
      <c r="EE186" s="58"/>
      <c r="EF186" s="58"/>
      <c r="EG186" s="58"/>
      <c r="EH186" s="58"/>
      <c r="EI186" s="58"/>
      <c r="EJ186" s="58"/>
      <c r="EK186" s="58"/>
      <c r="EL186" s="58"/>
      <c r="EM186" s="58"/>
      <c r="EN186" s="58"/>
      <c r="EO186" s="58"/>
      <c r="EP186" s="58"/>
      <c r="EQ186" s="58"/>
    </row>
    <row r="187" spans="46:147" outlineLevel="1" x14ac:dyDescent="0.2">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c r="CH187" s="58"/>
      <c r="CI187" s="58"/>
      <c r="CJ187" s="58"/>
      <c r="CK187" s="58"/>
      <c r="CL187" s="58"/>
      <c r="CM187" s="58"/>
      <c r="CN187" s="58"/>
      <c r="CO187" s="58"/>
      <c r="CP187" s="58"/>
      <c r="CQ187" s="58"/>
      <c r="CR187" s="58"/>
      <c r="CS187" s="58"/>
      <c r="CT187" s="58"/>
      <c r="CU187" s="58"/>
      <c r="CV187" s="58"/>
      <c r="CW187" s="58"/>
      <c r="CX187" s="58"/>
      <c r="CY187" s="58"/>
      <c r="CZ187" s="58"/>
      <c r="DA187" s="58"/>
      <c r="DB187" s="58"/>
      <c r="DC187" s="58"/>
      <c r="DD187" s="58"/>
      <c r="DE187" s="58"/>
      <c r="DF187" s="58"/>
      <c r="DG187" s="58"/>
      <c r="DH187" s="58"/>
      <c r="DI187" s="58"/>
      <c r="DJ187" s="58"/>
      <c r="DK187" s="58"/>
      <c r="DL187" s="58"/>
      <c r="DM187" s="58"/>
      <c r="DN187" s="58"/>
      <c r="DO187" s="58"/>
      <c r="DP187" s="58"/>
      <c r="DQ187" s="58"/>
      <c r="DR187" s="58"/>
      <c r="DS187" s="58"/>
      <c r="DT187" s="58"/>
      <c r="DU187" s="58"/>
      <c r="DV187" s="58"/>
      <c r="DW187" s="58"/>
      <c r="DX187" s="58"/>
      <c r="DY187" s="58"/>
      <c r="DZ187" s="58"/>
      <c r="EA187" s="58"/>
      <c r="EB187" s="58"/>
      <c r="EC187" s="58"/>
      <c r="ED187" s="58"/>
      <c r="EE187" s="58"/>
      <c r="EF187" s="58"/>
      <c r="EG187" s="58"/>
      <c r="EH187" s="58"/>
      <c r="EI187" s="58"/>
      <c r="EJ187" s="58"/>
      <c r="EK187" s="58"/>
      <c r="EL187" s="58"/>
      <c r="EM187" s="58"/>
      <c r="EN187" s="58"/>
      <c r="EO187" s="58"/>
      <c r="EP187" s="58"/>
      <c r="EQ187" s="58"/>
    </row>
    <row r="188" spans="46:147" outlineLevel="1" x14ac:dyDescent="0.2">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c r="CC188" s="58"/>
      <c r="CD188" s="58"/>
      <c r="CE188" s="58"/>
      <c r="CF188" s="58"/>
      <c r="CG188" s="58"/>
      <c r="CH188" s="58"/>
      <c r="CI188" s="58"/>
      <c r="CJ188" s="58"/>
      <c r="CK188" s="58"/>
      <c r="CL188" s="58"/>
      <c r="CM188" s="58"/>
      <c r="CN188" s="58"/>
      <c r="CO188" s="58"/>
      <c r="CP188" s="58"/>
      <c r="CQ188" s="58"/>
      <c r="CR188" s="58"/>
      <c r="CS188" s="58"/>
      <c r="CT188" s="58"/>
      <c r="CU188" s="58"/>
      <c r="CV188" s="58"/>
      <c r="CW188" s="58"/>
      <c r="CX188" s="58"/>
      <c r="CY188" s="58"/>
      <c r="CZ188" s="58"/>
      <c r="DA188" s="58"/>
      <c r="DB188" s="58"/>
      <c r="DC188" s="58"/>
      <c r="DD188" s="58"/>
      <c r="DE188" s="58"/>
      <c r="DF188" s="58"/>
      <c r="DG188" s="58"/>
      <c r="DH188" s="58"/>
      <c r="DI188" s="58"/>
      <c r="DJ188" s="58"/>
      <c r="DK188" s="58"/>
      <c r="DL188" s="58"/>
      <c r="DM188" s="58"/>
      <c r="DN188" s="58"/>
      <c r="DO188" s="58"/>
      <c r="DP188" s="58"/>
      <c r="DQ188" s="58"/>
      <c r="DR188" s="58"/>
      <c r="DS188" s="58"/>
      <c r="DT188" s="58"/>
      <c r="DU188" s="58"/>
      <c r="DV188" s="58"/>
      <c r="DW188" s="58"/>
      <c r="DX188" s="58"/>
      <c r="DY188" s="58"/>
      <c r="DZ188" s="58"/>
      <c r="EA188" s="58"/>
      <c r="EB188" s="58"/>
      <c r="EC188" s="58"/>
      <c r="ED188" s="58"/>
      <c r="EE188" s="58"/>
      <c r="EF188" s="58"/>
      <c r="EG188" s="58"/>
      <c r="EH188" s="58"/>
      <c r="EI188" s="58"/>
      <c r="EJ188" s="58"/>
      <c r="EK188" s="58"/>
      <c r="EL188" s="58"/>
      <c r="EM188" s="58"/>
      <c r="EN188" s="58"/>
      <c r="EO188" s="58"/>
      <c r="EP188" s="58"/>
      <c r="EQ188" s="58"/>
    </row>
    <row r="189" spans="46:147" outlineLevel="1" x14ac:dyDescent="0.2">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c r="CB189" s="58"/>
      <c r="CC189" s="58"/>
      <c r="CD189" s="58"/>
      <c r="CE189" s="58"/>
      <c r="CF189" s="58"/>
      <c r="CG189" s="58"/>
      <c r="CH189" s="58"/>
      <c r="CI189" s="58"/>
      <c r="CJ189" s="58"/>
      <c r="CK189" s="58"/>
      <c r="CL189" s="58"/>
      <c r="CM189" s="58"/>
      <c r="CN189" s="58"/>
      <c r="CO189" s="58"/>
      <c r="CP189" s="58"/>
      <c r="CQ189" s="58"/>
      <c r="CR189" s="58"/>
      <c r="CS189" s="58"/>
      <c r="CT189" s="58"/>
      <c r="CU189" s="58"/>
      <c r="CV189" s="58"/>
      <c r="CW189" s="58"/>
      <c r="CX189" s="58"/>
      <c r="CY189" s="58"/>
      <c r="CZ189" s="58"/>
      <c r="DA189" s="58"/>
      <c r="DB189" s="58"/>
      <c r="DC189" s="58"/>
      <c r="DD189" s="58"/>
      <c r="DE189" s="58"/>
      <c r="DF189" s="58"/>
      <c r="DG189" s="58"/>
      <c r="DH189" s="58"/>
      <c r="DI189" s="58"/>
      <c r="DJ189" s="58"/>
      <c r="DK189" s="58"/>
      <c r="DL189" s="58"/>
      <c r="DM189" s="58"/>
      <c r="DN189" s="58"/>
      <c r="DO189" s="58"/>
      <c r="DP189" s="58"/>
      <c r="DQ189" s="58"/>
      <c r="DR189" s="58"/>
      <c r="DS189" s="58"/>
      <c r="DT189" s="58"/>
      <c r="DU189" s="58"/>
      <c r="DV189" s="58"/>
      <c r="DW189" s="58"/>
      <c r="DX189" s="58"/>
      <c r="DY189" s="58"/>
      <c r="DZ189" s="58"/>
      <c r="EA189" s="58"/>
      <c r="EB189" s="58"/>
      <c r="EC189" s="58"/>
      <c r="ED189" s="58"/>
      <c r="EE189" s="58"/>
      <c r="EF189" s="58"/>
      <c r="EG189" s="58"/>
      <c r="EH189" s="58"/>
      <c r="EI189" s="58"/>
      <c r="EJ189" s="58"/>
      <c r="EK189" s="58"/>
      <c r="EL189" s="58"/>
      <c r="EM189" s="58"/>
      <c r="EN189" s="58"/>
      <c r="EO189" s="58"/>
      <c r="EP189" s="58"/>
      <c r="EQ189" s="58"/>
    </row>
    <row r="190" spans="46:147" outlineLevel="1" x14ac:dyDescent="0.2">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58"/>
      <c r="CZ190" s="58"/>
      <c r="DA190" s="58"/>
      <c r="DB190" s="58"/>
      <c r="DC190" s="58"/>
      <c r="DD190" s="58"/>
      <c r="DE190" s="58"/>
      <c r="DF190" s="58"/>
      <c r="DG190" s="58"/>
      <c r="DH190" s="58"/>
      <c r="DI190" s="58"/>
      <c r="DJ190" s="58"/>
      <c r="DK190" s="58"/>
      <c r="DL190" s="58"/>
      <c r="DM190" s="58"/>
      <c r="DN190" s="58"/>
      <c r="DO190" s="58"/>
      <c r="DP190" s="58"/>
      <c r="DQ190" s="58"/>
      <c r="DR190" s="58"/>
      <c r="DS190" s="58"/>
      <c r="DT190" s="58"/>
      <c r="DU190" s="58"/>
      <c r="DV190" s="58"/>
      <c r="DW190" s="58"/>
      <c r="DX190" s="58"/>
      <c r="DY190" s="58"/>
      <c r="DZ190" s="58"/>
      <c r="EA190" s="58"/>
      <c r="EB190" s="58"/>
      <c r="EC190" s="58"/>
      <c r="ED190" s="58"/>
      <c r="EE190" s="58"/>
      <c r="EF190" s="58"/>
      <c r="EG190" s="58"/>
      <c r="EH190" s="58"/>
      <c r="EI190" s="58"/>
      <c r="EJ190" s="58"/>
      <c r="EK190" s="58"/>
      <c r="EL190" s="58"/>
      <c r="EM190" s="58"/>
      <c r="EN190" s="58"/>
      <c r="EO190" s="58"/>
      <c r="EP190" s="58"/>
      <c r="EQ190" s="58"/>
    </row>
    <row r="191" spans="46:147" outlineLevel="1" x14ac:dyDescent="0.2">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c r="CG191" s="58"/>
      <c r="CH191" s="58"/>
      <c r="CI191" s="58"/>
      <c r="CJ191" s="58"/>
      <c r="CK191" s="58"/>
      <c r="CL191" s="58"/>
      <c r="CM191" s="58"/>
      <c r="CN191" s="58"/>
      <c r="CO191" s="58"/>
      <c r="CP191" s="58"/>
      <c r="CQ191" s="58"/>
      <c r="CR191" s="58"/>
      <c r="CS191" s="58"/>
      <c r="CT191" s="58"/>
      <c r="CU191" s="58"/>
      <c r="CV191" s="58"/>
      <c r="CW191" s="58"/>
      <c r="CX191" s="58"/>
      <c r="CY191" s="58"/>
      <c r="CZ191" s="58"/>
      <c r="DA191" s="58"/>
      <c r="DB191" s="58"/>
      <c r="DC191" s="58"/>
      <c r="DD191" s="58"/>
      <c r="DE191" s="58"/>
      <c r="DF191" s="58"/>
      <c r="DG191" s="58"/>
      <c r="DH191" s="58"/>
      <c r="DI191" s="58"/>
      <c r="DJ191" s="58"/>
      <c r="DK191" s="58"/>
      <c r="DL191" s="58"/>
      <c r="DM191" s="58"/>
      <c r="DN191" s="58"/>
      <c r="DO191" s="58"/>
      <c r="DP191" s="58"/>
      <c r="DQ191" s="58"/>
      <c r="DR191" s="58"/>
      <c r="DS191" s="58"/>
      <c r="DT191" s="58"/>
      <c r="DU191" s="58"/>
      <c r="DV191" s="58"/>
      <c r="DW191" s="58"/>
      <c r="DX191" s="58"/>
      <c r="DY191" s="58"/>
      <c r="DZ191" s="58"/>
      <c r="EA191" s="58"/>
      <c r="EB191" s="58"/>
      <c r="EC191" s="58"/>
      <c r="ED191" s="58"/>
      <c r="EE191" s="58"/>
      <c r="EF191" s="58"/>
      <c r="EG191" s="58"/>
      <c r="EH191" s="58"/>
      <c r="EI191" s="58"/>
      <c r="EJ191" s="58"/>
      <c r="EK191" s="58"/>
      <c r="EL191" s="58"/>
      <c r="EM191" s="58"/>
      <c r="EN191" s="58"/>
      <c r="EO191" s="58"/>
      <c r="EP191" s="58"/>
      <c r="EQ191" s="58"/>
    </row>
    <row r="192" spans="46:147" outlineLevel="1" x14ac:dyDescent="0.2">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c r="CB192" s="58"/>
      <c r="CC192" s="58"/>
      <c r="CD192" s="58"/>
      <c r="CE192" s="58"/>
      <c r="CF192" s="58"/>
      <c r="CG192" s="58"/>
      <c r="CH192" s="58"/>
      <c r="CI192" s="58"/>
      <c r="CJ192" s="58"/>
      <c r="CK192" s="58"/>
      <c r="CL192" s="58"/>
      <c r="CM192" s="58"/>
      <c r="CN192" s="58"/>
      <c r="CO192" s="58"/>
      <c r="CP192" s="58"/>
      <c r="CQ192" s="58"/>
      <c r="CR192" s="58"/>
      <c r="CS192" s="58"/>
      <c r="CT192" s="58"/>
      <c r="CU192" s="58"/>
      <c r="CV192" s="58"/>
      <c r="CW192" s="58"/>
      <c r="CX192" s="58"/>
      <c r="CY192" s="58"/>
      <c r="CZ192" s="58"/>
      <c r="DA192" s="58"/>
      <c r="DB192" s="58"/>
      <c r="DC192" s="58"/>
      <c r="DD192" s="58"/>
      <c r="DE192" s="58"/>
      <c r="DF192" s="58"/>
      <c r="DG192" s="58"/>
      <c r="DH192" s="58"/>
      <c r="DI192" s="58"/>
      <c r="DJ192" s="58"/>
      <c r="DK192" s="58"/>
      <c r="DL192" s="58"/>
      <c r="DM192" s="58"/>
      <c r="DN192" s="58"/>
      <c r="DO192" s="58"/>
      <c r="DP192" s="58"/>
      <c r="DQ192" s="58"/>
      <c r="DR192" s="58"/>
      <c r="DS192" s="58"/>
      <c r="DT192" s="58"/>
      <c r="DU192" s="58"/>
      <c r="DV192" s="58"/>
      <c r="DW192" s="58"/>
      <c r="DX192" s="58"/>
      <c r="DY192" s="58"/>
      <c r="DZ192" s="58"/>
      <c r="EA192" s="58"/>
      <c r="EB192" s="58"/>
      <c r="EC192" s="58"/>
      <c r="ED192" s="58"/>
      <c r="EE192" s="58"/>
      <c r="EF192" s="58"/>
      <c r="EG192" s="58"/>
      <c r="EH192" s="58"/>
      <c r="EI192" s="58"/>
      <c r="EJ192" s="58"/>
      <c r="EK192" s="58"/>
      <c r="EL192" s="58"/>
      <c r="EM192" s="58"/>
      <c r="EN192" s="58"/>
      <c r="EO192" s="58"/>
      <c r="EP192" s="58"/>
      <c r="EQ192" s="58"/>
    </row>
    <row r="193" spans="1:147" outlineLevel="1" x14ac:dyDescent="0.2">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c r="CB193" s="58"/>
      <c r="CC193" s="58"/>
      <c r="CD193" s="58"/>
      <c r="CE193" s="58"/>
      <c r="CF193" s="58"/>
      <c r="CG193" s="58"/>
      <c r="CH193" s="58"/>
      <c r="CI193" s="58"/>
      <c r="CJ193" s="58"/>
      <c r="CK193" s="58"/>
      <c r="CL193" s="58"/>
      <c r="CM193" s="58"/>
      <c r="CN193" s="58"/>
      <c r="CO193" s="58"/>
      <c r="CP193" s="58"/>
      <c r="CQ193" s="58"/>
      <c r="CR193" s="58"/>
      <c r="CS193" s="58"/>
      <c r="CT193" s="58"/>
      <c r="CU193" s="58"/>
      <c r="CV193" s="58"/>
      <c r="CW193" s="58"/>
      <c r="CX193" s="58"/>
      <c r="CY193" s="58"/>
      <c r="CZ193" s="58"/>
      <c r="DA193" s="58"/>
      <c r="DB193" s="58"/>
      <c r="DC193" s="58"/>
      <c r="DD193" s="58"/>
      <c r="DE193" s="58"/>
      <c r="DF193" s="58"/>
      <c r="DG193" s="58"/>
      <c r="DH193" s="58"/>
      <c r="DI193" s="58"/>
      <c r="DJ193" s="58"/>
      <c r="DK193" s="58"/>
      <c r="DL193" s="58"/>
      <c r="DM193" s="58"/>
      <c r="DN193" s="58"/>
      <c r="DO193" s="58"/>
      <c r="DP193" s="58"/>
      <c r="DQ193" s="58"/>
      <c r="DR193" s="58"/>
      <c r="DS193" s="58"/>
      <c r="DT193" s="58"/>
      <c r="DU193" s="58"/>
      <c r="DV193" s="58"/>
      <c r="DW193" s="58"/>
      <c r="DX193" s="58"/>
      <c r="DY193" s="58"/>
      <c r="DZ193" s="58"/>
      <c r="EA193" s="58"/>
      <c r="EB193" s="58"/>
      <c r="EC193" s="58"/>
      <c r="ED193" s="58"/>
      <c r="EE193" s="58"/>
      <c r="EF193" s="58"/>
      <c r="EG193" s="58"/>
      <c r="EH193" s="58"/>
      <c r="EI193" s="58"/>
      <c r="EJ193" s="58"/>
      <c r="EK193" s="58"/>
      <c r="EL193" s="58"/>
      <c r="EM193" s="58"/>
      <c r="EN193" s="58"/>
      <c r="EO193" s="58"/>
      <c r="EP193" s="58"/>
      <c r="EQ193" s="58"/>
    </row>
    <row r="194" spans="1:147" outlineLevel="1" x14ac:dyDescent="0.2">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c r="CH194" s="58"/>
      <c r="CI194" s="58"/>
      <c r="CJ194" s="58"/>
      <c r="CK194" s="58"/>
      <c r="CL194" s="58"/>
      <c r="CM194" s="58"/>
      <c r="CN194" s="58"/>
      <c r="CO194" s="58"/>
      <c r="CP194" s="58"/>
      <c r="CQ194" s="58"/>
      <c r="CR194" s="58"/>
      <c r="CS194" s="58"/>
      <c r="CT194" s="58"/>
      <c r="CU194" s="58"/>
      <c r="CV194" s="58"/>
      <c r="CW194" s="58"/>
      <c r="CX194" s="58"/>
      <c r="CY194" s="58"/>
      <c r="CZ194" s="58"/>
      <c r="DA194" s="58"/>
      <c r="DB194" s="58"/>
      <c r="DC194" s="58"/>
      <c r="DD194" s="58"/>
      <c r="DE194" s="58"/>
      <c r="DF194" s="58"/>
      <c r="DG194" s="58"/>
      <c r="DH194" s="58"/>
      <c r="DI194" s="58"/>
      <c r="DJ194" s="58"/>
      <c r="DK194" s="58"/>
      <c r="DL194" s="58"/>
      <c r="DM194" s="58"/>
      <c r="DN194" s="58"/>
      <c r="DO194" s="58"/>
      <c r="DP194" s="58"/>
      <c r="DQ194" s="58"/>
      <c r="DR194" s="58"/>
      <c r="DS194" s="58"/>
      <c r="DT194" s="58"/>
      <c r="DU194" s="58"/>
      <c r="DV194" s="58"/>
      <c r="DW194" s="58"/>
      <c r="DX194" s="58"/>
      <c r="DY194" s="58"/>
      <c r="DZ194" s="58"/>
      <c r="EA194" s="58"/>
      <c r="EB194" s="58"/>
      <c r="EC194" s="58"/>
      <c r="ED194" s="58"/>
      <c r="EE194" s="58"/>
      <c r="EF194" s="58"/>
      <c r="EG194" s="58"/>
      <c r="EH194" s="58"/>
      <c r="EI194" s="58"/>
      <c r="EJ194" s="58"/>
      <c r="EK194" s="58"/>
      <c r="EL194" s="58"/>
      <c r="EM194" s="58"/>
      <c r="EN194" s="58"/>
      <c r="EO194" s="58"/>
      <c r="EP194" s="58"/>
      <c r="EQ194" s="58"/>
    </row>
    <row r="195" spans="1:147" x14ac:dyDescent="0.2">
      <c r="A195" s="74"/>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c r="CC195" s="58"/>
      <c r="CD195" s="58"/>
      <c r="CE195" s="58"/>
      <c r="CF195" s="58"/>
      <c r="CG195" s="58"/>
      <c r="CH195" s="58"/>
      <c r="CI195" s="58"/>
      <c r="CJ195" s="58"/>
      <c r="CK195" s="58"/>
      <c r="CL195" s="58"/>
      <c r="CM195" s="58"/>
      <c r="CN195" s="58"/>
      <c r="CO195" s="58"/>
      <c r="CP195" s="58"/>
      <c r="CQ195" s="58"/>
      <c r="CR195" s="58"/>
      <c r="CS195" s="58"/>
      <c r="CT195" s="58"/>
      <c r="CU195" s="58"/>
      <c r="CV195" s="58"/>
      <c r="CW195" s="58"/>
      <c r="CX195" s="58"/>
      <c r="CY195" s="58"/>
      <c r="CZ195" s="58"/>
      <c r="DA195" s="58"/>
      <c r="DB195" s="58"/>
      <c r="DC195" s="58"/>
      <c r="DD195" s="58"/>
      <c r="DE195" s="58"/>
      <c r="DF195" s="58"/>
      <c r="DG195" s="58"/>
      <c r="DH195" s="58"/>
      <c r="DI195" s="58"/>
      <c r="DJ195" s="58"/>
      <c r="DK195" s="58"/>
      <c r="DL195" s="58"/>
      <c r="DM195" s="58"/>
      <c r="DN195" s="58"/>
      <c r="DO195" s="58"/>
      <c r="DP195" s="58"/>
      <c r="DQ195" s="58"/>
      <c r="DR195" s="58"/>
      <c r="DS195" s="58"/>
      <c r="DT195" s="58"/>
      <c r="DU195" s="58"/>
      <c r="DV195" s="58"/>
      <c r="DW195" s="58"/>
      <c r="DX195" s="58"/>
      <c r="DY195" s="58"/>
      <c r="DZ195" s="58"/>
      <c r="EA195" s="58"/>
      <c r="EB195" s="58"/>
      <c r="EC195" s="58"/>
      <c r="ED195" s="58"/>
      <c r="EE195" s="58"/>
      <c r="EF195" s="58"/>
      <c r="EG195" s="58"/>
      <c r="EH195" s="58"/>
      <c r="EI195" s="58"/>
      <c r="EJ195" s="58"/>
      <c r="EK195" s="58"/>
      <c r="EL195" s="58"/>
      <c r="EM195" s="58"/>
      <c r="EN195" s="58"/>
      <c r="EO195" s="58"/>
      <c r="EP195" s="58"/>
      <c r="EQ195" s="58"/>
    </row>
    <row r="196" spans="1:147" x14ac:dyDescent="0.2">
      <c r="A196" s="11" t="s">
        <v>175</v>
      </c>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c r="CB196" s="58"/>
      <c r="CC196" s="58"/>
      <c r="CD196" s="58"/>
      <c r="CE196" s="58"/>
      <c r="CF196" s="58"/>
      <c r="CG196" s="58"/>
      <c r="CH196" s="58"/>
      <c r="CI196" s="58"/>
      <c r="CJ196" s="58"/>
      <c r="CK196" s="58"/>
      <c r="CL196" s="58"/>
      <c r="CM196" s="58"/>
      <c r="CN196" s="58"/>
      <c r="CO196" s="58"/>
      <c r="CP196" s="58"/>
      <c r="CQ196" s="58"/>
      <c r="CR196" s="58"/>
      <c r="CS196" s="58"/>
      <c r="CT196" s="58"/>
      <c r="CU196" s="58"/>
      <c r="CV196" s="58"/>
      <c r="CW196" s="58"/>
      <c r="CX196" s="58"/>
      <c r="CY196" s="58"/>
      <c r="CZ196" s="58"/>
      <c r="DA196" s="58"/>
      <c r="DB196" s="58"/>
      <c r="DC196" s="58"/>
      <c r="DD196" s="58"/>
      <c r="DE196" s="58"/>
      <c r="DF196" s="58"/>
      <c r="DG196" s="58"/>
      <c r="DH196" s="58"/>
      <c r="DI196" s="58"/>
      <c r="DJ196" s="58"/>
      <c r="DK196" s="58"/>
      <c r="DL196" s="58"/>
      <c r="DM196" s="58"/>
      <c r="DN196" s="58"/>
      <c r="DO196" s="58"/>
      <c r="DP196" s="58"/>
      <c r="DQ196" s="58"/>
      <c r="DR196" s="58"/>
      <c r="DS196" s="58"/>
      <c r="DT196" s="58"/>
      <c r="DU196" s="58"/>
      <c r="DV196" s="58"/>
      <c r="DW196" s="58"/>
      <c r="DX196" s="58"/>
      <c r="DY196" s="58"/>
      <c r="DZ196" s="58"/>
      <c r="EA196" s="58"/>
      <c r="EB196" s="58"/>
      <c r="EC196" s="58"/>
      <c r="ED196" s="58"/>
      <c r="EE196" s="58"/>
      <c r="EF196" s="58"/>
      <c r="EG196" s="58"/>
      <c r="EH196" s="58"/>
      <c r="EI196" s="58"/>
      <c r="EJ196" s="58"/>
      <c r="EK196" s="58"/>
      <c r="EL196" s="58"/>
      <c r="EM196" s="58"/>
      <c r="EN196" s="58"/>
      <c r="EO196" s="58"/>
      <c r="EP196" s="58"/>
      <c r="EQ196" s="58"/>
    </row>
    <row r="197" spans="1:147" ht="10.8" outlineLevel="1" thickBot="1" x14ac:dyDescent="0.25">
      <c r="A197" s="13" t="s">
        <v>176</v>
      </c>
      <c r="B197" s="56" t="s">
        <v>177</v>
      </c>
      <c r="C197" s="15" t="s">
        <v>178</v>
      </c>
      <c r="D197" s="15" t="s">
        <v>126</v>
      </c>
      <c r="E197" s="15" t="s">
        <v>119</v>
      </c>
      <c r="F197" s="15" t="s">
        <v>179</v>
      </c>
      <c r="G197" s="15" t="s">
        <v>180</v>
      </c>
      <c r="H197" s="15" t="s">
        <v>181</v>
      </c>
      <c r="I197" s="15" t="s">
        <v>182</v>
      </c>
      <c r="J197" s="15" t="s">
        <v>183</v>
      </c>
      <c r="AT197" s="58"/>
      <c r="AU197" s="58"/>
      <c r="AV197" s="58"/>
      <c r="AW197" s="58"/>
      <c r="AX197" s="58"/>
      <c r="AY197" s="58"/>
      <c r="AZ197" s="58"/>
      <c r="BA197" s="71"/>
      <c r="BB197" s="58"/>
      <c r="BC197" s="58"/>
      <c r="BD197" s="58"/>
      <c r="BE197" s="72" t="s">
        <v>184</v>
      </c>
      <c r="BF197" s="70" t="s">
        <v>185</v>
      </c>
      <c r="BG197" s="70" t="s">
        <v>186</v>
      </c>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58"/>
      <c r="DI197" s="58"/>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c r="EF197" s="58"/>
      <c r="EG197" s="58"/>
      <c r="EH197" s="58"/>
      <c r="EI197" s="58"/>
      <c r="EJ197" s="58"/>
      <c r="EK197" s="58"/>
      <c r="EL197" s="58"/>
      <c r="EM197" s="58"/>
      <c r="EN197" s="58"/>
      <c r="EO197" s="58"/>
      <c r="EP197" s="58"/>
      <c r="EQ197" s="58"/>
    </row>
    <row r="198" spans="1:147" outlineLevel="1" x14ac:dyDescent="0.2">
      <c r="A198" s="16">
        <v>1</v>
      </c>
      <c r="B198" s="16">
        <v>1</v>
      </c>
      <c r="C198" s="1">
        <v>0.84323343516716742</v>
      </c>
      <c r="D198" s="1">
        <f>B198 - C198</f>
        <v>0.15676656483283258</v>
      </c>
      <c r="E198" s="1">
        <f>2*IF(B198=1,LN(1/C198),LN(1/(1-C198)))</f>
        <v>0.34102289853740442</v>
      </c>
      <c r="F198" s="1">
        <f>SQRT(E198)*SIGN(D198)</f>
        <v>0.58397165901900105</v>
      </c>
      <c r="G198" s="1">
        <f>D198/(SQRT(C198*(1-C198)))</f>
        <v>0.43117424514043817</v>
      </c>
      <c r="H198" s="1">
        <v>0.27654796330065079</v>
      </c>
      <c r="I198" s="1">
        <f>G198^2*H198/(1-H198)</f>
        <v>7.1066731880658707E-2</v>
      </c>
      <c r="J198" s="1">
        <f>G198/SQRT(1-H198)</f>
        <v>0.50692993751906723</v>
      </c>
      <c r="AT198" s="58"/>
      <c r="AU198" s="58"/>
      <c r="AV198" s="58"/>
      <c r="AW198" s="58"/>
      <c r="AX198" s="58"/>
      <c r="AY198" s="58"/>
      <c r="AZ198" s="58"/>
      <c r="BA198" s="71"/>
      <c r="BB198" s="58"/>
      <c r="BC198" s="58"/>
      <c r="BD198" s="58"/>
      <c r="BE198" s="58">
        <f>1-B198</f>
        <v>0</v>
      </c>
      <c r="BF198" s="58" t="e">
        <f>IF(B198=0,C198,NA())</f>
        <v>#N/A</v>
      </c>
      <c r="BG198" s="58">
        <f>IF(B198=1,C198,NA())</f>
        <v>0.84323343516716742</v>
      </c>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58"/>
      <c r="CJ198" s="58"/>
      <c r="CK198" s="58"/>
      <c r="CL198" s="58"/>
      <c r="CM198" s="58"/>
      <c r="CN198" s="58"/>
      <c r="CO198" s="58"/>
      <c r="CP198" s="58"/>
      <c r="CQ198" s="58"/>
      <c r="CR198" s="58"/>
      <c r="CS198" s="58"/>
      <c r="CT198" s="58"/>
      <c r="CU198" s="58"/>
      <c r="CV198" s="58"/>
      <c r="CW198" s="58"/>
      <c r="CX198" s="58"/>
      <c r="CY198" s="58"/>
      <c r="CZ198" s="58"/>
      <c r="DA198" s="58"/>
      <c r="DB198" s="58"/>
      <c r="DC198" s="58"/>
      <c r="DD198" s="58"/>
      <c r="DE198" s="58"/>
      <c r="DF198" s="58"/>
      <c r="DG198" s="58"/>
      <c r="DH198" s="58"/>
      <c r="DI198" s="58"/>
      <c r="DJ198" s="58"/>
      <c r="DK198" s="58"/>
      <c r="DL198" s="58"/>
      <c r="DM198" s="58"/>
      <c r="DN198" s="58"/>
      <c r="DO198" s="58"/>
      <c r="DP198" s="58"/>
      <c r="DQ198" s="58"/>
      <c r="DR198" s="58"/>
      <c r="DS198" s="58"/>
      <c r="DT198" s="58"/>
      <c r="DU198" s="58"/>
      <c r="DV198" s="58"/>
      <c r="DW198" s="58"/>
      <c r="DX198" s="58"/>
      <c r="DY198" s="58"/>
      <c r="DZ198" s="58"/>
      <c r="EA198" s="58"/>
      <c r="EB198" s="58"/>
      <c r="EC198" s="58"/>
      <c r="ED198" s="58"/>
      <c r="EE198" s="58"/>
      <c r="EF198" s="58"/>
      <c r="EG198" s="58"/>
      <c r="EH198" s="58"/>
      <c r="EI198" s="58"/>
      <c r="EJ198" s="58"/>
      <c r="EK198" s="58"/>
      <c r="EL198" s="58"/>
      <c r="EM198" s="58"/>
      <c r="EN198" s="58"/>
      <c r="EO198" s="58"/>
      <c r="EP198" s="58"/>
      <c r="EQ198" s="58"/>
    </row>
    <row r="199" spans="1:147" outlineLevel="1" x14ac:dyDescent="0.2">
      <c r="A199" s="16">
        <v>2</v>
      </c>
      <c r="B199" s="16">
        <v>0</v>
      </c>
      <c r="C199" s="1">
        <v>2.5614212247396508E-6</v>
      </c>
      <c r="D199" s="1">
        <f t="shared" ref="D199:D262" si="13">B199 - C199</f>
        <v>-2.5614212247396508E-6</v>
      </c>
      <c r="E199" s="1">
        <f t="shared" ref="E199:E262" si="14">2*IF(B199=1,LN(1/C199),LN(1/(1-C199)))</f>
        <v>5.1228490104034435E-6</v>
      </c>
      <c r="F199" s="1">
        <f t="shared" ref="F199:F262" si="15">SQRT(E199)*SIGN(D199)</f>
        <v>-2.2633711605486721E-3</v>
      </c>
      <c r="G199" s="1">
        <f t="shared" ref="G199:G262" si="16">D199/(SQRT(C199*(1-C199)))</f>
        <v>-1.6004461208160513E-3</v>
      </c>
      <c r="H199" s="1">
        <v>4.7794633495699485E-5</v>
      </c>
      <c r="I199" s="1">
        <f t="shared" ref="I199:I262" si="17">G199^2*H199/(1-H199)</f>
        <v>1.2242835365842554E-10</v>
      </c>
      <c r="J199" s="1">
        <f t="shared" ref="J199:J262" si="18">G199/SQRT(1-H199)</f>
        <v>-1.6004843685549714E-3</v>
      </c>
      <c r="AT199" s="58"/>
      <c r="AU199" s="58"/>
      <c r="AV199" s="58"/>
      <c r="AW199" s="58"/>
      <c r="AX199" s="58"/>
      <c r="AY199" s="58"/>
      <c r="AZ199" s="58"/>
      <c r="BA199" s="71"/>
      <c r="BB199" s="58"/>
      <c r="BC199" s="58"/>
      <c r="BD199" s="58"/>
      <c r="BE199" s="58">
        <f t="shared" ref="BE199:BE262" si="19">1-B199</f>
        <v>1</v>
      </c>
      <c r="BF199" s="58">
        <f t="shared" ref="BF199:BF262" si="20">IF(B199=0,C199,NA())</f>
        <v>2.5614212247396508E-6</v>
      </c>
      <c r="BG199" s="58" t="e">
        <f t="shared" ref="BG199:BG262" si="21">IF(B199=1,C199,NA())</f>
        <v>#N/A</v>
      </c>
      <c r="BH199" s="58"/>
      <c r="BI199" s="58"/>
      <c r="BJ199" s="58"/>
      <c r="BK199" s="58"/>
      <c r="BL199" s="58"/>
      <c r="BM199" s="58"/>
      <c r="BN199" s="58"/>
      <c r="BO199" s="58"/>
      <c r="BP199" s="58"/>
      <c r="BQ199" s="58"/>
      <c r="BR199" s="58"/>
      <c r="BS199" s="58"/>
      <c r="BT199" s="58"/>
      <c r="BU199" s="58"/>
      <c r="BV199" s="58"/>
      <c r="BW199" s="58"/>
      <c r="BX199" s="58"/>
      <c r="BY199" s="58"/>
      <c r="BZ199" s="58"/>
      <c r="CA199" s="58"/>
      <c r="CB199" s="58"/>
      <c r="CC199" s="58"/>
      <c r="CD199" s="58"/>
      <c r="CE199" s="58"/>
      <c r="CF199" s="58"/>
      <c r="CG199" s="58"/>
      <c r="CH199" s="58"/>
      <c r="CI199" s="58"/>
      <c r="CJ199" s="58"/>
      <c r="CK199" s="58"/>
      <c r="CL199" s="58"/>
      <c r="CM199" s="58"/>
      <c r="CN199" s="58"/>
      <c r="CO199" s="58"/>
      <c r="CP199" s="58"/>
      <c r="CQ199" s="58"/>
      <c r="CR199" s="58"/>
      <c r="CS199" s="58"/>
      <c r="CT199" s="58"/>
      <c r="CU199" s="58"/>
      <c r="CV199" s="58"/>
      <c r="CW199" s="58"/>
      <c r="CX199" s="58"/>
      <c r="CY199" s="58"/>
      <c r="CZ199" s="58"/>
      <c r="DA199" s="58"/>
      <c r="DB199" s="58"/>
      <c r="DC199" s="58"/>
      <c r="DD199" s="58"/>
      <c r="DE199" s="58"/>
      <c r="DF199" s="58"/>
      <c r="DG199" s="58"/>
      <c r="DH199" s="58"/>
      <c r="DI199" s="58"/>
      <c r="DJ199" s="58"/>
      <c r="DK199" s="58"/>
      <c r="DL199" s="58"/>
      <c r="DM199" s="58"/>
      <c r="DN199" s="58"/>
      <c r="DO199" s="58"/>
      <c r="DP199" s="58"/>
      <c r="DQ199" s="58"/>
      <c r="DR199" s="58"/>
      <c r="DS199" s="58"/>
      <c r="DT199" s="58"/>
      <c r="DU199" s="58"/>
      <c r="DV199" s="58"/>
      <c r="DW199" s="58"/>
      <c r="DX199" s="58"/>
      <c r="DY199" s="58"/>
      <c r="DZ199" s="58"/>
      <c r="EA199" s="58"/>
      <c r="EB199" s="58"/>
      <c r="EC199" s="58"/>
      <c r="ED199" s="58"/>
      <c r="EE199" s="58"/>
      <c r="EF199" s="58"/>
      <c r="EG199" s="58"/>
      <c r="EH199" s="58"/>
      <c r="EI199" s="58"/>
      <c r="EJ199" s="58"/>
      <c r="EK199" s="58"/>
      <c r="EL199" s="58"/>
      <c r="EM199" s="58"/>
      <c r="EN199" s="58"/>
      <c r="EO199" s="58"/>
      <c r="EP199" s="58"/>
      <c r="EQ199" s="58"/>
    </row>
    <row r="200" spans="1:147" outlineLevel="1" x14ac:dyDescent="0.2">
      <c r="A200" s="16">
        <v>3</v>
      </c>
      <c r="B200" s="16">
        <v>0</v>
      </c>
      <c r="C200" s="1">
        <v>2.5087597390950866E-8</v>
      </c>
      <c r="D200" s="1">
        <f t="shared" si="13"/>
        <v>-2.5087597390950866E-8</v>
      </c>
      <c r="E200" s="1">
        <f t="shared" si="14"/>
        <v>5.017519536864921E-8</v>
      </c>
      <c r="F200" s="1">
        <f t="shared" si="15"/>
        <v>-2.2399820394067719E-4</v>
      </c>
      <c r="G200" s="1">
        <f t="shared" si="16"/>
        <v>-1.5839065004077236E-4</v>
      </c>
      <c r="H200" s="1">
        <v>6.0138156661763675E-7</v>
      </c>
      <c r="I200" s="1">
        <f t="shared" si="17"/>
        <v>1.5087228073325494E-14</v>
      </c>
      <c r="J200" s="1">
        <f t="shared" si="18"/>
        <v>-1.5839069766740248E-4</v>
      </c>
      <c r="AT200" s="58"/>
      <c r="AU200" s="58"/>
      <c r="AV200" s="58"/>
      <c r="AW200" s="58"/>
      <c r="AX200" s="58"/>
      <c r="AY200" s="58"/>
      <c r="AZ200" s="58"/>
      <c r="BA200" s="71"/>
      <c r="BB200" s="58"/>
      <c r="BC200" s="58"/>
      <c r="BD200" s="58"/>
      <c r="BE200" s="58">
        <f t="shared" si="19"/>
        <v>1</v>
      </c>
      <c r="BF200" s="58">
        <f t="shared" si="20"/>
        <v>2.5087597390950866E-8</v>
      </c>
      <c r="BG200" s="58" t="e">
        <f t="shared" si="21"/>
        <v>#N/A</v>
      </c>
      <c r="BH200" s="58"/>
      <c r="BI200" s="58"/>
      <c r="BJ200" s="58"/>
      <c r="BK200" s="58"/>
      <c r="BL200" s="58"/>
      <c r="BM200" s="58"/>
      <c r="BN200" s="58"/>
      <c r="BO200" s="58"/>
      <c r="BP200" s="58"/>
      <c r="BQ200" s="58"/>
      <c r="BR200" s="58"/>
      <c r="BS200" s="58"/>
      <c r="BT200" s="58"/>
      <c r="BU200" s="58"/>
      <c r="BV200" s="58"/>
      <c r="BW200" s="58"/>
      <c r="BX200" s="58"/>
      <c r="BY200" s="58"/>
      <c r="BZ200" s="58"/>
      <c r="CA200" s="58"/>
      <c r="CB200" s="58"/>
      <c r="CC200" s="58"/>
      <c r="CD200" s="58"/>
      <c r="CE200" s="58"/>
      <c r="CF200" s="58"/>
      <c r="CG200" s="58"/>
      <c r="CH200" s="58"/>
      <c r="CI200" s="58"/>
      <c r="CJ200" s="58"/>
      <c r="CK200" s="58"/>
      <c r="CL200" s="58"/>
      <c r="CM200" s="58"/>
      <c r="CN200" s="58"/>
      <c r="CO200" s="58"/>
      <c r="CP200" s="58"/>
      <c r="CQ200" s="58"/>
      <c r="CR200" s="58"/>
      <c r="CS200" s="58"/>
      <c r="CT200" s="58"/>
      <c r="CU200" s="58"/>
      <c r="CV200" s="58"/>
      <c r="CW200" s="58"/>
      <c r="CX200" s="58"/>
      <c r="CY200" s="58"/>
      <c r="CZ200" s="58"/>
      <c r="DA200" s="58"/>
      <c r="DB200" s="58"/>
      <c r="DC200" s="58"/>
      <c r="DD200" s="58"/>
      <c r="DE200" s="58"/>
      <c r="DF200" s="58"/>
      <c r="DG200" s="58"/>
      <c r="DH200" s="58"/>
      <c r="DI200" s="58"/>
      <c r="DJ200" s="58"/>
      <c r="DK200" s="58"/>
      <c r="DL200" s="58"/>
      <c r="DM200" s="58"/>
      <c r="DN200" s="58"/>
      <c r="DO200" s="58"/>
      <c r="DP200" s="58"/>
      <c r="DQ200" s="58"/>
      <c r="DR200" s="58"/>
      <c r="DS200" s="58"/>
      <c r="DT200" s="58"/>
      <c r="DU200" s="58"/>
      <c r="DV200" s="58"/>
      <c r="DW200" s="58"/>
      <c r="DX200" s="58"/>
      <c r="DY200" s="58"/>
      <c r="DZ200" s="58"/>
      <c r="EA200" s="58"/>
      <c r="EB200" s="58"/>
      <c r="EC200" s="58"/>
      <c r="ED200" s="58"/>
      <c r="EE200" s="58"/>
      <c r="EF200" s="58"/>
      <c r="EG200" s="58"/>
      <c r="EH200" s="58"/>
      <c r="EI200" s="58"/>
      <c r="EJ200" s="58"/>
      <c r="EK200" s="58"/>
      <c r="EL200" s="58"/>
      <c r="EM200" s="58"/>
      <c r="EN200" s="58"/>
      <c r="EO200" s="58"/>
      <c r="EP200" s="58"/>
      <c r="EQ200" s="58"/>
    </row>
    <row r="201" spans="1:147" outlineLevel="1" x14ac:dyDescent="0.2">
      <c r="A201" s="16">
        <v>4</v>
      </c>
      <c r="B201" s="16">
        <v>0</v>
      </c>
      <c r="C201" s="1">
        <v>1.9864207048484165E-6</v>
      </c>
      <c r="D201" s="1">
        <f t="shared" si="13"/>
        <v>-1.9864207048484165E-6</v>
      </c>
      <c r="E201" s="1">
        <f t="shared" si="14"/>
        <v>3.9728453556590727E-6</v>
      </c>
      <c r="F201" s="1">
        <f t="shared" si="15"/>
        <v>-1.9931997781605015E-3</v>
      </c>
      <c r="G201" s="1">
        <f t="shared" si="16"/>
        <v>-1.4094057792997273E-3</v>
      </c>
      <c r="H201" s="1">
        <v>2.5331435982807868E-5</v>
      </c>
      <c r="I201" s="1">
        <f t="shared" si="17"/>
        <v>5.032026355900808E-11</v>
      </c>
      <c r="J201" s="1">
        <f t="shared" si="18"/>
        <v>-1.4094236307750166E-3</v>
      </c>
      <c r="AT201" s="58"/>
      <c r="AU201" s="58"/>
      <c r="AV201" s="58"/>
      <c r="AW201" s="58"/>
      <c r="AX201" s="58"/>
      <c r="AY201" s="58"/>
      <c r="AZ201" s="58"/>
      <c r="BA201" s="71"/>
      <c r="BB201" s="58"/>
      <c r="BC201" s="58"/>
      <c r="BD201" s="58"/>
      <c r="BE201" s="58">
        <f t="shared" si="19"/>
        <v>1</v>
      </c>
      <c r="BF201" s="58">
        <f t="shared" si="20"/>
        <v>1.9864207048484165E-6</v>
      </c>
      <c r="BG201" s="58" t="e">
        <f t="shared" si="21"/>
        <v>#N/A</v>
      </c>
      <c r="BH201" s="58"/>
      <c r="BI201" s="58"/>
      <c r="BJ201" s="58"/>
      <c r="BK201" s="58"/>
      <c r="BL201" s="58"/>
      <c r="BM201" s="58"/>
      <c r="BN201" s="58"/>
      <c r="BO201" s="58"/>
      <c r="BP201" s="58"/>
      <c r="BQ201" s="58"/>
      <c r="BR201" s="58"/>
      <c r="BS201" s="58"/>
      <c r="BT201" s="58"/>
      <c r="BU201" s="58"/>
      <c r="BV201" s="58"/>
      <c r="BW201" s="58"/>
      <c r="BX201" s="58"/>
      <c r="BY201" s="58"/>
      <c r="BZ201" s="58"/>
      <c r="CA201" s="58"/>
      <c r="CB201" s="58"/>
      <c r="CC201" s="58"/>
      <c r="CD201" s="58"/>
      <c r="CE201" s="58"/>
      <c r="CF201" s="58"/>
      <c r="CG201" s="58"/>
      <c r="CH201" s="58"/>
      <c r="CI201" s="58"/>
      <c r="CJ201" s="58"/>
      <c r="CK201" s="58"/>
      <c r="CL201" s="58"/>
      <c r="CM201" s="58"/>
      <c r="CN201" s="58"/>
      <c r="CO201" s="58"/>
      <c r="CP201" s="58"/>
      <c r="CQ201" s="58"/>
      <c r="CR201" s="58"/>
      <c r="CS201" s="58"/>
      <c r="CT201" s="58"/>
      <c r="CU201" s="58"/>
      <c r="CV201" s="58"/>
      <c r="CW201" s="58"/>
      <c r="CX201" s="58"/>
      <c r="CY201" s="58"/>
      <c r="CZ201" s="58"/>
      <c r="DA201" s="58"/>
      <c r="DB201" s="58"/>
      <c r="DC201" s="58"/>
      <c r="DD201" s="58"/>
      <c r="DE201" s="58"/>
      <c r="DF201" s="58"/>
      <c r="DG201" s="58"/>
      <c r="DH201" s="58"/>
      <c r="DI201" s="58"/>
      <c r="DJ201" s="58"/>
      <c r="DK201" s="58"/>
      <c r="DL201" s="58"/>
      <c r="DM201" s="58"/>
      <c r="DN201" s="58"/>
      <c r="DO201" s="58"/>
      <c r="DP201" s="58"/>
      <c r="DQ201" s="58"/>
      <c r="DR201" s="58"/>
      <c r="DS201" s="58"/>
      <c r="DT201" s="58"/>
      <c r="DU201" s="58"/>
      <c r="DV201" s="58"/>
      <c r="DW201" s="58"/>
      <c r="DX201" s="58"/>
      <c r="DY201" s="58"/>
      <c r="DZ201" s="58"/>
      <c r="EA201" s="58"/>
      <c r="EB201" s="58"/>
      <c r="EC201" s="58"/>
      <c r="ED201" s="58"/>
      <c r="EE201" s="58"/>
      <c r="EF201" s="58"/>
      <c r="EG201" s="58"/>
      <c r="EH201" s="58"/>
      <c r="EI201" s="58"/>
      <c r="EJ201" s="58"/>
      <c r="EK201" s="58"/>
      <c r="EL201" s="58"/>
      <c r="EM201" s="58"/>
      <c r="EN201" s="58"/>
      <c r="EO201" s="58"/>
      <c r="EP201" s="58"/>
      <c r="EQ201" s="58"/>
    </row>
    <row r="202" spans="1:147" outlineLevel="1" x14ac:dyDescent="0.2">
      <c r="A202" s="16">
        <v>5</v>
      </c>
      <c r="B202" s="16">
        <v>0</v>
      </c>
      <c r="C202" s="1">
        <v>0.4547291799459271</v>
      </c>
      <c r="D202" s="1">
        <f t="shared" si="13"/>
        <v>-0.4547291799459271</v>
      </c>
      <c r="E202" s="1">
        <f t="shared" si="14"/>
        <v>1.2129453804222288</v>
      </c>
      <c r="F202" s="1">
        <f t="shared" si="15"/>
        <v>-1.1013379955409823</v>
      </c>
      <c r="G202" s="1">
        <f t="shared" si="16"/>
        <v>-0.9132092109084532</v>
      </c>
      <c r="H202" s="1">
        <v>0.64197337948509881</v>
      </c>
      <c r="I202" s="1">
        <f t="shared" si="17"/>
        <v>1.4953479755149732</v>
      </c>
      <c r="J202" s="1">
        <f t="shared" si="18"/>
        <v>-1.5262041273705862</v>
      </c>
      <c r="AT202" s="58"/>
      <c r="AU202" s="58"/>
      <c r="AV202" s="58"/>
      <c r="AW202" s="58"/>
      <c r="AX202" s="58"/>
      <c r="AY202" s="58"/>
      <c r="AZ202" s="58"/>
      <c r="BA202" s="71"/>
      <c r="BB202" s="58"/>
      <c r="BC202" s="58"/>
      <c r="BD202" s="58"/>
      <c r="BE202" s="58">
        <f t="shared" si="19"/>
        <v>1</v>
      </c>
      <c r="BF202" s="58">
        <f t="shared" si="20"/>
        <v>0.4547291799459271</v>
      </c>
      <c r="BG202" s="58" t="e">
        <f t="shared" si="21"/>
        <v>#N/A</v>
      </c>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c r="CH202" s="58"/>
      <c r="CI202" s="58"/>
      <c r="CJ202" s="58"/>
      <c r="CK202" s="58"/>
      <c r="CL202" s="58"/>
      <c r="CM202" s="58"/>
      <c r="CN202" s="58"/>
      <c r="CO202" s="58"/>
      <c r="CP202" s="58"/>
      <c r="CQ202" s="58"/>
      <c r="CR202" s="58"/>
      <c r="CS202" s="58"/>
      <c r="CT202" s="58"/>
      <c r="CU202" s="58"/>
      <c r="CV202" s="58"/>
      <c r="CW202" s="58"/>
      <c r="CX202" s="58"/>
      <c r="CY202" s="58"/>
      <c r="CZ202" s="58"/>
      <c r="DA202" s="58"/>
      <c r="DB202" s="58"/>
      <c r="DC202" s="58"/>
      <c r="DD202" s="58"/>
      <c r="DE202" s="58"/>
      <c r="DF202" s="58"/>
      <c r="DG202" s="58"/>
      <c r="DH202" s="58"/>
      <c r="DI202" s="58"/>
      <c r="DJ202" s="58"/>
      <c r="DK202" s="58"/>
      <c r="DL202" s="58"/>
      <c r="DM202" s="58"/>
      <c r="DN202" s="58"/>
      <c r="DO202" s="58"/>
      <c r="DP202" s="58"/>
      <c r="DQ202" s="58"/>
      <c r="DR202" s="58"/>
      <c r="DS202" s="58"/>
      <c r="DT202" s="58"/>
      <c r="DU202" s="58"/>
      <c r="DV202" s="58"/>
      <c r="DW202" s="58"/>
      <c r="DX202" s="58"/>
      <c r="DY202" s="58"/>
      <c r="DZ202" s="58"/>
      <c r="EA202" s="58"/>
      <c r="EB202" s="58"/>
      <c r="EC202" s="58"/>
      <c r="ED202" s="58"/>
      <c r="EE202" s="58"/>
      <c r="EF202" s="58"/>
      <c r="EG202" s="58"/>
      <c r="EH202" s="58"/>
      <c r="EI202" s="58"/>
      <c r="EJ202" s="58"/>
      <c r="EK202" s="58"/>
      <c r="EL202" s="58"/>
      <c r="EM202" s="58"/>
      <c r="EN202" s="58"/>
      <c r="EO202" s="58"/>
      <c r="EP202" s="58"/>
      <c r="EQ202" s="58"/>
    </row>
    <row r="203" spans="1:147" outlineLevel="1" x14ac:dyDescent="0.2">
      <c r="A203" s="16">
        <v>6</v>
      </c>
      <c r="B203" s="16">
        <v>0</v>
      </c>
      <c r="C203" s="1">
        <v>6.2430027136232981E-7</v>
      </c>
      <c r="D203" s="1">
        <f t="shared" si="13"/>
        <v>-6.2430027136232981E-7</v>
      </c>
      <c r="E203" s="1">
        <f t="shared" si="14"/>
        <v>1.248600932583355E-6</v>
      </c>
      <c r="F203" s="1">
        <f t="shared" si="15"/>
        <v>-1.1174081316078538E-3</v>
      </c>
      <c r="G203" s="1">
        <f t="shared" si="16"/>
        <v>-7.9012699049798446E-4</v>
      </c>
      <c r="H203" s="1">
        <v>9.5532695580114523E-6</v>
      </c>
      <c r="I203" s="1">
        <f t="shared" si="17"/>
        <v>5.9641694781798019E-12</v>
      </c>
      <c r="J203" s="1">
        <f t="shared" si="18"/>
        <v>-7.9013076467308885E-4</v>
      </c>
      <c r="AT203" s="58"/>
      <c r="AU203" s="58"/>
      <c r="AV203" s="58"/>
      <c r="AW203" s="58"/>
      <c r="AX203" s="58"/>
      <c r="AY203" s="58"/>
      <c r="AZ203" s="58"/>
      <c r="BA203" s="71"/>
      <c r="BB203" s="58"/>
      <c r="BC203" s="58"/>
      <c r="BD203" s="58"/>
      <c r="BE203" s="58">
        <f t="shared" si="19"/>
        <v>1</v>
      </c>
      <c r="BF203" s="58">
        <f t="shared" si="20"/>
        <v>6.2430027136232981E-7</v>
      </c>
      <c r="BG203" s="58" t="e">
        <f t="shared" si="21"/>
        <v>#N/A</v>
      </c>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c r="CF203" s="58"/>
      <c r="CG203" s="58"/>
      <c r="CH203" s="58"/>
      <c r="CI203" s="58"/>
      <c r="CJ203" s="58"/>
      <c r="CK203" s="58"/>
      <c r="CL203" s="58"/>
      <c r="CM203" s="58"/>
      <c r="CN203" s="58"/>
      <c r="CO203" s="58"/>
      <c r="CP203" s="58"/>
      <c r="CQ203" s="58"/>
      <c r="CR203" s="58"/>
      <c r="CS203" s="58"/>
      <c r="CT203" s="58"/>
      <c r="CU203" s="58"/>
      <c r="CV203" s="58"/>
      <c r="CW203" s="58"/>
      <c r="CX203" s="58"/>
      <c r="CY203" s="58"/>
      <c r="CZ203" s="58"/>
      <c r="DA203" s="58"/>
      <c r="DB203" s="58"/>
      <c r="DC203" s="58"/>
      <c r="DD203" s="58"/>
      <c r="DE203" s="58"/>
      <c r="DF203" s="58"/>
      <c r="DG203" s="58"/>
      <c r="DH203" s="58"/>
      <c r="DI203" s="58"/>
      <c r="DJ203" s="58"/>
      <c r="DK203" s="58"/>
      <c r="DL203" s="58"/>
      <c r="DM203" s="58"/>
      <c r="DN203" s="58"/>
      <c r="DO203" s="58"/>
      <c r="DP203" s="58"/>
      <c r="DQ203" s="58"/>
      <c r="DR203" s="58"/>
      <c r="DS203" s="58"/>
      <c r="DT203" s="58"/>
      <c r="DU203" s="58"/>
      <c r="DV203" s="58"/>
      <c r="DW203" s="58"/>
      <c r="DX203" s="58"/>
      <c r="DY203" s="58"/>
      <c r="DZ203" s="58"/>
      <c r="EA203" s="58"/>
      <c r="EB203" s="58"/>
      <c r="EC203" s="58"/>
      <c r="ED203" s="58"/>
      <c r="EE203" s="58"/>
      <c r="EF203" s="58"/>
      <c r="EG203" s="58"/>
      <c r="EH203" s="58"/>
      <c r="EI203" s="58"/>
      <c r="EJ203" s="58"/>
      <c r="EK203" s="58"/>
      <c r="EL203" s="58"/>
      <c r="EM203" s="58"/>
      <c r="EN203" s="58"/>
      <c r="EO203" s="58"/>
      <c r="EP203" s="58"/>
      <c r="EQ203" s="58"/>
    </row>
    <row r="204" spans="1:147" outlineLevel="1" x14ac:dyDescent="0.2">
      <c r="A204" s="16">
        <v>7</v>
      </c>
      <c r="B204" s="16">
        <v>0</v>
      </c>
      <c r="C204" s="1">
        <v>8.9503540014224472E-5</v>
      </c>
      <c r="D204" s="1">
        <f t="shared" si="13"/>
        <v>-8.9503540014224472E-5</v>
      </c>
      <c r="E204" s="1">
        <f t="shared" si="14"/>
        <v>1.7901509139037241E-4</v>
      </c>
      <c r="F204" s="1">
        <f t="shared" si="15"/>
        <v>-1.3379652140110833E-2</v>
      </c>
      <c r="G204" s="1">
        <f t="shared" si="16"/>
        <v>-9.4610544663354616E-3</v>
      </c>
      <c r="H204" s="1">
        <v>9.1636960083705643E-4</v>
      </c>
      <c r="I204" s="1">
        <f t="shared" si="17"/>
        <v>8.2100899592299891E-8</v>
      </c>
      <c r="J204" s="1">
        <f t="shared" si="18"/>
        <v>-9.4653923592505386E-3</v>
      </c>
      <c r="AT204" s="58"/>
      <c r="AU204" s="58"/>
      <c r="AV204" s="58"/>
      <c r="AW204" s="58"/>
      <c r="AX204" s="58"/>
      <c r="AY204" s="58"/>
      <c r="AZ204" s="58"/>
      <c r="BA204" s="71"/>
      <c r="BB204" s="58"/>
      <c r="BC204" s="58"/>
      <c r="BD204" s="58"/>
      <c r="BE204" s="58">
        <f t="shared" si="19"/>
        <v>1</v>
      </c>
      <c r="BF204" s="58">
        <f t="shared" si="20"/>
        <v>8.9503540014224472E-5</v>
      </c>
      <c r="BG204" s="58" t="e">
        <f t="shared" si="21"/>
        <v>#N/A</v>
      </c>
      <c r="BH204" s="58"/>
      <c r="BI204" s="58"/>
      <c r="BJ204" s="58"/>
      <c r="BK204" s="58"/>
      <c r="BL204" s="58"/>
      <c r="BM204" s="58"/>
      <c r="BN204" s="58"/>
      <c r="BO204" s="58"/>
      <c r="BP204" s="58"/>
      <c r="BQ204" s="58"/>
      <c r="BR204" s="58"/>
      <c r="BS204" s="58"/>
      <c r="BT204" s="58"/>
      <c r="BU204" s="58"/>
      <c r="BV204" s="58"/>
      <c r="BW204" s="58"/>
      <c r="BX204" s="58"/>
      <c r="BY204" s="58"/>
      <c r="BZ204" s="58"/>
      <c r="CA204" s="58"/>
      <c r="CB204" s="58"/>
      <c r="CC204" s="58"/>
      <c r="CD204" s="58"/>
      <c r="CE204" s="58"/>
      <c r="CF204" s="58"/>
      <c r="CG204" s="58"/>
      <c r="CH204" s="58"/>
      <c r="CI204" s="58"/>
      <c r="CJ204" s="58"/>
      <c r="CK204" s="58"/>
      <c r="CL204" s="58"/>
      <c r="CM204" s="58"/>
      <c r="CN204" s="58"/>
      <c r="CO204" s="58"/>
      <c r="CP204" s="58"/>
      <c r="CQ204" s="58"/>
      <c r="CR204" s="58"/>
      <c r="CS204" s="58"/>
      <c r="CT204" s="58"/>
      <c r="CU204" s="58"/>
      <c r="CV204" s="58"/>
      <c r="CW204" s="58"/>
      <c r="CX204" s="58"/>
      <c r="CY204" s="58"/>
      <c r="CZ204" s="58"/>
      <c r="DA204" s="58"/>
      <c r="DB204" s="58"/>
      <c r="DC204" s="58"/>
      <c r="DD204" s="58"/>
      <c r="DE204" s="58"/>
      <c r="DF204" s="58"/>
      <c r="DG204" s="58"/>
      <c r="DH204" s="58"/>
      <c r="DI204" s="58"/>
      <c r="DJ204" s="58"/>
      <c r="DK204" s="58"/>
      <c r="DL204" s="58"/>
      <c r="DM204" s="58"/>
      <c r="DN204" s="58"/>
      <c r="DO204" s="58"/>
      <c r="DP204" s="58"/>
      <c r="DQ204" s="58"/>
      <c r="DR204" s="58"/>
      <c r="DS204" s="58"/>
      <c r="DT204" s="58"/>
      <c r="DU204" s="58"/>
      <c r="DV204" s="58"/>
      <c r="DW204" s="58"/>
      <c r="DX204" s="58"/>
      <c r="DY204" s="58"/>
      <c r="DZ204" s="58"/>
      <c r="EA204" s="58"/>
      <c r="EB204" s="58"/>
      <c r="EC204" s="58"/>
      <c r="ED204" s="58"/>
      <c r="EE204" s="58"/>
      <c r="EF204" s="58"/>
      <c r="EG204" s="58"/>
      <c r="EH204" s="58"/>
      <c r="EI204" s="58"/>
      <c r="EJ204" s="58"/>
      <c r="EK204" s="58"/>
      <c r="EL204" s="58"/>
      <c r="EM204" s="58"/>
      <c r="EN204" s="58"/>
      <c r="EO204" s="58"/>
      <c r="EP204" s="58"/>
      <c r="EQ204" s="58"/>
    </row>
    <row r="205" spans="1:147" outlineLevel="1" x14ac:dyDescent="0.2">
      <c r="A205" s="16">
        <v>8</v>
      </c>
      <c r="B205" s="16">
        <v>0</v>
      </c>
      <c r="C205" s="1">
        <v>4.6273633232711483E-8</v>
      </c>
      <c r="D205" s="1">
        <f t="shared" si="13"/>
        <v>-4.6273633232711483E-8</v>
      </c>
      <c r="E205" s="1">
        <f t="shared" si="14"/>
        <v>9.2547268594571767E-8</v>
      </c>
      <c r="F205" s="1">
        <f t="shared" si="15"/>
        <v>-3.0421582568066993E-4</v>
      </c>
      <c r="G205" s="1">
        <f t="shared" si="16"/>
        <v>-2.1511307578564516E-4</v>
      </c>
      <c r="H205" s="1">
        <v>1.0774863608644678E-6</v>
      </c>
      <c r="I205" s="1">
        <f t="shared" si="17"/>
        <v>4.9859264705735926E-14</v>
      </c>
      <c r="J205" s="1">
        <f t="shared" si="18"/>
        <v>-2.1511319167644144E-4</v>
      </c>
      <c r="AT205" s="58"/>
      <c r="AU205" s="58"/>
      <c r="AV205" s="58"/>
      <c r="AW205" s="58"/>
      <c r="AX205" s="58"/>
      <c r="AY205" s="58"/>
      <c r="AZ205" s="58"/>
      <c r="BA205" s="71"/>
      <c r="BB205" s="58"/>
      <c r="BC205" s="58"/>
      <c r="BD205" s="58"/>
      <c r="BE205" s="58">
        <f t="shared" si="19"/>
        <v>1</v>
      </c>
      <c r="BF205" s="58">
        <f t="shared" si="20"/>
        <v>4.6273633232711483E-8</v>
      </c>
      <c r="BG205" s="58" t="e">
        <f t="shared" si="21"/>
        <v>#N/A</v>
      </c>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c r="CH205" s="58"/>
      <c r="CI205" s="58"/>
      <c r="CJ205" s="58"/>
      <c r="CK205" s="58"/>
      <c r="CL205" s="58"/>
      <c r="CM205" s="58"/>
      <c r="CN205" s="58"/>
      <c r="CO205" s="58"/>
      <c r="CP205" s="58"/>
      <c r="CQ205" s="58"/>
      <c r="CR205" s="58"/>
      <c r="CS205" s="58"/>
      <c r="CT205" s="58"/>
      <c r="CU205" s="58"/>
      <c r="CV205" s="58"/>
      <c r="CW205" s="58"/>
      <c r="CX205" s="58"/>
      <c r="CY205" s="58"/>
      <c r="CZ205" s="58"/>
      <c r="DA205" s="58"/>
      <c r="DB205" s="58"/>
      <c r="DC205" s="58"/>
      <c r="DD205" s="58"/>
      <c r="DE205" s="58"/>
      <c r="DF205" s="58"/>
      <c r="DG205" s="58"/>
      <c r="DH205" s="58"/>
      <c r="DI205" s="58"/>
      <c r="DJ205" s="58"/>
      <c r="DK205" s="58"/>
      <c r="DL205" s="58"/>
      <c r="DM205" s="58"/>
      <c r="DN205" s="58"/>
      <c r="DO205" s="58"/>
      <c r="DP205" s="58"/>
      <c r="DQ205" s="58"/>
      <c r="DR205" s="58"/>
      <c r="DS205" s="58"/>
      <c r="DT205" s="58"/>
      <c r="DU205" s="58"/>
      <c r="DV205" s="58"/>
      <c r="DW205" s="58"/>
      <c r="DX205" s="58"/>
      <c r="DY205" s="58"/>
      <c r="DZ205" s="58"/>
      <c r="EA205" s="58"/>
      <c r="EB205" s="58"/>
      <c r="EC205" s="58"/>
      <c r="ED205" s="58"/>
      <c r="EE205" s="58"/>
      <c r="EF205" s="58"/>
      <c r="EG205" s="58"/>
      <c r="EH205" s="58"/>
      <c r="EI205" s="58"/>
      <c r="EJ205" s="58"/>
      <c r="EK205" s="58"/>
      <c r="EL205" s="58"/>
      <c r="EM205" s="58"/>
      <c r="EN205" s="58"/>
      <c r="EO205" s="58"/>
      <c r="EP205" s="58"/>
      <c r="EQ205" s="58"/>
    </row>
    <row r="206" spans="1:147" outlineLevel="1" x14ac:dyDescent="0.2">
      <c r="A206" s="16">
        <v>9</v>
      </c>
      <c r="B206" s="16">
        <v>0</v>
      </c>
      <c r="C206" s="1">
        <v>1.032794772956656E-8</v>
      </c>
      <c r="D206" s="1">
        <f t="shared" si="13"/>
        <v>-1.032794772956656E-8</v>
      </c>
      <c r="E206" s="1">
        <f t="shared" si="14"/>
        <v>2.0655895553915286E-8</v>
      </c>
      <c r="F206" s="1">
        <f t="shared" si="15"/>
        <v>-1.4372159042369133E-4</v>
      </c>
      <c r="G206" s="1">
        <f t="shared" si="16"/>
        <v>-1.0162651148314138E-4</v>
      </c>
      <c r="H206" s="1">
        <v>2.7634993127958776E-7</v>
      </c>
      <c r="I206" s="1">
        <f t="shared" si="17"/>
        <v>2.8541284635403797E-15</v>
      </c>
      <c r="J206" s="1">
        <f t="shared" si="18"/>
        <v>-1.0162652552538403E-4</v>
      </c>
      <c r="AT206" s="58"/>
      <c r="AU206" s="58"/>
      <c r="AV206" s="58"/>
      <c r="AW206" s="58"/>
      <c r="AX206" s="58"/>
      <c r="AY206" s="58"/>
      <c r="AZ206" s="58"/>
      <c r="BA206" s="71"/>
      <c r="BB206" s="58"/>
      <c r="BC206" s="58"/>
      <c r="BD206" s="58"/>
      <c r="BE206" s="58">
        <f t="shared" si="19"/>
        <v>1</v>
      </c>
      <c r="BF206" s="58">
        <f t="shared" si="20"/>
        <v>1.032794772956656E-8</v>
      </c>
      <c r="BG206" s="58" t="e">
        <f t="shared" si="21"/>
        <v>#N/A</v>
      </c>
      <c r="BH206" s="58"/>
      <c r="BI206" s="58"/>
      <c r="BJ206" s="58"/>
      <c r="BK206" s="58"/>
      <c r="BL206" s="58"/>
      <c r="BM206" s="58"/>
      <c r="BN206" s="58"/>
      <c r="BO206" s="58"/>
      <c r="BP206" s="58"/>
      <c r="BQ206" s="58"/>
      <c r="BR206" s="58"/>
      <c r="BS206" s="58"/>
      <c r="BT206" s="58"/>
      <c r="BU206" s="58"/>
      <c r="BV206" s="58"/>
      <c r="BW206" s="58"/>
      <c r="BX206" s="58"/>
      <c r="BY206" s="58"/>
      <c r="BZ206" s="58"/>
      <c r="CA206" s="58"/>
      <c r="CB206" s="58"/>
      <c r="CC206" s="58"/>
      <c r="CD206" s="58"/>
      <c r="CE206" s="58"/>
      <c r="CF206" s="58"/>
      <c r="CG206" s="58"/>
      <c r="CH206" s="58"/>
      <c r="CI206" s="58"/>
      <c r="CJ206" s="58"/>
      <c r="CK206" s="58"/>
      <c r="CL206" s="58"/>
      <c r="CM206" s="58"/>
      <c r="CN206" s="58"/>
      <c r="CO206" s="58"/>
      <c r="CP206" s="58"/>
      <c r="CQ206" s="58"/>
      <c r="CR206" s="58"/>
      <c r="CS206" s="58"/>
      <c r="CT206" s="58"/>
      <c r="CU206" s="58"/>
      <c r="CV206" s="58"/>
      <c r="CW206" s="58"/>
      <c r="CX206" s="58"/>
      <c r="CY206" s="58"/>
      <c r="CZ206" s="58"/>
      <c r="DA206" s="58"/>
      <c r="DB206" s="58"/>
      <c r="DC206" s="58"/>
      <c r="DD206" s="58"/>
      <c r="DE206" s="58"/>
      <c r="DF206" s="58"/>
      <c r="DG206" s="58"/>
      <c r="DH206" s="58"/>
      <c r="DI206" s="58"/>
      <c r="DJ206" s="58"/>
      <c r="DK206" s="58"/>
      <c r="DL206" s="58"/>
      <c r="DM206" s="58"/>
      <c r="DN206" s="58"/>
      <c r="DO206" s="58"/>
      <c r="DP206" s="58"/>
      <c r="DQ206" s="58"/>
      <c r="DR206" s="58"/>
      <c r="DS206" s="58"/>
      <c r="DT206" s="58"/>
      <c r="DU206" s="58"/>
      <c r="DV206" s="58"/>
      <c r="DW206" s="58"/>
      <c r="DX206" s="58"/>
      <c r="DY206" s="58"/>
      <c r="DZ206" s="58"/>
      <c r="EA206" s="58"/>
      <c r="EB206" s="58"/>
      <c r="EC206" s="58"/>
      <c r="ED206" s="58"/>
      <c r="EE206" s="58"/>
      <c r="EF206" s="58"/>
      <c r="EG206" s="58"/>
      <c r="EH206" s="58"/>
      <c r="EI206" s="58"/>
      <c r="EJ206" s="58"/>
      <c r="EK206" s="58"/>
      <c r="EL206" s="58"/>
      <c r="EM206" s="58"/>
      <c r="EN206" s="58"/>
      <c r="EO206" s="58"/>
      <c r="EP206" s="58"/>
      <c r="EQ206" s="58"/>
    </row>
    <row r="207" spans="1:147" outlineLevel="1" x14ac:dyDescent="0.2">
      <c r="A207" s="16">
        <v>10</v>
      </c>
      <c r="B207" s="16">
        <v>0</v>
      </c>
      <c r="C207" s="1">
        <v>3.6218507008229074E-2</v>
      </c>
      <c r="D207" s="1">
        <f t="shared" si="13"/>
        <v>-3.6218507008229074E-2</v>
      </c>
      <c r="E207" s="1">
        <f t="shared" si="14"/>
        <v>7.3781354170855282E-2</v>
      </c>
      <c r="F207" s="1">
        <f t="shared" si="15"/>
        <v>-0.27162723385341037</v>
      </c>
      <c r="G207" s="1">
        <f t="shared" si="16"/>
        <v>-0.19385454189534906</v>
      </c>
      <c r="H207" s="1">
        <v>8.7469407871630281E-2</v>
      </c>
      <c r="I207" s="1">
        <f t="shared" si="17"/>
        <v>3.6021410543298237E-3</v>
      </c>
      <c r="J207" s="1">
        <f t="shared" si="18"/>
        <v>-0.20293280776598313</v>
      </c>
      <c r="AT207" s="58"/>
      <c r="AU207" s="58"/>
      <c r="AV207" s="58"/>
      <c r="AW207" s="58"/>
      <c r="AX207" s="58"/>
      <c r="AY207" s="58"/>
      <c r="AZ207" s="58"/>
      <c r="BA207" s="71"/>
      <c r="BB207" s="58"/>
      <c r="BC207" s="58"/>
      <c r="BD207" s="58"/>
      <c r="BE207" s="58">
        <f t="shared" si="19"/>
        <v>1</v>
      </c>
      <c r="BF207" s="58">
        <f t="shared" si="20"/>
        <v>3.6218507008229074E-2</v>
      </c>
      <c r="BG207" s="58" t="e">
        <f t="shared" si="21"/>
        <v>#N/A</v>
      </c>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c r="CH207" s="58"/>
      <c r="CI207" s="58"/>
      <c r="CJ207" s="58"/>
      <c r="CK207" s="58"/>
      <c r="CL207" s="58"/>
      <c r="CM207" s="58"/>
      <c r="CN207" s="58"/>
      <c r="CO207" s="58"/>
      <c r="CP207" s="58"/>
      <c r="CQ207" s="58"/>
      <c r="CR207" s="58"/>
      <c r="CS207" s="58"/>
      <c r="CT207" s="58"/>
      <c r="CU207" s="58"/>
      <c r="CV207" s="58"/>
      <c r="CW207" s="58"/>
      <c r="CX207" s="58"/>
      <c r="CY207" s="58"/>
      <c r="CZ207" s="58"/>
      <c r="DA207" s="58"/>
      <c r="DB207" s="58"/>
      <c r="DC207" s="58"/>
      <c r="DD207" s="58"/>
      <c r="DE207" s="58"/>
      <c r="DF207" s="58"/>
      <c r="DG207" s="58"/>
      <c r="DH207" s="58"/>
      <c r="DI207" s="58"/>
      <c r="DJ207" s="58"/>
      <c r="DK207" s="58"/>
      <c r="DL207" s="58"/>
      <c r="DM207" s="58"/>
      <c r="DN207" s="58"/>
      <c r="DO207" s="58"/>
      <c r="DP207" s="58"/>
      <c r="DQ207" s="58"/>
      <c r="DR207" s="58"/>
      <c r="DS207" s="58"/>
      <c r="DT207" s="58"/>
      <c r="DU207" s="58"/>
      <c r="DV207" s="58"/>
      <c r="DW207" s="58"/>
      <c r="DX207" s="58"/>
      <c r="DY207" s="58"/>
      <c r="DZ207" s="58"/>
      <c r="EA207" s="58"/>
      <c r="EB207" s="58"/>
      <c r="EC207" s="58"/>
      <c r="ED207" s="58"/>
      <c r="EE207" s="58"/>
      <c r="EF207" s="58"/>
      <c r="EG207" s="58"/>
      <c r="EH207" s="58"/>
      <c r="EI207" s="58"/>
      <c r="EJ207" s="58"/>
      <c r="EK207" s="58"/>
      <c r="EL207" s="58"/>
      <c r="EM207" s="58"/>
      <c r="EN207" s="58"/>
      <c r="EO207" s="58"/>
      <c r="EP207" s="58"/>
      <c r="EQ207" s="58"/>
    </row>
    <row r="208" spans="1:147" outlineLevel="1" x14ac:dyDescent="0.2">
      <c r="A208" s="16">
        <v>11</v>
      </c>
      <c r="B208" s="16">
        <v>0</v>
      </c>
      <c r="C208" s="1">
        <v>5.471995534165222E-8</v>
      </c>
      <c r="D208" s="1">
        <f t="shared" si="13"/>
        <v>-5.471995534165222E-8</v>
      </c>
      <c r="E208" s="1">
        <f t="shared" si="14"/>
        <v>1.0943991369027682E-7</v>
      </c>
      <c r="F208" s="1">
        <f t="shared" si="15"/>
        <v>-3.3081703960085977E-4</v>
      </c>
      <c r="G208" s="1">
        <f t="shared" si="16"/>
        <v>-2.3392297522031882E-4</v>
      </c>
      <c r="H208" s="1">
        <v>1.1807471897129734E-6</v>
      </c>
      <c r="I208" s="1">
        <f t="shared" si="17"/>
        <v>6.4610513315037514E-14</v>
      </c>
      <c r="J208" s="1">
        <f t="shared" si="18"/>
        <v>-2.3392311332238891E-4</v>
      </c>
      <c r="AT208" s="58"/>
      <c r="AU208" s="58"/>
      <c r="AV208" s="58"/>
      <c r="AW208" s="58"/>
      <c r="AX208" s="58"/>
      <c r="AY208" s="58"/>
      <c r="AZ208" s="58"/>
      <c r="BA208" s="71"/>
      <c r="BB208" s="58"/>
      <c r="BC208" s="58"/>
      <c r="BD208" s="58"/>
      <c r="BE208" s="58">
        <f t="shared" si="19"/>
        <v>1</v>
      </c>
      <c r="BF208" s="58">
        <f t="shared" si="20"/>
        <v>5.471995534165222E-8</v>
      </c>
      <c r="BG208" s="58" t="e">
        <f t="shared" si="21"/>
        <v>#N/A</v>
      </c>
      <c r="BH208" s="58"/>
      <c r="BI208" s="58"/>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c r="CO208" s="58"/>
      <c r="CP208" s="58"/>
      <c r="CQ208" s="58"/>
      <c r="CR208" s="58"/>
      <c r="CS208" s="58"/>
      <c r="CT208" s="58"/>
      <c r="CU208" s="58"/>
      <c r="CV208" s="58"/>
      <c r="CW208" s="58"/>
      <c r="CX208" s="58"/>
      <c r="CY208" s="58"/>
      <c r="CZ208" s="58"/>
      <c r="DA208" s="58"/>
      <c r="DB208" s="58"/>
      <c r="DC208" s="58"/>
      <c r="DD208" s="58"/>
      <c r="DE208" s="58"/>
      <c r="DF208" s="58"/>
      <c r="DG208" s="58"/>
      <c r="DH208" s="58"/>
      <c r="DI208" s="58"/>
      <c r="DJ208" s="58"/>
      <c r="DK208" s="58"/>
      <c r="DL208" s="58"/>
      <c r="DM208" s="58"/>
      <c r="DN208" s="58"/>
      <c r="DO208" s="58"/>
      <c r="DP208" s="58"/>
      <c r="DQ208" s="58"/>
      <c r="DR208" s="58"/>
      <c r="DS208" s="58"/>
      <c r="DT208" s="58"/>
      <c r="DU208" s="58"/>
      <c r="DV208" s="58"/>
      <c r="DW208" s="58"/>
      <c r="DX208" s="58"/>
      <c r="DY208" s="58"/>
      <c r="DZ208" s="58"/>
      <c r="EA208" s="58"/>
      <c r="EB208" s="58"/>
      <c r="EC208" s="58"/>
      <c r="ED208" s="58"/>
      <c r="EE208" s="58"/>
      <c r="EF208" s="58"/>
      <c r="EG208" s="58"/>
      <c r="EH208" s="58"/>
      <c r="EI208" s="58"/>
      <c r="EJ208" s="58"/>
      <c r="EK208" s="58"/>
      <c r="EL208" s="58"/>
      <c r="EM208" s="58"/>
      <c r="EN208" s="58"/>
      <c r="EO208" s="58"/>
      <c r="EP208" s="58"/>
      <c r="EQ208" s="58"/>
    </row>
    <row r="209" spans="1:147" outlineLevel="1" x14ac:dyDescent="0.2">
      <c r="A209" s="16">
        <v>12</v>
      </c>
      <c r="B209" s="16">
        <v>0</v>
      </c>
      <c r="C209" s="1">
        <v>1.1041567574955576E-5</v>
      </c>
      <c r="D209" s="1">
        <f t="shared" si="13"/>
        <v>-1.1041567574955576E-5</v>
      </c>
      <c r="E209" s="1">
        <f t="shared" si="14"/>
        <v>2.2083257067006715E-5</v>
      </c>
      <c r="F209" s="1">
        <f t="shared" si="15"/>
        <v>-4.6992826119533091E-3</v>
      </c>
      <c r="G209" s="1">
        <f t="shared" si="16"/>
        <v>-3.3229037741885105E-3</v>
      </c>
      <c r="H209" s="1">
        <v>1.3654653656802165E-4</v>
      </c>
      <c r="I209" s="1">
        <f t="shared" si="17"/>
        <v>1.5079103579994502E-9</v>
      </c>
      <c r="J209" s="1">
        <f t="shared" si="18"/>
        <v>-3.3231306629252855E-3</v>
      </c>
      <c r="AT209" s="58"/>
      <c r="AU209" s="58"/>
      <c r="AV209" s="58"/>
      <c r="AW209" s="58"/>
      <c r="AX209" s="58"/>
      <c r="AY209" s="58"/>
      <c r="AZ209" s="58"/>
      <c r="BA209" s="71"/>
      <c r="BB209" s="58"/>
      <c r="BC209" s="58"/>
      <c r="BD209" s="58"/>
      <c r="BE209" s="58">
        <f t="shared" si="19"/>
        <v>1</v>
      </c>
      <c r="BF209" s="58">
        <f t="shared" si="20"/>
        <v>1.1041567574955576E-5</v>
      </c>
      <c r="BG209" s="58" t="e">
        <f t="shared" si="21"/>
        <v>#N/A</v>
      </c>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58"/>
      <c r="CM209" s="58"/>
      <c r="CN209" s="58"/>
      <c r="CO209" s="58"/>
      <c r="CP209" s="58"/>
      <c r="CQ209" s="58"/>
      <c r="CR209" s="58"/>
      <c r="CS209" s="58"/>
      <c r="CT209" s="58"/>
      <c r="CU209" s="58"/>
      <c r="CV209" s="58"/>
      <c r="CW209" s="58"/>
      <c r="CX209" s="58"/>
      <c r="CY209" s="58"/>
      <c r="CZ209" s="58"/>
      <c r="DA209" s="58"/>
      <c r="DB209" s="58"/>
      <c r="DC209" s="58"/>
      <c r="DD209" s="58"/>
      <c r="DE209" s="58"/>
      <c r="DF209" s="58"/>
      <c r="DG209" s="58"/>
      <c r="DH209" s="58"/>
      <c r="DI209" s="58"/>
      <c r="DJ209" s="58"/>
      <c r="DK209" s="58"/>
      <c r="DL209" s="58"/>
      <c r="DM209" s="58"/>
      <c r="DN209" s="58"/>
      <c r="DO209" s="58"/>
      <c r="DP209" s="58"/>
      <c r="DQ209" s="58"/>
      <c r="DR209" s="58"/>
      <c r="DS209" s="58"/>
      <c r="DT209" s="58"/>
      <c r="DU209" s="58"/>
      <c r="DV209" s="58"/>
      <c r="DW209" s="58"/>
      <c r="DX209" s="58"/>
      <c r="DY209" s="58"/>
      <c r="DZ209" s="58"/>
      <c r="EA209" s="58"/>
      <c r="EB209" s="58"/>
      <c r="EC209" s="58"/>
      <c r="ED209" s="58"/>
      <c r="EE209" s="58"/>
      <c r="EF209" s="58"/>
      <c r="EG209" s="58"/>
      <c r="EH209" s="58"/>
      <c r="EI209" s="58"/>
      <c r="EJ209" s="58"/>
      <c r="EK209" s="58"/>
      <c r="EL209" s="58"/>
      <c r="EM209" s="58"/>
      <c r="EN209" s="58"/>
      <c r="EO209" s="58"/>
      <c r="EP209" s="58"/>
      <c r="EQ209" s="58"/>
    </row>
    <row r="210" spans="1:147" outlineLevel="1" x14ac:dyDescent="0.2">
      <c r="A210" s="16">
        <v>13</v>
      </c>
      <c r="B210" s="16">
        <v>0</v>
      </c>
      <c r="C210" s="1">
        <v>1.045076485703552E-4</v>
      </c>
      <c r="D210" s="1">
        <f t="shared" si="13"/>
        <v>-1.045076485703552E-4</v>
      </c>
      <c r="E210" s="1">
        <f t="shared" si="14"/>
        <v>2.0902621975024942E-4</v>
      </c>
      <c r="F210" s="1">
        <f t="shared" si="15"/>
        <v>-1.4457739095385884E-2</v>
      </c>
      <c r="G210" s="1">
        <f t="shared" si="16"/>
        <v>-1.0223432474492162E-2</v>
      </c>
      <c r="H210" s="1">
        <v>8.4256225209369015E-4</v>
      </c>
      <c r="I210" s="1">
        <f t="shared" si="17"/>
        <v>8.8137664508733934E-8</v>
      </c>
      <c r="J210" s="1">
        <f t="shared" si="18"/>
        <v>-1.0227742137197713E-2</v>
      </c>
      <c r="AT210" s="58"/>
      <c r="AU210" s="58"/>
      <c r="AV210" s="58"/>
      <c r="AW210" s="58"/>
      <c r="AX210" s="58"/>
      <c r="AY210" s="58"/>
      <c r="AZ210" s="58"/>
      <c r="BA210" s="71"/>
      <c r="BB210" s="58"/>
      <c r="BC210" s="58"/>
      <c r="BD210" s="58"/>
      <c r="BE210" s="58">
        <f t="shared" si="19"/>
        <v>1</v>
      </c>
      <c r="BF210" s="58">
        <f t="shared" si="20"/>
        <v>1.045076485703552E-4</v>
      </c>
      <c r="BG210" s="58" t="e">
        <f t="shared" si="21"/>
        <v>#N/A</v>
      </c>
      <c r="BH210" s="58"/>
      <c r="BI210" s="58"/>
      <c r="BJ210" s="58"/>
      <c r="BK210" s="58"/>
      <c r="BL210" s="58"/>
      <c r="BM210" s="58"/>
      <c r="BN210" s="58"/>
      <c r="BO210" s="58"/>
      <c r="BP210" s="58"/>
      <c r="BQ210" s="58"/>
      <c r="BR210" s="58"/>
      <c r="BS210" s="58"/>
      <c r="BT210" s="58"/>
      <c r="BU210" s="58"/>
      <c r="BV210" s="58"/>
      <c r="BW210" s="58"/>
      <c r="BX210" s="58"/>
      <c r="BY210" s="58"/>
      <c r="BZ210" s="58"/>
      <c r="CA210" s="58"/>
      <c r="CB210" s="58"/>
      <c r="CC210" s="58"/>
      <c r="CD210" s="58"/>
      <c r="CE210" s="58"/>
      <c r="CF210" s="58"/>
      <c r="CG210" s="58"/>
      <c r="CH210" s="58"/>
      <c r="CI210" s="58"/>
      <c r="CJ210" s="58"/>
      <c r="CK210" s="58"/>
      <c r="CL210" s="58"/>
      <c r="CM210" s="58"/>
      <c r="CN210" s="58"/>
      <c r="CO210" s="58"/>
      <c r="CP210" s="58"/>
      <c r="CQ210" s="58"/>
      <c r="CR210" s="58"/>
      <c r="CS210" s="58"/>
      <c r="CT210" s="58"/>
      <c r="CU210" s="58"/>
      <c r="CV210" s="58"/>
      <c r="CW210" s="58"/>
      <c r="CX210" s="58"/>
      <c r="CY210" s="58"/>
      <c r="CZ210" s="58"/>
      <c r="DA210" s="58"/>
      <c r="DB210" s="58"/>
      <c r="DC210" s="58"/>
      <c r="DD210" s="58"/>
      <c r="DE210" s="58"/>
      <c r="DF210" s="58"/>
      <c r="DG210" s="58"/>
      <c r="DH210" s="58"/>
      <c r="DI210" s="58"/>
      <c r="DJ210" s="58"/>
      <c r="DK210" s="58"/>
      <c r="DL210" s="58"/>
      <c r="DM210" s="58"/>
      <c r="DN210" s="58"/>
      <c r="DO210" s="58"/>
      <c r="DP210" s="58"/>
      <c r="DQ210" s="58"/>
      <c r="DR210" s="58"/>
      <c r="DS210" s="58"/>
      <c r="DT210" s="58"/>
      <c r="DU210" s="58"/>
      <c r="DV210" s="58"/>
      <c r="DW210" s="58"/>
      <c r="DX210" s="58"/>
      <c r="DY210" s="58"/>
      <c r="DZ210" s="58"/>
      <c r="EA210" s="58"/>
      <c r="EB210" s="58"/>
      <c r="EC210" s="58"/>
      <c r="ED210" s="58"/>
      <c r="EE210" s="58"/>
      <c r="EF210" s="58"/>
      <c r="EG210" s="58"/>
      <c r="EH210" s="58"/>
      <c r="EI210" s="58"/>
      <c r="EJ210" s="58"/>
      <c r="EK210" s="58"/>
      <c r="EL210" s="58"/>
      <c r="EM210" s="58"/>
      <c r="EN210" s="58"/>
      <c r="EO210" s="58"/>
      <c r="EP210" s="58"/>
      <c r="EQ210" s="58"/>
    </row>
    <row r="211" spans="1:147" outlineLevel="1" x14ac:dyDescent="0.2">
      <c r="A211" s="16">
        <v>14</v>
      </c>
      <c r="B211" s="16">
        <v>1</v>
      </c>
      <c r="C211" s="1">
        <v>5.4686880395849909E-2</v>
      </c>
      <c r="D211" s="1">
        <f t="shared" si="13"/>
        <v>0.9453131196041501</v>
      </c>
      <c r="E211" s="1">
        <f t="shared" si="14"/>
        <v>5.8122628896658934</v>
      </c>
      <c r="F211" s="1">
        <f t="shared" si="15"/>
        <v>2.4108635153541758</v>
      </c>
      <c r="G211" s="1">
        <f t="shared" si="16"/>
        <v>4.1576341185170937</v>
      </c>
      <c r="H211" s="1">
        <v>0.13606777984631366</v>
      </c>
      <c r="I211" s="1">
        <f t="shared" si="17"/>
        <v>2.722501720924333</v>
      </c>
      <c r="J211" s="1">
        <f t="shared" si="18"/>
        <v>4.473077596507995</v>
      </c>
      <c r="AT211" s="58"/>
      <c r="AU211" s="58"/>
      <c r="AV211" s="58"/>
      <c r="AW211" s="58"/>
      <c r="AX211" s="58"/>
      <c r="AY211" s="58"/>
      <c r="AZ211" s="58"/>
      <c r="BA211" s="71"/>
      <c r="BB211" s="58"/>
      <c r="BC211" s="58"/>
      <c r="BD211" s="58"/>
      <c r="BE211" s="58">
        <f t="shared" si="19"/>
        <v>0</v>
      </c>
      <c r="BF211" s="58" t="e">
        <f t="shared" si="20"/>
        <v>#N/A</v>
      </c>
      <c r="BG211" s="58">
        <f t="shared" si="21"/>
        <v>5.4686880395849909E-2</v>
      </c>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c r="CE211" s="58"/>
      <c r="CF211" s="58"/>
      <c r="CG211" s="58"/>
      <c r="CH211" s="58"/>
      <c r="CI211" s="58"/>
      <c r="CJ211" s="58"/>
      <c r="CK211" s="58"/>
      <c r="CL211" s="58"/>
      <c r="CM211" s="58"/>
      <c r="CN211" s="58"/>
      <c r="CO211" s="58"/>
      <c r="CP211" s="58"/>
      <c r="CQ211" s="58"/>
      <c r="CR211" s="58"/>
      <c r="CS211" s="58"/>
      <c r="CT211" s="58"/>
      <c r="CU211" s="58"/>
      <c r="CV211" s="58"/>
      <c r="CW211" s="58"/>
      <c r="CX211" s="58"/>
      <c r="CY211" s="58"/>
      <c r="CZ211" s="58"/>
      <c r="DA211" s="58"/>
      <c r="DB211" s="58"/>
      <c r="DC211" s="58"/>
      <c r="DD211" s="58"/>
      <c r="DE211" s="58"/>
      <c r="DF211" s="58"/>
      <c r="DG211" s="58"/>
      <c r="DH211" s="58"/>
      <c r="DI211" s="58"/>
      <c r="DJ211" s="58"/>
      <c r="DK211" s="58"/>
      <c r="DL211" s="58"/>
      <c r="DM211" s="58"/>
      <c r="DN211" s="58"/>
      <c r="DO211" s="58"/>
      <c r="DP211" s="58"/>
      <c r="DQ211" s="58"/>
      <c r="DR211" s="58"/>
      <c r="DS211" s="58"/>
      <c r="DT211" s="58"/>
      <c r="DU211" s="58"/>
      <c r="DV211" s="58"/>
      <c r="DW211" s="58"/>
      <c r="DX211" s="58"/>
      <c r="DY211" s="58"/>
      <c r="DZ211" s="58"/>
      <c r="EA211" s="58"/>
      <c r="EB211" s="58"/>
      <c r="EC211" s="58"/>
      <c r="ED211" s="58"/>
      <c r="EE211" s="58"/>
      <c r="EF211" s="58"/>
      <c r="EG211" s="58"/>
      <c r="EH211" s="58"/>
      <c r="EI211" s="58"/>
      <c r="EJ211" s="58"/>
      <c r="EK211" s="58"/>
      <c r="EL211" s="58"/>
      <c r="EM211" s="58"/>
      <c r="EN211" s="58"/>
      <c r="EO211" s="58"/>
      <c r="EP211" s="58"/>
      <c r="EQ211" s="58"/>
    </row>
    <row r="212" spans="1:147" outlineLevel="1" x14ac:dyDescent="0.2">
      <c r="A212" s="16">
        <v>15</v>
      </c>
      <c r="B212" s="16">
        <v>0</v>
      </c>
      <c r="C212" s="1">
        <v>2.9602480671310457E-8</v>
      </c>
      <c r="D212" s="1">
        <f t="shared" si="13"/>
        <v>-2.9602480671310457E-8</v>
      </c>
      <c r="E212" s="1">
        <f t="shared" si="14"/>
        <v>5.9204962277951043E-8</v>
      </c>
      <c r="F212" s="1">
        <f t="shared" si="15"/>
        <v>-2.4332069841661856E-4</v>
      </c>
      <c r="G212" s="1">
        <f t="shared" si="16"/>
        <v>-1.7205371704097922E-4</v>
      </c>
      <c r="H212" s="1">
        <v>6.9253360360020274E-7</v>
      </c>
      <c r="I212" s="1">
        <f t="shared" si="17"/>
        <v>2.0500727419122581E-14</v>
      </c>
      <c r="J212" s="1">
        <f t="shared" si="18"/>
        <v>-1.7205377661750051E-4</v>
      </c>
      <c r="AT212" s="58"/>
      <c r="AU212" s="58"/>
      <c r="AV212" s="58"/>
      <c r="AW212" s="58"/>
      <c r="AX212" s="58"/>
      <c r="AY212" s="58"/>
      <c r="AZ212" s="58"/>
      <c r="BA212" s="71"/>
      <c r="BB212" s="58"/>
      <c r="BC212" s="58"/>
      <c r="BD212" s="58"/>
      <c r="BE212" s="58">
        <f t="shared" si="19"/>
        <v>1</v>
      </c>
      <c r="BF212" s="58">
        <f t="shared" si="20"/>
        <v>2.9602480671310457E-8</v>
      </c>
      <c r="BG212" s="58" t="e">
        <f t="shared" si="21"/>
        <v>#N/A</v>
      </c>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c r="CN212" s="58"/>
      <c r="CO212" s="58"/>
      <c r="CP212" s="58"/>
      <c r="CQ212" s="58"/>
      <c r="CR212" s="58"/>
      <c r="CS212" s="58"/>
      <c r="CT212" s="58"/>
      <c r="CU212" s="58"/>
      <c r="CV212" s="58"/>
      <c r="CW212" s="58"/>
      <c r="CX212" s="58"/>
      <c r="CY212" s="58"/>
      <c r="CZ212" s="58"/>
      <c r="DA212" s="58"/>
      <c r="DB212" s="58"/>
      <c r="DC212" s="58"/>
      <c r="DD212" s="58"/>
      <c r="DE212" s="58"/>
      <c r="DF212" s="58"/>
      <c r="DG212" s="58"/>
      <c r="DH212" s="58"/>
      <c r="DI212" s="58"/>
      <c r="DJ212" s="58"/>
      <c r="DK212" s="58"/>
      <c r="DL212" s="58"/>
      <c r="DM212" s="58"/>
      <c r="DN212" s="58"/>
      <c r="DO212" s="58"/>
      <c r="DP212" s="58"/>
      <c r="DQ212" s="58"/>
      <c r="DR212" s="58"/>
      <c r="DS212" s="58"/>
      <c r="DT212" s="58"/>
      <c r="DU212" s="58"/>
      <c r="DV212" s="58"/>
      <c r="DW212" s="58"/>
      <c r="DX212" s="58"/>
      <c r="DY212" s="58"/>
      <c r="DZ212" s="58"/>
      <c r="EA212" s="58"/>
      <c r="EB212" s="58"/>
      <c r="EC212" s="58"/>
      <c r="ED212" s="58"/>
      <c r="EE212" s="58"/>
      <c r="EF212" s="58"/>
      <c r="EG212" s="58"/>
      <c r="EH212" s="58"/>
      <c r="EI212" s="58"/>
      <c r="EJ212" s="58"/>
      <c r="EK212" s="58"/>
      <c r="EL212" s="58"/>
      <c r="EM212" s="58"/>
      <c r="EN212" s="58"/>
      <c r="EO212" s="58"/>
      <c r="EP212" s="58"/>
      <c r="EQ212" s="58"/>
    </row>
    <row r="213" spans="1:147" outlineLevel="1" x14ac:dyDescent="0.2">
      <c r="A213" s="16">
        <v>16</v>
      </c>
      <c r="B213" s="16">
        <v>0</v>
      </c>
      <c r="C213" s="1">
        <v>1.4583516210038192E-4</v>
      </c>
      <c r="D213" s="1">
        <f t="shared" si="13"/>
        <v>-1.4583516210038192E-4</v>
      </c>
      <c r="E213" s="1">
        <f t="shared" si="14"/>
        <v>2.9169159416323468E-4</v>
      </c>
      <c r="F213" s="1">
        <f t="shared" si="15"/>
        <v>-1.7078981063378303E-2</v>
      </c>
      <c r="G213" s="1">
        <f t="shared" si="16"/>
        <v>-1.2077103671698194E-2</v>
      </c>
      <c r="H213" s="1">
        <v>1.0952617838331476E-3</v>
      </c>
      <c r="I213" s="1">
        <f t="shared" si="17"/>
        <v>1.5992613808458132E-7</v>
      </c>
      <c r="J213" s="1">
        <f t="shared" si="18"/>
        <v>-1.2083722904594866E-2</v>
      </c>
      <c r="AT213" s="58"/>
      <c r="AU213" s="58"/>
      <c r="AV213" s="58"/>
      <c r="AW213" s="58"/>
      <c r="AX213" s="58"/>
      <c r="AY213" s="58"/>
      <c r="AZ213" s="58"/>
      <c r="BA213" s="71"/>
      <c r="BB213" s="58"/>
      <c r="BC213" s="58"/>
      <c r="BD213" s="58"/>
      <c r="BE213" s="58">
        <f t="shared" si="19"/>
        <v>1</v>
      </c>
      <c r="BF213" s="58">
        <f t="shared" si="20"/>
        <v>1.4583516210038192E-4</v>
      </c>
      <c r="BG213" s="58" t="e">
        <f t="shared" si="21"/>
        <v>#N/A</v>
      </c>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c r="CN213" s="58"/>
      <c r="CO213" s="58"/>
      <c r="CP213" s="58"/>
      <c r="CQ213" s="58"/>
      <c r="CR213" s="58"/>
      <c r="CS213" s="58"/>
      <c r="CT213" s="58"/>
      <c r="CU213" s="58"/>
      <c r="CV213" s="58"/>
      <c r="CW213" s="58"/>
      <c r="CX213" s="58"/>
      <c r="CY213" s="58"/>
      <c r="CZ213" s="58"/>
      <c r="DA213" s="58"/>
      <c r="DB213" s="58"/>
      <c r="DC213" s="58"/>
      <c r="DD213" s="58"/>
      <c r="DE213" s="58"/>
      <c r="DF213" s="58"/>
      <c r="DG213" s="58"/>
      <c r="DH213" s="58"/>
      <c r="DI213" s="58"/>
      <c r="DJ213" s="58"/>
      <c r="DK213" s="58"/>
      <c r="DL213" s="58"/>
      <c r="DM213" s="58"/>
      <c r="DN213" s="58"/>
      <c r="DO213" s="58"/>
      <c r="DP213" s="58"/>
      <c r="DQ213" s="58"/>
      <c r="DR213" s="58"/>
      <c r="DS213" s="58"/>
      <c r="DT213" s="58"/>
      <c r="DU213" s="58"/>
      <c r="DV213" s="58"/>
      <c r="DW213" s="58"/>
      <c r="DX213" s="58"/>
      <c r="DY213" s="58"/>
      <c r="DZ213" s="58"/>
      <c r="EA213" s="58"/>
      <c r="EB213" s="58"/>
      <c r="EC213" s="58"/>
      <c r="ED213" s="58"/>
      <c r="EE213" s="58"/>
      <c r="EF213" s="58"/>
      <c r="EG213" s="58"/>
      <c r="EH213" s="58"/>
      <c r="EI213" s="58"/>
      <c r="EJ213" s="58"/>
      <c r="EK213" s="58"/>
      <c r="EL213" s="58"/>
      <c r="EM213" s="58"/>
      <c r="EN213" s="58"/>
      <c r="EO213" s="58"/>
      <c r="EP213" s="58"/>
      <c r="EQ213" s="58"/>
    </row>
    <row r="214" spans="1:147" outlineLevel="1" x14ac:dyDescent="0.2">
      <c r="A214" s="16">
        <v>17</v>
      </c>
      <c r="B214" s="16">
        <v>0</v>
      </c>
      <c r="C214" s="1">
        <v>2.5282027294028795E-4</v>
      </c>
      <c r="D214" s="1">
        <f t="shared" si="13"/>
        <v>-2.5282027294028795E-4</v>
      </c>
      <c r="E214" s="1">
        <f t="shared" si="14"/>
        <v>5.0570447474606022E-4</v>
      </c>
      <c r="F214" s="1">
        <f t="shared" si="15"/>
        <v>-2.2487873948998829E-2</v>
      </c>
      <c r="G214" s="1">
        <f t="shared" si="16"/>
        <v>-1.5902333388360754E-2</v>
      </c>
      <c r="H214" s="1">
        <v>1.5004565443230075E-3</v>
      </c>
      <c r="I214" s="1">
        <f t="shared" si="17"/>
        <v>3.8001195506593243E-7</v>
      </c>
      <c r="J214" s="1">
        <f t="shared" si="18"/>
        <v>-1.5914277211034097E-2</v>
      </c>
      <c r="AT214" s="58"/>
      <c r="AU214" s="58"/>
      <c r="AV214" s="58"/>
      <c r="AW214" s="58"/>
      <c r="AX214" s="58"/>
      <c r="AY214" s="58"/>
      <c r="AZ214" s="58"/>
      <c r="BA214" s="71"/>
      <c r="BB214" s="58"/>
      <c r="BC214" s="58"/>
      <c r="BD214" s="58"/>
      <c r="BE214" s="58">
        <f t="shared" si="19"/>
        <v>1</v>
      </c>
      <c r="BF214" s="58">
        <f t="shared" si="20"/>
        <v>2.5282027294028795E-4</v>
      </c>
      <c r="BG214" s="58" t="e">
        <f t="shared" si="21"/>
        <v>#N/A</v>
      </c>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c r="CN214" s="58"/>
      <c r="CO214" s="58"/>
      <c r="CP214" s="58"/>
      <c r="CQ214" s="58"/>
      <c r="CR214" s="58"/>
      <c r="CS214" s="58"/>
      <c r="CT214" s="58"/>
      <c r="CU214" s="58"/>
      <c r="CV214" s="58"/>
      <c r="CW214" s="58"/>
      <c r="CX214" s="58"/>
      <c r="CY214" s="58"/>
      <c r="CZ214" s="58"/>
      <c r="DA214" s="58"/>
      <c r="DB214" s="58"/>
      <c r="DC214" s="58"/>
      <c r="DD214" s="58"/>
      <c r="DE214" s="58"/>
      <c r="DF214" s="58"/>
      <c r="DG214" s="58"/>
      <c r="DH214" s="58"/>
      <c r="DI214" s="58"/>
      <c r="DJ214" s="58"/>
      <c r="DK214" s="58"/>
      <c r="DL214" s="58"/>
      <c r="DM214" s="58"/>
      <c r="DN214" s="58"/>
      <c r="DO214" s="58"/>
      <c r="DP214" s="58"/>
      <c r="DQ214" s="58"/>
      <c r="DR214" s="58"/>
      <c r="DS214" s="58"/>
      <c r="DT214" s="58"/>
      <c r="DU214" s="58"/>
      <c r="DV214" s="58"/>
      <c r="DW214" s="58"/>
      <c r="DX214" s="58"/>
      <c r="DY214" s="58"/>
      <c r="DZ214" s="58"/>
      <c r="EA214" s="58"/>
      <c r="EB214" s="58"/>
      <c r="EC214" s="58"/>
      <c r="ED214" s="58"/>
      <c r="EE214" s="58"/>
      <c r="EF214" s="58"/>
      <c r="EG214" s="58"/>
      <c r="EH214" s="58"/>
      <c r="EI214" s="58"/>
      <c r="EJ214" s="58"/>
      <c r="EK214" s="58"/>
      <c r="EL214" s="58"/>
      <c r="EM214" s="58"/>
      <c r="EN214" s="58"/>
      <c r="EO214" s="58"/>
      <c r="EP214" s="58"/>
      <c r="EQ214" s="58"/>
    </row>
    <row r="215" spans="1:147" outlineLevel="1" x14ac:dyDescent="0.2">
      <c r="A215" s="16">
        <v>18</v>
      </c>
      <c r="B215" s="16">
        <v>0</v>
      </c>
      <c r="C215" s="1">
        <v>0.14676007450415168</v>
      </c>
      <c r="D215" s="1">
        <f t="shared" si="13"/>
        <v>-0.14676007450415168</v>
      </c>
      <c r="E215" s="1">
        <f t="shared" si="14"/>
        <v>0.31742899695525428</v>
      </c>
      <c r="F215" s="1">
        <f t="shared" si="15"/>
        <v>-0.56340837494241625</v>
      </c>
      <c r="G215" s="1">
        <f t="shared" si="16"/>
        <v>-0.41473279372018229</v>
      </c>
      <c r="H215" s="1">
        <v>0.31293433394922371</v>
      </c>
      <c r="I215" s="1">
        <f t="shared" si="17"/>
        <v>7.8341471145131403E-2</v>
      </c>
      <c r="J215" s="1">
        <f t="shared" si="18"/>
        <v>-0.5003446425535889</v>
      </c>
      <c r="AT215" s="58"/>
      <c r="AU215" s="58"/>
      <c r="AV215" s="58"/>
      <c r="AW215" s="58"/>
      <c r="AX215" s="58"/>
      <c r="AY215" s="58"/>
      <c r="AZ215" s="58"/>
      <c r="BA215" s="71"/>
      <c r="BB215" s="58"/>
      <c r="BC215" s="58"/>
      <c r="BD215" s="58"/>
      <c r="BE215" s="58">
        <f t="shared" si="19"/>
        <v>1</v>
      </c>
      <c r="BF215" s="58">
        <f t="shared" si="20"/>
        <v>0.14676007450415168</v>
      </c>
      <c r="BG215" s="58" t="e">
        <f t="shared" si="21"/>
        <v>#N/A</v>
      </c>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c r="CL215" s="58"/>
      <c r="CM215" s="58"/>
      <c r="CN215" s="58"/>
      <c r="CO215" s="58"/>
      <c r="CP215" s="58"/>
      <c r="CQ215" s="58"/>
      <c r="CR215" s="58"/>
      <c r="CS215" s="58"/>
      <c r="CT215" s="58"/>
      <c r="CU215" s="58"/>
      <c r="CV215" s="58"/>
      <c r="CW215" s="58"/>
      <c r="CX215" s="58"/>
      <c r="CY215" s="58"/>
      <c r="CZ215" s="58"/>
      <c r="DA215" s="58"/>
      <c r="DB215" s="58"/>
      <c r="DC215" s="58"/>
      <c r="DD215" s="58"/>
      <c r="DE215" s="58"/>
      <c r="DF215" s="58"/>
      <c r="DG215" s="58"/>
      <c r="DH215" s="58"/>
      <c r="DI215" s="58"/>
      <c r="DJ215" s="58"/>
      <c r="DK215" s="58"/>
      <c r="DL215" s="58"/>
      <c r="DM215" s="58"/>
      <c r="DN215" s="58"/>
      <c r="DO215" s="58"/>
      <c r="DP215" s="58"/>
      <c r="DQ215" s="58"/>
      <c r="DR215" s="58"/>
      <c r="DS215" s="58"/>
      <c r="DT215" s="58"/>
      <c r="DU215" s="58"/>
      <c r="DV215" s="58"/>
      <c r="DW215" s="58"/>
      <c r="DX215" s="58"/>
      <c r="DY215" s="58"/>
      <c r="DZ215" s="58"/>
      <c r="EA215" s="58"/>
      <c r="EB215" s="58"/>
      <c r="EC215" s="58"/>
      <c r="ED215" s="58"/>
      <c r="EE215" s="58"/>
      <c r="EF215" s="58"/>
      <c r="EG215" s="58"/>
      <c r="EH215" s="58"/>
      <c r="EI215" s="58"/>
      <c r="EJ215" s="58"/>
      <c r="EK215" s="58"/>
      <c r="EL215" s="58"/>
      <c r="EM215" s="58"/>
      <c r="EN215" s="58"/>
      <c r="EO215" s="58"/>
      <c r="EP215" s="58"/>
      <c r="EQ215" s="58"/>
    </row>
    <row r="216" spans="1:147" outlineLevel="1" x14ac:dyDescent="0.2">
      <c r="A216" s="16">
        <v>19</v>
      </c>
      <c r="B216" s="16">
        <v>0</v>
      </c>
      <c r="C216" s="1">
        <v>2.4853172013950787E-10</v>
      </c>
      <c r="D216" s="1">
        <f t="shared" si="13"/>
        <v>-2.4853172013950787E-10</v>
      </c>
      <c r="E216" s="1">
        <f t="shared" si="14"/>
        <v>4.9706372345288883E-10</v>
      </c>
      <c r="F216" s="1">
        <f t="shared" si="15"/>
        <v>-2.2294925957555653E-5</v>
      </c>
      <c r="G216" s="1">
        <f t="shared" si="16"/>
        <v>-1.5764888842020924E-5</v>
      </c>
      <c r="H216" s="1">
        <v>9.7134752667035153E-9</v>
      </c>
      <c r="I216" s="1">
        <f t="shared" si="17"/>
        <v>2.4141067406157372E-18</v>
      </c>
      <c r="J216" s="1">
        <f t="shared" si="18"/>
        <v>-1.5764888918586854E-5</v>
      </c>
      <c r="AT216" s="58"/>
      <c r="AU216" s="58"/>
      <c r="AV216" s="58"/>
      <c r="AW216" s="58"/>
      <c r="AX216" s="58"/>
      <c r="AY216" s="58"/>
      <c r="AZ216" s="58"/>
      <c r="BA216" s="71"/>
      <c r="BB216" s="58"/>
      <c r="BC216" s="58"/>
      <c r="BD216" s="58"/>
      <c r="BE216" s="58">
        <f t="shared" si="19"/>
        <v>1</v>
      </c>
      <c r="BF216" s="58">
        <f t="shared" si="20"/>
        <v>2.4853172013950787E-10</v>
      </c>
      <c r="BG216" s="58" t="e">
        <f t="shared" si="21"/>
        <v>#N/A</v>
      </c>
      <c r="BH216" s="58"/>
      <c r="BI216" s="58"/>
      <c r="BJ216" s="58"/>
      <c r="BK216" s="58"/>
      <c r="BL216" s="58"/>
      <c r="BM216" s="58"/>
      <c r="BN216" s="58"/>
      <c r="BO216" s="58"/>
      <c r="BP216" s="58"/>
      <c r="BQ216" s="58"/>
      <c r="BR216" s="58"/>
      <c r="BS216" s="58"/>
      <c r="BT216" s="58"/>
      <c r="BU216" s="58"/>
      <c r="BV216" s="58"/>
      <c r="BW216" s="58"/>
      <c r="BX216" s="58"/>
      <c r="BY216" s="58"/>
      <c r="BZ216" s="58"/>
      <c r="CA216" s="58"/>
      <c r="CB216" s="58"/>
      <c r="CC216" s="58"/>
      <c r="CD216" s="58"/>
      <c r="CE216" s="58"/>
      <c r="CF216" s="58"/>
      <c r="CG216" s="58"/>
      <c r="CH216" s="58"/>
      <c r="CI216" s="58"/>
      <c r="CJ216" s="58"/>
      <c r="CK216" s="58"/>
      <c r="CL216" s="58"/>
      <c r="CM216" s="58"/>
      <c r="CN216" s="58"/>
      <c r="CO216" s="58"/>
      <c r="CP216" s="58"/>
      <c r="CQ216" s="58"/>
      <c r="CR216" s="58"/>
      <c r="CS216" s="58"/>
      <c r="CT216" s="58"/>
      <c r="CU216" s="58"/>
      <c r="CV216" s="58"/>
      <c r="CW216" s="58"/>
      <c r="CX216" s="58"/>
      <c r="CY216" s="58"/>
      <c r="CZ216" s="58"/>
      <c r="DA216" s="58"/>
      <c r="DB216" s="58"/>
      <c r="DC216" s="58"/>
      <c r="DD216" s="58"/>
      <c r="DE216" s="58"/>
      <c r="DF216" s="58"/>
      <c r="DG216" s="58"/>
      <c r="DH216" s="58"/>
      <c r="DI216" s="58"/>
      <c r="DJ216" s="58"/>
      <c r="DK216" s="58"/>
      <c r="DL216" s="58"/>
      <c r="DM216" s="58"/>
      <c r="DN216" s="58"/>
      <c r="DO216" s="58"/>
      <c r="DP216" s="58"/>
      <c r="DQ216" s="58"/>
      <c r="DR216" s="58"/>
      <c r="DS216" s="58"/>
      <c r="DT216" s="58"/>
      <c r="DU216" s="58"/>
      <c r="DV216" s="58"/>
      <c r="DW216" s="58"/>
      <c r="DX216" s="58"/>
      <c r="DY216" s="58"/>
      <c r="DZ216" s="58"/>
      <c r="EA216" s="58"/>
      <c r="EB216" s="58"/>
      <c r="EC216" s="58"/>
      <c r="ED216" s="58"/>
      <c r="EE216" s="58"/>
      <c r="EF216" s="58"/>
      <c r="EG216" s="58"/>
      <c r="EH216" s="58"/>
      <c r="EI216" s="58"/>
      <c r="EJ216" s="58"/>
      <c r="EK216" s="58"/>
      <c r="EL216" s="58"/>
      <c r="EM216" s="58"/>
      <c r="EN216" s="58"/>
      <c r="EO216" s="58"/>
      <c r="EP216" s="58"/>
      <c r="EQ216" s="58"/>
    </row>
    <row r="217" spans="1:147" outlineLevel="1" x14ac:dyDescent="0.2">
      <c r="A217" s="16">
        <v>20</v>
      </c>
      <c r="B217" s="16">
        <v>0</v>
      </c>
      <c r="C217" s="1">
        <v>1.0313664589401776E-8</v>
      </c>
      <c r="D217" s="1">
        <f t="shared" si="13"/>
        <v>-1.0313664589401776E-8</v>
      </c>
      <c r="E217" s="1">
        <f t="shared" si="14"/>
        <v>2.0627329071697298E-8</v>
      </c>
      <c r="F217" s="1">
        <f t="shared" si="15"/>
        <v>-1.4362217472137546E-4</v>
      </c>
      <c r="G217" s="1">
        <f t="shared" si="16"/>
        <v>-1.0155621446161459E-4</v>
      </c>
      <c r="H217" s="1">
        <v>0.98502136981051591</v>
      </c>
      <c r="I217" s="1">
        <f t="shared" si="17"/>
        <v>6.7824493948248298E-7</v>
      </c>
      <c r="J217" s="1">
        <f t="shared" si="18"/>
        <v>-8.2979431438053161E-4</v>
      </c>
      <c r="AT217" s="58"/>
      <c r="AU217" s="58"/>
      <c r="AV217" s="58"/>
      <c r="AW217" s="58"/>
      <c r="AX217" s="58"/>
      <c r="AY217" s="58"/>
      <c r="AZ217" s="58"/>
      <c r="BA217" s="71"/>
      <c r="BB217" s="58"/>
      <c r="BC217" s="58"/>
      <c r="BD217" s="58"/>
      <c r="BE217" s="58">
        <f t="shared" si="19"/>
        <v>1</v>
      </c>
      <c r="BF217" s="58">
        <f t="shared" si="20"/>
        <v>1.0313664589401776E-8</v>
      </c>
      <c r="BG217" s="58" t="e">
        <f t="shared" si="21"/>
        <v>#N/A</v>
      </c>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c r="CN217" s="58"/>
      <c r="CO217" s="58"/>
      <c r="CP217" s="58"/>
      <c r="CQ217" s="58"/>
      <c r="CR217" s="58"/>
      <c r="CS217" s="58"/>
      <c r="CT217" s="58"/>
      <c r="CU217" s="58"/>
      <c r="CV217" s="58"/>
      <c r="CW217" s="58"/>
      <c r="CX217" s="58"/>
      <c r="CY217" s="58"/>
      <c r="CZ217" s="58"/>
      <c r="DA217" s="58"/>
      <c r="DB217" s="58"/>
      <c r="DC217" s="58"/>
      <c r="DD217" s="58"/>
      <c r="DE217" s="58"/>
      <c r="DF217" s="58"/>
      <c r="DG217" s="58"/>
      <c r="DH217" s="58"/>
      <c r="DI217" s="58"/>
      <c r="DJ217" s="58"/>
      <c r="DK217" s="58"/>
      <c r="DL217" s="58"/>
      <c r="DM217" s="58"/>
      <c r="DN217" s="58"/>
      <c r="DO217" s="58"/>
      <c r="DP217" s="58"/>
      <c r="DQ217" s="58"/>
      <c r="DR217" s="58"/>
      <c r="DS217" s="58"/>
      <c r="DT217" s="58"/>
      <c r="DU217" s="58"/>
      <c r="DV217" s="58"/>
      <c r="DW217" s="58"/>
      <c r="DX217" s="58"/>
      <c r="DY217" s="58"/>
      <c r="DZ217" s="58"/>
      <c r="EA217" s="58"/>
      <c r="EB217" s="58"/>
      <c r="EC217" s="58"/>
      <c r="ED217" s="58"/>
      <c r="EE217" s="58"/>
      <c r="EF217" s="58"/>
      <c r="EG217" s="58"/>
      <c r="EH217" s="58"/>
      <c r="EI217" s="58"/>
      <c r="EJ217" s="58"/>
      <c r="EK217" s="58"/>
      <c r="EL217" s="58"/>
      <c r="EM217" s="58"/>
      <c r="EN217" s="58"/>
      <c r="EO217" s="58"/>
      <c r="EP217" s="58"/>
      <c r="EQ217" s="58"/>
    </row>
    <row r="218" spans="1:147" outlineLevel="1" x14ac:dyDescent="0.2">
      <c r="A218" s="16">
        <v>21</v>
      </c>
      <c r="B218" s="16">
        <v>0</v>
      </c>
      <c r="C218" s="1">
        <v>8.5019575492612763E-3</v>
      </c>
      <c r="D218" s="1">
        <f t="shared" si="13"/>
        <v>-8.5019575492612763E-3</v>
      </c>
      <c r="E218" s="1">
        <f t="shared" si="14"/>
        <v>1.7076610710621679E-2</v>
      </c>
      <c r="F218" s="1">
        <f t="shared" si="15"/>
        <v>-0.13067750652128957</v>
      </c>
      <c r="G218" s="1">
        <f t="shared" si="16"/>
        <v>-9.2600543467642141E-2</v>
      </c>
      <c r="H218" s="1">
        <v>3.0554282764176738E-2</v>
      </c>
      <c r="I218" s="1">
        <f t="shared" si="17"/>
        <v>2.7025620137443825E-4</v>
      </c>
      <c r="J218" s="1">
        <f t="shared" si="18"/>
        <v>-9.4048481390595143E-2</v>
      </c>
      <c r="AT218" s="58"/>
      <c r="AU218" s="58"/>
      <c r="AV218" s="58"/>
      <c r="AW218" s="58"/>
      <c r="AX218" s="58"/>
      <c r="AY218" s="58"/>
      <c r="AZ218" s="58"/>
      <c r="BA218" s="71"/>
      <c r="BB218" s="58"/>
      <c r="BC218" s="58"/>
      <c r="BD218" s="58"/>
      <c r="BE218" s="58">
        <f t="shared" si="19"/>
        <v>1</v>
      </c>
      <c r="BF218" s="58">
        <f t="shared" si="20"/>
        <v>8.5019575492612763E-3</v>
      </c>
      <c r="BG218" s="58" t="e">
        <f t="shared" si="21"/>
        <v>#N/A</v>
      </c>
      <c r="BH218" s="58"/>
      <c r="BI218" s="58"/>
      <c r="BJ218" s="58"/>
      <c r="BK218" s="58"/>
      <c r="BL218" s="58"/>
      <c r="BM218" s="58"/>
      <c r="BN218" s="58"/>
      <c r="BO218" s="58"/>
      <c r="BP218" s="58"/>
      <c r="BQ218" s="58"/>
      <c r="BR218" s="58"/>
      <c r="BS218" s="58"/>
      <c r="BT218" s="58"/>
      <c r="BU218" s="58"/>
      <c r="BV218" s="58"/>
      <c r="BW218" s="58"/>
      <c r="BX218" s="58"/>
      <c r="BY218" s="58"/>
      <c r="BZ218" s="58"/>
      <c r="CA218" s="58"/>
      <c r="CB218" s="58"/>
      <c r="CC218" s="58"/>
      <c r="CD218" s="58"/>
      <c r="CE218" s="58"/>
      <c r="CF218" s="58"/>
      <c r="CG218" s="58"/>
      <c r="CH218" s="58"/>
      <c r="CI218" s="58"/>
      <c r="CJ218" s="58"/>
      <c r="CK218" s="58"/>
      <c r="CL218" s="58"/>
      <c r="CM218" s="58"/>
      <c r="CN218" s="58"/>
      <c r="CO218" s="58"/>
      <c r="CP218" s="58"/>
      <c r="CQ218" s="58"/>
      <c r="CR218" s="58"/>
      <c r="CS218" s="58"/>
      <c r="CT218" s="58"/>
      <c r="CU218" s="58"/>
      <c r="CV218" s="58"/>
      <c r="CW218" s="58"/>
      <c r="CX218" s="58"/>
      <c r="CY218" s="58"/>
      <c r="CZ218" s="58"/>
      <c r="DA218" s="58"/>
      <c r="DB218" s="58"/>
      <c r="DC218" s="58"/>
      <c r="DD218" s="58"/>
      <c r="DE218" s="58"/>
      <c r="DF218" s="58"/>
      <c r="DG218" s="58"/>
      <c r="DH218" s="58"/>
      <c r="DI218" s="58"/>
      <c r="DJ218" s="58"/>
      <c r="DK218" s="58"/>
      <c r="DL218" s="58"/>
      <c r="DM218" s="58"/>
      <c r="DN218" s="58"/>
      <c r="DO218" s="58"/>
      <c r="DP218" s="58"/>
      <c r="DQ218" s="58"/>
      <c r="DR218" s="58"/>
      <c r="DS218" s="58"/>
      <c r="DT218" s="58"/>
      <c r="DU218" s="58"/>
      <c r="DV218" s="58"/>
      <c r="DW218" s="58"/>
      <c r="DX218" s="58"/>
      <c r="DY218" s="58"/>
      <c r="DZ218" s="58"/>
      <c r="EA218" s="58"/>
      <c r="EB218" s="58"/>
      <c r="EC218" s="58"/>
      <c r="ED218" s="58"/>
      <c r="EE218" s="58"/>
      <c r="EF218" s="58"/>
      <c r="EG218" s="58"/>
      <c r="EH218" s="58"/>
      <c r="EI218" s="58"/>
      <c r="EJ218" s="58"/>
      <c r="EK218" s="58"/>
      <c r="EL218" s="58"/>
      <c r="EM218" s="58"/>
      <c r="EN218" s="58"/>
      <c r="EO218" s="58"/>
      <c r="EP218" s="58"/>
      <c r="EQ218" s="58"/>
    </row>
    <row r="219" spans="1:147" outlineLevel="1" x14ac:dyDescent="0.2">
      <c r="A219" s="16">
        <v>22</v>
      </c>
      <c r="B219" s="16">
        <v>0</v>
      </c>
      <c r="C219" s="1">
        <v>1.5683369101662029E-10</v>
      </c>
      <c r="D219" s="1">
        <f t="shared" si="13"/>
        <v>-1.5683369101662029E-10</v>
      </c>
      <c r="E219" s="1">
        <f t="shared" si="14"/>
        <v>3.1366731431986004E-10</v>
      </c>
      <c r="F219" s="1">
        <f t="shared" si="15"/>
        <v>-1.7710655389337234E-5</v>
      </c>
      <c r="G219" s="1">
        <f t="shared" si="16"/>
        <v>-1.2523325877785704E-5</v>
      </c>
      <c r="H219" s="1">
        <v>1.4978628930807727E-2</v>
      </c>
      <c r="I219" s="1">
        <f t="shared" si="17"/>
        <v>2.3848758320902661E-12</v>
      </c>
      <c r="J219" s="1">
        <f t="shared" si="18"/>
        <v>-1.2618183976837054E-5</v>
      </c>
      <c r="AT219" s="58"/>
      <c r="AU219" s="58"/>
      <c r="AV219" s="58"/>
      <c r="AW219" s="58"/>
      <c r="AX219" s="58"/>
      <c r="AY219" s="58"/>
      <c r="AZ219" s="58"/>
      <c r="BA219" s="71"/>
      <c r="BB219" s="58"/>
      <c r="BC219" s="58"/>
      <c r="BD219" s="58"/>
      <c r="BE219" s="58">
        <f t="shared" si="19"/>
        <v>1</v>
      </c>
      <c r="BF219" s="58">
        <f t="shared" si="20"/>
        <v>1.5683369101662029E-10</v>
      </c>
      <c r="BG219" s="58" t="e">
        <f t="shared" si="21"/>
        <v>#N/A</v>
      </c>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c r="CN219" s="58"/>
      <c r="CO219" s="58"/>
      <c r="CP219" s="58"/>
      <c r="CQ219" s="58"/>
      <c r="CR219" s="58"/>
      <c r="CS219" s="58"/>
      <c r="CT219" s="58"/>
      <c r="CU219" s="58"/>
      <c r="CV219" s="58"/>
      <c r="CW219" s="58"/>
      <c r="CX219" s="58"/>
      <c r="CY219" s="58"/>
      <c r="CZ219" s="58"/>
      <c r="DA219" s="58"/>
      <c r="DB219" s="58"/>
      <c r="DC219" s="58"/>
      <c r="DD219" s="58"/>
      <c r="DE219" s="58"/>
      <c r="DF219" s="58"/>
      <c r="DG219" s="58"/>
      <c r="DH219" s="58"/>
      <c r="DI219" s="58"/>
      <c r="DJ219" s="58"/>
      <c r="DK219" s="58"/>
      <c r="DL219" s="58"/>
      <c r="DM219" s="58"/>
      <c r="DN219" s="58"/>
      <c r="DO219" s="58"/>
      <c r="DP219" s="58"/>
      <c r="DQ219" s="58"/>
      <c r="DR219" s="58"/>
      <c r="DS219" s="58"/>
      <c r="DT219" s="58"/>
      <c r="DU219" s="58"/>
      <c r="DV219" s="58"/>
      <c r="DW219" s="58"/>
      <c r="DX219" s="58"/>
      <c r="DY219" s="58"/>
      <c r="DZ219" s="58"/>
      <c r="EA219" s="58"/>
      <c r="EB219" s="58"/>
      <c r="EC219" s="58"/>
      <c r="ED219" s="58"/>
      <c r="EE219" s="58"/>
      <c r="EF219" s="58"/>
      <c r="EG219" s="58"/>
      <c r="EH219" s="58"/>
      <c r="EI219" s="58"/>
      <c r="EJ219" s="58"/>
      <c r="EK219" s="58"/>
      <c r="EL219" s="58"/>
      <c r="EM219" s="58"/>
      <c r="EN219" s="58"/>
      <c r="EO219" s="58"/>
      <c r="EP219" s="58"/>
      <c r="EQ219" s="58"/>
    </row>
    <row r="220" spans="1:147" outlineLevel="1" x14ac:dyDescent="0.2">
      <c r="A220" s="16">
        <v>23</v>
      </c>
      <c r="B220" s="16">
        <v>0</v>
      </c>
      <c r="C220" s="1">
        <v>1.0902894203411105E-4</v>
      </c>
      <c r="D220" s="1">
        <f t="shared" si="13"/>
        <v>-1.0902894203411105E-4</v>
      </c>
      <c r="E220" s="1">
        <f t="shared" si="14"/>
        <v>2.1806977224262782E-4</v>
      </c>
      <c r="F220" s="1">
        <f t="shared" si="15"/>
        <v>-1.4767185657484904E-2</v>
      </c>
      <c r="G220" s="1">
        <f t="shared" si="16"/>
        <v>-1.0442261758858293E-2</v>
      </c>
      <c r="H220" s="1">
        <v>1.431777063915021E-3</v>
      </c>
      <c r="I220" s="1">
        <f t="shared" si="17"/>
        <v>1.5634601297674528E-7</v>
      </c>
      <c r="J220" s="1">
        <f t="shared" si="18"/>
        <v>-1.0449745291321269E-2</v>
      </c>
      <c r="AT220" s="58"/>
      <c r="AU220" s="58"/>
      <c r="AV220" s="58"/>
      <c r="AW220" s="58"/>
      <c r="AX220" s="58"/>
      <c r="AY220" s="58"/>
      <c r="AZ220" s="58"/>
      <c r="BA220" s="71"/>
      <c r="BB220" s="58"/>
      <c r="BC220" s="58"/>
      <c r="BD220" s="58"/>
      <c r="BE220" s="58">
        <f t="shared" si="19"/>
        <v>1</v>
      </c>
      <c r="BF220" s="58">
        <f t="shared" si="20"/>
        <v>1.0902894203411105E-4</v>
      </c>
      <c r="BG220" s="58" t="e">
        <f t="shared" si="21"/>
        <v>#N/A</v>
      </c>
      <c r="BH220" s="58"/>
      <c r="BI220" s="58"/>
      <c r="BJ220" s="58"/>
      <c r="BK220" s="58"/>
      <c r="BL220" s="58"/>
      <c r="BM220" s="58"/>
      <c r="BN220" s="58"/>
      <c r="BO220" s="58"/>
      <c r="BP220" s="58"/>
      <c r="BQ220" s="58"/>
      <c r="BR220" s="58"/>
      <c r="BS220" s="58"/>
      <c r="BT220" s="58"/>
      <c r="BU220" s="58"/>
      <c r="BV220" s="58"/>
      <c r="BW220" s="58"/>
      <c r="BX220" s="58"/>
      <c r="BY220" s="58"/>
      <c r="BZ220" s="58"/>
      <c r="CA220" s="58"/>
      <c r="CB220" s="58"/>
      <c r="CC220" s="58"/>
      <c r="CD220" s="58"/>
      <c r="CE220" s="58"/>
      <c r="CF220" s="58"/>
      <c r="CG220" s="58"/>
      <c r="CH220" s="58"/>
      <c r="CI220" s="58"/>
      <c r="CJ220" s="58"/>
      <c r="CK220" s="58"/>
      <c r="CL220" s="58"/>
      <c r="CM220" s="58"/>
      <c r="CN220" s="58"/>
      <c r="CO220" s="58"/>
      <c r="CP220" s="58"/>
      <c r="CQ220" s="58"/>
      <c r="CR220" s="58"/>
      <c r="CS220" s="58"/>
      <c r="CT220" s="58"/>
      <c r="CU220" s="58"/>
      <c r="CV220" s="58"/>
      <c r="CW220" s="58"/>
      <c r="CX220" s="58"/>
      <c r="CY220" s="58"/>
      <c r="CZ220" s="58"/>
      <c r="DA220" s="58"/>
      <c r="DB220" s="58"/>
      <c r="DC220" s="58"/>
      <c r="DD220" s="58"/>
      <c r="DE220" s="58"/>
      <c r="DF220" s="58"/>
      <c r="DG220" s="58"/>
      <c r="DH220" s="58"/>
      <c r="DI220" s="58"/>
      <c r="DJ220" s="58"/>
      <c r="DK220" s="58"/>
      <c r="DL220" s="58"/>
      <c r="DM220" s="58"/>
      <c r="DN220" s="58"/>
      <c r="DO220" s="58"/>
      <c r="DP220" s="58"/>
      <c r="DQ220" s="58"/>
      <c r="DR220" s="58"/>
      <c r="DS220" s="58"/>
      <c r="DT220" s="58"/>
      <c r="DU220" s="58"/>
      <c r="DV220" s="58"/>
      <c r="DW220" s="58"/>
      <c r="DX220" s="58"/>
      <c r="DY220" s="58"/>
      <c r="DZ220" s="58"/>
      <c r="EA220" s="58"/>
      <c r="EB220" s="58"/>
      <c r="EC220" s="58"/>
      <c r="ED220" s="58"/>
      <c r="EE220" s="58"/>
      <c r="EF220" s="58"/>
      <c r="EG220" s="58"/>
      <c r="EH220" s="58"/>
      <c r="EI220" s="58"/>
      <c r="EJ220" s="58"/>
      <c r="EK220" s="58"/>
      <c r="EL220" s="58"/>
      <c r="EM220" s="58"/>
      <c r="EN220" s="58"/>
      <c r="EO220" s="58"/>
      <c r="EP220" s="58"/>
      <c r="EQ220" s="58"/>
    </row>
    <row r="221" spans="1:147" outlineLevel="1" x14ac:dyDescent="0.2">
      <c r="A221" s="16">
        <v>24</v>
      </c>
      <c r="B221" s="16">
        <v>0</v>
      </c>
      <c r="C221" s="1">
        <v>2.6236590969449112E-2</v>
      </c>
      <c r="D221" s="1">
        <f t="shared" si="13"/>
        <v>-2.6236590969449112E-2</v>
      </c>
      <c r="E221" s="1">
        <f t="shared" si="14"/>
        <v>5.3173822771298514E-2</v>
      </c>
      <c r="F221" s="1">
        <f t="shared" si="15"/>
        <v>-0.23059449857118994</v>
      </c>
      <c r="G221" s="1">
        <f t="shared" si="16"/>
        <v>-0.16414474242418262</v>
      </c>
      <c r="H221" s="1">
        <v>8.4237789852554631E-2</v>
      </c>
      <c r="I221" s="1">
        <f t="shared" si="17"/>
        <v>2.4784387999462316E-3</v>
      </c>
      <c r="J221" s="1">
        <f t="shared" si="18"/>
        <v>-0.17152823460132588</v>
      </c>
      <c r="AT221" s="58"/>
      <c r="AU221" s="58"/>
      <c r="AV221" s="58"/>
      <c r="AW221" s="58"/>
      <c r="AX221" s="58"/>
      <c r="AY221" s="58"/>
      <c r="AZ221" s="58"/>
      <c r="BA221" s="71"/>
      <c r="BB221" s="58"/>
      <c r="BC221" s="58"/>
      <c r="BD221" s="58"/>
      <c r="BE221" s="58">
        <f t="shared" si="19"/>
        <v>1</v>
      </c>
      <c r="BF221" s="58">
        <f t="shared" si="20"/>
        <v>2.6236590969449112E-2</v>
      </c>
      <c r="BG221" s="58" t="e">
        <f t="shared" si="21"/>
        <v>#N/A</v>
      </c>
      <c r="BH221" s="58"/>
      <c r="BI221" s="58"/>
      <c r="BJ221" s="58"/>
      <c r="BK221" s="58"/>
      <c r="BL221" s="58"/>
      <c r="BM221" s="58"/>
      <c r="BN221" s="58"/>
      <c r="BO221" s="58"/>
      <c r="BP221" s="58"/>
      <c r="BQ221" s="58"/>
      <c r="BR221" s="58"/>
      <c r="BS221" s="58"/>
      <c r="BT221" s="58"/>
      <c r="BU221" s="58"/>
      <c r="BV221" s="58"/>
      <c r="BW221" s="58"/>
      <c r="BX221" s="58"/>
      <c r="BY221" s="58"/>
      <c r="BZ221" s="58"/>
      <c r="CA221" s="58"/>
      <c r="CB221" s="58"/>
      <c r="CC221" s="58"/>
      <c r="CD221" s="58"/>
      <c r="CE221" s="58"/>
      <c r="CF221" s="58"/>
      <c r="CG221" s="58"/>
      <c r="CH221" s="58"/>
      <c r="CI221" s="58"/>
      <c r="CJ221" s="58"/>
      <c r="CK221" s="58"/>
      <c r="CL221" s="58"/>
      <c r="CM221" s="58"/>
      <c r="CN221" s="58"/>
      <c r="CO221" s="58"/>
      <c r="CP221" s="58"/>
      <c r="CQ221" s="58"/>
      <c r="CR221" s="58"/>
      <c r="CS221" s="58"/>
      <c r="CT221" s="58"/>
      <c r="CU221" s="58"/>
      <c r="CV221" s="58"/>
      <c r="CW221" s="58"/>
      <c r="CX221" s="58"/>
      <c r="CY221" s="58"/>
      <c r="CZ221" s="58"/>
      <c r="DA221" s="58"/>
      <c r="DB221" s="58"/>
      <c r="DC221" s="58"/>
      <c r="DD221" s="58"/>
      <c r="DE221" s="58"/>
      <c r="DF221" s="58"/>
      <c r="DG221" s="58"/>
      <c r="DH221" s="58"/>
      <c r="DI221" s="58"/>
      <c r="DJ221" s="58"/>
      <c r="DK221" s="58"/>
      <c r="DL221" s="58"/>
      <c r="DM221" s="58"/>
      <c r="DN221" s="58"/>
      <c r="DO221" s="58"/>
      <c r="DP221" s="58"/>
      <c r="DQ221" s="58"/>
      <c r="DR221" s="58"/>
      <c r="DS221" s="58"/>
      <c r="DT221" s="58"/>
      <c r="DU221" s="58"/>
      <c r="DV221" s="58"/>
      <c r="DW221" s="58"/>
      <c r="DX221" s="58"/>
      <c r="DY221" s="58"/>
      <c r="DZ221" s="58"/>
      <c r="EA221" s="58"/>
      <c r="EB221" s="58"/>
      <c r="EC221" s="58"/>
      <c r="ED221" s="58"/>
      <c r="EE221" s="58"/>
      <c r="EF221" s="58"/>
      <c r="EG221" s="58"/>
      <c r="EH221" s="58"/>
      <c r="EI221" s="58"/>
      <c r="EJ221" s="58"/>
      <c r="EK221" s="58"/>
      <c r="EL221" s="58"/>
      <c r="EM221" s="58"/>
      <c r="EN221" s="58"/>
      <c r="EO221" s="58"/>
      <c r="EP221" s="58"/>
      <c r="EQ221" s="58"/>
    </row>
    <row r="222" spans="1:147" outlineLevel="1" x14ac:dyDescent="0.2">
      <c r="A222" s="16">
        <v>25</v>
      </c>
      <c r="B222" s="16">
        <v>0</v>
      </c>
      <c r="C222" s="1">
        <v>1.4177608873158592E-8</v>
      </c>
      <c r="D222" s="1">
        <f t="shared" si="13"/>
        <v>-1.4177608873158592E-8</v>
      </c>
      <c r="E222" s="1">
        <f t="shared" si="14"/>
        <v>2.8355217972454609E-8</v>
      </c>
      <c r="F222" s="1">
        <f t="shared" si="15"/>
        <v>-1.6839007682299635E-4</v>
      </c>
      <c r="G222" s="1">
        <f t="shared" si="16"/>
        <v>-1.1906976557532641E-4</v>
      </c>
      <c r="H222" s="1">
        <v>3.666145950291965E-7</v>
      </c>
      <c r="I222" s="1">
        <f t="shared" si="17"/>
        <v>5.1977203147667263E-15</v>
      </c>
      <c r="J222" s="1">
        <f t="shared" si="18"/>
        <v>-1.1906978740168935E-4</v>
      </c>
      <c r="AT222" s="58"/>
      <c r="AU222" s="58"/>
      <c r="AV222" s="58"/>
      <c r="AW222" s="58"/>
      <c r="AX222" s="58"/>
      <c r="AY222" s="58"/>
      <c r="AZ222" s="58"/>
      <c r="BA222" s="71"/>
      <c r="BB222" s="58"/>
      <c r="BC222" s="58"/>
      <c r="BD222" s="58"/>
      <c r="BE222" s="58">
        <f t="shared" si="19"/>
        <v>1</v>
      </c>
      <c r="BF222" s="58">
        <f t="shared" si="20"/>
        <v>1.4177608873158592E-8</v>
      </c>
      <c r="BG222" s="58" t="e">
        <f t="shared" si="21"/>
        <v>#N/A</v>
      </c>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c r="CG222" s="58"/>
      <c r="CH222" s="58"/>
      <c r="CI222" s="58"/>
      <c r="CJ222" s="58"/>
      <c r="CK222" s="58"/>
      <c r="CL222" s="58"/>
      <c r="CM222" s="58"/>
      <c r="CN222" s="58"/>
      <c r="CO222" s="58"/>
      <c r="CP222" s="58"/>
      <c r="CQ222" s="58"/>
      <c r="CR222" s="58"/>
      <c r="CS222" s="58"/>
      <c r="CT222" s="58"/>
      <c r="CU222" s="58"/>
      <c r="CV222" s="58"/>
      <c r="CW222" s="58"/>
      <c r="CX222" s="58"/>
      <c r="CY222" s="58"/>
      <c r="CZ222" s="58"/>
      <c r="DA222" s="58"/>
      <c r="DB222" s="58"/>
      <c r="DC222" s="58"/>
      <c r="DD222" s="58"/>
      <c r="DE222" s="58"/>
      <c r="DF222" s="58"/>
      <c r="DG222" s="58"/>
      <c r="DH222" s="58"/>
      <c r="DI222" s="58"/>
      <c r="DJ222" s="58"/>
      <c r="DK222" s="58"/>
      <c r="DL222" s="58"/>
      <c r="DM222" s="58"/>
      <c r="DN222" s="58"/>
      <c r="DO222" s="58"/>
      <c r="DP222" s="58"/>
      <c r="DQ222" s="58"/>
      <c r="DR222" s="58"/>
      <c r="DS222" s="58"/>
      <c r="DT222" s="58"/>
      <c r="DU222" s="58"/>
      <c r="DV222" s="58"/>
      <c r="DW222" s="58"/>
      <c r="DX222" s="58"/>
      <c r="DY222" s="58"/>
      <c r="DZ222" s="58"/>
      <c r="EA222" s="58"/>
      <c r="EB222" s="58"/>
      <c r="EC222" s="58"/>
      <c r="ED222" s="58"/>
      <c r="EE222" s="58"/>
      <c r="EF222" s="58"/>
      <c r="EG222" s="58"/>
      <c r="EH222" s="58"/>
      <c r="EI222" s="58"/>
      <c r="EJ222" s="58"/>
      <c r="EK222" s="58"/>
      <c r="EL222" s="58"/>
      <c r="EM222" s="58"/>
      <c r="EN222" s="58"/>
      <c r="EO222" s="58"/>
      <c r="EP222" s="58"/>
      <c r="EQ222" s="58"/>
    </row>
    <row r="223" spans="1:147" outlineLevel="1" x14ac:dyDescent="0.2">
      <c r="A223" s="16">
        <v>26</v>
      </c>
      <c r="B223" s="16">
        <v>0</v>
      </c>
      <c r="C223" s="1">
        <v>5.3674643663726929E-8</v>
      </c>
      <c r="D223" s="1">
        <f t="shared" si="13"/>
        <v>-5.3674643663726929E-8</v>
      </c>
      <c r="E223" s="1">
        <f t="shared" si="14"/>
        <v>1.0734929012940498E-7</v>
      </c>
      <c r="F223" s="1">
        <f t="shared" si="15"/>
        <v>-3.2764201520776447E-4</v>
      </c>
      <c r="G223" s="1">
        <f t="shared" si="16"/>
        <v>-2.3167789394910871E-4</v>
      </c>
      <c r="H223" s="1">
        <v>1.1621322855117694E-6</v>
      </c>
      <c r="I223" s="1">
        <f t="shared" si="17"/>
        <v>6.2377112153478087E-14</v>
      </c>
      <c r="J223" s="1">
        <f t="shared" si="18"/>
        <v>-2.3167802856940625E-4</v>
      </c>
      <c r="AT223" s="58"/>
      <c r="AU223" s="58"/>
      <c r="AV223" s="58"/>
      <c r="AW223" s="58"/>
      <c r="AX223" s="58"/>
      <c r="AY223" s="58"/>
      <c r="AZ223" s="58"/>
      <c r="BA223" s="71"/>
      <c r="BB223" s="58"/>
      <c r="BC223" s="58"/>
      <c r="BD223" s="58"/>
      <c r="BE223" s="58">
        <f t="shared" si="19"/>
        <v>1</v>
      </c>
      <c r="BF223" s="58">
        <f t="shared" si="20"/>
        <v>5.3674643663726929E-8</v>
      </c>
      <c r="BG223" s="58" t="e">
        <f t="shared" si="21"/>
        <v>#N/A</v>
      </c>
      <c r="BH223" s="58"/>
      <c r="BI223" s="58"/>
      <c r="BJ223" s="58"/>
      <c r="BK223" s="58"/>
      <c r="BL223" s="58"/>
      <c r="BM223" s="58"/>
      <c r="BN223" s="58"/>
      <c r="BO223" s="58"/>
      <c r="BP223" s="58"/>
      <c r="BQ223" s="58"/>
      <c r="BR223" s="58"/>
      <c r="BS223" s="58"/>
      <c r="BT223" s="58"/>
      <c r="BU223" s="58"/>
      <c r="BV223" s="58"/>
      <c r="BW223" s="58"/>
      <c r="BX223" s="58"/>
      <c r="BY223" s="58"/>
      <c r="BZ223" s="58"/>
      <c r="CA223" s="58"/>
      <c r="CB223" s="58"/>
      <c r="CC223" s="58"/>
      <c r="CD223" s="58"/>
      <c r="CE223" s="58"/>
      <c r="CF223" s="58"/>
      <c r="CG223" s="58"/>
      <c r="CH223" s="58"/>
      <c r="CI223" s="58"/>
      <c r="CJ223" s="58"/>
      <c r="CK223" s="58"/>
      <c r="CL223" s="58"/>
      <c r="CM223" s="58"/>
      <c r="CN223" s="58"/>
      <c r="CO223" s="58"/>
      <c r="CP223" s="58"/>
      <c r="CQ223" s="58"/>
      <c r="CR223" s="58"/>
      <c r="CS223" s="58"/>
      <c r="CT223" s="58"/>
      <c r="CU223" s="58"/>
      <c r="CV223" s="58"/>
      <c r="CW223" s="58"/>
      <c r="CX223" s="58"/>
      <c r="CY223" s="58"/>
      <c r="CZ223" s="58"/>
      <c r="DA223" s="58"/>
      <c r="DB223" s="58"/>
      <c r="DC223" s="58"/>
      <c r="DD223" s="58"/>
      <c r="DE223" s="58"/>
      <c r="DF223" s="58"/>
      <c r="DG223" s="58"/>
      <c r="DH223" s="58"/>
      <c r="DI223" s="58"/>
      <c r="DJ223" s="58"/>
      <c r="DK223" s="58"/>
      <c r="DL223" s="58"/>
      <c r="DM223" s="58"/>
      <c r="DN223" s="58"/>
      <c r="DO223" s="58"/>
      <c r="DP223" s="58"/>
      <c r="DQ223" s="58"/>
      <c r="DR223" s="58"/>
      <c r="DS223" s="58"/>
      <c r="DT223" s="58"/>
      <c r="DU223" s="58"/>
      <c r="DV223" s="58"/>
      <c r="DW223" s="58"/>
      <c r="DX223" s="58"/>
      <c r="DY223" s="58"/>
      <c r="DZ223" s="58"/>
      <c r="EA223" s="58"/>
      <c r="EB223" s="58"/>
      <c r="EC223" s="58"/>
      <c r="ED223" s="58"/>
      <c r="EE223" s="58"/>
      <c r="EF223" s="58"/>
      <c r="EG223" s="58"/>
      <c r="EH223" s="58"/>
      <c r="EI223" s="58"/>
      <c r="EJ223" s="58"/>
      <c r="EK223" s="58"/>
      <c r="EL223" s="58"/>
      <c r="EM223" s="58"/>
      <c r="EN223" s="58"/>
      <c r="EO223" s="58"/>
      <c r="EP223" s="58"/>
      <c r="EQ223" s="58"/>
    </row>
    <row r="224" spans="1:147" outlineLevel="1" x14ac:dyDescent="0.2">
      <c r="A224" s="16">
        <v>27</v>
      </c>
      <c r="B224" s="16">
        <v>0</v>
      </c>
      <c r="C224" s="1">
        <v>9.6051649515372726E-8</v>
      </c>
      <c r="D224" s="1">
        <f t="shared" si="13"/>
        <v>-9.6051649515372726E-8</v>
      </c>
      <c r="E224" s="1">
        <f t="shared" si="14"/>
        <v>1.9210330847177992E-7</v>
      </c>
      <c r="F224" s="1">
        <f t="shared" si="15"/>
        <v>-4.3829591427685009E-4</v>
      </c>
      <c r="G224" s="1">
        <f t="shared" si="16"/>
        <v>-3.09922020420126E-4</v>
      </c>
      <c r="H224" s="1">
        <v>1.8818475268052435E-6</v>
      </c>
      <c r="I224" s="1">
        <f t="shared" si="17"/>
        <v>1.8075491660103624E-13</v>
      </c>
      <c r="J224" s="1">
        <f t="shared" si="18"/>
        <v>-3.0992231203353141E-4</v>
      </c>
      <c r="AT224" s="58"/>
      <c r="AU224" s="58"/>
      <c r="AV224" s="58"/>
      <c r="AW224" s="58"/>
      <c r="AX224" s="58"/>
      <c r="AY224" s="58"/>
      <c r="AZ224" s="58"/>
      <c r="BA224" s="71"/>
      <c r="BB224" s="58"/>
      <c r="BC224" s="58"/>
      <c r="BD224" s="58"/>
      <c r="BE224" s="58">
        <f t="shared" si="19"/>
        <v>1</v>
      </c>
      <c r="BF224" s="58">
        <f t="shared" si="20"/>
        <v>9.6051649515372726E-8</v>
      </c>
      <c r="BG224" s="58" t="e">
        <f t="shared" si="21"/>
        <v>#N/A</v>
      </c>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c r="CO224" s="58"/>
      <c r="CP224" s="58"/>
      <c r="CQ224" s="58"/>
      <c r="CR224" s="58"/>
      <c r="CS224" s="58"/>
      <c r="CT224" s="58"/>
      <c r="CU224" s="58"/>
      <c r="CV224" s="58"/>
      <c r="CW224" s="58"/>
      <c r="CX224" s="58"/>
      <c r="CY224" s="58"/>
      <c r="CZ224" s="58"/>
      <c r="DA224" s="58"/>
      <c r="DB224" s="58"/>
      <c r="DC224" s="58"/>
      <c r="DD224" s="58"/>
      <c r="DE224" s="58"/>
      <c r="DF224" s="58"/>
      <c r="DG224" s="58"/>
      <c r="DH224" s="58"/>
      <c r="DI224" s="58"/>
      <c r="DJ224" s="58"/>
      <c r="DK224" s="58"/>
      <c r="DL224" s="58"/>
      <c r="DM224" s="58"/>
      <c r="DN224" s="58"/>
      <c r="DO224" s="58"/>
      <c r="DP224" s="58"/>
      <c r="DQ224" s="58"/>
      <c r="DR224" s="58"/>
      <c r="DS224" s="58"/>
      <c r="DT224" s="58"/>
      <c r="DU224" s="58"/>
      <c r="DV224" s="58"/>
      <c r="DW224" s="58"/>
      <c r="DX224" s="58"/>
      <c r="DY224" s="58"/>
      <c r="DZ224" s="58"/>
      <c r="EA224" s="58"/>
      <c r="EB224" s="58"/>
      <c r="EC224" s="58"/>
      <c r="ED224" s="58"/>
      <c r="EE224" s="58"/>
      <c r="EF224" s="58"/>
      <c r="EG224" s="58"/>
      <c r="EH224" s="58"/>
      <c r="EI224" s="58"/>
      <c r="EJ224" s="58"/>
      <c r="EK224" s="58"/>
      <c r="EL224" s="58"/>
      <c r="EM224" s="58"/>
      <c r="EN224" s="58"/>
      <c r="EO224" s="58"/>
      <c r="EP224" s="58"/>
      <c r="EQ224" s="58"/>
    </row>
    <row r="225" spans="1:147" outlineLevel="1" x14ac:dyDescent="0.2">
      <c r="A225" s="16">
        <v>28</v>
      </c>
      <c r="B225" s="16">
        <v>0</v>
      </c>
      <c r="C225" s="1">
        <v>8.6170290321476524E-4</v>
      </c>
      <c r="D225" s="1">
        <f t="shared" si="13"/>
        <v>-8.6170290321476524E-4</v>
      </c>
      <c r="E225" s="1">
        <f t="shared" si="14"/>
        <v>1.7241487651598589E-3</v>
      </c>
      <c r="F225" s="1">
        <f t="shared" si="15"/>
        <v>-4.1522870386810434E-2</v>
      </c>
      <c r="G225" s="1">
        <f t="shared" si="16"/>
        <v>-2.9367432225202994E-2</v>
      </c>
      <c r="H225" s="1">
        <v>4.0684282840792929E-3</v>
      </c>
      <c r="I225" s="1">
        <f t="shared" si="17"/>
        <v>3.5231336235477121E-6</v>
      </c>
      <c r="J225" s="1">
        <f t="shared" si="18"/>
        <v>-2.9427354776218658E-2</v>
      </c>
      <c r="AT225" s="58"/>
      <c r="AU225" s="58"/>
      <c r="AV225" s="58"/>
      <c r="AW225" s="58"/>
      <c r="AX225" s="58"/>
      <c r="AY225" s="58"/>
      <c r="AZ225" s="58"/>
      <c r="BA225" s="71"/>
      <c r="BB225" s="58"/>
      <c r="BC225" s="58"/>
      <c r="BD225" s="58"/>
      <c r="BE225" s="58">
        <f t="shared" si="19"/>
        <v>1</v>
      </c>
      <c r="BF225" s="58">
        <f t="shared" si="20"/>
        <v>8.6170290321476524E-4</v>
      </c>
      <c r="BG225" s="58" t="e">
        <f t="shared" si="21"/>
        <v>#N/A</v>
      </c>
      <c r="BH225" s="58"/>
      <c r="BI225" s="58"/>
      <c r="BJ225" s="58"/>
      <c r="BK225" s="58"/>
      <c r="BL225" s="58"/>
      <c r="BM225" s="58"/>
      <c r="BN225" s="58"/>
      <c r="BO225" s="58"/>
      <c r="BP225" s="58"/>
      <c r="BQ225" s="58"/>
      <c r="BR225" s="58"/>
      <c r="BS225" s="58"/>
      <c r="BT225" s="58"/>
      <c r="BU225" s="58"/>
      <c r="BV225" s="58"/>
      <c r="BW225" s="58"/>
      <c r="BX225" s="58"/>
      <c r="BY225" s="58"/>
      <c r="BZ225" s="58"/>
      <c r="CA225" s="58"/>
      <c r="CB225" s="58"/>
      <c r="CC225" s="58"/>
      <c r="CD225" s="58"/>
      <c r="CE225" s="58"/>
      <c r="CF225" s="58"/>
      <c r="CG225" s="58"/>
      <c r="CH225" s="58"/>
      <c r="CI225" s="58"/>
      <c r="CJ225" s="58"/>
      <c r="CK225" s="58"/>
      <c r="CL225" s="58"/>
      <c r="CM225" s="58"/>
      <c r="CN225" s="58"/>
      <c r="CO225" s="58"/>
      <c r="CP225" s="58"/>
      <c r="CQ225" s="58"/>
      <c r="CR225" s="58"/>
      <c r="CS225" s="58"/>
      <c r="CT225" s="58"/>
      <c r="CU225" s="58"/>
      <c r="CV225" s="58"/>
      <c r="CW225" s="58"/>
      <c r="CX225" s="58"/>
      <c r="CY225" s="58"/>
      <c r="CZ225" s="58"/>
      <c r="DA225" s="58"/>
      <c r="DB225" s="58"/>
      <c r="DC225" s="58"/>
      <c r="DD225" s="58"/>
      <c r="DE225" s="58"/>
      <c r="DF225" s="58"/>
      <c r="DG225" s="58"/>
      <c r="DH225" s="58"/>
      <c r="DI225" s="58"/>
      <c r="DJ225" s="58"/>
      <c r="DK225" s="58"/>
      <c r="DL225" s="58"/>
      <c r="DM225" s="58"/>
      <c r="DN225" s="58"/>
      <c r="DO225" s="58"/>
      <c r="DP225" s="58"/>
      <c r="DQ225" s="58"/>
      <c r="DR225" s="58"/>
      <c r="DS225" s="58"/>
      <c r="DT225" s="58"/>
      <c r="DU225" s="58"/>
      <c r="DV225" s="58"/>
      <c r="DW225" s="58"/>
      <c r="DX225" s="58"/>
      <c r="DY225" s="58"/>
      <c r="DZ225" s="58"/>
      <c r="EA225" s="58"/>
      <c r="EB225" s="58"/>
      <c r="EC225" s="58"/>
      <c r="ED225" s="58"/>
      <c r="EE225" s="58"/>
      <c r="EF225" s="58"/>
      <c r="EG225" s="58"/>
      <c r="EH225" s="58"/>
      <c r="EI225" s="58"/>
      <c r="EJ225" s="58"/>
      <c r="EK225" s="58"/>
      <c r="EL225" s="58"/>
      <c r="EM225" s="58"/>
      <c r="EN225" s="58"/>
      <c r="EO225" s="58"/>
      <c r="EP225" s="58"/>
      <c r="EQ225" s="58"/>
    </row>
    <row r="226" spans="1:147" outlineLevel="1" x14ac:dyDescent="0.2">
      <c r="A226" s="16">
        <v>29</v>
      </c>
      <c r="B226" s="16">
        <v>0</v>
      </c>
      <c r="C226" s="1">
        <v>7.7713275675001808E-5</v>
      </c>
      <c r="D226" s="1">
        <f t="shared" si="13"/>
        <v>-7.7713275675001808E-5</v>
      </c>
      <c r="E226" s="1">
        <f t="shared" si="14"/>
        <v>1.5543259101593151E-4</v>
      </c>
      <c r="F226" s="1">
        <f t="shared" si="15"/>
        <v>-1.2467260766340436E-2</v>
      </c>
      <c r="G226" s="1">
        <f t="shared" si="16"/>
        <v>-8.8158559140671267E-3</v>
      </c>
      <c r="H226" s="1">
        <v>5.5291730997962096E-4</v>
      </c>
      <c r="I226" s="1">
        <f t="shared" si="17"/>
        <v>4.2996128161909035E-8</v>
      </c>
      <c r="J226" s="1">
        <f t="shared" si="18"/>
        <v>-8.8182941448873339E-3</v>
      </c>
      <c r="AT226" s="58"/>
      <c r="AU226" s="58"/>
      <c r="AV226" s="58"/>
      <c r="AW226" s="58"/>
      <c r="AX226" s="58"/>
      <c r="AY226" s="58"/>
      <c r="AZ226" s="58"/>
      <c r="BA226" s="71"/>
      <c r="BB226" s="58"/>
      <c r="BC226" s="58"/>
      <c r="BD226" s="58"/>
      <c r="BE226" s="58">
        <f t="shared" si="19"/>
        <v>1</v>
      </c>
      <c r="BF226" s="58">
        <f t="shared" si="20"/>
        <v>7.7713275675001808E-5</v>
      </c>
      <c r="BG226" s="58" t="e">
        <f t="shared" si="21"/>
        <v>#N/A</v>
      </c>
      <c r="BH226" s="58"/>
      <c r="BI226" s="58"/>
      <c r="BJ226" s="58"/>
      <c r="BK226" s="58"/>
      <c r="BL226" s="58"/>
      <c r="BM226" s="58"/>
      <c r="BN226" s="58"/>
      <c r="BO226" s="58"/>
      <c r="BP226" s="58"/>
      <c r="BQ226" s="58"/>
      <c r="BR226" s="58"/>
      <c r="BS226" s="58"/>
      <c r="BT226" s="58"/>
      <c r="BU226" s="58"/>
      <c r="BV226" s="58"/>
      <c r="BW226" s="58"/>
      <c r="BX226" s="58"/>
      <c r="BY226" s="58"/>
      <c r="BZ226" s="58"/>
      <c r="CA226" s="58"/>
      <c r="CB226" s="58"/>
      <c r="CC226" s="58"/>
      <c r="CD226" s="58"/>
      <c r="CE226" s="58"/>
      <c r="CF226" s="58"/>
      <c r="CG226" s="58"/>
      <c r="CH226" s="58"/>
      <c r="CI226" s="58"/>
      <c r="CJ226" s="58"/>
      <c r="CK226" s="58"/>
      <c r="CL226" s="58"/>
      <c r="CM226" s="58"/>
      <c r="CN226" s="58"/>
      <c r="CO226" s="58"/>
      <c r="CP226" s="58"/>
      <c r="CQ226" s="58"/>
      <c r="CR226" s="58"/>
      <c r="CS226" s="58"/>
      <c r="CT226" s="58"/>
      <c r="CU226" s="58"/>
      <c r="CV226" s="58"/>
      <c r="CW226" s="58"/>
      <c r="CX226" s="58"/>
      <c r="CY226" s="58"/>
      <c r="CZ226" s="58"/>
      <c r="DA226" s="58"/>
      <c r="DB226" s="58"/>
      <c r="DC226" s="58"/>
      <c r="DD226" s="58"/>
      <c r="DE226" s="58"/>
      <c r="DF226" s="58"/>
      <c r="DG226" s="58"/>
      <c r="DH226" s="58"/>
      <c r="DI226" s="58"/>
      <c r="DJ226" s="58"/>
      <c r="DK226" s="58"/>
      <c r="DL226" s="58"/>
      <c r="DM226" s="58"/>
      <c r="DN226" s="58"/>
      <c r="DO226" s="58"/>
      <c r="DP226" s="58"/>
      <c r="DQ226" s="58"/>
      <c r="DR226" s="58"/>
      <c r="DS226" s="58"/>
      <c r="DT226" s="58"/>
      <c r="DU226" s="58"/>
      <c r="DV226" s="58"/>
      <c r="DW226" s="58"/>
      <c r="DX226" s="58"/>
      <c r="DY226" s="58"/>
      <c r="DZ226" s="58"/>
      <c r="EA226" s="58"/>
      <c r="EB226" s="58"/>
      <c r="EC226" s="58"/>
      <c r="ED226" s="58"/>
      <c r="EE226" s="58"/>
      <c r="EF226" s="58"/>
      <c r="EG226" s="58"/>
      <c r="EH226" s="58"/>
      <c r="EI226" s="58"/>
      <c r="EJ226" s="58"/>
      <c r="EK226" s="58"/>
      <c r="EL226" s="58"/>
      <c r="EM226" s="58"/>
      <c r="EN226" s="58"/>
      <c r="EO226" s="58"/>
      <c r="EP226" s="58"/>
      <c r="EQ226" s="58"/>
    </row>
    <row r="227" spans="1:147" outlineLevel="1" x14ac:dyDescent="0.2">
      <c r="A227" s="16">
        <v>30</v>
      </c>
      <c r="B227" s="16">
        <v>1</v>
      </c>
      <c r="C227" s="1">
        <v>0.60933574613129238</v>
      </c>
      <c r="D227" s="1">
        <f t="shared" si="13"/>
        <v>0.39066425386870762</v>
      </c>
      <c r="E227" s="1">
        <f t="shared" si="14"/>
        <v>0.99077171181984536</v>
      </c>
      <c r="F227" s="1">
        <f t="shared" si="15"/>
        <v>0.99537516134362392</v>
      </c>
      <c r="G227" s="1">
        <f t="shared" si="16"/>
        <v>0.8007067859935515</v>
      </c>
      <c r="H227" s="1">
        <v>0.76634620454939628</v>
      </c>
      <c r="I227" s="1">
        <f t="shared" si="17"/>
        <v>2.1028059108192068</v>
      </c>
      <c r="J227" s="1">
        <f t="shared" si="18"/>
        <v>1.656483404068791</v>
      </c>
      <c r="AT227" s="58"/>
      <c r="AU227" s="58"/>
      <c r="AV227" s="58"/>
      <c r="AW227" s="58"/>
      <c r="AX227" s="58"/>
      <c r="AY227" s="58"/>
      <c r="AZ227" s="58"/>
      <c r="BA227" s="71"/>
      <c r="BB227" s="58"/>
      <c r="BC227" s="58"/>
      <c r="BD227" s="58"/>
      <c r="BE227" s="58">
        <f t="shared" si="19"/>
        <v>0</v>
      </c>
      <c r="BF227" s="58" t="e">
        <f t="shared" si="20"/>
        <v>#N/A</v>
      </c>
      <c r="BG227" s="58">
        <f t="shared" si="21"/>
        <v>0.60933574613129238</v>
      </c>
      <c r="BH227" s="58"/>
      <c r="BI227" s="58"/>
      <c r="BJ227" s="58"/>
      <c r="BK227" s="58"/>
      <c r="BL227" s="58"/>
      <c r="BM227" s="58"/>
      <c r="BN227" s="58"/>
      <c r="BO227" s="58"/>
      <c r="BP227" s="58"/>
      <c r="BQ227" s="58"/>
      <c r="BR227" s="58"/>
      <c r="BS227" s="58"/>
      <c r="BT227" s="58"/>
      <c r="BU227" s="58"/>
      <c r="BV227" s="58"/>
      <c r="BW227" s="58"/>
      <c r="BX227" s="58"/>
      <c r="BY227" s="58"/>
      <c r="BZ227" s="58"/>
      <c r="CA227" s="58"/>
      <c r="CB227" s="58"/>
      <c r="CC227" s="58"/>
      <c r="CD227" s="58"/>
      <c r="CE227" s="58"/>
      <c r="CF227" s="58"/>
      <c r="CG227" s="58"/>
      <c r="CH227" s="58"/>
      <c r="CI227" s="58"/>
      <c r="CJ227" s="58"/>
      <c r="CK227" s="58"/>
      <c r="CL227" s="58"/>
      <c r="CM227" s="58"/>
      <c r="CN227" s="58"/>
      <c r="CO227" s="58"/>
      <c r="CP227" s="58"/>
      <c r="CQ227" s="58"/>
      <c r="CR227" s="58"/>
      <c r="CS227" s="58"/>
      <c r="CT227" s="58"/>
      <c r="CU227" s="58"/>
      <c r="CV227" s="58"/>
      <c r="CW227" s="58"/>
      <c r="CX227" s="58"/>
      <c r="CY227" s="58"/>
      <c r="CZ227" s="58"/>
      <c r="DA227" s="58"/>
      <c r="DB227" s="58"/>
      <c r="DC227" s="58"/>
      <c r="DD227" s="58"/>
      <c r="DE227" s="58"/>
      <c r="DF227" s="58"/>
      <c r="DG227" s="58"/>
      <c r="DH227" s="58"/>
      <c r="DI227" s="58"/>
      <c r="DJ227" s="58"/>
      <c r="DK227" s="58"/>
      <c r="DL227" s="58"/>
      <c r="DM227" s="58"/>
      <c r="DN227" s="58"/>
      <c r="DO227" s="58"/>
      <c r="DP227" s="58"/>
      <c r="DQ227" s="58"/>
      <c r="DR227" s="58"/>
      <c r="DS227" s="58"/>
      <c r="DT227" s="58"/>
      <c r="DU227" s="58"/>
      <c r="DV227" s="58"/>
      <c r="DW227" s="58"/>
      <c r="DX227" s="58"/>
      <c r="DY227" s="58"/>
      <c r="DZ227" s="58"/>
      <c r="EA227" s="58"/>
      <c r="EB227" s="58"/>
      <c r="EC227" s="58"/>
      <c r="ED227" s="58"/>
      <c r="EE227" s="58"/>
      <c r="EF227" s="58"/>
      <c r="EG227" s="58"/>
      <c r="EH227" s="58"/>
      <c r="EI227" s="58"/>
      <c r="EJ227" s="58"/>
      <c r="EK227" s="58"/>
      <c r="EL227" s="58"/>
      <c r="EM227" s="58"/>
      <c r="EN227" s="58"/>
      <c r="EO227" s="58"/>
      <c r="EP227" s="58"/>
      <c r="EQ227" s="58"/>
    </row>
    <row r="228" spans="1:147" outlineLevel="1" x14ac:dyDescent="0.2">
      <c r="A228" s="16">
        <v>31</v>
      </c>
      <c r="B228" s="16">
        <v>0</v>
      </c>
      <c r="C228" s="1">
        <v>2.2071502685657436E-3</v>
      </c>
      <c r="D228" s="1">
        <f t="shared" si="13"/>
        <v>-2.2071502685657436E-3</v>
      </c>
      <c r="E228" s="1">
        <f t="shared" si="14"/>
        <v>4.4191792294327242E-3</v>
      </c>
      <c r="F228" s="1">
        <f t="shared" si="15"/>
        <v>-6.6476907489990272E-2</v>
      </c>
      <c r="G228" s="1">
        <f t="shared" si="16"/>
        <v>-4.7032250178123521E-2</v>
      </c>
      <c r="H228" s="1">
        <v>7.9556216467959115E-3</v>
      </c>
      <c r="I228" s="1">
        <f t="shared" si="17"/>
        <v>1.7739220619997142E-5</v>
      </c>
      <c r="J228" s="1">
        <f t="shared" si="18"/>
        <v>-4.7220459309896566E-2</v>
      </c>
      <c r="AT228" s="58"/>
      <c r="AU228" s="58"/>
      <c r="AV228" s="58"/>
      <c r="AW228" s="58"/>
      <c r="AX228" s="58"/>
      <c r="AY228" s="58"/>
      <c r="AZ228" s="58"/>
      <c r="BA228" s="71"/>
      <c r="BB228" s="58"/>
      <c r="BC228" s="58"/>
      <c r="BD228" s="58"/>
      <c r="BE228" s="58">
        <f t="shared" si="19"/>
        <v>1</v>
      </c>
      <c r="BF228" s="58">
        <f t="shared" si="20"/>
        <v>2.2071502685657436E-3</v>
      </c>
      <c r="BG228" s="58" t="e">
        <f t="shared" si="21"/>
        <v>#N/A</v>
      </c>
      <c r="BH228" s="58"/>
      <c r="BI228" s="58"/>
      <c r="BJ228" s="58"/>
      <c r="BK228" s="58"/>
      <c r="BL228" s="58"/>
      <c r="BM228" s="58"/>
      <c r="BN228" s="58"/>
      <c r="BO228" s="58"/>
      <c r="BP228" s="58"/>
      <c r="BQ228" s="58"/>
      <c r="BR228" s="58"/>
      <c r="BS228" s="58"/>
      <c r="BT228" s="58"/>
      <c r="BU228" s="58"/>
      <c r="BV228" s="58"/>
      <c r="BW228" s="58"/>
      <c r="BX228" s="58"/>
      <c r="BY228" s="58"/>
      <c r="BZ228" s="58"/>
      <c r="CA228" s="58"/>
      <c r="CB228" s="58"/>
      <c r="CC228" s="58"/>
      <c r="CD228" s="58"/>
      <c r="CE228" s="58"/>
      <c r="CF228" s="58"/>
      <c r="CG228" s="58"/>
      <c r="CH228" s="58"/>
      <c r="CI228" s="58"/>
      <c r="CJ228" s="58"/>
      <c r="CK228" s="58"/>
      <c r="CL228" s="58"/>
      <c r="CM228" s="58"/>
      <c r="CN228" s="58"/>
      <c r="CO228" s="58"/>
      <c r="CP228" s="58"/>
      <c r="CQ228" s="58"/>
      <c r="CR228" s="58"/>
      <c r="CS228" s="58"/>
      <c r="CT228" s="58"/>
      <c r="CU228" s="58"/>
      <c r="CV228" s="58"/>
      <c r="CW228" s="58"/>
      <c r="CX228" s="58"/>
      <c r="CY228" s="58"/>
      <c r="CZ228" s="58"/>
      <c r="DA228" s="58"/>
      <c r="DB228" s="58"/>
      <c r="DC228" s="58"/>
      <c r="DD228" s="58"/>
      <c r="DE228" s="58"/>
      <c r="DF228" s="58"/>
      <c r="DG228" s="58"/>
      <c r="DH228" s="58"/>
      <c r="DI228" s="58"/>
      <c r="DJ228" s="58"/>
      <c r="DK228" s="58"/>
      <c r="DL228" s="58"/>
      <c r="DM228" s="58"/>
      <c r="DN228" s="58"/>
      <c r="DO228" s="58"/>
      <c r="DP228" s="58"/>
      <c r="DQ228" s="58"/>
      <c r="DR228" s="58"/>
      <c r="DS228" s="58"/>
      <c r="DT228" s="58"/>
      <c r="DU228" s="58"/>
      <c r="DV228" s="58"/>
      <c r="DW228" s="58"/>
      <c r="DX228" s="58"/>
      <c r="DY228" s="58"/>
      <c r="DZ228" s="58"/>
      <c r="EA228" s="58"/>
      <c r="EB228" s="58"/>
      <c r="EC228" s="58"/>
      <c r="ED228" s="58"/>
      <c r="EE228" s="58"/>
      <c r="EF228" s="58"/>
      <c r="EG228" s="58"/>
      <c r="EH228" s="58"/>
      <c r="EI228" s="58"/>
      <c r="EJ228" s="58"/>
      <c r="EK228" s="58"/>
      <c r="EL228" s="58"/>
      <c r="EM228" s="58"/>
      <c r="EN228" s="58"/>
      <c r="EO228" s="58"/>
      <c r="EP228" s="58"/>
      <c r="EQ228" s="58"/>
    </row>
    <row r="229" spans="1:147" outlineLevel="1" x14ac:dyDescent="0.2">
      <c r="A229" s="16">
        <v>32</v>
      </c>
      <c r="B229" s="16">
        <v>0</v>
      </c>
      <c r="C229" s="1">
        <v>1.0402350371046425E-4</v>
      </c>
      <c r="D229" s="1">
        <f t="shared" si="13"/>
        <v>-1.0402350371046425E-4</v>
      </c>
      <c r="E229" s="1">
        <f t="shared" si="14"/>
        <v>2.0805782906061884E-4</v>
      </c>
      <c r="F229" s="1">
        <f t="shared" si="15"/>
        <v>-1.4424209824479775E-2</v>
      </c>
      <c r="G229" s="1">
        <f t="shared" si="16"/>
        <v>-1.0199721845498159E-2</v>
      </c>
      <c r="H229" s="1">
        <v>8.4083641929289551E-4</v>
      </c>
      <c r="I229" s="1">
        <f t="shared" si="17"/>
        <v>8.7549464705020992E-8</v>
      </c>
      <c r="J229" s="1">
        <f t="shared" si="18"/>
        <v>-1.0204012700415332E-2</v>
      </c>
      <c r="AT229" s="58"/>
      <c r="AU229" s="58"/>
      <c r="AV229" s="58"/>
      <c r="AW229" s="58"/>
      <c r="AX229" s="58"/>
      <c r="AY229" s="58"/>
      <c r="AZ229" s="58"/>
      <c r="BA229" s="71"/>
      <c r="BB229" s="58"/>
      <c r="BC229" s="58"/>
      <c r="BD229" s="58"/>
      <c r="BE229" s="58">
        <f t="shared" si="19"/>
        <v>1</v>
      </c>
      <c r="BF229" s="58">
        <f t="shared" si="20"/>
        <v>1.0402350371046425E-4</v>
      </c>
      <c r="BG229" s="58" t="e">
        <f t="shared" si="21"/>
        <v>#N/A</v>
      </c>
      <c r="BH229" s="58"/>
      <c r="BI229" s="58"/>
      <c r="BJ229" s="58"/>
      <c r="BK229" s="58"/>
      <c r="BL229" s="58"/>
      <c r="BM229" s="58"/>
      <c r="BN229" s="58"/>
      <c r="BO229" s="58"/>
      <c r="BP229" s="58"/>
      <c r="BQ229" s="58"/>
      <c r="BR229" s="58"/>
      <c r="BS229" s="58"/>
      <c r="BT229" s="58"/>
      <c r="BU229" s="58"/>
      <c r="BV229" s="58"/>
      <c r="BW229" s="58"/>
      <c r="BX229" s="58"/>
      <c r="BY229" s="58"/>
      <c r="BZ229" s="58"/>
      <c r="CA229" s="58"/>
      <c r="CB229" s="58"/>
      <c r="CC229" s="58"/>
      <c r="CD229" s="58"/>
      <c r="CE229" s="58"/>
      <c r="CF229" s="58"/>
      <c r="CG229" s="58"/>
      <c r="CH229" s="58"/>
      <c r="CI229" s="58"/>
      <c r="CJ229" s="58"/>
      <c r="CK229" s="58"/>
      <c r="CL229" s="58"/>
      <c r="CM229" s="58"/>
      <c r="CN229" s="58"/>
      <c r="CO229" s="58"/>
      <c r="CP229" s="58"/>
      <c r="CQ229" s="58"/>
      <c r="CR229" s="58"/>
      <c r="CS229" s="58"/>
      <c r="CT229" s="58"/>
      <c r="CU229" s="58"/>
      <c r="CV229" s="58"/>
      <c r="CW229" s="58"/>
      <c r="CX229" s="58"/>
      <c r="CY229" s="58"/>
      <c r="CZ229" s="58"/>
      <c r="DA229" s="58"/>
      <c r="DB229" s="58"/>
      <c r="DC229" s="58"/>
      <c r="DD229" s="58"/>
      <c r="DE229" s="58"/>
      <c r="DF229" s="58"/>
      <c r="DG229" s="58"/>
      <c r="DH229" s="58"/>
      <c r="DI229" s="58"/>
      <c r="DJ229" s="58"/>
      <c r="DK229" s="58"/>
      <c r="DL229" s="58"/>
      <c r="DM229" s="58"/>
      <c r="DN229" s="58"/>
      <c r="DO229" s="58"/>
      <c r="DP229" s="58"/>
      <c r="DQ229" s="58"/>
      <c r="DR229" s="58"/>
      <c r="DS229" s="58"/>
      <c r="DT229" s="58"/>
      <c r="DU229" s="58"/>
      <c r="DV229" s="58"/>
      <c r="DW229" s="58"/>
      <c r="DX229" s="58"/>
      <c r="DY229" s="58"/>
      <c r="DZ229" s="58"/>
      <c r="EA229" s="58"/>
      <c r="EB229" s="58"/>
      <c r="EC229" s="58"/>
      <c r="ED229" s="58"/>
      <c r="EE229" s="58"/>
      <c r="EF229" s="58"/>
      <c r="EG229" s="58"/>
      <c r="EH229" s="58"/>
      <c r="EI229" s="58"/>
      <c r="EJ229" s="58"/>
      <c r="EK229" s="58"/>
      <c r="EL229" s="58"/>
      <c r="EM229" s="58"/>
      <c r="EN229" s="58"/>
      <c r="EO229" s="58"/>
      <c r="EP229" s="58"/>
      <c r="EQ229" s="58"/>
    </row>
    <row r="230" spans="1:147" outlineLevel="1" x14ac:dyDescent="0.2">
      <c r="A230" s="16">
        <v>33</v>
      </c>
      <c r="B230" s="16">
        <v>0</v>
      </c>
      <c r="C230" s="1">
        <v>2.6577178233167865E-4</v>
      </c>
      <c r="D230" s="1">
        <f t="shared" si="13"/>
        <v>-2.6577178233167865E-4</v>
      </c>
      <c r="E230" s="1">
        <f t="shared" si="14"/>
        <v>5.3161421182109866E-4</v>
      </c>
      <c r="F230" s="1">
        <f t="shared" si="15"/>
        <v>-2.305676065324656E-2</v>
      </c>
      <c r="G230" s="1">
        <f t="shared" si="16"/>
        <v>-1.630467527274454E-2</v>
      </c>
      <c r="H230" s="1">
        <v>1.8094860338929548E-3</v>
      </c>
      <c r="I230" s="1">
        <f t="shared" si="17"/>
        <v>4.8191018445343112E-7</v>
      </c>
      <c r="J230" s="1">
        <f t="shared" si="18"/>
        <v>-1.6319446863607256E-2</v>
      </c>
      <c r="AT230" s="58"/>
      <c r="AU230" s="58"/>
      <c r="AV230" s="58"/>
      <c r="AW230" s="58"/>
      <c r="AX230" s="58"/>
      <c r="AY230" s="58"/>
      <c r="AZ230" s="58"/>
      <c r="BA230" s="71"/>
      <c r="BB230" s="58"/>
      <c r="BC230" s="58"/>
      <c r="BD230" s="58"/>
      <c r="BE230" s="58">
        <f t="shared" si="19"/>
        <v>1</v>
      </c>
      <c r="BF230" s="58">
        <f t="shared" si="20"/>
        <v>2.6577178233167865E-4</v>
      </c>
      <c r="BG230" s="58" t="e">
        <f t="shared" si="21"/>
        <v>#N/A</v>
      </c>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c r="CO230" s="58"/>
      <c r="CP230" s="58"/>
      <c r="CQ230" s="58"/>
      <c r="CR230" s="58"/>
      <c r="CS230" s="58"/>
      <c r="CT230" s="58"/>
      <c r="CU230" s="58"/>
      <c r="CV230" s="58"/>
      <c r="CW230" s="58"/>
      <c r="CX230" s="58"/>
      <c r="CY230" s="58"/>
      <c r="CZ230" s="58"/>
      <c r="DA230" s="58"/>
      <c r="DB230" s="58"/>
      <c r="DC230" s="58"/>
      <c r="DD230" s="58"/>
      <c r="DE230" s="58"/>
      <c r="DF230" s="58"/>
      <c r="DG230" s="58"/>
      <c r="DH230" s="58"/>
      <c r="DI230" s="58"/>
      <c r="DJ230" s="58"/>
      <c r="DK230" s="58"/>
      <c r="DL230" s="58"/>
      <c r="DM230" s="58"/>
      <c r="DN230" s="58"/>
      <c r="DO230" s="58"/>
      <c r="DP230" s="58"/>
      <c r="DQ230" s="58"/>
      <c r="DR230" s="58"/>
      <c r="DS230" s="58"/>
      <c r="DT230" s="58"/>
      <c r="DU230" s="58"/>
      <c r="DV230" s="58"/>
      <c r="DW230" s="58"/>
      <c r="DX230" s="58"/>
      <c r="DY230" s="58"/>
      <c r="DZ230" s="58"/>
      <c r="EA230" s="58"/>
      <c r="EB230" s="58"/>
      <c r="EC230" s="58"/>
      <c r="ED230" s="58"/>
      <c r="EE230" s="58"/>
      <c r="EF230" s="58"/>
      <c r="EG230" s="58"/>
      <c r="EH230" s="58"/>
      <c r="EI230" s="58"/>
      <c r="EJ230" s="58"/>
      <c r="EK230" s="58"/>
      <c r="EL230" s="58"/>
      <c r="EM230" s="58"/>
      <c r="EN230" s="58"/>
      <c r="EO230" s="58"/>
      <c r="EP230" s="58"/>
      <c r="EQ230" s="58"/>
    </row>
    <row r="231" spans="1:147" outlineLevel="1" x14ac:dyDescent="0.2">
      <c r="A231" s="16">
        <v>34</v>
      </c>
      <c r="B231" s="16">
        <v>0</v>
      </c>
      <c r="C231" s="1">
        <v>5.1756547527959725E-2</v>
      </c>
      <c r="D231" s="1">
        <f t="shared" si="13"/>
        <v>-5.1756547527959725E-2</v>
      </c>
      <c r="E231" s="1">
        <f t="shared" si="14"/>
        <v>0.10628800658226002</v>
      </c>
      <c r="F231" s="1">
        <f t="shared" si="15"/>
        <v>-0.3260184144833847</v>
      </c>
      <c r="G231" s="1">
        <f t="shared" si="16"/>
        <v>-0.23362683362976355</v>
      </c>
      <c r="H231" s="1">
        <v>0.10508857970948091</v>
      </c>
      <c r="I231" s="1">
        <f t="shared" si="17"/>
        <v>6.4094522756969674E-3</v>
      </c>
      <c r="J231" s="1">
        <f t="shared" si="18"/>
        <v>-0.24696345816247023</v>
      </c>
      <c r="AT231" s="58"/>
      <c r="AU231" s="58"/>
      <c r="AV231" s="58"/>
      <c r="AW231" s="58"/>
      <c r="AX231" s="58"/>
      <c r="AY231" s="58"/>
      <c r="AZ231" s="58"/>
      <c r="BA231" s="71"/>
      <c r="BB231" s="58"/>
      <c r="BC231" s="58"/>
      <c r="BD231" s="58"/>
      <c r="BE231" s="58">
        <f t="shared" si="19"/>
        <v>1</v>
      </c>
      <c r="BF231" s="58">
        <f t="shared" si="20"/>
        <v>5.1756547527959725E-2</v>
      </c>
      <c r="BG231" s="58" t="e">
        <f t="shared" si="21"/>
        <v>#N/A</v>
      </c>
      <c r="BH231" s="58"/>
      <c r="BI231" s="58"/>
      <c r="BJ231" s="58"/>
      <c r="BK231" s="58"/>
      <c r="BL231" s="58"/>
      <c r="BM231" s="58"/>
      <c r="BN231" s="58"/>
      <c r="BO231" s="58"/>
      <c r="BP231" s="58"/>
      <c r="BQ231" s="58"/>
      <c r="BR231" s="58"/>
      <c r="BS231" s="58"/>
      <c r="BT231" s="58"/>
      <c r="BU231" s="58"/>
      <c r="BV231" s="58"/>
      <c r="BW231" s="58"/>
      <c r="BX231" s="58"/>
      <c r="BY231" s="58"/>
      <c r="BZ231" s="58"/>
      <c r="CA231" s="58"/>
      <c r="CB231" s="58"/>
      <c r="CC231" s="58"/>
      <c r="CD231" s="58"/>
      <c r="CE231" s="58"/>
      <c r="CF231" s="58"/>
      <c r="CG231" s="58"/>
      <c r="CH231" s="58"/>
      <c r="CI231" s="58"/>
      <c r="CJ231" s="58"/>
      <c r="CK231" s="58"/>
      <c r="CL231" s="58"/>
      <c r="CM231" s="58"/>
      <c r="CN231" s="58"/>
      <c r="CO231" s="58"/>
      <c r="CP231" s="58"/>
      <c r="CQ231" s="58"/>
      <c r="CR231" s="58"/>
      <c r="CS231" s="58"/>
      <c r="CT231" s="58"/>
      <c r="CU231" s="58"/>
      <c r="CV231" s="58"/>
      <c r="CW231" s="58"/>
      <c r="CX231" s="58"/>
      <c r="CY231" s="58"/>
      <c r="CZ231" s="58"/>
      <c r="DA231" s="58"/>
      <c r="DB231" s="58"/>
      <c r="DC231" s="58"/>
      <c r="DD231" s="58"/>
      <c r="DE231" s="58"/>
      <c r="DF231" s="58"/>
      <c r="DG231" s="58"/>
      <c r="DH231" s="58"/>
      <c r="DI231" s="58"/>
      <c r="DJ231" s="58"/>
      <c r="DK231" s="58"/>
      <c r="DL231" s="58"/>
      <c r="DM231" s="58"/>
      <c r="DN231" s="58"/>
      <c r="DO231" s="58"/>
      <c r="DP231" s="58"/>
      <c r="DQ231" s="58"/>
      <c r="DR231" s="58"/>
      <c r="DS231" s="58"/>
      <c r="DT231" s="58"/>
      <c r="DU231" s="58"/>
      <c r="DV231" s="58"/>
      <c r="DW231" s="58"/>
      <c r="DX231" s="58"/>
      <c r="DY231" s="58"/>
      <c r="DZ231" s="58"/>
      <c r="EA231" s="58"/>
      <c r="EB231" s="58"/>
      <c r="EC231" s="58"/>
      <c r="ED231" s="58"/>
      <c r="EE231" s="58"/>
      <c r="EF231" s="58"/>
      <c r="EG231" s="58"/>
      <c r="EH231" s="58"/>
      <c r="EI231" s="58"/>
      <c r="EJ231" s="58"/>
      <c r="EK231" s="58"/>
      <c r="EL231" s="58"/>
      <c r="EM231" s="58"/>
      <c r="EN231" s="58"/>
      <c r="EO231" s="58"/>
      <c r="EP231" s="58"/>
      <c r="EQ231" s="58"/>
    </row>
    <row r="232" spans="1:147" outlineLevel="1" x14ac:dyDescent="0.2">
      <c r="A232" s="16">
        <v>35</v>
      </c>
      <c r="B232" s="16">
        <v>0</v>
      </c>
      <c r="C232" s="1">
        <v>1.7172765869097649E-3</v>
      </c>
      <c r="D232" s="1">
        <f t="shared" si="13"/>
        <v>-1.7172765869097649E-3</v>
      </c>
      <c r="E232" s="1">
        <f t="shared" si="14"/>
        <v>3.4375055932600851E-3</v>
      </c>
      <c r="F232" s="1">
        <f t="shared" si="15"/>
        <v>-5.8630244697255744E-2</v>
      </c>
      <c r="G232" s="1">
        <f t="shared" si="16"/>
        <v>-4.1475663934564325E-2</v>
      </c>
      <c r="H232" s="1">
        <v>8.8478416445420295E-3</v>
      </c>
      <c r="I232" s="1">
        <f t="shared" si="17"/>
        <v>1.5356198023551201E-5</v>
      </c>
      <c r="J232" s="1">
        <f t="shared" si="18"/>
        <v>-4.1660375620443835E-2</v>
      </c>
      <c r="AT232" s="58"/>
      <c r="AU232" s="58"/>
      <c r="AV232" s="58"/>
      <c r="AW232" s="58"/>
      <c r="AX232" s="58"/>
      <c r="AY232" s="58"/>
      <c r="AZ232" s="58"/>
      <c r="BA232" s="71"/>
      <c r="BB232" s="58"/>
      <c r="BC232" s="58"/>
      <c r="BD232" s="58"/>
      <c r="BE232" s="58">
        <f t="shared" si="19"/>
        <v>1</v>
      </c>
      <c r="BF232" s="58">
        <f t="shared" si="20"/>
        <v>1.7172765869097649E-3</v>
      </c>
      <c r="BG232" s="58" t="e">
        <f t="shared" si="21"/>
        <v>#N/A</v>
      </c>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c r="CG232" s="58"/>
      <c r="CH232" s="58"/>
      <c r="CI232" s="58"/>
      <c r="CJ232" s="58"/>
      <c r="CK232" s="58"/>
      <c r="CL232" s="58"/>
      <c r="CM232" s="58"/>
      <c r="CN232" s="58"/>
      <c r="CO232" s="58"/>
      <c r="CP232" s="58"/>
      <c r="CQ232" s="58"/>
      <c r="CR232" s="58"/>
      <c r="CS232" s="58"/>
      <c r="CT232" s="58"/>
      <c r="CU232" s="58"/>
      <c r="CV232" s="58"/>
      <c r="CW232" s="58"/>
      <c r="CX232" s="58"/>
      <c r="CY232" s="58"/>
      <c r="CZ232" s="58"/>
      <c r="DA232" s="58"/>
      <c r="DB232" s="58"/>
      <c r="DC232" s="58"/>
      <c r="DD232" s="58"/>
      <c r="DE232" s="58"/>
      <c r="DF232" s="58"/>
      <c r="DG232" s="58"/>
      <c r="DH232" s="58"/>
      <c r="DI232" s="58"/>
      <c r="DJ232" s="58"/>
      <c r="DK232" s="58"/>
      <c r="DL232" s="58"/>
      <c r="DM232" s="58"/>
      <c r="DN232" s="58"/>
      <c r="DO232" s="58"/>
      <c r="DP232" s="58"/>
      <c r="DQ232" s="58"/>
      <c r="DR232" s="58"/>
      <c r="DS232" s="58"/>
      <c r="DT232" s="58"/>
      <c r="DU232" s="58"/>
      <c r="DV232" s="58"/>
      <c r="DW232" s="58"/>
      <c r="DX232" s="58"/>
      <c r="DY232" s="58"/>
      <c r="DZ232" s="58"/>
      <c r="EA232" s="58"/>
      <c r="EB232" s="58"/>
      <c r="EC232" s="58"/>
      <c r="ED232" s="58"/>
      <c r="EE232" s="58"/>
      <c r="EF232" s="58"/>
      <c r="EG232" s="58"/>
      <c r="EH232" s="58"/>
      <c r="EI232" s="58"/>
      <c r="EJ232" s="58"/>
      <c r="EK232" s="58"/>
      <c r="EL232" s="58"/>
      <c r="EM232" s="58"/>
      <c r="EN232" s="58"/>
      <c r="EO232" s="58"/>
      <c r="EP232" s="58"/>
      <c r="EQ232" s="58"/>
    </row>
    <row r="233" spans="1:147" outlineLevel="1" x14ac:dyDescent="0.2">
      <c r="A233" s="16">
        <v>36</v>
      </c>
      <c r="B233" s="16">
        <v>1</v>
      </c>
      <c r="C233" s="1">
        <v>0.99999750360982975</v>
      </c>
      <c r="D233" s="1">
        <f t="shared" si="13"/>
        <v>2.4963901702479419E-6</v>
      </c>
      <c r="E233" s="1">
        <f t="shared" si="14"/>
        <v>4.9927865725410667E-6</v>
      </c>
      <c r="F233" s="1">
        <f t="shared" si="15"/>
        <v>2.2344544239122593E-3</v>
      </c>
      <c r="G233" s="1">
        <f t="shared" si="16"/>
        <v>1.5799988614639509E-3</v>
      </c>
      <c r="H233" s="1">
        <v>4.3239222897338381E-5</v>
      </c>
      <c r="I233" s="1">
        <f t="shared" si="17"/>
        <v>1.0794690801644012E-10</v>
      </c>
      <c r="J233" s="1">
        <f t="shared" si="18"/>
        <v>1.5800330215332201E-3</v>
      </c>
      <c r="AT233" s="58"/>
      <c r="AU233" s="58"/>
      <c r="AV233" s="58"/>
      <c r="AW233" s="58"/>
      <c r="AX233" s="58"/>
      <c r="AY233" s="58"/>
      <c r="AZ233" s="58"/>
      <c r="BA233" s="71"/>
      <c r="BB233" s="58"/>
      <c r="BC233" s="58"/>
      <c r="BD233" s="58"/>
      <c r="BE233" s="58">
        <f t="shared" si="19"/>
        <v>0</v>
      </c>
      <c r="BF233" s="58" t="e">
        <f t="shared" si="20"/>
        <v>#N/A</v>
      </c>
      <c r="BG233" s="58">
        <f t="shared" si="21"/>
        <v>0.99999750360982975</v>
      </c>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c r="CJ233" s="58"/>
      <c r="CK233" s="58"/>
      <c r="CL233" s="58"/>
      <c r="CM233" s="58"/>
      <c r="CN233" s="58"/>
      <c r="CO233" s="58"/>
      <c r="CP233" s="58"/>
      <c r="CQ233" s="58"/>
      <c r="CR233" s="58"/>
      <c r="CS233" s="58"/>
      <c r="CT233" s="58"/>
      <c r="CU233" s="58"/>
      <c r="CV233" s="58"/>
      <c r="CW233" s="58"/>
      <c r="CX233" s="58"/>
      <c r="CY233" s="58"/>
      <c r="CZ233" s="58"/>
      <c r="DA233" s="58"/>
      <c r="DB233" s="58"/>
      <c r="DC233" s="58"/>
      <c r="DD233" s="58"/>
      <c r="DE233" s="58"/>
      <c r="DF233" s="58"/>
      <c r="DG233" s="58"/>
      <c r="DH233" s="58"/>
      <c r="DI233" s="58"/>
      <c r="DJ233" s="58"/>
      <c r="DK233" s="58"/>
      <c r="DL233" s="58"/>
      <c r="DM233" s="58"/>
      <c r="DN233" s="58"/>
      <c r="DO233" s="58"/>
      <c r="DP233" s="58"/>
      <c r="DQ233" s="58"/>
      <c r="DR233" s="58"/>
      <c r="DS233" s="58"/>
      <c r="DT233" s="58"/>
      <c r="DU233" s="58"/>
      <c r="DV233" s="58"/>
      <c r="DW233" s="58"/>
      <c r="DX233" s="58"/>
      <c r="DY233" s="58"/>
      <c r="DZ233" s="58"/>
      <c r="EA233" s="58"/>
      <c r="EB233" s="58"/>
      <c r="EC233" s="58"/>
      <c r="ED233" s="58"/>
      <c r="EE233" s="58"/>
      <c r="EF233" s="58"/>
      <c r="EG233" s="58"/>
      <c r="EH233" s="58"/>
      <c r="EI233" s="58"/>
      <c r="EJ233" s="58"/>
      <c r="EK233" s="58"/>
      <c r="EL233" s="58"/>
      <c r="EM233" s="58"/>
      <c r="EN233" s="58"/>
      <c r="EO233" s="58"/>
      <c r="EP233" s="58"/>
      <c r="EQ233" s="58"/>
    </row>
    <row r="234" spans="1:147" outlineLevel="1" x14ac:dyDescent="0.2">
      <c r="A234" s="16">
        <v>37</v>
      </c>
      <c r="B234" s="16">
        <v>0</v>
      </c>
      <c r="C234" s="1">
        <v>8.0206306225665989E-4</v>
      </c>
      <c r="D234" s="1">
        <f t="shared" si="13"/>
        <v>-8.0206306225665989E-4</v>
      </c>
      <c r="E234" s="1">
        <f t="shared" si="14"/>
        <v>1.6047697738569523E-3</v>
      </c>
      <c r="F234" s="1">
        <f t="shared" si="15"/>
        <v>-4.0059577804277373E-2</v>
      </c>
      <c r="G234" s="1">
        <f t="shared" si="16"/>
        <v>-2.8332082235479505E-2</v>
      </c>
      <c r="H234" s="1">
        <v>4.0994384304323828E-3</v>
      </c>
      <c r="I234" s="1">
        <f t="shared" si="17"/>
        <v>3.3041927826889452E-6</v>
      </c>
      <c r="J234" s="1">
        <f t="shared" si="18"/>
        <v>-2.8390334210443215E-2</v>
      </c>
      <c r="AT234" s="58"/>
      <c r="AU234" s="58"/>
      <c r="AV234" s="58"/>
      <c r="AW234" s="58"/>
      <c r="AX234" s="58"/>
      <c r="AY234" s="58"/>
      <c r="AZ234" s="58"/>
      <c r="BA234" s="71"/>
      <c r="BB234" s="58"/>
      <c r="BC234" s="58"/>
      <c r="BD234" s="58"/>
      <c r="BE234" s="58">
        <f t="shared" si="19"/>
        <v>1</v>
      </c>
      <c r="BF234" s="58">
        <f t="shared" si="20"/>
        <v>8.0206306225665989E-4</v>
      </c>
      <c r="BG234" s="58" t="e">
        <f t="shared" si="21"/>
        <v>#N/A</v>
      </c>
      <c r="BH234" s="58"/>
      <c r="BI234" s="58"/>
      <c r="BJ234" s="58"/>
      <c r="BK234" s="58"/>
      <c r="BL234" s="58"/>
      <c r="BM234" s="58"/>
      <c r="BN234" s="58"/>
      <c r="BO234" s="58"/>
      <c r="BP234" s="58"/>
      <c r="BQ234" s="58"/>
      <c r="BR234" s="58"/>
      <c r="BS234" s="58"/>
      <c r="BT234" s="58"/>
      <c r="BU234" s="58"/>
      <c r="BV234" s="58"/>
      <c r="BW234" s="58"/>
      <c r="BX234" s="58"/>
      <c r="BY234" s="58"/>
      <c r="BZ234" s="58"/>
      <c r="CA234" s="58"/>
      <c r="CB234" s="58"/>
      <c r="CC234" s="58"/>
      <c r="CD234" s="58"/>
      <c r="CE234" s="58"/>
      <c r="CF234" s="58"/>
      <c r="CG234" s="58"/>
      <c r="CH234" s="58"/>
      <c r="CI234" s="58"/>
      <c r="CJ234" s="58"/>
      <c r="CK234" s="58"/>
      <c r="CL234" s="58"/>
      <c r="CM234" s="58"/>
      <c r="CN234" s="58"/>
      <c r="CO234" s="58"/>
      <c r="CP234" s="58"/>
      <c r="CQ234" s="58"/>
      <c r="CR234" s="58"/>
      <c r="CS234" s="58"/>
      <c r="CT234" s="58"/>
      <c r="CU234" s="58"/>
      <c r="CV234" s="58"/>
      <c r="CW234" s="58"/>
      <c r="CX234" s="58"/>
      <c r="CY234" s="58"/>
      <c r="CZ234" s="58"/>
      <c r="DA234" s="58"/>
      <c r="DB234" s="58"/>
      <c r="DC234" s="58"/>
      <c r="DD234" s="58"/>
      <c r="DE234" s="58"/>
      <c r="DF234" s="58"/>
      <c r="DG234" s="58"/>
      <c r="DH234" s="58"/>
      <c r="DI234" s="58"/>
      <c r="DJ234" s="58"/>
      <c r="DK234" s="58"/>
      <c r="DL234" s="58"/>
      <c r="DM234" s="58"/>
      <c r="DN234" s="58"/>
      <c r="DO234" s="58"/>
      <c r="DP234" s="58"/>
      <c r="DQ234" s="58"/>
      <c r="DR234" s="58"/>
      <c r="DS234" s="58"/>
      <c r="DT234" s="58"/>
      <c r="DU234" s="58"/>
      <c r="DV234" s="58"/>
      <c r="DW234" s="58"/>
      <c r="DX234" s="58"/>
      <c r="DY234" s="58"/>
      <c r="DZ234" s="58"/>
      <c r="EA234" s="58"/>
      <c r="EB234" s="58"/>
      <c r="EC234" s="58"/>
      <c r="ED234" s="58"/>
      <c r="EE234" s="58"/>
      <c r="EF234" s="58"/>
      <c r="EG234" s="58"/>
      <c r="EH234" s="58"/>
      <c r="EI234" s="58"/>
      <c r="EJ234" s="58"/>
      <c r="EK234" s="58"/>
      <c r="EL234" s="58"/>
      <c r="EM234" s="58"/>
      <c r="EN234" s="58"/>
      <c r="EO234" s="58"/>
      <c r="EP234" s="58"/>
      <c r="EQ234" s="58"/>
    </row>
    <row r="235" spans="1:147" outlineLevel="1" x14ac:dyDescent="0.2">
      <c r="A235" s="16">
        <v>38</v>
      </c>
      <c r="B235" s="16">
        <v>0</v>
      </c>
      <c r="C235" s="1">
        <v>0.26599136885765068</v>
      </c>
      <c r="D235" s="1">
        <f t="shared" si="13"/>
        <v>-0.26599136885765068</v>
      </c>
      <c r="E235" s="1">
        <f t="shared" si="14"/>
        <v>0.61846898277447293</v>
      </c>
      <c r="F235" s="1">
        <f t="shared" si="15"/>
        <v>-0.78642798956705051</v>
      </c>
      <c r="G235" s="1">
        <f t="shared" si="16"/>
        <v>-0.60198156105352185</v>
      </c>
      <c r="H235" s="1">
        <v>0.47085355018428943</v>
      </c>
      <c r="I235" s="1">
        <f t="shared" si="17"/>
        <v>0.32246036430979413</v>
      </c>
      <c r="J235" s="1">
        <f t="shared" si="18"/>
        <v>-0.82755191024988228</v>
      </c>
      <c r="AT235" s="58"/>
      <c r="AU235" s="58"/>
      <c r="AV235" s="58"/>
      <c r="AW235" s="58"/>
      <c r="AX235" s="58"/>
      <c r="AY235" s="58"/>
      <c r="AZ235" s="58"/>
      <c r="BA235" s="71"/>
      <c r="BB235" s="58"/>
      <c r="BC235" s="58"/>
      <c r="BD235" s="58"/>
      <c r="BE235" s="58">
        <f t="shared" si="19"/>
        <v>1</v>
      </c>
      <c r="BF235" s="58">
        <f t="shared" si="20"/>
        <v>0.26599136885765068</v>
      </c>
      <c r="BG235" s="58" t="e">
        <f t="shared" si="21"/>
        <v>#N/A</v>
      </c>
      <c r="BH235" s="58"/>
      <c r="BI235" s="58"/>
      <c r="BJ235" s="58"/>
      <c r="BK235" s="58"/>
      <c r="BL235" s="58"/>
      <c r="BM235" s="58"/>
      <c r="BN235" s="58"/>
      <c r="BO235" s="58"/>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58"/>
      <c r="CM235" s="58"/>
      <c r="CN235" s="58"/>
      <c r="CO235" s="58"/>
      <c r="CP235" s="58"/>
      <c r="CQ235" s="58"/>
      <c r="CR235" s="58"/>
      <c r="CS235" s="58"/>
      <c r="CT235" s="58"/>
      <c r="CU235" s="58"/>
      <c r="CV235" s="58"/>
      <c r="CW235" s="58"/>
      <c r="CX235" s="58"/>
      <c r="CY235" s="58"/>
      <c r="CZ235" s="58"/>
      <c r="DA235" s="58"/>
      <c r="DB235" s="58"/>
      <c r="DC235" s="58"/>
      <c r="DD235" s="58"/>
      <c r="DE235" s="58"/>
      <c r="DF235" s="58"/>
      <c r="DG235" s="58"/>
      <c r="DH235" s="58"/>
      <c r="DI235" s="58"/>
      <c r="DJ235" s="58"/>
      <c r="DK235" s="58"/>
      <c r="DL235" s="58"/>
      <c r="DM235" s="58"/>
      <c r="DN235" s="58"/>
      <c r="DO235" s="58"/>
      <c r="DP235" s="58"/>
      <c r="DQ235" s="58"/>
      <c r="DR235" s="58"/>
      <c r="DS235" s="58"/>
      <c r="DT235" s="58"/>
      <c r="DU235" s="58"/>
      <c r="DV235" s="58"/>
      <c r="DW235" s="58"/>
      <c r="DX235" s="58"/>
      <c r="DY235" s="58"/>
      <c r="DZ235" s="58"/>
      <c r="EA235" s="58"/>
      <c r="EB235" s="58"/>
      <c r="EC235" s="58"/>
      <c r="ED235" s="58"/>
      <c r="EE235" s="58"/>
      <c r="EF235" s="58"/>
      <c r="EG235" s="58"/>
      <c r="EH235" s="58"/>
      <c r="EI235" s="58"/>
      <c r="EJ235" s="58"/>
      <c r="EK235" s="58"/>
      <c r="EL235" s="58"/>
      <c r="EM235" s="58"/>
      <c r="EN235" s="58"/>
      <c r="EO235" s="58"/>
      <c r="EP235" s="58"/>
      <c r="EQ235" s="58"/>
    </row>
    <row r="236" spans="1:147" outlineLevel="1" x14ac:dyDescent="0.2">
      <c r="A236" s="16">
        <v>39</v>
      </c>
      <c r="B236" s="16">
        <v>0</v>
      </c>
      <c r="C236" s="1">
        <v>8.0494623516642832E-9</v>
      </c>
      <c r="D236" s="1">
        <f t="shared" si="13"/>
        <v>-8.0494623516642832E-9</v>
      </c>
      <c r="E236" s="1">
        <f t="shared" si="14"/>
        <v>1.6098924795081452E-8</v>
      </c>
      <c r="F236" s="1">
        <f t="shared" si="15"/>
        <v>-1.2688153843282897E-4</v>
      </c>
      <c r="G236" s="1">
        <f t="shared" si="16"/>
        <v>-8.9718796338660985E-5</v>
      </c>
      <c r="H236" s="1">
        <v>2.1427972852400029E-7</v>
      </c>
      <c r="I236" s="1">
        <f t="shared" si="17"/>
        <v>1.7248369909603932E-15</v>
      </c>
      <c r="J236" s="1">
        <f t="shared" si="18"/>
        <v>-8.9718805951122189E-5</v>
      </c>
      <c r="AT236" s="58"/>
      <c r="AU236" s="58"/>
      <c r="AV236" s="58"/>
      <c r="AW236" s="58"/>
      <c r="AX236" s="58"/>
      <c r="AY236" s="58"/>
      <c r="AZ236" s="58"/>
      <c r="BA236" s="71"/>
      <c r="BB236" s="58"/>
      <c r="BC236" s="58"/>
      <c r="BD236" s="58"/>
      <c r="BE236" s="58">
        <f t="shared" si="19"/>
        <v>1</v>
      </c>
      <c r="BF236" s="58">
        <f t="shared" si="20"/>
        <v>8.0494623516642832E-9</v>
      </c>
      <c r="BG236" s="58" t="e">
        <f t="shared" si="21"/>
        <v>#N/A</v>
      </c>
      <c r="BH236" s="58"/>
      <c r="BI236" s="58"/>
      <c r="BJ236" s="58"/>
      <c r="BK236" s="58"/>
      <c r="BL236" s="58"/>
      <c r="BM236" s="58"/>
      <c r="BN236" s="58"/>
      <c r="BO236" s="58"/>
      <c r="BP236" s="58"/>
      <c r="BQ236" s="58"/>
      <c r="BR236" s="58"/>
      <c r="BS236" s="58"/>
      <c r="BT236" s="58"/>
      <c r="BU236" s="58"/>
      <c r="BV236" s="58"/>
      <c r="BW236" s="58"/>
      <c r="BX236" s="58"/>
      <c r="BY236" s="58"/>
      <c r="BZ236" s="58"/>
      <c r="CA236" s="58"/>
      <c r="CB236" s="58"/>
      <c r="CC236" s="58"/>
      <c r="CD236" s="58"/>
      <c r="CE236" s="58"/>
      <c r="CF236" s="58"/>
      <c r="CG236" s="58"/>
      <c r="CH236" s="58"/>
      <c r="CI236" s="58"/>
      <c r="CJ236" s="58"/>
      <c r="CK236" s="58"/>
      <c r="CL236" s="58"/>
      <c r="CM236" s="58"/>
      <c r="CN236" s="58"/>
      <c r="CO236" s="58"/>
      <c r="CP236" s="58"/>
      <c r="CQ236" s="58"/>
      <c r="CR236" s="58"/>
      <c r="CS236" s="58"/>
      <c r="CT236" s="58"/>
      <c r="CU236" s="58"/>
      <c r="CV236" s="58"/>
      <c r="CW236" s="58"/>
      <c r="CX236" s="58"/>
      <c r="CY236" s="58"/>
      <c r="CZ236" s="58"/>
      <c r="DA236" s="58"/>
      <c r="DB236" s="58"/>
      <c r="DC236" s="58"/>
      <c r="DD236" s="58"/>
      <c r="DE236" s="58"/>
      <c r="DF236" s="58"/>
      <c r="DG236" s="58"/>
      <c r="DH236" s="58"/>
      <c r="DI236" s="58"/>
      <c r="DJ236" s="58"/>
      <c r="DK236" s="58"/>
      <c r="DL236" s="58"/>
      <c r="DM236" s="58"/>
      <c r="DN236" s="58"/>
      <c r="DO236" s="58"/>
      <c r="DP236" s="58"/>
      <c r="DQ236" s="58"/>
      <c r="DR236" s="58"/>
      <c r="DS236" s="58"/>
      <c r="DT236" s="58"/>
      <c r="DU236" s="58"/>
      <c r="DV236" s="58"/>
      <c r="DW236" s="58"/>
      <c r="DX236" s="58"/>
      <c r="DY236" s="58"/>
      <c r="DZ236" s="58"/>
      <c r="EA236" s="58"/>
      <c r="EB236" s="58"/>
      <c r="EC236" s="58"/>
      <c r="ED236" s="58"/>
      <c r="EE236" s="58"/>
      <c r="EF236" s="58"/>
      <c r="EG236" s="58"/>
      <c r="EH236" s="58"/>
      <c r="EI236" s="58"/>
      <c r="EJ236" s="58"/>
      <c r="EK236" s="58"/>
      <c r="EL236" s="58"/>
      <c r="EM236" s="58"/>
      <c r="EN236" s="58"/>
      <c r="EO236" s="58"/>
      <c r="EP236" s="58"/>
      <c r="EQ236" s="58"/>
    </row>
    <row r="237" spans="1:147" outlineLevel="1" x14ac:dyDescent="0.2">
      <c r="A237" s="16">
        <v>40</v>
      </c>
      <c r="B237" s="16">
        <v>0</v>
      </c>
      <c r="C237" s="1">
        <v>2.2338189025705837E-4</v>
      </c>
      <c r="D237" s="1">
        <f t="shared" si="13"/>
        <v>-2.2338189025705837E-4</v>
      </c>
      <c r="E237" s="1">
        <f t="shared" si="14"/>
        <v>4.4681368741546603E-4</v>
      </c>
      <c r="F237" s="1">
        <f t="shared" si="15"/>
        <v>-2.1137967911212894E-2</v>
      </c>
      <c r="G237" s="1">
        <f t="shared" si="16"/>
        <v>-1.4947635293754039E-2</v>
      </c>
      <c r="H237" s="1">
        <v>1.2719389495564038E-3</v>
      </c>
      <c r="I237" s="1">
        <f t="shared" si="17"/>
        <v>2.8455354483946231E-7</v>
      </c>
      <c r="J237" s="1">
        <f t="shared" si="18"/>
        <v>-1.4957150611661328E-2</v>
      </c>
      <c r="AT237" s="58"/>
      <c r="AU237" s="58"/>
      <c r="AV237" s="58"/>
      <c r="AW237" s="58"/>
      <c r="AX237" s="58"/>
      <c r="AY237" s="58"/>
      <c r="AZ237" s="58"/>
      <c r="BA237" s="71"/>
      <c r="BB237" s="58"/>
      <c r="BC237" s="58"/>
      <c r="BD237" s="58"/>
      <c r="BE237" s="58">
        <f t="shared" si="19"/>
        <v>1</v>
      </c>
      <c r="BF237" s="58">
        <f t="shared" si="20"/>
        <v>2.2338189025705837E-4</v>
      </c>
      <c r="BG237" s="58" t="e">
        <f t="shared" si="21"/>
        <v>#N/A</v>
      </c>
      <c r="BH237" s="58"/>
      <c r="BI237" s="58"/>
      <c r="BJ237" s="58"/>
      <c r="BK237" s="58"/>
      <c r="BL237" s="58"/>
      <c r="BM237" s="58"/>
      <c r="BN237" s="58"/>
      <c r="BO237" s="58"/>
      <c r="BP237" s="58"/>
      <c r="BQ237" s="58"/>
      <c r="BR237" s="58"/>
      <c r="BS237" s="58"/>
      <c r="BT237" s="58"/>
      <c r="BU237" s="58"/>
      <c r="BV237" s="58"/>
      <c r="BW237" s="58"/>
      <c r="BX237" s="58"/>
      <c r="BY237" s="58"/>
      <c r="BZ237" s="58"/>
      <c r="CA237" s="58"/>
      <c r="CB237" s="58"/>
      <c r="CC237" s="58"/>
      <c r="CD237" s="58"/>
      <c r="CE237" s="58"/>
      <c r="CF237" s="58"/>
      <c r="CG237" s="58"/>
      <c r="CH237" s="58"/>
      <c r="CI237" s="58"/>
      <c r="CJ237" s="58"/>
      <c r="CK237" s="58"/>
      <c r="CL237" s="58"/>
      <c r="CM237" s="58"/>
      <c r="CN237" s="58"/>
      <c r="CO237" s="58"/>
      <c r="CP237" s="58"/>
      <c r="CQ237" s="58"/>
      <c r="CR237" s="58"/>
      <c r="CS237" s="58"/>
      <c r="CT237" s="58"/>
      <c r="CU237" s="58"/>
      <c r="CV237" s="58"/>
      <c r="CW237" s="58"/>
      <c r="CX237" s="58"/>
      <c r="CY237" s="58"/>
      <c r="CZ237" s="58"/>
      <c r="DA237" s="58"/>
      <c r="DB237" s="58"/>
      <c r="DC237" s="58"/>
      <c r="DD237" s="58"/>
      <c r="DE237" s="58"/>
      <c r="DF237" s="58"/>
      <c r="DG237" s="58"/>
      <c r="DH237" s="58"/>
      <c r="DI237" s="58"/>
      <c r="DJ237" s="58"/>
      <c r="DK237" s="58"/>
      <c r="DL237" s="58"/>
      <c r="DM237" s="58"/>
      <c r="DN237" s="58"/>
      <c r="DO237" s="58"/>
      <c r="DP237" s="58"/>
      <c r="DQ237" s="58"/>
      <c r="DR237" s="58"/>
      <c r="DS237" s="58"/>
      <c r="DT237" s="58"/>
      <c r="DU237" s="58"/>
      <c r="DV237" s="58"/>
      <c r="DW237" s="58"/>
      <c r="DX237" s="58"/>
      <c r="DY237" s="58"/>
      <c r="DZ237" s="58"/>
      <c r="EA237" s="58"/>
      <c r="EB237" s="58"/>
      <c r="EC237" s="58"/>
      <c r="ED237" s="58"/>
      <c r="EE237" s="58"/>
      <c r="EF237" s="58"/>
      <c r="EG237" s="58"/>
      <c r="EH237" s="58"/>
      <c r="EI237" s="58"/>
      <c r="EJ237" s="58"/>
      <c r="EK237" s="58"/>
      <c r="EL237" s="58"/>
      <c r="EM237" s="58"/>
      <c r="EN237" s="58"/>
      <c r="EO237" s="58"/>
      <c r="EP237" s="58"/>
      <c r="EQ237" s="58"/>
    </row>
    <row r="238" spans="1:147" outlineLevel="1" x14ac:dyDescent="0.2">
      <c r="A238" s="16">
        <v>41</v>
      </c>
      <c r="B238" s="16">
        <v>1</v>
      </c>
      <c r="C238" s="1">
        <v>0.99942555242645037</v>
      </c>
      <c r="D238" s="1">
        <f t="shared" si="13"/>
        <v>5.7444757354963016E-4</v>
      </c>
      <c r="E238" s="1">
        <f t="shared" si="14"/>
        <v>1.149225263542964E-3</v>
      </c>
      <c r="F238" s="1">
        <f t="shared" si="15"/>
        <v>3.3900225125254903E-2</v>
      </c>
      <c r="G238" s="1">
        <f t="shared" si="16"/>
        <v>2.3974523003290525E-2</v>
      </c>
      <c r="H238" s="1">
        <v>4.9419831657826182E-3</v>
      </c>
      <c r="I238" s="1">
        <f t="shared" si="17"/>
        <v>2.8546496108763999E-6</v>
      </c>
      <c r="J238" s="1">
        <f t="shared" si="18"/>
        <v>2.4033984331487422E-2</v>
      </c>
      <c r="AT238" s="58"/>
      <c r="AU238" s="58"/>
      <c r="AV238" s="58"/>
      <c r="AW238" s="58"/>
      <c r="AX238" s="58"/>
      <c r="AY238" s="58"/>
      <c r="AZ238" s="58"/>
      <c r="BA238" s="71"/>
      <c r="BB238" s="58"/>
      <c r="BC238" s="58"/>
      <c r="BD238" s="58"/>
      <c r="BE238" s="58">
        <f t="shared" si="19"/>
        <v>0</v>
      </c>
      <c r="BF238" s="58" t="e">
        <f t="shared" si="20"/>
        <v>#N/A</v>
      </c>
      <c r="BG238" s="58">
        <f t="shared" si="21"/>
        <v>0.99942555242645037</v>
      </c>
      <c r="BH238" s="58"/>
      <c r="BI238" s="58"/>
      <c r="BJ238" s="58"/>
      <c r="BK238" s="58"/>
      <c r="BL238" s="58"/>
      <c r="BM238" s="58"/>
      <c r="BN238" s="58"/>
      <c r="BO238" s="58"/>
      <c r="BP238" s="58"/>
      <c r="BQ238" s="58"/>
      <c r="BR238" s="58"/>
      <c r="BS238" s="58"/>
      <c r="BT238" s="58"/>
      <c r="BU238" s="58"/>
      <c r="BV238" s="58"/>
      <c r="BW238" s="58"/>
      <c r="BX238" s="58"/>
      <c r="BY238" s="58"/>
      <c r="BZ238" s="58"/>
      <c r="CA238" s="58"/>
      <c r="CB238" s="58"/>
      <c r="CC238" s="58"/>
      <c r="CD238" s="58"/>
      <c r="CE238" s="58"/>
      <c r="CF238" s="58"/>
      <c r="CG238" s="58"/>
      <c r="CH238" s="58"/>
      <c r="CI238" s="58"/>
      <c r="CJ238" s="58"/>
      <c r="CK238" s="58"/>
      <c r="CL238" s="58"/>
      <c r="CM238" s="58"/>
      <c r="CN238" s="58"/>
      <c r="CO238" s="58"/>
      <c r="CP238" s="58"/>
      <c r="CQ238" s="58"/>
      <c r="CR238" s="58"/>
      <c r="CS238" s="58"/>
      <c r="CT238" s="58"/>
      <c r="CU238" s="58"/>
      <c r="CV238" s="58"/>
      <c r="CW238" s="58"/>
      <c r="CX238" s="58"/>
      <c r="CY238" s="58"/>
      <c r="CZ238" s="58"/>
      <c r="DA238" s="58"/>
      <c r="DB238" s="58"/>
      <c r="DC238" s="58"/>
      <c r="DD238" s="58"/>
      <c r="DE238" s="58"/>
      <c r="DF238" s="58"/>
      <c r="DG238" s="58"/>
      <c r="DH238" s="58"/>
      <c r="DI238" s="58"/>
      <c r="DJ238" s="58"/>
      <c r="DK238" s="58"/>
      <c r="DL238" s="58"/>
      <c r="DM238" s="58"/>
      <c r="DN238" s="58"/>
      <c r="DO238" s="58"/>
      <c r="DP238" s="58"/>
      <c r="DQ238" s="58"/>
      <c r="DR238" s="58"/>
      <c r="DS238" s="58"/>
      <c r="DT238" s="58"/>
      <c r="DU238" s="58"/>
      <c r="DV238" s="58"/>
      <c r="DW238" s="58"/>
      <c r="DX238" s="58"/>
      <c r="DY238" s="58"/>
      <c r="DZ238" s="58"/>
      <c r="EA238" s="58"/>
      <c r="EB238" s="58"/>
      <c r="EC238" s="58"/>
      <c r="ED238" s="58"/>
      <c r="EE238" s="58"/>
      <c r="EF238" s="58"/>
      <c r="EG238" s="58"/>
      <c r="EH238" s="58"/>
      <c r="EI238" s="58"/>
      <c r="EJ238" s="58"/>
      <c r="EK238" s="58"/>
      <c r="EL238" s="58"/>
      <c r="EM238" s="58"/>
      <c r="EN238" s="58"/>
      <c r="EO238" s="58"/>
      <c r="EP238" s="58"/>
      <c r="EQ238" s="58"/>
    </row>
    <row r="239" spans="1:147" outlineLevel="1" x14ac:dyDescent="0.2">
      <c r="A239" s="16">
        <v>42</v>
      </c>
      <c r="B239" s="16">
        <v>0</v>
      </c>
      <c r="C239" s="1">
        <v>5.1156655450630868E-4</v>
      </c>
      <c r="D239" s="1">
        <f t="shared" si="13"/>
        <v>-5.1156655450630868E-4</v>
      </c>
      <c r="E239" s="1">
        <f t="shared" si="14"/>
        <v>1.0233948986380951E-3</v>
      </c>
      <c r="F239" s="1">
        <f t="shared" si="15"/>
        <v>-3.1990543894064929E-2</v>
      </c>
      <c r="G239" s="1">
        <f t="shared" si="16"/>
        <v>-2.2623624572372603E-2</v>
      </c>
      <c r="H239" s="1">
        <v>2.3861157275325189E-3</v>
      </c>
      <c r="I239" s="1">
        <f t="shared" si="17"/>
        <v>1.2242028579865441E-6</v>
      </c>
      <c r="J239" s="1">
        <f t="shared" si="18"/>
        <v>-2.2650664265086089E-2</v>
      </c>
      <c r="AT239" s="58"/>
      <c r="AU239" s="58"/>
      <c r="AV239" s="58"/>
      <c r="AW239" s="58"/>
      <c r="AX239" s="58"/>
      <c r="AY239" s="58"/>
      <c r="AZ239" s="58"/>
      <c r="BA239" s="71"/>
      <c r="BB239" s="58"/>
      <c r="BC239" s="58"/>
      <c r="BD239" s="58"/>
      <c r="BE239" s="58">
        <f t="shared" si="19"/>
        <v>1</v>
      </c>
      <c r="BF239" s="58">
        <f t="shared" si="20"/>
        <v>5.1156655450630868E-4</v>
      </c>
      <c r="BG239" s="58" t="e">
        <f t="shared" si="21"/>
        <v>#N/A</v>
      </c>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c r="CF239" s="58"/>
      <c r="CG239" s="58"/>
      <c r="CH239" s="58"/>
      <c r="CI239" s="58"/>
      <c r="CJ239" s="58"/>
      <c r="CK239" s="58"/>
      <c r="CL239" s="58"/>
      <c r="CM239" s="58"/>
      <c r="CN239" s="58"/>
      <c r="CO239" s="58"/>
      <c r="CP239" s="58"/>
      <c r="CQ239" s="58"/>
      <c r="CR239" s="58"/>
      <c r="CS239" s="58"/>
      <c r="CT239" s="58"/>
      <c r="CU239" s="58"/>
      <c r="CV239" s="58"/>
      <c r="CW239" s="58"/>
      <c r="CX239" s="58"/>
      <c r="CY239" s="58"/>
      <c r="CZ239" s="58"/>
      <c r="DA239" s="58"/>
      <c r="DB239" s="58"/>
      <c r="DC239" s="58"/>
      <c r="DD239" s="58"/>
      <c r="DE239" s="58"/>
      <c r="DF239" s="58"/>
      <c r="DG239" s="58"/>
      <c r="DH239" s="58"/>
      <c r="DI239" s="58"/>
      <c r="DJ239" s="58"/>
      <c r="DK239" s="58"/>
      <c r="DL239" s="58"/>
      <c r="DM239" s="58"/>
      <c r="DN239" s="58"/>
      <c r="DO239" s="58"/>
      <c r="DP239" s="58"/>
      <c r="DQ239" s="58"/>
      <c r="DR239" s="58"/>
      <c r="DS239" s="58"/>
      <c r="DT239" s="58"/>
      <c r="DU239" s="58"/>
      <c r="DV239" s="58"/>
      <c r="DW239" s="58"/>
      <c r="DX239" s="58"/>
      <c r="DY239" s="58"/>
      <c r="DZ239" s="58"/>
      <c r="EA239" s="58"/>
      <c r="EB239" s="58"/>
      <c r="EC239" s="58"/>
      <c r="ED239" s="58"/>
      <c r="EE239" s="58"/>
      <c r="EF239" s="58"/>
      <c r="EG239" s="58"/>
      <c r="EH239" s="58"/>
      <c r="EI239" s="58"/>
      <c r="EJ239" s="58"/>
      <c r="EK239" s="58"/>
      <c r="EL239" s="58"/>
      <c r="EM239" s="58"/>
      <c r="EN239" s="58"/>
      <c r="EO239" s="58"/>
      <c r="EP239" s="58"/>
      <c r="EQ239" s="58"/>
    </row>
    <row r="240" spans="1:147" outlineLevel="1" x14ac:dyDescent="0.2">
      <c r="A240" s="16">
        <v>43</v>
      </c>
      <c r="B240" s="16">
        <v>0</v>
      </c>
      <c r="C240" s="1">
        <v>4.7805441517885143E-3</v>
      </c>
      <c r="D240" s="1">
        <f t="shared" si="13"/>
        <v>-4.7805441517885143E-3</v>
      </c>
      <c r="E240" s="1">
        <f t="shared" si="14"/>
        <v>9.5840150032138801E-3</v>
      </c>
      <c r="F240" s="1">
        <f t="shared" si="15"/>
        <v>-9.7897982630970895E-2</v>
      </c>
      <c r="G240" s="1">
        <f t="shared" si="16"/>
        <v>-6.9307341109199283E-2</v>
      </c>
      <c r="H240" s="1">
        <v>2.3468635262735533E-2</v>
      </c>
      <c r="I240" s="1">
        <f t="shared" si="17"/>
        <v>1.1544100918037115E-4</v>
      </c>
      <c r="J240" s="1">
        <f t="shared" si="18"/>
        <v>-7.0135216124335681E-2</v>
      </c>
      <c r="AT240" s="58"/>
      <c r="AU240" s="58"/>
      <c r="AV240" s="58"/>
      <c r="AW240" s="58"/>
      <c r="AX240" s="58"/>
      <c r="AY240" s="58"/>
      <c r="AZ240" s="58"/>
      <c r="BA240" s="71"/>
      <c r="BB240" s="58"/>
      <c r="BC240" s="58"/>
      <c r="BD240" s="58"/>
      <c r="BE240" s="58">
        <f t="shared" si="19"/>
        <v>1</v>
      </c>
      <c r="BF240" s="58">
        <f t="shared" si="20"/>
        <v>4.7805441517885143E-3</v>
      </c>
      <c r="BG240" s="58" t="e">
        <f t="shared" si="21"/>
        <v>#N/A</v>
      </c>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58"/>
      <c r="DD240" s="58"/>
      <c r="DE240" s="58"/>
      <c r="DF240" s="58"/>
      <c r="DG240" s="58"/>
      <c r="DH240" s="58"/>
      <c r="DI240" s="58"/>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c r="EF240" s="58"/>
      <c r="EG240" s="58"/>
      <c r="EH240" s="58"/>
      <c r="EI240" s="58"/>
      <c r="EJ240" s="58"/>
      <c r="EK240" s="58"/>
      <c r="EL240" s="58"/>
      <c r="EM240" s="58"/>
      <c r="EN240" s="58"/>
      <c r="EO240" s="58"/>
      <c r="EP240" s="58"/>
      <c r="EQ240" s="58"/>
    </row>
    <row r="241" spans="1:147" outlineLevel="1" x14ac:dyDescent="0.2">
      <c r="A241" s="16">
        <v>44</v>
      </c>
      <c r="B241" s="16">
        <v>1</v>
      </c>
      <c r="C241" s="1">
        <v>0.40828424557164472</v>
      </c>
      <c r="D241" s="1">
        <f t="shared" si="13"/>
        <v>0.59171575442835533</v>
      </c>
      <c r="E241" s="1">
        <f t="shared" si="14"/>
        <v>1.7915833336487945</v>
      </c>
      <c r="F241" s="1">
        <f t="shared" si="15"/>
        <v>1.3385004047996378</v>
      </c>
      <c r="G241" s="1">
        <f t="shared" si="16"/>
        <v>1.2038579779752148</v>
      </c>
      <c r="H241" s="1">
        <v>0.29563045965726681</v>
      </c>
      <c r="I241" s="1">
        <f t="shared" si="17"/>
        <v>0.60827381573765671</v>
      </c>
      <c r="J241" s="1">
        <f t="shared" si="18"/>
        <v>1.4344155070523428</v>
      </c>
      <c r="AT241" s="58"/>
      <c r="AU241" s="58"/>
      <c r="AV241" s="58"/>
      <c r="AW241" s="58"/>
      <c r="AX241" s="58"/>
      <c r="AY241" s="58"/>
      <c r="AZ241" s="58"/>
      <c r="BA241" s="71"/>
      <c r="BB241" s="58"/>
      <c r="BC241" s="58"/>
      <c r="BD241" s="58"/>
      <c r="BE241" s="58">
        <f t="shared" si="19"/>
        <v>0</v>
      </c>
      <c r="BF241" s="58" t="e">
        <f t="shared" si="20"/>
        <v>#N/A</v>
      </c>
      <c r="BG241" s="58">
        <f t="shared" si="21"/>
        <v>0.40828424557164472</v>
      </c>
      <c r="BH241" s="58"/>
      <c r="BI241" s="58"/>
      <c r="BJ241" s="58"/>
      <c r="BK241" s="58"/>
      <c r="BL241" s="58"/>
      <c r="BM241" s="58"/>
      <c r="BN241" s="58"/>
      <c r="BO241" s="58"/>
      <c r="BP241" s="58"/>
      <c r="BQ241" s="58"/>
      <c r="BR241" s="58"/>
      <c r="BS241" s="58"/>
      <c r="BT241" s="58"/>
      <c r="BU241" s="58"/>
      <c r="BV241" s="58"/>
      <c r="BW241" s="58"/>
      <c r="BX241" s="58"/>
      <c r="BY241" s="58"/>
      <c r="BZ241" s="58"/>
      <c r="CA241" s="58"/>
      <c r="CB241" s="58"/>
      <c r="CC241" s="58"/>
      <c r="CD241" s="58"/>
      <c r="CE241" s="58"/>
      <c r="CF241" s="58"/>
      <c r="CG241" s="58"/>
      <c r="CH241" s="58"/>
      <c r="CI241" s="58"/>
      <c r="CJ241" s="58"/>
      <c r="CK241" s="58"/>
      <c r="CL241" s="58"/>
      <c r="CM241" s="58"/>
      <c r="CN241" s="58"/>
      <c r="CO241" s="58"/>
      <c r="CP241" s="58"/>
      <c r="CQ241" s="58"/>
      <c r="CR241" s="58"/>
      <c r="CS241" s="58"/>
      <c r="CT241" s="58"/>
      <c r="CU241" s="58"/>
      <c r="CV241" s="58"/>
      <c r="CW241" s="58"/>
      <c r="CX241" s="58"/>
      <c r="CY241" s="58"/>
      <c r="CZ241" s="58"/>
      <c r="DA241" s="58"/>
      <c r="DB241" s="58"/>
      <c r="DC241" s="58"/>
      <c r="DD241" s="58"/>
      <c r="DE241" s="58"/>
      <c r="DF241" s="58"/>
      <c r="DG241" s="58"/>
      <c r="DH241" s="58"/>
      <c r="DI241" s="58"/>
      <c r="DJ241" s="58"/>
      <c r="DK241" s="58"/>
      <c r="DL241" s="58"/>
      <c r="DM241" s="58"/>
      <c r="DN241" s="58"/>
      <c r="DO241" s="58"/>
      <c r="DP241" s="58"/>
      <c r="DQ241" s="58"/>
      <c r="DR241" s="58"/>
      <c r="DS241" s="58"/>
      <c r="DT241" s="58"/>
      <c r="DU241" s="58"/>
      <c r="DV241" s="58"/>
      <c r="DW241" s="58"/>
      <c r="DX241" s="58"/>
      <c r="DY241" s="58"/>
      <c r="DZ241" s="58"/>
      <c r="EA241" s="58"/>
      <c r="EB241" s="58"/>
      <c r="EC241" s="58"/>
      <c r="ED241" s="58"/>
      <c r="EE241" s="58"/>
      <c r="EF241" s="58"/>
      <c r="EG241" s="58"/>
      <c r="EH241" s="58"/>
      <c r="EI241" s="58"/>
      <c r="EJ241" s="58"/>
      <c r="EK241" s="58"/>
      <c r="EL241" s="58"/>
      <c r="EM241" s="58"/>
      <c r="EN241" s="58"/>
      <c r="EO241" s="58"/>
      <c r="EP241" s="58"/>
      <c r="EQ241" s="58"/>
    </row>
    <row r="242" spans="1:147" outlineLevel="1" x14ac:dyDescent="0.2">
      <c r="A242" s="16">
        <v>45</v>
      </c>
      <c r="B242" s="16">
        <v>0</v>
      </c>
      <c r="C242" s="1">
        <v>3.5237943642753392E-4</v>
      </c>
      <c r="D242" s="1">
        <f t="shared" si="13"/>
        <v>-3.5237943642753392E-4</v>
      </c>
      <c r="E242" s="1">
        <f t="shared" si="14"/>
        <v>7.0488307330021606E-4</v>
      </c>
      <c r="F242" s="1">
        <f t="shared" si="15"/>
        <v>-2.6549634146259268E-2</v>
      </c>
      <c r="G242" s="1">
        <f t="shared" si="16"/>
        <v>-1.8775080598111317E-2</v>
      </c>
      <c r="H242" s="1">
        <v>2.0916191818825158E-3</v>
      </c>
      <c r="I242" s="1">
        <f t="shared" si="17"/>
        <v>7.3884878938942528E-7</v>
      </c>
      <c r="J242" s="1">
        <f t="shared" si="18"/>
        <v>-1.8794746613215233E-2</v>
      </c>
      <c r="AT242" s="58"/>
      <c r="AU242" s="58"/>
      <c r="AV242" s="58"/>
      <c r="AW242" s="58"/>
      <c r="AX242" s="58"/>
      <c r="AY242" s="58"/>
      <c r="AZ242" s="58"/>
      <c r="BA242" s="71"/>
      <c r="BB242" s="58"/>
      <c r="BC242" s="58"/>
      <c r="BD242" s="58"/>
      <c r="BE242" s="58">
        <f t="shared" si="19"/>
        <v>1</v>
      </c>
      <c r="BF242" s="58">
        <f t="shared" si="20"/>
        <v>3.5237943642753392E-4</v>
      </c>
      <c r="BG242" s="58" t="e">
        <f t="shared" si="21"/>
        <v>#N/A</v>
      </c>
      <c r="BH242" s="58"/>
      <c r="BI242" s="58"/>
      <c r="BJ242" s="58"/>
      <c r="BK242" s="58"/>
      <c r="BL242" s="58"/>
      <c r="BM242" s="58"/>
      <c r="BN242" s="58"/>
      <c r="BO242" s="58"/>
      <c r="BP242" s="58"/>
      <c r="BQ242" s="58"/>
      <c r="BR242" s="58"/>
      <c r="BS242" s="58"/>
      <c r="BT242" s="58"/>
      <c r="BU242" s="58"/>
      <c r="BV242" s="58"/>
      <c r="BW242" s="58"/>
      <c r="BX242" s="58"/>
      <c r="BY242" s="58"/>
      <c r="BZ242" s="58"/>
      <c r="CA242" s="58"/>
      <c r="CB242" s="58"/>
      <c r="CC242" s="58"/>
      <c r="CD242" s="58"/>
      <c r="CE242" s="58"/>
      <c r="CF242" s="58"/>
      <c r="CG242" s="58"/>
      <c r="CH242" s="58"/>
      <c r="CI242" s="58"/>
      <c r="CJ242" s="58"/>
      <c r="CK242" s="58"/>
      <c r="CL242" s="58"/>
      <c r="CM242" s="58"/>
      <c r="CN242" s="58"/>
      <c r="CO242" s="58"/>
      <c r="CP242" s="58"/>
      <c r="CQ242" s="58"/>
      <c r="CR242" s="58"/>
      <c r="CS242" s="58"/>
      <c r="CT242" s="58"/>
      <c r="CU242" s="58"/>
      <c r="CV242" s="58"/>
      <c r="CW242" s="58"/>
      <c r="CX242" s="58"/>
      <c r="CY242" s="58"/>
      <c r="CZ242" s="58"/>
      <c r="DA242" s="58"/>
      <c r="DB242" s="58"/>
      <c r="DC242" s="58"/>
      <c r="DD242" s="58"/>
      <c r="DE242" s="58"/>
      <c r="DF242" s="58"/>
      <c r="DG242" s="58"/>
      <c r="DH242" s="58"/>
      <c r="DI242" s="58"/>
      <c r="DJ242" s="58"/>
      <c r="DK242" s="58"/>
      <c r="DL242" s="58"/>
      <c r="DM242" s="58"/>
      <c r="DN242" s="58"/>
      <c r="DO242" s="58"/>
      <c r="DP242" s="58"/>
      <c r="DQ242" s="58"/>
      <c r="DR242" s="58"/>
      <c r="DS242" s="58"/>
      <c r="DT242" s="58"/>
      <c r="DU242" s="58"/>
      <c r="DV242" s="58"/>
      <c r="DW242" s="58"/>
      <c r="DX242" s="58"/>
      <c r="DY242" s="58"/>
      <c r="DZ242" s="58"/>
      <c r="EA242" s="58"/>
      <c r="EB242" s="58"/>
      <c r="EC242" s="58"/>
      <c r="ED242" s="58"/>
      <c r="EE242" s="58"/>
      <c r="EF242" s="58"/>
      <c r="EG242" s="58"/>
      <c r="EH242" s="58"/>
      <c r="EI242" s="58"/>
      <c r="EJ242" s="58"/>
      <c r="EK242" s="58"/>
      <c r="EL242" s="58"/>
      <c r="EM242" s="58"/>
      <c r="EN242" s="58"/>
      <c r="EO242" s="58"/>
      <c r="EP242" s="58"/>
      <c r="EQ242" s="58"/>
    </row>
    <row r="243" spans="1:147" outlineLevel="1" x14ac:dyDescent="0.2">
      <c r="A243" s="16">
        <v>46</v>
      </c>
      <c r="B243" s="16">
        <v>0</v>
      </c>
      <c r="C243" s="1">
        <v>1.3293580291130186E-6</v>
      </c>
      <c r="D243" s="1">
        <f t="shared" si="13"/>
        <v>-1.3293580291130186E-6</v>
      </c>
      <c r="E243" s="1">
        <f t="shared" si="14"/>
        <v>2.6587178252895241E-6</v>
      </c>
      <c r="F243" s="1">
        <f t="shared" si="15"/>
        <v>-1.6305575197733822E-3</v>
      </c>
      <c r="G243" s="1">
        <f t="shared" si="16"/>
        <v>-1.1529786625554426E-3</v>
      </c>
      <c r="H243" s="1">
        <v>1.8023854926459365E-5</v>
      </c>
      <c r="I243" s="1">
        <f t="shared" si="17"/>
        <v>2.3960619976463839E-11</v>
      </c>
      <c r="J243" s="1">
        <f t="shared" si="18"/>
        <v>-1.1529890532559768E-3</v>
      </c>
      <c r="AT243" s="58"/>
      <c r="AU243" s="58"/>
      <c r="AV243" s="58"/>
      <c r="AW243" s="58"/>
      <c r="AX243" s="58"/>
      <c r="AY243" s="58"/>
      <c r="AZ243" s="58"/>
      <c r="BA243" s="71"/>
      <c r="BB243" s="58"/>
      <c r="BC243" s="58"/>
      <c r="BD243" s="58"/>
      <c r="BE243" s="58">
        <f t="shared" si="19"/>
        <v>1</v>
      </c>
      <c r="BF243" s="58">
        <f t="shared" si="20"/>
        <v>1.3293580291130186E-6</v>
      </c>
      <c r="BG243" s="58" t="e">
        <f t="shared" si="21"/>
        <v>#N/A</v>
      </c>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58"/>
      <c r="CM243" s="58"/>
      <c r="CN243" s="58"/>
      <c r="CO243" s="58"/>
      <c r="CP243" s="58"/>
      <c r="CQ243" s="58"/>
      <c r="CR243" s="58"/>
      <c r="CS243" s="58"/>
      <c r="CT243" s="58"/>
      <c r="CU243" s="58"/>
      <c r="CV243" s="58"/>
      <c r="CW243" s="58"/>
      <c r="CX243" s="58"/>
      <c r="CY243" s="58"/>
      <c r="CZ243" s="58"/>
      <c r="DA243" s="58"/>
      <c r="DB243" s="58"/>
      <c r="DC243" s="58"/>
      <c r="DD243" s="58"/>
      <c r="DE243" s="58"/>
      <c r="DF243" s="58"/>
      <c r="DG243" s="58"/>
      <c r="DH243" s="58"/>
      <c r="DI243" s="58"/>
      <c r="DJ243" s="58"/>
      <c r="DK243" s="58"/>
      <c r="DL243" s="58"/>
      <c r="DM243" s="58"/>
      <c r="DN243" s="58"/>
      <c r="DO243" s="58"/>
      <c r="DP243" s="58"/>
      <c r="DQ243" s="58"/>
      <c r="DR243" s="58"/>
      <c r="DS243" s="58"/>
      <c r="DT243" s="58"/>
      <c r="DU243" s="58"/>
      <c r="DV243" s="58"/>
      <c r="DW243" s="58"/>
      <c r="DX243" s="58"/>
      <c r="DY243" s="58"/>
      <c r="DZ243" s="58"/>
      <c r="EA243" s="58"/>
      <c r="EB243" s="58"/>
      <c r="EC243" s="58"/>
      <c r="ED243" s="58"/>
      <c r="EE243" s="58"/>
      <c r="EF243" s="58"/>
      <c r="EG243" s="58"/>
      <c r="EH243" s="58"/>
      <c r="EI243" s="58"/>
      <c r="EJ243" s="58"/>
      <c r="EK243" s="58"/>
      <c r="EL243" s="58"/>
      <c r="EM243" s="58"/>
      <c r="EN243" s="58"/>
      <c r="EO243" s="58"/>
      <c r="EP243" s="58"/>
      <c r="EQ243" s="58"/>
    </row>
    <row r="244" spans="1:147" outlineLevel="1" x14ac:dyDescent="0.2">
      <c r="A244" s="16">
        <v>47</v>
      </c>
      <c r="B244" s="16">
        <v>0</v>
      </c>
      <c r="C244" s="1">
        <v>1.4219310761972637E-5</v>
      </c>
      <c r="D244" s="1">
        <f t="shared" si="13"/>
        <v>-1.4219310761972637E-5</v>
      </c>
      <c r="E244" s="1">
        <f t="shared" si="14"/>
        <v>2.8438823714469095E-5</v>
      </c>
      <c r="F244" s="1">
        <f t="shared" si="15"/>
        <v>-5.3328063638640672E-3</v>
      </c>
      <c r="G244" s="1">
        <f t="shared" si="16"/>
        <v>-3.7708769475608998E-3</v>
      </c>
      <c r="H244" s="1">
        <v>1.5118256006757313E-4</v>
      </c>
      <c r="I244" s="1">
        <f t="shared" si="17"/>
        <v>2.150067423943722E-9</v>
      </c>
      <c r="J244" s="1">
        <f t="shared" si="18"/>
        <v>-3.7711620253007097E-3</v>
      </c>
      <c r="AT244" s="58"/>
      <c r="AU244" s="58"/>
      <c r="AV244" s="58"/>
      <c r="AW244" s="58"/>
      <c r="AX244" s="58"/>
      <c r="AY244" s="58"/>
      <c r="AZ244" s="58"/>
      <c r="BA244" s="71"/>
      <c r="BB244" s="58"/>
      <c r="BC244" s="58"/>
      <c r="BD244" s="58"/>
      <c r="BE244" s="58">
        <f t="shared" si="19"/>
        <v>1</v>
      </c>
      <c r="BF244" s="58">
        <f t="shared" si="20"/>
        <v>1.4219310761972637E-5</v>
      </c>
      <c r="BG244" s="58" t="e">
        <f t="shared" si="21"/>
        <v>#N/A</v>
      </c>
      <c r="BH244" s="58"/>
      <c r="BI244" s="58"/>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c r="CH244" s="58"/>
      <c r="CI244" s="58"/>
      <c r="CJ244" s="58"/>
      <c r="CK244" s="58"/>
      <c r="CL244" s="58"/>
      <c r="CM244" s="58"/>
      <c r="CN244" s="58"/>
      <c r="CO244" s="58"/>
      <c r="CP244" s="58"/>
      <c r="CQ244" s="58"/>
      <c r="CR244" s="58"/>
      <c r="CS244" s="58"/>
      <c r="CT244" s="58"/>
      <c r="CU244" s="58"/>
      <c r="CV244" s="58"/>
      <c r="CW244" s="58"/>
      <c r="CX244" s="58"/>
      <c r="CY244" s="58"/>
      <c r="CZ244" s="58"/>
      <c r="DA244" s="58"/>
      <c r="DB244" s="58"/>
      <c r="DC244" s="58"/>
      <c r="DD244" s="58"/>
      <c r="DE244" s="58"/>
      <c r="DF244" s="58"/>
      <c r="DG244" s="58"/>
      <c r="DH244" s="58"/>
      <c r="DI244" s="58"/>
      <c r="DJ244" s="58"/>
      <c r="DK244" s="58"/>
      <c r="DL244" s="58"/>
      <c r="DM244" s="58"/>
      <c r="DN244" s="58"/>
      <c r="DO244" s="58"/>
      <c r="DP244" s="58"/>
      <c r="DQ244" s="58"/>
      <c r="DR244" s="58"/>
      <c r="DS244" s="58"/>
      <c r="DT244" s="58"/>
      <c r="DU244" s="58"/>
      <c r="DV244" s="58"/>
      <c r="DW244" s="58"/>
      <c r="DX244" s="58"/>
      <c r="DY244" s="58"/>
      <c r="DZ244" s="58"/>
      <c r="EA244" s="58"/>
      <c r="EB244" s="58"/>
      <c r="EC244" s="58"/>
      <c r="ED244" s="58"/>
      <c r="EE244" s="58"/>
      <c r="EF244" s="58"/>
      <c r="EG244" s="58"/>
      <c r="EH244" s="58"/>
      <c r="EI244" s="58"/>
      <c r="EJ244" s="58"/>
      <c r="EK244" s="58"/>
      <c r="EL244" s="58"/>
      <c r="EM244" s="58"/>
      <c r="EN244" s="58"/>
      <c r="EO244" s="58"/>
      <c r="EP244" s="58"/>
      <c r="EQ244" s="58"/>
    </row>
    <row r="245" spans="1:147" outlineLevel="1" x14ac:dyDescent="0.2">
      <c r="A245" s="16">
        <v>48</v>
      </c>
      <c r="B245" s="16">
        <v>0</v>
      </c>
      <c r="C245" s="1">
        <v>0.23220459958019554</v>
      </c>
      <c r="D245" s="1">
        <f t="shared" si="13"/>
        <v>-0.23220459958019554</v>
      </c>
      <c r="E245" s="1">
        <f t="shared" si="14"/>
        <v>0.52846397406029522</v>
      </c>
      <c r="F245" s="1">
        <f t="shared" si="15"/>
        <v>-0.72695527652001757</v>
      </c>
      <c r="G245" s="1">
        <f t="shared" si="16"/>
        <v>-0.54993664016474764</v>
      </c>
      <c r="H245" s="1">
        <v>0.24900002162546317</v>
      </c>
      <c r="I245" s="1">
        <f t="shared" si="17"/>
        <v>0.1002731763640166</v>
      </c>
      <c r="J245" s="1">
        <f t="shared" si="18"/>
        <v>-0.63458922505799586</v>
      </c>
      <c r="AT245" s="58"/>
      <c r="AU245" s="58"/>
      <c r="AV245" s="58"/>
      <c r="AW245" s="58"/>
      <c r="AX245" s="58"/>
      <c r="AY245" s="58"/>
      <c r="AZ245" s="58"/>
      <c r="BA245" s="71"/>
      <c r="BB245" s="58"/>
      <c r="BC245" s="58"/>
      <c r="BD245" s="58"/>
      <c r="BE245" s="58">
        <f t="shared" si="19"/>
        <v>1</v>
      </c>
      <c r="BF245" s="58">
        <f t="shared" si="20"/>
        <v>0.23220459958019554</v>
      </c>
      <c r="BG245" s="58" t="e">
        <f t="shared" si="21"/>
        <v>#N/A</v>
      </c>
      <c r="BH245" s="58"/>
      <c r="BI245" s="58"/>
      <c r="BJ245" s="58"/>
      <c r="BK245" s="58"/>
      <c r="BL245" s="58"/>
      <c r="BM245" s="58"/>
      <c r="BN245" s="58"/>
      <c r="BO245" s="58"/>
      <c r="BP245" s="58"/>
      <c r="BQ245" s="58"/>
      <c r="BR245" s="58"/>
      <c r="BS245" s="58"/>
      <c r="BT245" s="58"/>
      <c r="BU245" s="58"/>
      <c r="BV245" s="58"/>
      <c r="BW245" s="58"/>
      <c r="BX245" s="58"/>
      <c r="BY245" s="58"/>
      <c r="BZ245" s="58"/>
      <c r="CA245" s="58"/>
      <c r="CB245" s="58"/>
      <c r="CC245" s="58"/>
      <c r="CD245" s="58"/>
      <c r="CE245" s="58"/>
      <c r="CF245" s="58"/>
      <c r="CG245" s="58"/>
      <c r="CH245" s="58"/>
      <c r="CI245" s="58"/>
      <c r="CJ245" s="58"/>
      <c r="CK245" s="58"/>
      <c r="CL245" s="58"/>
      <c r="CM245" s="58"/>
      <c r="CN245" s="58"/>
      <c r="CO245" s="58"/>
      <c r="CP245" s="58"/>
      <c r="CQ245" s="58"/>
      <c r="CR245" s="58"/>
      <c r="CS245" s="58"/>
      <c r="CT245" s="58"/>
      <c r="CU245" s="58"/>
      <c r="CV245" s="58"/>
      <c r="CW245" s="58"/>
      <c r="CX245" s="58"/>
      <c r="CY245" s="58"/>
      <c r="CZ245" s="58"/>
      <c r="DA245" s="58"/>
      <c r="DB245" s="58"/>
      <c r="DC245" s="58"/>
      <c r="DD245" s="58"/>
      <c r="DE245" s="58"/>
      <c r="DF245" s="58"/>
      <c r="DG245" s="58"/>
      <c r="DH245" s="58"/>
      <c r="DI245" s="58"/>
      <c r="DJ245" s="58"/>
      <c r="DK245" s="58"/>
      <c r="DL245" s="58"/>
      <c r="DM245" s="58"/>
      <c r="DN245" s="58"/>
      <c r="DO245" s="58"/>
      <c r="DP245" s="58"/>
      <c r="DQ245" s="58"/>
      <c r="DR245" s="58"/>
      <c r="DS245" s="58"/>
      <c r="DT245" s="58"/>
      <c r="DU245" s="58"/>
      <c r="DV245" s="58"/>
      <c r="DW245" s="58"/>
      <c r="DX245" s="58"/>
      <c r="DY245" s="58"/>
      <c r="DZ245" s="58"/>
      <c r="EA245" s="58"/>
      <c r="EB245" s="58"/>
      <c r="EC245" s="58"/>
      <c r="ED245" s="58"/>
      <c r="EE245" s="58"/>
      <c r="EF245" s="58"/>
      <c r="EG245" s="58"/>
      <c r="EH245" s="58"/>
      <c r="EI245" s="58"/>
      <c r="EJ245" s="58"/>
      <c r="EK245" s="58"/>
      <c r="EL245" s="58"/>
      <c r="EM245" s="58"/>
      <c r="EN245" s="58"/>
      <c r="EO245" s="58"/>
      <c r="EP245" s="58"/>
      <c r="EQ245" s="58"/>
    </row>
    <row r="246" spans="1:147" outlineLevel="1" x14ac:dyDescent="0.2">
      <c r="A246" s="16">
        <v>49</v>
      </c>
      <c r="B246" s="16">
        <v>0</v>
      </c>
      <c r="C246" s="1">
        <v>1.185668529481324E-9</v>
      </c>
      <c r="D246" s="1">
        <f t="shared" si="13"/>
        <v>-1.185668529481324E-9</v>
      </c>
      <c r="E246" s="1">
        <f t="shared" si="14"/>
        <v>2.3713373472997274E-9</v>
      </c>
      <c r="F246" s="1">
        <f t="shared" si="15"/>
        <v>-4.8696379201124673E-5</v>
      </c>
      <c r="G246" s="1">
        <f t="shared" si="16"/>
        <v>-3.4433537879328256E-5</v>
      </c>
      <c r="H246" s="1">
        <v>4.098279233824667E-8</v>
      </c>
      <c r="I246" s="1">
        <f t="shared" si="17"/>
        <v>4.859200917477763E-17</v>
      </c>
      <c r="J246" s="1">
        <f t="shared" si="18"/>
        <v>-3.4433538584919542E-5</v>
      </c>
      <c r="AT246" s="58"/>
      <c r="AU246" s="58"/>
      <c r="AV246" s="58"/>
      <c r="AW246" s="58"/>
      <c r="AX246" s="58"/>
      <c r="AY246" s="58"/>
      <c r="AZ246" s="58"/>
      <c r="BA246" s="71"/>
      <c r="BB246" s="58"/>
      <c r="BC246" s="58"/>
      <c r="BD246" s="58"/>
      <c r="BE246" s="58">
        <f t="shared" si="19"/>
        <v>1</v>
      </c>
      <c r="BF246" s="58">
        <f t="shared" si="20"/>
        <v>1.185668529481324E-9</v>
      </c>
      <c r="BG246" s="58" t="e">
        <f t="shared" si="21"/>
        <v>#N/A</v>
      </c>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c r="CH246" s="58"/>
      <c r="CI246" s="58"/>
      <c r="CJ246" s="58"/>
      <c r="CK246" s="58"/>
      <c r="CL246" s="58"/>
      <c r="CM246" s="58"/>
      <c r="CN246" s="58"/>
      <c r="CO246" s="58"/>
      <c r="CP246" s="58"/>
      <c r="CQ246" s="58"/>
      <c r="CR246" s="58"/>
      <c r="CS246" s="58"/>
      <c r="CT246" s="58"/>
      <c r="CU246" s="58"/>
      <c r="CV246" s="58"/>
      <c r="CW246" s="58"/>
      <c r="CX246" s="58"/>
      <c r="CY246" s="58"/>
      <c r="CZ246" s="58"/>
      <c r="DA246" s="58"/>
      <c r="DB246" s="58"/>
      <c r="DC246" s="58"/>
      <c r="DD246" s="58"/>
      <c r="DE246" s="58"/>
      <c r="DF246" s="58"/>
      <c r="DG246" s="58"/>
      <c r="DH246" s="58"/>
      <c r="DI246" s="58"/>
      <c r="DJ246" s="58"/>
      <c r="DK246" s="58"/>
      <c r="DL246" s="58"/>
      <c r="DM246" s="58"/>
      <c r="DN246" s="58"/>
      <c r="DO246" s="58"/>
      <c r="DP246" s="58"/>
      <c r="DQ246" s="58"/>
      <c r="DR246" s="58"/>
      <c r="DS246" s="58"/>
      <c r="DT246" s="58"/>
      <c r="DU246" s="58"/>
      <c r="DV246" s="58"/>
      <c r="DW246" s="58"/>
      <c r="DX246" s="58"/>
      <c r="DY246" s="58"/>
      <c r="DZ246" s="58"/>
      <c r="EA246" s="58"/>
      <c r="EB246" s="58"/>
      <c r="EC246" s="58"/>
      <c r="ED246" s="58"/>
      <c r="EE246" s="58"/>
      <c r="EF246" s="58"/>
      <c r="EG246" s="58"/>
      <c r="EH246" s="58"/>
      <c r="EI246" s="58"/>
      <c r="EJ246" s="58"/>
      <c r="EK246" s="58"/>
      <c r="EL246" s="58"/>
      <c r="EM246" s="58"/>
      <c r="EN246" s="58"/>
      <c r="EO246" s="58"/>
      <c r="EP246" s="58"/>
      <c r="EQ246" s="58"/>
    </row>
    <row r="247" spans="1:147" outlineLevel="1" x14ac:dyDescent="0.2">
      <c r="A247" s="16">
        <v>50</v>
      </c>
      <c r="B247" s="16">
        <v>0</v>
      </c>
      <c r="C247" s="1">
        <v>5.5421901466695754E-4</v>
      </c>
      <c r="D247" s="1">
        <f t="shared" si="13"/>
        <v>-5.5421901466695754E-4</v>
      </c>
      <c r="E247" s="1">
        <f t="shared" si="14"/>
        <v>1.1087453015861401E-3</v>
      </c>
      <c r="F247" s="1">
        <f t="shared" si="15"/>
        <v>-3.3297827280261698E-2</v>
      </c>
      <c r="G247" s="1">
        <f t="shared" si="16"/>
        <v>-2.3548383038136094E-2</v>
      </c>
      <c r="H247" s="1">
        <v>3.2723014400651744E-3</v>
      </c>
      <c r="I247" s="1">
        <f t="shared" si="17"/>
        <v>1.8205346913711094E-6</v>
      </c>
      <c r="J247" s="1">
        <f t="shared" si="18"/>
        <v>-2.3587006558742182E-2</v>
      </c>
      <c r="AT247" s="58"/>
      <c r="AU247" s="58"/>
      <c r="AV247" s="58"/>
      <c r="AW247" s="58"/>
      <c r="AX247" s="58"/>
      <c r="AY247" s="58"/>
      <c r="AZ247" s="58"/>
      <c r="BA247" s="71"/>
      <c r="BB247" s="58"/>
      <c r="BC247" s="58"/>
      <c r="BD247" s="58"/>
      <c r="BE247" s="58">
        <f t="shared" si="19"/>
        <v>1</v>
      </c>
      <c r="BF247" s="58">
        <f t="shared" si="20"/>
        <v>5.5421901466695754E-4</v>
      </c>
      <c r="BG247" s="58" t="e">
        <f t="shared" si="21"/>
        <v>#N/A</v>
      </c>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c r="CH247" s="58"/>
      <c r="CI247" s="58"/>
      <c r="CJ247" s="58"/>
      <c r="CK247" s="58"/>
      <c r="CL247" s="58"/>
      <c r="CM247" s="58"/>
      <c r="CN247" s="58"/>
      <c r="CO247" s="58"/>
      <c r="CP247" s="58"/>
      <c r="CQ247" s="58"/>
      <c r="CR247" s="58"/>
      <c r="CS247" s="58"/>
      <c r="CT247" s="58"/>
      <c r="CU247" s="58"/>
      <c r="CV247" s="58"/>
      <c r="CW247" s="58"/>
      <c r="CX247" s="58"/>
      <c r="CY247" s="58"/>
      <c r="CZ247" s="58"/>
      <c r="DA247" s="58"/>
      <c r="DB247" s="58"/>
      <c r="DC247" s="58"/>
      <c r="DD247" s="58"/>
      <c r="DE247" s="58"/>
      <c r="DF247" s="58"/>
      <c r="DG247" s="58"/>
      <c r="DH247" s="58"/>
      <c r="DI247" s="58"/>
      <c r="DJ247" s="58"/>
      <c r="DK247" s="58"/>
      <c r="DL247" s="58"/>
      <c r="DM247" s="58"/>
      <c r="DN247" s="58"/>
      <c r="DO247" s="58"/>
      <c r="DP247" s="58"/>
      <c r="DQ247" s="58"/>
      <c r="DR247" s="58"/>
      <c r="DS247" s="58"/>
      <c r="DT247" s="58"/>
      <c r="DU247" s="58"/>
      <c r="DV247" s="58"/>
      <c r="DW247" s="58"/>
      <c r="DX247" s="58"/>
      <c r="DY247" s="58"/>
      <c r="DZ247" s="58"/>
      <c r="EA247" s="58"/>
      <c r="EB247" s="58"/>
      <c r="EC247" s="58"/>
      <c r="ED247" s="58"/>
      <c r="EE247" s="58"/>
      <c r="EF247" s="58"/>
      <c r="EG247" s="58"/>
      <c r="EH247" s="58"/>
      <c r="EI247" s="58"/>
      <c r="EJ247" s="58"/>
      <c r="EK247" s="58"/>
      <c r="EL247" s="58"/>
      <c r="EM247" s="58"/>
      <c r="EN247" s="58"/>
      <c r="EO247" s="58"/>
      <c r="EP247" s="58"/>
      <c r="EQ247" s="58"/>
    </row>
    <row r="248" spans="1:147" outlineLevel="1" x14ac:dyDescent="0.2">
      <c r="A248" s="16">
        <v>51</v>
      </c>
      <c r="B248" s="16">
        <v>0</v>
      </c>
      <c r="C248" s="1">
        <v>1.9391547038916264E-4</v>
      </c>
      <c r="D248" s="1">
        <f t="shared" si="13"/>
        <v>-1.9391547038916264E-4</v>
      </c>
      <c r="E248" s="1">
        <f t="shared" si="14"/>
        <v>3.8786854884995407E-4</v>
      </c>
      <c r="F248" s="1">
        <f t="shared" si="15"/>
        <v>-1.9694378610404392E-2</v>
      </c>
      <c r="G248" s="1">
        <f t="shared" si="16"/>
        <v>-1.3926703877518085E-2</v>
      </c>
      <c r="H248" s="1">
        <v>1.2197681689427573E-3</v>
      </c>
      <c r="I248" s="1">
        <f t="shared" si="17"/>
        <v>2.3686671682199704E-7</v>
      </c>
      <c r="J248" s="1">
        <f t="shared" si="18"/>
        <v>-1.3935205330704649E-2</v>
      </c>
      <c r="AT248" s="58"/>
      <c r="AU248" s="58"/>
      <c r="AV248" s="58"/>
      <c r="AW248" s="58"/>
      <c r="AX248" s="58"/>
      <c r="AY248" s="58"/>
      <c r="AZ248" s="58"/>
      <c r="BA248" s="71"/>
      <c r="BB248" s="58"/>
      <c r="BC248" s="58"/>
      <c r="BD248" s="58"/>
      <c r="BE248" s="58">
        <f t="shared" si="19"/>
        <v>1</v>
      </c>
      <c r="BF248" s="58">
        <f t="shared" si="20"/>
        <v>1.9391547038916264E-4</v>
      </c>
      <c r="BG248" s="58" t="e">
        <f t="shared" si="21"/>
        <v>#N/A</v>
      </c>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c r="CO248" s="58"/>
      <c r="CP248" s="58"/>
      <c r="CQ248" s="58"/>
      <c r="CR248" s="58"/>
      <c r="CS248" s="58"/>
      <c r="CT248" s="58"/>
      <c r="CU248" s="58"/>
      <c r="CV248" s="58"/>
      <c r="CW248" s="58"/>
      <c r="CX248" s="58"/>
      <c r="CY248" s="58"/>
      <c r="CZ248" s="58"/>
      <c r="DA248" s="58"/>
      <c r="DB248" s="58"/>
      <c r="DC248" s="58"/>
      <c r="DD248" s="58"/>
      <c r="DE248" s="58"/>
      <c r="DF248" s="58"/>
      <c r="DG248" s="58"/>
      <c r="DH248" s="58"/>
      <c r="DI248" s="58"/>
      <c r="DJ248" s="58"/>
      <c r="DK248" s="58"/>
      <c r="DL248" s="58"/>
      <c r="DM248" s="58"/>
      <c r="DN248" s="58"/>
      <c r="DO248" s="58"/>
      <c r="DP248" s="58"/>
      <c r="DQ248" s="58"/>
      <c r="DR248" s="58"/>
      <c r="DS248" s="58"/>
      <c r="DT248" s="58"/>
      <c r="DU248" s="58"/>
      <c r="DV248" s="58"/>
      <c r="DW248" s="58"/>
      <c r="DX248" s="58"/>
      <c r="DY248" s="58"/>
      <c r="DZ248" s="58"/>
      <c r="EA248" s="58"/>
      <c r="EB248" s="58"/>
      <c r="EC248" s="58"/>
      <c r="ED248" s="58"/>
      <c r="EE248" s="58"/>
      <c r="EF248" s="58"/>
      <c r="EG248" s="58"/>
      <c r="EH248" s="58"/>
      <c r="EI248" s="58"/>
      <c r="EJ248" s="58"/>
      <c r="EK248" s="58"/>
      <c r="EL248" s="58"/>
      <c r="EM248" s="58"/>
      <c r="EN248" s="58"/>
      <c r="EO248" s="58"/>
      <c r="EP248" s="58"/>
      <c r="EQ248" s="58"/>
    </row>
    <row r="249" spans="1:147" outlineLevel="1" x14ac:dyDescent="0.2">
      <c r="A249" s="16">
        <v>52</v>
      </c>
      <c r="B249" s="16">
        <v>0</v>
      </c>
      <c r="C249" s="1">
        <v>2.7283222723121164E-7</v>
      </c>
      <c r="D249" s="1">
        <f t="shared" si="13"/>
        <v>-2.7283222723121164E-7</v>
      </c>
      <c r="E249" s="1">
        <f t="shared" si="14"/>
        <v>5.4566452884230946E-7</v>
      </c>
      <c r="F249" s="1">
        <f t="shared" si="15"/>
        <v>-7.3869109162241113E-4</v>
      </c>
      <c r="G249" s="1">
        <f t="shared" si="16"/>
        <v>-5.2233351574320415E-4</v>
      </c>
      <c r="H249" s="1">
        <v>4.6810864502091737E-6</v>
      </c>
      <c r="I249" s="1">
        <f t="shared" si="17"/>
        <v>1.2771575690055188E-12</v>
      </c>
      <c r="J249" s="1">
        <f t="shared" si="18"/>
        <v>-5.2233473829166777E-4</v>
      </c>
      <c r="AT249" s="58"/>
      <c r="AU249" s="58"/>
      <c r="AV249" s="58"/>
      <c r="AW249" s="58"/>
      <c r="AX249" s="58"/>
      <c r="AY249" s="58"/>
      <c r="AZ249" s="58"/>
      <c r="BA249" s="71"/>
      <c r="BB249" s="58"/>
      <c r="BC249" s="58"/>
      <c r="BD249" s="58"/>
      <c r="BE249" s="58">
        <f t="shared" si="19"/>
        <v>1</v>
      </c>
      <c r="BF249" s="58">
        <f t="shared" si="20"/>
        <v>2.7283222723121164E-7</v>
      </c>
      <c r="BG249" s="58" t="e">
        <f t="shared" si="21"/>
        <v>#N/A</v>
      </c>
      <c r="BH249" s="58"/>
      <c r="BI249" s="58"/>
      <c r="BJ249" s="58"/>
      <c r="BK249" s="58"/>
      <c r="BL249" s="58"/>
      <c r="BM249" s="58"/>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c r="CO249" s="58"/>
      <c r="CP249" s="58"/>
      <c r="CQ249" s="58"/>
      <c r="CR249" s="58"/>
      <c r="CS249" s="58"/>
      <c r="CT249" s="58"/>
      <c r="CU249" s="58"/>
      <c r="CV249" s="58"/>
      <c r="CW249" s="58"/>
      <c r="CX249" s="58"/>
      <c r="CY249" s="58"/>
      <c r="CZ249" s="58"/>
      <c r="DA249" s="58"/>
      <c r="DB249" s="58"/>
      <c r="DC249" s="58"/>
      <c r="DD249" s="58"/>
      <c r="DE249" s="58"/>
      <c r="DF249" s="58"/>
      <c r="DG249" s="58"/>
      <c r="DH249" s="58"/>
      <c r="DI249" s="58"/>
      <c r="DJ249" s="58"/>
      <c r="DK249" s="58"/>
      <c r="DL249" s="58"/>
      <c r="DM249" s="58"/>
      <c r="DN249" s="58"/>
      <c r="DO249" s="58"/>
      <c r="DP249" s="58"/>
      <c r="DQ249" s="58"/>
      <c r="DR249" s="58"/>
      <c r="DS249" s="58"/>
      <c r="DT249" s="58"/>
      <c r="DU249" s="58"/>
      <c r="DV249" s="58"/>
      <c r="DW249" s="58"/>
      <c r="DX249" s="58"/>
      <c r="DY249" s="58"/>
      <c r="DZ249" s="58"/>
      <c r="EA249" s="58"/>
      <c r="EB249" s="58"/>
      <c r="EC249" s="58"/>
      <c r="ED249" s="58"/>
      <c r="EE249" s="58"/>
      <c r="EF249" s="58"/>
      <c r="EG249" s="58"/>
      <c r="EH249" s="58"/>
      <c r="EI249" s="58"/>
      <c r="EJ249" s="58"/>
      <c r="EK249" s="58"/>
      <c r="EL249" s="58"/>
      <c r="EM249" s="58"/>
      <c r="EN249" s="58"/>
      <c r="EO249" s="58"/>
      <c r="EP249" s="58"/>
      <c r="EQ249" s="58"/>
    </row>
    <row r="250" spans="1:147" outlineLevel="1" x14ac:dyDescent="0.2">
      <c r="A250" s="16">
        <v>53</v>
      </c>
      <c r="B250" s="16">
        <v>0</v>
      </c>
      <c r="C250" s="1">
        <v>3.7152075448246343E-2</v>
      </c>
      <c r="D250" s="1">
        <f t="shared" si="13"/>
        <v>-3.7152075448246343E-2</v>
      </c>
      <c r="E250" s="1">
        <f t="shared" si="14"/>
        <v>7.5719596169204012E-2</v>
      </c>
      <c r="F250" s="1">
        <f t="shared" si="15"/>
        <v>-0.27517193928379402</v>
      </c>
      <c r="G250" s="1">
        <f t="shared" si="16"/>
        <v>-0.19643220453514657</v>
      </c>
      <c r="H250" s="1">
        <v>0.10624591208647025</v>
      </c>
      <c r="I250" s="1">
        <f t="shared" si="17"/>
        <v>4.5869031395413141E-3</v>
      </c>
      <c r="J250" s="1">
        <f t="shared" si="18"/>
        <v>-0.20777996563210557</v>
      </c>
      <c r="AT250" s="58"/>
      <c r="AU250" s="58"/>
      <c r="AV250" s="58"/>
      <c r="AW250" s="58"/>
      <c r="AX250" s="58"/>
      <c r="AY250" s="58"/>
      <c r="AZ250" s="58"/>
      <c r="BA250" s="71"/>
      <c r="BB250" s="58"/>
      <c r="BC250" s="58"/>
      <c r="BD250" s="58"/>
      <c r="BE250" s="58">
        <f t="shared" si="19"/>
        <v>1</v>
      </c>
      <c r="BF250" s="58">
        <f t="shared" si="20"/>
        <v>3.7152075448246343E-2</v>
      </c>
      <c r="BG250" s="58" t="e">
        <f t="shared" si="21"/>
        <v>#N/A</v>
      </c>
      <c r="BH250" s="58"/>
      <c r="BI250" s="58"/>
      <c r="BJ250" s="58"/>
      <c r="BK250" s="58"/>
      <c r="BL250" s="58"/>
      <c r="BM250" s="58"/>
      <c r="BN250" s="58"/>
      <c r="BO250" s="58"/>
      <c r="BP250" s="58"/>
      <c r="BQ250" s="58"/>
      <c r="BR250" s="58"/>
      <c r="BS250" s="58"/>
      <c r="BT250" s="58"/>
      <c r="BU250" s="58"/>
      <c r="BV250" s="58"/>
      <c r="BW250" s="58"/>
      <c r="BX250" s="58"/>
      <c r="BY250" s="58"/>
      <c r="BZ250" s="58"/>
      <c r="CA250" s="58"/>
      <c r="CB250" s="58"/>
      <c r="CC250" s="58"/>
      <c r="CD250" s="58"/>
      <c r="CE250" s="58"/>
      <c r="CF250" s="58"/>
      <c r="CG250" s="58"/>
      <c r="CH250" s="58"/>
      <c r="CI250" s="58"/>
      <c r="CJ250" s="58"/>
      <c r="CK250" s="58"/>
      <c r="CL250" s="58"/>
      <c r="CM250" s="58"/>
      <c r="CN250" s="58"/>
      <c r="CO250" s="58"/>
      <c r="CP250" s="58"/>
      <c r="CQ250" s="58"/>
      <c r="CR250" s="58"/>
      <c r="CS250" s="58"/>
      <c r="CT250" s="58"/>
      <c r="CU250" s="58"/>
      <c r="CV250" s="58"/>
      <c r="CW250" s="58"/>
      <c r="CX250" s="58"/>
      <c r="CY250" s="58"/>
      <c r="CZ250" s="58"/>
      <c r="DA250" s="58"/>
      <c r="DB250" s="58"/>
      <c r="DC250" s="58"/>
      <c r="DD250" s="58"/>
      <c r="DE250" s="58"/>
      <c r="DF250" s="58"/>
      <c r="DG250" s="58"/>
      <c r="DH250" s="58"/>
      <c r="DI250" s="58"/>
      <c r="DJ250" s="58"/>
      <c r="DK250" s="58"/>
      <c r="DL250" s="58"/>
      <c r="DM250" s="58"/>
      <c r="DN250" s="58"/>
      <c r="DO250" s="58"/>
      <c r="DP250" s="58"/>
      <c r="DQ250" s="58"/>
      <c r="DR250" s="58"/>
      <c r="DS250" s="58"/>
      <c r="DT250" s="58"/>
      <c r="DU250" s="58"/>
      <c r="DV250" s="58"/>
      <c r="DW250" s="58"/>
      <c r="DX250" s="58"/>
      <c r="DY250" s="58"/>
      <c r="DZ250" s="58"/>
      <c r="EA250" s="58"/>
      <c r="EB250" s="58"/>
      <c r="EC250" s="58"/>
      <c r="ED250" s="58"/>
      <c r="EE250" s="58"/>
      <c r="EF250" s="58"/>
      <c r="EG250" s="58"/>
      <c r="EH250" s="58"/>
      <c r="EI250" s="58"/>
      <c r="EJ250" s="58"/>
      <c r="EK250" s="58"/>
      <c r="EL250" s="58"/>
      <c r="EM250" s="58"/>
      <c r="EN250" s="58"/>
      <c r="EO250" s="58"/>
      <c r="EP250" s="58"/>
      <c r="EQ250" s="58"/>
    </row>
    <row r="251" spans="1:147" outlineLevel="1" x14ac:dyDescent="0.2">
      <c r="A251" s="16">
        <v>54</v>
      </c>
      <c r="B251" s="16">
        <v>0</v>
      </c>
      <c r="C251" s="1">
        <v>1.0255226932245883E-3</v>
      </c>
      <c r="D251" s="1">
        <f t="shared" si="13"/>
        <v>-1.0255226932245883E-3</v>
      </c>
      <c r="E251" s="1">
        <f t="shared" si="14"/>
        <v>2.0520978028228665E-3</v>
      </c>
      <c r="F251" s="1">
        <f t="shared" si="15"/>
        <v>-4.5300086123790828E-2</v>
      </c>
      <c r="G251" s="1">
        <f t="shared" si="16"/>
        <v>-3.2040216442231435E-2</v>
      </c>
      <c r="H251" s="1">
        <v>4.1276281406391908E-3</v>
      </c>
      <c r="I251" s="1">
        <f t="shared" si="17"/>
        <v>4.2548843775713323E-6</v>
      </c>
      <c r="J251" s="1">
        <f t="shared" si="18"/>
        <v>-3.2106546903125671E-2</v>
      </c>
      <c r="AT251" s="58"/>
      <c r="AU251" s="58"/>
      <c r="AV251" s="58"/>
      <c r="AW251" s="58"/>
      <c r="AX251" s="58"/>
      <c r="AY251" s="58"/>
      <c r="AZ251" s="58"/>
      <c r="BA251" s="71"/>
      <c r="BB251" s="58"/>
      <c r="BC251" s="58"/>
      <c r="BD251" s="58"/>
      <c r="BE251" s="58">
        <f t="shared" si="19"/>
        <v>1</v>
      </c>
      <c r="BF251" s="58">
        <f t="shared" si="20"/>
        <v>1.0255226932245883E-3</v>
      </c>
      <c r="BG251" s="58" t="e">
        <f t="shared" si="21"/>
        <v>#N/A</v>
      </c>
      <c r="BH251" s="58"/>
      <c r="BI251" s="58"/>
      <c r="BJ251" s="58"/>
      <c r="BK251" s="58"/>
      <c r="BL251" s="58"/>
      <c r="BM251" s="58"/>
      <c r="BN251" s="58"/>
      <c r="BO251" s="58"/>
      <c r="BP251" s="58"/>
      <c r="BQ251" s="58"/>
      <c r="BR251" s="58"/>
      <c r="BS251" s="58"/>
      <c r="BT251" s="58"/>
      <c r="BU251" s="58"/>
      <c r="BV251" s="58"/>
      <c r="BW251" s="58"/>
      <c r="BX251" s="58"/>
      <c r="BY251" s="58"/>
      <c r="BZ251" s="58"/>
      <c r="CA251" s="58"/>
      <c r="CB251" s="58"/>
      <c r="CC251" s="58"/>
      <c r="CD251" s="58"/>
      <c r="CE251" s="58"/>
      <c r="CF251" s="58"/>
      <c r="CG251" s="58"/>
      <c r="CH251" s="58"/>
      <c r="CI251" s="58"/>
      <c r="CJ251" s="58"/>
      <c r="CK251" s="58"/>
      <c r="CL251" s="58"/>
      <c r="CM251" s="58"/>
      <c r="CN251" s="58"/>
      <c r="CO251" s="58"/>
      <c r="CP251" s="58"/>
      <c r="CQ251" s="58"/>
      <c r="CR251" s="58"/>
      <c r="CS251" s="58"/>
      <c r="CT251" s="58"/>
      <c r="CU251" s="58"/>
      <c r="CV251" s="58"/>
      <c r="CW251" s="58"/>
      <c r="CX251" s="58"/>
      <c r="CY251" s="58"/>
      <c r="CZ251" s="58"/>
      <c r="DA251" s="58"/>
      <c r="DB251" s="58"/>
      <c r="DC251" s="58"/>
      <c r="DD251" s="58"/>
      <c r="DE251" s="58"/>
      <c r="DF251" s="58"/>
      <c r="DG251" s="58"/>
      <c r="DH251" s="58"/>
      <c r="DI251" s="58"/>
      <c r="DJ251" s="58"/>
      <c r="DK251" s="58"/>
      <c r="DL251" s="58"/>
      <c r="DM251" s="58"/>
      <c r="DN251" s="58"/>
      <c r="DO251" s="58"/>
      <c r="DP251" s="58"/>
      <c r="DQ251" s="58"/>
      <c r="DR251" s="58"/>
      <c r="DS251" s="58"/>
      <c r="DT251" s="58"/>
      <c r="DU251" s="58"/>
      <c r="DV251" s="58"/>
      <c r="DW251" s="58"/>
      <c r="DX251" s="58"/>
      <c r="DY251" s="58"/>
      <c r="DZ251" s="58"/>
      <c r="EA251" s="58"/>
      <c r="EB251" s="58"/>
      <c r="EC251" s="58"/>
      <c r="ED251" s="58"/>
      <c r="EE251" s="58"/>
      <c r="EF251" s="58"/>
      <c r="EG251" s="58"/>
      <c r="EH251" s="58"/>
      <c r="EI251" s="58"/>
      <c r="EJ251" s="58"/>
      <c r="EK251" s="58"/>
      <c r="EL251" s="58"/>
      <c r="EM251" s="58"/>
      <c r="EN251" s="58"/>
      <c r="EO251" s="58"/>
      <c r="EP251" s="58"/>
      <c r="EQ251" s="58"/>
    </row>
    <row r="252" spans="1:147" outlineLevel="1" x14ac:dyDescent="0.2">
      <c r="A252" s="16">
        <v>55</v>
      </c>
      <c r="B252" s="16">
        <v>0</v>
      </c>
      <c r="C252" s="1">
        <v>7.423059998543804E-5</v>
      </c>
      <c r="D252" s="1">
        <f t="shared" si="13"/>
        <v>-7.423059998543804E-5</v>
      </c>
      <c r="E252" s="1">
        <f t="shared" si="14"/>
        <v>1.4846671042572119E-4</v>
      </c>
      <c r="F252" s="1">
        <f t="shared" si="15"/>
        <v>-1.2184691642619488E-2</v>
      </c>
      <c r="G252" s="1">
        <f t="shared" si="16"/>
        <v>-8.6160379860157725E-3</v>
      </c>
      <c r="H252" s="1">
        <v>5.2826645291103572E-4</v>
      </c>
      <c r="I252" s="1">
        <f t="shared" si="17"/>
        <v>3.9237174495134292E-8</v>
      </c>
      <c r="J252" s="1">
        <f t="shared" si="18"/>
        <v>-8.6183146699898277E-3</v>
      </c>
      <c r="AT252" s="58"/>
      <c r="AU252" s="58"/>
      <c r="AV252" s="58"/>
      <c r="AW252" s="58"/>
      <c r="AX252" s="58"/>
      <c r="AY252" s="58"/>
      <c r="AZ252" s="58"/>
      <c r="BA252" s="71"/>
      <c r="BB252" s="58"/>
      <c r="BC252" s="58"/>
      <c r="BD252" s="58"/>
      <c r="BE252" s="58">
        <f t="shared" si="19"/>
        <v>1</v>
      </c>
      <c r="BF252" s="58">
        <f t="shared" si="20"/>
        <v>7.423059998543804E-5</v>
      </c>
      <c r="BG252" s="58" t="e">
        <f t="shared" si="21"/>
        <v>#N/A</v>
      </c>
      <c r="BH252" s="58"/>
      <c r="BI252" s="58"/>
      <c r="BJ252" s="58"/>
      <c r="BK252" s="58"/>
      <c r="BL252" s="58"/>
      <c r="BM252" s="58"/>
      <c r="BN252" s="58"/>
      <c r="BO252" s="58"/>
      <c r="BP252" s="58"/>
      <c r="BQ252" s="58"/>
      <c r="BR252" s="58"/>
      <c r="BS252" s="58"/>
      <c r="BT252" s="58"/>
      <c r="BU252" s="58"/>
      <c r="BV252" s="58"/>
      <c r="BW252" s="58"/>
      <c r="BX252" s="58"/>
      <c r="BY252" s="58"/>
      <c r="BZ252" s="58"/>
      <c r="CA252" s="58"/>
      <c r="CB252" s="58"/>
      <c r="CC252" s="58"/>
      <c r="CD252" s="58"/>
      <c r="CE252" s="58"/>
      <c r="CF252" s="58"/>
      <c r="CG252" s="58"/>
      <c r="CH252" s="58"/>
      <c r="CI252" s="58"/>
      <c r="CJ252" s="58"/>
      <c r="CK252" s="58"/>
      <c r="CL252" s="58"/>
      <c r="CM252" s="58"/>
      <c r="CN252" s="58"/>
      <c r="CO252" s="58"/>
      <c r="CP252" s="58"/>
      <c r="CQ252" s="58"/>
      <c r="CR252" s="58"/>
      <c r="CS252" s="58"/>
      <c r="CT252" s="58"/>
      <c r="CU252" s="58"/>
      <c r="CV252" s="58"/>
      <c r="CW252" s="58"/>
      <c r="CX252" s="58"/>
      <c r="CY252" s="58"/>
      <c r="CZ252" s="58"/>
      <c r="DA252" s="58"/>
      <c r="DB252" s="58"/>
      <c r="DC252" s="58"/>
      <c r="DD252" s="58"/>
      <c r="DE252" s="58"/>
      <c r="DF252" s="58"/>
      <c r="DG252" s="58"/>
      <c r="DH252" s="58"/>
      <c r="DI252" s="58"/>
      <c r="DJ252" s="58"/>
      <c r="DK252" s="58"/>
      <c r="DL252" s="58"/>
      <c r="DM252" s="58"/>
      <c r="DN252" s="58"/>
      <c r="DO252" s="58"/>
      <c r="DP252" s="58"/>
      <c r="DQ252" s="58"/>
      <c r="DR252" s="58"/>
      <c r="DS252" s="58"/>
      <c r="DT252" s="58"/>
      <c r="DU252" s="58"/>
      <c r="DV252" s="58"/>
      <c r="DW252" s="58"/>
      <c r="DX252" s="58"/>
      <c r="DY252" s="58"/>
      <c r="DZ252" s="58"/>
      <c r="EA252" s="58"/>
      <c r="EB252" s="58"/>
      <c r="EC252" s="58"/>
      <c r="ED252" s="58"/>
      <c r="EE252" s="58"/>
      <c r="EF252" s="58"/>
      <c r="EG252" s="58"/>
      <c r="EH252" s="58"/>
      <c r="EI252" s="58"/>
      <c r="EJ252" s="58"/>
      <c r="EK252" s="58"/>
      <c r="EL252" s="58"/>
      <c r="EM252" s="58"/>
      <c r="EN252" s="58"/>
      <c r="EO252" s="58"/>
      <c r="EP252" s="58"/>
      <c r="EQ252" s="58"/>
    </row>
    <row r="253" spans="1:147" outlineLevel="1" x14ac:dyDescent="0.2">
      <c r="A253" s="16">
        <v>56</v>
      </c>
      <c r="B253" s="16">
        <v>0</v>
      </c>
      <c r="C253" s="1">
        <v>2.0814110383322496E-2</v>
      </c>
      <c r="D253" s="1">
        <f t="shared" si="13"/>
        <v>-2.0814110383322496E-2</v>
      </c>
      <c r="E253" s="1">
        <f t="shared" si="14"/>
        <v>4.2067554883178489E-2</v>
      </c>
      <c r="F253" s="1">
        <f t="shared" si="15"/>
        <v>-0.2051037661360183</v>
      </c>
      <c r="G253" s="1">
        <f t="shared" si="16"/>
        <v>-0.14579624991164267</v>
      </c>
      <c r="H253" s="1">
        <v>4.2530726953021729E-2</v>
      </c>
      <c r="I253" s="1">
        <f t="shared" si="17"/>
        <v>9.4421450390885233E-4</v>
      </c>
      <c r="J253" s="1">
        <f t="shared" si="18"/>
        <v>-0.1489991979582676</v>
      </c>
      <c r="AT253" s="58"/>
      <c r="AU253" s="58"/>
      <c r="AV253" s="58"/>
      <c r="AW253" s="58"/>
      <c r="AX253" s="58"/>
      <c r="AY253" s="58"/>
      <c r="AZ253" s="58"/>
      <c r="BA253" s="71"/>
      <c r="BB253" s="58"/>
      <c r="BC253" s="58"/>
      <c r="BD253" s="58"/>
      <c r="BE253" s="58">
        <f t="shared" si="19"/>
        <v>1</v>
      </c>
      <c r="BF253" s="58">
        <f t="shared" si="20"/>
        <v>2.0814110383322496E-2</v>
      </c>
      <c r="BG253" s="58" t="e">
        <f t="shared" si="21"/>
        <v>#N/A</v>
      </c>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c r="CH253" s="58"/>
      <c r="CI253" s="58"/>
      <c r="CJ253" s="58"/>
      <c r="CK253" s="58"/>
      <c r="CL253" s="58"/>
      <c r="CM253" s="58"/>
      <c r="CN253" s="58"/>
      <c r="CO253" s="58"/>
      <c r="CP253" s="58"/>
      <c r="CQ253" s="58"/>
      <c r="CR253" s="58"/>
      <c r="CS253" s="58"/>
      <c r="CT253" s="58"/>
      <c r="CU253" s="58"/>
      <c r="CV253" s="58"/>
      <c r="CW253" s="58"/>
      <c r="CX253" s="58"/>
      <c r="CY253" s="58"/>
      <c r="CZ253" s="58"/>
      <c r="DA253" s="58"/>
      <c r="DB253" s="58"/>
      <c r="DC253" s="58"/>
      <c r="DD253" s="58"/>
      <c r="DE253" s="58"/>
      <c r="DF253" s="58"/>
      <c r="DG253" s="58"/>
      <c r="DH253" s="58"/>
      <c r="DI253" s="58"/>
      <c r="DJ253" s="58"/>
      <c r="DK253" s="58"/>
      <c r="DL253" s="58"/>
      <c r="DM253" s="58"/>
      <c r="DN253" s="58"/>
      <c r="DO253" s="58"/>
      <c r="DP253" s="58"/>
      <c r="DQ253" s="58"/>
      <c r="DR253" s="58"/>
      <c r="DS253" s="58"/>
      <c r="DT253" s="58"/>
      <c r="DU253" s="58"/>
      <c r="DV253" s="58"/>
      <c r="DW253" s="58"/>
      <c r="DX253" s="58"/>
      <c r="DY253" s="58"/>
      <c r="DZ253" s="58"/>
      <c r="EA253" s="58"/>
      <c r="EB253" s="58"/>
      <c r="EC253" s="58"/>
      <c r="ED253" s="58"/>
      <c r="EE253" s="58"/>
      <c r="EF253" s="58"/>
      <c r="EG253" s="58"/>
      <c r="EH253" s="58"/>
      <c r="EI253" s="58"/>
      <c r="EJ253" s="58"/>
      <c r="EK253" s="58"/>
      <c r="EL253" s="58"/>
      <c r="EM253" s="58"/>
      <c r="EN253" s="58"/>
      <c r="EO253" s="58"/>
      <c r="EP253" s="58"/>
      <c r="EQ253" s="58"/>
    </row>
    <row r="254" spans="1:147" outlineLevel="1" x14ac:dyDescent="0.2">
      <c r="A254" s="16">
        <v>57</v>
      </c>
      <c r="B254" s="16">
        <v>0</v>
      </c>
      <c r="C254" s="1">
        <v>3.4669549164956898E-8</v>
      </c>
      <c r="D254" s="1">
        <f t="shared" si="13"/>
        <v>-3.4669549164956898E-8</v>
      </c>
      <c r="E254" s="1">
        <f t="shared" si="14"/>
        <v>6.9339099481429954E-8</v>
      </c>
      <c r="F254" s="1">
        <f t="shared" si="15"/>
        <v>-2.6332318447381338E-4</v>
      </c>
      <c r="G254" s="1">
        <f t="shared" si="16"/>
        <v>-1.8619761106666909E-4</v>
      </c>
      <c r="H254" s="1">
        <v>7.9514465555002424E-7</v>
      </c>
      <c r="I254" s="1">
        <f t="shared" si="17"/>
        <v>2.7567329604605207E-14</v>
      </c>
      <c r="J254" s="1">
        <f t="shared" si="18"/>
        <v>-1.8619768509373088E-4</v>
      </c>
      <c r="AT254" s="58"/>
      <c r="AU254" s="58"/>
      <c r="AV254" s="58"/>
      <c r="AW254" s="58"/>
      <c r="AX254" s="58"/>
      <c r="AY254" s="58"/>
      <c r="AZ254" s="58"/>
      <c r="BA254" s="71"/>
      <c r="BB254" s="58"/>
      <c r="BC254" s="58"/>
      <c r="BD254" s="58"/>
      <c r="BE254" s="58">
        <f t="shared" si="19"/>
        <v>1</v>
      </c>
      <c r="BF254" s="58">
        <f t="shared" si="20"/>
        <v>3.4669549164956898E-8</v>
      </c>
      <c r="BG254" s="58" t="e">
        <f t="shared" si="21"/>
        <v>#N/A</v>
      </c>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c r="CH254" s="58"/>
      <c r="CI254" s="58"/>
      <c r="CJ254" s="58"/>
      <c r="CK254" s="58"/>
      <c r="CL254" s="58"/>
      <c r="CM254" s="58"/>
      <c r="CN254" s="58"/>
      <c r="CO254" s="58"/>
      <c r="CP254" s="58"/>
      <c r="CQ254" s="58"/>
      <c r="CR254" s="58"/>
      <c r="CS254" s="58"/>
      <c r="CT254" s="58"/>
      <c r="CU254" s="58"/>
      <c r="CV254" s="58"/>
      <c r="CW254" s="58"/>
      <c r="CX254" s="58"/>
      <c r="CY254" s="58"/>
      <c r="CZ254" s="58"/>
      <c r="DA254" s="58"/>
      <c r="DB254" s="58"/>
      <c r="DC254" s="58"/>
      <c r="DD254" s="58"/>
      <c r="DE254" s="58"/>
      <c r="DF254" s="58"/>
      <c r="DG254" s="58"/>
      <c r="DH254" s="58"/>
      <c r="DI254" s="58"/>
      <c r="DJ254" s="58"/>
      <c r="DK254" s="58"/>
      <c r="DL254" s="58"/>
      <c r="DM254" s="58"/>
      <c r="DN254" s="58"/>
      <c r="DO254" s="58"/>
      <c r="DP254" s="58"/>
      <c r="DQ254" s="58"/>
      <c r="DR254" s="58"/>
      <c r="DS254" s="58"/>
      <c r="DT254" s="58"/>
      <c r="DU254" s="58"/>
      <c r="DV254" s="58"/>
      <c r="DW254" s="58"/>
      <c r="DX254" s="58"/>
      <c r="DY254" s="58"/>
      <c r="DZ254" s="58"/>
      <c r="EA254" s="58"/>
      <c r="EB254" s="58"/>
      <c r="EC254" s="58"/>
      <c r="ED254" s="58"/>
      <c r="EE254" s="58"/>
      <c r="EF254" s="58"/>
      <c r="EG254" s="58"/>
      <c r="EH254" s="58"/>
      <c r="EI254" s="58"/>
      <c r="EJ254" s="58"/>
      <c r="EK254" s="58"/>
      <c r="EL254" s="58"/>
      <c r="EM254" s="58"/>
      <c r="EN254" s="58"/>
      <c r="EO254" s="58"/>
      <c r="EP254" s="58"/>
      <c r="EQ254" s="58"/>
    </row>
    <row r="255" spans="1:147" outlineLevel="1" x14ac:dyDescent="0.2">
      <c r="A255" s="16">
        <v>58</v>
      </c>
      <c r="B255" s="16">
        <v>0</v>
      </c>
      <c r="C255" s="1">
        <v>8.1243624371956303E-8</v>
      </c>
      <c r="D255" s="1">
        <f t="shared" si="13"/>
        <v>-8.1243624371956303E-8</v>
      </c>
      <c r="E255" s="1">
        <f t="shared" si="14"/>
        <v>1.6248725526721144E-7</v>
      </c>
      <c r="F255" s="1">
        <f t="shared" si="15"/>
        <v>-4.0309707920947708E-4</v>
      </c>
      <c r="G255" s="1">
        <f t="shared" si="16"/>
        <v>-2.8503268404252055E-4</v>
      </c>
      <c r="H255" s="1">
        <v>1.6629889978889156E-6</v>
      </c>
      <c r="I255" s="1">
        <f t="shared" si="17"/>
        <v>1.3510748913805491E-13</v>
      </c>
      <c r="J255" s="1">
        <f t="shared" si="18"/>
        <v>-2.8503292104592497E-4</v>
      </c>
      <c r="AT255" s="58"/>
      <c r="AU255" s="58"/>
      <c r="AV255" s="58"/>
      <c r="AW255" s="58"/>
      <c r="AX255" s="58"/>
      <c r="AY255" s="58"/>
      <c r="AZ255" s="58"/>
      <c r="BA255" s="71"/>
      <c r="BB255" s="58"/>
      <c r="BC255" s="58"/>
      <c r="BD255" s="58"/>
      <c r="BE255" s="58">
        <f t="shared" si="19"/>
        <v>1</v>
      </c>
      <c r="BF255" s="58">
        <f t="shared" si="20"/>
        <v>8.1243624371956303E-8</v>
      </c>
      <c r="BG255" s="58" t="e">
        <f t="shared" si="21"/>
        <v>#N/A</v>
      </c>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c r="CH255" s="58"/>
      <c r="CI255" s="58"/>
      <c r="CJ255" s="58"/>
      <c r="CK255" s="58"/>
      <c r="CL255" s="58"/>
      <c r="CM255" s="58"/>
      <c r="CN255" s="58"/>
      <c r="CO255" s="58"/>
      <c r="CP255" s="58"/>
      <c r="CQ255" s="58"/>
      <c r="CR255" s="58"/>
      <c r="CS255" s="58"/>
      <c r="CT255" s="58"/>
      <c r="CU255" s="58"/>
      <c r="CV255" s="58"/>
      <c r="CW255" s="58"/>
      <c r="CX255" s="58"/>
      <c r="CY255" s="58"/>
      <c r="CZ255" s="58"/>
      <c r="DA255" s="58"/>
      <c r="DB255" s="58"/>
      <c r="DC255" s="58"/>
      <c r="DD255" s="58"/>
      <c r="DE255" s="58"/>
      <c r="DF255" s="58"/>
      <c r="DG255" s="58"/>
      <c r="DH255" s="58"/>
      <c r="DI255" s="58"/>
      <c r="DJ255" s="58"/>
      <c r="DK255" s="58"/>
      <c r="DL255" s="58"/>
      <c r="DM255" s="58"/>
      <c r="DN255" s="58"/>
      <c r="DO255" s="58"/>
      <c r="DP255" s="58"/>
      <c r="DQ255" s="58"/>
      <c r="DR255" s="58"/>
      <c r="DS255" s="58"/>
      <c r="DT255" s="58"/>
      <c r="DU255" s="58"/>
      <c r="DV255" s="58"/>
      <c r="DW255" s="58"/>
      <c r="DX255" s="58"/>
      <c r="DY255" s="58"/>
      <c r="DZ255" s="58"/>
      <c r="EA255" s="58"/>
      <c r="EB255" s="58"/>
      <c r="EC255" s="58"/>
      <c r="ED255" s="58"/>
      <c r="EE255" s="58"/>
      <c r="EF255" s="58"/>
      <c r="EG255" s="58"/>
      <c r="EH255" s="58"/>
      <c r="EI255" s="58"/>
      <c r="EJ255" s="58"/>
      <c r="EK255" s="58"/>
      <c r="EL255" s="58"/>
      <c r="EM255" s="58"/>
      <c r="EN255" s="58"/>
      <c r="EO255" s="58"/>
      <c r="EP255" s="58"/>
      <c r="EQ255" s="58"/>
    </row>
    <row r="256" spans="1:147" outlineLevel="1" x14ac:dyDescent="0.2">
      <c r="A256" s="16">
        <v>59</v>
      </c>
      <c r="B256" s="16">
        <v>0</v>
      </c>
      <c r="C256" s="1">
        <v>5.9031777922447929E-6</v>
      </c>
      <c r="D256" s="1">
        <f t="shared" si="13"/>
        <v>-5.9031777922447929E-6</v>
      </c>
      <c r="E256" s="1">
        <f t="shared" si="14"/>
        <v>1.1806390432309684E-5</v>
      </c>
      <c r="F256" s="1">
        <f t="shared" si="15"/>
        <v>-3.4360428449467396E-3</v>
      </c>
      <c r="G256" s="1">
        <f t="shared" si="16"/>
        <v>-2.4296527817691464E-3</v>
      </c>
      <c r="H256" s="1">
        <v>8.1125691394249354E-5</v>
      </c>
      <c r="I256" s="1">
        <f t="shared" si="17"/>
        <v>4.7894106128864355E-10</v>
      </c>
      <c r="J256" s="1">
        <f t="shared" si="18"/>
        <v>-2.42975134139686E-3</v>
      </c>
      <c r="AT256" s="58"/>
      <c r="AU256" s="58"/>
      <c r="AV256" s="58"/>
      <c r="AW256" s="58"/>
      <c r="AX256" s="58"/>
      <c r="AY256" s="58"/>
      <c r="AZ256" s="58"/>
      <c r="BA256" s="71"/>
      <c r="BB256" s="58"/>
      <c r="BC256" s="58"/>
      <c r="BD256" s="58"/>
      <c r="BE256" s="58">
        <f t="shared" si="19"/>
        <v>1</v>
      </c>
      <c r="BF256" s="58">
        <f t="shared" si="20"/>
        <v>5.9031777922447929E-6</v>
      </c>
      <c r="BG256" s="58" t="e">
        <f t="shared" si="21"/>
        <v>#N/A</v>
      </c>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c r="CO256" s="58"/>
      <c r="CP256" s="58"/>
      <c r="CQ256" s="58"/>
      <c r="CR256" s="58"/>
      <c r="CS256" s="58"/>
      <c r="CT256" s="58"/>
      <c r="CU256" s="58"/>
      <c r="CV256" s="58"/>
      <c r="CW256" s="58"/>
      <c r="CX256" s="58"/>
      <c r="CY256" s="58"/>
      <c r="CZ256" s="58"/>
      <c r="DA256" s="58"/>
      <c r="DB256" s="58"/>
      <c r="DC256" s="58"/>
      <c r="DD256" s="58"/>
      <c r="DE256" s="58"/>
      <c r="DF256" s="58"/>
      <c r="DG256" s="58"/>
      <c r="DH256" s="58"/>
      <c r="DI256" s="58"/>
      <c r="DJ256" s="58"/>
      <c r="DK256" s="58"/>
      <c r="DL256" s="58"/>
      <c r="DM256" s="58"/>
      <c r="DN256" s="58"/>
      <c r="DO256" s="58"/>
      <c r="DP256" s="58"/>
      <c r="DQ256" s="58"/>
      <c r="DR256" s="58"/>
      <c r="DS256" s="58"/>
      <c r="DT256" s="58"/>
      <c r="DU256" s="58"/>
      <c r="DV256" s="58"/>
      <c r="DW256" s="58"/>
      <c r="DX256" s="58"/>
      <c r="DY256" s="58"/>
      <c r="DZ256" s="58"/>
      <c r="EA256" s="58"/>
      <c r="EB256" s="58"/>
      <c r="EC256" s="58"/>
      <c r="ED256" s="58"/>
      <c r="EE256" s="58"/>
      <c r="EF256" s="58"/>
      <c r="EG256" s="58"/>
      <c r="EH256" s="58"/>
      <c r="EI256" s="58"/>
      <c r="EJ256" s="58"/>
      <c r="EK256" s="58"/>
      <c r="EL256" s="58"/>
      <c r="EM256" s="58"/>
      <c r="EN256" s="58"/>
      <c r="EO256" s="58"/>
      <c r="EP256" s="58"/>
      <c r="EQ256" s="58"/>
    </row>
    <row r="257" spans="1:147" outlineLevel="1" x14ac:dyDescent="0.2">
      <c r="A257" s="16">
        <v>60</v>
      </c>
      <c r="B257" s="16">
        <v>0</v>
      </c>
      <c r="C257" s="1">
        <v>2.2625104370463133E-5</v>
      </c>
      <c r="D257" s="1">
        <f t="shared" si="13"/>
        <v>-2.2625104370463133E-5</v>
      </c>
      <c r="E257" s="1">
        <f t="shared" si="14"/>
        <v>4.5250720644042238E-5</v>
      </c>
      <c r="F257" s="1">
        <f t="shared" si="15"/>
        <v>-6.7268655883734024E-3</v>
      </c>
      <c r="G257" s="1">
        <f t="shared" si="16"/>
        <v>-4.7566391788102722E-3</v>
      </c>
      <c r="H257" s="1">
        <v>2.3967249269123286E-4</v>
      </c>
      <c r="I257" s="1">
        <f t="shared" si="17"/>
        <v>5.4240378445487341E-9</v>
      </c>
      <c r="J257" s="1">
        <f t="shared" si="18"/>
        <v>-4.7572092990783377E-3</v>
      </c>
      <c r="AT257" s="58"/>
      <c r="AU257" s="58"/>
      <c r="AV257" s="58"/>
      <c r="AW257" s="58"/>
      <c r="AX257" s="58"/>
      <c r="AY257" s="58"/>
      <c r="AZ257" s="58"/>
      <c r="BA257" s="71"/>
      <c r="BB257" s="58"/>
      <c r="BC257" s="58"/>
      <c r="BD257" s="58"/>
      <c r="BE257" s="58">
        <f t="shared" si="19"/>
        <v>1</v>
      </c>
      <c r="BF257" s="58">
        <f t="shared" si="20"/>
        <v>2.2625104370463133E-5</v>
      </c>
      <c r="BG257" s="58" t="e">
        <f t="shared" si="21"/>
        <v>#N/A</v>
      </c>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c r="CO257" s="58"/>
      <c r="CP257" s="58"/>
      <c r="CQ257" s="58"/>
      <c r="CR257" s="58"/>
      <c r="CS257" s="58"/>
      <c r="CT257" s="58"/>
      <c r="CU257" s="58"/>
      <c r="CV257" s="58"/>
      <c r="CW257" s="58"/>
      <c r="CX257" s="58"/>
      <c r="CY257" s="58"/>
      <c r="CZ257" s="58"/>
      <c r="DA257" s="58"/>
      <c r="DB257" s="58"/>
      <c r="DC257" s="58"/>
      <c r="DD257" s="58"/>
      <c r="DE257" s="58"/>
      <c r="DF257" s="58"/>
      <c r="DG257" s="58"/>
      <c r="DH257" s="58"/>
      <c r="DI257" s="58"/>
      <c r="DJ257" s="58"/>
      <c r="DK257" s="58"/>
      <c r="DL257" s="58"/>
      <c r="DM257" s="58"/>
      <c r="DN257" s="58"/>
      <c r="DO257" s="58"/>
      <c r="DP257" s="58"/>
      <c r="DQ257" s="58"/>
      <c r="DR257" s="58"/>
      <c r="DS257" s="58"/>
      <c r="DT257" s="58"/>
      <c r="DU257" s="58"/>
      <c r="DV257" s="58"/>
      <c r="DW257" s="58"/>
      <c r="DX257" s="58"/>
      <c r="DY257" s="58"/>
      <c r="DZ257" s="58"/>
      <c r="EA257" s="58"/>
      <c r="EB257" s="58"/>
      <c r="EC257" s="58"/>
      <c r="ED257" s="58"/>
      <c r="EE257" s="58"/>
      <c r="EF257" s="58"/>
      <c r="EG257" s="58"/>
      <c r="EH257" s="58"/>
      <c r="EI257" s="58"/>
      <c r="EJ257" s="58"/>
      <c r="EK257" s="58"/>
      <c r="EL257" s="58"/>
      <c r="EM257" s="58"/>
      <c r="EN257" s="58"/>
      <c r="EO257" s="58"/>
      <c r="EP257" s="58"/>
      <c r="EQ257" s="58"/>
    </row>
    <row r="258" spans="1:147" outlineLevel="1" x14ac:dyDescent="0.2">
      <c r="A258" s="16">
        <v>61</v>
      </c>
      <c r="B258" s="16">
        <v>0</v>
      </c>
      <c r="C258" s="1">
        <v>9.3457152102180253E-5</v>
      </c>
      <c r="D258" s="1">
        <f t="shared" si="13"/>
        <v>-9.3457152102180253E-5</v>
      </c>
      <c r="E258" s="1">
        <f t="shared" si="14"/>
        <v>1.8692303898796094E-4</v>
      </c>
      <c r="F258" s="1">
        <f t="shared" si="15"/>
        <v>-1.3671980068298848E-2</v>
      </c>
      <c r="G258" s="1">
        <f t="shared" si="16"/>
        <v>-9.6677757089111624E-3</v>
      </c>
      <c r="H258" s="1">
        <v>6.5916332772715405E-4</v>
      </c>
      <c r="I258" s="1">
        <f t="shared" si="17"/>
        <v>6.1649922576033856E-8</v>
      </c>
      <c r="J258" s="1">
        <f t="shared" si="18"/>
        <v>-9.6709636066107055E-3</v>
      </c>
      <c r="AT258" s="58"/>
      <c r="AU258" s="58"/>
      <c r="AV258" s="58"/>
      <c r="AW258" s="58"/>
      <c r="AX258" s="58"/>
      <c r="AY258" s="58"/>
      <c r="AZ258" s="58"/>
      <c r="BA258" s="71"/>
      <c r="BB258" s="58"/>
      <c r="BC258" s="58"/>
      <c r="BD258" s="58"/>
      <c r="BE258" s="58">
        <f t="shared" si="19"/>
        <v>1</v>
      </c>
      <c r="BF258" s="58">
        <f t="shared" si="20"/>
        <v>9.3457152102180253E-5</v>
      </c>
      <c r="BG258" s="58" t="e">
        <f t="shared" si="21"/>
        <v>#N/A</v>
      </c>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c r="CJ258" s="58"/>
      <c r="CK258" s="58"/>
      <c r="CL258" s="58"/>
      <c r="CM258" s="58"/>
      <c r="CN258" s="58"/>
      <c r="CO258" s="58"/>
      <c r="CP258" s="58"/>
      <c r="CQ258" s="58"/>
      <c r="CR258" s="58"/>
      <c r="CS258" s="58"/>
      <c r="CT258" s="58"/>
      <c r="CU258" s="58"/>
      <c r="CV258" s="58"/>
      <c r="CW258" s="58"/>
      <c r="CX258" s="58"/>
      <c r="CY258" s="58"/>
      <c r="CZ258" s="58"/>
      <c r="DA258" s="58"/>
      <c r="DB258" s="58"/>
      <c r="DC258" s="58"/>
      <c r="DD258" s="58"/>
      <c r="DE258" s="58"/>
      <c r="DF258" s="58"/>
      <c r="DG258" s="58"/>
      <c r="DH258" s="58"/>
      <c r="DI258" s="58"/>
      <c r="DJ258" s="58"/>
      <c r="DK258" s="58"/>
      <c r="DL258" s="58"/>
      <c r="DM258" s="58"/>
      <c r="DN258" s="58"/>
      <c r="DO258" s="58"/>
      <c r="DP258" s="58"/>
      <c r="DQ258" s="58"/>
      <c r="DR258" s="58"/>
      <c r="DS258" s="58"/>
      <c r="DT258" s="58"/>
      <c r="DU258" s="58"/>
      <c r="DV258" s="58"/>
      <c r="DW258" s="58"/>
      <c r="DX258" s="58"/>
      <c r="DY258" s="58"/>
      <c r="DZ258" s="58"/>
      <c r="EA258" s="58"/>
      <c r="EB258" s="58"/>
      <c r="EC258" s="58"/>
      <c r="ED258" s="58"/>
      <c r="EE258" s="58"/>
      <c r="EF258" s="58"/>
      <c r="EG258" s="58"/>
      <c r="EH258" s="58"/>
      <c r="EI258" s="58"/>
      <c r="EJ258" s="58"/>
      <c r="EK258" s="58"/>
      <c r="EL258" s="58"/>
      <c r="EM258" s="58"/>
      <c r="EN258" s="58"/>
      <c r="EO258" s="58"/>
      <c r="EP258" s="58"/>
      <c r="EQ258" s="58"/>
    </row>
    <row r="259" spans="1:147" outlineLevel="1" x14ac:dyDescent="0.2">
      <c r="A259" s="16">
        <v>62</v>
      </c>
      <c r="B259" s="16">
        <v>0</v>
      </c>
      <c r="C259" s="1">
        <v>4.4954660815433594E-6</v>
      </c>
      <c r="D259" s="1">
        <f t="shared" si="13"/>
        <v>-4.4954660815433594E-6</v>
      </c>
      <c r="E259" s="1">
        <f t="shared" si="14"/>
        <v>8.9909523722209202E-6</v>
      </c>
      <c r="F259" s="1">
        <f t="shared" si="15"/>
        <v>-2.9984916828667244E-3</v>
      </c>
      <c r="G259" s="1">
        <f t="shared" si="16"/>
        <v>-2.1202561851930771E-3</v>
      </c>
      <c r="H259" s="1">
        <v>6.3691559441420459E-5</v>
      </c>
      <c r="I259" s="1">
        <f t="shared" si="17"/>
        <v>2.863427699292833E-10</v>
      </c>
      <c r="J259" s="1">
        <f t="shared" si="18"/>
        <v>-2.1203237096300721E-3</v>
      </c>
      <c r="AT259" s="58"/>
      <c r="AU259" s="58"/>
      <c r="AV259" s="58"/>
      <c r="AW259" s="58"/>
      <c r="AX259" s="58"/>
      <c r="AY259" s="58"/>
      <c r="AZ259" s="58"/>
      <c r="BA259" s="71"/>
      <c r="BB259" s="58"/>
      <c r="BC259" s="58"/>
      <c r="BD259" s="58"/>
      <c r="BE259" s="58">
        <f t="shared" si="19"/>
        <v>1</v>
      </c>
      <c r="BF259" s="58">
        <f t="shared" si="20"/>
        <v>4.4954660815433594E-6</v>
      </c>
      <c r="BG259" s="58" t="e">
        <f t="shared" si="21"/>
        <v>#N/A</v>
      </c>
      <c r="BH259" s="58"/>
      <c r="BI259" s="58"/>
      <c r="BJ259" s="58"/>
      <c r="BK259" s="58"/>
      <c r="BL259" s="58"/>
      <c r="BM259" s="58"/>
      <c r="BN259" s="58"/>
      <c r="BO259" s="58"/>
      <c r="BP259" s="58"/>
      <c r="BQ259" s="58"/>
      <c r="BR259" s="58"/>
      <c r="BS259" s="58"/>
      <c r="BT259" s="58"/>
      <c r="BU259" s="58"/>
      <c r="BV259" s="58"/>
      <c r="BW259" s="58"/>
      <c r="BX259" s="58"/>
      <c r="BY259" s="58"/>
      <c r="BZ259" s="58"/>
      <c r="CA259" s="58"/>
      <c r="CB259" s="58"/>
      <c r="CC259" s="58"/>
      <c r="CD259" s="58"/>
      <c r="CE259" s="58"/>
      <c r="CF259" s="58"/>
      <c r="CG259" s="58"/>
      <c r="CH259" s="58"/>
      <c r="CI259" s="58"/>
      <c r="CJ259" s="58"/>
      <c r="CK259" s="58"/>
      <c r="CL259" s="58"/>
      <c r="CM259" s="58"/>
      <c r="CN259" s="58"/>
      <c r="CO259" s="58"/>
      <c r="CP259" s="58"/>
      <c r="CQ259" s="58"/>
      <c r="CR259" s="58"/>
      <c r="CS259" s="58"/>
      <c r="CT259" s="58"/>
      <c r="CU259" s="58"/>
      <c r="CV259" s="58"/>
      <c r="CW259" s="58"/>
      <c r="CX259" s="58"/>
      <c r="CY259" s="58"/>
      <c r="CZ259" s="58"/>
      <c r="DA259" s="58"/>
      <c r="DB259" s="58"/>
      <c r="DC259" s="58"/>
      <c r="DD259" s="58"/>
      <c r="DE259" s="58"/>
      <c r="DF259" s="58"/>
      <c r="DG259" s="58"/>
      <c r="DH259" s="58"/>
      <c r="DI259" s="58"/>
      <c r="DJ259" s="58"/>
      <c r="DK259" s="58"/>
      <c r="DL259" s="58"/>
      <c r="DM259" s="58"/>
      <c r="DN259" s="58"/>
      <c r="DO259" s="58"/>
      <c r="DP259" s="58"/>
      <c r="DQ259" s="58"/>
      <c r="DR259" s="58"/>
      <c r="DS259" s="58"/>
      <c r="DT259" s="58"/>
      <c r="DU259" s="58"/>
      <c r="DV259" s="58"/>
      <c r="DW259" s="58"/>
      <c r="DX259" s="58"/>
      <c r="DY259" s="58"/>
      <c r="DZ259" s="58"/>
      <c r="EA259" s="58"/>
      <c r="EB259" s="58"/>
      <c r="EC259" s="58"/>
      <c r="ED259" s="58"/>
      <c r="EE259" s="58"/>
      <c r="EF259" s="58"/>
      <c r="EG259" s="58"/>
      <c r="EH259" s="58"/>
      <c r="EI259" s="58"/>
      <c r="EJ259" s="58"/>
      <c r="EK259" s="58"/>
      <c r="EL259" s="58"/>
      <c r="EM259" s="58"/>
      <c r="EN259" s="58"/>
      <c r="EO259" s="58"/>
      <c r="EP259" s="58"/>
      <c r="EQ259" s="58"/>
    </row>
    <row r="260" spans="1:147" outlineLevel="1" x14ac:dyDescent="0.2">
      <c r="A260" s="16">
        <v>63</v>
      </c>
      <c r="B260" s="16">
        <v>0</v>
      </c>
      <c r="C260" s="1">
        <v>2.2147956743552245E-5</v>
      </c>
      <c r="D260" s="1">
        <f t="shared" si="13"/>
        <v>-2.2147956743552245E-5</v>
      </c>
      <c r="E260" s="1">
        <f t="shared" si="14"/>
        <v>4.4296404026385472E-5</v>
      </c>
      <c r="F260" s="1">
        <f t="shared" si="15"/>
        <v>-6.6555543740837598E-3</v>
      </c>
      <c r="G260" s="1">
        <f t="shared" si="16"/>
        <v>-4.7062136889865812E-3</v>
      </c>
      <c r="H260" s="1">
        <v>2.1733046074130842E-4</v>
      </c>
      <c r="I260" s="1">
        <f t="shared" si="17"/>
        <v>4.8145786080460736E-9</v>
      </c>
      <c r="J260" s="1">
        <f t="shared" si="18"/>
        <v>-4.7067251741537593E-3</v>
      </c>
      <c r="AT260" s="58"/>
      <c r="AU260" s="58"/>
      <c r="AV260" s="58"/>
      <c r="AW260" s="58"/>
      <c r="AX260" s="58"/>
      <c r="AY260" s="58"/>
      <c r="AZ260" s="58"/>
      <c r="BA260" s="71"/>
      <c r="BB260" s="58"/>
      <c r="BC260" s="58"/>
      <c r="BD260" s="58"/>
      <c r="BE260" s="58">
        <f t="shared" si="19"/>
        <v>1</v>
      </c>
      <c r="BF260" s="58">
        <f t="shared" si="20"/>
        <v>2.2147956743552245E-5</v>
      </c>
      <c r="BG260" s="58" t="e">
        <f t="shared" si="21"/>
        <v>#N/A</v>
      </c>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c r="CH260" s="58"/>
      <c r="CI260" s="58"/>
      <c r="CJ260" s="58"/>
      <c r="CK260" s="58"/>
      <c r="CL260" s="58"/>
      <c r="CM260" s="58"/>
      <c r="CN260" s="58"/>
      <c r="CO260" s="58"/>
      <c r="CP260" s="58"/>
      <c r="CQ260" s="58"/>
      <c r="CR260" s="58"/>
      <c r="CS260" s="58"/>
      <c r="CT260" s="58"/>
      <c r="CU260" s="58"/>
      <c r="CV260" s="58"/>
      <c r="CW260" s="58"/>
      <c r="CX260" s="58"/>
      <c r="CY260" s="58"/>
      <c r="CZ260" s="58"/>
      <c r="DA260" s="58"/>
      <c r="DB260" s="58"/>
      <c r="DC260" s="58"/>
      <c r="DD260" s="58"/>
      <c r="DE260" s="58"/>
      <c r="DF260" s="58"/>
      <c r="DG260" s="58"/>
      <c r="DH260" s="58"/>
      <c r="DI260" s="58"/>
      <c r="DJ260" s="58"/>
      <c r="DK260" s="58"/>
      <c r="DL260" s="58"/>
      <c r="DM260" s="58"/>
      <c r="DN260" s="58"/>
      <c r="DO260" s="58"/>
      <c r="DP260" s="58"/>
      <c r="DQ260" s="58"/>
      <c r="DR260" s="58"/>
      <c r="DS260" s="58"/>
      <c r="DT260" s="58"/>
      <c r="DU260" s="58"/>
      <c r="DV260" s="58"/>
      <c r="DW260" s="58"/>
      <c r="DX260" s="58"/>
      <c r="DY260" s="58"/>
      <c r="DZ260" s="58"/>
      <c r="EA260" s="58"/>
      <c r="EB260" s="58"/>
      <c r="EC260" s="58"/>
      <c r="ED260" s="58"/>
      <c r="EE260" s="58"/>
      <c r="EF260" s="58"/>
      <c r="EG260" s="58"/>
      <c r="EH260" s="58"/>
      <c r="EI260" s="58"/>
      <c r="EJ260" s="58"/>
      <c r="EK260" s="58"/>
      <c r="EL260" s="58"/>
      <c r="EM260" s="58"/>
      <c r="EN260" s="58"/>
      <c r="EO260" s="58"/>
      <c r="EP260" s="58"/>
      <c r="EQ260" s="58"/>
    </row>
    <row r="261" spans="1:147" outlineLevel="1" x14ac:dyDescent="0.2">
      <c r="A261" s="16">
        <v>64</v>
      </c>
      <c r="B261" s="16">
        <v>1</v>
      </c>
      <c r="C261" s="1">
        <v>0.75072050077801311</v>
      </c>
      <c r="D261" s="1">
        <f t="shared" si="13"/>
        <v>0.24927949922198689</v>
      </c>
      <c r="E261" s="1">
        <f t="shared" si="14"/>
        <v>0.57344373178733432</v>
      </c>
      <c r="F261" s="1">
        <f t="shared" si="15"/>
        <v>0.75726067624519777</v>
      </c>
      <c r="G261" s="1">
        <f t="shared" si="16"/>
        <v>0.57624098464986862</v>
      </c>
      <c r="H261" s="1">
        <v>0.57262097079095331</v>
      </c>
      <c r="I261" s="1">
        <f t="shared" si="17"/>
        <v>0.44489992078156304</v>
      </c>
      <c r="J261" s="1">
        <f t="shared" si="18"/>
        <v>0.88144971108499048</v>
      </c>
      <c r="AT261" s="58"/>
      <c r="AU261" s="58"/>
      <c r="AV261" s="58"/>
      <c r="AW261" s="58"/>
      <c r="AX261" s="58"/>
      <c r="AY261" s="58"/>
      <c r="AZ261" s="58"/>
      <c r="BA261" s="71"/>
      <c r="BB261" s="58"/>
      <c r="BC261" s="58"/>
      <c r="BD261" s="58"/>
      <c r="BE261" s="58">
        <f t="shared" si="19"/>
        <v>0</v>
      </c>
      <c r="BF261" s="58" t="e">
        <f t="shared" si="20"/>
        <v>#N/A</v>
      </c>
      <c r="BG261" s="58">
        <f t="shared" si="21"/>
        <v>0.75072050077801311</v>
      </c>
      <c r="BH261" s="58"/>
      <c r="BI261" s="58"/>
      <c r="BJ261" s="58"/>
      <c r="BK261" s="58"/>
      <c r="BL261" s="58"/>
      <c r="BM261" s="58"/>
      <c r="BN261" s="58"/>
      <c r="BO261" s="58"/>
      <c r="BP261" s="58"/>
      <c r="BQ261" s="58"/>
      <c r="BR261" s="58"/>
      <c r="BS261" s="58"/>
      <c r="BT261" s="58"/>
      <c r="BU261" s="58"/>
      <c r="BV261" s="58"/>
      <c r="BW261" s="58"/>
      <c r="BX261" s="58"/>
      <c r="BY261" s="58"/>
      <c r="BZ261" s="58"/>
      <c r="CA261" s="58"/>
      <c r="CB261" s="58"/>
      <c r="CC261" s="58"/>
      <c r="CD261" s="58"/>
      <c r="CE261" s="58"/>
      <c r="CF261" s="58"/>
      <c r="CG261" s="58"/>
      <c r="CH261" s="58"/>
      <c r="CI261" s="58"/>
      <c r="CJ261" s="58"/>
      <c r="CK261" s="58"/>
      <c r="CL261" s="58"/>
      <c r="CM261" s="58"/>
      <c r="CN261" s="58"/>
      <c r="CO261" s="58"/>
      <c r="CP261" s="58"/>
      <c r="CQ261" s="58"/>
      <c r="CR261" s="58"/>
      <c r="CS261" s="58"/>
      <c r="CT261" s="58"/>
      <c r="CU261" s="58"/>
      <c r="CV261" s="58"/>
      <c r="CW261" s="58"/>
      <c r="CX261" s="58"/>
      <c r="CY261" s="58"/>
      <c r="CZ261" s="58"/>
      <c r="DA261" s="58"/>
      <c r="DB261" s="58"/>
      <c r="DC261" s="58"/>
      <c r="DD261" s="58"/>
      <c r="DE261" s="58"/>
      <c r="DF261" s="58"/>
      <c r="DG261" s="58"/>
      <c r="DH261" s="58"/>
      <c r="DI261" s="58"/>
      <c r="DJ261" s="58"/>
      <c r="DK261" s="58"/>
      <c r="DL261" s="58"/>
      <c r="DM261" s="58"/>
      <c r="DN261" s="58"/>
      <c r="DO261" s="58"/>
      <c r="DP261" s="58"/>
      <c r="DQ261" s="58"/>
      <c r="DR261" s="58"/>
      <c r="DS261" s="58"/>
      <c r="DT261" s="58"/>
      <c r="DU261" s="58"/>
      <c r="DV261" s="58"/>
      <c r="DW261" s="58"/>
      <c r="DX261" s="58"/>
      <c r="DY261" s="58"/>
      <c r="DZ261" s="58"/>
      <c r="EA261" s="58"/>
      <c r="EB261" s="58"/>
      <c r="EC261" s="58"/>
      <c r="ED261" s="58"/>
      <c r="EE261" s="58"/>
      <c r="EF261" s="58"/>
      <c r="EG261" s="58"/>
      <c r="EH261" s="58"/>
      <c r="EI261" s="58"/>
      <c r="EJ261" s="58"/>
      <c r="EK261" s="58"/>
      <c r="EL261" s="58"/>
      <c r="EM261" s="58"/>
      <c r="EN261" s="58"/>
      <c r="EO261" s="58"/>
      <c r="EP261" s="58"/>
      <c r="EQ261" s="58"/>
    </row>
    <row r="262" spans="1:147" outlineLevel="1" x14ac:dyDescent="0.2">
      <c r="A262" s="16">
        <v>65</v>
      </c>
      <c r="B262" s="16">
        <v>0</v>
      </c>
      <c r="C262" s="1">
        <v>7.4884403797605146E-3</v>
      </c>
      <c r="D262" s="1">
        <f t="shared" si="13"/>
        <v>-7.4884403797605146E-3</v>
      </c>
      <c r="E262" s="1">
        <f t="shared" si="14"/>
        <v>1.5033239032167179E-2</v>
      </c>
      <c r="F262" s="1">
        <f t="shared" si="15"/>
        <v>-0.12261010982854219</v>
      </c>
      <c r="G262" s="1">
        <f t="shared" si="16"/>
        <v>-8.6861615312676277E-2</v>
      </c>
      <c r="H262" s="1">
        <v>1.7137037203867677E-2</v>
      </c>
      <c r="I262" s="1">
        <f t="shared" si="17"/>
        <v>1.3155233847951943E-4</v>
      </c>
      <c r="J262" s="1">
        <f t="shared" si="18"/>
        <v>-8.7615595376661554E-2</v>
      </c>
      <c r="AT262" s="58"/>
      <c r="AU262" s="58"/>
      <c r="AV262" s="58"/>
      <c r="AW262" s="58"/>
      <c r="AX262" s="58"/>
      <c r="AY262" s="58"/>
      <c r="AZ262" s="58"/>
      <c r="BA262" s="71"/>
      <c r="BB262" s="58"/>
      <c r="BC262" s="58"/>
      <c r="BD262" s="58"/>
      <c r="BE262" s="58">
        <f t="shared" si="19"/>
        <v>1</v>
      </c>
      <c r="BF262" s="58">
        <f t="shared" si="20"/>
        <v>7.4884403797605146E-3</v>
      </c>
      <c r="BG262" s="58" t="e">
        <f t="shared" si="21"/>
        <v>#N/A</v>
      </c>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c r="CO262" s="58"/>
      <c r="CP262" s="58"/>
      <c r="CQ262" s="58"/>
      <c r="CR262" s="58"/>
      <c r="CS262" s="58"/>
      <c r="CT262" s="58"/>
      <c r="CU262" s="58"/>
      <c r="CV262" s="58"/>
      <c r="CW262" s="58"/>
      <c r="CX262" s="58"/>
      <c r="CY262" s="58"/>
      <c r="CZ262" s="58"/>
      <c r="DA262" s="58"/>
      <c r="DB262" s="58"/>
      <c r="DC262" s="58"/>
      <c r="DD262" s="58"/>
      <c r="DE262" s="58"/>
      <c r="DF262" s="58"/>
      <c r="DG262" s="58"/>
      <c r="DH262" s="58"/>
      <c r="DI262" s="58"/>
      <c r="DJ262" s="58"/>
      <c r="DK262" s="58"/>
      <c r="DL262" s="58"/>
      <c r="DM262" s="58"/>
      <c r="DN262" s="58"/>
      <c r="DO262" s="58"/>
      <c r="DP262" s="58"/>
      <c r="DQ262" s="58"/>
      <c r="DR262" s="58"/>
      <c r="DS262" s="58"/>
      <c r="DT262" s="58"/>
      <c r="DU262" s="58"/>
      <c r="DV262" s="58"/>
      <c r="DW262" s="58"/>
      <c r="DX262" s="58"/>
      <c r="DY262" s="58"/>
      <c r="DZ262" s="58"/>
      <c r="EA262" s="58"/>
      <c r="EB262" s="58"/>
      <c r="EC262" s="58"/>
      <c r="ED262" s="58"/>
      <c r="EE262" s="58"/>
      <c r="EF262" s="58"/>
      <c r="EG262" s="58"/>
      <c r="EH262" s="58"/>
      <c r="EI262" s="58"/>
      <c r="EJ262" s="58"/>
      <c r="EK262" s="58"/>
      <c r="EL262" s="58"/>
      <c r="EM262" s="58"/>
      <c r="EN262" s="58"/>
      <c r="EO262" s="58"/>
      <c r="EP262" s="58"/>
      <c r="EQ262" s="58"/>
    </row>
    <row r="263" spans="1:147" outlineLevel="1" x14ac:dyDescent="0.2">
      <c r="A263" s="16">
        <v>66</v>
      </c>
      <c r="B263" s="16">
        <v>0</v>
      </c>
      <c r="C263" s="1">
        <v>6.9129463955384246E-8</v>
      </c>
      <c r="D263" s="1">
        <f t="shared" ref="D263:D326" si="22">B263 - C263</f>
        <v>-6.9129463955384246E-8</v>
      </c>
      <c r="E263" s="1">
        <f t="shared" ref="E263:E326" si="23">2*IF(B263=1,LN(1/C263),LN(1/(1-C263)))</f>
        <v>1.3825893285309104E-7</v>
      </c>
      <c r="F263" s="1">
        <f t="shared" ref="F263:F326" si="24">SQRT(E263)*SIGN(D263)</f>
        <v>-3.718318609978051E-4</v>
      </c>
      <c r="G263" s="1">
        <f t="shared" ref="G263:G326" si="25">D263/(SQRT(C263*(1-C263)))</f>
        <v>-2.629248347613199E-4</v>
      </c>
      <c r="H263" s="1">
        <v>1.5251688135237563E-6</v>
      </c>
      <c r="I263" s="1">
        <f t="shared" ref="I263:I326" si="26">G263^2*H263/(1-H263)</f>
        <v>1.0543427061403161E-13</v>
      </c>
      <c r="J263" s="1">
        <f t="shared" ref="J263:J326" si="27">G263/SQRT(1-H263)</f>
        <v>-2.629250352639284E-4</v>
      </c>
      <c r="AT263" s="58"/>
      <c r="AU263" s="58"/>
      <c r="AV263" s="58"/>
      <c r="AW263" s="58"/>
      <c r="AX263" s="58"/>
      <c r="AY263" s="58"/>
      <c r="AZ263" s="58"/>
      <c r="BA263" s="71"/>
      <c r="BB263" s="58"/>
      <c r="BC263" s="58"/>
      <c r="BD263" s="58"/>
      <c r="BE263" s="58">
        <f t="shared" ref="BE263:BE326" si="28">1-B263</f>
        <v>1</v>
      </c>
      <c r="BF263" s="58">
        <f t="shared" ref="BF263:BF326" si="29">IF(B263=0,C263,NA())</f>
        <v>6.9129463955384246E-8</v>
      </c>
      <c r="BG263" s="58" t="e">
        <f t="shared" ref="BG263:BG326" si="30">IF(B263=1,C263,NA())</f>
        <v>#N/A</v>
      </c>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c r="CO263" s="58"/>
      <c r="CP263" s="58"/>
      <c r="CQ263" s="58"/>
      <c r="CR263" s="58"/>
      <c r="CS263" s="58"/>
      <c r="CT263" s="58"/>
      <c r="CU263" s="58"/>
      <c r="CV263" s="58"/>
      <c r="CW263" s="58"/>
      <c r="CX263" s="58"/>
      <c r="CY263" s="58"/>
      <c r="CZ263" s="58"/>
      <c r="DA263" s="58"/>
      <c r="DB263" s="58"/>
      <c r="DC263" s="58"/>
      <c r="DD263" s="58"/>
      <c r="DE263" s="58"/>
      <c r="DF263" s="58"/>
      <c r="DG263" s="58"/>
      <c r="DH263" s="58"/>
      <c r="DI263" s="58"/>
      <c r="DJ263" s="58"/>
      <c r="DK263" s="58"/>
      <c r="DL263" s="58"/>
      <c r="DM263" s="58"/>
      <c r="DN263" s="58"/>
      <c r="DO263" s="58"/>
      <c r="DP263" s="58"/>
      <c r="DQ263" s="58"/>
      <c r="DR263" s="58"/>
      <c r="DS263" s="58"/>
      <c r="DT263" s="58"/>
      <c r="DU263" s="58"/>
      <c r="DV263" s="58"/>
      <c r="DW263" s="58"/>
      <c r="DX263" s="58"/>
      <c r="DY263" s="58"/>
      <c r="DZ263" s="58"/>
      <c r="EA263" s="58"/>
      <c r="EB263" s="58"/>
      <c r="EC263" s="58"/>
      <c r="ED263" s="58"/>
      <c r="EE263" s="58"/>
      <c r="EF263" s="58"/>
      <c r="EG263" s="58"/>
      <c r="EH263" s="58"/>
      <c r="EI263" s="58"/>
      <c r="EJ263" s="58"/>
      <c r="EK263" s="58"/>
      <c r="EL263" s="58"/>
      <c r="EM263" s="58"/>
      <c r="EN263" s="58"/>
      <c r="EO263" s="58"/>
      <c r="EP263" s="58"/>
      <c r="EQ263" s="58"/>
    </row>
    <row r="264" spans="1:147" outlineLevel="1" x14ac:dyDescent="0.2">
      <c r="A264" s="16">
        <v>67</v>
      </c>
      <c r="B264" s="16">
        <v>0</v>
      </c>
      <c r="C264" s="1">
        <v>7.9196428115483093E-9</v>
      </c>
      <c r="D264" s="1">
        <f t="shared" si="22"/>
        <v>-7.9196428115483093E-9</v>
      </c>
      <c r="E264" s="1">
        <f t="shared" si="23"/>
        <v>1.5839285820169663E-8</v>
      </c>
      <c r="F264" s="1">
        <f t="shared" si="24"/>
        <v>-1.2585422448281052E-4</v>
      </c>
      <c r="G264" s="1">
        <f t="shared" si="25"/>
        <v>-8.8992375371539845E-5</v>
      </c>
      <c r="H264" s="1">
        <v>2.1123849006744786E-7</v>
      </c>
      <c r="I264" s="1">
        <f t="shared" si="26"/>
        <v>1.6729337560220177E-15</v>
      </c>
      <c r="J264" s="1">
        <f t="shared" si="27"/>
        <v>-8.8992384770848827E-5</v>
      </c>
      <c r="AT264" s="58"/>
      <c r="AU264" s="58"/>
      <c r="AV264" s="58"/>
      <c r="AW264" s="58"/>
      <c r="AX264" s="58"/>
      <c r="AY264" s="58"/>
      <c r="AZ264" s="58"/>
      <c r="BA264" s="71"/>
      <c r="BB264" s="58"/>
      <c r="BC264" s="58"/>
      <c r="BD264" s="58"/>
      <c r="BE264" s="58">
        <f t="shared" si="28"/>
        <v>1</v>
      </c>
      <c r="BF264" s="58">
        <f t="shared" si="29"/>
        <v>7.9196428115483093E-9</v>
      </c>
      <c r="BG264" s="58" t="e">
        <f t="shared" si="30"/>
        <v>#N/A</v>
      </c>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58"/>
      <c r="CM264" s="58"/>
      <c r="CN264" s="58"/>
      <c r="CO264" s="58"/>
      <c r="CP264" s="58"/>
      <c r="CQ264" s="58"/>
      <c r="CR264" s="58"/>
      <c r="CS264" s="58"/>
      <c r="CT264" s="58"/>
      <c r="CU264" s="58"/>
      <c r="CV264" s="58"/>
      <c r="CW264" s="58"/>
      <c r="CX264" s="58"/>
      <c r="CY264" s="58"/>
      <c r="CZ264" s="58"/>
      <c r="DA264" s="58"/>
      <c r="DB264" s="58"/>
      <c r="DC264" s="58"/>
      <c r="DD264" s="58"/>
      <c r="DE264" s="58"/>
      <c r="DF264" s="58"/>
      <c r="DG264" s="58"/>
      <c r="DH264" s="58"/>
      <c r="DI264" s="58"/>
      <c r="DJ264" s="58"/>
      <c r="DK264" s="58"/>
      <c r="DL264" s="58"/>
      <c r="DM264" s="58"/>
      <c r="DN264" s="58"/>
      <c r="DO264" s="58"/>
      <c r="DP264" s="58"/>
      <c r="DQ264" s="58"/>
      <c r="DR264" s="58"/>
      <c r="DS264" s="58"/>
      <c r="DT264" s="58"/>
      <c r="DU264" s="58"/>
      <c r="DV264" s="58"/>
      <c r="DW264" s="58"/>
      <c r="DX264" s="58"/>
      <c r="DY264" s="58"/>
      <c r="DZ264" s="58"/>
      <c r="EA264" s="58"/>
      <c r="EB264" s="58"/>
      <c r="EC264" s="58"/>
      <c r="ED264" s="58"/>
      <c r="EE264" s="58"/>
      <c r="EF264" s="58"/>
      <c r="EG264" s="58"/>
      <c r="EH264" s="58"/>
      <c r="EI264" s="58"/>
      <c r="EJ264" s="58"/>
      <c r="EK264" s="58"/>
      <c r="EL264" s="58"/>
      <c r="EM264" s="58"/>
      <c r="EN264" s="58"/>
      <c r="EO264" s="58"/>
      <c r="EP264" s="58"/>
      <c r="EQ264" s="58"/>
    </row>
    <row r="265" spans="1:147" outlineLevel="1" x14ac:dyDescent="0.2">
      <c r="A265" s="16">
        <v>68</v>
      </c>
      <c r="B265" s="16">
        <v>0</v>
      </c>
      <c r="C265" s="1">
        <v>3.3180826749146808E-5</v>
      </c>
      <c r="D265" s="1">
        <f t="shared" si="22"/>
        <v>-3.3180826749146808E-5</v>
      </c>
      <c r="E265" s="1">
        <f t="shared" si="23"/>
        <v>6.636275449009502E-5</v>
      </c>
      <c r="F265" s="1">
        <f t="shared" si="24"/>
        <v>-8.1463338066945813E-3</v>
      </c>
      <c r="G265" s="1">
        <f t="shared" si="25"/>
        <v>-5.7603756607484194E-3</v>
      </c>
      <c r="H265" s="1">
        <v>3.3034230003364091E-4</v>
      </c>
      <c r="I265" s="1">
        <f t="shared" si="26"/>
        <v>1.0965016542241693E-8</v>
      </c>
      <c r="J265" s="1">
        <f t="shared" si="27"/>
        <v>-5.7613273444133539E-3</v>
      </c>
      <c r="AT265" s="58"/>
      <c r="AU265" s="58"/>
      <c r="AV265" s="58"/>
      <c r="AW265" s="58"/>
      <c r="AX265" s="58"/>
      <c r="AY265" s="58"/>
      <c r="AZ265" s="58"/>
      <c r="BA265" s="71"/>
      <c r="BB265" s="58"/>
      <c r="BC265" s="58"/>
      <c r="BD265" s="58"/>
      <c r="BE265" s="58">
        <f t="shared" si="28"/>
        <v>1</v>
      </c>
      <c r="BF265" s="58">
        <f t="shared" si="29"/>
        <v>3.3180826749146808E-5</v>
      </c>
      <c r="BG265" s="58" t="e">
        <f t="shared" si="30"/>
        <v>#N/A</v>
      </c>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58"/>
      <c r="CM265" s="58"/>
      <c r="CN265" s="58"/>
      <c r="CO265" s="58"/>
      <c r="CP265" s="58"/>
      <c r="CQ265" s="58"/>
      <c r="CR265" s="58"/>
      <c r="CS265" s="58"/>
      <c r="CT265" s="58"/>
      <c r="CU265" s="58"/>
      <c r="CV265" s="58"/>
      <c r="CW265" s="58"/>
      <c r="CX265" s="58"/>
      <c r="CY265" s="58"/>
      <c r="CZ265" s="58"/>
      <c r="DA265" s="58"/>
      <c r="DB265" s="58"/>
      <c r="DC265" s="58"/>
      <c r="DD265" s="58"/>
      <c r="DE265" s="58"/>
      <c r="DF265" s="58"/>
      <c r="DG265" s="58"/>
      <c r="DH265" s="58"/>
      <c r="DI265" s="58"/>
      <c r="DJ265" s="58"/>
      <c r="DK265" s="58"/>
      <c r="DL265" s="58"/>
      <c r="DM265" s="58"/>
      <c r="DN265" s="58"/>
      <c r="DO265" s="58"/>
      <c r="DP265" s="58"/>
      <c r="DQ265" s="58"/>
      <c r="DR265" s="58"/>
      <c r="DS265" s="58"/>
      <c r="DT265" s="58"/>
      <c r="DU265" s="58"/>
      <c r="DV265" s="58"/>
      <c r="DW265" s="58"/>
      <c r="DX265" s="58"/>
      <c r="DY265" s="58"/>
      <c r="DZ265" s="58"/>
      <c r="EA265" s="58"/>
      <c r="EB265" s="58"/>
      <c r="EC265" s="58"/>
      <c r="ED265" s="58"/>
      <c r="EE265" s="58"/>
      <c r="EF265" s="58"/>
      <c r="EG265" s="58"/>
      <c r="EH265" s="58"/>
      <c r="EI265" s="58"/>
      <c r="EJ265" s="58"/>
      <c r="EK265" s="58"/>
      <c r="EL265" s="58"/>
      <c r="EM265" s="58"/>
      <c r="EN265" s="58"/>
      <c r="EO265" s="58"/>
      <c r="EP265" s="58"/>
      <c r="EQ265" s="58"/>
    </row>
    <row r="266" spans="1:147" outlineLevel="1" x14ac:dyDescent="0.2">
      <c r="A266" s="16">
        <v>69</v>
      </c>
      <c r="B266" s="16">
        <v>0</v>
      </c>
      <c r="C266" s="1">
        <v>3.5773347608177741E-4</v>
      </c>
      <c r="D266" s="1">
        <f t="shared" si="22"/>
        <v>-3.5773347608177741E-4</v>
      </c>
      <c r="E266" s="1">
        <f t="shared" si="23"/>
        <v>7.1559495593213256E-4</v>
      </c>
      <c r="F266" s="1">
        <f t="shared" si="24"/>
        <v>-2.6750606646058189E-2</v>
      </c>
      <c r="G266" s="1">
        <f t="shared" si="25"/>
        <v>-1.8917227469118777E-2</v>
      </c>
      <c r="H266" s="1">
        <v>4.3949712159256742E-3</v>
      </c>
      <c r="I266" s="1">
        <f t="shared" si="26"/>
        <v>1.5797338551556476E-6</v>
      </c>
      <c r="J266" s="1">
        <f t="shared" si="27"/>
        <v>-1.8958935333333926E-2</v>
      </c>
      <c r="AT266" s="58"/>
      <c r="AU266" s="58"/>
      <c r="AV266" s="58"/>
      <c r="AW266" s="58"/>
      <c r="AX266" s="58"/>
      <c r="AY266" s="58"/>
      <c r="AZ266" s="58"/>
      <c r="BA266" s="71"/>
      <c r="BB266" s="58"/>
      <c r="BC266" s="58"/>
      <c r="BD266" s="58"/>
      <c r="BE266" s="58">
        <f t="shared" si="28"/>
        <v>1</v>
      </c>
      <c r="BF266" s="58">
        <f t="shared" si="29"/>
        <v>3.5773347608177741E-4</v>
      </c>
      <c r="BG266" s="58" t="e">
        <f t="shared" si="30"/>
        <v>#N/A</v>
      </c>
      <c r="BH266" s="58"/>
      <c r="BI266" s="58"/>
      <c r="BJ266" s="58"/>
      <c r="BK266" s="58"/>
      <c r="BL266" s="58"/>
      <c r="BM266" s="58"/>
      <c r="BN266" s="58"/>
      <c r="BO266" s="58"/>
      <c r="BP266" s="58"/>
      <c r="BQ266" s="58"/>
      <c r="BR266" s="58"/>
      <c r="BS266" s="58"/>
      <c r="BT266" s="58"/>
      <c r="BU266" s="58"/>
      <c r="BV266" s="58"/>
      <c r="BW266" s="58"/>
      <c r="BX266" s="58"/>
      <c r="BY266" s="58"/>
      <c r="BZ266" s="58"/>
      <c r="CA266" s="58"/>
      <c r="CB266" s="58"/>
      <c r="CC266" s="58"/>
      <c r="CD266" s="58"/>
      <c r="CE266" s="58"/>
      <c r="CF266" s="58"/>
      <c r="CG266" s="58"/>
      <c r="CH266" s="58"/>
      <c r="CI266" s="58"/>
      <c r="CJ266" s="58"/>
      <c r="CK266" s="58"/>
      <c r="CL266" s="58"/>
      <c r="CM266" s="58"/>
      <c r="CN266" s="58"/>
      <c r="CO266" s="58"/>
      <c r="CP266" s="58"/>
      <c r="CQ266" s="58"/>
      <c r="CR266" s="58"/>
      <c r="CS266" s="58"/>
      <c r="CT266" s="58"/>
      <c r="CU266" s="58"/>
      <c r="CV266" s="58"/>
      <c r="CW266" s="58"/>
      <c r="CX266" s="58"/>
      <c r="CY266" s="58"/>
      <c r="CZ266" s="58"/>
      <c r="DA266" s="58"/>
      <c r="DB266" s="58"/>
      <c r="DC266" s="58"/>
      <c r="DD266" s="58"/>
      <c r="DE266" s="58"/>
      <c r="DF266" s="58"/>
      <c r="DG266" s="58"/>
      <c r="DH266" s="58"/>
      <c r="DI266" s="58"/>
      <c r="DJ266" s="58"/>
      <c r="DK266" s="58"/>
      <c r="DL266" s="58"/>
      <c r="DM266" s="58"/>
      <c r="DN266" s="58"/>
      <c r="DO266" s="58"/>
      <c r="DP266" s="58"/>
      <c r="DQ266" s="58"/>
      <c r="DR266" s="58"/>
      <c r="DS266" s="58"/>
      <c r="DT266" s="58"/>
      <c r="DU266" s="58"/>
      <c r="DV266" s="58"/>
      <c r="DW266" s="58"/>
      <c r="DX266" s="58"/>
      <c r="DY266" s="58"/>
      <c r="DZ266" s="58"/>
      <c r="EA266" s="58"/>
      <c r="EB266" s="58"/>
      <c r="EC266" s="58"/>
      <c r="ED266" s="58"/>
      <c r="EE266" s="58"/>
      <c r="EF266" s="58"/>
      <c r="EG266" s="58"/>
      <c r="EH266" s="58"/>
      <c r="EI266" s="58"/>
      <c r="EJ266" s="58"/>
      <c r="EK266" s="58"/>
      <c r="EL266" s="58"/>
      <c r="EM266" s="58"/>
      <c r="EN266" s="58"/>
      <c r="EO266" s="58"/>
      <c r="EP266" s="58"/>
      <c r="EQ266" s="58"/>
    </row>
    <row r="267" spans="1:147" outlineLevel="1" x14ac:dyDescent="0.2">
      <c r="A267" s="16">
        <v>70</v>
      </c>
      <c r="B267" s="16">
        <v>1</v>
      </c>
      <c r="C267" s="1">
        <v>0.69055601545559997</v>
      </c>
      <c r="D267" s="1">
        <f t="shared" si="22"/>
        <v>0.30944398454440003</v>
      </c>
      <c r="E267" s="1">
        <f t="shared" si="23"/>
        <v>0.74051637277636706</v>
      </c>
      <c r="F267" s="1">
        <f t="shared" si="24"/>
        <v>0.86053260994361336</v>
      </c>
      <c r="G267" s="1">
        <f t="shared" si="25"/>
        <v>0.66940902913826394</v>
      </c>
      <c r="H267" s="1">
        <v>0.47040082666510402</v>
      </c>
      <c r="I267" s="1">
        <f t="shared" si="26"/>
        <v>0.39801909656456419</v>
      </c>
      <c r="J267" s="1">
        <f t="shared" si="27"/>
        <v>0.91985191463430538</v>
      </c>
      <c r="AT267" s="58"/>
      <c r="AU267" s="58"/>
      <c r="AV267" s="58"/>
      <c r="AW267" s="58"/>
      <c r="AX267" s="58"/>
      <c r="AY267" s="58"/>
      <c r="AZ267" s="58"/>
      <c r="BA267" s="71"/>
      <c r="BB267" s="58"/>
      <c r="BC267" s="58"/>
      <c r="BD267" s="58"/>
      <c r="BE267" s="58">
        <f t="shared" si="28"/>
        <v>0</v>
      </c>
      <c r="BF267" s="58" t="e">
        <f t="shared" si="29"/>
        <v>#N/A</v>
      </c>
      <c r="BG267" s="58">
        <f t="shared" si="30"/>
        <v>0.69055601545559997</v>
      </c>
      <c r="BH267" s="58"/>
      <c r="BI267" s="58"/>
      <c r="BJ267" s="58"/>
      <c r="BK267" s="58"/>
      <c r="BL267" s="58"/>
      <c r="BM267" s="58"/>
      <c r="BN267" s="58"/>
      <c r="BO267" s="58"/>
      <c r="BP267" s="58"/>
      <c r="BQ267" s="58"/>
      <c r="BR267" s="58"/>
      <c r="BS267" s="58"/>
      <c r="BT267" s="58"/>
      <c r="BU267" s="58"/>
      <c r="BV267" s="58"/>
      <c r="BW267" s="58"/>
      <c r="BX267" s="58"/>
      <c r="BY267" s="58"/>
      <c r="BZ267" s="58"/>
      <c r="CA267" s="58"/>
      <c r="CB267" s="58"/>
      <c r="CC267" s="58"/>
      <c r="CD267" s="58"/>
      <c r="CE267" s="58"/>
      <c r="CF267" s="58"/>
      <c r="CG267" s="58"/>
      <c r="CH267" s="58"/>
      <c r="CI267" s="58"/>
      <c r="CJ267" s="58"/>
      <c r="CK267" s="58"/>
      <c r="CL267" s="58"/>
      <c r="CM267" s="58"/>
      <c r="CN267" s="58"/>
      <c r="CO267" s="58"/>
      <c r="CP267" s="58"/>
      <c r="CQ267" s="58"/>
      <c r="CR267" s="58"/>
      <c r="CS267" s="58"/>
      <c r="CT267" s="58"/>
      <c r="CU267" s="58"/>
      <c r="CV267" s="58"/>
      <c r="CW267" s="58"/>
      <c r="CX267" s="58"/>
      <c r="CY267" s="58"/>
      <c r="CZ267" s="58"/>
      <c r="DA267" s="58"/>
      <c r="DB267" s="58"/>
      <c r="DC267" s="58"/>
      <c r="DD267" s="58"/>
      <c r="DE267" s="58"/>
      <c r="DF267" s="58"/>
      <c r="DG267" s="58"/>
      <c r="DH267" s="58"/>
      <c r="DI267" s="58"/>
      <c r="DJ267" s="58"/>
      <c r="DK267" s="58"/>
      <c r="DL267" s="58"/>
      <c r="DM267" s="58"/>
      <c r="DN267" s="58"/>
      <c r="DO267" s="58"/>
      <c r="DP267" s="58"/>
      <c r="DQ267" s="58"/>
      <c r="DR267" s="58"/>
      <c r="DS267" s="58"/>
      <c r="DT267" s="58"/>
      <c r="DU267" s="58"/>
      <c r="DV267" s="58"/>
      <c r="DW267" s="58"/>
      <c r="DX267" s="58"/>
      <c r="DY267" s="58"/>
      <c r="DZ267" s="58"/>
      <c r="EA267" s="58"/>
      <c r="EB267" s="58"/>
      <c r="EC267" s="58"/>
      <c r="ED267" s="58"/>
      <c r="EE267" s="58"/>
      <c r="EF267" s="58"/>
      <c r="EG267" s="58"/>
      <c r="EH267" s="58"/>
      <c r="EI267" s="58"/>
      <c r="EJ267" s="58"/>
      <c r="EK267" s="58"/>
      <c r="EL267" s="58"/>
      <c r="EM267" s="58"/>
      <c r="EN267" s="58"/>
      <c r="EO267" s="58"/>
      <c r="EP267" s="58"/>
      <c r="EQ267" s="58"/>
    </row>
    <row r="268" spans="1:147" outlineLevel="1" x14ac:dyDescent="0.2">
      <c r="A268" s="16">
        <v>71</v>
      </c>
      <c r="B268" s="16">
        <v>0</v>
      </c>
      <c r="C268" s="1">
        <v>6.2636109661638401E-3</v>
      </c>
      <c r="D268" s="1">
        <f t="shared" si="22"/>
        <v>-6.2636109661638401E-3</v>
      </c>
      <c r="E268" s="1">
        <f t="shared" si="23"/>
        <v>1.2566619354237613E-2</v>
      </c>
      <c r="F268" s="1">
        <f t="shared" si="24"/>
        <v>-0.11210093377950789</v>
      </c>
      <c r="G268" s="1">
        <f t="shared" si="25"/>
        <v>-7.9392008896057395E-2</v>
      </c>
      <c r="H268" s="1">
        <v>1.5150805671253842E-2</v>
      </c>
      <c r="I268" s="1">
        <f t="shared" si="26"/>
        <v>9.6966021375625058E-5</v>
      </c>
      <c r="J268" s="1">
        <f t="shared" si="27"/>
        <v>-8.000035686124958E-2</v>
      </c>
      <c r="AT268" s="58"/>
      <c r="AU268" s="58"/>
      <c r="AV268" s="58"/>
      <c r="AW268" s="58"/>
      <c r="AX268" s="58"/>
      <c r="AY268" s="58"/>
      <c r="AZ268" s="58"/>
      <c r="BA268" s="71"/>
      <c r="BB268" s="58"/>
      <c r="BC268" s="58"/>
      <c r="BD268" s="58"/>
      <c r="BE268" s="58">
        <f t="shared" si="28"/>
        <v>1</v>
      </c>
      <c r="BF268" s="58">
        <f t="shared" si="29"/>
        <v>6.2636109661638401E-3</v>
      </c>
      <c r="BG268" s="58" t="e">
        <f t="shared" si="30"/>
        <v>#N/A</v>
      </c>
      <c r="BH268" s="58"/>
      <c r="BI268" s="58"/>
      <c r="BJ268" s="58"/>
      <c r="BK268" s="58"/>
      <c r="BL268" s="58"/>
      <c r="BM268" s="58"/>
      <c r="BN268" s="58"/>
      <c r="BO268" s="58"/>
      <c r="BP268" s="58"/>
      <c r="BQ268" s="58"/>
      <c r="BR268" s="58"/>
      <c r="BS268" s="58"/>
      <c r="BT268" s="58"/>
      <c r="BU268" s="58"/>
      <c r="BV268" s="58"/>
      <c r="BW268" s="58"/>
      <c r="BX268" s="58"/>
      <c r="BY268" s="58"/>
      <c r="BZ268" s="58"/>
      <c r="CA268" s="58"/>
      <c r="CB268" s="58"/>
      <c r="CC268" s="58"/>
      <c r="CD268" s="58"/>
      <c r="CE268" s="58"/>
      <c r="CF268" s="58"/>
      <c r="CG268" s="58"/>
      <c r="CH268" s="58"/>
      <c r="CI268" s="58"/>
      <c r="CJ268" s="58"/>
      <c r="CK268" s="58"/>
      <c r="CL268" s="58"/>
      <c r="CM268" s="58"/>
      <c r="CN268" s="58"/>
      <c r="CO268" s="58"/>
      <c r="CP268" s="58"/>
      <c r="CQ268" s="58"/>
      <c r="CR268" s="58"/>
      <c r="CS268" s="58"/>
      <c r="CT268" s="58"/>
      <c r="CU268" s="58"/>
      <c r="CV268" s="58"/>
      <c r="CW268" s="58"/>
      <c r="CX268" s="58"/>
      <c r="CY268" s="58"/>
      <c r="CZ268" s="58"/>
      <c r="DA268" s="58"/>
      <c r="DB268" s="58"/>
      <c r="DC268" s="58"/>
      <c r="DD268" s="58"/>
      <c r="DE268" s="58"/>
      <c r="DF268" s="58"/>
      <c r="DG268" s="58"/>
      <c r="DH268" s="58"/>
      <c r="DI268" s="58"/>
      <c r="DJ268" s="58"/>
      <c r="DK268" s="58"/>
      <c r="DL268" s="58"/>
      <c r="DM268" s="58"/>
      <c r="DN268" s="58"/>
      <c r="DO268" s="58"/>
      <c r="DP268" s="58"/>
      <c r="DQ268" s="58"/>
      <c r="DR268" s="58"/>
      <c r="DS268" s="58"/>
      <c r="DT268" s="58"/>
      <c r="DU268" s="58"/>
      <c r="DV268" s="58"/>
      <c r="DW268" s="58"/>
      <c r="DX268" s="58"/>
      <c r="DY268" s="58"/>
      <c r="DZ268" s="58"/>
      <c r="EA268" s="58"/>
      <c r="EB268" s="58"/>
      <c r="EC268" s="58"/>
      <c r="ED268" s="58"/>
      <c r="EE268" s="58"/>
      <c r="EF268" s="58"/>
      <c r="EG268" s="58"/>
      <c r="EH268" s="58"/>
      <c r="EI268" s="58"/>
      <c r="EJ268" s="58"/>
      <c r="EK268" s="58"/>
      <c r="EL268" s="58"/>
      <c r="EM268" s="58"/>
      <c r="EN268" s="58"/>
      <c r="EO268" s="58"/>
      <c r="EP268" s="58"/>
      <c r="EQ268" s="58"/>
    </row>
    <row r="269" spans="1:147" outlineLevel="1" x14ac:dyDescent="0.2">
      <c r="A269" s="16">
        <v>72</v>
      </c>
      <c r="B269" s="16">
        <v>0</v>
      </c>
      <c r="C269" s="1">
        <v>1.4965815605068673E-9</v>
      </c>
      <c r="D269" s="1">
        <f t="shared" si="22"/>
        <v>-1.4965815605068673E-9</v>
      </c>
      <c r="E269" s="1">
        <f t="shared" si="23"/>
        <v>2.9931630485065053E-9</v>
      </c>
      <c r="F269" s="1">
        <f t="shared" si="24"/>
        <v>-5.4709807608019469E-5</v>
      </c>
      <c r="G269" s="1">
        <f t="shared" si="25"/>
        <v>-3.8685676454556452E-5</v>
      </c>
      <c r="H269" s="1">
        <v>5.0396375290338708E-8</v>
      </c>
      <c r="I269" s="1">
        <f t="shared" si="26"/>
        <v>7.5422289889790445E-17</v>
      </c>
      <c r="J269" s="1">
        <f t="shared" si="27"/>
        <v>-3.8685677429365424E-5</v>
      </c>
      <c r="AT269" s="58"/>
      <c r="AU269" s="58"/>
      <c r="AV269" s="58"/>
      <c r="AW269" s="58"/>
      <c r="AX269" s="58"/>
      <c r="AY269" s="58"/>
      <c r="AZ269" s="58"/>
      <c r="BA269" s="71"/>
      <c r="BB269" s="58"/>
      <c r="BC269" s="58"/>
      <c r="BD269" s="58"/>
      <c r="BE269" s="58">
        <f t="shared" si="28"/>
        <v>1</v>
      </c>
      <c r="BF269" s="58">
        <f t="shared" si="29"/>
        <v>1.4965815605068673E-9</v>
      </c>
      <c r="BG269" s="58" t="e">
        <f t="shared" si="30"/>
        <v>#N/A</v>
      </c>
      <c r="BH269" s="58"/>
      <c r="BI269" s="58"/>
      <c r="BJ269" s="58"/>
      <c r="BK269" s="58"/>
      <c r="BL269" s="58"/>
      <c r="BM269" s="58"/>
      <c r="BN269" s="58"/>
      <c r="BO269" s="58"/>
      <c r="BP269" s="58"/>
      <c r="BQ269" s="58"/>
      <c r="BR269" s="58"/>
      <c r="BS269" s="58"/>
      <c r="BT269" s="58"/>
      <c r="BU269" s="58"/>
      <c r="BV269" s="58"/>
      <c r="BW269" s="58"/>
      <c r="BX269" s="58"/>
      <c r="BY269" s="58"/>
      <c r="BZ269" s="58"/>
      <c r="CA269" s="58"/>
      <c r="CB269" s="58"/>
      <c r="CC269" s="58"/>
      <c r="CD269" s="58"/>
      <c r="CE269" s="58"/>
      <c r="CF269" s="58"/>
      <c r="CG269" s="58"/>
      <c r="CH269" s="58"/>
      <c r="CI269" s="58"/>
      <c r="CJ269" s="58"/>
      <c r="CK269" s="58"/>
      <c r="CL269" s="58"/>
      <c r="CM269" s="58"/>
      <c r="CN269" s="58"/>
      <c r="CO269" s="58"/>
      <c r="CP269" s="58"/>
      <c r="CQ269" s="58"/>
      <c r="CR269" s="58"/>
      <c r="CS269" s="58"/>
      <c r="CT269" s="58"/>
      <c r="CU269" s="58"/>
      <c r="CV269" s="58"/>
      <c r="CW269" s="58"/>
      <c r="CX269" s="58"/>
      <c r="CY269" s="58"/>
      <c r="CZ269" s="58"/>
      <c r="DA269" s="58"/>
      <c r="DB269" s="58"/>
      <c r="DC269" s="58"/>
      <c r="DD269" s="58"/>
      <c r="DE269" s="58"/>
      <c r="DF269" s="58"/>
      <c r="DG269" s="58"/>
      <c r="DH269" s="58"/>
      <c r="DI269" s="58"/>
      <c r="DJ269" s="58"/>
      <c r="DK269" s="58"/>
      <c r="DL269" s="58"/>
      <c r="DM269" s="58"/>
      <c r="DN269" s="58"/>
      <c r="DO269" s="58"/>
      <c r="DP269" s="58"/>
      <c r="DQ269" s="58"/>
      <c r="DR269" s="58"/>
      <c r="DS269" s="58"/>
      <c r="DT269" s="58"/>
      <c r="DU269" s="58"/>
      <c r="DV269" s="58"/>
      <c r="DW269" s="58"/>
      <c r="DX269" s="58"/>
      <c r="DY269" s="58"/>
      <c r="DZ269" s="58"/>
      <c r="EA269" s="58"/>
      <c r="EB269" s="58"/>
      <c r="EC269" s="58"/>
      <c r="ED269" s="58"/>
      <c r="EE269" s="58"/>
      <c r="EF269" s="58"/>
      <c r="EG269" s="58"/>
      <c r="EH269" s="58"/>
      <c r="EI269" s="58"/>
      <c r="EJ269" s="58"/>
      <c r="EK269" s="58"/>
      <c r="EL269" s="58"/>
      <c r="EM269" s="58"/>
      <c r="EN269" s="58"/>
      <c r="EO269" s="58"/>
      <c r="EP269" s="58"/>
      <c r="EQ269" s="58"/>
    </row>
    <row r="270" spans="1:147" outlineLevel="1" x14ac:dyDescent="0.2">
      <c r="A270" s="16">
        <v>73</v>
      </c>
      <c r="B270" s="16">
        <v>0</v>
      </c>
      <c r="C270" s="1">
        <v>9.5943096234553589E-9</v>
      </c>
      <c r="D270" s="1">
        <f t="shared" si="22"/>
        <v>-9.5943096234553589E-9</v>
      </c>
      <c r="E270" s="1">
        <f t="shared" si="23"/>
        <v>1.918861904602668E-8</v>
      </c>
      <c r="F270" s="1">
        <f t="shared" si="24"/>
        <v>-1.3852299103768543E-4</v>
      </c>
      <c r="G270" s="1">
        <f t="shared" si="25"/>
        <v>-9.7950547295592671E-5</v>
      </c>
      <c r="H270" s="1">
        <v>2.6025621700875654E-7</v>
      </c>
      <c r="I270" s="1">
        <f t="shared" si="26"/>
        <v>2.496979401222399E-15</v>
      </c>
      <c r="J270" s="1">
        <f t="shared" si="27"/>
        <v>-9.7950560041714605E-5</v>
      </c>
      <c r="AT270" s="58"/>
      <c r="AU270" s="58"/>
      <c r="AV270" s="58"/>
      <c r="AW270" s="58"/>
      <c r="AX270" s="58"/>
      <c r="AY270" s="58"/>
      <c r="AZ270" s="58"/>
      <c r="BA270" s="71"/>
      <c r="BB270" s="58"/>
      <c r="BC270" s="58"/>
      <c r="BD270" s="58"/>
      <c r="BE270" s="58">
        <f t="shared" si="28"/>
        <v>1</v>
      </c>
      <c r="BF270" s="58">
        <f t="shared" si="29"/>
        <v>9.5943096234553589E-9</v>
      </c>
      <c r="BG270" s="58" t="e">
        <f t="shared" si="30"/>
        <v>#N/A</v>
      </c>
      <c r="BH270" s="58"/>
      <c r="BI270" s="58"/>
      <c r="BJ270" s="58"/>
      <c r="BK270" s="58"/>
      <c r="BL270" s="58"/>
      <c r="BM270" s="58"/>
      <c r="BN270" s="58"/>
      <c r="BO270" s="58"/>
      <c r="BP270" s="58"/>
      <c r="BQ270" s="58"/>
      <c r="BR270" s="58"/>
      <c r="BS270" s="58"/>
      <c r="BT270" s="58"/>
      <c r="BU270" s="58"/>
      <c r="BV270" s="58"/>
      <c r="BW270" s="58"/>
      <c r="BX270" s="58"/>
      <c r="BY270" s="58"/>
      <c r="BZ270" s="58"/>
      <c r="CA270" s="58"/>
      <c r="CB270" s="58"/>
      <c r="CC270" s="58"/>
      <c r="CD270" s="58"/>
      <c r="CE270" s="58"/>
      <c r="CF270" s="58"/>
      <c r="CG270" s="58"/>
      <c r="CH270" s="58"/>
      <c r="CI270" s="58"/>
      <c r="CJ270" s="58"/>
      <c r="CK270" s="58"/>
      <c r="CL270" s="58"/>
      <c r="CM270" s="58"/>
      <c r="CN270" s="58"/>
      <c r="CO270" s="58"/>
      <c r="CP270" s="58"/>
      <c r="CQ270" s="58"/>
      <c r="CR270" s="58"/>
      <c r="CS270" s="58"/>
      <c r="CT270" s="58"/>
      <c r="CU270" s="58"/>
      <c r="CV270" s="58"/>
      <c r="CW270" s="58"/>
      <c r="CX270" s="58"/>
      <c r="CY270" s="58"/>
      <c r="CZ270" s="58"/>
      <c r="DA270" s="58"/>
      <c r="DB270" s="58"/>
      <c r="DC270" s="58"/>
      <c r="DD270" s="58"/>
      <c r="DE270" s="58"/>
      <c r="DF270" s="58"/>
      <c r="DG270" s="58"/>
      <c r="DH270" s="58"/>
      <c r="DI270" s="58"/>
      <c r="DJ270" s="58"/>
      <c r="DK270" s="58"/>
      <c r="DL270" s="58"/>
      <c r="DM270" s="58"/>
      <c r="DN270" s="58"/>
      <c r="DO270" s="58"/>
      <c r="DP270" s="58"/>
      <c r="DQ270" s="58"/>
      <c r="DR270" s="58"/>
      <c r="DS270" s="58"/>
      <c r="DT270" s="58"/>
      <c r="DU270" s="58"/>
      <c r="DV270" s="58"/>
      <c r="DW270" s="58"/>
      <c r="DX270" s="58"/>
      <c r="DY270" s="58"/>
      <c r="DZ270" s="58"/>
      <c r="EA270" s="58"/>
      <c r="EB270" s="58"/>
      <c r="EC270" s="58"/>
      <c r="ED270" s="58"/>
      <c r="EE270" s="58"/>
      <c r="EF270" s="58"/>
      <c r="EG270" s="58"/>
      <c r="EH270" s="58"/>
      <c r="EI270" s="58"/>
      <c r="EJ270" s="58"/>
      <c r="EK270" s="58"/>
      <c r="EL270" s="58"/>
      <c r="EM270" s="58"/>
      <c r="EN270" s="58"/>
      <c r="EO270" s="58"/>
      <c r="EP270" s="58"/>
      <c r="EQ270" s="58"/>
    </row>
    <row r="271" spans="1:147" outlineLevel="1" x14ac:dyDescent="0.2">
      <c r="A271" s="16">
        <v>74</v>
      </c>
      <c r="B271" s="16">
        <v>0</v>
      </c>
      <c r="C271" s="1">
        <v>1.073409240821363E-2</v>
      </c>
      <c r="D271" s="1">
        <f t="shared" si="22"/>
        <v>-1.073409240821363E-2</v>
      </c>
      <c r="E271" s="1">
        <f t="shared" si="23"/>
        <v>2.1584236778393467E-2</v>
      </c>
      <c r="F271" s="1">
        <f t="shared" si="24"/>
        <v>-0.14691574721041128</v>
      </c>
      <c r="G271" s="1">
        <f t="shared" si="25"/>
        <v>-0.10416603744973386</v>
      </c>
      <c r="H271" s="1">
        <v>2.9074176993741881E-2</v>
      </c>
      <c r="I271" s="1">
        <f t="shared" si="26"/>
        <v>3.249179206861704E-4</v>
      </c>
      <c r="J271" s="1">
        <f t="shared" si="27"/>
        <v>-0.1057141489047967</v>
      </c>
      <c r="AT271" s="58"/>
      <c r="AU271" s="58"/>
      <c r="AV271" s="58"/>
      <c r="AW271" s="58"/>
      <c r="AX271" s="58"/>
      <c r="AY271" s="58"/>
      <c r="AZ271" s="58"/>
      <c r="BA271" s="71"/>
      <c r="BB271" s="58"/>
      <c r="BC271" s="58"/>
      <c r="BD271" s="58"/>
      <c r="BE271" s="58">
        <f t="shared" si="28"/>
        <v>1</v>
      </c>
      <c r="BF271" s="58">
        <f t="shared" si="29"/>
        <v>1.073409240821363E-2</v>
      </c>
      <c r="BG271" s="58" t="e">
        <f t="shared" si="30"/>
        <v>#N/A</v>
      </c>
      <c r="BH271" s="58"/>
      <c r="BI271" s="58"/>
      <c r="BJ271" s="58"/>
      <c r="BK271" s="58"/>
      <c r="BL271" s="58"/>
      <c r="BM271" s="58"/>
      <c r="BN271" s="58"/>
      <c r="BO271" s="58"/>
      <c r="BP271" s="58"/>
      <c r="BQ271" s="58"/>
      <c r="BR271" s="58"/>
      <c r="BS271" s="58"/>
      <c r="BT271" s="58"/>
      <c r="BU271" s="58"/>
      <c r="BV271" s="58"/>
      <c r="BW271" s="58"/>
      <c r="BX271" s="58"/>
      <c r="BY271" s="58"/>
      <c r="BZ271" s="58"/>
      <c r="CA271" s="58"/>
      <c r="CB271" s="58"/>
      <c r="CC271" s="58"/>
      <c r="CD271" s="58"/>
      <c r="CE271" s="58"/>
      <c r="CF271" s="58"/>
      <c r="CG271" s="58"/>
      <c r="CH271" s="58"/>
      <c r="CI271" s="58"/>
      <c r="CJ271" s="58"/>
      <c r="CK271" s="58"/>
      <c r="CL271" s="58"/>
      <c r="CM271" s="58"/>
      <c r="CN271" s="58"/>
      <c r="CO271" s="58"/>
      <c r="CP271" s="58"/>
      <c r="CQ271" s="58"/>
      <c r="CR271" s="58"/>
      <c r="CS271" s="58"/>
      <c r="CT271" s="58"/>
      <c r="CU271" s="58"/>
      <c r="CV271" s="58"/>
      <c r="CW271" s="58"/>
      <c r="CX271" s="58"/>
      <c r="CY271" s="58"/>
      <c r="CZ271" s="58"/>
      <c r="DA271" s="58"/>
      <c r="DB271" s="58"/>
      <c r="DC271" s="58"/>
      <c r="DD271" s="58"/>
      <c r="DE271" s="58"/>
      <c r="DF271" s="58"/>
      <c r="DG271" s="58"/>
      <c r="DH271" s="58"/>
      <c r="DI271" s="58"/>
      <c r="DJ271" s="58"/>
      <c r="DK271" s="58"/>
      <c r="DL271" s="58"/>
      <c r="DM271" s="58"/>
      <c r="DN271" s="58"/>
      <c r="DO271" s="58"/>
      <c r="DP271" s="58"/>
      <c r="DQ271" s="58"/>
      <c r="DR271" s="58"/>
      <c r="DS271" s="58"/>
      <c r="DT271" s="58"/>
      <c r="DU271" s="58"/>
      <c r="DV271" s="58"/>
      <c r="DW271" s="58"/>
      <c r="DX271" s="58"/>
      <c r="DY271" s="58"/>
      <c r="DZ271" s="58"/>
      <c r="EA271" s="58"/>
      <c r="EB271" s="58"/>
      <c r="EC271" s="58"/>
      <c r="ED271" s="58"/>
      <c r="EE271" s="58"/>
      <c r="EF271" s="58"/>
      <c r="EG271" s="58"/>
      <c r="EH271" s="58"/>
      <c r="EI271" s="58"/>
      <c r="EJ271" s="58"/>
      <c r="EK271" s="58"/>
      <c r="EL271" s="58"/>
      <c r="EM271" s="58"/>
      <c r="EN271" s="58"/>
      <c r="EO271" s="58"/>
      <c r="EP271" s="58"/>
      <c r="EQ271" s="58"/>
    </row>
    <row r="272" spans="1:147" outlineLevel="1" x14ac:dyDescent="0.2">
      <c r="A272" s="16">
        <v>75</v>
      </c>
      <c r="B272" s="16">
        <v>0</v>
      </c>
      <c r="C272" s="1">
        <v>2.1318419571939449E-5</v>
      </c>
      <c r="D272" s="1">
        <f t="shared" si="22"/>
        <v>-2.1318419571939449E-5</v>
      </c>
      <c r="E272" s="1">
        <f t="shared" si="23"/>
        <v>4.2637293625595997E-5</v>
      </c>
      <c r="F272" s="1">
        <f t="shared" si="24"/>
        <v>-6.5297238552327764E-3</v>
      </c>
      <c r="G272" s="1">
        <f t="shared" si="25"/>
        <v>-4.6172366255847648E-3</v>
      </c>
      <c r="H272" s="1">
        <v>1.8916694015471913E-4</v>
      </c>
      <c r="I272" s="1">
        <f t="shared" si="26"/>
        <v>4.0335891945644519E-9</v>
      </c>
      <c r="J272" s="1">
        <f t="shared" si="27"/>
        <v>-4.6176734018156754E-3</v>
      </c>
      <c r="AT272" s="58"/>
      <c r="AU272" s="58"/>
      <c r="AV272" s="58"/>
      <c r="AW272" s="58"/>
      <c r="AX272" s="58"/>
      <c r="AY272" s="58"/>
      <c r="AZ272" s="58"/>
      <c r="BA272" s="71"/>
      <c r="BB272" s="58"/>
      <c r="BC272" s="58"/>
      <c r="BD272" s="58"/>
      <c r="BE272" s="58">
        <f t="shared" si="28"/>
        <v>1</v>
      </c>
      <c r="BF272" s="58">
        <f t="shared" si="29"/>
        <v>2.1318419571939449E-5</v>
      </c>
      <c r="BG272" s="58" t="e">
        <f t="shared" si="30"/>
        <v>#N/A</v>
      </c>
      <c r="BH272" s="58"/>
      <c r="BI272" s="58"/>
      <c r="BJ272" s="58"/>
      <c r="BK272" s="58"/>
      <c r="BL272" s="58"/>
      <c r="BM272" s="58"/>
      <c r="BN272" s="58"/>
      <c r="BO272" s="58"/>
      <c r="BP272" s="58"/>
      <c r="BQ272" s="58"/>
      <c r="BR272" s="58"/>
      <c r="BS272" s="58"/>
      <c r="BT272" s="58"/>
      <c r="BU272" s="58"/>
      <c r="BV272" s="58"/>
      <c r="BW272" s="58"/>
      <c r="BX272" s="58"/>
      <c r="BY272" s="58"/>
      <c r="BZ272" s="58"/>
      <c r="CA272" s="58"/>
      <c r="CB272" s="58"/>
      <c r="CC272" s="58"/>
      <c r="CD272" s="58"/>
      <c r="CE272" s="58"/>
      <c r="CF272" s="58"/>
      <c r="CG272" s="58"/>
      <c r="CH272" s="58"/>
      <c r="CI272" s="58"/>
      <c r="CJ272" s="58"/>
      <c r="CK272" s="58"/>
      <c r="CL272" s="58"/>
      <c r="CM272" s="58"/>
      <c r="CN272" s="58"/>
      <c r="CO272" s="58"/>
      <c r="CP272" s="58"/>
      <c r="CQ272" s="58"/>
      <c r="CR272" s="58"/>
      <c r="CS272" s="58"/>
      <c r="CT272" s="58"/>
      <c r="CU272" s="58"/>
      <c r="CV272" s="58"/>
      <c r="CW272" s="58"/>
      <c r="CX272" s="58"/>
      <c r="CY272" s="58"/>
      <c r="CZ272" s="58"/>
      <c r="DA272" s="58"/>
      <c r="DB272" s="58"/>
      <c r="DC272" s="58"/>
      <c r="DD272" s="58"/>
      <c r="DE272" s="58"/>
      <c r="DF272" s="58"/>
      <c r="DG272" s="58"/>
      <c r="DH272" s="58"/>
      <c r="DI272" s="58"/>
      <c r="DJ272" s="58"/>
      <c r="DK272" s="58"/>
      <c r="DL272" s="58"/>
      <c r="DM272" s="58"/>
      <c r="DN272" s="58"/>
      <c r="DO272" s="58"/>
      <c r="DP272" s="58"/>
      <c r="DQ272" s="58"/>
      <c r="DR272" s="58"/>
      <c r="DS272" s="58"/>
      <c r="DT272" s="58"/>
      <c r="DU272" s="58"/>
      <c r="DV272" s="58"/>
      <c r="DW272" s="58"/>
      <c r="DX272" s="58"/>
      <c r="DY272" s="58"/>
      <c r="DZ272" s="58"/>
      <c r="EA272" s="58"/>
      <c r="EB272" s="58"/>
      <c r="EC272" s="58"/>
      <c r="ED272" s="58"/>
      <c r="EE272" s="58"/>
      <c r="EF272" s="58"/>
      <c r="EG272" s="58"/>
      <c r="EH272" s="58"/>
      <c r="EI272" s="58"/>
      <c r="EJ272" s="58"/>
      <c r="EK272" s="58"/>
      <c r="EL272" s="58"/>
      <c r="EM272" s="58"/>
      <c r="EN272" s="58"/>
      <c r="EO272" s="58"/>
      <c r="EP272" s="58"/>
      <c r="EQ272" s="58"/>
    </row>
    <row r="273" spans="1:147" outlineLevel="1" x14ac:dyDescent="0.2">
      <c r="A273" s="16">
        <v>76</v>
      </c>
      <c r="B273" s="16">
        <v>0</v>
      </c>
      <c r="C273" s="1">
        <v>4.2125517778254293E-8</v>
      </c>
      <c r="D273" s="1">
        <f t="shared" si="22"/>
        <v>-4.2125517778254293E-8</v>
      </c>
      <c r="E273" s="1">
        <f t="shared" si="23"/>
        <v>8.4251037259640605E-8</v>
      </c>
      <c r="F273" s="1">
        <f t="shared" si="24"/>
        <v>-2.9026029225445325E-4</v>
      </c>
      <c r="G273" s="1">
        <f t="shared" si="25"/>
        <v>-2.0524502321082869E-4</v>
      </c>
      <c r="H273" s="1">
        <v>9.4174000176555427E-7</v>
      </c>
      <c r="I273" s="1">
        <f t="shared" si="26"/>
        <v>3.9671324218114523E-14</v>
      </c>
      <c r="J273" s="1">
        <f t="shared" si="27"/>
        <v>-2.0524511985462121E-4</v>
      </c>
      <c r="AT273" s="58"/>
      <c r="AU273" s="58"/>
      <c r="AV273" s="58"/>
      <c r="AW273" s="58"/>
      <c r="AX273" s="58"/>
      <c r="AY273" s="58"/>
      <c r="AZ273" s="58"/>
      <c r="BA273" s="71"/>
      <c r="BB273" s="58"/>
      <c r="BC273" s="58"/>
      <c r="BD273" s="58"/>
      <c r="BE273" s="58">
        <f t="shared" si="28"/>
        <v>1</v>
      </c>
      <c r="BF273" s="58">
        <f t="shared" si="29"/>
        <v>4.2125517778254293E-8</v>
      </c>
      <c r="BG273" s="58" t="e">
        <f t="shared" si="30"/>
        <v>#N/A</v>
      </c>
      <c r="BH273" s="58"/>
      <c r="BI273" s="58"/>
      <c r="BJ273" s="58"/>
      <c r="BK273" s="58"/>
      <c r="BL273" s="58"/>
      <c r="BM273" s="58"/>
      <c r="BN273" s="58"/>
      <c r="BO273" s="58"/>
      <c r="BP273" s="58"/>
      <c r="BQ273" s="58"/>
      <c r="BR273" s="58"/>
      <c r="BS273" s="58"/>
      <c r="BT273" s="58"/>
      <c r="BU273" s="58"/>
      <c r="BV273" s="58"/>
      <c r="BW273" s="58"/>
      <c r="BX273" s="58"/>
      <c r="BY273" s="58"/>
      <c r="BZ273" s="58"/>
      <c r="CA273" s="58"/>
      <c r="CB273" s="58"/>
      <c r="CC273" s="58"/>
      <c r="CD273" s="58"/>
      <c r="CE273" s="58"/>
      <c r="CF273" s="58"/>
      <c r="CG273" s="58"/>
      <c r="CH273" s="58"/>
      <c r="CI273" s="58"/>
      <c r="CJ273" s="58"/>
      <c r="CK273" s="58"/>
      <c r="CL273" s="58"/>
      <c r="CM273" s="58"/>
      <c r="CN273" s="58"/>
      <c r="CO273" s="58"/>
      <c r="CP273" s="58"/>
      <c r="CQ273" s="58"/>
      <c r="CR273" s="58"/>
      <c r="CS273" s="58"/>
      <c r="CT273" s="58"/>
      <c r="CU273" s="58"/>
      <c r="CV273" s="58"/>
      <c r="CW273" s="58"/>
      <c r="CX273" s="58"/>
      <c r="CY273" s="58"/>
      <c r="CZ273" s="58"/>
      <c r="DA273" s="58"/>
      <c r="DB273" s="58"/>
      <c r="DC273" s="58"/>
      <c r="DD273" s="58"/>
      <c r="DE273" s="58"/>
      <c r="DF273" s="58"/>
      <c r="DG273" s="58"/>
      <c r="DH273" s="58"/>
      <c r="DI273" s="58"/>
      <c r="DJ273" s="58"/>
      <c r="DK273" s="58"/>
      <c r="DL273" s="58"/>
      <c r="DM273" s="58"/>
      <c r="DN273" s="58"/>
      <c r="DO273" s="58"/>
      <c r="DP273" s="58"/>
      <c r="DQ273" s="58"/>
      <c r="DR273" s="58"/>
      <c r="DS273" s="58"/>
      <c r="DT273" s="58"/>
      <c r="DU273" s="58"/>
      <c r="DV273" s="58"/>
      <c r="DW273" s="58"/>
      <c r="DX273" s="58"/>
      <c r="DY273" s="58"/>
      <c r="DZ273" s="58"/>
      <c r="EA273" s="58"/>
      <c r="EB273" s="58"/>
      <c r="EC273" s="58"/>
      <c r="ED273" s="58"/>
      <c r="EE273" s="58"/>
      <c r="EF273" s="58"/>
      <c r="EG273" s="58"/>
      <c r="EH273" s="58"/>
      <c r="EI273" s="58"/>
      <c r="EJ273" s="58"/>
      <c r="EK273" s="58"/>
      <c r="EL273" s="58"/>
      <c r="EM273" s="58"/>
      <c r="EN273" s="58"/>
      <c r="EO273" s="58"/>
      <c r="EP273" s="58"/>
      <c r="EQ273" s="58"/>
    </row>
    <row r="274" spans="1:147" outlineLevel="1" x14ac:dyDescent="0.2">
      <c r="A274" s="16">
        <v>77</v>
      </c>
      <c r="B274" s="16">
        <v>0</v>
      </c>
      <c r="C274" s="1">
        <v>4.8771331914696566E-4</v>
      </c>
      <c r="D274" s="1">
        <f t="shared" si="22"/>
        <v>-4.8771331914696566E-4</v>
      </c>
      <c r="E274" s="1">
        <f t="shared" si="23"/>
        <v>9.7566457994369517E-4</v>
      </c>
      <c r="F274" s="1">
        <f t="shared" si="24"/>
        <v>-3.1235629975137291E-2</v>
      </c>
      <c r="G274" s="1">
        <f t="shared" si="25"/>
        <v>-2.2089619722730047E-2</v>
      </c>
      <c r="H274" s="1">
        <v>3.2954108776524224E-3</v>
      </c>
      <c r="I274" s="1">
        <f t="shared" si="26"/>
        <v>1.6133165610643069E-6</v>
      </c>
      <c r="J274" s="1">
        <f t="shared" si="27"/>
        <v>-2.2126107114806448E-2</v>
      </c>
      <c r="AT274" s="58"/>
      <c r="AU274" s="58"/>
      <c r="AV274" s="58"/>
      <c r="AW274" s="58"/>
      <c r="AX274" s="58"/>
      <c r="AY274" s="58"/>
      <c r="AZ274" s="58"/>
      <c r="BA274" s="71"/>
      <c r="BB274" s="58"/>
      <c r="BC274" s="58"/>
      <c r="BD274" s="58"/>
      <c r="BE274" s="58">
        <f t="shared" si="28"/>
        <v>1</v>
      </c>
      <c r="BF274" s="58">
        <f t="shared" si="29"/>
        <v>4.8771331914696566E-4</v>
      </c>
      <c r="BG274" s="58" t="e">
        <f t="shared" si="30"/>
        <v>#N/A</v>
      </c>
      <c r="BH274" s="58"/>
      <c r="BI274" s="58"/>
      <c r="BJ274" s="58"/>
      <c r="BK274" s="58"/>
      <c r="BL274" s="58"/>
      <c r="BM274" s="58"/>
      <c r="BN274" s="58"/>
      <c r="BO274" s="58"/>
      <c r="BP274" s="58"/>
      <c r="BQ274" s="58"/>
      <c r="BR274" s="58"/>
      <c r="BS274" s="58"/>
      <c r="BT274" s="58"/>
      <c r="BU274" s="58"/>
      <c r="BV274" s="58"/>
      <c r="BW274" s="58"/>
      <c r="BX274" s="58"/>
      <c r="BY274" s="58"/>
      <c r="BZ274" s="58"/>
      <c r="CA274" s="58"/>
      <c r="CB274" s="58"/>
      <c r="CC274" s="58"/>
      <c r="CD274" s="58"/>
      <c r="CE274" s="58"/>
      <c r="CF274" s="58"/>
      <c r="CG274" s="58"/>
      <c r="CH274" s="58"/>
      <c r="CI274" s="58"/>
      <c r="CJ274" s="58"/>
      <c r="CK274" s="58"/>
      <c r="CL274" s="58"/>
      <c r="CM274" s="58"/>
      <c r="CN274" s="58"/>
      <c r="CO274" s="58"/>
      <c r="CP274" s="58"/>
      <c r="CQ274" s="58"/>
      <c r="CR274" s="58"/>
      <c r="CS274" s="58"/>
      <c r="CT274" s="58"/>
      <c r="CU274" s="58"/>
      <c r="CV274" s="58"/>
      <c r="CW274" s="58"/>
      <c r="CX274" s="58"/>
      <c r="CY274" s="58"/>
      <c r="CZ274" s="58"/>
      <c r="DA274" s="58"/>
      <c r="DB274" s="58"/>
      <c r="DC274" s="58"/>
      <c r="DD274" s="58"/>
      <c r="DE274" s="58"/>
      <c r="DF274" s="58"/>
      <c r="DG274" s="58"/>
      <c r="DH274" s="58"/>
      <c r="DI274" s="58"/>
      <c r="DJ274" s="58"/>
      <c r="DK274" s="58"/>
      <c r="DL274" s="58"/>
      <c r="DM274" s="58"/>
      <c r="DN274" s="58"/>
      <c r="DO274" s="58"/>
      <c r="DP274" s="58"/>
      <c r="DQ274" s="58"/>
      <c r="DR274" s="58"/>
      <c r="DS274" s="58"/>
      <c r="DT274" s="58"/>
      <c r="DU274" s="58"/>
      <c r="DV274" s="58"/>
      <c r="DW274" s="58"/>
      <c r="DX274" s="58"/>
      <c r="DY274" s="58"/>
      <c r="DZ274" s="58"/>
      <c r="EA274" s="58"/>
      <c r="EB274" s="58"/>
      <c r="EC274" s="58"/>
      <c r="ED274" s="58"/>
      <c r="EE274" s="58"/>
      <c r="EF274" s="58"/>
      <c r="EG274" s="58"/>
      <c r="EH274" s="58"/>
      <c r="EI274" s="58"/>
      <c r="EJ274" s="58"/>
      <c r="EK274" s="58"/>
      <c r="EL274" s="58"/>
      <c r="EM274" s="58"/>
      <c r="EN274" s="58"/>
      <c r="EO274" s="58"/>
      <c r="EP274" s="58"/>
      <c r="EQ274" s="58"/>
    </row>
    <row r="275" spans="1:147" outlineLevel="1" x14ac:dyDescent="0.2">
      <c r="A275" s="16">
        <v>78</v>
      </c>
      <c r="B275" s="16">
        <v>0</v>
      </c>
      <c r="C275" s="1">
        <v>1.2435228537195778E-3</v>
      </c>
      <c r="D275" s="1">
        <f t="shared" si="22"/>
        <v>-1.2435228537195778E-3</v>
      </c>
      <c r="E275" s="1">
        <f t="shared" si="23"/>
        <v>2.4885933396703681E-3</v>
      </c>
      <c r="F275" s="1">
        <f t="shared" si="24"/>
        <v>-4.9885802987126186E-2</v>
      </c>
      <c r="G275" s="1">
        <f t="shared" si="25"/>
        <v>-3.5285565435768544E-2</v>
      </c>
      <c r="H275" s="1">
        <v>1.1884033302027509E-2</v>
      </c>
      <c r="I275" s="1">
        <f t="shared" si="26"/>
        <v>1.4974423295111425E-5</v>
      </c>
      <c r="J275" s="1">
        <f t="shared" si="27"/>
        <v>-3.549712032569706E-2</v>
      </c>
      <c r="AT275" s="58"/>
      <c r="AU275" s="58"/>
      <c r="AV275" s="58"/>
      <c r="AW275" s="58"/>
      <c r="AX275" s="58"/>
      <c r="AY275" s="58"/>
      <c r="AZ275" s="58"/>
      <c r="BA275" s="71"/>
      <c r="BB275" s="58"/>
      <c r="BC275" s="58"/>
      <c r="BD275" s="58"/>
      <c r="BE275" s="58">
        <f t="shared" si="28"/>
        <v>1</v>
      </c>
      <c r="BF275" s="58">
        <f t="shared" si="29"/>
        <v>1.2435228537195778E-3</v>
      </c>
      <c r="BG275" s="58" t="e">
        <f t="shared" si="30"/>
        <v>#N/A</v>
      </c>
      <c r="BH275" s="58"/>
      <c r="BI275" s="58"/>
      <c r="BJ275" s="58"/>
      <c r="BK275" s="58"/>
      <c r="BL275" s="58"/>
      <c r="BM275" s="58"/>
      <c r="BN275" s="58"/>
      <c r="BO275" s="58"/>
      <c r="BP275" s="58"/>
      <c r="BQ275" s="58"/>
      <c r="BR275" s="58"/>
      <c r="BS275" s="58"/>
      <c r="BT275" s="58"/>
      <c r="BU275" s="58"/>
      <c r="BV275" s="58"/>
      <c r="BW275" s="58"/>
      <c r="BX275" s="58"/>
      <c r="BY275" s="58"/>
      <c r="BZ275" s="58"/>
      <c r="CA275" s="58"/>
      <c r="CB275" s="58"/>
      <c r="CC275" s="58"/>
      <c r="CD275" s="58"/>
      <c r="CE275" s="58"/>
      <c r="CF275" s="58"/>
      <c r="CG275" s="58"/>
      <c r="CH275" s="58"/>
      <c r="CI275" s="58"/>
      <c r="CJ275" s="58"/>
      <c r="CK275" s="58"/>
      <c r="CL275" s="58"/>
      <c r="CM275" s="58"/>
      <c r="CN275" s="58"/>
      <c r="CO275" s="58"/>
      <c r="CP275" s="58"/>
      <c r="CQ275" s="58"/>
      <c r="CR275" s="58"/>
      <c r="CS275" s="58"/>
      <c r="CT275" s="58"/>
      <c r="CU275" s="58"/>
      <c r="CV275" s="58"/>
      <c r="CW275" s="58"/>
      <c r="CX275" s="58"/>
      <c r="CY275" s="58"/>
      <c r="CZ275" s="58"/>
      <c r="DA275" s="58"/>
      <c r="DB275" s="58"/>
      <c r="DC275" s="58"/>
      <c r="DD275" s="58"/>
      <c r="DE275" s="58"/>
      <c r="DF275" s="58"/>
      <c r="DG275" s="58"/>
      <c r="DH275" s="58"/>
      <c r="DI275" s="58"/>
      <c r="DJ275" s="58"/>
      <c r="DK275" s="58"/>
      <c r="DL275" s="58"/>
      <c r="DM275" s="58"/>
      <c r="DN275" s="58"/>
      <c r="DO275" s="58"/>
      <c r="DP275" s="58"/>
      <c r="DQ275" s="58"/>
      <c r="DR275" s="58"/>
      <c r="DS275" s="58"/>
      <c r="DT275" s="58"/>
      <c r="DU275" s="58"/>
      <c r="DV275" s="58"/>
      <c r="DW275" s="58"/>
      <c r="DX275" s="58"/>
      <c r="DY275" s="58"/>
      <c r="DZ275" s="58"/>
      <c r="EA275" s="58"/>
      <c r="EB275" s="58"/>
      <c r="EC275" s="58"/>
      <c r="ED275" s="58"/>
      <c r="EE275" s="58"/>
      <c r="EF275" s="58"/>
      <c r="EG275" s="58"/>
      <c r="EH275" s="58"/>
      <c r="EI275" s="58"/>
      <c r="EJ275" s="58"/>
      <c r="EK275" s="58"/>
      <c r="EL275" s="58"/>
      <c r="EM275" s="58"/>
      <c r="EN275" s="58"/>
      <c r="EO275" s="58"/>
      <c r="EP275" s="58"/>
      <c r="EQ275" s="58"/>
    </row>
    <row r="276" spans="1:147" outlineLevel="1" x14ac:dyDescent="0.2">
      <c r="A276" s="16">
        <v>79</v>
      </c>
      <c r="B276" s="16">
        <v>0</v>
      </c>
      <c r="C276" s="1">
        <v>6.6280237587869856E-2</v>
      </c>
      <c r="D276" s="1">
        <f t="shared" si="22"/>
        <v>-6.6280237587869856E-2</v>
      </c>
      <c r="E276" s="1">
        <f t="shared" si="23"/>
        <v>0.1371578520366922</v>
      </c>
      <c r="F276" s="1">
        <f t="shared" si="24"/>
        <v>-0.3703482847762255</v>
      </c>
      <c r="G276" s="1">
        <f t="shared" si="25"/>
        <v>-0.26643038529591223</v>
      </c>
      <c r="H276" s="1">
        <v>0.11338939289426486</v>
      </c>
      <c r="I276" s="1">
        <f t="shared" si="26"/>
        <v>9.0783518967517511E-3</v>
      </c>
      <c r="J276" s="1">
        <f t="shared" si="27"/>
        <v>-0.28295494713059882</v>
      </c>
      <c r="AT276" s="58"/>
      <c r="AU276" s="58"/>
      <c r="AV276" s="58"/>
      <c r="AW276" s="58"/>
      <c r="AX276" s="58"/>
      <c r="AY276" s="58"/>
      <c r="AZ276" s="58"/>
      <c r="BA276" s="71"/>
      <c r="BB276" s="58"/>
      <c r="BC276" s="58"/>
      <c r="BD276" s="58"/>
      <c r="BE276" s="58">
        <f t="shared" si="28"/>
        <v>1</v>
      </c>
      <c r="BF276" s="58">
        <f t="shared" si="29"/>
        <v>6.6280237587869856E-2</v>
      </c>
      <c r="BG276" s="58" t="e">
        <f t="shared" si="30"/>
        <v>#N/A</v>
      </c>
      <c r="BH276" s="58"/>
      <c r="BI276" s="58"/>
      <c r="BJ276" s="58"/>
      <c r="BK276" s="58"/>
      <c r="BL276" s="58"/>
      <c r="BM276" s="58"/>
      <c r="BN276" s="58"/>
      <c r="BO276" s="58"/>
      <c r="BP276" s="58"/>
      <c r="BQ276" s="58"/>
      <c r="BR276" s="58"/>
      <c r="BS276" s="58"/>
      <c r="BT276" s="58"/>
      <c r="BU276" s="58"/>
      <c r="BV276" s="58"/>
      <c r="BW276" s="58"/>
      <c r="BX276" s="58"/>
      <c r="BY276" s="58"/>
      <c r="BZ276" s="58"/>
      <c r="CA276" s="58"/>
      <c r="CB276" s="58"/>
      <c r="CC276" s="58"/>
      <c r="CD276" s="58"/>
      <c r="CE276" s="58"/>
      <c r="CF276" s="58"/>
      <c r="CG276" s="58"/>
      <c r="CH276" s="58"/>
      <c r="CI276" s="58"/>
      <c r="CJ276" s="58"/>
      <c r="CK276" s="58"/>
      <c r="CL276" s="58"/>
      <c r="CM276" s="58"/>
      <c r="CN276" s="58"/>
      <c r="CO276" s="58"/>
      <c r="CP276" s="58"/>
      <c r="CQ276" s="58"/>
      <c r="CR276" s="58"/>
      <c r="CS276" s="58"/>
      <c r="CT276" s="58"/>
      <c r="CU276" s="58"/>
      <c r="CV276" s="58"/>
      <c r="CW276" s="58"/>
      <c r="CX276" s="58"/>
      <c r="CY276" s="58"/>
      <c r="CZ276" s="58"/>
      <c r="DA276" s="58"/>
      <c r="DB276" s="58"/>
      <c r="DC276" s="58"/>
      <c r="DD276" s="58"/>
      <c r="DE276" s="58"/>
      <c r="DF276" s="58"/>
      <c r="DG276" s="58"/>
      <c r="DH276" s="58"/>
      <c r="DI276" s="58"/>
      <c r="DJ276" s="58"/>
      <c r="DK276" s="58"/>
      <c r="DL276" s="58"/>
      <c r="DM276" s="58"/>
      <c r="DN276" s="58"/>
      <c r="DO276" s="58"/>
      <c r="DP276" s="58"/>
      <c r="DQ276" s="58"/>
      <c r="DR276" s="58"/>
      <c r="DS276" s="58"/>
      <c r="DT276" s="58"/>
      <c r="DU276" s="58"/>
      <c r="DV276" s="58"/>
      <c r="DW276" s="58"/>
      <c r="DX276" s="58"/>
      <c r="DY276" s="58"/>
      <c r="DZ276" s="58"/>
      <c r="EA276" s="58"/>
      <c r="EB276" s="58"/>
      <c r="EC276" s="58"/>
      <c r="ED276" s="58"/>
      <c r="EE276" s="58"/>
      <c r="EF276" s="58"/>
      <c r="EG276" s="58"/>
      <c r="EH276" s="58"/>
      <c r="EI276" s="58"/>
      <c r="EJ276" s="58"/>
      <c r="EK276" s="58"/>
      <c r="EL276" s="58"/>
      <c r="EM276" s="58"/>
      <c r="EN276" s="58"/>
      <c r="EO276" s="58"/>
      <c r="EP276" s="58"/>
      <c r="EQ276" s="58"/>
    </row>
    <row r="277" spans="1:147" outlineLevel="1" x14ac:dyDescent="0.2">
      <c r="A277" s="16">
        <v>80</v>
      </c>
      <c r="B277" s="16">
        <v>0</v>
      </c>
      <c r="C277" s="1">
        <v>0.40360606332286392</v>
      </c>
      <c r="D277" s="1">
        <f t="shared" si="22"/>
        <v>-0.40360606332286392</v>
      </c>
      <c r="E277" s="1">
        <f t="shared" si="23"/>
        <v>1.033707725361128</v>
      </c>
      <c r="F277" s="1">
        <f t="shared" si="24"/>
        <v>-1.0167141807613032</v>
      </c>
      <c r="G277" s="1">
        <f t="shared" si="25"/>
        <v>-0.82264456208069747</v>
      </c>
      <c r="H277" s="1">
        <v>0.4010855727209155</v>
      </c>
      <c r="I277" s="1">
        <f t="shared" si="26"/>
        <v>0.45320712401092422</v>
      </c>
      <c r="J277" s="1">
        <f t="shared" si="27"/>
        <v>-1.0629916272162574</v>
      </c>
      <c r="AT277" s="58"/>
      <c r="AU277" s="58"/>
      <c r="AV277" s="58"/>
      <c r="AW277" s="58"/>
      <c r="AX277" s="58"/>
      <c r="AY277" s="58"/>
      <c r="AZ277" s="58"/>
      <c r="BA277" s="71"/>
      <c r="BB277" s="58"/>
      <c r="BC277" s="58"/>
      <c r="BD277" s="58"/>
      <c r="BE277" s="58">
        <f t="shared" si="28"/>
        <v>1</v>
      </c>
      <c r="BF277" s="58">
        <f t="shared" si="29"/>
        <v>0.40360606332286392</v>
      </c>
      <c r="BG277" s="58" t="e">
        <f t="shared" si="30"/>
        <v>#N/A</v>
      </c>
      <c r="BH277" s="58"/>
      <c r="BI277" s="58"/>
      <c r="BJ277" s="58"/>
      <c r="BK277" s="58"/>
      <c r="BL277" s="58"/>
      <c r="BM277" s="58"/>
      <c r="BN277" s="58"/>
      <c r="BO277" s="58"/>
      <c r="BP277" s="58"/>
      <c r="BQ277" s="58"/>
      <c r="BR277" s="58"/>
      <c r="BS277" s="58"/>
      <c r="BT277" s="58"/>
      <c r="BU277" s="58"/>
      <c r="BV277" s="58"/>
      <c r="BW277" s="58"/>
      <c r="BX277" s="58"/>
      <c r="BY277" s="58"/>
      <c r="BZ277" s="58"/>
      <c r="CA277" s="58"/>
      <c r="CB277" s="58"/>
      <c r="CC277" s="58"/>
      <c r="CD277" s="58"/>
      <c r="CE277" s="58"/>
      <c r="CF277" s="58"/>
      <c r="CG277" s="58"/>
      <c r="CH277" s="58"/>
      <c r="CI277" s="58"/>
      <c r="CJ277" s="58"/>
      <c r="CK277" s="58"/>
      <c r="CL277" s="58"/>
      <c r="CM277" s="58"/>
      <c r="CN277" s="58"/>
      <c r="CO277" s="58"/>
      <c r="CP277" s="58"/>
      <c r="CQ277" s="58"/>
      <c r="CR277" s="58"/>
      <c r="CS277" s="58"/>
      <c r="CT277" s="58"/>
      <c r="CU277" s="58"/>
      <c r="CV277" s="58"/>
      <c r="CW277" s="58"/>
      <c r="CX277" s="58"/>
      <c r="CY277" s="58"/>
      <c r="CZ277" s="58"/>
      <c r="DA277" s="58"/>
      <c r="DB277" s="58"/>
      <c r="DC277" s="58"/>
      <c r="DD277" s="58"/>
      <c r="DE277" s="58"/>
      <c r="DF277" s="58"/>
      <c r="DG277" s="58"/>
      <c r="DH277" s="58"/>
      <c r="DI277" s="58"/>
      <c r="DJ277" s="58"/>
      <c r="DK277" s="58"/>
      <c r="DL277" s="58"/>
      <c r="DM277" s="58"/>
      <c r="DN277" s="58"/>
      <c r="DO277" s="58"/>
      <c r="DP277" s="58"/>
      <c r="DQ277" s="58"/>
      <c r="DR277" s="58"/>
      <c r="DS277" s="58"/>
      <c r="DT277" s="58"/>
      <c r="DU277" s="58"/>
      <c r="DV277" s="58"/>
      <c r="DW277" s="58"/>
      <c r="DX277" s="58"/>
      <c r="DY277" s="58"/>
      <c r="DZ277" s="58"/>
      <c r="EA277" s="58"/>
      <c r="EB277" s="58"/>
      <c r="EC277" s="58"/>
      <c r="ED277" s="58"/>
      <c r="EE277" s="58"/>
      <c r="EF277" s="58"/>
      <c r="EG277" s="58"/>
      <c r="EH277" s="58"/>
      <c r="EI277" s="58"/>
      <c r="EJ277" s="58"/>
      <c r="EK277" s="58"/>
      <c r="EL277" s="58"/>
      <c r="EM277" s="58"/>
      <c r="EN277" s="58"/>
      <c r="EO277" s="58"/>
      <c r="EP277" s="58"/>
      <c r="EQ277" s="58"/>
    </row>
    <row r="278" spans="1:147" outlineLevel="1" x14ac:dyDescent="0.2">
      <c r="A278" s="16">
        <v>81</v>
      </c>
      <c r="B278" s="16">
        <v>0</v>
      </c>
      <c r="C278" s="1">
        <v>2.4963575434369758E-5</v>
      </c>
      <c r="D278" s="1">
        <f t="shared" si="22"/>
        <v>-2.4963575434369758E-5</v>
      </c>
      <c r="E278" s="1">
        <f t="shared" si="23"/>
        <v>4.9927774059304628E-5</v>
      </c>
      <c r="F278" s="1">
        <f t="shared" si="24"/>
        <v>-7.0659588209460028E-3</v>
      </c>
      <c r="G278" s="1">
        <f t="shared" si="25"/>
        <v>-4.9964185803458685E-3</v>
      </c>
      <c r="H278" s="1">
        <v>3.9831073824006356E-4</v>
      </c>
      <c r="I278" s="1">
        <f t="shared" si="26"/>
        <v>9.9474705702434637E-9</v>
      </c>
      <c r="J278" s="1">
        <f t="shared" si="27"/>
        <v>-4.997413941289601E-3</v>
      </c>
      <c r="AT278" s="58"/>
      <c r="AU278" s="58"/>
      <c r="AV278" s="58"/>
      <c r="AW278" s="58"/>
      <c r="AX278" s="58"/>
      <c r="AY278" s="58"/>
      <c r="AZ278" s="58"/>
      <c r="BA278" s="71"/>
      <c r="BB278" s="58"/>
      <c r="BC278" s="58"/>
      <c r="BD278" s="58"/>
      <c r="BE278" s="58">
        <f t="shared" si="28"/>
        <v>1</v>
      </c>
      <c r="BF278" s="58">
        <f t="shared" si="29"/>
        <v>2.4963575434369758E-5</v>
      </c>
      <c r="BG278" s="58" t="e">
        <f t="shared" si="30"/>
        <v>#N/A</v>
      </c>
      <c r="BH278" s="58"/>
      <c r="BI278" s="58"/>
      <c r="BJ278" s="58"/>
      <c r="BK278" s="58"/>
      <c r="BL278" s="58"/>
      <c r="BM278" s="58"/>
      <c r="BN278" s="58"/>
      <c r="BO278" s="58"/>
      <c r="BP278" s="58"/>
      <c r="BQ278" s="58"/>
      <c r="BR278" s="58"/>
      <c r="BS278" s="58"/>
      <c r="BT278" s="58"/>
      <c r="BU278" s="58"/>
      <c r="BV278" s="58"/>
      <c r="BW278" s="58"/>
      <c r="BX278" s="58"/>
      <c r="BY278" s="58"/>
      <c r="BZ278" s="58"/>
      <c r="CA278" s="58"/>
      <c r="CB278" s="58"/>
      <c r="CC278" s="58"/>
      <c r="CD278" s="58"/>
      <c r="CE278" s="58"/>
      <c r="CF278" s="58"/>
      <c r="CG278" s="58"/>
      <c r="CH278" s="58"/>
      <c r="CI278" s="58"/>
      <c r="CJ278" s="58"/>
      <c r="CK278" s="58"/>
      <c r="CL278" s="58"/>
      <c r="CM278" s="58"/>
      <c r="CN278" s="58"/>
      <c r="CO278" s="58"/>
      <c r="CP278" s="58"/>
      <c r="CQ278" s="58"/>
      <c r="CR278" s="58"/>
      <c r="CS278" s="58"/>
      <c r="CT278" s="58"/>
      <c r="CU278" s="58"/>
      <c r="CV278" s="58"/>
      <c r="CW278" s="58"/>
      <c r="CX278" s="58"/>
      <c r="CY278" s="58"/>
      <c r="CZ278" s="58"/>
      <c r="DA278" s="58"/>
      <c r="DB278" s="58"/>
      <c r="DC278" s="58"/>
      <c r="DD278" s="58"/>
      <c r="DE278" s="58"/>
      <c r="DF278" s="58"/>
      <c r="DG278" s="58"/>
      <c r="DH278" s="58"/>
      <c r="DI278" s="58"/>
      <c r="DJ278" s="58"/>
      <c r="DK278" s="58"/>
      <c r="DL278" s="58"/>
      <c r="DM278" s="58"/>
      <c r="DN278" s="58"/>
      <c r="DO278" s="58"/>
      <c r="DP278" s="58"/>
      <c r="DQ278" s="58"/>
      <c r="DR278" s="58"/>
      <c r="DS278" s="58"/>
      <c r="DT278" s="58"/>
      <c r="DU278" s="58"/>
      <c r="DV278" s="58"/>
      <c r="DW278" s="58"/>
      <c r="DX278" s="58"/>
      <c r="DY278" s="58"/>
      <c r="DZ278" s="58"/>
      <c r="EA278" s="58"/>
      <c r="EB278" s="58"/>
      <c r="EC278" s="58"/>
      <c r="ED278" s="58"/>
      <c r="EE278" s="58"/>
      <c r="EF278" s="58"/>
      <c r="EG278" s="58"/>
      <c r="EH278" s="58"/>
      <c r="EI278" s="58"/>
      <c r="EJ278" s="58"/>
      <c r="EK278" s="58"/>
      <c r="EL278" s="58"/>
      <c r="EM278" s="58"/>
      <c r="EN278" s="58"/>
      <c r="EO278" s="58"/>
      <c r="EP278" s="58"/>
      <c r="EQ278" s="58"/>
    </row>
    <row r="279" spans="1:147" outlineLevel="1" x14ac:dyDescent="0.2">
      <c r="A279" s="16">
        <v>82</v>
      </c>
      <c r="B279" s="16">
        <v>0</v>
      </c>
      <c r="C279" s="1">
        <v>0.26290149644203653</v>
      </c>
      <c r="D279" s="1">
        <f t="shared" si="22"/>
        <v>-0.26290149644203653</v>
      </c>
      <c r="E279" s="1">
        <f t="shared" si="23"/>
        <v>0.61006748192802884</v>
      </c>
      <c r="F279" s="1">
        <f t="shared" si="24"/>
        <v>-0.78106816727352857</v>
      </c>
      <c r="G279" s="1">
        <f t="shared" si="25"/>
        <v>-0.59721920398951256</v>
      </c>
      <c r="H279" s="1">
        <v>0.46693840988384899</v>
      </c>
      <c r="I279" s="1">
        <f t="shared" si="26"/>
        <v>0.31242784856205108</v>
      </c>
      <c r="J279" s="1">
        <f t="shared" si="27"/>
        <v>-0.81798449018054009</v>
      </c>
      <c r="AT279" s="58"/>
      <c r="AU279" s="58"/>
      <c r="AV279" s="58"/>
      <c r="AW279" s="58"/>
      <c r="AX279" s="58"/>
      <c r="AY279" s="58"/>
      <c r="AZ279" s="58"/>
      <c r="BA279" s="71"/>
      <c r="BB279" s="58"/>
      <c r="BC279" s="58"/>
      <c r="BD279" s="58"/>
      <c r="BE279" s="58">
        <f t="shared" si="28"/>
        <v>1</v>
      </c>
      <c r="BF279" s="58">
        <f t="shared" si="29"/>
        <v>0.26290149644203653</v>
      </c>
      <c r="BG279" s="58" t="e">
        <f t="shared" si="30"/>
        <v>#N/A</v>
      </c>
      <c r="BH279" s="58"/>
      <c r="BI279" s="58"/>
      <c r="BJ279" s="58"/>
      <c r="BK279" s="58"/>
      <c r="BL279" s="58"/>
      <c r="BM279" s="58"/>
      <c r="BN279" s="58"/>
      <c r="BO279" s="58"/>
      <c r="BP279" s="58"/>
      <c r="BQ279" s="58"/>
      <c r="BR279" s="58"/>
      <c r="BS279" s="58"/>
      <c r="BT279" s="58"/>
      <c r="BU279" s="58"/>
      <c r="BV279" s="58"/>
      <c r="BW279" s="58"/>
      <c r="BX279" s="58"/>
      <c r="BY279" s="58"/>
      <c r="BZ279" s="58"/>
      <c r="CA279" s="58"/>
      <c r="CB279" s="58"/>
      <c r="CC279" s="58"/>
      <c r="CD279" s="58"/>
      <c r="CE279" s="58"/>
      <c r="CF279" s="58"/>
      <c r="CG279" s="58"/>
      <c r="CH279" s="58"/>
      <c r="CI279" s="58"/>
      <c r="CJ279" s="58"/>
      <c r="CK279" s="58"/>
      <c r="CL279" s="58"/>
      <c r="CM279" s="58"/>
      <c r="CN279" s="58"/>
      <c r="CO279" s="58"/>
      <c r="CP279" s="58"/>
      <c r="CQ279" s="58"/>
      <c r="CR279" s="58"/>
      <c r="CS279" s="58"/>
      <c r="CT279" s="58"/>
      <c r="CU279" s="58"/>
      <c r="CV279" s="58"/>
      <c r="CW279" s="58"/>
      <c r="CX279" s="58"/>
      <c r="CY279" s="58"/>
      <c r="CZ279" s="58"/>
      <c r="DA279" s="58"/>
      <c r="DB279" s="58"/>
      <c r="DC279" s="58"/>
      <c r="DD279" s="58"/>
      <c r="DE279" s="58"/>
      <c r="DF279" s="58"/>
      <c r="DG279" s="58"/>
      <c r="DH279" s="58"/>
      <c r="DI279" s="58"/>
      <c r="DJ279" s="58"/>
      <c r="DK279" s="58"/>
      <c r="DL279" s="58"/>
      <c r="DM279" s="58"/>
      <c r="DN279" s="58"/>
      <c r="DO279" s="58"/>
      <c r="DP279" s="58"/>
      <c r="DQ279" s="58"/>
      <c r="DR279" s="58"/>
      <c r="DS279" s="58"/>
      <c r="DT279" s="58"/>
      <c r="DU279" s="58"/>
      <c r="DV279" s="58"/>
      <c r="DW279" s="58"/>
      <c r="DX279" s="58"/>
      <c r="DY279" s="58"/>
      <c r="DZ279" s="58"/>
      <c r="EA279" s="58"/>
      <c r="EB279" s="58"/>
      <c r="EC279" s="58"/>
      <c r="ED279" s="58"/>
      <c r="EE279" s="58"/>
      <c r="EF279" s="58"/>
      <c r="EG279" s="58"/>
      <c r="EH279" s="58"/>
      <c r="EI279" s="58"/>
      <c r="EJ279" s="58"/>
      <c r="EK279" s="58"/>
      <c r="EL279" s="58"/>
      <c r="EM279" s="58"/>
      <c r="EN279" s="58"/>
      <c r="EO279" s="58"/>
      <c r="EP279" s="58"/>
      <c r="EQ279" s="58"/>
    </row>
    <row r="280" spans="1:147" outlineLevel="1" x14ac:dyDescent="0.2">
      <c r="A280" s="16">
        <v>83</v>
      </c>
      <c r="B280" s="16">
        <v>0</v>
      </c>
      <c r="C280" s="1">
        <v>1.3045506041004156E-8</v>
      </c>
      <c r="D280" s="1">
        <f t="shared" si="22"/>
        <v>-1.3045506041004156E-8</v>
      </c>
      <c r="E280" s="1">
        <f t="shared" si="23"/>
        <v>2.6091012291463457E-8</v>
      </c>
      <c r="F280" s="1">
        <f t="shared" si="24"/>
        <v>-1.6152712555934207E-4</v>
      </c>
      <c r="G280" s="1">
        <f t="shared" si="25"/>
        <v>-1.1421692611513141E-4</v>
      </c>
      <c r="H280" s="1">
        <v>3.3938859116397424E-7</v>
      </c>
      <c r="I280" s="1">
        <f t="shared" si="26"/>
        <v>4.4274974766785721E-15</v>
      </c>
      <c r="J280" s="1">
        <f t="shared" si="27"/>
        <v>-1.1421694549709715E-4</v>
      </c>
      <c r="AT280" s="58"/>
      <c r="AU280" s="58"/>
      <c r="AV280" s="58"/>
      <c r="AW280" s="58"/>
      <c r="AX280" s="58"/>
      <c r="AY280" s="58"/>
      <c r="AZ280" s="58"/>
      <c r="BA280" s="71"/>
      <c r="BB280" s="58"/>
      <c r="BC280" s="58"/>
      <c r="BD280" s="58"/>
      <c r="BE280" s="58">
        <f t="shared" si="28"/>
        <v>1</v>
      </c>
      <c r="BF280" s="58">
        <f t="shared" si="29"/>
        <v>1.3045506041004156E-8</v>
      </c>
      <c r="BG280" s="58" t="e">
        <f t="shared" si="30"/>
        <v>#N/A</v>
      </c>
      <c r="BH280" s="58"/>
      <c r="BI280" s="58"/>
      <c r="BJ280" s="58"/>
      <c r="BK280" s="58"/>
      <c r="BL280" s="58"/>
      <c r="BM280" s="58"/>
      <c r="BN280" s="58"/>
      <c r="BO280" s="58"/>
      <c r="BP280" s="58"/>
      <c r="BQ280" s="58"/>
      <c r="BR280" s="58"/>
      <c r="BS280" s="58"/>
      <c r="BT280" s="58"/>
      <c r="BU280" s="58"/>
      <c r="BV280" s="58"/>
      <c r="BW280" s="58"/>
      <c r="BX280" s="58"/>
      <c r="BY280" s="58"/>
      <c r="BZ280" s="58"/>
      <c r="CA280" s="58"/>
      <c r="CB280" s="58"/>
      <c r="CC280" s="58"/>
      <c r="CD280" s="58"/>
      <c r="CE280" s="58"/>
      <c r="CF280" s="58"/>
      <c r="CG280" s="58"/>
      <c r="CH280" s="58"/>
      <c r="CI280" s="58"/>
      <c r="CJ280" s="58"/>
      <c r="CK280" s="58"/>
      <c r="CL280" s="58"/>
      <c r="CM280" s="58"/>
      <c r="CN280" s="58"/>
      <c r="CO280" s="58"/>
      <c r="CP280" s="58"/>
      <c r="CQ280" s="58"/>
      <c r="CR280" s="58"/>
      <c r="CS280" s="58"/>
      <c r="CT280" s="58"/>
      <c r="CU280" s="58"/>
      <c r="CV280" s="58"/>
      <c r="CW280" s="58"/>
      <c r="CX280" s="58"/>
      <c r="CY280" s="58"/>
      <c r="CZ280" s="58"/>
      <c r="DA280" s="58"/>
      <c r="DB280" s="58"/>
      <c r="DC280" s="58"/>
      <c r="DD280" s="58"/>
      <c r="DE280" s="58"/>
      <c r="DF280" s="58"/>
      <c r="DG280" s="58"/>
      <c r="DH280" s="58"/>
      <c r="DI280" s="58"/>
      <c r="DJ280" s="58"/>
      <c r="DK280" s="58"/>
      <c r="DL280" s="58"/>
      <c r="DM280" s="58"/>
      <c r="DN280" s="58"/>
      <c r="DO280" s="58"/>
      <c r="DP280" s="58"/>
      <c r="DQ280" s="58"/>
      <c r="DR280" s="58"/>
      <c r="DS280" s="58"/>
      <c r="DT280" s="58"/>
      <c r="DU280" s="58"/>
      <c r="DV280" s="58"/>
      <c r="DW280" s="58"/>
      <c r="DX280" s="58"/>
      <c r="DY280" s="58"/>
      <c r="DZ280" s="58"/>
      <c r="EA280" s="58"/>
      <c r="EB280" s="58"/>
      <c r="EC280" s="58"/>
      <c r="ED280" s="58"/>
      <c r="EE280" s="58"/>
      <c r="EF280" s="58"/>
      <c r="EG280" s="58"/>
      <c r="EH280" s="58"/>
      <c r="EI280" s="58"/>
      <c r="EJ280" s="58"/>
      <c r="EK280" s="58"/>
      <c r="EL280" s="58"/>
      <c r="EM280" s="58"/>
      <c r="EN280" s="58"/>
      <c r="EO280" s="58"/>
      <c r="EP280" s="58"/>
      <c r="EQ280" s="58"/>
    </row>
    <row r="281" spans="1:147" outlineLevel="1" x14ac:dyDescent="0.2">
      <c r="A281" s="16">
        <v>84</v>
      </c>
      <c r="B281" s="16">
        <v>0</v>
      </c>
      <c r="C281" s="1">
        <v>3.7590374855720559E-3</v>
      </c>
      <c r="D281" s="1">
        <f t="shared" si="22"/>
        <v>-3.7590374855720559E-3</v>
      </c>
      <c r="E281" s="1">
        <f t="shared" si="23"/>
        <v>7.5322408451391158E-3</v>
      </c>
      <c r="F281" s="1">
        <f t="shared" si="24"/>
        <v>-8.6788483366971661E-2</v>
      </c>
      <c r="G281" s="1">
        <f t="shared" si="25"/>
        <v>-6.1426550980614655E-2</v>
      </c>
      <c r="H281" s="1">
        <v>1.2742868904907764E-2</v>
      </c>
      <c r="I281" s="1">
        <f t="shared" si="26"/>
        <v>4.8702269292551327E-5</v>
      </c>
      <c r="J281" s="1">
        <f t="shared" si="27"/>
        <v>-6.1821706824274937E-2</v>
      </c>
      <c r="AT281" s="58"/>
      <c r="AU281" s="58"/>
      <c r="AV281" s="58"/>
      <c r="AW281" s="58"/>
      <c r="AX281" s="58"/>
      <c r="AY281" s="58"/>
      <c r="AZ281" s="58"/>
      <c r="BA281" s="71"/>
      <c r="BB281" s="58"/>
      <c r="BC281" s="58"/>
      <c r="BD281" s="58"/>
      <c r="BE281" s="58">
        <f t="shared" si="28"/>
        <v>1</v>
      </c>
      <c r="BF281" s="58">
        <f t="shared" si="29"/>
        <v>3.7590374855720559E-3</v>
      </c>
      <c r="BG281" s="58" t="e">
        <f t="shared" si="30"/>
        <v>#N/A</v>
      </c>
      <c r="BH281" s="58"/>
      <c r="BI281" s="58"/>
      <c r="BJ281" s="58"/>
      <c r="BK281" s="58"/>
      <c r="BL281" s="58"/>
      <c r="BM281" s="58"/>
      <c r="BN281" s="58"/>
      <c r="BO281" s="58"/>
      <c r="BP281" s="58"/>
      <c r="BQ281" s="58"/>
      <c r="BR281" s="58"/>
      <c r="BS281" s="58"/>
      <c r="BT281" s="58"/>
      <c r="BU281" s="58"/>
      <c r="BV281" s="58"/>
      <c r="BW281" s="58"/>
      <c r="BX281" s="58"/>
      <c r="BY281" s="58"/>
      <c r="BZ281" s="58"/>
      <c r="CA281" s="58"/>
      <c r="CB281" s="58"/>
      <c r="CC281" s="58"/>
      <c r="CD281" s="58"/>
      <c r="CE281" s="58"/>
      <c r="CF281" s="58"/>
      <c r="CG281" s="58"/>
      <c r="CH281" s="58"/>
      <c r="CI281" s="58"/>
      <c r="CJ281" s="58"/>
      <c r="CK281" s="58"/>
      <c r="CL281" s="58"/>
      <c r="CM281" s="58"/>
      <c r="CN281" s="58"/>
      <c r="CO281" s="58"/>
      <c r="CP281" s="58"/>
      <c r="CQ281" s="58"/>
      <c r="CR281" s="58"/>
      <c r="CS281" s="58"/>
      <c r="CT281" s="58"/>
      <c r="CU281" s="58"/>
      <c r="CV281" s="58"/>
      <c r="CW281" s="58"/>
      <c r="CX281" s="58"/>
      <c r="CY281" s="58"/>
      <c r="CZ281" s="58"/>
      <c r="DA281" s="58"/>
      <c r="DB281" s="58"/>
      <c r="DC281" s="58"/>
      <c r="DD281" s="58"/>
      <c r="DE281" s="58"/>
      <c r="DF281" s="58"/>
      <c r="DG281" s="58"/>
      <c r="DH281" s="58"/>
      <c r="DI281" s="58"/>
      <c r="DJ281" s="58"/>
      <c r="DK281" s="58"/>
      <c r="DL281" s="58"/>
      <c r="DM281" s="58"/>
      <c r="DN281" s="58"/>
      <c r="DO281" s="58"/>
      <c r="DP281" s="58"/>
      <c r="DQ281" s="58"/>
      <c r="DR281" s="58"/>
      <c r="DS281" s="58"/>
      <c r="DT281" s="58"/>
      <c r="DU281" s="58"/>
      <c r="DV281" s="58"/>
      <c r="DW281" s="58"/>
      <c r="DX281" s="58"/>
      <c r="DY281" s="58"/>
      <c r="DZ281" s="58"/>
      <c r="EA281" s="58"/>
      <c r="EB281" s="58"/>
      <c r="EC281" s="58"/>
      <c r="ED281" s="58"/>
      <c r="EE281" s="58"/>
      <c r="EF281" s="58"/>
      <c r="EG281" s="58"/>
      <c r="EH281" s="58"/>
      <c r="EI281" s="58"/>
      <c r="EJ281" s="58"/>
      <c r="EK281" s="58"/>
      <c r="EL281" s="58"/>
      <c r="EM281" s="58"/>
      <c r="EN281" s="58"/>
      <c r="EO281" s="58"/>
      <c r="EP281" s="58"/>
      <c r="EQ281" s="58"/>
    </row>
    <row r="282" spans="1:147" outlineLevel="1" x14ac:dyDescent="0.2">
      <c r="A282" s="16">
        <v>85</v>
      </c>
      <c r="B282" s="16">
        <v>0</v>
      </c>
      <c r="C282" s="1">
        <v>1.6267312514317417E-3</v>
      </c>
      <c r="D282" s="1">
        <f t="shared" si="22"/>
        <v>-1.6267312514317417E-3</v>
      </c>
      <c r="E282" s="1">
        <f t="shared" si="23"/>
        <v>3.2561116307639505E-3</v>
      </c>
      <c r="F282" s="1">
        <f t="shared" si="24"/>
        <v>-5.7062348626427485E-2</v>
      </c>
      <c r="G282" s="1">
        <f t="shared" si="25"/>
        <v>-4.0365601912460053E-2</v>
      </c>
      <c r="H282" s="1">
        <v>6.4973921086423957E-3</v>
      </c>
      <c r="I282" s="1">
        <f t="shared" si="26"/>
        <v>1.065596857074956E-5</v>
      </c>
      <c r="J282" s="1">
        <f t="shared" si="27"/>
        <v>-4.0497379993352019E-2</v>
      </c>
      <c r="AT282" s="58"/>
      <c r="AU282" s="58"/>
      <c r="AV282" s="58"/>
      <c r="AW282" s="58"/>
      <c r="AX282" s="58"/>
      <c r="AY282" s="58"/>
      <c r="AZ282" s="58"/>
      <c r="BA282" s="71"/>
      <c r="BB282" s="58"/>
      <c r="BC282" s="58"/>
      <c r="BD282" s="58"/>
      <c r="BE282" s="58">
        <f t="shared" si="28"/>
        <v>1</v>
      </c>
      <c r="BF282" s="58">
        <f t="shared" si="29"/>
        <v>1.6267312514317417E-3</v>
      </c>
      <c r="BG282" s="58" t="e">
        <f t="shared" si="30"/>
        <v>#N/A</v>
      </c>
      <c r="BH282" s="58"/>
      <c r="BI282" s="58"/>
      <c r="BJ282" s="58"/>
      <c r="BK282" s="58"/>
      <c r="BL282" s="58"/>
      <c r="BM282" s="58"/>
      <c r="BN282" s="58"/>
      <c r="BO282" s="58"/>
      <c r="BP282" s="58"/>
      <c r="BQ282" s="58"/>
      <c r="BR282" s="58"/>
      <c r="BS282" s="58"/>
      <c r="BT282" s="58"/>
      <c r="BU282" s="58"/>
      <c r="BV282" s="58"/>
      <c r="BW282" s="58"/>
      <c r="BX282" s="58"/>
      <c r="BY282" s="58"/>
      <c r="BZ282" s="58"/>
      <c r="CA282" s="58"/>
      <c r="CB282" s="58"/>
      <c r="CC282" s="58"/>
      <c r="CD282" s="58"/>
      <c r="CE282" s="58"/>
      <c r="CF282" s="58"/>
      <c r="CG282" s="58"/>
      <c r="CH282" s="58"/>
      <c r="CI282" s="58"/>
      <c r="CJ282" s="58"/>
      <c r="CK282" s="58"/>
      <c r="CL282" s="58"/>
      <c r="CM282" s="58"/>
      <c r="CN282" s="58"/>
      <c r="CO282" s="58"/>
      <c r="CP282" s="58"/>
      <c r="CQ282" s="58"/>
      <c r="CR282" s="58"/>
      <c r="CS282" s="58"/>
      <c r="CT282" s="58"/>
      <c r="CU282" s="58"/>
      <c r="CV282" s="58"/>
      <c r="CW282" s="58"/>
      <c r="CX282" s="58"/>
      <c r="CY282" s="58"/>
      <c r="CZ282" s="58"/>
      <c r="DA282" s="58"/>
      <c r="DB282" s="58"/>
      <c r="DC282" s="58"/>
      <c r="DD282" s="58"/>
      <c r="DE282" s="58"/>
      <c r="DF282" s="58"/>
      <c r="DG282" s="58"/>
      <c r="DH282" s="58"/>
      <c r="DI282" s="58"/>
      <c r="DJ282" s="58"/>
      <c r="DK282" s="58"/>
      <c r="DL282" s="58"/>
      <c r="DM282" s="58"/>
      <c r="DN282" s="58"/>
      <c r="DO282" s="58"/>
      <c r="DP282" s="58"/>
      <c r="DQ282" s="58"/>
      <c r="DR282" s="58"/>
      <c r="DS282" s="58"/>
      <c r="DT282" s="58"/>
      <c r="DU282" s="58"/>
      <c r="DV282" s="58"/>
      <c r="DW282" s="58"/>
      <c r="DX282" s="58"/>
      <c r="DY282" s="58"/>
      <c r="DZ282" s="58"/>
      <c r="EA282" s="58"/>
      <c r="EB282" s="58"/>
      <c r="EC282" s="58"/>
      <c r="ED282" s="58"/>
      <c r="EE282" s="58"/>
      <c r="EF282" s="58"/>
      <c r="EG282" s="58"/>
      <c r="EH282" s="58"/>
      <c r="EI282" s="58"/>
      <c r="EJ282" s="58"/>
      <c r="EK282" s="58"/>
      <c r="EL282" s="58"/>
      <c r="EM282" s="58"/>
      <c r="EN282" s="58"/>
      <c r="EO282" s="58"/>
      <c r="EP282" s="58"/>
      <c r="EQ282" s="58"/>
    </row>
    <row r="283" spans="1:147" outlineLevel="1" x14ac:dyDescent="0.2">
      <c r="A283" s="16">
        <v>86</v>
      </c>
      <c r="B283" s="16">
        <v>0</v>
      </c>
      <c r="C283" s="1">
        <v>1.1687127133394619E-5</v>
      </c>
      <c r="D283" s="1">
        <f t="shared" si="22"/>
        <v>-1.1687127133394619E-5</v>
      </c>
      <c r="E283" s="1">
        <f t="shared" si="23"/>
        <v>2.3374390856758983E-5</v>
      </c>
      <c r="F283" s="1">
        <f t="shared" si="24"/>
        <v>-4.834706904948736E-3</v>
      </c>
      <c r="G283" s="1">
        <f t="shared" si="25"/>
        <v>-3.4186640261850243E-3</v>
      </c>
      <c r="H283" s="1">
        <v>1.4326919495462185E-4</v>
      </c>
      <c r="I283" s="1">
        <f t="shared" si="26"/>
        <v>1.6746647928267234E-9</v>
      </c>
      <c r="J283" s="1">
        <f t="shared" si="27"/>
        <v>-3.4189089471239839E-3</v>
      </c>
      <c r="AT283" s="58"/>
      <c r="AU283" s="58"/>
      <c r="AV283" s="58"/>
      <c r="AW283" s="58"/>
      <c r="AX283" s="58"/>
      <c r="AY283" s="58"/>
      <c r="AZ283" s="58"/>
      <c r="BA283" s="71"/>
      <c r="BB283" s="58"/>
      <c r="BC283" s="58"/>
      <c r="BD283" s="58"/>
      <c r="BE283" s="58">
        <f t="shared" si="28"/>
        <v>1</v>
      </c>
      <c r="BF283" s="58">
        <f t="shared" si="29"/>
        <v>1.1687127133394619E-5</v>
      </c>
      <c r="BG283" s="58" t="e">
        <f t="shared" si="30"/>
        <v>#N/A</v>
      </c>
      <c r="BH283" s="58"/>
      <c r="BI283" s="58"/>
      <c r="BJ283" s="58"/>
      <c r="BK283" s="58"/>
      <c r="BL283" s="58"/>
      <c r="BM283" s="58"/>
      <c r="BN283" s="58"/>
      <c r="BO283" s="58"/>
      <c r="BP283" s="58"/>
      <c r="BQ283" s="58"/>
      <c r="BR283" s="58"/>
      <c r="BS283" s="58"/>
      <c r="BT283" s="58"/>
      <c r="BU283" s="58"/>
      <c r="BV283" s="58"/>
      <c r="BW283" s="58"/>
      <c r="BX283" s="58"/>
      <c r="BY283" s="58"/>
      <c r="BZ283" s="58"/>
      <c r="CA283" s="58"/>
      <c r="CB283" s="58"/>
      <c r="CC283" s="58"/>
      <c r="CD283" s="58"/>
      <c r="CE283" s="58"/>
      <c r="CF283" s="58"/>
      <c r="CG283" s="58"/>
      <c r="CH283" s="58"/>
      <c r="CI283" s="58"/>
      <c r="CJ283" s="58"/>
      <c r="CK283" s="58"/>
      <c r="CL283" s="58"/>
      <c r="CM283" s="58"/>
      <c r="CN283" s="58"/>
      <c r="CO283" s="58"/>
      <c r="CP283" s="58"/>
      <c r="CQ283" s="58"/>
      <c r="CR283" s="58"/>
      <c r="CS283" s="58"/>
      <c r="CT283" s="58"/>
      <c r="CU283" s="58"/>
      <c r="CV283" s="58"/>
      <c r="CW283" s="58"/>
      <c r="CX283" s="58"/>
      <c r="CY283" s="58"/>
      <c r="CZ283" s="58"/>
      <c r="DA283" s="58"/>
      <c r="DB283" s="58"/>
      <c r="DC283" s="58"/>
      <c r="DD283" s="58"/>
      <c r="DE283" s="58"/>
      <c r="DF283" s="58"/>
      <c r="DG283" s="58"/>
      <c r="DH283" s="58"/>
      <c r="DI283" s="58"/>
      <c r="DJ283" s="58"/>
      <c r="DK283" s="58"/>
      <c r="DL283" s="58"/>
      <c r="DM283" s="58"/>
      <c r="DN283" s="58"/>
      <c r="DO283" s="58"/>
      <c r="DP283" s="58"/>
      <c r="DQ283" s="58"/>
      <c r="DR283" s="58"/>
      <c r="DS283" s="58"/>
      <c r="DT283" s="58"/>
      <c r="DU283" s="58"/>
      <c r="DV283" s="58"/>
      <c r="DW283" s="58"/>
      <c r="DX283" s="58"/>
      <c r="DY283" s="58"/>
      <c r="DZ283" s="58"/>
      <c r="EA283" s="58"/>
      <c r="EB283" s="58"/>
      <c r="EC283" s="58"/>
      <c r="ED283" s="58"/>
      <c r="EE283" s="58"/>
      <c r="EF283" s="58"/>
      <c r="EG283" s="58"/>
      <c r="EH283" s="58"/>
      <c r="EI283" s="58"/>
      <c r="EJ283" s="58"/>
      <c r="EK283" s="58"/>
      <c r="EL283" s="58"/>
      <c r="EM283" s="58"/>
      <c r="EN283" s="58"/>
      <c r="EO283" s="58"/>
      <c r="EP283" s="58"/>
      <c r="EQ283" s="58"/>
    </row>
    <row r="284" spans="1:147" outlineLevel="1" x14ac:dyDescent="0.2">
      <c r="A284" s="16">
        <v>87</v>
      </c>
      <c r="B284" s="16">
        <v>0</v>
      </c>
      <c r="C284" s="1">
        <v>2.8474747691076252E-8</v>
      </c>
      <c r="D284" s="1">
        <f t="shared" si="22"/>
        <v>-2.8474747691076252E-8</v>
      </c>
      <c r="E284" s="1">
        <f t="shared" si="23"/>
        <v>5.6949496307285979E-8</v>
      </c>
      <c r="F284" s="1">
        <f t="shared" si="24"/>
        <v>-2.3864093594202563E-4</v>
      </c>
      <c r="G284" s="1">
        <f t="shared" si="25"/>
        <v>-1.6874462510517937E-4</v>
      </c>
      <c r="H284" s="1">
        <v>6.509375269508047E-7</v>
      </c>
      <c r="I284" s="1">
        <f t="shared" si="26"/>
        <v>1.8535294435683521E-14</v>
      </c>
      <c r="J284" s="1">
        <f t="shared" si="27"/>
        <v>-1.6874468002631065E-4</v>
      </c>
      <c r="AT284" s="58"/>
      <c r="AU284" s="58"/>
      <c r="AV284" s="58"/>
      <c r="AW284" s="58"/>
      <c r="AX284" s="58"/>
      <c r="AY284" s="58"/>
      <c r="AZ284" s="58"/>
      <c r="BA284" s="71"/>
      <c r="BB284" s="58"/>
      <c r="BC284" s="58"/>
      <c r="BD284" s="58"/>
      <c r="BE284" s="58">
        <f t="shared" si="28"/>
        <v>1</v>
      </c>
      <c r="BF284" s="58">
        <f t="shared" si="29"/>
        <v>2.8474747691076252E-8</v>
      </c>
      <c r="BG284" s="58" t="e">
        <f t="shared" si="30"/>
        <v>#N/A</v>
      </c>
      <c r="BH284" s="58"/>
      <c r="BI284" s="58"/>
      <c r="BJ284" s="58"/>
      <c r="BK284" s="58"/>
      <c r="BL284" s="58"/>
      <c r="BM284" s="58"/>
      <c r="BN284" s="58"/>
      <c r="BO284" s="58"/>
      <c r="BP284" s="58"/>
      <c r="BQ284" s="58"/>
      <c r="BR284" s="58"/>
      <c r="BS284" s="58"/>
      <c r="BT284" s="58"/>
      <c r="BU284" s="58"/>
      <c r="BV284" s="58"/>
      <c r="BW284" s="58"/>
      <c r="BX284" s="58"/>
      <c r="BY284" s="58"/>
      <c r="BZ284" s="58"/>
      <c r="CA284" s="58"/>
      <c r="CB284" s="58"/>
      <c r="CC284" s="58"/>
      <c r="CD284" s="58"/>
      <c r="CE284" s="58"/>
      <c r="CF284" s="58"/>
      <c r="CG284" s="58"/>
      <c r="CH284" s="58"/>
      <c r="CI284" s="58"/>
      <c r="CJ284" s="58"/>
      <c r="CK284" s="58"/>
      <c r="CL284" s="58"/>
      <c r="CM284" s="58"/>
      <c r="CN284" s="58"/>
      <c r="CO284" s="58"/>
      <c r="CP284" s="58"/>
      <c r="CQ284" s="58"/>
      <c r="CR284" s="58"/>
      <c r="CS284" s="58"/>
      <c r="CT284" s="58"/>
      <c r="CU284" s="58"/>
      <c r="CV284" s="58"/>
      <c r="CW284" s="58"/>
      <c r="CX284" s="58"/>
      <c r="CY284" s="58"/>
      <c r="CZ284" s="58"/>
      <c r="DA284" s="58"/>
      <c r="DB284" s="58"/>
      <c r="DC284" s="58"/>
      <c r="DD284" s="58"/>
      <c r="DE284" s="58"/>
      <c r="DF284" s="58"/>
      <c r="DG284" s="58"/>
      <c r="DH284" s="58"/>
      <c r="DI284" s="58"/>
      <c r="DJ284" s="58"/>
      <c r="DK284" s="58"/>
      <c r="DL284" s="58"/>
      <c r="DM284" s="58"/>
      <c r="DN284" s="58"/>
      <c r="DO284" s="58"/>
      <c r="DP284" s="58"/>
      <c r="DQ284" s="58"/>
      <c r="DR284" s="58"/>
      <c r="DS284" s="58"/>
      <c r="DT284" s="58"/>
      <c r="DU284" s="58"/>
      <c r="DV284" s="58"/>
      <c r="DW284" s="58"/>
      <c r="DX284" s="58"/>
      <c r="DY284" s="58"/>
      <c r="DZ284" s="58"/>
      <c r="EA284" s="58"/>
      <c r="EB284" s="58"/>
      <c r="EC284" s="58"/>
      <c r="ED284" s="58"/>
      <c r="EE284" s="58"/>
      <c r="EF284" s="58"/>
      <c r="EG284" s="58"/>
      <c r="EH284" s="58"/>
      <c r="EI284" s="58"/>
      <c r="EJ284" s="58"/>
      <c r="EK284" s="58"/>
      <c r="EL284" s="58"/>
      <c r="EM284" s="58"/>
      <c r="EN284" s="58"/>
      <c r="EO284" s="58"/>
      <c r="EP284" s="58"/>
      <c r="EQ284" s="58"/>
    </row>
    <row r="285" spans="1:147" outlineLevel="1" x14ac:dyDescent="0.2">
      <c r="A285" s="16">
        <v>88</v>
      </c>
      <c r="B285" s="16">
        <v>0</v>
      </c>
      <c r="C285" s="1">
        <v>2.9817763836224718E-6</v>
      </c>
      <c r="D285" s="1">
        <f t="shared" si="22"/>
        <v>-2.9817763836224718E-6</v>
      </c>
      <c r="E285" s="1">
        <f t="shared" si="23"/>
        <v>5.9635616583574847E-6</v>
      </c>
      <c r="F285" s="1">
        <f t="shared" si="24"/>
        <v>-2.4420404702538171E-3</v>
      </c>
      <c r="G285" s="1">
        <f t="shared" si="25"/>
        <v>-1.7267846636565267E-3</v>
      </c>
      <c r="H285" s="1">
        <v>4.2604274904203209E-5</v>
      </c>
      <c r="I285" s="1">
        <f t="shared" si="26"/>
        <v>1.270422120873696E-10</v>
      </c>
      <c r="J285" s="1">
        <f t="shared" si="27"/>
        <v>-1.7268214490361972E-3</v>
      </c>
      <c r="AT285" s="58"/>
      <c r="AU285" s="58"/>
      <c r="AV285" s="58"/>
      <c r="AW285" s="58"/>
      <c r="AX285" s="58"/>
      <c r="AY285" s="58"/>
      <c r="AZ285" s="58"/>
      <c r="BA285" s="71"/>
      <c r="BB285" s="58"/>
      <c r="BC285" s="58"/>
      <c r="BD285" s="58"/>
      <c r="BE285" s="58">
        <f t="shared" si="28"/>
        <v>1</v>
      </c>
      <c r="BF285" s="58">
        <f t="shared" si="29"/>
        <v>2.9817763836224718E-6</v>
      </c>
      <c r="BG285" s="58" t="e">
        <f t="shared" si="30"/>
        <v>#N/A</v>
      </c>
      <c r="BH285" s="58"/>
      <c r="BI285" s="58"/>
      <c r="BJ285" s="58"/>
      <c r="BK285" s="58"/>
      <c r="BL285" s="58"/>
      <c r="BM285" s="58"/>
      <c r="BN285" s="58"/>
      <c r="BO285" s="58"/>
      <c r="BP285" s="58"/>
      <c r="BQ285" s="58"/>
      <c r="BR285" s="58"/>
      <c r="BS285" s="58"/>
      <c r="BT285" s="58"/>
      <c r="BU285" s="58"/>
      <c r="BV285" s="58"/>
      <c r="BW285" s="58"/>
      <c r="BX285" s="58"/>
      <c r="BY285" s="58"/>
      <c r="BZ285" s="58"/>
      <c r="CA285" s="58"/>
      <c r="CB285" s="58"/>
      <c r="CC285" s="58"/>
      <c r="CD285" s="58"/>
      <c r="CE285" s="58"/>
      <c r="CF285" s="58"/>
      <c r="CG285" s="58"/>
      <c r="CH285" s="58"/>
      <c r="CI285" s="58"/>
      <c r="CJ285" s="58"/>
      <c r="CK285" s="58"/>
      <c r="CL285" s="58"/>
      <c r="CM285" s="58"/>
      <c r="CN285" s="58"/>
      <c r="CO285" s="58"/>
      <c r="CP285" s="58"/>
      <c r="CQ285" s="58"/>
      <c r="CR285" s="58"/>
      <c r="CS285" s="58"/>
      <c r="CT285" s="58"/>
      <c r="CU285" s="58"/>
      <c r="CV285" s="58"/>
      <c r="CW285" s="58"/>
      <c r="CX285" s="58"/>
      <c r="CY285" s="58"/>
      <c r="CZ285" s="58"/>
      <c r="DA285" s="58"/>
      <c r="DB285" s="58"/>
      <c r="DC285" s="58"/>
      <c r="DD285" s="58"/>
      <c r="DE285" s="58"/>
      <c r="DF285" s="58"/>
      <c r="DG285" s="58"/>
      <c r="DH285" s="58"/>
      <c r="DI285" s="58"/>
      <c r="DJ285" s="58"/>
      <c r="DK285" s="58"/>
      <c r="DL285" s="58"/>
      <c r="DM285" s="58"/>
      <c r="DN285" s="58"/>
      <c r="DO285" s="58"/>
      <c r="DP285" s="58"/>
      <c r="DQ285" s="58"/>
      <c r="DR285" s="58"/>
      <c r="DS285" s="58"/>
      <c r="DT285" s="58"/>
      <c r="DU285" s="58"/>
      <c r="DV285" s="58"/>
      <c r="DW285" s="58"/>
      <c r="DX285" s="58"/>
      <c r="DY285" s="58"/>
      <c r="DZ285" s="58"/>
      <c r="EA285" s="58"/>
      <c r="EB285" s="58"/>
      <c r="EC285" s="58"/>
      <c r="ED285" s="58"/>
      <c r="EE285" s="58"/>
      <c r="EF285" s="58"/>
      <c r="EG285" s="58"/>
      <c r="EH285" s="58"/>
      <c r="EI285" s="58"/>
      <c r="EJ285" s="58"/>
      <c r="EK285" s="58"/>
      <c r="EL285" s="58"/>
      <c r="EM285" s="58"/>
      <c r="EN285" s="58"/>
      <c r="EO285" s="58"/>
      <c r="EP285" s="58"/>
      <c r="EQ285" s="58"/>
    </row>
    <row r="286" spans="1:147" outlineLevel="1" x14ac:dyDescent="0.2">
      <c r="A286" s="16">
        <v>89</v>
      </c>
      <c r="B286" s="16">
        <v>0</v>
      </c>
      <c r="C286" s="1">
        <v>1.4378666527201168E-3</v>
      </c>
      <c r="D286" s="1">
        <f t="shared" si="22"/>
        <v>-1.4378666527201168E-3</v>
      </c>
      <c r="E286" s="1">
        <f t="shared" si="23"/>
        <v>2.8778027499127088E-3</v>
      </c>
      <c r="F286" s="1">
        <f t="shared" si="24"/>
        <v>-5.3645155884876582E-2</v>
      </c>
      <c r="G286" s="1">
        <f t="shared" si="25"/>
        <v>-3.7946503004153011E-2</v>
      </c>
      <c r="H286" s="1">
        <v>4.8586544799422825E-3</v>
      </c>
      <c r="I286" s="1">
        <f t="shared" si="26"/>
        <v>7.0303146641885691E-6</v>
      </c>
      <c r="J286" s="1">
        <f t="shared" si="27"/>
        <v>-3.8039024762845618E-2</v>
      </c>
      <c r="AT286" s="58"/>
      <c r="AU286" s="58"/>
      <c r="AV286" s="58"/>
      <c r="AW286" s="58"/>
      <c r="AX286" s="58"/>
      <c r="AY286" s="58"/>
      <c r="AZ286" s="58"/>
      <c r="BA286" s="71"/>
      <c r="BB286" s="58"/>
      <c r="BC286" s="58"/>
      <c r="BD286" s="58"/>
      <c r="BE286" s="58">
        <f t="shared" si="28"/>
        <v>1</v>
      </c>
      <c r="BF286" s="58">
        <f t="shared" si="29"/>
        <v>1.4378666527201168E-3</v>
      </c>
      <c r="BG286" s="58" t="e">
        <f t="shared" si="30"/>
        <v>#N/A</v>
      </c>
      <c r="BH286" s="58"/>
      <c r="BI286" s="58"/>
      <c r="BJ286" s="58"/>
      <c r="BK286" s="58"/>
      <c r="BL286" s="58"/>
      <c r="BM286" s="58"/>
      <c r="BN286" s="58"/>
      <c r="BO286" s="58"/>
      <c r="BP286" s="58"/>
      <c r="BQ286" s="58"/>
      <c r="BR286" s="58"/>
      <c r="BS286" s="58"/>
      <c r="BT286" s="58"/>
      <c r="BU286" s="58"/>
      <c r="BV286" s="58"/>
      <c r="BW286" s="58"/>
      <c r="BX286" s="58"/>
      <c r="BY286" s="58"/>
      <c r="BZ286" s="58"/>
      <c r="CA286" s="58"/>
      <c r="CB286" s="58"/>
      <c r="CC286" s="58"/>
      <c r="CD286" s="58"/>
      <c r="CE286" s="58"/>
      <c r="CF286" s="58"/>
      <c r="CG286" s="58"/>
      <c r="CH286" s="58"/>
      <c r="CI286" s="58"/>
      <c r="CJ286" s="58"/>
      <c r="CK286" s="58"/>
      <c r="CL286" s="58"/>
      <c r="CM286" s="58"/>
      <c r="CN286" s="58"/>
      <c r="CO286" s="58"/>
      <c r="CP286" s="58"/>
      <c r="CQ286" s="58"/>
      <c r="CR286" s="58"/>
      <c r="CS286" s="58"/>
      <c r="CT286" s="58"/>
      <c r="CU286" s="58"/>
      <c r="CV286" s="58"/>
      <c r="CW286" s="58"/>
      <c r="CX286" s="58"/>
      <c r="CY286" s="58"/>
      <c r="CZ286" s="58"/>
      <c r="DA286" s="58"/>
      <c r="DB286" s="58"/>
      <c r="DC286" s="58"/>
      <c r="DD286" s="58"/>
      <c r="DE286" s="58"/>
      <c r="DF286" s="58"/>
      <c r="DG286" s="58"/>
      <c r="DH286" s="58"/>
      <c r="DI286" s="58"/>
      <c r="DJ286" s="58"/>
      <c r="DK286" s="58"/>
      <c r="DL286" s="58"/>
      <c r="DM286" s="58"/>
      <c r="DN286" s="58"/>
      <c r="DO286" s="58"/>
      <c r="DP286" s="58"/>
      <c r="DQ286" s="58"/>
      <c r="DR286" s="58"/>
      <c r="DS286" s="58"/>
      <c r="DT286" s="58"/>
      <c r="DU286" s="58"/>
      <c r="DV286" s="58"/>
      <c r="DW286" s="58"/>
      <c r="DX286" s="58"/>
      <c r="DY286" s="58"/>
      <c r="DZ286" s="58"/>
      <c r="EA286" s="58"/>
      <c r="EB286" s="58"/>
      <c r="EC286" s="58"/>
      <c r="ED286" s="58"/>
      <c r="EE286" s="58"/>
      <c r="EF286" s="58"/>
      <c r="EG286" s="58"/>
      <c r="EH286" s="58"/>
      <c r="EI286" s="58"/>
      <c r="EJ286" s="58"/>
      <c r="EK286" s="58"/>
      <c r="EL286" s="58"/>
      <c r="EM286" s="58"/>
      <c r="EN286" s="58"/>
      <c r="EO286" s="58"/>
      <c r="EP286" s="58"/>
      <c r="EQ286" s="58"/>
    </row>
    <row r="287" spans="1:147" outlineLevel="1" x14ac:dyDescent="0.2">
      <c r="A287" s="16">
        <v>90</v>
      </c>
      <c r="B287" s="16">
        <v>0</v>
      </c>
      <c r="C287" s="1">
        <v>3.7495368178710962E-7</v>
      </c>
      <c r="D287" s="1">
        <f t="shared" si="22"/>
        <v>-3.7495368178710962E-7</v>
      </c>
      <c r="E287" s="1">
        <f t="shared" si="23"/>
        <v>7.4990750427992863E-7</v>
      </c>
      <c r="F287" s="1">
        <f t="shared" si="24"/>
        <v>-8.6597199970895634E-4</v>
      </c>
      <c r="G287" s="1">
        <f t="shared" si="25"/>
        <v>-6.1233473066405917E-4</v>
      </c>
      <c r="H287" s="1">
        <v>6.2033130727813247E-6</v>
      </c>
      <c r="I287" s="1">
        <f t="shared" si="26"/>
        <v>2.3259703767656577E-12</v>
      </c>
      <c r="J287" s="1">
        <f t="shared" si="27"/>
        <v>-6.1233662992491529E-4</v>
      </c>
      <c r="AT287" s="58"/>
      <c r="AU287" s="58"/>
      <c r="AV287" s="58"/>
      <c r="AW287" s="58"/>
      <c r="AX287" s="58"/>
      <c r="AY287" s="58"/>
      <c r="AZ287" s="58"/>
      <c r="BA287" s="71"/>
      <c r="BB287" s="58"/>
      <c r="BC287" s="58"/>
      <c r="BD287" s="58"/>
      <c r="BE287" s="58">
        <f t="shared" si="28"/>
        <v>1</v>
      </c>
      <c r="BF287" s="58">
        <f t="shared" si="29"/>
        <v>3.7495368178710962E-7</v>
      </c>
      <c r="BG287" s="58" t="e">
        <f t="shared" si="30"/>
        <v>#N/A</v>
      </c>
      <c r="BH287" s="58"/>
      <c r="BI287" s="58"/>
      <c r="BJ287" s="58"/>
      <c r="BK287" s="58"/>
      <c r="BL287" s="58"/>
      <c r="BM287" s="58"/>
      <c r="BN287" s="58"/>
      <c r="BO287" s="58"/>
      <c r="BP287" s="58"/>
      <c r="BQ287" s="58"/>
      <c r="BR287" s="58"/>
      <c r="BS287" s="58"/>
      <c r="BT287" s="58"/>
      <c r="BU287" s="58"/>
      <c r="BV287" s="58"/>
      <c r="BW287" s="58"/>
      <c r="BX287" s="58"/>
      <c r="BY287" s="58"/>
      <c r="BZ287" s="58"/>
      <c r="CA287" s="58"/>
      <c r="CB287" s="58"/>
      <c r="CC287" s="58"/>
      <c r="CD287" s="58"/>
      <c r="CE287" s="58"/>
      <c r="CF287" s="58"/>
      <c r="CG287" s="58"/>
      <c r="CH287" s="58"/>
      <c r="CI287" s="58"/>
      <c r="CJ287" s="58"/>
      <c r="CK287" s="58"/>
      <c r="CL287" s="58"/>
      <c r="CM287" s="58"/>
      <c r="CN287" s="58"/>
      <c r="CO287" s="58"/>
      <c r="CP287" s="58"/>
      <c r="CQ287" s="58"/>
      <c r="CR287" s="58"/>
      <c r="CS287" s="58"/>
      <c r="CT287" s="58"/>
      <c r="CU287" s="58"/>
      <c r="CV287" s="58"/>
      <c r="CW287" s="58"/>
      <c r="CX287" s="58"/>
      <c r="CY287" s="58"/>
      <c r="CZ287" s="58"/>
      <c r="DA287" s="58"/>
      <c r="DB287" s="58"/>
      <c r="DC287" s="58"/>
      <c r="DD287" s="58"/>
      <c r="DE287" s="58"/>
      <c r="DF287" s="58"/>
      <c r="DG287" s="58"/>
      <c r="DH287" s="58"/>
      <c r="DI287" s="58"/>
      <c r="DJ287" s="58"/>
      <c r="DK287" s="58"/>
      <c r="DL287" s="58"/>
      <c r="DM287" s="58"/>
      <c r="DN287" s="58"/>
      <c r="DO287" s="58"/>
      <c r="DP287" s="58"/>
      <c r="DQ287" s="58"/>
      <c r="DR287" s="58"/>
      <c r="DS287" s="58"/>
      <c r="DT287" s="58"/>
      <c r="DU287" s="58"/>
      <c r="DV287" s="58"/>
      <c r="DW287" s="58"/>
      <c r="DX287" s="58"/>
      <c r="DY287" s="58"/>
      <c r="DZ287" s="58"/>
      <c r="EA287" s="58"/>
      <c r="EB287" s="58"/>
      <c r="EC287" s="58"/>
      <c r="ED287" s="58"/>
      <c r="EE287" s="58"/>
      <c r="EF287" s="58"/>
      <c r="EG287" s="58"/>
      <c r="EH287" s="58"/>
      <c r="EI287" s="58"/>
      <c r="EJ287" s="58"/>
      <c r="EK287" s="58"/>
      <c r="EL287" s="58"/>
      <c r="EM287" s="58"/>
      <c r="EN287" s="58"/>
      <c r="EO287" s="58"/>
      <c r="EP287" s="58"/>
      <c r="EQ287" s="58"/>
    </row>
    <row r="288" spans="1:147" outlineLevel="1" x14ac:dyDescent="0.2">
      <c r="A288" s="16">
        <v>91</v>
      </c>
      <c r="B288" s="16">
        <v>1</v>
      </c>
      <c r="C288" s="1">
        <v>0.99743543467135598</v>
      </c>
      <c r="D288" s="1">
        <f t="shared" si="22"/>
        <v>2.5645653286440195E-3</v>
      </c>
      <c r="E288" s="1">
        <f t="shared" si="23"/>
        <v>5.1357189190421385E-3</v>
      </c>
      <c r="F288" s="1">
        <f t="shared" si="24"/>
        <v>7.1663930390693326E-2</v>
      </c>
      <c r="G288" s="1">
        <f t="shared" si="25"/>
        <v>5.0706599515952237E-2</v>
      </c>
      <c r="H288" s="1">
        <v>1.5473677613674066E-2</v>
      </c>
      <c r="I288" s="1">
        <f t="shared" si="26"/>
        <v>4.0410589522070897E-5</v>
      </c>
      <c r="J288" s="1">
        <f t="shared" si="27"/>
        <v>5.1103520661430347E-2</v>
      </c>
      <c r="AT288" s="58"/>
      <c r="AU288" s="58"/>
      <c r="AV288" s="58"/>
      <c r="AW288" s="58"/>
      <c r="AX288" s="58"/>
      <c r="AY288" s="58"/>
      <c r="AZ288" s="58"/>
      <c r="BA288" s="71"/>
      <c r="BB288" s="58"/>
      <c r="BC288" s="58"/>
      <c r="BD288" s="58"/>
      <c r="BE288" s="58">
        <f t="shared" si="28"/>
        <v>0</v>
      </c>
      <c r="BF288" s="58" t="e">
        <f t="shared" si="29"/>
        <v>#N/A</v>
      </c>
      <c r="BG288" s="58">
        <f t="shared" si="30"/>
        <v>0.99743543467135598</v>
      </c>
      <c r="BH288" s="58"/>
      <c r="BI288" s="58"/>
      <c r="BJ288" s="58"/>
      <c r="BK288" s="58"/>
      <c r="BL288" s="58"/>
      <c r="BM288" s="58"/>
      <c r="BN288" s="58"/>
      <c r="BO288" s="58"/>
      <c r="BP288" s="58"/>
      <c r="BQ288" s="58"/>
      <c r="BR288" s="58"/>
      <c r="BS288" s="58"/>
      <c r="BT288" s="58"/>
      <c r="BU288" s="58"/>
      <c r="BV288" s="58"/>
      <c r="BW288" s="58"/>
      <c r="BX288" s="58"/>
      <c r="BY288" s="58"/>
      <c r="BZ288" s="58"/>
      <c r="CA288" s="58"/>
      <c r="CB288" s="58"/>
      <c r="CC288" s="58"/>
      <c r="CD288" s="58"/>
      <c r="CE288" s="58"/>
      <c r="CF288" s="58"/>
      <c r="CG288" s="58"/>
      <c r="CH288" s="58"/>
      <c r="CI288" s="58"/>
      <c r="CJ288" s="58"/>
      <c r="CK288" s="58"/>
      <c r="CL288" s="58"/>
      <c r="CM288" s="58"/>
      <c r="CN288" s="58"/>
      <c r="CO288" s="58"/>
      <c r="CP288" s="58"/>
      <c r="CQ288" s="58"/>
      <c r="CR288" s="58"/>
      <c r="CS288" s="58"/>
      <c r="CT288" s="58"/>
      <c r="CU288" s="58"/>
      <c r="CV288" s="58"/>
      <c r="CW288" s="58"/>
      <c r="CX288" s="58"/>
      <c r="CY288" s="58"/>
      <c r="CZ288" s="58"/>
      <c r="DA288" s="58"/>
      <c r="DB288" s="58"/>
      <c r="DC288" s="58"/>
      <c r="DD288" s="58"/>
      <c r="DE288" s="58"/>
      <c r="DF288" s="58"/>
      <c r="DG288" s="58"/>
      <c r="DH288" s="58"/>
      <c r="DI288" s="58"/>
      <c r="DJ288" s="58"/>
      <c r="DK288" s="58"/>
      <c r="DL288" s="58"/>
      <c r="DM288" s="58"/>
      <c r="DN288" s="58"/>
      <c r="DO288" s="58"/>
      <c r="DP288" s="58"/>
      <c r="DQ288" s="58"/>
      <c r="DR288" s="58"/>
      <c r="DS288" s="58"/>
      <c r="DT288" s="58"/>
      <c r="DU288" s="58"/>
      <c r="DV288" s="58"/>
      <c r="DW288" s="58"/>
      <c r="DX288" s="58"/>
      <c r="DY288" s="58"/>
      <c r="DZ288" s="58"/>
      <c r="EA288" s="58"/>
      <c r="EB288" s="58"/>
      <c r="EC288" s="58"/>
      <c r="ED288" s="58"/>
      <c r="EE288" s="58"/>
      <c r="EF288" s="58"/>
      <c r="EG288" s="58"/>
      <c r="EH288" s="58"/>
      <c r="EI288" s="58"/>
      <c r="EJ288" s="58"/>
      <c r="EK288" s="58"/>
      <c r="EL288" s="58"/>
      <c r="EM288" s="58"/>
      <c r="EN288" s="58"/>
      <c r="EO288" s="58"/>
      <c r="EP288" s="58"/>
      <c r="EQ288" s="58"/>
    </row>
    <row r="289" spans="1:147" outlineLevel="1" x14ac:dyDescent="0.2">
      <c r="A289" s="16">
        <v>92</v>
      </c>
      <c r="B289" s="16">
        <v>0</v>
      </c>
      <c r="C289" s="1">
        <v>5.4930222229434148E-3</v>
      </c>
      <c r="D289" s="1">
        <f t="shared" si="22"/>
        <v>-5.4930222229434148E-3</v>
      </c>
      <c r="E289" s="1">
        <f t="shared" si="23"/>
        <v>1.1016328691298779E-2</v>
      </c>
      <c r="F289" s="1">
        <f t="shared" si="24"/>
        <v>-0.10495869993144341</v>
      </c>
      <c r="G289" s="1">
        <f t="shared" si="25"/>
        <v>-7.4319325710821491E-2</v>
      </c>
      <c r="H289" s="1">
        <v>1.4868663151124738E-2</v>
      </c>
      <c r="I289" s="1">
        <f t="shared" si="26"/>
        <v>8.3364530755071752E-5</v>
      </c>
      <c r="J289" s="1">
        <f t="shared" si="27"/>
        <v>-7.4878078934132952E-2</v>
      </c>
      <c r="AT289" s="58"/>
      <c r="AU289" s="58"/>
      <c r="AV289" s="58"/>
      <c r="AW289" s="58"/>
      <c r="AX289" s="58"/>
      <c r="AY289" s="58"/>
      <c r="AZ289" s="58"/>
      <c r="BA289" s="71"/>
      <c r="BB289" s="58"/>
      <c r="BC289" s="58"/>
      <c r="BD289" s="58"/>
      <c r="BE289" s="58">
        <f t="shared" si="28"/>
        <v>1</v>
      </c>
      <c r="BF289" s="58">
        <f t="shared" si="29"/>
        <v>5.4930222229434148E-3</v>
      </c>
      <c r="BG289" s="58" t="e">
        <f t="shared" si="30"/>
        <v>#N/A</v>
      </c>
      <c r="BH289" s="58"/>
      <c r="BI289" s="58"/>
      <c r="BJ289" s="58"/>
      <c r="BK289" s="58"/>
      <c r="BL289" s="58"/>
      <c r="BM289" s="58"/>
      <c r="BN289" s="58"/>
      <c r="BO289" s="58"/>
      <c r="BP289" s="58"/>
      <c r="BQ289" s="58"/>
      <c r="BR289" s="58"/>
      <c r="BS289" s="58"/>
      <c r="BT289" s="58"/>
      <c r="BU289" s="58"/>
      <c r="BV289" s="58"/>
      <c r="BW289" s="58"/>
      <c r="BX289" s="58"/>
      <c r="BY289" s="58"/>
      <c r="BZ289" s="58"/>
      <c r="CA289" s="58"/>
      <c r="CB289" s="58"/>
      <c r="CC289" s="58"/>
      <c r="CD289" s="58"/>
      <c r="CE289" s="58"/>
      <c r="CF289" s="58"/>
      <c r="CG289" s="58"/>
      <c r="CH289" s="58"/>
      <c r="CI289" s="58"/>
      <c r="CJ289" s="58"/>
      <c r="CK289" s="58"/>
      <c r="CL289" s="58"/>
      <c r="CM289" s="58"/>
      <c r="CN289" s="58"/>
      <c r="CO289" s="58"/>
      <c r="CP289" s="58"/>
      <c r="CQ289" s="58"/>
      <c r="CR289" s="58"/>
      <c r="CS289" s="58"/>
      <c r="CT289" s="58"/>
      <c r="CU289" s="58"/>
      <c r="CV289" s="58"/>
      <c r="CW289" s="58"/>
      <c r="CX289" s="58"/>
      <c r="CY289" s="58"/>
      <c r="CZ289" s="58"/>
      <c r="DA289" s="58"/>
      <c r="DB289" s="58"/>
      <c r="DC289" s="58"/>
      <c r="DD289" s="58"/>
      <c r="DE289" s="58"/>
      <c r="DF289" s="58"/>
      <c r="DG289" s="58"/>
      <c r="DH289" s="58"/>
      <c r="DI289" s="58"/>
      <c r="DJ289" s="58"/>
      <c r="DK289" s="58"/>
      <c r="DL289" s="58"/>
      <c r="DM289" s="58"/>
      <c r="DN289" s="58"/>
      <c r="DO289" s="58"/>
      <c r="DP289" s="58"/>
      <c r="DQ289" s="58"/>
      <c r="DR289" s="58"/>
      <c r="DS289" s="58"/>
      <c r="DT289" s="58"/>
      <c r="DU289" s="58"/>
      <c r="DV289" s="58"/>
      <c r="DW289" s="58"/>
      <c r="DX289" s="58"/>
      <c r="DY289" s="58"/>
      <c r="DZ289" s="58"/>
      <c r="EA289" s="58"/>
      <c r="EB289" s="58"/>
      <c r="EC289" s="58"/>
      <c r="ED289" s="58"/>
      <c r="EE289" s="58"/>
      <c r="EF289" s="58"/>
      <c r="EG289" s="58"/>
      <c r="EH289" s="58"/>
      <c r="EI289" s="58"/>
      <c r="EJ289" s="58"/>
      <c r="EK289" s="58"/>
      <c r="EL289" s="58"/>
      <c r="EM289" s="58"/>
      <c r="EN289" s="58"/>
      <c r="EO289" s="58"/>
      <c r="EP289" s="58"/>
      <c r="EQ289" s="58"/>
    </row>
    <row r="290" spans="1:147" outlineLevel="1" x14ac:dyDescent="0.2">
      <c r="A290" s="16">
        <v>93</v>
      </c>
      <c r="B290" s="16">
        <v>0</v>
      </c>
      <c r="C290" s="1">
        <v>9.6747715668482801E-12</v>
      </c>
      <c r="D290" s="1">
        <f t="shared" si="22"/>
        <v>-9.6747715668482801E-12</v>
      </c>
      <c r="E290" s="1">
        <f t="shared" si="23"/>
        <v>1.9349855051493324E-11</v>
      </c>
      <c r="F290" s="1">
        <f t="shared" si="24"/>
        <v>-4.3988470138768548E-6</v>
      </c>
      <c r="G290" s="1">
        <f t="shared" si="25"/>
        <v>-3.1104294827148682E-6</v>
      </c>
      <c r="H290" s="1">
        <v>6.3821588350166847E-10</v>
      </c>
      <c r="I290" s="1">
        <f t="shared" si="26"/>
        <v>6.1745928872133588E-21</v>
      </c>
      <c r="J290" s="1">
        <f t="shared" si="27"/>
        <v>-3.1104294837074311E-6</v>
      </c>
      <c r="AT290" s="58"/>
      <c r="AU290" s="58"/>
      <c r="AV290" s="58"/>
      <c r="AW290" s="58"/>
      <c r="AX290" s="58"/>
      <c r="AY290" s="58"/>
      <c r="AZ290" s="58"/>
      <c r="BA290" s="71"/>
      <c r="BB290" s="58"/>
      <c r="BC290" s="58"/>
      <c r="BD290" s="58"/>
      <c r="BE290" s="58">
        <f t="shared" si="28"/>
        <v>1</v>
      </c>
      <c r="BF290" s="58">
        <f t="shared" si="29"/>
        <v>9.6747715668482801E-12</v>
      </c>
      <c r="BG290" s="58" t="e">
        <f t="shared" si="30"/>
        <v>#N/A</v>
      </c>
      <c r="BH290" s="58"/>
      <c r="BI290" s="58"/>
      <c r="BJ290" s="58"/>
      <c r="BK290" s="58"/>
      <c r="BL290" s="58"/>
      <c r="BM290" s="58"/>
      <c r="BN290" s="58"/>
      <c r="BO290" s="58"/>
      <c r="BP290" s="58"/>
      <c r="BQ290" s="58"/>
      <c r="BR290" s="58"/>
      <c r="BS290" s="58"/>
      <c r="BT290" s="58"/>
      <c r="BU290" s="58"/>
      <c r="BV290" s="58"/>
      <c r="BW290" s="58"/>
      <c r="BX290" s="58"/>
      <c r="BY290" s="58"/>
      <c r="BZ290" s="58"/>
      <c r="CA290" s="58"/>
      <c r="CB290" s="58"/>
      <c r="CC290" s="58"/>
      <c r="CD290" s="58"/>
      <c r="CE290" s="58"/>
      <c r="CF290" s="58"/>
      <c r="CG290" s="58"/>
      <c r="CH290" s="58"/>
      <c r="CI290" s="58"/>
      <c r="CJ290" s="58"/>
      <c r="CK290" s="58"/>
      <c r="CL290" s="58"/>
      <c r="CM290" s="58"/>
      <c r="CN290" s="58"/>
      <c r="CO290" s="58"/>
      <c r="CP290" s="58"/>
      <c r="CQ290" s="58"/>
      <c r="CR290" s="58"/>
      <c r="CS290" s="58"/>
      <c r="CT290" s="58"/>
      <c r="CU290" s="58"/>
      <c r="CV290" s="58"/>
      <c r="CW290" s="58"/>
      <c r="CX290" s="58"/>
      <c r="CY290" s="58"/>
      <c r="CZ290" s="58"/>
      <c r="DA290" s="58"/>
      <c r="DB290" s="58"/>
      <c r="DC290" s="58"/>
      <c r="DD290" s="58"/>
      <c r="DE290" s="58"/>
      <c r="DF290" s="58"/>
      <c r="DG290" s="58"/>
      <c r="DH290" s="58"/>
      <c r="DI290" s="58"/>
      <c r="DJ290" s="58"/>
      <c r="DK290" s="58"/>
      <c r="DL290" s="58"/>
      <c r="DM290" s="58"/>
      <c r="DN290" s="58"/>
      <c r="DO290" s="58"/>
      <c r="DP290" s="58"/>
      <c r="DQ290" s="58"/>
      <c r="DR290" s="58"/>
      <c r="DS290" s="58"/>
      <c r="DT290" s="58"/>
      <c r="DU290" s="58"/>
      <c r="DV290" s="58"/>
      <c r="DW290" s="58"/>
      <c r="DX290" s="58"/>
      <c r="DY290" s="58"/>
      <c r="DZ290" s="58"/>
      <c r="EA290" s="58"/>
      <c r="EB290" s="58"/>
      <c r="EC290" s="58"/>
      <c r="ED290" s="58"/>
      <c r="EE290" s="58"/>
      <c r="EF290" s="58"/>
      <c r="EG290" s="58"/>
      <c r="EH290" s="58"/>
      <c r="EI290" s="58"/>
      <c r="EJ290" s="58"/>
      <c r="EK290" s="58"/>
      <c r="EL290" s="58"/>
      <c r="EM290" s="58"/>
      <c r="EN290" s="58"/>
      <c r="EO290" s="58"/>
      <c r="EP290" s="58"/>
      <c r="EQ290" s="58"/>
    </row>
    <row r="291" spans="1:147" outlineLevel="1" x14ac:dyDescent="0.2">
      <c r="A291" s="16">
        <v>94</v>
      </c>
      <c r="B291" s="16">
        <v>1</v>
      </c>
      <c r="C291" s="1">
        <v>0.98088933111755006</v>
      </c>
      <c r="D291" s="1">
        <f t="shared" si="22"/>
        <v>1.9110668882449944E-2</v>
      </c>
      <c r="E291" s="1">
        <f t="shared" si="23"/>
        <v>3.8591276194049194E-2</v>
      </c>
      <c r="F291" s="1">
        <f t="shared" si="24"/>
        <v>0.19644662428774182</v>
      </c>
      <c r="G291" s="1">
        <f t="shared" si="25"/>
        <v>0.13958152486670847</v>
      </c>
      <c r="H291" s="1">
        <v>0.10757651007302009</v>
      </c>
      <c r="I291" s="1">
        <f t="shared" si="26"/>
        <v>2.3485636512391899E-3</v>
      </c>
      <c r="J291" s="1">
        <f t="shared" si="27"/>
        <v>0.14775508700330672</v>
      </c>
      <c r="AT291" s="58"/>
      <c r="AU291" s="58"/>
      <c r="AV291" s="58"/>
      <c r="AW291" s="58"/>
      <c r="AX291" s="58"/>
      <c r="AY291" s="58"/>
      <c r="AZ291" s="58"/>
      <c r="BA291" s="71"/>
      <c r="BB291" s="58"/>
      <c r="BC291" s="58"/>
      <c r="BD291" s="58"/>
      <c r="BE291" s="58">
        <f t="shared" si="28"/>
        <v>0</v>
      </c>
      <c r="BF291" s="58" t="e">
        <f t="shared" si="29"/>
        <v>#N/A</v>
      </c>
      <c r="BG291" s="58">
        <f t="shared" si="30"/>
        <v>0.98088933111755006</v>
      </c>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58"/>
      <c r="CM291" s="58"/>
      <c r="CN291" s="58"/>
      <c r="CO291" s="58"/>
      <c r="CP291" s="58"/>
      <c r="CQ291" s="58"/>
      <c r="CR291" s="58"/>
      <c r="CS291" s="58"/>
      <c r="CT291" s="58"/>
      <c r="CU291" s="58"/>
      <c r="CV291" s="58"/>
      <c r="CW291" s="58"/>
      <c r="CX291" s="58"/>
      <c r="CY291" s="58"/>
      <c r="CZ291" s="58"/>
      <c r="DA291" s="58"/>
      <c r="DB291" s="58"/>
      <c r="DC291" s="58"/>
      <c r="DD291" s="58"/>
      <c r="DE291" s="58"/>
      <c r="DF291" s="58"/>
      <c r="DG291" s="58"/>
      <c r="DH291" s="58"/>
      <c r="DI291" s="58"/>
      <c r="DJ291" s="58"/>
      <c r="DK291" s="58"/>
      <c r="DL291" s="58"/>
      <c r="DM291" s="58"/>
      <c r="DN291" s="58"/>
      <c r="DO291" s="58"/>
      <c r="DP291" s="58"/>
      <c r="DQ291" s="58"/>
      <c r="DR291" s="58"/>
      <c r="DS291" s="58"/>
      <c r="DT291" s="58"/>
      <c r="DU291" s="58"/>
      <c r="DV291" s="58"/>
      <c r="DW291" s="58"/>
      <c r="DX291" s="58"/>
      <c r="DY291" s="58"/>
      <c r="DZ291" s="58"/>
      <c r="EA291" s="58"/>
      <c r="EB291" s="58"/>
      <c r="EC291" s="58"/>
      <c r="ED291" s="58"/>
      <c r="EE291" s="58"/>
      <c r="EF291" s="58"/>
      <c r="EG291" s="58"/>
      <c r="EH291" s="58"/>
      <c r="EI291" s="58"/>
      <c r="EJ291" s="58"/>
      <c r="EK291" s="58"/>
      <c r="EL291" s="58"/>
      <c r="EM291" s="58"/>
      <c r="EN291" s="58"/>
      <c r="EO291" s="58"/>
      <c r="EP291" s="58"/>
      <c r="EQ291" s="58"/>
    </row>
    <row r="292" spans="1:147" outlineLevel="1" x14ac:dyDescent="0.2">
      <c r="A292" s="16">
        <v>95</v>
      </c>
      <c r="B292" s="16">
        <v>0</v>
      </c>
      <c r="C292" s="1">
        <v>5.045093418013253E-4</v>
      </c>
      <c r="D292" s="1">
        <f t="shared" si="22"/>
        <v>-5.045093418013253E-4</v>
      </c>
      <c r="E292" s="1">
        <f t="shared" si="23"/>
        <v>1.0092732989193933E-3</v>
      </c>
      <c r="F292" s="1">
        <f t="shared" si="24"/>
        <v>-3.1769061977329351E-2</v>
      </c>
      <c r="G292" s="1">
        <f t="shared" si="25"/>
        <v>-2.2466953508535767E-2</v>
      </c>
      <c r="H292" s="1">
        <v>2.456572279166608E-3</v>
      </c>
      <c r="I292" s="1">
        <f t="shared" si="26"/>
        <v>1.243042874477246E-6</v>
      </c>
      <c r="J292" s="1">
        <f t="shared" si="27"/>
        <v>-2.2494600303832581E-2</v>
      </c>
      <c r="AT292" s="58"/>
      <c r="AU292" s="58"/>
      <c r="AV292" s="58"/>
      <c r="AW292" s="58"/>
      <c r="AX292" s="58"/>
      <c r="AY292" s="58"/>
      <c r="AZ292" s="58"/>
      <c r="BA292" s="71"/>
      <c r="BB292" s="58"/>
      <c r="BC292" s="58"/>
      <c r="BD292" s="58"/>
      <c r="BE292" s="58">
        <f t="shared" si="28"/>
        <v>1</v>
      </c>
      <c r="BF292" s="58">
        <f t="shared" si="29"/>
        <v>5.045093418013253E-4</v>
      </c>
      <c r="BG292" s="58" t="e">
        <f t="shared" si="30"/>
        <v>#N/A</v>
      </c>
      <c r="BH292" s="58"/>
      <c r="BI292" s="58"/>
      <c r="BJ292" s="58"/>
      <c r="BK292" s="58"/>
      <c r="BL292" s="58"/>
      <c r="BM292" s="58"/>
      <c r="BN292" s="58"/>
      <c r="BO292" s="58"/>
      <c r="BP292" s="58"/>
      <c r="BQ292" s="58"/>
      <c r="BR292" s="58"/>
      <c r="BS292" s="58"/>
      <c r="BT292" s="58"/>
      <c r="BU292" s="58"/>
      <c r="BV292" s="58"/>
      <c r="BW292" s="58"/>
      <c r="BX292" s="58"/>
      <c r="BY292" s="58"/>
      <c r="BZ292" s="58"/>
      <c r="CA292" s="58"/>
      <c r="CB292" s="58"/>
      <c r="CC292" s="58"/>
      <c r="CD292" s="58"/>
      <c r="CE292" s="58"/>
      <c r="CF292" s="58"/>
      <c r="CG292" s="58"/>
      <c r="CH292" s="58"/>
      <c r="CI292" s="58"/>
      <c r="CJ292" s="58"/>
      <c r="CK292" s="58"/>
      <c r="CL292" s="58"/>
      <c r="CM292" s="58"/>
      <c r="CN292" s="58"/>
      <c r="CO292" s="58"/>
      <c r="CP292" s="58"/>
      <c r="CQ292" s="58"/>
      <c r="CR292" s="58"/>
      <c r="CS292" s="58"/>
      <c r="CT292" s="58"/>
      <c r="CU292" s="58"/>
      <c r="CV292" s="58"/>
      <c r="CW292" s="58"/>
      <c r="CX292" s="58"/>
      <c r="CY292" s="58"/>
      <c r="CZ292" s="58"/>
      <c r="DA292" s="58"/>
      <c r="DB292" s="58"/>
      <c r="DC292" s="58"/>
      <c r="DD292" s="58"/>
      <c r="DE292" s="58"/>
      <c r="DF292" s="58"/>
      <c r="DG292" s="58"/>
      <c r="DH292" s="58"/>
      <c r="DI292" s="58"/>
      <c r="DJ292" s="58"/>
      <c r="DK292" s="58"/>
      <c r="DL292" s="58"/>
      <c r="DM292" s="58"/>
      <c r="DN292" s="58"/>
      <c r="DO292" s="58"/>
      <c r="DP292" s="58"/>
      <c r="DQ292" s="58"/>
      <c r="DR292" s="58"/>
      <c r="DS292" s="58"/>
      <c r="DT292" s="58"/>
      <c r="DU292" s="58"/>
      <c r="DV292" s="58"/>
      <c r="DW292" s="58"/>
      <c r="DX292" s="58"/>
      <c r="DY292" s="58"/>
      <c r="DZ292" s="58"/>
      <c r="EA292" s="58"/>
      <c r="EB292" s="58"/>
      <c r="EC292" s="58"/>
      <c r="ED292" s="58"/>
      <c r="EE292" s="58"/>
      <c r="EF292" s="58"/>
      <c r="EG292" s="58"/>
      <c r="EH292" s="58"/>
      <c r="EI292" s="58"/>
      <c r="EJ292" s="58"/>
      <c r="EK292" s="58"/>
      <c r="EL292" s="58"/>
      <c r="EM292" s="58"/>
      <c r="EN292" s="58"/>
      <c r="EO292" s="58"/>
      <c r="EP292" s="58"/>
      <c r="EQ292" s="58"/>
    </row>
    <row r="293" spans="1:147" outlineLevel="1" x14ac:dyDescent="0.2">
      <c r="A293" s="16">
        <v>96</v>
      </c>
      <c r="B293" s="16">
        <v>0</v>
      </c>
      <c r="C293" s="1">
        <v>9.5416753867775364E-6</v>
      </c>
      <c r="D293" s="1">
        <f t="shared" si="22"/>
        <v>-9.5416753867775364E-6</v>
      </c>
      <c r="E293" s="1">
        <f t="shared" si="23"/>
        <v>1.9083441817668693E-5</v>
      </c>
      <c r="F293" s="1">
        <f t="shared" si="24"/>
        <v>-4.3684598908160632E-3</v>
      </c>
      <c r="G293" s="1">
        <f t="shared" si="25"/>
        <v>-3.0889749806716532E-3</v>
      </c>
      <c r="H293" s="1">
        <v>9.4336724897900427E-5</v>
      </c>
      <c r="I293" s="1">
        <f t="shared" si="26"/>
        <v>9.0022391903778888E-10</v>
      </c>
      <c r="J293" s="1">
        <f t="shared" si="27"/>
        <v>-3.0891206928727274E-3</v>
      </c>
      <c r="AT293" s="58"/>
      <c r="AU293" s="58"/>
      <c r="AV293" s="58"/>
      <c r="AW293" s="58"/>
      <c r="AX293" s="58"/>
      <c r="AY293" s="58"/>
      <c r="AZ293" s="58"/>
      <c r="BA293" s="71"/>
      <c r="BB293" s="58"/>
      <c r="BC293" s="58"/>
      <c r="BD293" s="58"/>
      <c r="BE293" s="58">
        <f t="shared" si="28"/>
        <v>1</v>
      </c>
      <c r="BF293" s="58">
        <f t="shared" si="29"/>
        <v>9.5416753867775364E-6</v>
      </c>
      <c r="BG293" s="58" t="e">
        <f t="shared" si="30"/>
        <v>#N/A</v>
      </c>
      <c r="BH293" s="58"/>
      <c r="BI293" s="58"/>
      <c r="BJ293" s="58"/>
      <c r="BK293" s="58"/>
      <c r="BL293" s="58"/>
      <c r="BM293" s="58"/>
      <c r="BN293" s="58"/>
      <c r="BO293" s="58"/>
      <c r="BP293" s="58"/>
      <c r="BQ293" s="58"/>
      <c r="BR293" s="58"/>
      <c r="BS293" s="58"/>
      <c r="BT293" s="58"/>
      <c r="BU293" s="58"/>
      <c r="BV293" s="58"/>
      <c r="BW293" s="58"/>
      <c r="BX293" s="58"/>
      <c r="BY293" s="58"/>
      <c r="BZ293" s="58"/>
      <c r="CA293" s="58"/>
      <c r="CB293" s="58"/>
      <c r="CC293" s="58"/>
      <c r="CD293" s="58"/>
      <c r="CE293" s="58"/>
      <c r="CF293" s="58"/>
      <c r="CG293" s="58"/>
      <c r="CH293" s="58"/>
      <c r="CI293" s="58"/>
      <c r="CJ293" s="58"/>
      <c r="CK293" s="58"/>
      <c r="CL293" s="58"/>
      <c r="CM293" s="58"/>
      <c r="CN293" s="58"/>
      <c r="CO293" s="58"/>
      <c r="CP293" s="58"/>
      <c r="CQ293" s="58"/>
      <c r="CR293" s="58"/>
      <c r="CS293" s="58"/>
      <c r="CT293" s="58"/>
      <c r="CU293" s="58"/>
      <c r="CV293" s="58"/>
      <c r="CW293" s="58"/>
      <c r="CX293" s="58"/>
      <c r="CY293" s="58"/>
      <c r="CZ293" s="58"/>
      <c r="DA293" s="58"/>
      <c r="DB293" s="58"/>
      <c r="DC293" s="58"/>
      <c r="DD293" s="58"/>
      <c r="DE293" s="58"/>
      <c r="DF293" s="58"/>
      <c r="DG293" s="58"/>
      <c r="DH293" s="58"/>
      <c r="DI293" s="58"/>
      <c r="DJ293" s="58"/>
      <c r="DK293" s="58"/>
      <c r="DL293" s="58"/>
      <c r="DM293" s="58"/>
      <c r="DN293" s="58"/>
      <c r="DO293" s="58"/>
      <c r="DP293" s="58"/>
      <c r="DQ293" s="58"/>
      <c r="DR293" s="58"/>
      <c r="DS293" s="58"/>
      <c r="DT293" s="58"/>
      <c r="DU293" s="58"/>
      <c r="DV293" s="58"/>
      <c r="DW293" s="58"/>
      <c r="DX293" s="58"/>
      <c r="DY293" s="58"/>
      <c r="DZ293" s="58"/>
      <c r="EA293" s="58"/>
      <c r="EB293" s="58"/>
      <c r="EC293" s="58"/>
      <c r="ED293" s="58"/>
      <c r="EE293" s="58"/>
      <c r="EF293" s="58"/>
      <c r="EG293" s="58"/>
      <c r="EH293" s="58"/>
      <c r="EI293" s="58"/>
      <c r="EJ293" s="58"/>
      <c r="EK293" s="58"/>
      <c r="EL293" s="58"/>
      <c r="EM293" s="58"/>
      <c r="EN293" s="58"/>
      <c r="EO293" s="58"/>
      <c r="EP293" s="58"/>
      <c r="EQ293" s="58"/>
    </row>
    <row r="294" spans="1:147" outlineLevel="1" x14ac:dyDescent="0.2">
      <c r="A294" s="16">
        <v>97</v>
      </c>
      <c r="B294" s="16">
        <v>0</v>
      </c>
      <c r="C294" s="1">
        <v>3.0772709206063258E-7</v>
      </c>
      <c r="D294" s="1">
        <f t="shared" si="22"/>
        <v>-3.0772709206063258E-7</v>
      </c>
      <c r="E294" s="1">
        <f t="shared" si="23"/>
        <v>6.1545427854683889E-7</v>
      </c>
      <c r="F294" s="1">
        <f t="shared" si="24"/>
        <v>-7.8450894102415362E-4</v>
      </c>
      <c r="G294" s="1">
        <f t="shared" si="25"/>
        <v>-5.5473163489801517E-4</v>
      </c>
      <c r="H294" s="1">
        <v>5.0867121299321769E-6</v>
      </c>
      <c r="I294" s="1">
        <f t="shared" si="26"/>
        <v>1.5653275759555957E-12</v>
      </c>
      <c r="J294" s="1">
        <f t="shared" si="27"/>
        <v>-5.5473304578346574E-4</v>
      </c>
      <c r="AT294" s="58"/>
      <c r="AU294" s="58"/>
      <c r="AV294" s="58"/>
      <c r="AW294" s="58"/>
      <c r="AX294" s="58"/>
      <c r="AY294" s="58"/>
      <c r="AZ294" s="58"/>
      <c r="BA294" s="71"/>
      <c r="BB294" s="58"/>
      <c r="BC294" s="58"/>
      <c r="BD294" s="58"/>
      <c r="BE294" s="58">
        <f t="shared" si="28"/>
        <v>1</v>
      </c>
      <c r="BF294" s="58">
        <f t="shared" si="29"/>
        <v>3.0772709206063258E-7</v>
      </c>
      <c r="BG294" s="58" t="e">
        <f t="shared" si="30"/>
        <v>#N/A</v>
      </c>
      <c r="BH294" s="58"/>
      <c r="BI294" s="58"/>
      <c r="BJ294" s="58"/>
      <c r="BK294" s="58"/>
      <c r="BL294" s="58"/>
      <c r="BM294" s="58"/>
      <c r="BN294" s="58"/>
      <c r="BO294" s="58"/>
      <c r="BP294" s="58"/>
      <c r="BQ294" s="58"/>
      <c r="BR294" s="58"/>
      <c r="BS294" s="58"/>
      <c r="BT294" s="58"/>
      <c r="BU294" s="58"/>
      <c r="BV294" s="58"/>
      <c r="BW294" s="58"/>
      <c r="BX294" s="58"/>
      <c r="BY294" s="58"/>
      <c r="BZ294" s="58"/>
      <c r="CA294" s="58"/>
      <c r="CB294" s="58"/>
      <c r="CC294" s="58"/>
      <c r="CD294" s="58"/>
      <c r="CE294" s="58"/>
      <c r="CF294" s="58"/>
      <c r="CG294" s="58"/>
      <c r="CH294" s="58"/>
      <c r="CI294" s="58"/>
      <c r="CJ294" s="58"/>
      <c r="CK294" s="58"/>
      <c r="CL294" s="58"/>
      <c r="CM294" s="58"/>
      <c r="CN294" s="58"/>
      <c r="CO294" s="58"/>
      <c r="CP294" s="58"/>
      <c r="CQ294" s="58"/>
      <c r="CR294" s="58"/>
      <c r="CS294" s="58"/>
      <c r="CT294" s="58"/>
      <c r="CU294" s="58"/>
      <c r="CV294" s="58"/>
      <c r="CW294" s="58"/>
      <c r="CX294" s="58"/>
      <c r="CY294" s="58"/>
      <c r="CZ294" s="58"/>
      <c r="DA294" s="58"/>
      <c r="DB294" s="58"/>
      <c r="DC294" s="58"/>
      <c r="DD294" s="58"/>
      <c r="DE294" s="58"/>
      <c r="DF294" s="58"/>
      <c r="DG294" s="58"/>
      <c r="DH294" s="58"/>
      <c r="DI294" s="58"/>
      <c r="DJ294" s="58"/>
      <c r="DK294" s="58"/>
      <c r="DL294" s="58"/>
      <c r="DM294" s="58"/>
      <c r="DN294" s="58"/>
      <c r="DO294" s="58"/>
      <c r="DP294" s="58"/>
      <c r="DQ294" s="58"/>
      <c r="DR294" s="58"/>
      <c r="DS294" s="58"/>
      <c r="DT294" s="58"/>
      <c r="DU294" s="58"/>
      <c r="DV294" s="58"/>
      <c r="DW294" s="58"/>
      <c r="DX294" s="58"/>
      <c r="DY294" s="58"/>
      <c r="DZ294" s="58"/>
      <c r="EA294" s="58"/>
      <c r="EB294" s="58"/>
      <c r="EC294" s="58"/>
      <c r="ED294" s="58"/>
      <c r="EE294" s="58"/>
      <c r="EF294" s="58"/>
      <c r="EG294" s="58"/>
      <c r="EH294" s="58"/>
      <c r="EI294" s="58"/>
      <c r="EJ294" s="58"/>
      <c r="EK294" s="58"/>
      <c r="EL294" s="58"/>
      <c r="EM294" s="58"/>
      <c r="EN294" s="58"/>
      <c r="EO294" s="58"/>
      <c r="EP294" s="58"/>
      <c r="EQ294" s="58"/>
    </row>
    <row r="295" spans="1:147" outlineLevel="1" x14ac:dyDescent="0.2">
      <c r="A295" s="16">
        <v>98</v>
      </c>
      <c r="B295" s="16">
        <v>0</v>
      </c>
      <c r="C295" s="1">
        <v>3.632610945818437E-8</v>
      </c>
      <c r="D295" s="1">
        <f t="shared" si="22"/>
        <v>-3.632610945818437E-8</v>
      </c>
      <c r="E295" s="1">
        <f t="shared" si="23"/>
        <v>7.2652220252569606E-8</v>
      </c>
      <c r="F295" s="1">
        <f t="shared" si="24"/>
        <v>-2.6954075805445381E-4</v>
      </c>
      <c r="G295" s="1">
        <f t="shared" si="25"/>
        <v>-1.905940995355592E-4</v>
      </c>
      <c r="H295" s="1">
        <v>8.7991577938039624E-7</v>
      </c>
      <c r="I295" s="1">
        <f t="shared" si="26"/>
        <v>3.1963946202461309E-14</v>
      </c>
      <c r="J295" s="1">
        <f t="shared" si="27"/>
        <v>-1.9059418338899234E-4</v>
      </c>
      <c r="AT295" s="58"/>
      <c r="AU295" s="58"/>
      <c r="AV295" s="58"/>
      <c r="AW295" s="58"/>
      <c r="AX295" s="58"/>
      <c r="AY295" s="58"/>
      <c r="AZ295" s="58"/>
      <c r="BA295" s="71"/>
      <c r="BB295" s="58"/>
      <c r="BC295" s="58"/>
      <c r="BD295" s="58"/>
      <c r="BE295" s="58">
        <f t="shared" si="28"/>
        <v>1</v>
      </c>
      <c r="BF295" s="58">
        <f t="shared" si="29"/>
        <v>3.632610945818437E-8</v>
      </c>
      <c r="BG295" s="58" t="e">
        <f t="shared" si="30"/>
        <v>#N/A</v>
      </c>
      <c r="BH295" s="58"/>
      <c r="BI295" s="58"/>
      <c r="BJ295" s="58"/>
      <c r="BK295" s="58"/>
      <c r="BL295" s="58"/>
      <c r="BM295" s="58"/>
      <c r="BN295" s="58"/>
      <c r="BO295" s="58"/>
      <c r="BP295" s="58"/>
      <c r="BQ295" s="58"/>
      <c r="BR295" s="58"/>
      <c r="BS295" s="58"/>
      <c r="BT295" s="58"/>
      <c r="BU295" s="58"/>
      <c r="BV295" s="58"/>
      <c r="BW295" s="58"/>
      <c r="BX295" s="58"/>
      <c r="BY295" s="58"/>
      <c r="BZ295" s="58"/>
      <c r="CA295" s="58"/>
      <c r="CB295" s="58"/>
      <c r="CC295" s="58"/>
      <c r="CD295" s="58"/>
      <c r="CE295" s="58"/>
      <c r="CF295" s="58"/>
      <c r="CG295" s="58"/>
      <c r="CH295" s="58"/>
      <c r="CI295" s="58"/>
      <c r="CJ295" s="58"/>
      <c r="CK295" s="58"/>
      <c r="CL295" s="58"/>
      <c r="CM295" s="58"/>
      <c r="CN295" s="58"/>
      <c r="CO295" s="58"/>
      <c r="CP295" s="58"/>
      <c r="CQ295" s="58"/>
      <c r="CR295" s="58"/>
      <c r="CS295" s="58"/>
      <c r="CT295" s="58"/>
      <c r="CU295" s="58"/>
      <c r="CV295" s="58"/>
      <c r="CW295" s="58"/>
      <c r="CX295" s="58"/>
      <c r="CY295" s="58"/>
      <c r="CZ295" s="58"/>
      <c r="DA295" s="58"/>
      <c r="DB295" s="58"/>
      <c r="DC295" s="58"/>
      <c r="DD295" s="58"/>
      <c r="DE295" s="58"/>
      <c r="DF295" s="58"/>
      <c r="DG295" s="58"/>
      <c r="DH295" s="58"/>
      <c r="DI295" s="58"/>
      <c r="DJ295" s="58"/>
      <c r="DK295" s="58"/>
      <c r="DL295" s="58"/>
      <c r="DM295" s="58"/>
      <c r="DN295" s="58"/>
      <c r="DO295" s="58"/>
      <c r="DP295" s="58"/>
      <c r="DQ295" s="58"/>
      <c r="DR295" s="58"/>
      <c r="DS295" s="58"/>
      <c r="DT295" s="58"/>
      <c r="DU295" s="58"/>
      <c r="DV295" s="58"/>
      <c r="DW295" s="58"/>
      <c r="DX295" s="58"/>
      <c r="DY295" s="58"/>
      <c r="DZ295" s="58"/>
      <c r="EA295" s="58"/>
      <c r="EB295" s="58"/>
      <c r="EC295" s="58"/>
      <c r="ED295" s="58"/>
      <c r="EE295" s="58"/>
      <c r="EF295" s="58"/>
      <c r="EG295" s="58"/>
      <c r="EH295" s="58"/>
      <c r="EI295" s="58"/>
      <c r="EJ295" s="58"/>
      <c r="EK295" s="58"/>
      <c r="EL295" s="58"/>
      <c r="EM295" s="58"/>
      <c r="EN295" s="58"/>
      <c r="EO295" s="58"/>
      <c r="EP295" s="58"/>
      <c r="EQ295" s="58"/>
    </row>
    <row r="296" spans="1:147" outlineLevel="1" x14ac:dyDescent="0.2">
      <c r="A296" s="16">
        <v>99</v>
      </c>
      <c r="B296" s="16">
        <v>0</v>
      </c>
      <c r="C296" s="1">
        <v>3.4202075529688767E-7</v>
      </c>
      <c r="D296" s="1">
        <f t="shared" si="22"/>
        <v>-3.4202075529688767E-7</v>
      </c>
      <c r="E296" s="1">
        <f t="shared" si="23"/>
        <v>6.840416276025596E-7</v>
      </c>
      <c r="F296" s="1">
        <f t="shared" si="24"/>
        <v>-8.2706809127336043E-4</v>
      </c>
      <c r="G296" s="1">
        <f t="shared" si="25"/>
        <v>-5.8482550583496677E-4</v>
      </c>
      <c r="H296" s="1">
        <v>5.7386768032715787E-6</v>
      </c>
      <c r="I296" s="1">
        <f t="shared" si="26"/>
        <v>1.9627585095966994E-12</v>
      </c>
      <c r="J296" s="1">
        <f t="shared" si="27"/>
        <v>-5.8482718390447141E-4</v>
      </c>
      <c r="AT296" s="58"/>
      <c r="AU296" s="58"/>
      <c r="AV296" s="58"/>
      <c r="AW296" s="58"/>
      <c r="AX296" s="58"/>
      <c r="AY296" s="58"/>
      <c r="AZ296" s="58"/>
      <c r="BA296" s="71"/>
      <c r="BB296" s="58"/>
      <c r="BC296" s="58"/>
      <c r="BD296" s="58"/>
      <c r="BE296" s="58">
        <f t="shared" si="28"/>
        <v>1</v>
      </c>
      <c r="BF296" s="58">
        <f t="shared" si="29"/>
        <v>3.4202075529688767E-7</v>
      </c>
      <c r="BG296" s="58" t="e">
        <f t="shared" si="30"/>
        <v>#N/A</v>
      </c>
      <c r="BH296" s="58"/>
      <c r="BI296" s="58"/>
      <c r="BJ296" s="58"/>
      <c r="BK296" s="58"/>
      <c r="BL296" s="58"/>
      <c r="BM296" s="58"/>
      <c r="BN296" s="58"/>
      <c r="BO296" s="58"/>
      <c r="BP296" s="58"/>
      <c r="BQ296" s="58"/>
      <c r="BR296" s="58"/>
      <c r="BS296" s="58"/>
      <c r="BT296" s="58"/>
      <c r="BU296" s="58"/>
      <c r="BV296" s="58"/>
      <c r="BW296" s="58"/>
      <c r="BX296" s="58"/>
      <c r="BY296" s="58"/>
      <c r="BZ296" s="58"/>
      <c r="CA296" s="58"/>
      <c r="CB296" s="58"/>
      <c r="CC296" s="58"/>
      <c r="CD296" s="58"/>
      <c r="CE296" s="58"/>
      <c r="CF296" s="58"/>
      <c r="CG296" s="58"/>
      <c r="CH296" s="58"/>
      <c r="CI296" s="58"/>
      <c r="CJ296" s="58"/>
      <c r="CK296" s="58"/>
      <c r="CL296" s="58"/>
      <c r="CM296" s="58"/>
      <c r="CN296" s="58"/>
      <c r="CO296" s="58"/>
      <c r="CP296" s="58"/>
      <c r="CQ296" s="58"/>
      <c r="CR296" s="58"/>
      <c r="CS296" s="58"/>
      <c r="CT296" s="58"/>
      <c r="CU296" s="58"/>
      <c r="CV296" s="58"/>
      <c r="CW296" s="58"/>
      <c r="CX296" s="58"/>
      <c r="CY296" s="58"/>
      <c r="CZ296" s="58"/>
      <c r="DA296" s="58"/>
      <c r="DB296" s="58"/>
      <c r="DC296" s="58"/>
      <c r="DD296" s="58"/>
      <c r="DE296" s="58"/>
      <c r="DF296" s="58"/>
      <c r="DG296" s="58"/>
      <c r="DH296" s="58"/>
      <c r="DI296" s="58"/>
      <c r="DJ296" s="58"/>
      <c r="DK296" s="58"/>
      <c r="DL296" s="58"/>
      <c r="DM296" s="58"/>
      <c r="DN296" s="58"/>
      <c r="DO296" s="58"/>
      <c r="DP296" s="58"/>
      <c r="DQ296" s="58"/>
      <c r="DR296" s="58"/>
      <c r="DS296" s="58"/>
      <c r="DT296" s="58"/>
      <c r="DU296" s="58"/>
      <c r="DV296" s="58"/>
      <c r="DW296" s="58"/>
      <c r="DX296" s="58"/>
      <c r="DY296" s="58"/>
      <c r="DZ296" s="58"/>
      <c r="EA296" s="58"/>
      <c r="EB296" s="58"/>
      <c r="EC296" s="58"/>
      <c r="ED296" s="58"/>
      <c r="EE296" s="58"/>
      <c r="EF296" s="58"/>
      <c r="EG296" s="58"/>
      <c r="EH296" s="58"/>
      <c r="EI296" s="58"/>
      <c r="EJ296" s="58"/>
      <c r="EK296" s="58"/>
      <c r="EL296" s="58"/>
      <c r="EM296" s="58"/>
      <c r="EN296" s="58"/>
      <c r="EO296" s="58"/>
      <c r="EP296" s="58"/>
      <c r="EQ296" s="58"/>
    </row>
    <row r="297" spans="1:147" outlineLevel="1" x14ac:dyDescent="0.2">
      <c r="A297" s="16">
        <v>100</v>
      </c>
      <c r="B297" s="16">
        <v>0</v>
      </c>
      <c r="C297" s="1">
        <v>2.9077183343537735E-3</v>
      </c>
      <c r="D297" s="1">
        <f t="shared" si="22"/>
        <v>-2.9077183343537735E-3</v>
      </c>
      <c r="E297" s="1">
        <f t="shared" si="23"/>
        <v>5.8239079199465986E-3</v>
      </c>
      <c r="F297" s="1">
        <f t="shared" si="24"/>
        <v>-7.6314532822697664E-2</v>
      </c>
      <c r="G297" s="1">
        <f t="shared" si="25"/>
        <v>-5.4001831600516768E-2</v>
      </c>
      <c r="H297" s="1">
        <v>1.3054091903775728E-2</v>
      </c>
      <c r="I297" s="1">
        <f t="shared" si="26"/>
        <v>3.8571834575853305E-5</v>
      </c>
      <c r="J297" s="1">
        <f t="shared" si="27"/>
        <v>-5.4357792916806556E-2</v>
      </c>
      <c r="AT297" s="58"/>
      <c r="AU297" s="58"/>
      <c r="AV297" s="58"/>
      <c r="AW297" s="58"/>
      <c r="AX297" s="58"/>
      <c r="AY297" s="58"/>
      <c r="AZ297" s="58"/>
      <c r="BA297" s="71"/>
      <c r="BB297" s="58"/>
      <c r="BC297" s="58"/>
      <c r="BD297" s="58"/>
      <c r="BE297" s="58">
        <f t="shared" si="28"/>
        <v>1</v>
      </c>
      <c r="BF297" s="58">
        <f t="shared" si="29"/>
        <v>2.9077183343537735E-3</v>
      </c>
      <c r="BG297" s="58" t="e">
        <f t="shared" si="30"/>
        <v>#N/A</v>
      </c>
      <c r="BH297" s="58"/>
      <c r="BI297" s="58"/>
      <c r="BJ297" s="58"/>
      <c r="BK297" s="58"/>
      <c r="BL297" s="58"/>
      <c r="BM297" s="58"/>
      <c r="BN297" s="58"/>
      <c r="BO297" s="58"/>
      <c r="BP297" s="58"/>
      <c r="BQ297" s="58"/>
      <c r="BR297" s="58"/>
      <c r="BS297" s="58"/>
      <c r="BT297" s="58"/>
      <c r="BU297" s="58"/>
      <c r="BV297" s="58"/>
      <c r="BW297" s="58"/>
      <c r="BX297" s="58"/>
      <c r="BY297" s="58"/>
      <c r="BZ297" s="58"/>
      <c r="CA297" s="58"/>
      <c r="CB297" s="58"/>
      <c r="CC297" s="58"/>
      <c r="CD297" s="58"/>
      <c r="CE297" s="58"/>
      <c r="CF297" s="58"/>
      <c r="CG297" s="58"/>
      <c r="CH297" s="58"/>
      <c r="CI297" s="58"/>
      <c r="CJ297" s="58"/>
      <c r="CK297" s="58"/>
      <c r="CL297" s="58"/>
      <c r="CM297" s="58"/>
      <c r="CN297" s="58"/>
      <c r="CO297" s="58"/>
      <c r="CP297" s="58"/>
      <c r="CQ297" s="58"/>
      <c r="CR297" s="58"/>
      <c r="CS297" s="58"/>
      <c r="CT297" s="58"/>
      <c r="CU297" s="58"/>
      <c r="CV297" s="58"/>
      <c r="CW297" s="58"/>
      <c r="CX297" s="58"/>
      <c r="CY297" s="58"/>
      <c r="CZ297" s="58"/>
      <c r="DA297" s="58"/>
      <c r="DB297" s="58"/>
      <c r="DC297" s="58"/>
      <c r="DD297" s="58"/>
      <c r="DE297" s="58"/>
      <c r="DF297" s="58"/>
      <c r="DG297" s="58"/>
      <c r="DH297" s="58"/>
      <c r="DI297" s="58"/>
      <c r="DJ297" s="58"/>
      <c r="DK297" s="58"/>
      <c r="DL297" s="58"/>
      <c r="DM297" s="58"/>
      <c r="DN297" s="58"/>
      <c r="DO297" s="58"/>
      <c r="DP297" s="58"/>
      <c r="DQ297" s="58"/>
      <c r="DR297" s="58"/>
      <c r="DS297" s="58"/>
      <c r="DT297" s="58"/>
      <c r="DU297" s="58"/>
      <c r="DV297" s="58"/>
      <c r="DW297" s="58"/>
      <c r="DX297" s="58"/>
      <c r="DY297" s="58"/>
      <c r="DZ297" s="58"/>
      <c r="EA297" s="58"/>
      <c r="EB297" s="58"/>
      <c r="EC297" s="58"/>
      <c r="ED297" s="58"/>
      <c r="EE297" s="58"/>
      <c r="EF297" s="58"/>
      <c r="EG297" s="58"/>
      <c r="EH297" s="58"/>
      <c r="EI297" s="58"/>
      <c r="EJ297" s="58"/>
      <c r="EK297" s="58"/>
      <c r="EL297" s="58"/>
      <c r="EM297" s="58"/>
      <c r="EN297" s="58"/>
      <c r="EO297" s="58"/>
      <c r="EP297" s="58"/>
      <c r="EQ297" s="58"/>
    </row>
    <row r="298" spans="1:147" outlineLevel="1" x14ac:dyDescent="0.2">
      <c r="A298" s="16">
        <v>101</v>
      </c>
      <c r="B298" s="16">
        <v>0</v>
      </c>
      <c r="C298" s="1">
        <v>1.2712726922908915E-9</v>
      </c>
      <c r="D298" s="1">
        <f t="shared" si="22"/>
        <v>-1.2712726922908915E-9</v>
      </c>
      <c r="E298" s="1">
        <f t="shared" si="23"/>
        <v>2.5425452838060587E-9</v>
      </c>
      <c r="F298" s="1">
        <f t="shared" si="24"/>
        <v>-5.0423657977243763E-5</v>
      </c>
      <c r="G298" s="1">
        <f t="shared" si="25"/>
        <v>-3.5654911217208575E-5</v>
      </c>
      <c r="H298" s="1">
        <v>4.459979854836435E-8</v>
      </c>
      <c r="I298" s="1">
        <f t="shared" si="26"/>
        <v>5.6698508577031867E-17</v>
      </c>
      <c r="J298" s="1">
        <f t="shared" si="27"/>
        <v>-3.5654912012309526E-5</v>
      </c>
      <c r="AT298" s="58"/>
      <c r="AU298" s="58"/>
      <c r="AV298" s="58"/>
      <c r="AW298" s="58"/>
      <c r="AX298" s="58"/>
      <c r="AY298" s="58"/>
      <c r="AZ298" s="58"/>
      <c r="BA298" s="71"/>
      <c r="BB298" s="58"/>
      <c r="BC298" s="58"/>
      <c r="BD298" s="58"/>
      <c r="BE298" s="58">
        <f t="shared" si="28"/>
        <v>1</v>
      </c>
      <c r="BF298" s="58">
        <f t="shared" si="29"/>
        <v>1.2712726922908915E-9</v>
      </c>
      <c r="BG298" s="58" t="e">
        <f t="shared" si="30"/>
        <v>#N/A</v>
      </c>
      <c r="BH298" s="58"/>
      <c r="BI298" s="58"/>
      <c r="BJ298" s="58"/>
      <c r="BK298" s="58"/>
      <c r="BL298" s="58"/>
      <c r="BM298" s="58"/>
      <c r="BN298" s="58"/>
      <c r="BO298" s="58"/>
      <c r="BP298" s="58"/>
      <c r="BQ298" s="58"/>
      <c r="BR298" s="58"/>
      <c r="BS298" s="58"/>
      <c r="BT298" s="58"/>
      <c r="BU298" s="58"/>
      <c r="BV298" s="58"/>
      <c r="BW298" s="58"/>
      <c r="BX298" s="58"/>
      <c r="BY298" s="58"/>
      <c r="BZ298" s="58"/>
      <c r="CA298" s="58"/>
      <c r="CB298" s="58"/>
      <c r="CC298" s="58"/>
      <c r="CD298" s="58"/>
      <c r="CE298" s="58"/>
      <c r="CF298" s="58"/>
      <c r="CG298" s="58"/>
      <c r="CH298" s="58"/>
      <c r="CI298" s="58"/>
      <c r="CJ298" s="58"/>
      <c r="CK298" s="58"/>
      <c r="CL298" s="58"/>
      <c r="CM298" s="58"/>
      <c r="CN298" s="58"/>
      <c r="CO298" s="58"/>
      <c r="CP298" s="58"/>
      <c r="CQ298" s="58"/>
      <c r="CR298" s="58"/>
      <c r="CS298" s="58"/>
      <c r="CT298" s="58"/>
      <c r="CU298" s="58"/>
      <c r="CV298" s="58"/>
      <c r="CW298" s="58"/>
      <c r="CX298" s="58"/>
      <c r="CY298" s="58"/>
      <c r="CZ298" s="58"/>
      <c r="DA298" s="58"/>
      <c r="DB298" s="58"/>
      <c r="DC298" s="58"/>
      <c r="DD298" s="58"/>
      <c r="DE298" s="58"/>
      <c r="DF298" s="58"/>
      <c r="DG298" s="58"/>
      <c r="DH298" s="58"/>
      <c r="DI298" s="58"/>
      <c r="DJ298" s="58"/>
      <c r="DK298" s="58"/>
      <c r="DL298" s="58"/>
      <c r="DM298" s="58"/>
      <c r="DN298" s="58"/>
      <c r="DO298" s="58"/>
      <c r="DP298" s="58"/>
      <c r="DQ298" s="58"/>
      <c r="DR298" s="58"/>
      <c r="DS298" s="58"/>
      <c r="DT298" s="58"/>
      <c r="DU298" s="58"/>
      <c r="DV298" s="58"/>
      <c r="DW298" s="58"/>
      <c r="DX298" s="58"/>
      <c r="DY298" s="58"/>
      <c r="DZ298" s="58"/>
      <c r="EA298" s="58"/>
      <c r="EB298" s="58"/>
      <c r="EC298" s="58"/>
      <c r="ED298" s="58"/>
      <c r="EE298" s="58"/>
      <c r="EF298" s="58"/>
      <c r="EG298" s="58"/>
      <c r="EH298" s="58"/>
      <c r="EI298" s="58"/>
      <c r="EJ298" s="58"/>
      <c r="EK298" s="58"/>
      <c r="EL298" s="58"/>
      <c r="EM298" s="58"/>
      <c r="EN298" s="58"/>
      <c r="EO298" s="58"/>
      <c r="EP298" s="58"/>
      <c r="EQ298" s="58"/>
    </row>
    <row r="299" spans="1:147" outlineLevel="1" x14ac:dyDescent="0.2">
      <c r="A299" s="16">
        <v>102</v>
      </c>
      <c r="B299" s="16">
        <v>0</v>
      </c>
      <c r="C299" s="1">
        <v>4.3419144584886411E-6</v>
      </c>
      <c r="D299" s="1">
        <f t="shared" si="22"/>
        <v>-4.3419144584886411E-6</v>
      </c>
      <c r="E299" s="1">
        <f t="shared" si="23"/>
        <v>8.6838477694533589E-6</v>
      </c>
      <c r="F299" s="1">
        <f t="shared" si="24"/>
        <v>-2.9468369092050819E-3</v>
      </c>
      <c r="G299" s="1">
        <f t="shared" si="25"/>
        <v>-2.0837306233752149E-3</v>
      </c>
      <c r="H299" s="1">
        <v>6.1626377775147721E-5</v>
      </c>
      <c r="I299" s="1">
        <f t="shared" si="26"/>
        <v>2.6759411334126406E-10</v>
      </c>
      <c r="J299" s="1">
        <f t="shared" si="27"/>
        <v>-2.0837948327282617E-3</v>
      </c>
      <c r="AT299" s="58"/>
      <c r="AU299" s="58"/>
      <c r="AV299" s="58"/>
      <c r="AW299" s="58"/>
      <c r="AX299" s="58"/>
      <c r="AY299" s="58"/>
      <c r="AZ299" s="58"/>
      <c r="BA299" s="71"/>
      <c r="BB299" s="58"/>
      <c r="BC299" s="58"/>
      <c r="BD299" s="58"/>
      <c r="BE299" s="58">
        <f t="shared" si="28"/>
        <v>1</v>
      </c>
      <c r="BF299" s="58">
        <f t="shared" si="29"/>
        <v>4.3419144584886411E-6</v>
      </c>
      <c r="BG299" s="58" t="e">
        <f t="shared" si="30"/>
        <v>#N/A</v>
      </c>
      <c r="BH299" s="58"/>
      <c r="BI299" s="58"/>
      <c r="BJ299" s="58"/>
      <c r="BK299" s="58"/>
      <c r="BL299" s="58"/>
      <c r="BM299" s="58"/>
      <c r="BN299" s="58"/>
      <c r="BO299" s="58"/>
      <c r="BP299" s="58"/>
      <c r="BQ299" s="58"/>
      <c r="BR299" s="58"/>
      <c r="BS299" s="58"/>
      <c r="BT299" s="58"/>
      <c r="BU299" s="58"/>
      <c r="BV299" s="58"/>
      <c r="BW299" s="58"/>
      <c r="BX299" s="58"/>
      <c r="BY299" s="58"/>
      <c r="BZ299" s="58"/>
      <c r="CA299" s="58"/>
      <c r="CB299" s="58"/>
      <c r="CC299" s="58"/>
      <c r="CD299" s="58"/>
      <c r="CE299" s="58"/>
      <c r="CF299" s="58"/>
      <c r="CG299" s="58"/>
      <c r="CH299" s="58"/>
      <c r="CI299" s="58"/>
      <c r="CJ299" s="58"/>
      <c r="CK299" s="58"/>
      <c r="CL299" s="58"/>
      <c r="CM299" s="58"/>
      <c r="CN299" s="58"/>
      <c r="CO299" s="58"/>
      <c r="CP299" s="58"/>
      <c r="CQ299" s="58"/>
      <c r="CR299" s="58"/>
      <c r="CS299" s="58"/>
      <c r="CT299" s="58"/>
      <c r="CU299" s="58"/>
      <c r="CV299" s="58"/>
      <c r="CW299" s="58"/>
      <c r="CX299" s="58"/>
      <c r="CY299" s="58"/>
      <c r="CZ299" s="58"/>
      <c r="DA299" s="58"/>
      <c r="DB299" s="58"/>
      <c r="DC299" s="58"/>
      <c r="DD299" s="58"/>
      <c r="DE299" s="58"/>
      <c r="DF299" s="58"/>
      <c r="DG299" s="58"/>
      <c r="DH299" s="58"/>
      <c r="DI299" s="58"/>
      <c r="DJ299" s="58"/>
      <c r="DK299" s="58"/>
      <c r="DL299" s="58"/>
      <c r="DM299" s="58"/>
      <c r="DN299" s="58"/>
      <c r="DO299" s="58"/>
      <c r="DP299" s="58"/>
      <c r="DQ299" s="58"/>
      <c r="DR299" s="58"/>
      <c r="DS299" s="58"/>
      <c r="DT299" s="58"/>
      <c r="DU299" s="58"/>
      <c r="DV299" s="58"/>
      <c r="DW299" s="58"/>
      <c r="DX299" s="58"/>
      <c r="DY299" s="58"/>
      <c r="DZ299" s="58"/>
      <c r="EA299" s="58"/>
      <c r="EB299" s="58"/>
      <c r="EC299" s="58"/>
      <c r="ED299" s="58"/>
      <c r="EE299" s="58"/>
      <c r="EF299" s="58"/>
      <c r="EG299" s="58"/>
      <c r="EH299" s="58"/>
      <c r="EI299" s="58"/>
      <c r="EJ299" s="58"/>
      <c r="EK299" s="58"/>
      <c r="EL299" s="58"/>
      <c r="EM299" s="58"/>
      <c r="EN299" s="58"/>
      <c r="EO299" s="58"/>
      <c r="EP299" s="58"/>
      <c r="EQ299" s="58"/>
    </row>
    <row r="300" spans="1:147" outlineLevel="1" x14ac:dyDescent="0.2">
      <c r="A300" s="16">
        <v>103</v>
      </c>
      <c r="B300" s="16">
        <v>0</v>
      </c>
      <c r="C300" s="1">
        <v>1.4356708874297106E-5</v>
      </c>
      <c r="D300" s="1">
        <f t="shared" si="22"/>
        <v>-1.4356708874297106E-5</v>
      </c>
      <c r="E300" s="1">
        <f t="shared" si="23"/>
        <v>2.8713623865781363E-5</v>
      </c>
      <c r="F300" s="1">
        <f t="shared" si="24"/>
        <v>-5.3585094817291653E-3</v>
      </c>
      <c r="G300" s="1">
        <f t="shared" si="25"/>
        <v>-3.7890519912434539E-3</v>
      </c>
      <c r="H300" s="1">
        <v>1.4063473690582439E-4</v>
      </c>
      <c r="I300" s="1">
        <f t="shared" si="26"/>
        <v>2.019364955587109E-9</v>
      </c>
      <c r="J300" s="1">
        <f t="shared" si="27"/>
        <v>-3.7893184555143383E-3</v>
      </c>
      <c r="AT300" s="58"/>
      <c r="AU300" s="58"/>
      <c r="AV300" s="58"/>
      <c r="AW300" s="58"/>
      <c r="AX300" s="58"/>
      <c r="AY300" s="58"/>
      <c r="AZ300" s="58"/>
      <c r="BA300" s="71"/>
      <c r="BB300" s="58"/>
      <c r="BC300" s="58"/>
      <c r="BD300" s="58"/>
      <c r="BE300" s="58">
        <f t="shared" si="28"/>
        <v>1</v>
      </c>
      <c r="BF300" s="58">
        <f t="shared" si="29"/>
        <v>1.4356708874297106E-5</v>
      </c>
      <c r="BG300" s="58" t="e">
        <f t="shared" si="30"/>
        <v>#N/A</v>
      </c>
      <c r="BH300" s="58"/>
      <c r="BI300" s="58"/>
      <c r="BJ300" s="58"/>
      <c r="BK300" s="58"/>
      <c r="BL300" s="58"/>
      <c r="BM300" s="58"/>
      <c r="BN300" s="58"/>
      <c r="BO300" s="58"/>
      <c r="BP300" s="58"/>
      <c r="BQ300" s="58"/>
      <c r="BR300" s="58"/>
      <c r="BS300" s="58"/>
      <c r="BT300" s="58"/>
      <c r="BU300" s="58"/>
      <c r="BV300" s="58"/>
      <c r="BW300" s="58"/>
      <c r="BX300" s="58"/>
      <c r="BY300" s="58"/>
      <c r="BZ300" s="58"/>
      <c r="CA300" s="58"/>
      <c r="CB300" s="58"/>
      <c r="CC300" s="58"/>
      <c r="CD300" s="58"/>
      <c r="CE300" s="58"/>
      <c r="CF300" s="58"/>
      <c r="CG300" s="58"/>
      <c r="CH300" s="58"/>
      <c r="CI300" s="58"/>
      <c r="CJ300" s="58"/>
      <c r="CK300" s="58"/>
      <c r="CL300" s="58"/>
      <c r="CM300" s="58"/>
      <c r="CN300" s="58"/>
      <c r="CO300" s="58"/>
      <c r="CP300" s="58"/>
      <c r="CQ300" s="58"/>
      <c r="CR300" s="58"/>
      <c r="CS300" s="58"/>
      <c r="CT300" s="58"/>
      <c r="CU300" s="58"/>
      <c r="CV300" s="58"/>
      <c r="CW300" s="58"/>
      <c r="CX300" s="58"/>
      <c r="CY300" s="58"/>
      <c r="CZ300" s="58"/>
      <c r="DA300" s="58"/>
      <c r="DB300" s="58"/>
      <c r="DC300" s="58"/>
      <c r="DD300" s="58"/>
      <c r="DE300" s="58"/>
      <c r="DF300" s="58"/>
      <c r="DG300" s="58"/>
      <c r="DH300" s="58"/>
      <c r="DI300" s="58"/>
      <c r="DJ300" s="58"/>
      <c r="DK300" s="58"/>
      <c r="DL300" s="58"/>
      <c r="DM300" s="58"/>
      <c r="DN300" s="58"/>
      <c r="DO300" s="58"/>
      <c r="DP300" s="58"/>
      <c r="DQ300" s="58"/>
      <c r="DR300" s="58"/>
      <c r="DS300" s="58"/>
      <c r="DT300" s="58"/>
      <c r="DU300" s="58"/>
      <c r="DV300" s="58"/>
      <c r="DW300" s="58"/>
      <c r="DX300" s="58"/>
      <c r="DY300" s="58"/>
      <c r="DZ300" s="58"/>
      <c r="EA300" s="58"/>
      <c r="EB300" s="58"/>
      <c r="EC300" s="58"/>
      <c r="ED300" s="58"/>
      <c r="EE300" s="58"/>
      <c r="EF300" s="58"/>
      <c r="EG300" s="58"/>
      <c r="EH300" s="58"/>
      <c r="EI300" s="58"/>
      <c r="EJ300" s="58"/>
      <c r="EK300" s="58"/>
      <c r="EL300" s="58"/>
      <c r="EM300" s="58"/>
      <c r="EN300" s="58"/>
      <c r="EO300" s="58"/>
      <c r="EP300" s="58"/>
      <c r="EQ300" s="58"/>
    </row>
    <row r="301" spans="1:147" outlineLevel="1" x14ac:dyDescent="0.2">
      <c r="A301" s="16">
        <v>104</v>
      </c>
      <c r="B301" s="16">
        <v>0</v>
      </c>
      <c r="C301" s="1">
        <v>5.170122684441677E-3</v>
      </c>
      <c r="D301" s="1">
        <f t="shared" si="22"/>
        <v>-5.170122684441677E-3</v>
      </c>
      <c r="E301" s="1">
        <f t="shared" si="23"/>
        <v>1.0367068028358075E-2</v>
      </c>
      <c r="F301" s="1">
        <f t="shared" si="24"/>
        <v>-0.10181879997504427</v>
      </c>
      <c r="G301" s="1">
        <f t="shared" si="25"/>
        <v>-7.2090164165993703E-2</v>
      </c>
      <c r="H301" s="1">
        <v>1.9965195349480405E-2</v>
      </c>
      <c r="I301" s="1">
        <f t="shared" si="26"/>
        <v>1.0587272555519998E-4</v>
      </c>
      <c r="J301" s="1">
        <f t="shared" si="27"/>
        <v>-7.2820769667967133E-2</v>
      </c>
      <c r="AT301" s="58"/>
      <c r="AU301" s="58"/>
      <c r="AV301" s="58"/>
      <c r="AW301" s="58"/>
      <c r="AX301" s="58"/>
      <c r="AY301" s="58"/>
      <c r="AZ301" s="58"/>
      <c r="BA301" s="71"/>
      <c r="BB301" s="58"/>
      <c r="BC301" s="58"/>
      <c r="BD301" s="58"/>
      <c r="BE301" s="58">
        <f t="shared" si="28"/>
        <v>1</v>
      </c>
      <c r="BF301" s="58">
        <f t="shared" si="29"/>
        <v>5.170122684441677E-3</v>
      </c>
      <c r="BG301" s="58" t="e">
        <f t="shared" si="30"/>
        <v>#N/A</v>
      </c>
      <c r="BH301" s="58"/>
      <c r="BI301" s="58"/>
      <c r="BJ301" s="58"/>
      <c r="BK301" s="58"/>
      <c r="BL301" s="58"/>
      <c r="BM301" s="58"/>
      <c r="BN301" s="58"/>
      <c r="BO301" s="58"/>
      <c r="BP301" s="58"/>
      <c r="BQ301" s="58"/>
      <c r="BR301" s="58"/>
      <c r="BS301" s="58"/>
      <c r="BT301" s="58"/>
      <c r="BU301" s="58"/>
      <c r="BV301" s="58"/>
      <c r="BW301" s="58"/>
      <c r="BX301" s="58"/>
      <c r="BY301" s="58"/>
      <c r="BZ301" s="58"/>
      <c r="CA301" s="58"/>
      <c r="CB301" s="58"/>
      <c r="CC301" s="58"/>
      <c r="CD301" s="58"/>
      <c r="CE301" s="58"/>
      <c r="CF301" s="58"/>
      <c r="CG301" s="58"/>
      <c r="CH301" s="58"/>
      <c r="CI301" s="58"/>
      <c r="CJ301" s="58"/>
      <c r="CK301" s="58"/>
      <c r="CL301" s="58"/>
      <c r="CM301" s="58"/>
      <c r="CN301" s="58"/>
      <c r="CO301" s="58"/>
      <c r="CP301" s="58"/>
      <c r="CQ301" s="58"/>
      <c r="CR301" s="58"/>
      <c r="CS301" s="58"/>
      <c r="CT301" s="58"/>
      <c r="CU301" s="58"/>
      <c r="CV301" s="58"/>
      <c r="CW301" s="58"/>
      <c r="CX301" s="58"/>
      <c r="CY301" s="58"/>
      <c r="CZ301" s="58"/>
      <c r="DA301" s="58"/>
      <c r="DB301" s="58"/>
      <c r="DC301" s="58"/>
      <c r="DD301" s="58"/>
      <c r="DE301" s="58"/>
      <c r="DF301" s="58"/>
      <c r="DG301" s="58"/>
      <c r="DH301" s="58"/>
      <c r="DI301" s="58"/>
      <c r="DJ301" s="58"/>
      <c r="DK301" s="58"/>
      <c r="DL301" s="58"/>
      <c r="DM301" s="58"/>
      <c r="DN301" s="58"/>
      <c r="DO301" s="58"/>
      <c r="DP301" s="58"/>
      <c r="DQ301" s="58"/>
      <c r="DR301" s="58"/>
      <c r="DS301" s="58"/>
      <c r="DT301" s="58"/>
      <c r="DU301" s="58"/>
      <c r="DV301" s="58"/>
      <c r="DW301" s="58"/>
      <c r="DX301" s="58"/>
      <c r="DY301" s="58"/>
      <c r="DZ301" s="58"/>
      <c r="EA301" s="58"/>
      <c r="EB301" s="58"/>
      <c r="EC301" s="58"/>
      <c r="ED301" s="58"/>
      <c r="EE301" s="58"/>
      <c r="EF301" s="58"/>
      <c r="EG301" s="58"/>
      <c r="EH301" s="58"/>
      <c r="EI301" s="58"/>
      <c r="EJ301" s="58"/>
      <c r="EK301" s="58"/>
      <c r="EL301" s="58"/>
      <c r="EM301" s="58"/>
      <c r="EN301" s="58"/>
      <c r="EO301" s="58"/>
      <c r="EP301" s="58"/>
      <c r="EQ301" s="58"/>
    </row>
    <row r="302" spans="1:147" outlineLevel="1" x14ac:dyDescent="0.2">
      <c r="A302" s="16">
        <v>105</v>
      </c>
      <c r="B302" s="16">
        <v>0</v>
      </c>
      <c r="C302" s="1">
        <v>3.3727639048930884E-2</v>
      </c>
      <c r="D302" s="1">
        <f t="shared" si="22"/>
        <v>-3.3727639048930884E-2</v>
      </c>
      <c r="E302" s="1">
        <f t="shared" si="23"/>
        <v>6.8619074709865335E-2</v>
      </c>
      <c r="F302" s="1">
        <f t="shared" si="24"/>
        <v>-0.26195242833359139</v>
      </c>
      <c r="G302" s="1">
        <f t="shared" si="25"/>
        <v>-0.18682852801265079</v>
      </c>
      <c r="H302" s="1">
        <v>9.7083539998308072E-2</v>
      </c>
      <c r="I302" s="1">
        <f t="shared" si="26"/>
        <v>3.753050582870357E-3</v>
      </c>
      <c r="J302" s="1">
        <f t="shared" si="27"/>
        <v>-0.19661624923246859</v>
      </c>
      <c r="AT302" s="58"/>
      <c r="AU302" s="58"/>
      <c r="AV302" s="58"/>
      <c r="AW302" s="58"/>
      <c r="AX302" s="58"/>
      <c r="AY302" s="58"/>
      <c r="AZ302" s="58"/>
      <c r="BA302" s="71"/>
      <c r="BB302" s="58"/>
      <c r="BC302" s="58"/>
      <c r="BD302" s="58"/>
      <c r="BE302" s="58">
        <f t="shared" si="28"/>
        <v>1</v>
      </c>
      <c r="BF302" s="58">
        <f t="shared" si="29"/>
        <v>3.3727639048930884E-2</v>
      </c>
      <c r="BG302" s="58" t="e">
        <f t="shared" si="30"/>
        <v>#N/A</v>
      </c>
      <c r="BH302" s="58"/>
      <c r="BI302" s="58"/>
      <c r="BJ302" s="58"/>
      <c r="BK302" s="58"/>
      <c r="BL302" s="58"/>
      <c r="BM302" s="58"/>
      <c r="BN302" s="58"/>
      <c r="BO302" s="58"/>
      <c r="BP302" s="58"/>
      <c r="BQ302" s="58"/>
      <c r="BR302" s="58"/>
      <c r="BS302" s="58"/>
      <c r="BT302" s="58"/>
      <c r="BU302" s="58"/>
      <c r="BV302" s="58"/>
      <c r="BW302" s="58"/>
      <c r="BX302" s="58"/>
      <c r="BY302" s="58"/>
      <c r="BZ302" s="58"/>
      <c r="CA302" s="58"/>
      <c r="CB302" s="58"/>
      <c r="CC302" s="58"/>
      <c r="CD302" s="58"/>
      <c r="CE302" s="58"/>
      <c r="CF302" s="58"/>
      <c r="CG302" s="58"/>
      <c r="CH302" s="58"/>
      <c r="CI302" s="58"/>
      <c r="CJ302" s="58"/>
      <c r="CK302" s="58"/>
      <c r="CL302" s="58"/>
      <c r="CM302" s="58"/>
      <c r="CN302" s="58"/>
      <c r="CO302" s="58"/>
      <c r="CP302" s="58"/>
      <c r="CQ302" s="58"/>
      <c r="CR302" s="58"/>
      <c r="CS302" s="58"/>
      <c r="CT302" s="58"/>
      <c r="CU302" s="58"/>
      <c r="CV302" s="58"/>
      <c r="CW302" s="58"/>
      <c r="CX302" s="58"/>
      <c r="CY302" s="58"/>
      <c r="CZ302" s="58"/>
      <c r="DA302" s="58"/>
      <c r="DB302" s="58"/>
      <c r="DC302" s="58"/>
      <c r="DD302" s="58"/>
      <c r="DE302" s="58"/>
      <c r="DF302" s="58"/>
      <c r="DG302" s="58"/>
      <c r="DH302" s="58"/>
      <c r="DI302" s="58"/>
      <c r="DJ302" s="58"/>
      <c r="DK302" s="58"/>
      <c r="DL302" s="58"/>
      <c r="DM302" s="58"/>
      <c r="DN302" s="58"/>
      <c r="DO302" s="58"/>
      <c r="DP302" s="58"/>
      <c r="DQ302" s="58"/>
      <c r="DR302" s="58"/>
      <c r="DS302" s="58"/>
      <c r="DT302" s="58"/>
      <c r="DU302" s="58"/>
      <c r="DV302" s="58"/>
      <c r="DW302" s="58"/>
      <c r="DX302" s="58"/>
      <c r="DY302" s="58"/>
      <c r="DZ302" s="58"/>
      <c r="EA302" s="58"/>
      <c r="EB302" s="58"/>
      <c r="EC302" s="58"/>
      <c r="ED302" s="58"/>
      <c r="EE302" s="58"/>
      <c r="EF302" s="58"/>
      <c r="EG302" s="58"/>
      <c r="EH302" s="58"/>
      <c r="EI302" s="58"/>
      <c r="EJ302" s="58"/>
      <c r="EK302" s="58"/>
      <c r="EL302" s="58"/>
      <c r="EM302" s="58"/>
      <c r="EN302" s="58"/>
      <c r="EO302" s="58"/>
      <c r="EP302" s="58"/>
      <c r="EQ302" s="58"/>
    </row>
    <row r="303" spans="1:147" outlineLevel="1" x14ac:dyDescent="0.2">
      <c r="A303" s="16">
        <v>106</v>
      </c>
      <c r="B303" s="16">
        <v>0</v>
      </c>
      <c r="C303" s="1">
        <v>1.9631804545213504E-3</v>
      </c>
      <c r="D303" s="1">
        <f t="shared" si="22"/>
        <v>-1.9631804545213504E-3</v>
      </c>
      <c r="E303" s="1">
        <f t="shared" si="23"/>
        <v>3.9302200381450261E-3</v>
      </c>
      <c r="F303" s="1">
        <f t="shared" si="24"/>
        <v>-6.2691467028177184E-2</v>
      </c>
      <c r="G303" s="1">
        <f t="shared" si="25"/>
        <v>-4.4351348493040309E-2</v>
      </c>
      <c r="H303" s="1">
        <v>7.4260474921305688E-3</v>
      </c>
      <c r="I303" s="1">
        <f t="shared" si="26"/>
        <v>1.4716634578585916E-5</v>
      </c>
      <c r="J303" s="1">
        <f t="shared" si="27"/>
        <v>-4.4516948993947175E-2</v>
      </c>
      <c r="AT303" s="58"/>
      <c r="AU303" s="58"/>
      <c r="AV303" s="58"/>
      <c r="AW303" s="58"/>
      <c r="AX303" s="58"/>
      <c r="AY303" s="58"/>
      <c r="AZ303" s="58"/>
      <c r="BA303" s="71"/>
      <c r="BB303" s="58"/>
      <c r="BC303" s="58"/>
      <c r="BD303" s="58"/>
      <c r="BE303" s="58">
        <f t="shared" si="28"/>
        <v>1</v>
      </c>
      <c r="BF303" s="58">
        <f t="shared" si="29"/>
        <v>1.9631804545213504E-3</v>
      </c>
      <c r="BG303" s="58" t="e">
        <f t="shared" si="30"/>
        <v>#N/A</v>
      </c>
      <c r="BH303" s="58"/>
      <c r="BI303" s="58"/>
      <c r="BJ303" s="58"/>
      <c r="BK303" s="58"/>
      <c r="BL303" s="58"/>
      <c r="BM303" s="58"/>
      <c r="BN303" s="58"/>
      <c r="BO303" s="58"/>
      <c r="BP303" s="58"/>
      <c r="BQ303" s="58"/>
      <c r="BR303" s="58"/>
      <c r="BS303" s="58"/>
      <c r="BT303" s="58"/>
      <c r="BU303" s="58"/>
      <c r="BV303" s="58"/>
      <c r="BW303" s="58"/>
      <c r="BX303" s="58"/>
      <c r="BY303" s="58"/>
      <c r="BZ303" s="58"/>
      <c r="CA303" s="58"/>
      <c r="CB303" s="58"/>
      <c r="CC303" s="58"/>
      <c r="CD303" s="58"/>
      <c r="CE303" s="58"/>
      <c r="CF303" s="58"/>
      <c r="CG303" s="58"/>
      <c r="CH303" s="58"/>
      <c r="CI303" s="58"/>
      <c r="CJ303" s="58"/>
      <c r="CK303" s="58"/>
      <c r="CL303" s="58"/>
      <c r="CM303" s="58"/>
      <c r="CN303" s="58"/>
      <c r="CO303" s="58"/>
      <c r="CP303" s="58"/>
      <c r="CQ303" s="58"/>
      <c r="CR303" s="58"/>
      <c r="CS303" s="58"/>
      <c r="CT303" s="58"/>
      <c r="CU303" s="58"/>
      <c r="CV303" s="58"/>
      <c r="CW303" s="58"/>
      <c r="CX303" s="58"/>
      <c r="CY303" s="58"/>
      <c r="CZ303" s="58"/>
      <c r="DA303" s="58"/>
      <c r="DB303" s="58"/>
      <c r="DC303" s="58"/>
      <c r="DD303" s="58"/>
      <c r="DE303" s="58"/>
      <c r="DF303" s="58"/>
      <c r="DG303" s="58"/>
      <c r="DH303" s="58"/>
      <c r="DI303" s="58"/>
      <c r="DJ303" s="58"/>
      <c r="DK303" s="58"/>
      <c r="DL303" s="58"/>
      <c r="DM303" s="58"/>
      <c r="DN303" s="58"/>
      <c r="DO303" s="58"/>
      <c r="DP303" s="58"/>
      <c r="DQ303" s="58"/>
      <c r="DR303" s="58"/>
      <c r="DS303" s="58"/>
      <c r="DT303" s="58"/>
      <c r="DU303" s="58"/>
      <c r="DV303" s="58"/>
      <c r="DW303" s="58"/>
      <c r="DX303" s="58"/>
      <c r="DY303" s="58"/>
      <c r="DZ303" s="58"/>
      <c r="EA303" s="58"/>
      <c r="EB303" s="58"/>
      <c r="EC303" s="58"/>
      <c r="ED303" s="58"/>
      <c r="EE303" s="58"/>
      <c r="EF303" s="58"/>
      <c r="EG303" s="58"/>
      <c r="EH303" s="58"/>
      <c r="EI303" s="58"/>
      <c r="EJ303" s="58"/>
      <c r="EK303" s="58"/>
      <c r="EL303" s="58"/>
      <c r="EM303" s="58"/>
      <c r="EN303" s="58"/>
      <c r="EO303" s="58"/>
      <c r="EP303" s="58"/>
      <c r="EQ303" s="58"/>
    </row>
    <row r="304" spans="1:147" outlineLevel="1" x14ac:dyDescent="0.2">
      <c r="A304" s="16">
        <v>107</v>
      </c>
      <c r="B304" s="16">
        <v>0</v>
      </c>
      <c r="C304" s="1">
        <v>0.40036331096835476</v>
      </c>
      <c r="D304" s="1">
        <f t="shared" si="22"/>
        <v>-0.40036331096835476</v>
      </c>
      <c r="E304" s="1">
        <f t="shared" si="23"/>
        <v>1.0228626508936292</v>
      </c>
      <c r="F304" s="1">
        <f t="shared" si="24"/>
        <v>-1.011366724236876</v>
      </c>
      <c r="G304" s="1">
        <f t="shared" si="25"/>
        <v>-0.81711472588526257</v>
      </c>
      <c r="H304" s="1">
        <v>0.28792615583785747</v>
      </c>
      <c r="I304" s="1">
        <f t="shared" si="26"/>
        <v>0.26997413602624853</v>
      </c>
      <c r="J304" s="1">
        <f t="shared" si="27"/>
        <v>-0.96832360876144929</v>
      </c>
      <c r="AT304" s="58"/>
      <c r="AU304" s="58"/>
      <c r="AV304" s="58"/>
      <c r="AW304" s="58"/>
      <c r="AX304" s="58"/>
      <c r="AY304" s="58"/>
      <c r="AZ304" s="58"/>
      <c r="BA304" s="71"/>
      <c r="BB304" s="58"/>
      <c r="BC304" s="58"/>
      <c r="BD304" s="58"/>
      <c r="BE304" s="58">
        <f t="shared" si="28"/>
        <v>1</v>
      </c>
      <c r="BF304" s="58">
        <f t="shared" si="29"/>
        <v>0.40036331096835476</v>
      </c>
      <c r="BG304" s="58" t="e">
        <f t="shared" si="30"/>
        <v>#N/A</v>
      </c>
      <c r="BH304" s="58"/>
      <c r="BI304" s="58"/>
      <c r="BJ304" s="58"/>
      <c r="BK304" s="58"/>
      <c r="BL304" s="58"/>
      <c r="BM304" s="58"/>
      <c r="BN304" s="58"/>
      <c r="BO304" s="58"/>
      <c r="BP304" s="58"/>
      <c r="BQ304" s="58"/>
      <c r="BR304" s="58"/>
      <c r="BS304" s="58"/>
      <c r="BT304" s="58"/>
      <c r="BU304" s="58"/>
      <c r="BV304" s="58"/>
      <c r="BW304" s="58"/>
      <c r="BX304" s="58"/>
      <c r="BY304" s="58"/>
      <c r="BZ304" s="58"/>
      <c r="CA304" s="58"/>
      <c r="CB304" s="58"/>
      <c r="CC304" s="58"/>
      <c r="CD304" s="58"/>
      <c r="CE304" s="58"/>
      <c r="CF304" s="58"/>
      <c r="CG304" s="58"/>
      <c r="CH304" s="58"/>
      <c r="CI304" s="58"/>
      <c r="CJ304" s="58"/>
      <c r="CK304" s="58"/>
      <c r="CL304" s="58"/>
      <c r="CM304" s="58"/>
      <c r="CN304" s="58"/>
      <c r="CO304" s="58"/>
      <c r="CP304" s="58"/>
      <c r="CQ304" s="58"/>
      <c r="CR304" s="58"/>
      <c r="CS304" s="58"/>
      <c r="CT304" s="58"/>
      <c r="CU304" s="58"/>
      <c r="CV304" s="58"/>
      <c r="CW304" s="58"/>
      <c r="CX304" s="58"/>
      <c r="CY304" s="58"/>
      <c r="CZ304" s="58"/>
      <c r="DA304" s="58"/>
      <c r="DB304" s="58"/>
      <c r="DC304" s="58"/>
      <c r="DD304" s="58"/>
      <c r="DE304" s="58"/>
      <c r="DF304" s="58"/>
      <c r="DG304" s="58"/>
      <c r="DH304" s="58"/>
      <c r="DI304" s="58"/>
      <c r="DJ304" s="58"/>
      <c r="DK304" s="58"/>
      <c r="DL304" s="58"/>
      <c r="DM304" s="58"/>
      <c r="DN304" s="58"/>
      <c r="DO304" s="58"/>
      <c r="DP304" s="58"/>
      <c r="DQ304" s="58"/>
      <c r="DR304" s="58"/>
      <c r="DS304" s="58"/>
      <c r="DT304" s="58"/>
      <c r="DU304" s="58"/>
      <c r="DV304" s="58"/>
      <c r="DW304" s="58"/>
      <c r="DX304" s="58"/>
      <c r="DY304" s="58"/>
      <c r="DZ304" s="58"/>
      <c r="EA304" s="58"/>
      <c r="EB304" s="58"/>
      <c r="EC304" s="58"/>
      <c r="ED304" s="58"/>
      <c r="EE304" s="58"/>
      <c r="EF304" s="58"/>
      <c r="EG304" s="58"/>
      <c r="EH304" s="58"/>
      <c r="EI304" s="58"/>
      <c r="EJ304" s="58"/>
      <c r="EK304" s="58"/>
      <c r="EL304" s="58"/>
      <c r="EM304" s="58"/>
      <c r="EN304" s="58"/>
      <c r="EO304" s="58"/>
      <c r="EP304" s="58"/>
      <c r="EQ304" s="58"/>
    </row>
    <row r="305" spans="1:147" outlineLevel="1" x14ac:dyDescent="0.2">
      <c r="A305" s="16">
        <v>108</v>
      </c>
      <c r="B305" s="16">
        <v>0</v>
      </c>
      <c r="C305" s="1">
        <v>1.8657008655597031E-8</v>
      </c>
      <c r="D305" s="1">
        <f t="shared" si="22"/>
        <v>-1.8657008655597031E-8</v>
      </c>
      <c r="E305" s="1">
        <f t="shared" si="23"/>
        <v>3.7314017749505515E-8</v>
      </c>
      <c r="F305" s="1">
        <f t="shared" si="24"/>
        <v>-1.9316836632716423E-4</v>
      </c>
      <c r="G305" s="1">
        <f t="shared" si="25"/>
        <v>-1.3659066221261617E-4</v>
      </c>
      <c r="H305" s="1">
        <v>4.9354950473606371E-7</v>
      </c>
      <c r="I305" s="1">
        <f t="shared" si="26"/>
        <v>9.2081620983068873E-15</v>
      </c>
      <c r="J305" s="1">
        <f t="shared" si="27"/>
        <v>-1.3659069591975549E-4</v>
      </c>
      <c r="AT305" s="58"/>
      <c r="AU305" s="58"/>
      <c r="AV305" s="58"/>
      <c r="AW305" s="58"/>
      <c r="AX305" s="58"/>
      <c r="AY305" s="58"/>
      <c r="AZ305" s="58"/>
      <c r="BA305" s="71"/>
      <c r="BB305" s="58"/>
      <c r="BC305" s="58"/>
      <c r="BD305" s="58"/>
      <c r="BE305" s="58">
        <f t="shared" si="28"/>
        <v>1</v>
      </c>
      <c r="BF305" s="58">
        <f t="shared" si="29"/>
        <v>1.8657008655597031E-8</v>
      </c>
      <c r="BG305" s="58" t="e">
        <f t="shared" si="30"/>
        <v>#N/A</v>
      </c>
      <c r="BH305" s="58"/>
      <c r="BI305" s="58"/>
      <c r="BJ305" s="58"/>
      <c r="BK305" s="58"/>
      <c r="BL305" s="58"/>
      <c r="BM305" s="58"/>
      <c r="BN305" s="58"/>
      <c r="BO305" s="58"/>
      <c r="BP305" s="58"/>
      <c r="BQ305" s="58"/>
      <c r="BR305" s="58"/>
      <c r="BS305" s="58"/>
      <c r="BT305" s="58"/>
      <c r="BU305" s="58"/>
      <c r="BV305" s="58"/>
      <c r="BW305" s="58"/>
      <c r="BX305" s="58"/>
      <c r="BY305" s="58"/>
      <c r="BZ305" s="58"/>
      <c r="CA305" s="58"/>
      <c r="CB305" s="58"/>
      <c r="CC305" s="58"/>
      <c r="CD305" s="58"/>
      <c r="CE305" s="58"/>
      <c r="CF305" s="58"/>
      <c r="CG305" s="58"/>
      <c r="CH305" s="58"/>
      <c r="CI305" s="58"/>
      <c r="CJ305" s="58"/>
      <c r="CK305" s="58"/>
      <c r="CL305" s="58"/>
      <c r="CM305" s="58"/>
      <c r="CN305" s="58"/>
      <c r="CO305" s="58"/>
      <c r="CP305" s="58"/>
      <c r="CQ305" s="58"/>
      <c r="CR305" s="58"/>
      <c r="CS305" s="58"/>
      <c r="CT305" s="58"/>
      <c r="CU305" s="58"/>
      <c r="CV305" s="58"/>
      <c r="CW305" s="58"/>
      <c r="CX305" s="58"/>
      <c r="CY305" s="58"/>
      <c r="CZ305" s="58"/>
      <c r="DA305" s="58"/>
      <c r="DB305" s="58"/>
      <c r="DC305" s="58"/>
      <c r="DD305" s="58"/>
      <c r="DE305" s="58"/>
      <c r="DF305" s="58"/>
      <c r="DG305" s="58"/>
      <c r="DH305" s="58"/>
      <c r="DI305" s="58"/>
      <c r="DJ305" s="58"/>
      <c r="DK305" s="58"/>
      <c r="DL305" s="58"/>
      <c r="DM305" s="58"/>
      <c r="DN305" s="58"/>
      <c r="DO305" s="58"/>
      <c r="DP305" s="58"/>
      <c r="DQ305" s="58"/>
      <c r="DR305" s="58"/>
      <c r="DS305" s="58"/>
      <c r="DT305" s="58"/>
      <c r="DU305" s="58"/>
      <c r="DV305" s="58"/>
      <c r="DW305" s="58"/>
      <c r="DX305" s="58"/>
      <c r="DY305" s="58"/>
      <c r="DZ305" s="58"/>
      <c r="EA305" s="58"/>
      <c r="EB305" s="58"/>
      <c r="EC305" s="58"/>
      <c r="ED305" s="58"/>
      <c r="EE305" s="58"/>
      <c r="EF305" s="58"/>
      <c r="EG305" s="58"/>
      <c r="EH305" s="58"/>
      <c r="EI305" s="58"/>
      <c r="EJ305" s="58"/>
      <c r="EK305" s="58"/>
      <c r="EL305" s="58"/>
      <c r="EM305" s="58"/>
      <c r="EN305" s="58"/>
      <c r="EO305" s="58"/>
      <c r="EP305" s="58"/>
      <c r="EQ305" s="58"/>
    </row>
    <row r="306" spans="1:147" outlineLevel="1" x14ac:dyDescent="0.2">
      <c r="A306" s="16">
        <v>109</v>
      </c>
      <c r="B306" s="16">
        <v>0</v>
      </c>
      <c r="C306" s="1">
        <v>1.2360048940832488E-5</v>
      </c>
      <c r="D306" s="1">
        <f t="shared" si="22"/>
        <v>-1.2360048940832488E-5</v>
      </c>
      <c r="E306" s="1">
        <f t="shared" si="23"/>
        <v>2.4720250653609072E-5</v>
      </c>
      <c r="F306" s="1">
        <f t="shared" si="24"/>
        <v>-4.9719463647156402E-3</v>
      </c>
      <c r="G306" s="1">
        <f t="shared" si="25"/>
        <v>-3.5157078538369177E-3</v>
      </c>
      <c r="H306" s="1">
        <v>1.1920736334372948E-4</v>
      </c>
      <c r="I306" s="1">
        <f t="shared" si="26"/>
        <v>1.4736027209616102E-9</v>
      </c>
      <c r="J306" s="1">
        <f t="shared" si="27"/>
        <v>-3.5159174217053997E-3</v>
      </c>
      <c r="AT306" s="58"/>
      <c r="AU306" s="58"/>
      <c r="AV306" s="58"/>
      <c r="AW306" s="58"/>
      <c r="AX306" s="58"/>
      <c r="AY306" s="58"/>
      <c r="AZ306" s="58"/>
      <c r="BA306" s="71"/>
      <c r="BB306" s="58"/>
      <c r="BC306" s="58"/>
      <c r="BD306" s="58"/>
      <c r="BE306" s="58">
        <f t="shared" si="28"/>
        <v>1</v>
      </c>
      <c r="BF306" s="58">
        <f t="shared" si="29"/>
        <v>1.2360048940832488E-5</v>
      </c>
      <c r="BG306" s="58" t="e">
        <f t="shared" si="30"/>
        <v>#N/A</v>
      </c>
      <c r="BH306" s="58"/>
      <c r="BI306" s="58"/>
      <c r="BJ306" s="58"/>
      <c r="BK306" s="58"/>
      <c r="BL306" s="58"/>
      <c r="BM306" s="58"/>
      <c r="BN306" s="58"/>
      <c r="BO306" s="58"/>
      <c r="BP306" s="58"/>
      <c r="BQ306" s="58"/>
      <c r="BR306" s="58"/>
      <c r="BS306" s="58"/>
      <c r="BT306" s="58"/>
      <c r="BU306" s="58"/>
      <c r="BV306" s="58"/>
      <c r="BW306" s="58"/>
      <c r="BX306" s="58"/>
      <c r="BY306" s="58"/>
      <c r="BZ306" s="58"/>
      <c r="CA306" s="58"/>
      <c r="CB306" s="58"/>
      <c r="CC306" s="58"/>
      <c r="CD306" s="58"/>
      <c r="CE306" s="58"/>
      <c r="CF306" s="58"/>
      <c r="CG306" s="58"/>
      <c r="CH306" s="58"/>
      <c r="CI306" s="58"/>
      <c r="CJ306" s="58"/>
      <c r="CK306" s="58"/>
      <c r="CL306" s="58"/>
      <c r="CM306" s="58"/>
      <c r="CN306" s="58"/>
      <c r="CO306" s="58"/>
      <c r="CP306" s="58"/>
      <c r="CQ306" s="58"/>
      <c r="CR306" s="58"/>
      <c r="CS306" s="58"/>
      <c r="CT306" s="58"/>
      <c r="CU306" s="58"/>
      <c r="CV306" s="58"/>
      <c r="CW306" s="58"/>
      <c r="CX306" s="58"/>
      <c r="CY306" s="58"/>
      <c r="CZ306" s="58"/>
      <c r="DA306" s="58"/>
      <c r="DB306" s="58"/>
      <c r="DC306" s="58"/>
      <c r="DD306" s="58"/>
      <c r="DE306" s="58"/>
      <c r="DF306" s="58"/>
      <c r="DG306" s="58"/>
      <c r="DH306" s="58"/>
      <c r="DI306" s="58"/>
      <c r="DJ306" s="58"/>
      <c r="DK306" s="58"/>
      <c r="DL306" s="58"/>
      <c r="DM306" s="58"/>
      <c r="DN306" s="58"/>
      <c r="DO306" s="58"/>
      <c r="DP306" s="58"/>
      <c r="DQ306" s="58"/>
      <c r="DR306" s="58"/>
      <c r="DS306" s="58"/>
      <c r="DT306" s="58"/>
      <c r="DU306" s="58"/>
      <c r="DV306" s="58"/>
      <c r="DW306" s="58"/>
      <c r="DX306" s="58"/>
      <c r="DY306" s="58"/>
      <c r="DZ306" s="58"/>
      <c r="EA306" s="58"/>
      <c r="EB306" s="58"/>
      <c r="EC306" s="58"/>
      <c r="ED306" s="58"/>
      <c r="EE306" s="58"/>
      <c r="EF306" s="58"/>
      <c r="EG306" s="58"/>
      <c r="EH306" s="58"/>
      <c r="EI306" s="58"/>
      <c r="EJ306" s="58"/>
      <c r="EK306" s="58"/>
      <c r="EL306" s="58"/>
      <c r="EM306" s="58"/>
      <c r="EN306" s="58"/>
      <c r="EO306" s="58"/>
      <c r="EP306" s="58"/>
      <c r="EQ306" s="58"/>
    </row>
    <row r="307" spans="1:147" outlineLevel="1" x14ac:dyDescent="0.2">
      <c r="A307" s="16">
        <v>110</v>
      </c>
      <c r="B307" s="16">
        <v>0</v>
      </c>
      <c r="C307" s="1">
        <v>1.9041884452413101E-7</v>
      </c>
      <c r="D307" s="1">
        <f t="shared" si="22"/>
        <v>-1.9041884452413101E-7</v>
      </c>
      <c r="E307" s="1">
        <f t="shared" si="23"/>
        <v>3.8083772506745661E-7</v>
      </c>
      <c r="F307" s="1">
        <f t="shared" si="24"/>
        <v>-6.1712051097614364E-4</v>
      </c>
      <c r="G307" s="1">
        <f t="shared" si="25"/>
        <v>-4.3637011903139547E-4</v>
      </c>
      <c r="H307" s="1">
        <v>3.4364387310068731E-6</v>
      </c>
      <c r="I307" s="1">
        <f t="shared" si="26"/>
        <v>6.543650657247675E-13</v>
      </c>
      <c r="J307" s="1">
        <f t="shared" si="27"/>
        <v>-4.3637086881291695E-4</v>
      </c>
      <c r="AT307" s="58"/>
      <c r="AU307" s="58"/>
      <c r="AV307" s="58"/>
      <c r="AW307" s="58"/>
      <c r="AX307" s="58"/>
      <c r="AY307" s="58"/>
      <c r="AZ307" s="58"/>
      <c r="BA307" s="71"/>
      <c r="BB307" s="58"/>
      <c r="BC307" s="58"/>
      <c r="BD307" s="58"/>
      <c r="BE307" s="58">
        <f t="shared" si="28"/>
        <v>1</v>
      </c>
      <c r="BF307" s="58">
        <f t="shared" si="29"/>
        <v>1.9041884452413101E-7</v>
      </c>
      <c r="BG307" s="58" t="e">
        <f t="shared" si="30"/>
        <v>#N/A</v>
      </c>
      <c r="BH307" s="58"/>
      <c r="BI307" s="58"/>
      <c r="BJ307" s="58"/>
      <c r="BK307" s="58"/>
      <c r="BL307" s="58"/>
      <c r="BM307" s="58"/>
      <c r="BN307" s="58"/>
      <c r="BO307" s="58"/>
      <c r="BP307" s="58"/>
      <c r="BQ307" s="58"/>
      <c r="BR307" s="58"/>
      <c r="BS307" s="58"/>
      <c r="BT307" s="58"/>
      <c r="BU307" s="58"/>
      <c r="BV307" s="58"/>
      <c r="BW307" s="58"/>
      <c r="BX307" s="58"/>
      <c r="BY307" s="58"/>
      <c r="BZ307" s="58"/>
      <c r="CA307" s="58"/>
      <c r="CB307" s="58"/>
      <c r="CC307" s="58"/>
      <c r="CD307" s="58"/>
      <c r="CE307" s="58"/>
      <c r="CF307" s="58"/>
      <c r="CG307" s="58"/>
      <c r="CH307" s="58"/>
      <c r="CI307" s="58"/>
      <c r="CJ307" s="58"/>
      <c r="CK307" s="58"/>
      <c r="CL307" s="58"/>
      <c r="CM307" s="58"/>
      <c r="CN307" s="58"/>
      <c r="CO307" s="58"/>
      <c r="CP307" s="58"/>
      <c r="CQ307" s="58"/>
      <c r="CR307" s="58"/>
      <c r="CS307" s="58"/>
      <c r="CT307" s="58"/>
      <c r="CU307" s="58"/>
      <c r="CV307" s="58"/>
      <c r="CW307" s="58"/>
      <c r="CX307" s="58"/>
      <c r="CY307" s="58"/>
      <c r="CZ307" s="58"/>
      <c r="DA307" s="58"/>
      <c r="DB307" s="58"/>
      <c r="DC307" s="58"/>
      <c r="DD307" s="58"/>
      <c r="DE307" s="58"/>
      <c r="DF307" s="58"/>
      <c r="DG307" s="58"/>
      <c r="DH307" s="58"/>
      <c r="DI307" s="58"/>
      <c r="DJ307" s="58"/>
      <c r="DK307" s="58"/>
      <c r="DL307" s="58"/>
      <c r="DM307" s="58"/>
      <c r="DN307" s="58"/>
      <c r="DO307" s="58"/>
      <c r="DP307" s="58"/>
      <c r="DQ307" s="58"/>
      <c r="DR307" s="58"/>
      <c r="DS307" s="58"/>
      <c r="DT307" s="58"/>
      <c r="DU307" s="58"/>
      <c r="DV307" s="58"/>
      <c r="DW307" s="58"/>
      <c r="DX307" s="58"/>
      <c r="DY307" s="58"/>
      <c r="DZ307" s="58"/>
      <c r="EA307" s="58"/>
      <c r="EB307" s="58"/>
      <c r="EC307" s="58"/>
      <c r="ED307" s="58"/>
      <c r="EE307" s="58"/>
      <c r="EF307" s="58"/>
      <c r="EG307" s="58"/>
      <c r="EH307" s="58"/>
      <c r="EI307" s="58"/>
      <c r="EJ307" s="58"/>
      <c r="EK307" s="58"/>
      <c r="EL307" s="58"/>
      <c r="EM307" s="58"/>
      <c r="EN307" s="58"/>
      <c r="EO307" s="58"/>
      <c r="EP307" s="58"/>
      <c r="EQ307" s="58"/>
    </row>
    <row r="308" spans="1:147" outlineLevel="1" x14ac:dyDescent="0.2">
      <c r="A308" s="16">
        <v>111</v>
      </c>
      <c r="B308" s="16">
        <v>0</v>
      </c>
      <c r="C308" s="1">
        <v>8.9923109249724731E-8</v>
      </c>
      <c r="D308" s="1">
        <f t="shared" si="22"/>
        <v>-8.9923109249724731E-8</v>
      </c>
      <c r="E308" s="1">
        <f t="shared" si="23"/>
        <v>1.7984622670733493E-7</v>
      </c>
      <c r="F308" s="1">
        <f t="shared" si="24"/>
        <v>-4.2408280642739448E-4</v>
      </c>
      <c r="G308" s="1">
        <f t="shared" si="25"/>
        <v>-2.9987183484930861E-4</v>
      </c>
      <c r="H308" s="1">
        <v>1.8584835272863504E-6</v>
      </c>
      <c r="I308" s="1">
        <f t="shared" si="26"/>
        <v>1.671209428825105E-13</v>
      </c>
      <c r="J308" s="1">
        <f t="shared" si="27"/>
        <v>-2.9987211350312971E-4</v>
      </c>
      <c r="AT308" s="58"/>
      <c r="AU308" s="58"/>
      <c r="AV308" s="58"/>
      <c r="AW308" s="58"/>
      <c r="AX308" s="58"/>
      <c r="AY308" s="58"/>
      <c r="AZ308" s="58"/>
      <c r="BA308" s="71"/>
      <c r="BB308" s="58"/>
      <c r="BC308" s="58"/>
      <c r="BD308" s="58"/>
      <c r="BE308" s="58">
        <f t="shared" si="28"/>
        <v>1</v>
      </c>
      <c r="BF308" s="58">
        <f t="shared" si="29"/>
        <v>8.9923109249724731E-8</v>
      </c>
      <c r="BG308" s="58" t="e">
        <f t="shared" si="30"/>
        <v>#N/A</v>
      </c>
      <c r="BH308" s="58"/>
      <c r="BI308" s="58"/>
      <c r="BJ308" s="58"/>
      <c r="BK308" s="58"/>
      <c r="BL308" s="58"/>
      <c r="BM308" s="58"/>
      <c r="BN308" s="58"/>
      <c r="BO308" s="58"/>
      <c r="BP308" s="58"/>
      <c r="BQ308" s="58"/>
      <c r="BR308" s="58"/>
      <c r="BS308" s="58"/>
      <c r="BT308" s="58"/>
      <c r="BU308" s="58"/>
      <c r="BV308" s="58"/>
      <c r="BW308" s="58"/>
      <c r="BX308" s="58"/>
      <c r="BY308" s="58"/>
      <c r="BZ308" s="58"/>
      <c r="CA308" s="58"/>
      <c r="CB308" s="58"/>
      <c r="CC308" s="58"/>
      <c r="CD308" s="58"/>
      <c r="CE308" s="58"/>
      <c r="CF308" s="58"/>
      <c r="CG308" s="58"/>
      <c r="CH308" s="58"/>
      <c r="CI308" s="58"/>
      <c r="CJ308" s="58"/>
      <c r="CK308" s="58"/>
      <c r="CL308" s="58"/>
      <c r="CM308" s="58"/>
      <c r="CN308" s="58"/>
      <c r="CO308" s="58"/>
      <c r="CP308" s="58"/>
      <c r="CQ308" s="58"/>
      <c r="CR308" s="58"/>
      <c r="CS308" s="58"/>
      <c r="CT308" s="58"/>
      <c r="CU308" s="58"/>
      <c r="CV308" s="58"/>
      <c r="CW308" s="58"/>
      <c r="CX308" s="58"/>
      <c r="CY308" s="58"/>
      <c r="CZ308" s="58"/>
      <c r="DA308" s="58"/>
      <c r="DB308" s="58"/>
      <c r="DC308" s="58"/>
      <c r="DD308" s="58"/>
      <c r="DE308" s="58"/>
      <c r="DF308" s="58"/>
      <c r="DG308" s="58"/>
      <c r="DH308" s="58"/>
      <c r="DI308" s="58"/>
      <c r="DJ308" s="58"/>
      <c r="DK308" s="58"/>
      <c r="DL308" s="58"/>
      <c r="DM308" s="58"/>
      <c r="DN308" s="58"/>
      <c r="DO308" s="58"/>
      <c r="DP308" s="58"/>
      <c r="DQ308" s="58"/>
      <c r="DR308" s="58"/>
      <c r="DS308" s="58"/>
      <c r="DT308" s="58"/>
      <c r="DU308" s="58"/>
      <c r="DV308" s="58"/>
      <c r="DW308" s="58"/>
      <c r="DX308" s="58"/>
      <c r="DY308" s="58"/>
      <c r="DZ308" s="58"/>
      <c r="EA308" s="58"/>
      <c r="EB308" s="58"/>
      <c r="EC308" s="58"/>
      <c r="ED308" s="58"/>
      <c r="EE308" s="58"/>
      <c r="EF308" s="58"/>
      <c r="EG308" s="58"/>
      <c r="EH308" s="58"/>
      <c r="EI308" s="58"/>
      <c r="EJ308" s="58"/>
      <c r="EK308" s="58"/>
      <c r="EL308" s="58"/>
      <c r="EM308" s="58"/>
      <c r="EN308" s="58"/>
      <c r="EO308" s="58"/>
      <c r="EP308" s="58"/>
      <c r="EQ308" s="58"/>
    </row>
    <row r="309" spans="1:147" outlineLevel="1" x14ac:dyDescent="0.2">
      <c r="A309" s="16">
        <v>112</v>
      </c>
      <c r="B309" s="16">
        <v>0</v>
      </c>
      <c r="C309" s="1">
        <v>4.3094241175492551E-3</v>
      </c>
      <c r="D309" s="1">
        <f t="shared" si="22"/>
        <v>-4.3094241175492551E-3</v>
      </c>
      <c r="E309" s="1">
        <f t="shared" si="23"/>
        <v>8.6374728982987359E-3</v>
      </c>
      <c r="F309" s="1">
        <f t="shared" si="24"/>
        <v>-9.2938005672053972E-2</v>
      </c>
      <c r="G309" s="1">
        <f t="shared" si="25"/>
        <v>-6.5788111624033599E-2</v>
      </c>
      <c r="H309" s="1">
        <v>1.8344903840736556E-2</v>
      </c>
      <c r="I309" s="1">
        <f t="shared" si="26"/>
        <v>8.0881901981469021E-5</v>
      </c>
      <c r="J309" s="1">
        <f t="shared" si="27"/>
        <v>-6.6399981423474613E-2</v>
      </c>
      <c r="AT309" s="58"/>
      <c r="AU309" s="58"/>
      <c r="AV309" s="58"/>
      <c r="AW309" s="58"/>
      <c r="AX309" s="58"/>
      <c r="AY309" s="58"/>
      <c r="AZ309" s="58"/>
      <c r="BA309" s="71"/>
      <c r="BB309" s="58"/>
      <c r="BC309" s="58"/>
      <c r="BD309" s="58"/>
      <c r="BE309" s="58">
        <f t="shared" si="28"/>
        <v>1</v>
      </c>
      <c r="BF309" s="58">
        <f t="shared" si="29"/>
        <v>4.3094241175492551E-3</v>
      </c>
      <c r="BG309" s="58" t="e">
        <f t="shared" si="30"/>
        <v>#N/A</v>
      </c>
      <c r="BH309" s="58"/>
      <c r="BI309" s="58"/>
      <c r="BJ309" s="58"/>
      <c r="BK309" s="58"/>
      <c r="BL309" s="58"/>
      <c r="BM309" s="58"/>
      <c r="BN309" s="58"/>
      <c r="BO309" s="58"/>
      <c r="BP309" s="58"/>
      <c r="BQ309" s="58"/>
      <c r="BR309" s="58"/>
      <c r="BS309" s="58"/>
      <c r="BT309" s="58"/>
      <c r="BU309" s="58"/>
      <c r="BV309" s="58"/>
      <c r="BW309" s="58"/>
      <c r="BX309" s="58"/>
      <c r="BY309" s="58"/>
      <c r="BZ309" s="58"/>
      <c r="CA309" s="58"/>
      <c r="CB309" s="58"/>
      <c r="CC309" s="58"/>
      <c r="CD309" s="58"/>
      <c r="CE309" s="58"/>
      <c r="CF309" s="58"/>
      <c r="CG309" s="58"/>
      <c r="CH309" s="58"/>
      <c r="CI309" s="58"/>
      <c r="CJ309" s="58"/>
      <c r="CK309" s="58"/>
      <c r="CL309" s="58"/>
      <c r="CM309" s="58"/>
      <c r="CN309" s="58"/>
      <c r="CO309" s="58"/>
      <c r="CP309" s="58"/>
      <c r="CQ309" s="58"/>
      <c r="CR309" s="58"/>
      <c r="CS309" s="58"/>
      <c r="CT309" s="58"/>
      <c r="CU309" s="58"/>
      <c r="CV309" s="58"/>
      <c r="CW309" s="58"/>
      <c r="CX309" s="58"/>
      <c r="CY309" s="58"/>
      <c r="CZ309" s="58"/>
      <c r="DA309" s="58"/>
      <c r="DB309" s="58"/>
      <c r="DC309" s="58"/>
      <c r="DD309" s="58"/>
      <c r="DE309" s="58"/>
      <c r="DF309" s="58"/>
      <c r="DG309" s="58"/>
      <c r="DH309" s="58"/>
      <c r="DI309" s="58"/>
      <c r="DJ309" s="58"/>
      <c r="DK309" s="58"/>
      <c r="DL309" s="58"/>
      <c r="DM309" s="58"/>
      <c r="DN309" s="58"/>
      <c r="DO309" s="58"/>
      <c r="DP309" s="58"/>
      <c r="DQ309" s="58"/>
      <c r="DR309" s="58"/>
      <c r="DS309" s="58"/>
      <c r="DT309" s="58"/>
      <c r="DU309" s="58"/>
      <c r="DV309" s="58"/>
      <c r="DW309" s="58"/>
      <c r="DX309" s="58"/>
      <c r="DY309" s="58"/>
      <c r="DZ309" s="58"/>
      <c r="EA309" s="58"/>
      <c r="EB309" s="58"/>
      <c r="EC309" s="58"/>
      <c r="ED309" s="58"/>
      <c r="EE309" s="58"/>
      <c r="EF309" s="58"/>
      <c r="EG309" s="58"/>
      <c r="EH309" s="58"/>
      <c r="EI309" s="58"/>
      <c r="EJ309" s="58"/>
      <c r="EK309" s="58"/>
      <c r="EL309" s="58"/>
      <c r="EM309" s="58"/>
      <c r="EN309" s="58"/>
      <c r="EO309" s="58"/>
      <c r="EP309" s="58"/>
      <c r="EQ309" s="58"/>
    </row>
    <row r="310" spans="1:147" outlineLevel="1" x14ac:dyDescent="0.2">
      <c r="A310" s="16">
        <v>113</v>
      </c>
      <c r="B310" s="16">
        <v>0</v>
      </c>
      <c r="C310" s="1">
        <v>1.2172454500488162E-3</v>
      </c>
      <c r="D310" s="1">
        <f t="shared" si="22"/>
        <v>-1.2172454500488162E-3</v>
      </c>
      <c r="E310" s="1">
        <f t="shared" si="23"/>
        <v>2.4359737900661402E-3</v>
      </c>
      <c r="F310" s="1">
        <f t="shared" si="24"/>
        <v>-4.9355585196268724E-2</v>
      </c>
      <c r="G310" s="1">
        <f t="shared" si="25"/>
        <v>-3.4910298513600314E-2</v>
      </c>
      <c r="H310" s="1">
        <v>4.5681064661281905E-3</v>
      </c>
      <c r="I310" s="1">
        <f t="shared" si="26"/>
        <v>5.592832214822371E-6</v>
      </c>
      <c r="J310" s="1">
        <f t="shared" si="27"/>
        <v>-3.4990309723172026E-2</v>
      </c>
      <c r="AT310" s="58"/>
      <c r="AU310" s="58"/>
      <c r="AV310" s="58"/>
      <c r="AW310" s="58"/>
      <c r="AX310" s="58"/>
      <c r="AY310" s="58"/>
      <c r="AZ310" s="58"/>
      <c r="BA310" s="71"/>
      <c r="BB310" s="58"/>
      <c r="BC310" s="58"/>
      <c r="BD310" s="58"/>
      <c r="BE310" s="58">
        <f t="shared" si="28"/>
        <v>1</v>
      </c>
      <c r="BF310" s="58">
        <f t="shared" si="29"/>
        <v>1.2172454500488162E-3</v>
      </c>
      <c r="BG310" s="58" t="e">
        <f t="shared" si="30"/>
        <v>#N/A</v>
      </c>
      <c r="BH310" s="58"/>
      <c r="BI310" s="58"/>
      <c r="BJ310" s="58"/>
      <c r="BK310" s="58"/>
      <c r="BL310" s="58"/>
      <c r="BM310" s="58"/>
      <c r="BN310" s="58"/>
      <c r="BO310" s="58"/>
      <c r="BP310" s="58"/>
      <c r="BQ310" s="58"/>
      <c r="BR310" s="58"/>
      <c r="BS310" s="58"/>
      <c r="BT310" s="58"/>
      <c r="BU310" s="58"/>
      <c r="BV310" s="58"/>
      <c r="BW310" s="58"/>
      <c r="BX310" s="58"/>
      <c r="BY310" s="58"/>
      <c r="BZ310" s="58"/>
      <c r="CA310" s="58"/>
      <c r="CB310" s="58"/>
      <c r="CC310" s="58"/>
      <c r="CD310" s="58"/>
      <c r="CE310" s="58"/>
      <c r="CF310" s="58"/>
      <c r="CG310" s="58"/>
      <c r="CH310" s="58"/>
      <c r="CI310" s="58"/>
      <c r="CJ310" s="58"/>
      <c r="CK310" s="58"/>
      <c r="CL310" s="58"/>
      <c r="CM310" s="58"/>
      <c r="CN310" s="58"/>
      <c r="CO310" s="58"/>
      <c r="CP310" s="58"/>
      <c r="CQ310" s="58"/>
      <c r="CR310" s="58"/>
      <c r="CS310" s="58"/>
      <c r="CT310" s="58"/>
      <c r="CU310" s="58"/>
      <c r="CV310" s="58"/>
      <c r="CW310" s="58"/>
      <c r="CX310" s="58"/>
      <c r="CY310" s="58"/>
      <c r="CZ310" s="58"/>
      <c r="DA310" s="58"/>
      <c r="DB310" s="58"/>
      <c r="DC310" s="58"/>
      <c r="DD310" s="58"/>
      <c r="DE310" s="58"/>
      <c r="DF310" s="58"/>
      <c r="DG310" s="58"/>
      <c r="DH310" s="58"/>
      <c r="DI310" s="58"/>
      <c r="DJ310" s="58"/>
      <c r="DK310" s="58"/>
      <c r="DL310" s="58"/>
      <c r="DM310" s="58"/>
      <c r="DN310" s="58"/>
      <c r="DO310" s="58"/>
      <c r="DP310" s="58"/>
      <c r="DQ310" s="58"/>
      <c r="DR310" s="58"/>
      <c r="DS310" s="58"/>
      <c r="DT310" s="58"/>
      <c r="DU310" s="58"/>
      <c r="DV310" s="58"/>
      <c r="DW310" s="58"/>
      <c r="DX310" s="58"/>
      <c r="DY310" s="58"/>
      <c r="DZ310" s="58"/>
      <c r="EA310" s="58"/>
      <c r="EB310" s="58"/>
      <c r="EC310" s="58"/>
      <c r="ED310" s="58"/>
      <c r="EE310" s="58"/>
      <c r="EF310" s="58"/>
      <c r="EG310" s="58"/>
      <c r="EH310" s="58"/>
      <c r="EI310" s="58"/>
      <c r="EJ310" s="58"/>
      <c r="EK310" s="58"/>
      <c r="EL310" s="58"/>
      <c r="EM310" s="58"/>
      <c r="EN310" s="58"/>
      <c r="EO310" s="58"/>
      <c r="EP310" s="58"/>
      <c r="EQ310" s="58"/>
    </row>
    <row r="311" spans="1:147" outlineLevel="1" x14ac:dyDescent="0.2">
      <c r="A311" s="16">
        <v>114</v>
      </c>
      <c r="B311" s="16">
        <v>1</v>
      </c>
      <c r="C311" s="1">
        <v>0.91794962532862956</v>
      </c>
      <c r="D311" s="1">
        <f t="shared" si="22"/>
        <v>8.2050374671370441E-2</v>
      </c>
      <c r="E311" s="1">
        <f t="shared" si="23"/>
        <v>0.17122552847396891</v>
      </c>
      <c r="F311" s="1">
        <f t="shared" si="24"/>
        <v>0.41379406529573248</v>
      </c>
      <c r="G311" s="1">
        <f t="shared" si="25"/>
        <v>0.29897223620023466</v>
      </c>
      <c r="H311" s="1">
        <v>0.35836052310096356</v>
      </c>
      <c r="I311" s="1">
        <f t="shared" si="26"/>
        <v>4.9921865446628945E-2</v>
      </c>
      <c r="J311" s="1">
        <f t="shared" si="27"/>
        <v>0.37323754294711281</v>
      </c>
      <c r="AT311" s="58"/>
      <c r="AU311" s="58"/>
      <c r="AV311" s="58"/>
      <c r="AW311" s="58"/>
      <c r="AX311" s="58"/>
      <c r="AY311" s="58"/>
      <c r="AZ311" s="58"/>
      <c r="BA311" s="71"/>
      <c r="BB311" s="58"/>
      <c r="BC311" s="58"/>
      <c r="BD311" s="58"/>
      <c r="BE311" s="58">
        <f t="shared" si="28"/>
        <v>0</v>
      </c>
      <c r="BF311" s="58" t="e">
        <f t="shared" si="29"/>
        <v>#N/A</v>
      </c>
      <c r="BG311" s="58">
        <f t="shared" si="30"/>
        <v>0.91794962532862956</v>
      </c>
      <c r="BH311" s="58"/>
      <c r="BI311" s="58"/>
      <c r="BJ311" s="58"/>
      <c r="BK311" s="58"/>
      <c r="BL311" s="58"/>
      <c r="BM311" s="58"/>
      <c r="BN311" s="58"/>
      <c r="BO311" s="58"/>
      <c r="BP311" s="58"/>
      <c r="BQ311" s="58"/>
      <c r="BR311" s="58"/>
      <c r="BS311" s="58"/>
      <c r="BT311" s="58"/>
      <c r="BU311" s="58"/>
      <c r="BV311" s="58"/>
      <c r="BW311" s="58"/>
      <c r="BX311" s="58"/>
      <c r="BY311" s="58"/>
      <c r="BZ311" s="58"/>
      <c r="CA311" s="58"/>
      <c r="CB311" s="58"/>
      <c r="CC311" s="58"/>
      <c r="CD311" s="58"/>
      <c r="CE311" s="58"/>
      <c r="CF311" s="58"/>
      <c r="CG311" s="58"/>
      <c r="CH311" s="58"/>
      <c r="CI311" s="58"/>
      <c r="CJ311" s="58"/>
      <c r="CK311" s="58"/>
      <c r="CL311" s="58"/>
      <c r="CM311" s="58"/>
      <c r="CN311" s="58"/>
      <c r="CO311" s="58"/>
      <c r="CP311" s="58"/>
      <c r="CQ311" s="58"/>
      <c r="CR311" s="58"/>
      <c r="CS311" s="58"/>
      <c r="CT311" s="58"/>
      <c r="CU311" s="58"/>
      <c r="CV311" s="58"/>
      <c r="CW311" s="58"/>
      <c r="CX311" s="58"/>
      <c r="CY311" s="58"/>
      <c r="CZ311" s="58"/>
      <c r="DA311" s="58"/>
      <c r="DB311" s="58"/>
      <c r="DC311" s="58"/>
      <c r="DD311" s="58"/>
      <c r="DE311" s="58"/>
      <c r="DF311" s="58"/>
      <c r="DG311" s="58"/>
      <c r="DH311" s="58"/>
      <c r="DI311" s="58"/>
      <c r="DJ311" s="58"/>
      <c r="DK311" s="58"/>
      <c r="DL311" s="58"/>
      <c r="DM311" s="58"/>
      <c r="DN311" s="58"/>
      <c r="DO311" s="58"/>
      <c r="DP311" s="58"/>
      <c r="DQ311" s="58"/>
      <c r="DR311" s="58"/>
      <c r="DS311" s="58"/>
      <c r="DT311" s="58"/>
      <c r="DU311" s="58"/>
      <c r="DV311" s="58"/>
      <c r="DW311" s="58"/>
      <c r="DX311" s="58"/>
      <c r="DY311" s="58"/>
      <c r="DZ311" s="58"/>
      <c r="EA311" s="58"/>
      <c r="EB311" s="58"/>
      <c r="EC311" s="58"/>
      <c r="ED311" s="58"/>
      <c r="EE311" s="58"/>
      <c r="EF311" s="58"/>
      <c r="EG311" s="58"/>
      <c r="EH311" s="58"/>
      <c r="EI311" s="58"/>
      <c r="EJ311" s="58"/>
      <c r="EK311" s="58"/>
      <c r="EL311" s="58"/>
      <c r="EM311" s="58"/>
      <c r="EN311" s="58"/>
      <c r="EO311" s="58"/>
      <c r="EP311" s="58"/>
      <c r="EQ311" s="58"/>
    </row>
    <row r="312" spans="1:147" outlineLevel="1" x14ac:dyDescent="0.2">
      <c r="A312" s="16">
        <v>115</v>
      </c>
      <c r="B312" s="16">
        <v>0</v>
      </c>
      <c r="C312" s="1">
        <v>2.3978489129206787E-7</v>
      </c>
      <c r="D312" s="1">
        <f t="shared" si="22"/>
        <v>-2.3978489129206787E-7</v>
      </c>
      <c r="E312" s="1">
        <f t="shared" si="23"/>
        <v>4.7956984007444011E-7</v>
      </c>
      <c r="F312" s="1">
        <f t="shared" si="24"/>
        <v>-6.9250981225859904E-4</v>
      </c>
      <c r="G312" s="1">
        <f t="shared" si="25"/>
        <v>-4.8967841364397076E-4</v>
      </c>
      <c r="H312" s="1">
        <v>4.7056846764981642E-6</v>
      </c>
      <c r="I312" s="1">
        <f t="shared" si="26"/>
        <v>1.1283576688661015E-12</v>
      </c>
      <c r="J312" s="1">
        <f t="shared" si="27"/>
        <v>-4.896795657841407E-4</v>
      </c>
      <c r="AT312" s="58"/>
      <c r="AU312" s="58"/>
      <c r="AV312" s="58"/>
      <c r="AW312" s="58"/>
      <c r="AX312" s="58"/>
      <c r="AY312" s="58"/>
      <c r="AZ312" s="58"/>
      <c r="BA312" s="71"/>
      <c r="BB312" s="58"/>
      <c r="BC312" s="58"/>
      <c r="BD312" s="58"/>
      <c r="BE312" s="58">
        <f t="shared" si="28"/>
        <v>1</v>
      </c>
      <c r="BF312" s="58">
        <f t="shared" si="29"/>
        <v>2.3978489129206787E-7</v>
      </c>
      <c r="BG312" s="58" t="e">
        <f t="shared" si="30"/>
        <v>#N/A</v>
      </c>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58"/>
      <c r="CM312" s="58"/>
      <c r="CN312" s="58"/>
      <c r="CO312" s="58"/>
      <c r="CP312" s="58"/>
      <c r="CQ312" s="58"/>
      <c r="CR312" s="58"/>
      <c r="CS312" s="58"/>
      <c r="CT312" s="58"/>
      <c r="CU312" s="58"/>
      <c r="CV312" s="58"/>
      <c r="CW312" s="58"/>
      <c r="CX312" s="58"/>
      <c r="CY312" s="58"/>
      <c r="CZ312" s="58"/>
      <c r="DA312" s="58"/>
      <c r="DB312" s="58"/>
      <c r="DC312" s="58"/>
      <c r="DD312" s="58"/>
      <c r="DE312" s="58"/>
      <c r="DF312" s="58"/>
      <c r="DG312" s="58"/>
      <c r="DH312" s="58"/>
      <c r="DI312" s="58"/>
      <c r="DJ312" s="58"/>
      <c r="DK312" s="58"/>
      <c r="DL312" s="58"/>
      <c r="DM312" s="58"/>
      <c r="DN312" s="58"/>
      <c r="DO312" s="58"/>
      <c r="DP312" s="58"/>
      <c r="DQ312" s="58"/>
      <c r="DR312" s="58"/>
      <c r="DS312" s="58"/>
      <c r="DT312" s="58"/>
      <c r="DU312" s="58"/>
      <c r="DV312" s="58"/>
      <c r="DW312" s="58"/>
      <c r="DX312" s="58"/>
      <c r="DY312" s="58"/>
      <c r="DZ312" s="58"/>
      <c r="EA312" s="58"/>
      <c r="EB312" s="58"/>
      <c r="EC312" s="58"/>
      <c r="ED312" s="58"/>
      <c r="EE312" s="58"/>
      <c r="EF312" s="58"/>
      <c r="EG312" s="58"/>
      <c r="EH312" s="58"/>
      <c r="EI312" s="58"/>
      <c r="EJ312" s="58"/>
      <c r="EK312" s="58"/>
      <c r="EL312" s="58"/>
      <c r="EM312" s="58"/>
      <c r="EN312" s="58"/>
      <c r="EO312" s="58"/>
      <c r="EP312" s="58"/>
      <c r="EQ312" s="58"/>
    </row>
    <row r="313" spans="1:147" outlineLevel="1" x14ac:dyDescent="0.2">
      <c r="A313" s="16">
        <v>116</v>
      </c>
      <c r="B313" s="16">
        <v>0</v>
      </c>
      <c r="C313" s="1">
        <v>7.1345935656416754E-7</v>
      </c>
      <c r="D313" s="1">
        <f t="shared" si="22"/>
        <v>-7.1345935656416754E-7</v>
      </c>
      <c r="E313" s="1">
        <f t="shared" si="23"/>
        <v>1.4269192222374506E-6</v>
      </c>
      <c r="F313" s="1">
        <f t="shared" si="24"/>
        <v>-1.1945372418796537E-3</v>
      </c>
      <c r="G313" s="1">
        <f t="shared" si="25"/>
        <v>-8.4466553474661448E-4</v>
      </c>
      <c r="H313" s="1">
        <v>1.0629544527889839E-5</v>
      </c>
      <c r="I313" s="1">
        <f t="shared" si="26"/>
        <v>7.5838340228397196E-12</v>
      </c>
      <c r="J313" s="1">
        <f t="shared" si="27"/>
        <v>-8.4467002398735979E-4</v>
      </c>
      <c r="AT313" s="58"/>
      <c r="AU313" s="58"/>
      <c r="AV313" s="58"/>
      <c r="AW313" s="58"/>
      <c r="AX313" s="58"/>
      <c r="AY313" s="58"/>
      <c r="AZ313" s="58"/>
      <c r="BA313" s="71"/>
      <c r="BB313" s="58"/>
      <c r="BC313" s="58"/>
      <c r="BD313" s="58"/>
      <c r="BE313" s="58">
        <f t="shared" si="28"/>
        <v>1</v>
      </c>
      <c r="BF313" s="58">
        <f t="shared" si="29"/>
        <v>7.1345935656416754E-7</v>
      </c>
      <c r="BG313" s="58" t="e">
        <f t="shared" si="30"/>
        <v>#N/A</v>
      </c>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58"/>
      <c r="CM313" s="58"/>
      <c r="CN313" s="58"/>
      <c r="CO313" s="58"/>
      <c r="CP313" s="58"/>
      <c r="CQ313" s="58"/>
      <c r="CR313" s="58"/>
      <c r="CS313" s="58"/>
      <c r="CT313" s="58"/>
      <c r="CU313" s="58"/>
      <c r="CV313" s="58"/>
      <c r="CW313" s="58"/>
      <c r="CX313" s="58"/>
      <c r="CY313" s="58"/>
      <c r="CZ313" s="58"/>
      <c r="DA313" s="58"/>
      <c r="DB313" s="58"/>
      <c r="DC313" s="58"/>
      <c r="DD313" s="58"/>
      <c r="DE313" s="58"/>
      <c r="DF313" s="58"/>
      <c r="DG313" s="58"/>
      <c r="DH313" s="58"/>
      <c r="DI313" s="58"/>
      <c r="DJ313" s="58"/>
      <c r="DK313" s="58"/>
      <c r="DL313" s="58"/>
      <c r="DM313" s="58"/>
      <c r="DN313" s="58"/>
      <c r="DO313" s="58"/>
      <c r="DP313" s="58"/>
      <c r="DQ313" s="58"/>
      <c r="DR313" s="58"/>
      <c r="DS313" s="58"/>
      <c r="DT313" s="58"/>
      <c r="DU313" s="58"/>
      <c r="DV313" s="58"/>
      <c r="DW313" s="58"/>
      <c r="DX313" s="58"/>
      <c r="DY313" s="58"/>
      <c r="DZ313" s="58"/>
      <c r="EA313" s="58"/>
      <c r="EB313" s="58"/>
      <c r="EC313" s="58"/>
      <c r="ED313" s="58"/>
      <c r="EE313" s="58"/>
      <c r="EF313" s="58"/>
      <c r="EG313" s="58"/>
      <c r="EH313" s="58"/>
      <c r="EI313" s="58"/>
      <c r="EJ313" s="58"/>
      <c r="EK313" s="58"/>
      <c r="EL313" s="58"/>
      <c r="EM313" s="58"/>
      <c r="EN313" s="58"/>
      <c r="EO313" s="58"/>
      <c r="EP313" s="58"/>
      <c r="EQ313" s="58"/>
    </row>
    <row r="314" spans="1:147" outlineLevel="1" x14ac:dyDescent="0.2">
      <c r="A314" s="16">
        <v>117</v>
      </c>
      <c r="B314" s="16">
        <v>0</v>
      </c>
      <c r="C314" s="1">
        <v>3.447755845710741E-5</v>
      </c>
      <c r="D314" s="1">
        <f t="shared" si="22"/>
        <v>-3.447755845710741E-5</v>
      </c>
      <c r="E314" s="1">
        <f t="shared" si="23"/>
        <v>6.89563056437061E-5</v>
      </c>
      <c r="F314" s="1">
        <f t="shared" si="24"/>
        <v>-8.3039933552301274E-3</v>
      </c>
      <c r="G314" s="1">
        <f t="shared" si="25"/>
        <v>-5.8718606250599582E-3</v>
      </c>
      <c r="H314" s="1">
        <v>3.0331912715240343E-4</v>
      </c>
      <c r="I314" s="1">
        <f t="shared" si="26"/>
        <v>1.0461236599205868E-8</v>
      </c>
      <c r="J314" s="1">
        <f t="shared" si="27"/>
        <v>-5.8727513515156359E-3</v>
      </c>
      <c r="AT314" s="58"/>
      <c r="AU314" s="58"/>
      <c r="AV314" s="58"/>
      <c r="AW314" s="58"/>
      <c r="AX314" s="58"/>
      <c r="AY314" s="58"/>
      <c r="AZ314" s="58"/>
      <c r="BA314" s="71"/>
      <c r="BB314" s="58"/>
      <c r="BC314" s="58"/>
      <c r="BD314" s="58"/>
      <c r="BE314" s="58">
        <f t="shared" si="28"/>
        <v>1</v>
      </c>
      <c r="BF314" s="58">
        <f t="shared" si="29"/>
        <v>3.447755845710741E-5</v>
      </c>
      <c r="BG314" s="58" t="e">
        <f t="shared" si="30"/>
        <v>#N/A</v>
      </c>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58"/>
      <c r="CM314" s="58"/>
      <c r="CN314" s="58"/>
      <c r="CO314" s="58"/>
      <c r="CP314" s="58"/>
      <c r="CQ314" s="58"/>
      <c r="CR314" s="58"/>
      <c r="CS314" s="58"/>
      <c r="CT314" s="58"/>
      <c r="CU314" s="58"/>
      <c r="CV314" s="58"/>
      <c r="CW314" s="58"/>
      <c r="CX314" s="58"/>
      <c r="CY314" s="58"/>
      <c r="CZ314" s="58"/>
      <c r="DA314" s="58"/>
      <c r="DB314" s="58"/>
      <c r="DC314" s="58"/>
      <c r="DD314" s="58"/>
      <c r="DE314" s="58"/>
      <c r="DF314" s="58"/>
      <c r="DG314" s="58"/>
      <c r="DH314" s="58"/>
      <c r="DI314" s="58"/>
      <c r="DJ314" s="58"/>
      <c r="DK314" s="58"/>
      <c r="DL314" s="58"/>
      <c r="DM314" s="58"/>
      <c r="DN314" s="58"/>
      <c r="DO314" s="58"/>
      <c r="DP314" s="58"/>
      <c r="DQ314" s="58"/>
      <c r="DR314" s="58"/>
      <c r="DS314" s="58"/>
      <c r="DT314" s="58"/>
      <c r="DU314" s="58"/>
      <c r="DV314" s="58"/>
      <c r="DW314" s="58"/>
      <c r="DX314" s="58"/>
      <c r="DY314" s="58"/>
      <c r="DZ314" s="58"/>
      <c r="EA314" s="58"/>
      <c r="EB314" s="58"/>
      <c r="EC314" s="58"/>
      <c r="ED314" s="58"/>
      <c r="EE314" s="58"/>
      <c r="EF314" s="58"/>
      <c r="EG314" s="58"/>
      <c r="EH314" s="58"/>
      <c r="EI314" s="58"/>
      <c r="EJ314" s="58"/>
      <c r="EK314" s="58"/>
      <c r="EL314" s="58"/>
      <c r="EM314" s="58"/>
      <c r="EN314" s="58"/>
      <c r="EO314" s="58"/>
      <c r="EP314" s="58"/>
      <c r="EQ314" s="58"/>
    </row>
    <row r="315" spans="1:147" outlineLevel="1" x14ac:dyDescent="0.2">
      <c r="A315" s="16">
        <v>118</v>
      </c>
      <c r="B315" s="16">
        <v>0</v>
      </c>
      <c r="C315" s="1">
        <v>8.276348785135318E-5</v>
      </c>
      <c r="D315" s="1">
        <f t="shared" si="22"/>
        <v>-8.276348785135318E-5</v>
      </c>
      <c r="E315" s="1">
        <f t="shared" si="23"/>
        <v>1.6553382587539231E-4</v>
      </c>
      <c r="F315" s="1">
        <f t="shared" si="24"/>
        <v>-1.2865994943081251E-2</v>
      </c>
      <c r="G315" s="1">
        <f t="shared" si="25"/>
        <v>-9.0978205199506081E-3</v>
      </c>
      <c r="H315" s="1">
        <v>6.9362933612882299E-4</v>
      </c>
      <c r="I315" s="1">
        <f t="shared" si="26"/>
        <v>5.745178498948556E-8</v>
      </c>
      <c r="J315" s="1">
        <f t="shared" si="27"/>
        <v>-9.1009774199381378E-3</v>
      </c>
      <c r="AT315" s="58"/>
      <c r="AU315" s="58"/>
      <c r="AV315" s="58"/>
      <c r="AW315" s="58"/>
      <c r="AX315" s="58"/>
      <c r="AY315" s="58"/>
      <c r="AZ315" s="58"/>
      <c r="BA315" s="71"/>
      <c r="BB315" s="58"/>
      <c r="BC315" s="58"/>
      <c r="BD315" s="58"/>
      <c r="BE315" s="58">
        <f t="shared" si="28"/>
        <v>1</v>
      </c>
      <c r="BF315" s="58">
        <f t="shared" si="29"/>
        <v>8.276348785135318E-5</v>
      </c>
      <c r="BG315" s="58" t="e">
        <f t="shared" si="30"/>
        <v>#N/A</v>
      </c>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58"/>
      <c r="CM315" s="58"/>
      <c r="CN315" s="58"/>
      <c r="CO315" s="58"/>
      <c r="CP315" s="58"/>
      <c r="CQ315" s="58"/>
      <c r="CR315" s="58"/>
      <c r="CS315" s="58"/>
      <c r="CT315" s="58"/>
      <c r="CU315" s="58"/>
      <c r="CV315" s="58"/>
      <c r="CW315" s="58"/>
      <c r="CX315" s="58"/>
      <c r="CY315" s="58"/>
      <c r="CZ315" s="58"/>
      <c r="DA315" s="58"/>
      <c r="DB315" s="58"/>
      <c r="DC315" s="58"/>
      <c r="DD315" s="58"/>
      <c r="DE315" s="58"/>
      <c r="DF315" s="58"/>
      <c r="DG315" s="58"/>
      <c r="DH315" s="58"/>
      <c r="DI315" s="58"/>
      <c r="DJ315" s="58"/>
      <c r="DK315" s="58"/>
      <c r="DL315" s="58"/>
      <c r="DM315" s="58"/>
      <c r="DN315" s="58"/>
      <c r="DO315" s="58"/>
      <c r="DP315" s="58"/>
      <c r="DQ315" s="58"/>
      <c r="DR315" s="58"/>
      <c r="DS315" s="58"/>
      <c r="DT315" s="58"/>
      <c r="DU315" s="58"/>
      <c r="DV315" s="58"/>
      <c r="DW315" s="58"/>
      <c r="DX315" s="58"/>
      <c r="DY315" s="58"/>
      <c r="DZ315" s="58"/>
      <c r="EA315" s="58"/>
      <c r="EB315" s="58"/>
      <c r="EC315" s="58"/>
      <c r="ED315" s="58"/>
      <c r="EE315" s="58"/>
      <c r="EF315" s="58"/>
      <c r="EG315" s="58"/>
      <c r="EH315" s="58"/>
      <c r="EI315" s="58"/>
      <c r="EJ315" s="58"/>
      <c r="EK315" s="58"/>
      <c r="EL315" s="58"/>
      <c r="EM315" s="58"/>
      <c r="EN315" s="58"/>
      <c r="EO315" s="58"/>
      <c r="EP315" s="58"/>
      <c r="EQ315" s="58"/>
    </row>
    <row r="316" spans="1:147" outlineLevel="1" x14ac:dyDescent="0.2">
      <c r="A316" s="16">
        <v>119</v>
      </c>
      <c r="B316" s="16">
        <v>1</v>
      </c>
      <c r="C316" s="1">
        <v>1.9605588953543852E-2</v>
      </c>
      <c r="D316" s="1">
        <f t="shared" si="22"/>
        <v>0.98039441104645619</v>
      </c>
      <c r="E316" s="1">
        <f t="shared" si="23"/>
        <v>7.863881205404768</v>
      </c>
      <c r="F316" s="1">
        <f t="shared" si="24"/>
        <v>2.8042612584074202</v>
      </c>
      <c r="G316" s="1">
        <f t="shared" si="25"/>
        <v>7.0714824334049879</v>
      </c>
      <c r="H316" s="1">
        <v>4.3096481952102972E-2</v>
      </c>
      <c r="I316" s="1">
        <f t="shared" si="26"/>
        <v>2.2521359430353796</v>
      </c>
      <c r="J316" s="1">
        <f t="shared" si="27"/>
        <v>7.2289694804301607</v>
      </c>
      <c r="AT316" s="58"/>
      <c r="AU316" s="58"/>
      <c r="AV316" s="58"/>
      <c r="AW316" s="58"/>
      <c r="AX316" s="58"/>
      <c r="AY316" s="58"/>
      <c r="AZ316" s="58"/>
      <c r="BA316" s="71"/>
      <c r="BB316" s="58"/>
      <c r="BC316" s="58"/>
      <c r="BD316" s="58"/>
      <c r="BE316" s="58">
        <f t="shared" si="28"/>
        <v>0</v>
      </c>
      <c r="BF316" s="58" t="e">
        <f t="shared" si="29"/>
        <v>#N/A</v>
      </c>
      <c r="BG316" s="58">
        <f t="shared" si="30"/>
        <v>1.9605588953543852E-2</v>
      </c>
      <c r="BH316" s="58"/>
      <c r="BI316" s="58"/>
      <c r="BJ316" s="58"/>
      <c r="BK316" s="58"/>
      <c r="BL316" s="58"/>
      <c r="BM316" s="58"/>
      <c r="BN316" s="58"/>
      <c r="BO316" s="58"/>
      <c r="BP316" s="58"/>
      <c r="BQ316" s="58"/>
      <c r="BR316" s="58"/>
      <c r="BS316" s="58"/>
      <c r="BT316" s="58"/>
      <c r="BU316" s="58"/>
      <c r="BV316" s="58"/>
      <c r="BW316" s="58"/>
      <c r="BX316" s="58"/>
      <c r="BY316" s="58"/>
      <c r="BZ316" s="58"/>
      <c r="CA316" s="58"/>
      <c r="CB316" s="58"/>
      <c r="CC316" s="58"/>
      <c r="CD316" s="58"/>
      <c r="CE316" s="58"/>
      <c r="CF316" s="58"/>
      <c r="CG316" s="58"/>
      <c r="CH316" s="58"/>
      <c r="CI316" s="58"/>
      <c r="CJ316" s="58"/>
      <c r="CK316" s="58"/>
      <c r="CL316" s="58"/>
      <c r="CM316" s="58"/>
      <c r="CN316" s="58"/>
      <c r="CO316" s="58"/>
      <c r="CP316" s="58"/>
      <c r="CQ316" s="58"/>
      <c r="CR316" s="58"/>
      <c r="CS316" s="58"/>
      <c r="CT316" s="58"/>
      <c r="CU316" s="58"/>
      <c r="CV316" s="58"/>
      <c r="CW316" s="58"/>
      <c r="CX316" s="58"/>
      <c r="CY316" s="58"/>
      <c r="CZ316" s="58"/>
      <c r="DA316" s="58"/>
      <c r="DB316" s="58"/>
      <c r="DC316" s="58"/>
      <c r="DD316" s="58"/>
      <c r="DE316" s="58"/>
      <c r="DF316" s="58"/>
      <c r="DG316" s="58"/>
      <c r="DH316" s="58"/>
      <c r="DI316" s="58"/>
      <c r="DJ316" s="58"/>
      <c r="DK316" s="58"/>
      <c r="DL316" s="58"/>
      <c r="DM316" s="58"/>
      <c r="DN316" s="58"/>
      <c r="DO316" s="58"/>
      <c r="DP316" s="58"/>
      <c r="DQ316" s="58"/>
      <c r="DR316" s="58"/>
      <c r="DS316" s="58"/>
      <c r="DT316" s="58"/>
      <c r="DU316" s="58"/>
      <c r="DV316" s="58"/>
      <c r="DW316" s="58"/>
      <c r="DX316" s="58"/>
      <c r="DY316" s="58"/>
      <c r="DZ316" s="58"/>
      <c r="EA316" s="58"/>
      <c r="EB316" s="58"/>
      <c r="EC316" s="58"/>
      <c r="ED316" s="58"/>
      <c r="EE316" s="58"/>
      <c r="EF316" s="58"/>
      <c r="EG316" s="58"/>
      <c r="EH316" s="58"/>
      <c r="EI316" s="58"/>
      <c r="EJ316" s="58"/>
      <c r="EK316" s="58"/>
      <c r="EL316" s="58"/>
      <c r="EM316" s="58"/>
      <c r="EN316" s="58"/>
      <c r="EO316" s="58"/>
      <c r="EP316" s="58"/>
      <c r="EQ316" s="58"/>
    </row>
    <row r="317" spans="1:147" outlineLevel="1" x14ac:dyDescent="0.2">
      <c r="A317" s="16">
        <v>120</v>
      </c>
      <c r="B317" s="16">
        <v>0</v>
      </c>
      <c r="C317" s="1">
        <v>1.1952593034159204E-3</v>
      </c>
      <c r="D317" s="1">
        <f t="shared" si="22"/>
        <v>-1.1952593034159204E-3</v>
      </c>
      <c r="E317" s="1">
        <f t="shared" si="23"/>
        <v>2.3919483910564143E-3</v>
      </c>
      <c r="F317" s="1">
        <f t="shared" si="24"/>
        <v>-4.8907549428042436E-2</v>
      </c>
      <c r="G317" s="1">
        <f t="shared" si="25"/>
        <v>-3.4593202480585436E-2</v>
      </c>
      <c r="H317" s="1">
        <v>6.3701004774333672E-3</v>
      </c>
      <c r="I317" s="1">
        <f t="shared" si="26"/>
        <v>7.6719041612516962E-6</v>
      </c>
      <c r="J317" s="1">
        <f t="shared" si="27"/>
        <v>-3.4703912776861835E-2</v>
      </c>
      <c r="AT317" s="58"/>
      <c r="AU317" s="58"/>
      <c r="AV317" s="58"/>
      <c r="AW317" s="58"/>
      <c r="AX317" s="58"/>
      <c r="AY317" s="58"/>
      <c r="AZ317" s="58"/>
      <c r="BA317" s="71"/>
      <c r="BB317" s="58"/>
      <c r="BC317" s="58"/>
      <c r="BD317" s="58"/>
      <c r="BE317" s="58">
        <f t="shared" si="28"/>
        <v>1</v>
      </c>
      <c r="BF317" s="58">
        <f t="shared" si="29"/>
        <v>1.1952593034159204E-3</v>
      </c>
      <c r="BG317" s="58" t="e">
        <f t="shared" si="30"/>
        <v>#N/A</v>
      </c>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c r="CH317" s="58"/>
      <c r="CI317" s="58"/>
      <c r="CJ317" s="58"/>
      <c r="CK317" s="58"/>
      <c r="CL317" s="58"/>
      <c r="CM317" s="58"/>
      <c r="CN317" s="58"/>
      <c r="CO317" s="58"/>
      <c r="CP317" s="58"/>
      <c r="CQ317" s="58"/>
      <c r="CR317" s="58"/>
      <c r="CS317" s="58"/>
      <c r="CT317" s="58"/>
      <c r="CU317" s="58"/>
      <c r="CV317" s="58"/>
      <c r="CW317" s="58"/>
      <c r="CX317" s="58"/>
      <c r="CY317" s="58"/>
      <c r="CZ317" s="58"/>
      <c r="DA317" s="58"/>
      <c r="DB317" s="58"/>
      <c r="DC317" s="58"/>
      <c r="DD317" s="58"/>
      <c r="DE317" s="58"/>
      <c r="DF317" s="58"/>
      <c r="DG317" s="58"/>
      <c r="DH317" s="58"/>
      <c r="DI317" s="58"/>
      <c r="DJ317" s="58"/>
      <c r="DK317" s="58"/>
      <c r="DL317" s="58"/>
      <c r="DM317" s="58"/>
      <c r="DN317" s="58"/>
      <c r="DO317" s="58"/>
      <c r="DP317" s="58"/>
      <c r="DQ317" s="58"/>
      <c r="DR317" s="58"/>
      <c r="DS317" s="58"/>
      <c r="DT317" s="58"/>
      <c r="DU317" s="58"/>
      <c r="DV317" s="58"/>
      <c r="DW317" s="58"/>
      <c r="DX317" s="58"/>
      <c r="DY317" s="58"/>
      <c r="DZ317" s="58"/>
      <c r="EA317" s="58"/>
      <c r="EB317" s="58"/>
      <c r="EC317" s="58"/>
      <c r="ED317" s="58"/>
      <c r="EE317" s="58"/>
      <c r="EF317" s="58"/>
      <c r="EG317" s="58"/>
      <c r="EH317" s="58"/>
      <c r="EI317" s="58"/>
      <c r="EJ317" s="58"/>
      <c r="EK317" s="58"/>
      <c r="EL317" s="58"/>
      <c r="EM317" s="58"/>
      <c r="EN317" s="58"/>
      <c r="EO317" s="58"/>
      <c r="EP317" s="58"/>
      <c r="EQ317" s="58"/>
    </row>
    <row r="318" spans="1:147" outlineLevel="1" x14ac:dyDescent="0.2">
      <c r="A318" s="16">
        <v>121</v>
      </c>
      <c r="B318" s="16">
        <v>0</v>
      </c>
      <c r="C318" s="1">
        <v>6.4925018243590694E-8</v>
      </c>
      <c r="D318" s="1">
        <f t="shared" si="22"/>
        <v>-6.4925018243590694E-8</v>
      </c>
      <c r="E318" s="1">
        <f t="shared" si="23"/>
        <v>1.2985004072344798E-7</v>
      </c>
      <c r="F318" s="1">
        <f t="shared" si="24"/>
        <v>-3.60347111440411E-4</v>
      </c>
      <c r="G318" s="1">
        <f t="shared" si="25"/>
        <v>-2.5480389019567375E-4</v>
      </c>
      <c r="H318" s="1">
        <v>1.7250189217164604E-6</v>
      </c>
      <c r="I318" s="1">
        <f t="shared" si="26"/>
        <v>1.1199708543147216E-13</v>
      </c>
      <c r="J318" s="1">
        <f t="shared" si="27"/>
        <v>-2.5480410996672401E-4</v>
      </c>
      <c r="AT318" s="58"/>
      <c r="AU318" s="58"/>
      <c r="AV318" s="58"/>
      <c r="AW318" s="58"/>
      <c r="AX318" s="58"/>
      <c r="AY318" s="58"/>
      <c r="AZ318" s="58"/>
      <c r="BA318" s="71"/>
      <c r="BB318" s="58"/>
      <c r="BC318" s="58"/>
      <c r="BD318" s="58"/>
      <c r="BE318" s="58">
        <f t="shared" si="28"/>
        <v>1</v>
      </c>
      <c r="BF318" s="58">
        <f t="shared" si="29"/>
        <v>6.4925018243590694E-8</v>
      </c>
      <c r="BG318" s="58" t="e">
        <f t="shared" si="30"/>
        <v>#N/A</v>
      </c>
      <c r="BH318" s="58"/>
      <c r="BI318" s="58"/>
      <c r="BJ318" s="58"/>
      <c r="BK318" s="58"/>
      <c r="BL318" s="58"/>
      <c r="BM318" s="58"/>
      <c r="BN318" s="58"/>
      <c r="BO318" s="58"/>
      <c r="BP318" s="58"/>
      <c r="BQ318" s="58"/>
      <c r="BR318" s="58"/>
      <c r="BS318" s="58"/>
      <c r="BT318" s="58"/>
      <c r="BU318" s="58"/>
      <c r="BV318" s="58"/>
      <c r="BW318" s="58"/>
      <c r="BX318" s="58"/>
      <c r="BY318" s="58"/>
      <c r="BZ318" s="58"/>
      <c r="CA318" s="58"/>
      <c r="CB318" s="58"/>
      <c r="CC318" s="58"/>
      <c r="CD318" s="58"/>
      <c r="CE318" s="58"/>
      <c r="CF318" s="58"/>
      <c r="CG318" s="58"/>
      <c r="CH318" s="58"/>
      <c r="CI318" s="58"/>
      <c r="CJ318" s="58"/>
      <c r="CK318" s="58"/>
      <c r="CL318" s="58"/>
      <c r="CM318" s="58"/>
      <c r="CN318" s="58"/>
      <c r="CO318" s="58"/>
      <c r="CP318" s="58"/>
      <c r="CQ318" s="58"/>
      <c r="CR318" s="58"/>
      <c r="CS318" s="58"/>
      <c r="CT318" s="58"/>
      <c r="CU318" s="58"/>
      <c r="CV318" s="58"/>
      <c r="CW318" s="58"/>
      <c r="CX318" s="58"/>
      <c r="CY318" s="58"/>
      <c r="CZ318" s="58"/>
      <c r="DA318" s="58"/>
      <c r="DB318" s="58"/>
      <c r="DC318" s="58"/>
      <c r="DD318" s="58"/>
      <c r="DE318" s="58"/>
      <c r="DF318" s="58"/>
      <c r="DG318" s="58"/>
      <c r="DH318" s="58"/>
      <c r="DI318" s="58"/>
      <c r="DJ318" s="58"/>
      <c r="DK318" s="58"/>
      <c r="DL318" s="58"/>
      <c r="DM318" s="58"/>
      <c r="DN318" s="58"/>
      <c r="DO318" s="58"/>
      <c r="DP318" s="58"/>
      <c r="DQ318" s="58"/>
      <c r="DR318" s="58"/>
      <c r="DS318" s="58"/>
      <c r="DT318" s="58"/>
      <c r="DU318" s="58"/>
      <c r="DV318" s="58"/>
      <c r="DW318" s="58"/>
      <c r="DX318" s="58"/>
      <c r="DY318" s="58"/>
      <c r="DZ318" s="58"/>
      <c r="EA318" s="58"/>
      <c r="EB318" s="58"/>
      <c r="EC318" s="58"/>
      <c r="ED318" s="58"/>
      <c r="EE318" s="58"/>
      <c r="EF318" s="58"/>
      <c r="EG318" s="58"/>
      <c r="EH318" s="58"/>
      <c r="EI318" s="58"/>
      <c r="EJ318" s="58"/>
      <c r="EK318" s="58"/>
      <c r="EL318" s="58"/>
      <c r="EM318" s="58"/>
      <c r="EN318" s="58"/>
      <c r="EO318" s="58"/>
      <c r="EP318" s="58"/>
      <c r="EQ318" s="58"/>
    </row>
    <row r="319" spans="1:147" outlineLevel="1" x14ac:dyDescent="0.2">
      <c r="A319" s="16">
        <v>122</v>
      </c>
      <c r="B319" s="16">
        <v>0</v>
      </c>
      <c r="C319" s="1">
        <v>5.0584455785960069E-5</v>
      </c>
      <c r="D319" s="1">
        <f t="shared" si="22"/>
        <v>-5.0584455785960069E-5</v>
      </c>
      <c r="E319" s="1">
        <f t="shared" si="23"/>
        <v>1.0117147044525885E-4</v>
      </c>
      <c r="F319" s="1">
        <f t="shared" si="24"/>
        <v>-1.0058402976877535E-2</v>
      </c>
      <c r="G319" s="1">
        <f t="shared" si="25"/>
        <v>-7.1124548998618359E-3</v>
      </c>
      <c r="H319" s="1">
        <v>7.0178283971700597E-4</v>
      </c>
      <c r="I319" s="1">
        <f t="shared" si="26"/>
        <v>3.5526030389265002E-8</v>
      </c>
      <c r="J319" s="1">
        <f t="shared" si="27"/>
        <v>-7.114951913608265E-3</v>
      </c>
      <c r="AT319" s="58"/>
      <c r="AU319" s="58"/>
      <c r="AV319" s="58"/>
      <c r="AW319" s="58"/>
      <c r="AX319" s="58"/>
      <c r="AY319" s="58"/>
      <c r="AZ319" s="58"/>
      <c r="BA319" s="71"/>
      <c r="BB319" s="58"/>
      <c r="BC319" s="58"/>
      <c r="BD319" s="58"/>
      <c r="BE319" s="58">
        <f t="shared" si="28"/>
        <v>1</v>
      </c>
      <c r="BF319" s="58">
        <f t="shared" si="29"/>
        <v>5.0584455785960069E-5</v>
      </c>
      <c r="BG319" s="58" t="e">
        <f t="shared" si="30"/>
        <v>#N/A</v>
      </c>
      <c r="BH319" s="58"/>
      <c r="BI319" s="58"/>
      <c r="BJ319" s="58"/>
      <c r="BK319" s="58"/>
      <c r="BL319" s="58"/>
      <c r="BM319" s="58"/>
      <c r="BN319" s="58"/>
      <c r="BO319" s="58"/>
      <c r="BP319" s="58"/>
      <c r="BQ319" s="58"/>
      <c r="BR319" s="58"/>
      <c r="BS319" s="58"/>
      <c r="BT319" s="58"/>
      <c r="BU319" s="58"/>
      <c r="BV319" s="58"/>
      <c r="BW319" s="58"/>
      <c r="BX319" s="58"/>
      <c r="BY319" s="58"/>
      <c r="BZ319" s="58"/>
      <c r="CA319" s="58"/>
      <c r="CB319" s="58"/>
      <c r="CC319" s="58"/>
      <c r="CD319" s="58"/>
      <c r="CE319" s="58"/>
      <c r="CF319" s="58"/>
      <c r="CG319" s="58"/>
      <c r="CH319" s="58"/>
      <c r="CI319" s="58"/>
      <c r="CJ319" s="58"/>
      <c r="CK319" s="58"/>
      <c r="CL319" s="58"/>
      <c r="CM319" s="58"/>
      <c r="CN319" s="58"/>
      <c r="CO319" s="58"/>
      <c r="CP319" s="58"/>
      <c r="CQ319" s="58"/>
      <c r="CR319" s="58"/>
      <c r="CS319" s="58"/>
      <c r="CT319" s="58"/>
      <c r="CU319" s="58"/>
      <c r="CV319" s="58"/>
      <c r="CW319" s="58"/>
      <c r="CX319" s="58"/>
      <c r="CY319" s="58"/>
      <c r="CZ319" s="58"/>
      <c r="DA319" s="58"/>
      <c r="DB319" s="58"/>
      <c r="DC319" s="58"/>
      <c r="DD319" s="58"/>
      <c r="DE319" s="58"/>
      <c r="DF319" s="58"/>
      <c r="DG319" s="58"/>
      <c r="DH319" s="58"/>
      <c r="DI319" s="58"/>
      <c r="DJ319" s="58"/>
      <c r="DK319" s="58"/>
      <c r="DL319" s="58"/>
      <c r="DM319" s="58"/>
      <c r="DN319" s="58"/>
      <c r="DO319" s="58"/>
      <c r="DP319" s="58"/>
      <c r="DQ319" s="58"/>
      <c r="DR319" s="58"/>
      <c r="DS319" s="58"/>
      <c r="DT319" s="58"/>
      <c r="DU319" s="58"/>
      <c r="DV319" s="58"/>
      <c r="DW319" s="58"/>
      <c r="DX319" s="58"/>
      <c r="DY319" s="58"/>
      <c r="DZ319" s="58"/>
      <c r="EA319" s="58"/>
      <c r="EB319" s="58"/>
      <c r="EC319" s="58"/>
      <c r="ED319" s="58"/>
      <c r="EE319" s="58"/>
      <c r="EF319" s="58"/>
      <c r="EG319" s="58"/>
      <c r="EH319" s="58"/>
      <c r="EI319" s="58"/>
      <c r="EJ319" s="58"/>
      <c r="EK319" s="58"/>
      <c r="EL319" s="58"/>
      <c r="EM319" s="58"/>
      <c r="EN319" s="58"/>
      <c r="EO319" s="58"/>
      <c r="EP319" s="58"/>
      <c r="EQ319" s="58"/>
    </row>
    <row r="320" spans="1:147" outlineLevel="1" x14ac:dyDescent="0.2">
      <c r="A320" s="16">
        <v>123</v>
      </c>
      <c r="B320" s="16">
        <v>0</v>
      </c>
      <c r="C320" s="1">
        <v>4.7274955695264803E-5</v>
      </c>
      <c r="D320" s="1">
        <f t="shared" si="22"/>
        <v>-4.7274955695264803E-5</v>
      </c>
      <c r="E320" s="1">
        <f t="shared" si="23"/>
        <v>9.4552146382249176E-5</v>
      </c>
      <c r="F320" s="1">
        <f t="shared" si="24"/>
        <v>-9.7237927981960407E-3</v>
      </c>
      <c r="G320" s="1">
        <f t="shared" si="25"/>
        <v>-6.8758410919946078E-3</v>
      </c>
      <c r="H320" s="1">
        <v>4.9216344073440199E-4</v>
      </c>
      <c r="I320" s="1">
        <f t="shared" si="26"/>
        <v>2.3279562203606951E-8</v>
      </c>
      <c r="J320" s="1">
        <f t="shared" si="27"/>
        <v>-6.8775337356181115E-3</v>
      </c>
      <c r="AT320" s="58"/>
      <c r="AU320" s="58"/>
      <c r="AV320" s="58"/>
      <c r="AW320" s="58"/>
      <c r="AX320" s="58"/>
      <c r="AY320" s="58"/>
      <c r="AZ320" s="58"/>
      <c r="BA320" s="71"/>
      <c r="BB320" s="58"/>
      <c r="BC320" s="58"/>
      <c r="BD320" s="58"/>
      <c r="BE320" s="58">
        <f t="shared" si="28"/>
        <v>1</v>
      </c>
      <c r="BF320" s="58">
        <f t="shared" si="29"/>
        <v>4.7274955695264803E-5</v>
      </c>
      <c r="BG320" s="58" t="e">
        <f t="shared" si="30"/>
        <v>#N/A</v>
      </c>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58"/>
      <c r="CM320" s="58"/>
      <c r="CN320" s="58"/>
      <c r="CO320" s="58"/>
      <c r="CP320" s="58"/>
      <c r="CQ320" s="58"/>
      <c r="CR320" s="58"/>
      <c r="CS320" s="58"/>
      <c r="CT320" s="58"/>
      <c r="CU320" s="58"/>
      <c r="CV320" s="58"/>
      <c r="CW320" s="58"/>
      <c r="CX320" s="58"/>
      <c r="CY320" s="58"/>
      <c r="CZ320" s="58"/>
      <c r="DA320" s="58"/>
      <c r="DB320" s="58"/>
      <c r="DC320" s="58"/>
      <c r="DD320" s="58"/>
      <c r="DE320" s="58"/>
      <c r="DF320" s="58"/>
      <c r="DG320" s="58"/>
      <c r="DH320" s="58"/>
      <c r="DI320" s="58"/>
      <c r="DJ320" s="58"/>
      <c r="DK320" s="58"/>
      <c r="DL320" s="58"/>
      <c r="DM320" s="58"/>
      <c r="DN320" s="58"/>
      <c r="DO320" s="58"/>
      <c r="DP320" s="58"/>
      <c r="DQ320" s="58"/>
      <c r="DR320" s="58"/>
      <c r="DS320" s="58"/>
      <c r="DT320" s="58"/>
      <c r="DU320" s="58"/>
      <c r="DV320" s="58"/>
      <c r="DW320" s="58"/>
      <c r="DX320" s="58"/>
      <c r="DY320" s="58"/>
      <c r="DZ320" s="58"/>
      <c r="EA320" s="58"/>
      <c r="EB320" s="58"/>
      <c r="EC320" s="58"/>
      <c r="ED320" s="58"/>
      <c r="EE320" s="58"/>
      <c r="EF320" s="58"/>
      <c r="EG320" s="58"/>
      <c r="EH320" s="58"/>
      <c r="EI320" s="58"/>
      <c r="EJ320" s="58"/>
      <c r="EK320" s="58"/>
      <c r="EL320" s="58"/>
      <c r="EM320" s="58"/>
      <c r="EN320" s="58"/>
      <c r="EO320" s="58"/>
      <c r="EP320" s="58"/>
      <c r="EQ320" s="58"/>
    </row>
    <row r="321" spans="1:147" outlineLevel="1" x14ac:dyDescent="0.2">
      <c r="A321" s="16">
        <v>124</v>
      </c>
      <c r="B321" s="16">
        <v>1</v>
      </c>
      <c r="C321" s="1">
        <v>0.47017524121029342</v>
      </c>
      <c r="D321" s="1">
        <f t="shared" si="22"/>
        <v>0.52982475878970658</v>
      </c>
      <c r="E321" s="1">
        <f t="shared" si="23"/>
        <v>1.5092996002635106</v>
      </c>
      <c r="F321" s="1">
        <f t="shared" si="24"/>
        <v>1.2285355510784011</v>
      </c>
      <c r="G321" s="1">
        <f t="shared" si="25"/>
        <v>1.061539714061607</v>
      </c>
      <c r="H321" s="1">
        <v>0.36660022522644825</v>
      </c>
      <c r="I321" s="1">
        <f t="shared" si="26"/>
        <v>0.65220979357711806</v>
      </c>
      <c r="J321" s="1">
        <f t="shared" si="27"/>
        <v>1.3338202120627489</v>
      </c>
      <c r="AT321" s="58"/>
      <c r="AU321" s="58"/>
      <c r="AV321" s="58"/>
      <c r="AW321" s="58"/>
      <c r="AX321" s="58"/>
      <c r="AY321" s="58"/>
      <c r="AZ321" s="58"/>
      <c r="BA321" s="71"/>
      <c r="BB321" s="58"/>
      <c r="BC321" s="58"/>
      <c r="BD321" s="58"/>
      <c r="BE321" s="58">
        <f t="shared" si="28"/>
        <v>0</v>
      </c>
      <c r="BF321" s="58" t="e">
        <f t="shared" si="29"/>
        <v>#N/A</v>
      </c>
      <c r="BG321" s="58">
        <f t="shared" si="30"/>
        <v>0.47017524121029342</v>
      </c>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58"/>
      <c r="CM321" s="58"/>
      <c r="CN321" s="58"/>
      <c r="CO321" s="58"/>
      <c r="CP321" s="58"/>
      <c r="CQ321" s="58"/>
      <c r="CR321" s="58"/>
      <c r="CS321" s="58"/>
      <c r="CT321" s="58"/>
      <c r="CU321" s="58"/>
      <c r="CV321" s="58"/>
      <c r="CW321" s="58"/>
      <c r="CX321" s="58"/>
      <c r="CY321" s="58"/>
      <c r="CZ321" s="58"/>
      <c r="DA321" s="58"/>
      <c r="DB321" s="58"/>
      <c r="DC321" s="58"/>
      <c r="DD321" s="58"/>
      <c r="DE321" s="58"/>
      <c r="DF321" s="58"/>
      <c r="DG321" s="58"/>
      <c r="DH321" s="58"/>
      <c r="DI321" s="58"/>
      <c r="DJ321" s="58"/>
      <c r="DK321" s="58"/>
      <c r="DL321" s="58"/>
      <c r="DM321" s="58"/>
      <c r="DN321" s="58"/>
      <c r="DO321" s="58"/>
      <c r="DP321" s="58"/>
      <c r="DQ321" s="58"/>
      <c r="DR321" s="58"/>
      <c r="DS321" s="58"/>
      <c r="DT321" s="58"/>
      <c r="DU321" s="58"/>
      <c r="DV321" s="58"/>
      <c r="DW321" s="58"/>
      <c r="DX321" s="58"/>
      <c r="DY321" s="58"/>
      <c r="DZ321" s="58"/>
      <c r="EA321" s="58"/>
      <c r="EB321" s="58"/>
      <c r="EC321" s="58"/>
      <c r="ED321" s="58"/>
      <c r="EE321" s="58"/>
      <c r="EF321" s="58"/>
      <c r="EG321" s="58"/>
      <c r="EH321" s="58"/>
      <c r="EI321" s="58"/>
      <c r="EJ321" s="58"/>
      <c r="EK321" s="58"/>
      <c r="EL321" s="58"/>
      <c r="EM321" s="58"/>
      <c r="EN321" s="58"/>
      <c r="EO321" s="58"/>
      <c r="EP321" s="58"/>
      <c r="EQ321" s="58"/>
    </row>
    <row r="322" spans="1:147" outlineLevel="1" x14ac:dyDescent="0.2">
      <c r="A322" s="16">
        <v>125</v>
      </c>
      <c r="B322" s="16">
        <v>0</v>
      </c>
      <c r="C322" s="1">
        <v>2.9134659883308605E-8</v>
      </c>
      <c r="D322" s="1">
        <f t="shared" si="22"/>
        <v>-2.9134659883308605E-8</v>
      </c>
      <c r="E322" s="1">
        <f t="shared" si="23"/>
        <v>5.826932051915902E-8</v>
      </c>
      <c r="F322" s="1">
        <f t="shared" si="24"/>
        <v>-2.4139039027923009E-4</v>
      </c>
      <c r="G322" s="1">
        <f t="shared" si="25"/>
        <v>-1.7068878326397736E-4</v>
      </c>
      <c r="H322" s="1">
        <v>6.65782760953511E-7</v>
      </c>
      <c r="I322" s="1">
        <f t="shared" si="26"/>
        <v>1.9397367776119109E-14</v>
      </c>
      <c r="J322" s="1">
        <f t="shared" si="27"/>
        <v>-1.7068884008483042E-4</v>
      </c>
      <c r="AT322" s="58"/>
      <c r="AU322" s="58"/>
      <c r="AV322" s="58"/>
      <c r="AW322" s="58"/>
      <c r="AX322" s="58"/>
      <c r="AY322" s="58"/>
      <c r="AZ322" s="58"/>
      <c r="BA322" s="71"/>
      <c r="BB322" s="58"/>
      <c r="BC322" s="58"/>
      <c r="BD322" s="58"/>
      <c r="BE322" s="58">
        <f t="shared" si="28"/>
        <v>1</v>
      </c>
      <c r="BF322" s="58">
        <f t="shared" si="29"/>
        <v>2.9134659883308605E-8</v>
      </c>
      <c r="BG322" s="58" t="e">
        <f t="shared" si="30"/>
        <v>#N/A</v>
      </c>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58"/>
      <c r="CM322" s="58"/>
      <c r="CN322" s="58"/>
      <c r="CO322" s="58"/>
      <c r="CP322" s="58"/>
      <c r="CQ322" s="58"/>
      <c r="CR322" s="58"/>
      <c r="CS322" s="58"/>
      <c r="CT322" s="58"/>
      <c r="CU322" s="58"/>
      <c r="CV322" s="58"/>
      <c r="CW322" s="58"/>
      <c r="CX322" s="58"/>
      <c r="CY322" s="58"/>
      <c r="CZ322" s="58"/>
      <c r="DA322" s="58"/>
      <c r="DB322" s="58"/>
      <c r="DC322" s="58"/>
      <c r="DD322" s="58"/>
      <c r="DE322" s="58"/>
      <c r="DF322" s="58"/>
      <c r="DG322" s="58"/>
      <c r="DH322" s="58"/>
      <c r="DI322" s="58"/>
      <c r="DJ322" s="58"/>
      <c r="DK322" s="58"/>
      <c r="DL322" s="58"/>
      <c r="DM322" s="58"/>
      <c r="DN322" s="58"/>
      <c r="DO322" s="58"/>
      <c r="DP322" s="58"/>
      <c r="DQ322" s="58"/>
      <c r="DR322" s="58"/>
      <c r="DS322" s="58"/>
      <c r="DT322" s="58"/>
      <c r="DU322" s="58"/>
      <c r="DV322" s="58"/>
      <c r="DW322" s="58"/>
      <c r="DX322" s="58"/>
      <c r="DY322" s="58"/>
      <c r="DZ322" s="58"/>
      <c r="EA322" s="58"/>
      <c r="EB322" s="58"/>
      <c r="EC322" s="58"/>
      <c r="ED322" s="58"/>
      <c r="EE322" s="58"/>
      <c r="EF322" s="58"/>
      <c r="EG322" s="58"/>
      <c r="EH322" s="58"/>
      <c r="EI322" s="58"/>
      <c r="EJ322" s="58"/>
      <c r="EK322" s="58"/>
      <c r="EL322" s="58"/>
      <c r="EM322" s="58"/>
      <c r="EN322" s="58"/>
      <c r="EO322" s="58"/>
      <c r="EP322" s="58"/>
      <c r="EQ322" s="58"/>
    </row>
    <row r="323" spans="1:147" outlineLevel="1" x14ac:dyDescent="0.2">
      <c r="A323" s="16">
        <v>126</v>
      </c>
      <c r="B323" s="16">
        <v>0</v>
      </c>
      <c r="C323" s="1">
        <v>9.5467392133425298E-9</v>
      </c>
      <c r="D323" s="1">
        <f t="shared" si="22"/>
        <v>-9.5467392133425298E-9</v>
      </c>
      <c r="E323" s="1">
        <f t="shared" si="23"/>
        <v>1.909347826279737E-8</v>
      </c>
      <c r="F323" s="1">
        <f t="shared" si="24"/>
        <v>-1.3817915277927192E-4</v>
      </c>
      <c r="G323" s="1">
        <f t="shared" si="25"/>
        <v>-9.7707416834561542E-5</v>
      </c>
      <c r="H323" s="1">
        <v>2.5657023841989985E-7</v>
      </c>
      <c r="I323" s="1">
        <f t="shared" si="26"/>
        <v>2.4494098079294292E-15</v>
      </c>
      <c r="J323" s="1">
        <f t="shared" si="27"/>
        <v>-9.7707429368971562E-5</v>
      </c>
      <c r="AT323" s="58"/>
      <c r="AU323" s="58"/>
      <c r="AV323" s="58"/>
      <c r="AW323" s="58"/>
      <c r="AX323" s="58"/>
      <c r="AY323" s="58"/>
      <c r="AZ323" s="58"/>
      <c r="BA323" s="71"/>
      <c r="BB323" s="58"/>
      <c r="BC323" s="58"/>
      <c r="BD323" s="58"/>
      <c r="BE323" s="58">
        <f t="shared" si="28"/>
        <v>1</v>
      </c>
      <c r="BF323" s="58">
        <f t="shared" si="29"/>
        <v>9.5467392133425298E-9</v>
      </c>
      <c r="BG323" s="58" t="e">
        <f t="shared" si="30"/>
        <v>#N/A</v>
      </c>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58"/>
      <c r="CM323" s="58"/>
      <c r="CN323" s="58"/>
      <c r="CO323" s="58"/>
      <c r="CP323" s="58"/>
      <c r="CQ323" s="58"/>
      <c r="CR323" s="58"/>
      <c r="CS323" s="58"/>
      <c r="CT323" s="58"/>
      <c r="CU323" s="58"/>
      <c r="CV323" s="58"/>
      <c r="CW323" s="58"/>
      <c r="CX323" s="58"/>
      <c r="CY323" s="58"/>
      <c r="CZ323" s="58"/>
      <c r="DA323" s="58"/>
      <c r="DB323" s="58"/>
      <c r="DC323" s="58"/>
      <c r="DD323" s="58"/>
      <c r="DE323" s="58"/>
      <c r="DF323" s="58"/>
      <c r="DG323" s="58"/>
      <c r="DH323" s="58"/>
      <c r="DI323" s="58"/>
      <c r="DJ323" s="58"/>
      <c r="DK323" s="58"/>
      <c r="DL323" s="58"/>
      <c r="DM323" s="58"/>
      <c r="DN323" s="58"/>
      <c r="DO323" s="58"/>
      <c r="DP323" s="58"/>
      <c r="DQ323" s="58"/>
      <c r="DR323" s="58"/>
      <c r="DS323" s="58"/>
      <c r="DT323" s="58"/>
      <c r="DU323" s="58"/>
      <c r="DV323" s="58"/>
      <c r="DW323" s="58"/>
      <c r="DX323" s="58"/>
      <c r="DY323" s="58"/>
      <c r="DZ323" s="58"/>
      <c r="EA323" s="58"/>
      <c r="EB323" s="58"/>
      <c r="EC323" s="58"/>
      <c r="ED323" s="58"/>
      <c r="EE323" s="58"/>
      <c r="EF323" s="58"/>
      <c r="EG323" s="58"/>
      <c r="EH323" s="58"/>
      <c r="EI323" s="58"/>
      <c r="EJ323" s="58"/>
      <c r="EK323" s="58"/>
      <c r="EL323" s="58"/>
      <c r="EM323" s="58"/>
      <c r="EN323" s="58"/>
      <c r="EO323" s="58"/>
      <c r="EP323" s="58"/>
      <c r="EQ323" s="58"/>
    </row>
    <row r="324" spans="1:147" outlineLevel="1" x14ac:dyDescent="0.2">
      <c r="A324" s="16">
        <v>127</v>
      </c>
      <c r="B324" s="16">
        <v>0</v>
      </c>
      <c r="C324" s="1">
        <v>2.2263227215330156E-5</v>
      </c>
      <c r="D324" s="1">
        <f t="shared" si="22"/>
        <v>-2.2263227215330156E-5</v>
      </c>
      <c r="E324" s="1">
        <f t="shared" si="23"/>
        <v>4.4526950089449504E-5</v>
      </c>
      <c r="F324" s="1">
        <f t="shared" si="24"/>
        <v>-6.6728517209248325E-3</v>
      </c>
      <c r="G324" s="1">
        <f t="shared" si="25"/>
        <v>-4.7184449639315748E-3</v>
      </c>
      <c r="H324" s="1">
        <v>2.0598189016225483E-4</v>
      </c>
      <c r="I324" s="1">
        <f t="shared" si="26"/>
        <v>4.5868685322374332E-9</v>
      </c>
      <c r="J324" s="1">
        <f t="shared" si="27"/>
        <v>-4.7189309961243849E-3</v>
      </c>
      <c r="AT324" s="58"/>
      <c r="AU324" s="58"/>
      <c r="AV324" s="58"/>
      <c r="AW324" s="58"/>
      <c r="AX324" s="58"/>
      <c r="AY324" s="58"/>
      <c r="AZ324" s="58"/>
      <c r="BA324" s="71"/>
      <c r="BB324" s="58"/>
      <c r="BC324" s="58"/>
      <c r="BD324" s="58"/>
      <c r="BE324" s="58">
        <f t="shared" si="28"/>
        <v>1</v>
      </c>
      <c r="BF324" s="58">
        <f t="shared" si="29"/>
        <v>2.2263227215330156E-5</v>
      </c>
      <c r="BG324" s="58" t="e">
        <f t="shared" si="30"/>
        <v>#N/A</v>
      </c>
      <c r="BH324" s="58"/>
      <c r="BI324" s="58"/>
      <c r="BJ324" s="58"/>
      <c r="BK324" s="58"/>
      <c r="BL324" s="58"/>
      <c r="BM324" s="58"/>
      <c r="BN324" s="58"/>
      <c r="BO324" s="58"/>
      <c r="BP324" s="58"/>
      <c r="BQ324" s="58"/>
      <c r="BR324" s="58"/>
      <c r="BS324" s="58"/>
      <c r="BT324" s="58"/>
      <c r="BU324" s="58"/>
      <c r="BV324" s="58"/>
      <c r="BW324" s="58"/>
      <c r="BX324" s="58"/>
      <c r="BY324" s="58"/>
      <c r="BZ324" s="58"/>
      <c r="CA324" s="58"/>
      <c r="CB324" s="58"/>
      <c r="CC324" s="58"/>
      <c r="CD324" s="58"/>
      <c r="CE324" s="58"/>
      <c r="CF324" s="58"/>
      <c r="CG324" s="58"/>
      <c r="CH324" s="58"/>
      <c r="CI324" s="58"/>
      <c r="CJ324" s="58"/>
      <c r="CK324" s="58"/>
      <c r="CL324" s="58"/>
      <c r="CM324" s="58"/>
      <c r="CN324" s="58"/>
      <c r="CO324" s="58"/>
      <c r="CP324" s="58"/>
      <c r="CQ324" s="58"/>
      <c r="CR324" s="58"/>
      <c r="CS324" s="58"/>
      <c r="CT324" s="58"/>
      <c r="CU324" s="58"/>
      <c r="CV324" s="58"/>
      <c r="CW324" s="58"/>
      <c r="CX324" s="58"/>
      <c r="CY324" s="58"/>
      <c r="CZ324" s="58"/>
      <c r="DA324" s="58"/>
      <c r="DB324" s="58"/>
      <c r="DC324" s="58"/>
      <c r="DD324" s="58"/>
      <c r="DE324" s="58"/>
      <c r="DF324" s="58"/>
      <c r="DG324" s="58"/>
      <c r="DH324" s="58"/>
      <c r="DI324" s="58"/>
      <c r="DJ324" s="58"/>
      <c r="DK324" s="58"/>
      <c r="DL324" s="58"/>
      <c r="DM324" s="58"/>
      <c r="DN324" s="58"/>
      <c r="DO324" s="58"/>
      <c r="DP324" s="58"/>
      <c r="DQ324" s="58"/>
      <c r="DR324" s="58"/>
      <c r="DS324" s="58"/>
      <c r="DT324" s="58"/>
      <c r="DU324" s="58"/>
      <c r="DV324" s="58"/>
      <c r="DW324" s="58"/>
      <c r="DX324" s="58"/>
      <c r="DY324" s="58"/>
      <c r="DZ324" s="58"/>
      <c r="EA324" s="58"/>
      <c r="EB324" s="58"/>
      <c r="EC324" s="58"/>
      <c r="ED324" s="58"/>
      <c r="EE324" s="58"/>
      <c r="EF324" s="58"/>
      <c r="EG324" s="58"/>
      <c r="EH324" s="58"/>
      <c r="EI324" s="58"/>
      <c r="EJ324" s="58"/>
      <c r="EK324" s="58"/>
      <c r="EL324" s="58"/>
      <c r="EM324" s="58"/>
      <c r="EN324" s="58"/>
      <c r="EO324" s="58"/>
      <c r="EP324" s="58"/>
      <c r="EQ324" s="58"/>
    </row>
    <row r="325" spans="1:147" outlineLevel="1" x14ac:dyDescent="0.2">
      <c r="A325" s="16">
        <v>128</v>
      </c>
      <c r="B325" s="16">
        <v>0</v>
      </c>
      <c r="C325" s="1">
        <v>4.1148497417732004E-6</v>
      </c>
      <c r="D325" s="1">
        <f t="shared" si="22"/>
        <v>-4.1148497417732004E-6</v>
      </c>
      <c r="E325" s="1">
        <f t="shared" si="23"/>
        <v>8.2297164156053237E-6</v>
      </c>
      <c r="F325" s="1">
        <f t="shared" si="24"/>
        <v>-2.8687482314775068E-3</v>
      </c>
      <c r="G325" s="1">
        <f t="shared" si="25"/>
        <v>-2.0285134147526042E-3</v>
      </c>
      <c r="H325" s="1">
        <v>4.7334260553589593E-5</v>
      </c>
      <c r="I325" s="1">
        <f t="shared" si="26"/>
        <v>1.9478339121020301E-10</v>
      </c>
      <c r="J325" s="1">
        <f t="shared" si="27"/>
        <v>-2.0285614255482827E-3</v>
      </c>
      <c r="AT325" s="58"/>
      <c r="AU325" s="58"/>
      <c r="AV325" s="58"/>
      <c r="AW325" s="58"/>
      <c r="AX325" s="58"/>
      <c r="AY325" s="58"/>
      <c r="AZ325" s="58"/>
      <c r="BA325" s="71"/>
      <c r="BB325" s="58"/>
      <c r="BC325" s="58"/>
      <c r="BD325" s="58"/>
      <c r="BE325" s="58">
        <f t="shared" si="28"/>
        <v>1</v>
      </c>
      <c r="BF325" s="58">
        <f t="shared" si="29"/>
        <v>4.1148497417732004E-6</v>
      </c>
      <c r="BG325" s="58" t="e">
        <f t="shared" si="30"/>
        <v>#N/A</v>
      </c>
      <c r="BH325" s="58"/>
      <c r="BI325" s="58"/>
      <c r="BJ325" s="58"/>
      <c r="BK325" s="58"/>
      <c r="BL325" s="58"/>
      <c r="BM325" s="58"/>
      <c r="BN325" s="58"/>
      <c r="BO325" s="58"/>
      <c r="BP325" s="58"/>
      <c r="BQ325" s="58"/>
      <c r="BR325" s="58"/>
      <c r="BS325" s="58"/>
      <c r="BT325" s="58"/>
      <c r="BU325" s="58"/>
      <c r="BV325" s="58"/>
      <c r="BW325" s="58"/>
      <c r="BX325" s="58"/>
      <c r="BY325" s="58"/>
      <c r="BZ325" s="58"/>
      <c r="CA325" s="58"/>
      <c r="CB325" s="58"/>
      <c r="CC325" s="58"/>
      <c r="CD325" s="58"/>
      <c r="CE325" s="58"/>
      <c r="CF325" s="58"/>
      <c r="CG325" s="58"/>
      <c r="CH325" s="58"/>
      <c r="CI325" s="58"/>
      <c r="CJ325" s="58"/>
      <c r="CK325" s="58"/>
      <c r="CL325" s="58"/>
      <c r="CM325" s="58"/>
      <c r="CN325" s="58"/>
      <c r="CO325" s="58"/>
      <c r="CP325" s="58"/>
      <c r="CQ325" s="58"/>
      <c r="CR325" s="58"/>
      <c r="CS325" s="58"/>
      <c r="CT325" s="58"/>
      <c r="CU325" s="58"/>
      <c r="CV325" s="58"/>
      <c r="CW325" s="58"/>
      <c r="CX325" s="58"/>
      <c r="CY325" s="58"/>
      <c r="CZ325" s="58"/>
      <c r="DA325" s="58"/>
      <c r="DB325" s="58"/>
      <c r="DC325" s="58"/>
      <c r="DD325" s="58"/>
      <c r="DE325" s="58"/>
      <c r="DF325" s="58"/>
      <c r="DG325" s="58"/>
      <c r="DH325" s="58"/>
      <c r="DI325" s="58"/>
      <c r="DJ325" s="58"/>
      <c r="DK325" s="58"/>
      <c r="DL325" s="58"/>
      <c r="DM325" s="58"/>
      <c r="DN325" s="58"/>
      <c r="DO325" s="58"/>
      <c r="DP325" s="58"/>
      <c r="DQ325" s="58"/>
      <c r="DR325" s="58"/>
      <c r="DS325" s="58"/>
      <c r="DT325" s="58"/>
      <c r="DU325" s="58"/>
      <c r="DV325" s="58"/>
      <c r="DW325" s="58"/>
      <c r="DX325" s="58"/>
      <c r="DY325" s="58"/>
      <c r="DZ325" s="58"/>
      <c r="EA325" s="58"/>
      <c r="EB325" s="58"/>
      <c r="EC325" s="58"/>
      <c r="ED325" s="58"/>
      <c r="EE325" s="58"/>
      <c r="EF325" s="58"/>
      <c r="EG325" s="58"/>
      <c r="EH325" s="58"/>
      <c r="EI325" s="58"/>
      <c r="EJ325" s="58"/>
      <c r="EK325" s="58"/>
      <c r="EL325" s="58"/>
      <c r="EM325" s="58"/>
      <c r="EN325" s="58"/>
      <c r="EO325" s="58"/>
      <c r="EP325" s="58"/>
      <c r="EQ325" s="58"/>
    </row>
    <row r="326" spans="1:147" outlineLevel="1" x14ac:dyDescent="0.2">
      <c r="A326" s="16">
        <v>129</v>
      </c>
      <c r="B326" s="16">
        <v>0</v>
      </c>
      <c r="C326" s="1">
        <v>3.4263642502200993E-2</v>
      </c>
      <c r="D326" s="1">
        <f t="shared" si="22"/>
        <v>-3.4263642502200993E-2</v>
      </c>
      <c r="E326" s="1">
        <f t="shared" si="23"/>
        <v>6.9728807728984057E-2</v>
      </c>
      <c r="F326" s="1">
        <f t="shared" si="24"/>
        <v>-0.26406212853982691</v>
      </c>
      <c r="G326" s="1">
        <f t="shared" si="25"/>
        <v>-0.18835947624008029</v>
      </c>
      <c r="H326" s="1">
        <v>6.0196002031115026E-2</v>
      </c>
      <c r="I326" s="1">
        <f t="shared" si="26"/>
        <v>2.2725074114743281E-3</v>
      </c>
      <c r="J326" s="1">
        <f t="shared" si="27"/>
        <v>-0.19429822361748883</v>
      </c>
      <c r="AT326" s="58"/>
      <c r="AU326" s="58"/>
      <c r="AV326" s="58"/>
      <c r="AW326" s="58"/>
      <c r="AX326" s="58"/>
      <c r="AY326" s="58"/>
      <c r="AZ326" s="58"/>
      <c r="BA326" s="71"/>
      <c r="BB326" s="58"/>
      <c r="BC326" s="58"/>
      <c r="BD326" s="58"/>
      <c r="BE326" s="58">
        <f t="shared" si="28"/>
        <v>1</v>
      </c>
      <c r="BF326" s="58">
        <f t="shared" si="29"/>
        <v>3.4263642502200993E-2</v>
      </c>
      <c r="BG326" s="58" t="e">
        <f t="shared" si="30"/>
        <v>#N/A</v>
      </c>
      <c r="BH326" s="58"/>
      <c r="BI326" s="58"/>
      <c r="BJ326" s="58"/>
      <c r="BK326" s="58"/>
      <c r="BL326" s="58"/>
      <c r="BM326" s="58"/>
      <c r="BN326" s="58"/>
      <c r="BO326" s="58"/>
      <c r="BP326" s="58"/>
      <c r="BQ326" s="58"/>
      <c r="BR326" s="58"/>
      <c r="BS326" s="58"/>
      <c r="BT326" s="58"/>
      <c r="BU326" s="58"/>
      <c r="BV326" s="58"/>
      <c r="BW326" s="58"/>
      <c r="BX326" s="58"/>
      <c r="BY326" s="58"/>
      <c r="BZ326" s="58"/>
      <c r="CA326" s="58"/>
      <c r="CB326" s="58"/>
      <c r="CC326" s="58"/>
      <c r="CD326" s="58"/>
      <c r="CE326" s="58"/>
      <c r="CF326" s="58"/>
      <c r="CG326" s="58"/>
      <c r="CH326" s="58"/>
      <c r="CI326" s="58"/>
      <c r="CJ326" s="58"/>
      <c r="CK326" s="58"/>
      <c r="CL326" s="58"/>
      <c r="CM326" s="58"/>
      <c r="CN326" s="58"/>
      <c r="CO326" s="58"/>
      <c r="CP326" s="58"/>
      <c r="CQ326" s="58"/>
      <c r="CR326" s="58"/>
      <c r="CS326" s="58"/>
      <c r="CT326" s="58"/>
      <c r="CU326" s="58"/>
      <c r="CV326" s="58"/>
      <c r="CW326" s="58"/>
      <c r="CX326" s="58"/>
      <c r="CY326" s="58"/>
      <c r="CZ326" s="58"/>
      <c r="DA326" s="58"/>
      <c r="DB326" s="58"/>
      <c r="DC326" s="58"/>
      <c r="DD326" s="58"/>
      <c r="DE326" s="58"/>
      <c r="DF326" s="58"/>
      <c r="DG326" s="58"/>
      <c r="DH326" s="58"/>
      <c r="DI326" s="58"/>
      <c r="DJ326" s="58"/>
      <c r="DK326" s="58"/>
      <c r="DL326" s="58"/>
      <c r="DM326" s="58"/>
      <c r="DN326" s="58"/>
      <c r="DO326" s="58"/>
      <c r="DP326" s="58"/>
      <c r="DQ326" s="58"/>
      <c r="DR326" s="58"/>
      <c r="DS326" s="58"/>
      <c r="DT326" s="58"/>
      <c r="DU326" s="58"/>
      <c r="DV326" s="58"/>
      <c r="DW326" s="58"/>
      <c r="DX326" s="58"/>
      <c r="DY326" s="58"/>
      <c r="DZ326" s="58"/>
      <c r="EA326" s="58"/>
      <c r="EB326" s="58"/>
      <c r="EC326" s="58"/>
      <c r="ED326" s="58"/>
      <c r="EE326" s="58"/>
      <c r="EF326" s="58"/>
      <c r="EG326" s="58"/>
      <c r="EH326" s="58"/>
      <c r="EI326" s="58"/>
      <c r="EJ326" s="58"/>
      <c r="EK326" s="58"/>
      <c r="EL326" s="58"/>
      <c r="EM326" s="58"/>
      <c r="EN326" s="58"/>
      <c r="EO326" s="58"/>
      <c r="EP326" s="58"/>
      <c r="EQ326" s="58"/>
    </row>
    <row r="327" spans="1:147" outlineLevel="1" x14ac:dyDescent="0.2">
      <c r="A327" s="16">
        <v>130</v>
      </c>
      <c r="B327" s="16">
        <v>1</v>
      </c>
      <c r="C327" s="1">
        <v>0.99617069420998428</v>
      </c>
      <c r="D327" s="1">
        <f t="shared" ref="D327:D390" si="31">B327 - C327</f>
        <v>3.8293057900157246E-3</v>
      </c>
      <c r="E327" s="1">
        <f t="shared" ref="E327:E390" si="32">2*IF(B327=1,LN(1/C327),LN(1/(1-C327)))</f>
        <v>7.6733127049339106E-3</v>
      </c>
      <c r="F327" s="1">
        <f t="shared" ref="F327:F390" si="33">SQRT(E327)*SIGN(D327)</f>
        <v>8.7597446908765045E-2</v>
      </c>
      <c r="G327" s="1">
        <f t="shared" ref="G327:G390" si="34">D327/(SQRT(C327*(1-C327)))</f>
        <v>6.2000207580612386E-2</v>
      </c>
      <c r="H327" s="1">
        <v>2.1747467268993927E-2</v>
      </c>
      <c r="I327" s="1">
        <f t="shared" ref="I327:I390" si="35">G327^2*H327/(1-H327)</f>
        <v>8.5456281650799556E-5</v>
      </c>
      <c r="J327" s="1">
        <f t="shared" ref="J327:J390" si="36">G327/SQRT(1-H327)</f>
        <v>6.268558065209115E-2</v>
      </c>
      <c r="AT327" s="58"/>
      <c r="AU327" s="58"/>
      <c r="AV327" s="58"/>
      <c r="AW327" s="58"/>
      <c r="AX327" s="58"/>
      <c r="AY327" s="58"/>
      <c r="AZ327" s="58"/>
      <c r="BA327" s="71"/>
      <c r="BB327" s="58"/>
      <c r="BC327" s="58"/>
      <c r="BD327" s="58"/>
      <c r="BE327" s="58">
        <f t="shared" ref="BE327:BE390" si="37">1-B327</f>
        <v>0</v>
      </c>
      <c r="BF327" s="58" t="e">
        <f t="shared" ref="BF327:BF390" si="38">IF(B327=0,C327,NA())</f>
        <v>#N/A</v>
      </c>
      <c r="BG327" s="58">
        <f t="shared" ref="BG327:BG390" si="39">IF(B327=1,C327,NA())</f>
        <v>0.99617069420998428</v>
      </c>
      <c r="BH327" s="58"/>
      <c r="BI327" s="58"/>
      <c r="BJ327" s="58"/>
      <c r="BK327" s="58"/>
      <c r="BL327" s="58"/>
      <c r="BM327" s="58"/>
      <c r="BN327" s="58"/>
      <c r="BO327" s="58"/>
      <c r="BP327" s="58"/>
      <c r="BQ327" s="58"/>
      <c r="BR327" s="58"/>
      <c r="BS327" s="58"/>
      <c r="BT327" s="58"/>
      <c r="BU327" s="58"/>
      <c r="BV327" s="58"/>
      <c r="BW327" s="58"/>
      <c r="BX327" s="58"/>
      <c r="BY327" s="58"/>
      <c r="BZ327" s="58"/>
      <c r="CA327" s="58"/>
      <c r="CB327" s="58"/>
      <c r="CC327" s="58"/>
      <c r="CD327" s="58"/>
      <c r="CE327" s="58"/>
      <c r="CF327" s="58"/>
      <c r="CG327" s="58"/>
      <c r="CH327" s="58"/>
      <c r="CI327" s="58"/>
      <c r="CJ327" s="58"/>
      <c r="CK327" s="58"/>
      <c r="CL327" s="58"/>
      <c r="CM327" s="58"/>
      <c r="CN327" s="58"/>
      <c r="CO327" s="58"/>
      <c r="CP327" s="58"/>
      <c r="CQ327" s="58"/>
      <c r="CR327" s="58"/>
      <c r="CS327" s="58"/>
      <c r="CT327" s="58"/>
      <c r="CU327" s="58"/>
      <c r="CV327" s="58"/>
      <c r="CW327" s="58"/>
      <c r="CX327" s="58"/>
      <c r="CY327" s="58"/>
      <c r="CZ327" s="58"/>
      <c r="DA327" s="58"/>
      <c r="DB327" s="58"/>
      <c r="DC327" s="58"/>
      <c r="DD327" s="58"/>
      <c r="DE327" s="58"/>
      <c r="DF327" s="58"/>
      <c r="DG327" s="58"/>
      <c r="DH327" s="58"/>
      <c r="DI327" s="58"/>
      <c r="DJ327" s="58"/>
      <c r="DK327" s="58"/>
      <c r="DL327" s="58"/>
      <c r="DM327" s="58"/>
      <c r="DN327" s="58"/>
      <c r="DO327" s="58"/>
      <c r="DP327" s="58"/>
      <c r="DQ327" s="58"/>
      <c r="DR327" s="58"/>
      <c r="DS327" s="58"/>
      <c r="DT327" s="58"/>
      <c r="DU327" s="58"/>
      <c r="DV327" s="58"/>
      <c r="DW327" s="58"/>
      <c r="DX327" s="58"/>
      <c r="DY327" s="58"/>
      <c r="DZ327" s="58"/>
      <c r="EA327" s="58"/>
      <c r="EB327" s="58"/>
      <c r="EC327" s="58"/>
      <c r="ED327" s="58"/>
      <c r="EE327" s="58"/>
      <c r="EF327" s="58"/>
      <c r="EG327" s="58"/>
      <c r="EH327" s="58"/>
      <c r="EI327" s="58"/>
      <c r="EJ327" s="58"/>
      <c r="EK327" s="58"/>
      <c r="EL327" s="58"/>
      <c r="EM327" s="58"/>
      <c r="EN327" s="58"/>
      <c r="EO327" s="58"/>
      <c r="EP327" s="58"/>
      <c r="EQ327" s="58"/>
    </row>
    <row r="328" spans="1:147" outlineLevel="1" x14ac:dyDescent="0.2">
      <c r="A328" s="16">
        <v>131</v>
      </c>
      <c r="B328" s="16">
        <v>0</v>
      </c>
      <c r="C328" s="1">
        <v>3.599526772490755E-7</v>
      </c>
      <c r="D328" s="1">
        <f t="shared" si="31"/>
        <v>-3.599526772490755E-7</v>
      </c>
      <c r="E328" s="1">
        <f t="shared" si="32"/>
        <v>7.1990548422254856E-7</v>
      </c>
      <c r="F328" s="1">
        <f t="shared" si="33"/>
        <v>-8.4847244164000318E-4</v>
      </c>
      <c r="G328" s="1">
        <f t="shared" si="34"/>
        <v>-5.9996067105690522E-4</v>
      </c>
      <c r="H328" s="1">
        <v>6.5860607763011062E-6</v>
      </c>
      <c r="I328" s="1">
        <f t="shared" si="35"/>
        <v>2.3706866757706318E-12</v>
      </c>
      <c r="J328" s="1">
        <f t="shared" si="36"/>
        <v>-5.9996264675538568E-4</v>
      </c>
      <c r="AT328" s="58"/>
      <c r="AU328" s="58"/>
      <c r="AV328" s="58"/>
      <c r="AW328" s="58"/>
      <c r="AX328" s="58"/>
      <c r="AY328" s="58"/>
      <c r="AZ328" s="58"/>
      <c r="BA328" s="71"/>
      <c r="BB328" s="58"/>
      <c r="BC328" s="58"/>
      <c r="BD328" s="58"/>
      <c r="BE328" s="58">
        <f t="shared" si="37"/>
        <v>1</v>
      </c>
      <c r="BF328" s="58">
        <f t="shared" si="38"/>
        <v>3.599526772490755E-7</v>
      </c>
      <c r="BG328" s="58" t="e">
        <f t="shared" si="39"/>
        <v>#N/A</v>
      </c>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58"/>
      <c r="CM328" s="58"/>
      <c r="CN328" s="58"/>
      <c r="CO328" s="58"/>
      <c r="CP328" s="58"/>
      <c r="CQ328" s="58"/>
      <c r="CR328" s="58"/>
      <c r="CS328" s="58"/>
      <c r="CT328" s="58"/>
      <c r="CU328" s="58"/>
      <c r="CV328" s="58"/>
      <c r="CW328" s="58"/>
      <c r="CX328" s="58"/>
      <c r="CY328" s="58"/>
      <c r="CZ328" s="58"/>
      <c r="DA328" s="58"/>
      <c r="DB328" s="58"/>
      <c r="DC328" s="58"/>
      <c r="DD328" s="58"/>
      <c r="DE328" s="58"/>
      <c r="DF328" s="58"/>
      <c r="DG328" s="58"/>
      <c r="DH328" s="58"/>
      <c r="DI328" s="58"/>
      <c r="DJ328" s="58"/>
      <c r="DK328" s="58"/>
      <c r="DL328" s="58"/>
      <c r="DM328" s="58"/>
      <c r="DN328" s="58"/>
      <c r="DO328" s="58"/>
      <c r="DP328" s="58"/>
      <c r="DQ328" s="58"/>
      <c r="DR328" s="58"/>
      <c r="DS328" s="58"/>
      <c r="DT328" s="58"/>
      <c r="DU328" s="58"/>
      <c r="DV328" s="58"/>
      <c r="DW328" s="58"/>
      <c r="DX328" s="58"/>
      <c r="DY328" s="58"/>
      <c r="DZ328" s="58"/>
      <c r="EA328" s="58"/>
      <c r="EB328" s="58"/>
      <c r="EC328" s="58"/>
      <c r="ED328" s="58"/>
      <c r="EE328" s="58"/>
      <c r="EF328" s="58"/>
      <c r="EG328" s="58"/>
      <c r="EH328" s="58"/>
      <c r="EI328" s="58"/>
      <c r="EJ328" s="58"/>
      <c r="EK328" s="58"/>
      <c r="EL328" s="58"/>
      <c r="EM328" s="58"/>
      <c r="EN328" s="58"/>
      <c r="EO328" s="58"/>
      <c r="EP328" s="58"/>
      <c r="EQ328" s="58"/>
    </row>
    <row r="329" spans="1:147" outlineLevel="1" x14ac:dyDescent="0.2">
      <c r="A329" s="16">
        <v>132</v>
      </c>
      <c r="B329" s="16">
        <v>0</v>
      </c>
      <c r="C329" s="1">
        <v>5.5043207263641194E-9</v>
      </c>
      <c r="D329" s="1">
        <f t="shared" si="31"/>
        <v>-5.5043207263641194E-9</v>
      </c>
      <c r="E329" s="1">
        <f t="shared" si="32"/>
        <v>1.1008641523602587E-8</v>
      </c>
      <c r="F329" s="1">
        <f t="shared" si="33"/>
        <v>-1.0492207357654817E-4</v>
      </c>
      <c r="G329" s="1">
        <f t="shared" si="34"/>
        <v>-7.4191109687493322E-5</v>
      </c>
      <c r="H329" s="1">
        <v>1.5926190368707705E-7</v>
      </c>
      <c r="I329" s="1">
        <f t="shared" si="35"/>
        <v>8.7662874182379153E-16</v>
      </c>
      <c r="J329" s="1">
        <f t="shared" si="36"/>
        <v>-7.4191115595402711E-5</v>
      </c>
      <c r="AT329" s="58"/>
      <c r="AU329" s="58"/>
      <c r="AV329" s="58"/>
      <c r="AW329" s="58"/>
      <c r="AX329" s="58"/>
      <c r="AY329" s="58"/>
      <c r="AZ329" s="58"/>
      <c r="BA329" s="71"/>
      <c r="BB329" s="58"/>
      <c r="BC329" s="58"/>
      <c r="BD329" s="58"/>
      <c r="BE329" s="58">
        <f t="shared" si="37"/>
        <v>1</v>
      </c>
      <c r="BF329" s="58">
        <f t="shared" si="38"/>
        <v>5.5043207263641194E-9</v>
      </c>
      <c r="BG329" s="58" t="e">
        <f t="shared" si="39"/>
        <v>#N/A</v>
      </c>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c r="CH329" s="58"/>
      <c r="CI329" s="58"/>
      <c r="CJ329" s="58"/>
      <c r="CK329" s="58"/>
      <c r="CL329" s="58"/>
      <c r="CM329" s="58"/>
      <c r="CN329" s="58"/>
      <c r="CO329" s="58"/>
      <c r="CP329" s="58"/>
      <c r="CQ329" s="58"/>
      <c r="CR329" s="58"/>
      <c r="CS329" s="58"/>
      <c r="CT329" s="58"/>
      <c r="CU329" s="58"/>
      <c r="CV329" s="58"/>
      <c r="CW329" s="58"/>
      <c r="CX329" s="58"/>
      <c r="CY329" s="58"/>
      <c r="CZ329" s="58"/>
      <c r="DA329" s="58"/>
      <c r="DB329" s="58"/>
      <c r="DC329" s="58"/>
      <c r="DD329" s="58"/>
      <c r="DE329" s="58"/>
      <c r="DF329" s="58"/>
      <c r="DG329" s="58"/>
      <c r="DH329" s="58"/>
      <c r="DI329" s="58"/>
      <c r="DJ329" s="58"/>
      <c r="DK329" s="58"/>
      <c r="DL329" s="58"/>
      <c r="DM329" s="58"/>
      <c r="DN329" s="58"/>
      <c r="DO329" s="58"/>
      <c r="DP329" s="58"/>
      <c r="DQ329" s="58"/>
      <c r="DR329" s="58"/>
      <c r="DS329" s="58"/>
      <c r="DT329" s="58"/>
      <c r="DU329" s="58"/>
      <c r="DV329" s="58"/>
      <c r="DW329" s="58"/>
      <c r="DX329" s="58"/>
      <c r="DY329" s="58"/>
      <c r="DZ329" s="58"/>
      <c r="EA329" s="58"/>
      <c r="EB329" s="58"/>
      <c r="EC329" s="58"/>
      <c r="ED329" s="58"/>
      <c r="EE329" s="58"/>
      <c r="EF329" s="58"/>
      <c r="EG329" s="58"/>
      <c r="EH329" s="58"/>
      <c r="EI329" s="58"/>
      <c r="EJ329" s="58"/>
      <c r="EK329" s="58"/>
      <c r="EL329" s="58"/>
      <c r="EM329" s="58"/>
      <c r="EN329" s="58"/>
      <c r="EO329" s="58"/>
      <c r="EP329" s="58"/>
      <c r="EQ329" s="58"/>
    </row>
    <row r="330" spans="1:147" outlineLevel="1" x14ac:dyDescent="0.2">
      <c r="A330" s="16">
        <v>133</v>
      </c>
      <c r="B330" s="16">
        <v>0</v>
      </c>
      <c r="C330" s="1">
        <v>1.3554083791858553E-7</v>
      </c>
      <c r="D330" s="1">
        <f t="shared" si="31"/>
        <v>-1.3554083791858553E-7</v>
      </c>
      <c r="E330" s="1">
        <f t="shared" si="32"/>
        <v>2.7108169426147041E-7</v>
      </c>
      <c r="F330" s="1">
        <f t="shared" si="33"/>
        <v>-5.2065506264845865E-4</v>
      </c>
      <c r="G330" s="1">
        <f t="shared" si="34"/>
        <v>-3.6815873789699296E-4</v>
      </c>
      <c r="H330" s="1">
        <v>2.5799306567390162E-6</v>
      </c>
      <c r="I330" s="1">
        <f t="shared" si="35"/>
        <v>3.4968691255097373E-13</v>
      </c>
      <c r="J330" s="1">
        <f t="shared" si="36"/>
        <v>-3.6815921280991917E-4</v>
      </c>
      <c r="AT330" s="58"/>
      <c r="AU330" s="58"/>
      <c r="AV330" s="58"/>
      <c r="AW330" s="58"/>
      <c r="AX330" s="58"/>
      <c r="AY330" s="58"/>
      <c r="AZ330" s="58"/>
      <c r="BA330" s="71"/>
      <c r="BB330" s="58"/>
      <c r="BC330" s="58"/>
      <c r="BD330" s="58"/>
      <c r="BE330" s="58">
        <f t="shared" si="37"/>
        <v>1</v>
      </c>
      <c r="BF330" s="58">
        <f t="shared" si="38"/>
        <v>1.3554083791858553E-7</v>
      </c>
      <c r="BG330" s="58" t="e">
        <f t="shared" si="39"/>
        <v>#N/A</v>
      </c>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c r="CH330" s="58"/>
      <c r="CI330" s="58"/>
      <c r="CJ330" s="58"/>
      <c r="CK330" s="58"/>
      <c r="CL330" s="58"/>
      <c r="CM330" s="58"/>
      <c r="CN330" s="58"/>
      <c r="CO330" s="58"/>
      <c r="CP330" s="58"/>
      <c r="CQ330" s="58"/>
      <c r="CR330" s="58"/>
      <c r="CS330" s="58"/>
      <c r="CT330" s="58"/>
      <c r="CU330" s="58"/>
      <c r="CV330" s="58"/>
      <c r="CW330" s="58"/>
      <c r="CX330" s="58"/>
      <c r="CY330" s="58"/>
      <c r="CZ330" s="58"/>
      <c r="DA330" s="58"/>
      <c r="DB330" s="58"/>
      <c r="DC330" s="58"/>
      <c r="DD330" s="58"/>
      <c r="DE330" s="58"/>
      <c r="DF330" s="58"/>
      <c r="DG330" s="58"/>
      <c r="DH330" s="58"/>
      <c r="DI330" s="58"/>
      <c r="DJ330" s="58"/>
      <c r="DK330" s="58"/>
      <c r="DL330" s="58"/>
      <c r="DM330" s="58"/>
      <c r="DN330" s="58"/>
      <c r="DO330" s="58"/>
      <c r="DP330" s="58"/>
      <c r="DQ330" s="58"/>
      <c r="DR330" s="58"/>
      <c r="DS330" s="58"/>
      <c r="DT330" s="58"/>
      <c r="DU330" s="58"/>
      <c r="DV330" s="58"/>
      <c r="DW330" s="58"/>
      <c r="DX330" s="58"/>
      <c r="DY330" s="58"/>
      <c r="DZ330" s="58"/>
      <c r="EA330" s="58"/>
      <c r="EB330" s="58"/>
      <c r="EC330" s="58"/>
      <c r="ED330" s="58"/>
      <c r="EE330" s="58"/>
      <c r="EF330" s="58"/>
      <c r="EG330" s="58"/>
      <c r="EH330" s="58"/>
      <c r="EI330" s="58"/>
      <c r="EJ330" s="58"/>
      <c r="EK330" s="58"/>
      <c r="EL330" s="58"/>
      <c r="EM330" s="58"/>
      <c r="EN330" s="58"/>
      <c r="EO330" s="58"/>
      <c r="EP330" s="58"/>
      <c r="EQ330" s="58"/>
    </row>
    <row r="331" spans="1:147" outlineLevel="1" x14ac:dyDescent="0.2">
      <c r="A331" s="16">
        <v>134</v>
      </c>
      <c r="B331" s="16">
        <v>0</v>
      </c>
      <c r="C331" s="1">
        <v>6.0643434825104893E-5</v>
      </c>
      <c r="D331" s="1">
        <f t="shared" si="31"/>
        <v>-6.0643434825104893E-5</v>
      </c>
      <c r="E331" s="1">
        <f t="shared" si="32"/>
        <v>1.212905474249943E-4</v>
      </c>
      <c r="F331" s="1">
        <f t="shared" si="33"/>
        <v>-1.1013198782596921E-2</v>
      </c>
      <c r="G331" s="1">
        <f t="shared" si="34"/>
        <v>-7.7876256121060215E-3</v>
      </c>
      <c r="H331" s="1">
        <v>6.6879411432084089E-4</v>
      </c>
      <c r="I331" s="1">
        <f t="shared" si="35"/>
        <v>4.0587576739582546E-8</v>
      </c>
      <c r="J331" s="1">
        <f t="shared" si="36"/>
        <v>-7.7902310781561073E-3</v>
      </c>
      <c r="AT331" s="58"/>
      <c r="AU331" s="58"/>
      <c r="AV331" s="58"/>
      <c r="AW331" s="58"/>
      <c r="AX331" s="58"/>
      <c r="AY331" s="58"/>
      <c r="AZ331" s="58"/>
      <c r="BA331" s="71"/>
      <c r="BB331" s="58"/>
      <c r="BC331" s="58"/>
      <c r="BD331" s="58"/>
      <c r="BE331" s="58">
        <f t="shared" si="37"/>
        <v>1</v>
      </c>
      <c r="BF331" s="58">
        <f t="shared" si="38"/>
        <v>6.0643434825104893E-5</v>
      </c>
      <c r="BG331" s="58" t="e">
        <f t="shared" si="39"/>
        <v>#N/A</v>
      </c>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c r="CH331" s="58"/>
      <c r="CI331" s="58"/>
      <c r="CJ331" s="58"/>
      <c r="CK331" s="58"/>
      <c r="CL331" s="58"/>
      <c r="CM331" s="58"/>
      <c r="CN331" s="58"/>
      <c r="CO331" s="58"/>
      <c r="CP331" s="58"/>
      <c r="CQ331" s="58"/>
      <c r="CR331" s="58"/>
      <c r="CS331" s="58"/>
      <c r="CT331" s="58"/>
      <c r="CU331" s="58"/>
      <c r="CV331" s="58"/>
      <c r="CW331" s="58"/>
      <c r="CX331" s="58"/>
      <c r="CY331" s="58"/>
      <c r="CZ331" s="58"/>
      <c r="DA331" s="58"/>
      <c r="DB331" s="58"/>
      <c r="DC331" s="58"/>
      <c r="DD331" s="58"/>
      <c r="DE331" s="58"/>
      <c r="DF331" s="58"/>
      <c r="DG331" s="58"/>
      <c r="DH331" s="58"/>
      <c r="DI331" s="58"/>
      <c r="DJ331" s="58"/>
      <c r="DK331" s="58"/>
      <c r="DL331" s="58"/>
      <c r="DM331" s="58"/>
      <c r="DN331" s="58"/>
      <c r="DO331" s="58"/>
      <c r="DP331" s="58"/>
      <c r="DQ331" s="58"/>
      <c r="DR331" s="58"/>
      <c r="DS331" s="58"/>
      <c r="DT331" s="58"/>
      <c r="DU331" s="58"/>
      <c r="DV331" s="58"/>
      <c r="DW331" s="58"/>
      <c r="DX331" s="58"/>
      <c r="DY331" s="58"/>
      <c r="DZ331" s="58"/>
      <c r="EA331" s="58"/>
      <c r="EB331" s="58"/>
      <c r="EC331" s="58"/>
      <c r="ED331" s="58"/>
      <c r="EE331" s="58"/>
      <c r="EF331" s="58"/>
      <c r="EG331" s="58"/>
      <c r="EH331" s="58"/>
      <c r="EI331" s="58"/>
      <c r="EJ331" s="58"/>
      <c r="EK331" s="58"/>
      <c r="EL331" s="58"/>
      <c r="EM331" s="58"/>
      <c r="EN331" s="58"/>
      <c r="EO331" s="58"/>
      <c r="EP331" s="58"/>
      <c r="EQ331" s="58"/>
    </row>
    <row r="332" spans="1:147" outlineLevel="1" x14ac:dyDescent="0.2">
      <c r="A332" s="16">
        <v>135</v>
      </c>
      <c r="B332" s="16">
        <v>0</v>
      </c>
      <c r="C332" s="1">
        <v>1.597143752087313E-6</v>
      </c>
      <c r="D332" s="1">
        <f t="shared" si="31"/>
        <v>-1.597143752087313E-6</v>
      </c>
      <c r="E332" s="1">
        <f t="shared" si="32"/>
        <v>3.1942900551055463E-6</v>
      </c>
      <c r="F332" s="1">
        <f t="shared" si="33"/>
        <v>-1.7872576912984727E-3</v>
      </c>
      <c r="G332" s="1">
        <f t="shared" si="34"/>
        <v>-1.2637825378440516E-3</v>
      </c>
      <c r="H332" s="1">
        <v>2.107459249393874E-5</v>
      </c>
      <c r="I332" s="1">
        <f t="shared" si="35"/>
        <v>3.3659916857104517E-11</v>
      </c>
      <c r="J332" s="1">
        <f t="shared" si="36"/>
        <v>-1.2637958549055336E-3</v>
      </c>
      <c r="AT332" s="58"/>
      <c r="AU332" s="58"/>
      <c r="AV332" s="58"/>
      <c r="AW332" s="58"/>
      <c r="AX332" s="58"/>
      <c r="AY332" s="58"/>
      <c r="AZ332" s="58"/>
      <c r="BA332" s="71"/>
      <c r="BB332" s="58"/>
      <c r="BC332" s="58"/>
      <c r="BD332" s="58"/>
      <c r="BE332" s="58">
        <f t="shared" si="37"/>
        <v>1</v>
      </c>
      <c r="BF332" s="58">
        <f t="shared" si="38"/>
        <v>1.597143752087313E-6</v>
      </c>
      <c r="BG332" s="58" t="e">
        <f t="shared" si="39"/>
        <v>#N/A</v>
      </c>
      <c r="BH332" s="58"/>
      <c r="BI332" s="58"/>
      <c r="BJ332" s="58"/>
      <c r="BK332" s="58"/>
      <c r="BL332" s="58"/>
      <c r="BM332" s="58"/>
      <c r="BN332" s="58"/>
      <c r="BO332" s="58"/>
      <c r="BP332" s="58"/>
      <c r="BQ332" s="58"/>
      <c r="BR332" s="58"/>
      <c r="BS332" s="58"/>
      <c r="BT332" s="58"/>
      <c r="BU332" s="58"/>
      <c r="BV332" s="58"/>
      <c r="BW332" s="58"/>
      <c r="BX332" s="58"/>
      <c r="BY332" s="58"/>
      <c r="BZ332" s="58"/>
      <c r="CA332" s="58"/>
      <c r="CB332" s="58"/>
      <c r="CC332" s="58"/>
      <c r="CD332" s="58"/>
      <c r="CE332" s="58"/>
      <c r="CF332" s="58"/>
      <c r="CG332" s="58"/>
      <c r="CH332" s="58"/>
      <c r="CI332" s="58"/>
      <c r="CJ332" s="58"/>
      <c r="CK332" s="58"/>
      <c r="CL332" s="58"/>
      <c r="CM332" s="58"/>
      <c r="CN332" s="58"/>
      <c r="CO332" s="58"/>
      <c r="CP332" s="58"/>
      <c r="CQ332" s="58"/>
      <c r="CR332" s="58"/>
      <c r="CS332" s="58"/>
      <c r="CT332" s="58"/>
      <c r="CU332" s="58"/>
      <c r="CV332" s="58"/>
      <c r="CW332" s="58"/>
      <c r="CX332" s="58"/>
      <c r="CY332" s="58"/>
      <c r="CZ332" s="58"/>
      <c r="DA332" s="58"/>
      <c r="DB332" s="58"/>
      <c r="DC332" s="58"/>
      <c r="DD332" s="58"/>
      <c r="DE332" s="58"/>
      <c r="DF332" s="58"/>
      <c r="DG332" s="58"/>
      <c r="DH332" s="58"/>
      <c r="DI332" s="58"/>
      <c r="DJ332" s="58"/>
      <c r="DK332" s="58"/>
      <c r="DL332" s="58"/>
      <c r="DM332" s="58"/>
      <c r="DN332" s="58"/>
      <c r="DO332" s="58"/>
      <c r="DP332" s="58"/>
      <c r="DQ332" s="58"/>
      <c r="DR332" s="58"/>
      <c r="DS332" s="58"/>
      <c r="DT332" s="58"/>
      <c r="DU332" s="58"/>
      <c r="DV332" s="58"/>
      <c r="DW332" s="58"/>
      <c r="DX332" s="58"/>
      <c r="DY332" s="58"/>
      <c r="DZ332" s="58"/>
      <c r="EA332" s="58"/>
      <c r="EB332" s="58"/>
      <c r="EC332" s="58"/>
      <c r="ED332" s="58"/>
      <c r="EE332" s="58"/>
      <c r="EF332" s="58"/>
      <c r="EG332" s="58"/>
      <c r="EH332" s="58"/>
      <c r="EI332" s="58"/>
      <c r="EJ332" s="58"/>
      <c r="EK332" s="58"/>
      <c r="EL332" s="58"/>
      <c r="EM332" s="58"/>
      <c r="EN332" s="58"/>
      <c r="EO332" s="58"/>
      <c r="EP332" s="58"/>
      <c r="EQ332" s="58"/>
    </row>
    <row r="333" spans="1:147" outlineLevel="1" x14ac:dyDescent="0.2">
      <c r="A333" s="16">
        <v>136</v>
      </c>
      <c r="B333" s="16">
        <v>0</v>
      </c>
      <c r="C333" s="1">
        <v>3.2023469993961693E-7</v>
      </c>
      <c r="D333" s="1">
        <f t="shared" si="31"/>
        <v>-3.2023469993961693E-7</v>
      </c>
      <c r="E333" s="1">
        <f t="shared" si="32"/>
        <v>6.404695023564059E-7</v>
      </c>
      <c r="F333" s="1">
        <f t="shared" si="33"/>
        <v>-8.0029338517596522E-4</v>
      </c>
      <c r="G333" s="1">
        <f t="shared" si="34"/>
        <v>-5.6589292493360694E-4</v>
      </c>
      <c r="H333" s="1">
        <v>5.4213077923417384E-6</v>
      </c>
      <c r="I333" s="1">
        <f t="shared" si="35"/>
        <v>1.7361008420546058E-12</v>
      </c>
      <c r="J333" s="1">
        <f t="shared" si="36"/>
        <v>-5.6589445887970566E-4</v>
      </c>
      <c r="AT333" s="58"/>
      <c r="AU333" s="58"/>
      <c r="AV333" s="58"/>
      <c r="AW333" s="58"/>
      <c r="AX333" s="58"/>
      <c r="AY333" s="58"/>
      <c r="AZ333" s="58"/>
      <c r="BA333" s="71"/>
      <c r="BB333" s="58"/>
      <c r="BC333" s="58"/>
      <c r="BD333" s="58"/>
      <c r="BE333" s="58">
        <f t="shared" si="37"/>
        <v>1</v>
      </c>
      <c r="BF333" s="58">
        <f t="shared" si="38"/>
        <v>3.2023469993961693E-7</v>
      </c>
      <c r="BG333" s="58" t="e">
        <f t="shared" si="39"/>
        <v>#N/A</v>
      </c>
      <c r="BH333" s="58"/>
      <c r="BI333" s="58"/>
      <c r="BJ333" s="58"/>
      <c r="BK333" s="58"/>
      <c r="BL333" s="58"/>
      <c r="BM333" s="58"/>
      <c r="BN333" s="58"/>
      <c r="BO333" s="58"/>
      <c r="BP333" s="58"/>
      <c r="BQ333" s="58"/>
      <c r="BR333" s="58"/>
      <c r="BS333" s="58"/>
      <c r="BT333" s="58"/>
      <c r="BU333" s="58"/>
      <c r="BV333" s="58"/>
      <c r="BW333" s="58"/>
      <c r="BX333" s="58"/>
      <c r="BY333" s="58"/>
      <c r="BZ333" s="58"/>
      <c r="CA333" s="58"/>
      <c r="CB333" s="58"/>
      <c r="CC333" s="58"/>
      <c r="CD333" s="58"/>
      <c r="CE333" s="58"/>
      <c r="CF333" s="58"/>
      <c r="CG333" s="58"/>
      <c r="CH333" s="58"/>
      <c r="CI333" s="58"/>
      <c r="CJ333" s="58"/>
      <c r="CK333" s="58"/>
      <c r="CL333" s="58"/>
      <c r="CM333" s="58"/>
      <c r="CN333" s="58"/>
      <c r="CO333" s="58"/>
      <c r="CP333" s="58"/>
      <c r="CQ333" s="58"/>
      <c r="CR333" s="58"/>
      <c r="CS333" s="58"/>
      <c r="CT333" s="58"/>
      <c r="CU333" s="58"/>
      <c r="CV333" s="58"/>
      <c r="CW333" s="58"/>
      <c r="CX333" s="58"/>
      <c r="CY333" s="58"/>
      <c r="CZ333" s="58"/>
      <c r="DA333" s="58"/>
      <c r="DB333" s="58"/>
      <c r="DC333" s="58"/>
      <c r="DD333" s="58"/>
      <c r="DE333" s="58"/>
      <c r="DF333" s="58"/>
      <c r="DG333" s="58"/>
      <c r="DH333" s="58"/>
      <c r="DI333" s="58"/>
      <c r="DJ333" s="58"/>
      <c r="DK333" s="58"/>
      <c r="DL333" s="58"/>
      <c r="DM333" s="58"/>
      <c r="DN333" s="58"/>
      <c r="DO333" s="58"/>
      <c r="DP333" s="58"/>
      <c r="DQ333" s="58"/>
      <c r="DR333" s="58"/>
      <c r="DS333" s="58"/>
      <c r="DT333" s="58"/>
      <c r="DU333" s="58"/>
      <c r="DV333" s="58"/>
      <c r="DW333" s="58"/>
      <c r="DX333" s="58"/>
      <c r="DY333" s="58"/>
      <c r="DZ333" s="58"/>
      <c r="EA333" s="58"/>
      <c r="EB333" s="58"/>
      <c r="EC333" s="58"/>
      <c r="ED333" s="58"/>
      <c r="EE333" s="58"/>
      <c r="EF333" s="58"/>
      <c r="EG333" s="58"/>
      <c r="EH333" s="58"/>
      <c r="EI333" s="58"/>
      <c r="EJ333" s="58"/>
      <c r="EK333" s="58"/>
      <c r="EL333" s="58"/>
      <c r="EM333" s="58"/>
      <c r="EN333" s="58"/>
      <c r="EO333" s="58"/>
      <c r="EP333" s="58"/>
      <c r="EQ333" s="58"/>
    </row>
    <row r="334" spans="1:147" outlineLevel="1" x14ac:dyDescent="0.2">
      <c r="A334" s="16">
        <v>137</v>
      </c>
      <c r="B334" s="16">
        <v>0</v>
      </c>
      <c r="C334" s="1">
        <v>5.8436132215327185E-3</v>
      </c>
      <c r="D334" s="1">
        <f t="shared" si="31"/>
        <v>-5.8436132215327185E-3</v>
      </c>
      <c r="E334" s="1">
        <f t="shared" si="32"/>
        <v>1.1721507875407745E-2</v>
      </c>
      <c r="F334" s="1">
        <f t="shared" si="33"/>
        <v>-0.10826591280457458</v>
      </c>
      <c r="G334" s="1">
        <f t="shared" si="34"/>
        <v>-7.6667866518960015E-2</v>
      </c>
      <c r="H334" s="1">
        <v>2.1349821789641732E-2</v>
      </c>
      <c r="I334" s="1">
        <f t="shared" si="35"/>
        <v>1.2823114814996194E-4</v>
      </c>
      <c r="J334" s="1">
        <f t="shared" si="36"/>
        <v>-7.7499631642473199E-2</v>
      </c>
      <c r="AT334" s="58"/>
      <c r="AU334" s="58"/>
      <c r="AV334" s="58"/>
      <c r="AW334" s="58"/>
      <c r="AX334" s="58"/>
      <c r="AY334" s="58"/>
      <c r="AZ334" s="58"/>
      <c r="BA334" s="71"/>
      <c r="BB334" s="58"/>
      <c r="BC334" s="58"/>
      <c r="BD334" s="58"/>
      <c r="BE334" s="58">
        <f t="shared" si="37"/>
        <v>1</v>
      </c>
      <c r="BF334" s="58">
        <f t="shared" si="38"/>
        <v>5.8436132215327185E-3</v>
      </c>
      <c r="BG334" s="58" t="e">
        <f t="shared" si="39"/>
        <v>#N/A</v>
      </c>
      <c r="BH334" s="58"/>
      <c r="BI334" s="58"/>
      <c r="BJ334" s="58"/>
      <c r="BK334" s="58"/>
      <c r="BL334" s="58"/>
      <c r="BM334" s="58"/>
      <c r="BN334" s="58"/>
      <c r="BO334" s="58"/>
      <c r="BP334" s="58"/>
      <c r="BQ334" s="58"/>
      <c r="BR334" s="58"/>
      <c r="BS334" s="58"/>
      <c r="BT334" s="58"/>
      <c r="BU334" s="58"/>
      <c r="BV334" s="58"/>
      <c r="BW334" s="58"/>
      <c r="BX334" s="58"/>
      <c r="BY334" s="58"/>
      <c r="BZ334" s="58"/>
      <c r="CA334" s="58"/>
      <c r="CB334" s="58"/>
      <c r="CC334" s="58"/>
      <c r="CD334" s="58"/>
      <c r="CE334" s="58"/>
      <c r="CF334" s="58"/>
      <c r="CG334" s="58"/>
      <c r="CH334" s="58"/>
      <c r="CI334" s="58"/>
      <c r="CJ334" s="58"/>
      <c r="CK334" s="58"/>
      <c r="CL334" s="58"/>
      <c r="CM334" s="58"/>
      <c r="CN334" s="58"/>
      <c r="CO334" s="58"/>
      <c r="CP334" s="58"/>
      <c r="CQ334" s="58"/>
      <c r="CR334" s="58"/>
      <c r="CS334" s="58"/>
      <c r="CT334" s="58"/>
      <c r="CU334" s="58"/>
      <c r="CV334" s="58"/>
      <c r="CW334" s="58"/>
      <c r="CX334" s="58"/>
      <c r="CY334" s="58"/>
      <c r="CZ334" s="58"/>
      <c r="DA334" s="58"/>
      <c r="DB334" s="58"/>
      <c r="DC334" s="58"/>
      <c r="DD334" s="58"/>
      <c r="DE334" s="58"/>
      <c r="DF334" s="58"/>
      <c r="DG334" s="58"/>
      <c r="DH334" s="58"/>
      <c r="DI334" s="58"/>
      <c r="DJ334" s="58"/>
      <c r="DK334" s="58"/>
      <c r="DL334" s="58"/>
      <c r="DM334" s="58"/>
      <c r="DN334" s="58"/>
      <c r="DO334" s="58"/>
      <c r="DP334" s="58"/>
      <c r="DQ334" s="58"/>
      <c r="DR334" s="58"/>
      <c r="DS334" s="58"/>
      <c r="DT334" s="58"/>
      <c r="DU334" s="58"/>
      <c r="DV334" s="58"/>
      <c r="DW334" s="58"/>
      <c r="DX334" s="58"/>
      <c r="DY334" s="58"/>
      <c r="DZ334" s="58"/>
      <c r="EA334" s="58"/>
      <c r="EB334" s="58"/>
      <c r="EC334" s="58"/>
      <c r="ED334" s="58"/>
      <c r="EE334" s="58"/>
      <c r="EF334" s="58"/>
      <c r="EG334" s="58"/>
      <c r="EH334" s="58"/>
      <c r="EI334" s="58"/>
      <c r="EJ334" s="58"/>
      <c r="EK334" s="58"/>
      <c r="EL334" s="58"/>
      <c r="EM334" s="58"/>
      <c r="EN334" s="58"/>
      <c r="EO334" s="58"/>
      <c r="EP334" s="58"/>
      <c r="EQ334" s="58"/>
    </row>
    <row r="335" spans="1:147" outlineLevel="1" x14ac:dyDescent="0.2">
      <c r="A335" s="16">
        <v>138</v>
      </c>
      <c r="B335" s="16">
        <v>0</v>
      </c>
      <c r="C335" s="1">
        <v>1.5112999593066937E-8</v>
      </c>
      <c r="D335" s="1">
        <f t="shared" si="31"/>
        <v>-1.5112999593066937E-8</v>
      </c>
      <c r="E335" s="1">
        <f t="shared" si="32"/>
        <v>3.0225999696790272E-8</v>
      </c>
      <c r="F335" s="1">
        <f t="shared" si="33"/>
        <v>-1.7385626159787938E-4</v>
      </c>
      <c r="G335" s="1">
        <f t="shared" si="34"/>
        <v>-1.2293494141809195E-4</v>
      </c>
      <c r="H335" s="1">
        <v>4.5880439391446302E-7</v>
      </c>
      <c r="I335" s="1">
        <f t="shared" si="35"/>
        <v>6.9339139046289593E-15</v>
      </c>
      <c r="J335" s="1">
        <f t="shared" si="36"/>
        <v>-1.2293496961964729E-4</v>
      </c>
      <c r="AT335" s="58"/>
      <c r="AU335" s="58"/>
      <c r="AV335" s="58"/>
      <c r="AW335" s="58"/>
      <c r="AX335" s="58"/>
      <c r="AY335" s="58"/>
      <c r="AZ335" s="58"/>
      <c r="BA335" s="71"/>
      <c r="BB335" s="58"/>
      <c r="BC335" s="58"/>
      <c r="BD335" s="58"/>
      <c r="BE335" s="58">
        <f t="shared" si="37"/>
        <v>1</v>
      </c>
      <c r="BF335" s="58">
        <f t="shared" si="38"/>
        <v>1.5112999593066937E-8</v>
      </c>
      <c r="BG335" s="58" t="e">
        <f t="shared" si="39"/>
        <v>#N/A</v>
      </c>
      <c r="BH335" s="58"/>
      <c r="BI335" s="58"/>
      <c r="BJ335" s="58"/>
      <c r="BK335" s="58"/>
      <c r="BL335" s="58"/>
      <c r="BM335" s="58"/>
      <c r="BN335" s="58"/>
      <c r="BO335" s="58"/>
      <c r="BP335" s="58"/>
      <c r="BQ335" s="58"/>
      <c r="BR335" s="58"/>
      <c r="BS335" s="58"/>
      <c r="BT335" s="58"/>
      <c r="BU335" s="58"/>
      <c r="BV335" s="58"/>
      <c r="BW335" s="58"/>
      <c r="BX335" s="58"/>
      <c r="BY335" s="58"/>
      <c r="BZ335" s="58"/>
      <c r="CA335" s="58"/>
      <c r="CB335" s="58"/>
      <c r="CC335" s="58"/>
      <c r="CD335" s="58"/>
      <c r="CE335" s="58"/>
      <c r="CF335" s="58"/>
      <c r="CG335" s="58"/>
      <c r="CH335" s="58"/>
      <c r="CI335" s="58"/>
      <c r="CJ335" s="58"/>
      <c r="CK335" s="58"/>
      <c r="CL335" s="58"/>
      <c r="CM335" s="58"/>
      <c r="CN335" s="58"/>
      <c r="CO335" s="58"/>
      <c r="CP335" s="58"/>
      <c r="CQ335" s="58"/>
      <c r="CR335" s="58"/>
      <c r="CS335" s="58"/>
      <c r="CT335" s="58"/>
      <c r="CU335" s="58"/>
      <c r="CV335" s="58"/>
      <c r="CW335" s="58"/>
      <c r="CX335" s="58"/>
      <c r="CY335" s="58"/>
      <c r="CZ335" s="58"/>
      <c r="DA335" s="58"/>
      <c r="DB335" s="58"/>
      <c r="DC335" s="58"/>
      <c r="DD335" s="58"/>
      <c r="DE335" s="58"/>
      <c r="DF335" s="58"/>
      <c r="DG335" s="58"/>
      <c r="DH335" s="58"/>
      <c r="DI335" s="58"/>
      <c r="DJ335" s="58"/>
      <c r="DK335" s="58"/>
      <c r="DL335" s="58"/>
      <c r="DM335" s="58"/>
      <c r="DN335" s="58"/>
      <c r="DO335" s="58"/>
      <c r="DP335" s="58"/>
      <c r="DQ335" s="58"/>
      <c r="DR335" s="58"/>
      <c r="DS335" s="58"/>
      <c r="DT335" s="58"/>
      <c r="DU335" s="58"/>
      <c r="DV335" s="58"/>
      <c r="DW335" s="58"/>
      <c r="DX335" s="58"/>
      <c r="DY335" s="58"/>
      <c r="DZ335" s="58"/>
      <c r="EA335" s="58"/>
      <c r="EB335" s="58"/>
      <c r="EC335" s="58"/>
      <c r="ED335" s="58"/>
      <c r="EE335" s="58"/>
      <c r="EF335" s="58"/>
      <c r="EG335" s="58"/>
      <c r="EH335" s="58"/>
      <c r="EI335" s="58"/>
      <c r="EJ335" s="58"/>
      <c r="EK335" s="58"/>
      <c r="EL335" s="58"/>
      <c r="EM335" s="58"/>
      <c r="EN335" s="58"/>
      <c r="EO335" s="58"/>
      <c r="EP335" s="58"/>
      <c r="EQ335" s="58"/>
    </row>
    <row r="336" spans="1:147" outlineLevel="1" x14ac:dyDescent="0.2">
      <c r="A336" s="16">
        <v>139</v>
      </c>
      <c r="B336" s="16">
        <v>0</v>
      </c>
      <c r="C336" s="1">
        <v>3.074423491268229E-3</v>
      </c>
      <c r="D336" s="1">
        <f t="shared" si="31"/>
        <v>-3.074423491268229E-3</v>
      </c>
      <c r="E336" s="1">
        <f t="shared" si="32"/>
        <v>6.1583184802520294E-3</v>
      </c>
      <c r="F336" s="1">
        <f t="shared" si="33"/>
        <v>-7.847495447754034E-2</v>
      </c>
      <c r="G336" s="1">
        <f t="shared" si="34"/>
        <v>-5.5532915648157842E-2</v>
      </c>
      <c r="H336" s="1">
        <v>1.0207732869129918E-2</v>
      </c>
      <c r="I336" s="1">
        <f t="shared" si="35"/>
        <v>3.1804325639756556E-5</v>
      </c>
      <c r="J336" s="1">
        <f t="shared" si="36"/>
        <v>-5.5818536759979387E-2</v>
      </c>
      <c r="AT336" s="58"/>
      <c r="AU336" s="58"/>
      <c r="AV336" s="58"/>
      <c r="AW336" s="58"/>
      <c r="AX336" s="58"/>
      <c r="AY336" s="58"/>
      <c r="AZ336" s="58"/>
      <c r="BA336" s="71"/>
      <c r="BB336" s="58"/>
      <c r="BC336" s="58"/>
      <c r="BD336" s="58"/>
      <c r="BE336" s="58">
        <f t="shared" si="37"/>
        <v>1</v>
      </c>
      <c r="BF336" s="58">
        <f t="shared" si="38"/>
        <v>3.074423491268229E-3</v>
      </c>
      <c r="BG336" s="58" t="e">
        <f t="shared" si="39"/>
        <v>#N/A</v>
      </c>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c r="CH336" s="58"/>
      <c r="CI336" s="58"/>
      <c r="CJ336" s="58"/>
      <c r="CK336" s="58"/>
      <c r="CL336" s="58"/>
      <c r="CM336" s="58"/>
      <c r="CN336" s="58"/>
      <c r="CO336" s="58"/>
      <c r="CP336" s="58"/>
      <c r="CQ336" s="58"/>
      <c r="CR336" s="58"/>
      <c r="CS336" s="58"/>
      <c r="CT336" s="58"/>
      <c r="CU336" s="58"/>
      <c r="CV336" s="58"/>
      <c r="CW336" s="58"/>
      <c r="CX336" s="58"/>
      <c r="CY336" s="58"/>
      <c r="CZ336" s="58"/>
      <c r="DA336" s="58"/>
      <c r="DB336" s="58"/>
      <c r="DC336" s="58"/>
      <c r="DD336" s="58"/>
      <c r="DE336" s="58"/>
      <c r="DF336" s="58"/>
      <c r="DG336" s="58"/>
      <c r="DH336" s="58"/>
      <c r="DI336" s="58"/>
      <c r="DJ336" s="58"/>
      <c r="DK336" s="58"/>
      <c r="DL336" s="58"/>
      <c r="DM336" s="58"/>
      <c r="DN336" s="58"/>
      <c r="DO336" s="58"/>
      <c r="DP336" s="58"/>
      <c r="DQ336" s="58"/>
      <c r="DR336" s="58"/>
      <c r="DS336" s="58"/>
      <c r="DT336" s="58"/>
      <c r="DU336" s="58"/>
      <c r="DV336" s="58"/>
      <c r="DW336" s="58"/>
      <c r="DX336" s="58"/>
      <c r="DY336" s="58"/>
      <c r="DZ336" s="58"/>
      <c r="EA336" s="58"/>
      <c r="EB336" s="58"/>
      <c r="EC336" s="58"/>
      <c r="ED336" s="58"/>
      <c r="EE336" s="58"/>
      <c r="EF336" s="58"/>
      <c r="EG336" s="58"/>
      <c r="EH336" s="58"/>
      <c r="EI336" s="58"/>
      <c r="EJ336" s="58"/>
      <c r="EK336" s="58"/>
      <c r="EL336" s="58"/>
      <c r="EM336" s="58"/>
      <c r="EN336" s="58"/>
      <c r="EO336" s="58"/>
      <c r="EP336" s="58"/>
      <c r="EQ336" s="58"/>
    </row>
    <row r="337" spans="1:147" outlineLevel="1" x14ac:dyDescent="0.2">
      <c r="A337" s="16">
        <v>140</v>
      </c>
      <c r="B337" s="16">
        <v>0</v>
      </c>
      <c r="C337" s="1">
        <v>2.8100925965947063E-6</v>
      </c>
      <c r="D337" s="1">
        <f t="shared" si="31"/>
        <v>-2.8100925965947063E-6</v>
      </c>
      <c r="E337" s="1">
        <f t="shared" si="32"/>
        <v>5.6201930897281771E-6</v>
      </c>
      <c r="F337" s="1">
        <f t="shared" si="33"/>
        <v>-2.3706946428690848E-3</v>
      </c>
      <c r="G337" s="1">
        <f t="shared" si="34"/>
        <v>-1.6763354357756976E-3</v>
      </c>
      <c r="H337" s="1">
        <v>3.7521341181936804E-5</v>
      </c>
      <c r="I337" s="1">
        <f t="shared" si="35"/>
        <v>1.0544269571364657E-10</v>
      </c>
      <c r="J337" s="1">
        <f t="shared" si="36"/>
        <v>-1.6763668858376475E-3</v>
      </c>
      <c r="AT337" s="58"/>
      <c r="AU337" s="58"/>
      <c r="AV337" s="58"/>
      <c r="AW337" s="58"/>
      <c r="AX337" s="58"/>
      <c r="AY337" s="58"/>
      <c r="AZ337" s="58"/>
      <c r="BA337" s="71"/>
      <c r="BB337" s="58"/>
      <c r="BC337" s="58"/>
      <c r="BD337" s="58"/>
      <c r="BE337" s="58">
        <f t="shared" si="37"/>
        <v>1</v>
      </c>
      <c r="BF337" s="58">
        <f t="shared" si="38"/>
        <v>2.8100925965947063E-6</v>
      </c>
      <c r="BG337" s="58" t="e">
        <f t="shared" si="39"/>
        <v>#N/A</v>
      </c>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c r="CH337" s="58"/>
      <c r="CI337" s="58"/>
      <c r="CJ337" s="58"/>
      <c r="CK337" s="58"/>
      <c r="CL337" s="58"/>
      <c r="CM337" s="58"/>
      <c r="CN337" s="58"/>
      <c r="CO337" s="58"/>
      <c r="CP337" s="58"/>
      <c r="CQ337" s="58"/>
      <c r="CR337" s="58"/>
      <c r="CS337" s="58"/>
      <c r="CT337" s="58"/>
      <c r="CU337" s="58"/>
      <c r="CV337" s="58"/>
      <c r="CW337" s="58"/>
      <c r="CX337" s="58"/>
      <c r="CY337" s="58"/>
      <c r="CZ337" s="58"/>
      <c r="DA337" s="58"/>
      <c r="DB337" s="58"/>
      <c r="DC337" s="58"/>
      <c r="DD337" s="58"/>
      <c r="DE337" s="58"/>
      <c r="DF337" s="58"/>
      <c r="DG337" s="58"/>
      <c r="DH337" s="58"/>
      <c r="DI337" s="58"/>
      <c r="DJ337" s="58"/>
      <c r="DK337" s="58"/>
      <c r="DL337" s="58"/>
      <c r="DM337" s="58"/>
      <c r="DN337" s="58"/>
      <c r="DO337" s="58"/>
      <c r="DP337" s="58"/>
      <c r="DQ337" s="58"/>
      <c r="DR337" s="58"/>
      <c r="DS337" s="58"/>
      <c r="DT337" s="58"/>
      <c r="DU337" s="58"/>
      <c r="DV337" s="58"/>
      <c r="DW337" s="58"/>
      <c r="DX337" s="58"/>
      <c r="DY337" s="58"/>
      <c r="DZ337" s="58"/>
      <c r="EA337" s="58"/>
      <c r="EB337" s="58"/>
      <c r="EC337" s="58"/>
      <c r="ED337" s="58"/>
      <c r="EE337" s="58"/>
      <c r="EF337" s="58"/>
      <c r="EG337" s="58"/>
      <c r="EH337" s="58"/>
      <c r="EI337" s="58"/>
      <c r="EJ337" s="58"/>
      <c r="EK337" s="58"/>
      <c r="EL337" s="58"/>
      <c r="EM337" s="58"/>
      <c r="EN337" s="58"/>
      <c r="EO337" s="58"/>
      <c r="EP337" s="58"/>
      <c r="EQ337" s="58"/>
    </row>
    <row r="338" spans="1:147" outlineLevel="1" x14ac:dyDescent="0.2">
      <c r="A338" s="16">
        <v>141</v>
      </c>
      <c r="B338" s="16">
        <v>0</v>
      </c>
      <c r="C338" s="1">
        <v>1.3409805740287335E-3</v>
      </c>
      <c r="D338" s="1">
        <f t="shared" si="31"/>
        <v>-1.3409805740287335E-3</v>
      </c>
      <c r="E338" s="1">
        <f t="shared" si="32"/>
        <v>2.6837609861691905E-3</v>
      </c>
      <c r="F338" s="1">
        <f t="shared" si="33"/>
        <v>-5.1805028579947628E-2</v>
      </c>
      <c r="G338" s="1">
        <f t="shared" si="34"/>
        <v>-3.664397928114041E-2</v>
      </c>
      <c r="H338" s="1">
        <v>6.6405002318296351E-3</v>
      </c>
      <c r="I338" s="1">
        <f t="shared" si="35"/>
        <v>8.9763464169440976E-6</v>
      </c>
      <c r="J338" s="1">
        <f t="shared" si="36"/>
        <v>-3.6766255778547696E-2</v>
      </c>
      <c r="AT338" s="58"/>
      <c r="AU338" s="58"/>
      <c r="AV338" s="58"/>
      <c r="AW338" s="58"/>
      <c r="AX338" s="58"/>
      <c r="AY338" s="58"/>
      <c r="AZ338" s="58"/>
      <c r="BA338" s="71"/>
      <c r="BB338" s="58"/>
      <c r="BC338" s="58"/>
      <c r="BD338" s="58"/>
      <c r="BE338" s="58">
        <f t="shared" si="37"/>
        <v>1</v>
      </c>
      <c r="BF338" s="58">
        <f t="shared" si="38"/>
        <v>1.3409805740287335E-3</v>
      </c>
      <c r="BG338" s="58" t="e">
        <f t="shared" si="39"/>
        <v>#N/A</v>
      </c>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c r="CH338" s="58"/>
      <c r="CI338" s="58"/>
      <c r="CJ338" s="58"/>
      <c r="CK338" s="58"/>
      <c r="CL338" s="58"/>
      <c r="CM338" s="58"/>
      <c r="CN338" s="58"/>
      <c r="CO338" s="58"/>
      <c r="CP338" s="58"/>
      <c r="CQ338" s="58"/>
      <c r="CR338" s="58"/>
      <c r="CS338" s="58"/>
      <c r="CT338" s="58"/>
      <c r="CU338" s="58"/>
      <c r="CV338" s="58"/>
      <c r="CW338" s="58"/>
      <c r="CX338" s="58"/>
      <c r="CY338" s="58"/>
      <c r="CZ338" s="58"/>
      <c r="DA338" s="58"/>
      <c r="DB338" s="58"/>
      <c r="DC338" s="58"/>
      <c r="DD338" s="58"/>
      <c r="DE338" s="58"/>
      <c r="DF338" s="58"/>
      <c r="DG338" s="58"/>
      <c r="DH338" s="58"/>
      <c r="DI338" s="58"/>
      <c r="DJ338" s="58"/>
      <c r="DK338" s="58"/>
      <c r="DL338" s="58"/>
      <c r="DM338" s="58"/>
      <c r="DN338" s="58"/>
      <c r="DO338" s="58"/>
      <c r="DP338" s="58"/>
      <c r="DQ338" s="58"/>
      <c r="DR338" s="58"/>
      <c r="DS338" s="58"/>
      <c r="DT338" s="58"/>
      <c r="DU338" s="58"/>
      <c r="DV338" s="58"/>
      <c r="DW338" s="58"/>
      <c r="DX338" s="58"/>
      <c r="DY338" s="58"/>
      <c r="DZ338" s="58"/>
      <c r="EA338" s="58"/>
      <c r="EB338" s="58"/>
      <c r="EC338" s="58"/>
      <c r="ED338" s="58"/>
      <c r="EE338" s="58"/>
      <c r="EF338" s="58"/>
      <c r="EG338" s="58"/>
      <c r="EH338" s="58"/>
      <c r="EI338" s="58"/>
      <c r="EJ338" s="58"/>
      <c r="EK338" s="58"/>
      <c r="EL338" s="58"/>
      <c r="EM338" s="58"/>
      <c r="EN338" s="58"/>
      <c r="EO338" s="58"/>
      <c r="EP338" s="58"/>
      <c r="EQ338" s="58"/>
    </row>
    <row r="339" spans="1:147" outlineLevel="1" x14ac:dyDescent="0.2">
      <c r="A339" s="16">
        <v>142</v>
      </c>
      <c r="B339" s="16">
        <v>0</v>
      </c>
      <c r="C339" s="1">
        <v>1.6417549538622267E-3</v>
      </c>
      <c r="D339" s="1">
        <f t="shared" si="31"/>
        <v>-1.6417549538622267E-3</v>
      </c>
      <c r="E339" s="1">
        <f t="shared" si="32"/>
        <v>3.2862082207698665E-3</v>
      </c>
      <c r="F339" s="1">
        <f t="shared" si="33"/>
        <v>-5.7325458748882827E-2</v>
      </c>
      <c r="G339" s="1">
        <f t="shared" si="34"/>
        <v>-4.0551877214096962E-2</v>
      </c>
      <c r="H339" s="1">
        <v>8.0689319947121006E-3</v>
      </c>
      <c r="I339" s="1">
        <f t="shared" si="35"/>
        <v>1.3376931057525804E-5</v>
      </c>
      <c r="J339" s="1">
        <f t="shared" si="36"/>
        <v>-4.0716479177904399E-2</v>
      </c>
      <c r="AT339" s="58"/>
      <c r="AU339" s="58"/>
      <c r="AV339" s="58"/>
      <c r="AW339" s="58"/>
      <c r="AX339" s="58"/>
      <c r="AY339" s="58"/>
      <c r="AZ339" s="58"/>
      <c r="BA339" s="71"/>
      <c r="BB339" s="58"/>
      <c r="BC339" s="58"/>
      <c r="BD339" s="58"/>
      <c r="BE339" s="58">
        <f t="shared" si="37"/>
        <v>1</v>
      </c>
      <c r="BF339" s="58">
        <f t="shared" si="38"/>
        <v>1.6417549538622267E-3</v>
      </c>
      <c r="BG339" s="58" t="e">
        <f t="shared" si="39"/>
        <v>#N/A</v>
      </c>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c r="CH339" s="58"/>
      <c r="CI339" s="58"/>
      <c r="CJ339" s="58"/>
      <c r="CK339" s="58"/>
      <c r="CL339" s="58"/>
      <c r="CM339" s="58"/>
      <c r="CN339" s="58"/>
      <c r="CO339" s="58"/>
      <c r="CP339" s="58"/>
      <c r="CQ339" s="58"/>
      <c r="CR339" s="58"/>
      <c r="CS339" s="58"/>
      <c r="CT339" s="58"/>
      <c r="CU339" s="58"/>
      <c r="CV339" s="58"/>
      <c r="CW339" s="58"/>
      <c r="CX339" s="58"/>
      <c r="CY339" s="58"/>
      <c r="CZ339" s="58"/>
      <c r="DA339" s="58"/>
      <c r="DB339" s="58"/>
      <c r="DC339" s="58"/>
      <c r="DD339" s="58"/>
      <c r="DE339" s="58"/>
      <c r="DF339" s="58"/>
      <c r="DG339" s="58"/>
      <c r="DH339" s="58"/>
      <c r="DI339" s="58"/>
      <c r="DJ339" s="58"/>
      <c r="DK339" s="58"/>
      <c r="DL339" s="58"/>
      <c r="DM339" s="58"/>
      <c r="DN339" s="58"/>
      <c r="DO339" s="58"/>
      <c r="DP339" s="58"/>
      <c r="DQ339" s="58"/>
      <c r="DR339" s="58"/>
      <c r="DS339" s="58"/>
      <c r="DT339" s="58"/>
      <c r="DU339" s="58"/>
      <c r="DV339" s="58"/>
      <c r="DW339" s="58"/>
      <c r="DX339" s="58"/>
      <c r="DY339" s="58"/>
      <c r="DZ339" s="58"/>
      <c r="EA339" s="58"/>
      <c r="EB339" s="58"/>
      <c r="EC339" s="58"/>
      <c r="ED339" s="58"/>
      <c r="EE339" s="58"/>
      <c r="EF339" s="58"/>
      <c r="EG339" s="58"/>
      <c r="EH339" s="58"/>
      <c r="EI339" s="58"/>
      <c r="EJ339" s="58"/>
      <c r="EK339" s="58"/>
      <c r="EL339" s="58"/>
      <c r="EM339" s="58"/>
      <c r="EN339" s="58"/>
      <c r="EO339" s="58"/>
      <c r="EP339" s="58"/>
      <c r="EQ339" s="58"/>
    </row>
    <row r="340" spans="1:147" outlineLevel="1" x14ac:dyDescent="0.2">
      <c r="A340" s="16">
        <v>143</v>
      </c>
      <c r="B340" s="16">
        <v>0</v>
      </c>
      <c r="C340" s="1">
        <v>1.1031678689188969E-2</v>
      </c>
      <c r="D340" s="1">
        <f t="shared" si="31"/>
        <v>-1.1031678689188969E-2</v>
      </c>
      <c r="E340" s="1">
        <f t="shared" si="32"/>
        <v>2.2185957805908044E-2</v>
      </c>
      <c r="F340" s="1">
        <f t="shared" si="33"/>
        <v>-0.14894951428557276</v>
      </c>
      <c r="G340" s="1">
        <f t="shared" si="34"/>
        <v>-0.10561597479546588</v>
      </c>
      <c r="H340" s="1">
        <v>4.4727998703964753E-2</v>
      </c>
      <c r="I340" s="1">
        <f t="shared" si="35"/>
        <v>5.2228991650765839E-4</v>
      </c>
      <c r="J340" s="1">
        <f t="shared" si="36"/>
        <v>-0.10806027969843562</v>
      </c>
      <c r="AT340" s="58"/>
      <c r="AU340" s="58"/>
      <c r="AV340" s="58"/>
      <c r="AW340" s="58"/>
      <c r="AX340" s="58"/>
      <c r="AY340" s="58"/>
      <c r="AZ340" s="58"/>
      <c r="BA340" s="71"/>
      <c r="BB340" s="58"/>
      <c r="BC340" s="58"/>
      <c r="BD340" s="58"/>
      <c r="BE340" s="58">
        <f t="shared" si="37"/>
        <v>1</v>
      </c>
      <c r="BF340" s="58">
        <f t="shared" si="38"/>
        <v>1.1031678689188969E-2</v>
      </c>
      <c r="BG340" s="58" t="e">
        <f t="shared" si="39"/>
        <v>#N/A</v>
      </c>
      <c r="BH340" s="58"/>
      <c r="BI340" s="58"/>
      <c r="BJ340" s="58"/>
      <c r="BK340" s="58"/>
      <c r="BL340" s="58"/>
      <c r="BM340" s="58"/>
      <c r="BN340" s="58"/>
      <c r="BO340" s="58"/>
      <c r="BP340" s="58"/>
      <c r="BQ340" s="58"/>
      <c r="BR340" s="58"/>
      <c r="BS340" s="58"/>
      <c r="BT340" s="58"/>
      <c r="BU340" s="58"/>
      <c r="BV340" s="58"/>
      <c r="BW340" s="58"/>
      <c r="BX340" s="58"/>
      <c r="BY340" s="58"/>
      <c r="BZ340" s="58"/>
      <c r="CA340" s="58"/>
      <c r="CB340" s="58"/>
      <c r="CC340" s="58"/>
      <c r="CD340" s="58"/>
      <c r="CE340" s="58"/>
      <c r="CF340" s="58"/>
      <c r="CG340" s="58"/>
      <c r="CH340" s="58"/>
      <c r="CI340" s="58"/>
      <c r="CJ340" s="58"/>
      <c r="CK340" s="58"/>
      <c r="CL340" s="58"/>
      <c r="CM340" s="58"/>
      <c r="CN340" s="58"/>
      <c r="CO340" s="58"/>
      <c r="CP340" s="58"/>
      <c r="CQ340" s="58"/>
      <c r="CR340" s="58"/>
      <c r="CS340" s="58"/>
      <c r="CT340" s="58"/>
      <c r="CU340" s="58"/>
      <c r="CV340" s="58"/>
      <c r="CW340" s="58"/>
      <c r="CX340" s="58"/>
      <c r="CY340" s="58"/>
      <c r="CZ340" s="58"/>
      <c r="DA340" s="58"/>
      <c r="DB340" s="58"/>
      <c r="DC340" s="58"/>
      <c r="DD340" s="58"/>
      <c r="DE340" s="58"/>
      <c r="DF340" s="58"/>
      <c r="DG340" s="58"/>
      <c r="DH340" s="58"/>
      <c r="DI340" s="58"/>
      <c r="DJ340" s="58"/>
      <c r="DK340" s="58"/>
      <c r="DL340" s="58"/>
      <c r="DM340" s="58"/>
      <c r="DN340" s="58"/>
      <c r="DO340" s="58"/>
      <c r="DP340" s="58"/>
      <c r="DQ340" s="58"/>
      <c r="DR340" s="58"/>
      <c r="DS340" s="58"/>
      <c r="DT340" s="58"/>
      <c r="DU340" s="58"/>
      <c r="DV340" s="58"/>
      <c r="DW340" s="58"/>
      <c r="DX340" s="58"/>
      <c r="DY340" s="58"/>
      <c r="DZ340" s="58"/>
      <c r="EA340" s="58"/>
      <c r="EB340" s="58"/>
      <c r="EC340" s="58"/>
      <c r="ED340" s="58"/>
      <c r="EE340" s="58"/>
      <c r="EF340" s="58"/>
      <c r="EG340" s="58"/>
      <c r="EH340" s="58"/>
      <c r="EI340" s="58"/>
      <c r="EJ340" s="58"/>
      <c r="EK340" s="58"/>
      <c r="EL340" s="58"/>
      <c r="EM340" s="58"/>
      <c r="EN340" s="58"/>
      <c r="EO340" s="58"/>
      <c r="EP340" s="58"/>
      <c r="EQ340" s="58"/>
    </row>
    <row r="341" spans="1:147" outlineLevel="1" x14ac:dyDescent="0.2">
      <c r="A341" s="16">
        <v>144</v>
      </c>
      <c r="B341" s="16">
        <v>0</v>
      </c>
      <c r="C341" s="1">
        <v>1.0040673486460675E-4</v>
      </c>
      <c r="D341" s="1">
        <f t="shared" si="31"/>
        <v>-1.0040673486460675E-4</v>
      </c>
      <c r="E341" s="1">
        <f t="shared" si="32"/>
        <v>2.008235519162913E-4</v>
      </c>
      <c r="F341" s="1">
        <f t="shared" si="33"/>
        <v>-1.4171222668361799E-2</v>
      </c>
      <c r="G341" s="1">
        <f t="shared" si="34"/>
        <v>-1.0020819197519048E-2</v>
      </c>
      <c r="H341" s="1">
        <v>1.0157531331579776E-3</v>
      </c>
      <c r="I341" s="1">
        <f t="shared" si="35"/>
        <v>1.021024077255515E-7</v>
      </c>
      <c r="J341" s="1">
        <f t="shared" si="36"/>
        <v>-1.002591241718637E-2</v>
      </c>
      <c r="AT341" s="58"/>
      <c r="AU341" s="58"/>
      <c r="AV341" s="58"/>
      <c r="AW341" s="58"/>
      <c r="AX341" s="58"/>
      <c r="AY341" s="58"/>
      <c r="AZ341" s="58"/>
      <c r="BA341" s="71"/>
      <c r="BB341" s="58"/>
      <c r="BC341" s="58"/>
      <c r="BD341" s="58"/>
      <c r="BE341" s="58">
        <f t="shared" si="37"/>
        <v>1</v>
      </c>
      <c r="BF341" s="58">
        <f t="shared" si="38"/>
        <v>1.0040673486460675E-4</v>
      </c>
      <c r="BG341" s="58" t="e">
        <f t="shared" si="39"/>
        <v>#N/A</v>
      </c>
      <c r="BH341" s="58"/>
      <c r="BI341" s="58"/>
      <c r="BJ341" s="58"/>
      <c r="BK341" s="58"/>
      <c r="BL341" s="58"/>
      <c r="BM341" s="58"/>
      <c r="BN341" s="58"/>
      <c r="BO341" s="58"/>
      <c r="BP341" s="58"/>
      <c r="BQ341" s="58"/>
      <c r="BR341" s="58"/>
      <c r="BS341" s="58"/>
      <c r="BT341" s="58"/>
      <c r="BU341" s="58"/>
      <c r="BV341" s="58"/>
      <c r="BW341" s="58"/>
      <c r="BX341" s="58"/>
      <c r="BY341" s="58"/>
      <c r="BZ341" s="58"/>
      <c r="CA341" s="58"/>
      <c r="CB341" s="58"/>
      <c r="CC341" s="58"/>
      <c r="CD341" s="58"/>
      <c r="CE341" s="58"/>
      <c r="CF341" s="58"/>
      <c r="CG341" s="58"/>
      <c r="CH341" s="58"/>
      <c r="CI341" s="58"/>
      <c r="CJ341" s="58"/>
      <c r="CK341" s="58"/>
      <c r="CL341" s="58"/>
      <c r="CM341" s="58"/>
      <c r="CN341" s="58"/>
      <c r="CO341" s="58"/>
      <c r="CP341" s="58"/>
      <c r="CQ341" s="58"/>
      <c r="CR341" s="58"/>
      <c r="CS341" s="58"/>
      <c r="CT341" s="58"/>
      <c r="CU341" s="58"/>
      <c r="CV341" s="58"/>
      <c r="CW341" s="58"/>
      <c r="CX341" s="58"/>
      <c r="CY341" s="58"/>
      <c r="CZ341" s="58"/>
      <c r="DA341" s="58"/>
      <c r="DB341" s="58"/>
      <c r="DC341" s="58"/>
      <c r="DD341" s="58"/>
      <c r="DE341" s="58"/>
      <c r="DF341" s="58"/>
      <c r="DG341" s="58"/>
      <c r="DH341" s="58"/>
      <c r="DI341" s="58"/>
      <c r="DJ341" s="58"/>
      <c r="DK341" s="58"/>
      <c r="DL341" s="58"/>
      <c r="DM341" s="58"/>
      <c r="DN341" s="58"/>
      <c r="DO341" s="58"/>
      <c r="DP341" s="58"/>
      <c r="DQ341" s="58"/>
      <c r="DR341" s="58"/>
      <c r="DS341" s="58"/>
      <c r="DT341" s="58"/>
      <c r="DU341" s="58"/>
      <c r="DV341" s="58"/>
      <c r="DW341" s="58"/>
      <c r="DX341" s="58"/>
      <c r="DY341" s="58"/>
      <c r="DZ341" s="58"/>
      <c r="EA341" s="58"/>
      <c r="EB341" s="58"/>
      <c r="EC341" s="58"/>
      <c r="ED341" s="58"/>
      <c r="EE341" s="58"/>
      <c r="EF341" s="58"/>
      <c r="EG341" s="58"/>
      <c r="EH341" s="58"/>
      <c r="EI341" s="58"/>
      <c r="EJ341" s="58"/>
      <c r="EK341" s="58"/>
      <c r="EL341" s="58"/>
      <c r="EM341" s="58"/>
      <c r="EN341" s="58"/>
      <c r="EO341" s="58"/>
      <c r="EP341" s="58"/>
      <c r="EQ341" s="58"/>
    </row>
    <row r="342" spans="1:147" outlineLevel="1" x14ac:dyDescent="0.2">
      <c r="A342" s="16">
        <v>145</v>
      </c>
      <c r="B342" s="16">
        <v>0</v>
      </c>
      <c r="C342" s="1">
        <v>3.5590132849857815E-7</v>
      </c>
      <c r="D342" s="1">
        <f t="shared" si="31"/>
        <v>-3.5590132849857815E-7</v>
      </c>
      <c r="E342" s="1">
        <f t="shared" si="32"/>
        <v>7.1180278372559674E-7</v>
      </c>
      <c r="F342" s="1">
        <f t="shared" si="33"/>
        <v>-8.4368405444549958E-4</v>
      </c>
      <c r="G342" s="1">
        <f t="shared" si="34"/>
        <v>-5.9657476913156399E-4</v>
      </c>
      <c r="H342" s="1">
        <v>5.8156702765989881E-6</v>
      </c>
      <c r="I342" s="1">
        <f t="shared" si="35"/>
        <v>2.069817551574218E-12</v>
      </c>
      <c r="J342" s="1">
        <f t="shared" si="36"/>
        <v>-5.9657650388020679E-4</v>
      </c>
      <c r="AT342" s="58"/>
      <c r="AU342" s="58"/>
      <c r="AV342" s="58"/>
      <c r="AW342" s="58"/>
      <c r="AX342" s="58"/>
      <c r="AY342" s="58"/>
      <c r="AZ342" s="58"/>
      <c r="BA342" s="71"/>
      <c r="BB342" s="58"/>
      <c r="BC342" s="58"/>
      <c r="BD342" s="58"/>
      <c r="BE342" s="58">
        <f t="shared" si="37"/>
        <v>1</v>
      </c>
      <c r="BF342" s="58">
        <f t="shared" si="38"/>
        <v>3.5590132849857815E-7</v>
      </c>
      <c r="BG342" s="58" t="e">
        <f t="shared" si="39"/>
        <v>#N/A</v>
      </c>
      <c r="BH342" s="58"/>
      <c r="BI342" s="58"/>
      <c r="BJ342" s="58"/>
      <c r="BK342" s="58"/>
      <c r="BL342" s="58"/>
      <c r="BM342" s="58"/>
      <c r="BN342" s="58"/>
      <c r="BO342" s="58"/>
      <c r="BP342" s="58"/>
      <c r="BQ342" s="58"/>
      <c r="BR342" s="58"/>
      <c r="BS342" s="58"/>
      <c r="BT342" s="58"/>
      <c r="BU342" s="58"/>
      <c r="BV342" s="58"/>
      <c r="BW342" s="58"/>
      <c r="BX342" s="58"/>
      <c r="BY342" s="58"/>
      <c r="BZ342" s="58"/>
      <c r="CA342" s="58"/>
      <c r="CB342" s="58"/>
      <c r="CC342" s="58"/>
      <c r="CD342" s="58"/>
      <c r="CE342" s="58"/>
      <c r="CF342" s="58"/>
      <c r="CG342" s="58"/>
      <c r="CH342" s="58"/>
      <c r="CI342" s="58"/>
      <c r="CJ342" s="58"/>
      <c r="CK342" s="58"/>
      <c r="CL342" s="58"/>
      <c r="CM342" s="58"/>
      <c r="CN342" s="58"/>
      <c r="CO342" s="58"/>
      <c r="CP342" s="58"/>
      <c r="CQ342" s="58"/>
      <c r="CR342" s="58"/>
      <c r="CS342" s="58"/>
      <c r="CT342" s="58"/>
      <c r="CU342" s="58"/>
      <c r="CV342" s="58"/>
      <c r="CW342" s="58"/>
      <c r="CX342" s="58"/>
      <c r="CY342" s="58"/>
      <c r="CZ342" s="58"/>
      <c r="DA342" s="58"/>
      <c r="DB342" s="58"/>
      <c r="DC342" s="58"/>
      <c r="DD342" s="58"/>
      <c r="DE342" s="58"/>
      <c r="DF342" s="58"/>
      <c r="DG342" s="58"/>
      <c r="DH342" s="58"/>
      <c r="DI342" s="58"/>
      <c r="DJ342" s="58"/>
      <c r="DK342" s="58"/>
      <c r="DL342" s="58"/>
      <c r="DM342" s="58"/>
      <c r="DN342" s="58"/>
      <c r="DO342" s="58"/>
      <c r="DP342" s="58"/>
      <c r="DQ342" s="58"/>
      <c r="DR342" s="58"/>
      <c r="DS342" s="58"/>
      <c r="DT342" s="58"/>
      <c r="DU342" s="58"/>
      <c r="DV342" s="58"/>
      <c r="DW342" s="58"/>
      <c r="DX342" s="58"/>
      <c r="DY342" s="58"/>
      <c r="DZ342" s="58"/>
      <c r="EA342" s="58"/>
      <c r="EB342" s="58"/>
      <c r="EC342" s="58"/>
      <c r="ED342" s="58"/>
      <c r="EE342" s="58"/>
      <c r="EF342" s="58"/>
      <c r="EG342" s="58"/>
      <c r="EH342" s="58"/>
      <c r="EI342" s="58"/>
      <c r="EJ342" s="58"/>
      <c r="EK342" s="58"/>
      <c r="EL342" s="58"/>
      <c r="EM342" s="58"/>
      <c r="EN342" s="58"/>
      <c r="EO342" s="58"/>
      <c r="EP342" s="58"/>
      <c r="EQ342" s="58"/>
    </row>
    <row r="343" spans="1:147" outlineLevel="1" x14ac:dyDescent="0.2">
      <c r="A343" s="16">
        <v>146</v>
      </c>
      <c r="B343" s="16">
        <v>0</v>
      </c>
      <c r="C343" s="1">
        <v>3.8628175533468745E-5</v>
      </c>
      <c r="D343" s="1">
        <f t="shared" si="31"/>
        <v>-3.8628175533468745E-5</v>
      </c>
      <c r="E343" s="1">
        <f t="shared" si="32"/>
        <v>7.7257843241305418E-5</v>
      </c>
      <c r="F343" s="1">
        <f t="shared" si="33"/>
        <v>-8.7896440907072812E-3</v>
      </c>
      <c r="G343" s="1">
        <f t="shared" si="34"/>
        <v>-6.2152769630205943E-3</v>
      </c>
      <c r="H343" s="1">
        <v>4.9763052805191338E-4</v>
      </c>
      <c r="I343" s="1">
        <f t="shared" si="35"/>
        <v>1.9232872814138545E-8</v>
      </c>
      <c r="J343" s="1">
        <f t="shared" si="36"/>
        <v>-6.2168239962112999E-3</v>
      </c>
      <c r="AT343" s="58"/>
      <c r="AU343" s="58"/>
      <c r="AV343" s="58"/>
      <c r="AW343" s="58"/>
      <c r="AX343" s="58"/>
      <c r="AY343" s="58"/>
      <c r="AZ343" s="58"/>
      <c r="BA343" s="71"/>
      <c r="BB343" s="58"/>
      <c r="BC343" s="58"/>
      <c r="BD343" s="58"/>
      <c r="BE343" s="58">
        <f t="shared" si="37"/>
        <v>1</v>
      </c>
      <c r="BF343" s="58">
        <f t="shared" si="38"/>
        <v>3.8628175533468745E-5</v>
      </c>
      <c r="BG343" s="58" t="e">
        <f t="shared" si="39"/>
        <v>#N/A</v>
      </c>
      <c r="BH343" s="58"/>
      <c r="BI343" s="58"/>
      <c r="BJ343" s="58"/>
      <c r="BK343" s="58"/>
      <c r="BL343" s="58"/>
      <c r="BM343" s="58"/>
      <c r="BN343" s="58"/>
      <c r="BO343" s="58"/>
      <c r="BP343" s="58"/>
      <c r="BQ343" s="58"/>
      <c r="BR343" s="58"/>
      <c r="BS343" s="58"/>
      <c r="BT343" s="58"/>
      <c r="BU343" s="58"/>
      <c r="BV343" s="58"/>
      <c r="BW343" s="58"/>
      <c r="BX343" s="58"/>
      <c r="BY343" s="58"/>
      <c r="BZ343" s="58"/>
      <c r="CA343" s="58"/>
      <c r="CB343" s="58"/>
      <c r="CC343" s="58"/>
      <c r="CD343" s="58"/>
      <c r="CE343" s="58"/>
      <c r="CF343" s="58"/>
      <c r="CG343" s="58"/>
      <c r="CH343" s="58"/>
      <c r="CI343" s="58"/>
      <c r="CJ343" s="58"/>
      <c r="CK343" s="58"/>
      <c r="CL343" s="58"/>
      <c r="CM343" s="58"/>
      <c r="CN343" s="58"/>
      <c r="CO343" s="58"/>
      <c r="CP343" s="58"/>
      <c r="CQ343" s="58"/>
      <c r="CR343" s="58"/>
      <c r="CS343" s="58"/>
      <c r="CT343" s="58"/>
      <c r="CU343" s="58"/>
      <c r="CV343" s="58"/>
      <c r="CW343" s="58"/>
      <c r="CX343" s="58"/>
      <c r="CY343" s="58"/>
      <c r="CZ343" s="58"/>
      <c r="DA343" s="58"/>
      <c r="DB343" s="58"/>
      <c r="DC343" s="58"/>
      <c r="DD343" s="58"/>
      <c r="DE343" s="58"/>
      <c r="DF343" s="58"/>
      <c r="DG343" s="58"/>
      <c r="DH343" s="58"/>
      <c r="DI343" s="58"/>
      <c r="DJ343" s="58"/>
      <c r="DK343" s="58"/>
      <c r="DL343" s="58"/>
      <c r="DM343" s="58"/>
      <c r="DN343" s="58"/>
      <c r="DO343" s="58"/>
      <c r="DP343" s="58"/>
      <c r="DQ343" s="58"/>
      <c r="DR343" s="58"/>
      <c r="DS343" s="58"/>
      <c r="DT343" s="58"/>
      <c r="DU343" s="58"/>
      <c r="DV343" s="58"/>
      <c r="DW343" s="58"/>
      <c r="DX343" s="58"/>
      <c r="DY343" s="58"/>
      <c r="DZ343" s="58"/>
      <c r="EA343" s="58"/>
      <c r="EB343" s="58"/>
      <c r="EC343" s="58"/>
      <c r="ED343" s="58"/>
      <c r="EE343" s="58"/>
      <c r="EF343" s="58"/>
      <c r="EG343" s="58"/>
      <c r="EH343" s="58"/>
      <c r="EI343" s="58"/>
      <c r="EJ343" s="58"/>
      <c r="EK343" s="58"/>
      <c r="EL343" s="58"/>
      <c r="EM343" s="58"/>
      <c r="EN343" s="58"/>
      <c r="EO343" s="58"/>
      <c r="EP343" s="58"/>
      <c r="EQ343" s="58"/>
    </row>
    <row r="344" spans="1:147" outlineLevel="1" x14ac:dyDescent="0.2">
      <c r="A344" s="16">
        <v>147</v>
      </c>
      <c r="B344" s="16">
        <v>0</v>
      </c>
      <c r="C344" s="1">
        <v>1.5695902647119692E-3</v>
      </c>
      <c r="D344" s="1">
        <f t="shared" si="31"/>
        <v>-1.5695902647119692E-3</v>
      </c>
      <c r="E344" s="1">
        <f t="shared" si="32"/>
        <v>3.1416467239708205E-3</v>
      </c>
      <c r="F344" s="1">
        <f t="shared" si="33"/>
        <v>-5.6050394503257696E-2</v>
      </c>
      <c r="G344" s="1">
        <f t="shared" si="34"/>
        <v>-3.964918348785889E-2</v>
      </c>
      <c r="H344" s="1">
        <v>5.6906911975100442E-3</v>
      </c>
      <c r="I344" s="1">
        <f t="shared" si="35"/>
        <v>8.9972960404166058E-6</v>
      </c>
      <c r="J344" s="1">
        <f t="shared" si="36"/>
        <v>-3.9762482911587883E-2</v>
      </c>
      <c r="AT344" s="58"/>
      <c r="AU344" s="58"/>
      <c r="AV344" s="58"/>
      <c r="AW344" s="58"/>
      <c r="AX344" s="58"/>
      <c r="AY344" s="58"/>
      <c r="AZ344" s="58"/>
      <c r="BA344" s="71"/>
      <c r="BB344" s="58"/>
      <c r="BC344" s="58"/>
      <c r="BD344" s="58"/>
      <c r="BE344" s="58">
        <f t="shared" si="37"/>
        <v>1</v>
      </c>
      <c r="BF344" s="58">
        <f t="shared" si="38"/>
        <v>1.5695902647119692E-3</v>
      </c>
      <c r="BG344" s="58" t="e">
        <f t="shared" si="39"/>
        <v>#N/A</v>
      </c>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c r="CH344" s="58"/>
      <c r="CI344" s="58"/>
      <c r="CJ344" s="58"/>
      <c r="CK344" s="58"/>
      <c r="CL344" s="58"/>
      <c r="CM344" s="58"/>
      <c r="CN344" s="58"/>
      <c r="CO344" s="58"/>
      <c r="CP344" s="58"/>
      <c r="CQ344" s="58"/>
      <c r="CR344" s="58"/>
      <c r="CS344" s="58"/>
      <c r="CT344" s="58"/>
      <c r="CU344" s="58"/>
      <c r="CV344" s="58"/>
      <c r="CW344" s="58"/>
      <c r="CX344" s="58"/>
      <c r="CY344" s="58"/>
      <c r="CZ344" s="58"/>
      <c r="DA344" s="58"/>
      <c r="DB344" s="58"/>
      <c r="DC344" s="58"/>
      <c r="DD344" s="58"/>
      <c r="DE344" s="58"/>
      <c r="DF344" s="58"/>
      <c r="DG344" s="58"/>
      <c r="DH344" s="58"/>
      <c r="DI344" s="58"/>
      <c r="DJ344" s="58"/>
      <c r="DK344" s="58"/>
      <c r="DL344" s="58"/>
      <c r="DM344" s="58"/>
      <c r="DN344" s="58"/>
      <c r="DO344" s="58"/>
      <c r="DP344" s="58"/>
      <c r="DQ344" s="58"/>
      <c r="DR344" s="58"/>
      <c r="DS344" s="58"/>
      <c r="DT344" s="58"/>
      <c r="DU344" s="58"/>
      <c r="DV344" s="58"/>
      <c r="DW344" s="58"/>
      <c r="DX344" s="58"/>
      <c r="DY344" s="58"/>
      <c r="DZ344" s="58"/>
      <c r="EA344" s="58"/>
      <c r="EB344" s="58"/>
      <c r="EC344" s="58"/>
      <c r="ED344" s="58"/>
      <c r="EE344" s="58"/>
      <c r="EF344" s="58"/>
      <c r="EG344" s="58"/>
      <c r="EH344" s="58"/>
      <c r="EI344" s="58"/>
      <c r="EJ344" s="58"/>
      <c r="EK344" s="58"/>
      <c r="EL344" s="58"/>
      <c r="EM344" s="58"/>
      <c r="EN344" s="58"/>
      <c r="EO344" s="58"/>
      <c r="EP344" s="58"/>
      <c r="EQ344" s="58"/>
    </row>
    <row r="345" spans="1:147" outlineLevel="1" x14ac:dyDescent="0.2">
      <c r="A345" s="16">
        <v>148</v>
      </c>
      <c r="B345" s="16">
        <v>0</v>
      </c>
      <c r="C345" s="1">
        <v>5.6612846017480178E-2</v>
      </c>
      <c r="D345" s="1">
        <f t="shared" si="31"/>
        <v>-5.6612846017480178E-2</v>
      </c>
      <c r="E345" s="1">
        <f t="shared" si="32"/>
        <v>0.11655704989749267</v>
      </c>
      <c r="F345" s="1">
        <f t="shared" si="33"/>
        <v>-0.34140452530318438</v>
      </c>
      <c r="G345" s="1">
        <f t="shared" si="34"/>
        <v>-0.24496978157167273</v>
      </c>
      <c r="H345" s="1">
        <v>0.14226886167977976</v>
      </c>
      <c r="I345" s="1">
        <f t="shared" si="35"/>
        <v>9.9536808115374357E-3</v>
      </c>
      <c r="J345" s="1">
        <f t="shared" si="36"/>
        <v>-0.26450685188631784</v>
      </c>
      <c r="AT345" s="58"/>
      <c r="AU345" s="58"/>
      <c r="AV345" s="58"/>
      <c r="AW345" s="58"/>
      <c r="AX345" s="58"/>
      <c r="AY345" s="58"/>
      <c r="AZ345" s="58"/>
      <c r="BA345" s="71"/>
      <c r="BB345" s="58"/>
      <c r="BC345" s="58"/>
      <c r="BD345" s="58"/>
      <c r="BE345" s="58">
        <f t="shared" si="37"/>
        <v>1</v>
      </c>
      <c r="BF345" s="58">
        <f t="shared" si="38"/>
        <v>5.6612846017480178E-2</v>
      </c>
      <c r="BG345" s="58" t="e">
        <f t="shared" si="39"/>
        <v>#N/A</v>
      </c>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c r="CH345" s="58"/>
      <c r="CI345" s="58"/>
      <c r="CJ345" s="58"/>
      <c r="CK345" s="58"/>
      <c r="CL345" s="58"/>
      <c r="CM345" s="58"/>
      <c r="CN345" s="58"/>
      <c r="CO345" s="58"/>
      <c r="CP345" s="58"/>
      <c r="CQ345" s="58"/>
      <c r="CR345" s="58"/>
      <c r="CS345" s="58"/>
      <c r="CT345" s="58"/>
      <c r="CU345" s="58"/>
      <c r="CV345" s="58"/>
      <c r="CW345" s="58"/>
      <c r="CX345" s="58"/>
      <c r="CY345" s="58"/>
      <c r="CZ345" s="58"/>
      <c r="DA345" s="58"/>
      <c r="DB345" s="58"/>
      <c r="DC345" s="58"/>
      <c r="DD345" s="58"/>
      <c r="DE345" s="58"/>
      <c r="DF345" s="58"/>
      <c r="DG345" s="58"/>
      <c r="DH345" s="58"/>
      <c r="DI345" s="58"/>
      <c r="DJ345" s="58"/>
      <c r="DK345" s="58"/>
      <c r="DL345" s="58"/>
      <c r="DM345" s="58"/>
      <c r="DN345" s="58"/>
      <c r="DO345" s="58"/>
      <c r="DP345" s="58"/>
      <c r="DQ345" s="58"/>
      <c r="DR345" s="58"/>
      <c r="DS345" s="58"/>
      <c r="DT345" s="58"/>
      <c r="DU345" s="58"/>
      <c r="DV345" s="58"/>
      <c r="DW345" s="58"/>
      <c r="DX345" s="58"/>
      <c r="DY345" s="58"/>
      <c r="DZ345" s="58"/>
      <c r="EA345" s="58"/>
      <c r="EB345" s="58"/>
      <c r="EC345" s="58"/>
      <c r="ED345" s="58"/>
      <c r="EE345" s="58"/>
      <c r="EF345" s="58"/>
      <c r="EG345" s="58"/>
      <c r="EH345" s="58"/>
      <c r="EI345" s="58"/>
      <c r="EJ345" s="58"/>
      <c r="EK345" s="58"/>
      <c r="EL345" s="58"/>
      <c r="EM345" s="58"/>
      <c r="EN345" s="58"/>
      <c r="EO345" s="58"/>
      <c r="EP345" s="58"/>
      <c r="EQ345" s="58"/>
    </row>
    <row r="346" spans="1:147" outlineLevel="1" x14ac:dyDescent="0.2">
      <c r="A346" s="16">
        <v>149</v>
      </c>
      <c r="B346" s="16">
        <v>0</v>
      </c>
      <c r="C346" s="1">
        <v>6.4791905749691351E-5</v>
      </c>
      <c r="D346" s="1">
        <f t="shared" si="31"/>
        <v>-6.4791905749691351E-5</v>
      </c>
      <c r="E346" s="1">
        <f t="shared" si="32"/>
        <v>1.2958800967181471E-4</v>
      </c>
      <c r="F346" s="1">
        <f t="shared" si="33"/>
        <v>-1.1383672942939582E-2</v>
      </c>
      <c r="G346" s="1">
        <f t="shared" si="34"/>
        <v>-8.0496027239085211E-3</v>
      </c>
      <c r="H346" s="1">
        <v>6.1612115359495053E-4</v>
      </c>
      <c r="I346" s="1">
        <f t="shared" si="35"/>
        <v>3.9946862459778532E-8</v>
      </c>
      <c r="J346" s="1">
        <f t="shared" si="36"/>
        <v>-8.052083635632163E-3</v>
      </c>
      <c r="AT346" s="58"/>
      <c r="AU346" s="58"/>
      <c r="AV346" s="58"/>
      <c r="AW346" s="58"/>
      <c r="AX346" s="58"/>
      <c r="AY346" s="58"/>
      <c r="AZ346" s="58"/>
      <c r="BA346" s="71"/>
      <c r="BB346" s="58"/>
      <c r="BC346" s="58"/>
      <c r="BD346" s="58"/>
      <c r="BE346" s="58">
        <f t="shared" si="37"/>
        <v>1</v>
      </c>
      <c r="BF346" s="58">
        <f t="shared" si="38"/>
        <v>6.4791905749691351E-5</v>
      </c>
      <c r="BG346" s="58" t="e">
        <f t="shared" si="39"/>
        <v>#N/A</v>
      </c>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c r="CH346" s="58"/>
      <c r="CI346" s="58"/>
      <c r="CJ346" s="58"/>
      <c r="CK346" s="58"/>
      <c r="CL346" s="58"/>
      <c r="CM346" s="58"/>
      <c r="CN346" s="58"/>
      <c r="CO346" s="58"/>
      <c r="CP346" s="58"/>
      <c r="CQ346" s="58"/>
      <c r="CR346" s="58"/>
      <c r="CS346" s="58"/>
      <c r="CT346" s="58"/>
      <c r="CU346" s="58"/>
      <c r="CV346" s="58"/>
      <c r="CW346" s="58"/>
      <c r="CX346" s="58"/>
      <c r="CY346" s="58"/>
      <c r="CZ346" s="58"/>
      <c r="DA346" s="58"/>
      <c r="DB346" s="58"/>
      <c r="DC346" s="58"/>
      <c r="DD346" s="58"/>
      <c r="DE346" s="58"/>
      <c r="DF346" s="58"/>
      <c r="DG346" s="58"/>
      <c r="DH346" s="58"/>
      <c r="DI346" s="58"/>
      <c r="DJ346" s="58"/>
      <c r="DK346" s="58"/>
      <c r="DL346" s="58"/>
      <c r="DM346" s="58"/>
      <c r="DN346" s="58"/>
      <c r="DO346" s="58"/>
      <c r="DP346" s="58"/>
      <c r="DQ346" s="58"/>
      <c r="DR346" s="58"/>
      <c r="DS346" s="58"/>
      <c r="DT346" s="58"/>
      <c r="DU346" s="58"/>
      <c r="DV346" s="58"/>
      <c r="DW346" s="58"/>
      <c r="DX346" s="58"/>
      <c r="DY346" s="58"/>
      <c r="DZ346" s="58"/>
      <c r="EA346" s="58"/>
      <c r="EB346" s="58"/>
      <c r="EC346" s="58"/>
      <c r="ED346" s="58"/>
      <c r="EE346" s="58"/>
      <c r="EF346" s="58"/>
      <c r="EG346" s="58"/>
      <c r="EH346" s="58"/>
      <c r="EI346" s="58"/>
      <c r="EJ346" s="58"/>
      <c r="EK346" s="58"/>
      <c r="EL346" s="58"/>
      <c r="EM346" s="58"/>
      <c r="EN346" s="58"/>
      <c r="EO346" s="58"/>
      <c r="EP346" s="58"/>
      <c r="EQ346" s="58"/>
    </row>
    <row r="347" spans="1:147" outlineLevel="1" x14ac:dyDescent="0.2">
      <c r="A347" s="16">
        <v>150</v>
      </c>
      <c r="B347" s="16">
        <v>0</v>
      </c>
      <c r="C347" s="1">
        <v>2.4347710131572434E-5</v>
      </c>
      <c r="D347" s="1">
        <f t="shared" si="31"/>
        <v>-2.4347710131572434E-5</v>
      </c>
      <c r="E347" s="1">
        <f t="shared" si="32"/>
        <v>4.8696013083655391E-5</v>
      </c>
      <c r="F347" s="1">
        <f t="shared" si="33"/>
        <v>-6.978252867563298E-3</v>
      </c>
      <c r="G347" s="1">
        <f t="shared" si="34"/>
        <v>-4.934399959163731E-3</v>
      </c>
      <c r="H347" s="1">
        <v>2.103489750444857E-4</v>
      </c>
      <c r="I347" s="1">
        <f t="shared" si="35"/>
        <v>5.1227181295845241E-9</v>
      </c>
      <c r="J347" s="1">
        <f t="shared" si="36"/>
        <v>-4.9349190140390974E-3</v>
      </c>
      <c r="AT347" s="58"/>
      <c r="AU347" s="58"/>
      <c r="AV347" s="58"/>
      <c r="AW347" s="58"/>
      <c r="AX347" s="58"/>
      <c r="AY347" s="58"/>
      <c r="AZ347" s="58"/>
      <c r="BA347" s="71"/>
      <c r="BB347" s="58"/>
      <c r="BC347" s="58"/>
      <c r="BD347" s="58"/>
      <c r="BE347" s="58">
        <f t="shared" si="37"/>
        <v>1</v>
      </c>
      <c r="BF347" s="58">
        <f t="shared" si="38"/>
        <v>2.4347710131572434E-5</v>
      </c>
      <c r="BG347" s="58" t="e">
        <f t="shared" si="39"/>
        <v>#N/A</v>
      </c>
      <c r="BH347" s="58"/>
      <c r="BI347" s="58"/>
      <c r="BJ347" s="58"/>
      <c r="BK347" s="58"/>
      <c r="BL347" s="58"/>
      <c r="BM347" s="58"/>
      <c r="BN347" s="58"/>
      <c r="BO347" s="58"/>
      <c r="BP347" s="58"/>
      <c r="BQ347" s="58"/>
      <c r="BR347" s="58"/>
      <c r="BS347" s="58"/>
      <c r="BT347" s="58"/>
      <c r="BU347" s="58"/>
      <c r="BV347" s="58"/>
      <c r="BW347" s="58"/>
      <c r="BX347" s="58"/>
      <c r="BY347" s="58"/>
      <c r="BZ347" s="58"/>
      <c r="CA347" s="58"/>
      <c r="CB347" s="58"/>
      <c r="CC347" s="58"/>
      <c r="CD347" s="58"/>
      <c r="CE347" s="58"/>
      <c r="CF347" s="58"/>
      <c r="CG347" s="58"/>
      <c r="CH347" s="58"/>
      <c r="CI347" s="58"/>
      <c r="CJ347" s="58"/>
      <c r="CK347" s="58"/>
      <c r="CL347" s="58"/>
      <c r="CM347" s="58"/>
      <c r="CN347" s="58"/>
      <c r="CO347" s="58"/>
      <c r="CP347" s="58"/>
      <c r="CQ347" s="58"/>
      <c r="CR347" s="58"/>
      <c r="CS347" s="58"/>
      <c r="CT347" s="58"/>
      <c r="CU347" s="58"/>
      <c r="CV347" s="58"/>
      <c r="CW347" s="58"/>
      <c r="CX347" s="58"/>
      <c r="CY347" s="58"/>
      <c r="CZ347" s="58"/>
      <c r="DA347" s="58"/>
      <c r="DB347" s="58"/>
      <c r="DC347" s="58"/>
      <c r="DD347" s="58"/>
      <c r="DE347" s="58"/>
      <c r="DF347" s="58"/>
      <c r="DG347" s="58"/>
      <c r="DH347" s="58"/>
      <c r="DI347" s="58"/>
      <c r="DJ347" s="58"/>
      <c r="DK347" s="58"/>
      <c r="DL347" s="58"/>
      <c r="DM347" s="58"/>
      <c r="DN347" s="58"/>
      <c r="DO347" s="58"/>
      <c r="DP347" s="58"/>
      <c r="DQ347" s="58"/>
      <c r="DR347" s="58"/>
      <c r="DS347" s="58"/>
      <c r="DT347" s="58"/>
      <c r="DU347" s="58"/>
      <c r="DV347" s="58"/>
      <c r="DW347" s="58"/>
      <c r="DX347" s="58"/>
      <c r="DY347" s="58"/>
      <c r="DZ347" s="58"/>
      <c r="EA347" s="58"/>
      <c r="EB347" s="58"/>
      <c r="EC347" s="58"/>
      <c r="ED347" s="58"/>
      <c r="EE347" s="58"/>
      <c r="EF347" s="58"/>
      <c r="EG347" s="58"/>
      <c r="EH347" s="58"/>
      <c r="EI347" s="58"/>
      <c r="EJ347" s="58"/>
      <c r="EK347" s="58"/>
      <c r="EL347" s="58"/>
      <c r="EM347" s="58"/>
      <c r="EN347" s="58"/>
      <c r="EO347" s="58"/>
      <c r="EP347" s="58"/>
      <c r="EQ347" s="58"/>
    </row>
    <row r="348" spans="1:147" outlineLevel="1" x14ac:dyDescent="0.2">
      <c r="A348" s="16">
        <v>151</v>
      </c>
      <c r="B348" s="16">
        <v>0</v>
      </c>
      <c r="C348" s="1">
        <v>7.1530191805649274E-9</v>
      </c>
      <c r="D348" s="1">
        <f t="shared" si="31"/>
        <v>-7.1530191805649274E-9</v>
      </c>
      <c r="E348" s="1">
        <f t="shared" si="32"/>
        <v>1.4306038524829532E-8</v>
      </c>
      <c r="F348" s="1">
        <f t="shared" si="33"/>
        <v>-1.1960785310684884E-4</v>
      </c>
      <c r="G348" s="1">
        <f t="shared" si="34"/>
        <v>-8.4575523833616372E-5</v>
      </c>
      <c r="H348" s="1">
        <v>1.9261412280404954E-7</v>
      </c>
      <c r="I348" s="1">
        <f t="shared" si="35"/>
        <v>1.3777727900987855E-15</v>
      </c>
      <c r="J348" s="1">
        <f t="shared" si="36"/>
        <v>-8.4575531978837713E-5</v>
      </c>
      <c r="AT348" s="58"/>
      <c r="AU348" s="58"/>
      <c r="AV348" s="58"/>
      <c r="AW348" s="58"/>
      <c r="AX348" s="58"/>
      <c r="AY348" s="58"/>
      <c r="AZ348" s="58"/>
      <c r="BA348" s="71"/>
      <c r="BB348" s="58"/>
      <c r="BC348" s="58"/>
      <c r="BD348" s="58"/>
      <c r="BE348" s="58">
        <f t="shared" si="37"/>
        <v>1</v>
      </c>
      <c r="BF348" s="58">
        <f t="shared" si="38"/>
        <v>7.1530191805649274E-9</v>
      </c>
      <c r="BG348" s="58" t="e">
        <f t="shared" si="39"/>
        <v>#N/A</v>
      </c>
      <c r="BH348" s="58"/>
      <c r="BI348" s="58"/>
      <c r="BJ348" s="58"/>
      <c r="BK348" s="58"/>
      <c r="BL348" s="58"/>
      <c r="BM348" s="58"/>
      <c r="BN348" s="58"/>
      <c r="BO348" s="58"/>
      <c r="BP348" s="58"/>
      <c r="BQ348" s="58"/>
      <c r="BR348" s="58"/>
      <c r="BS348" s="58"/>
      <c r="BT348" s="58"/>
      <c r="BU348" s="58"/>
      <c r="BV348" s="58"/>
      <c r="BW348" s="58"/>
      <c r="BX348" s="58"/>
      <c r="BY348" s="58"/>
      <c r="BZ348" s="58"/>
      <c r="CA348" s="58"/>
      <c r="CB348" s="58"/>
      <c r="CC348" s="58"/>
      <c r="CD348" s="58"/>
      <c r="CE348" s="58"/>
      <c r="CF348" s="58"/>
      <c r="CG348" s="58"/>
      <c r="CH348" s="58"/>
      <c r="CI348" s="58"/>
      <c r="CJ348" s="58"/>
      <c r="CK348" s="58"/>
      <c r="CL348" s="58"/>
      <c r="CM348" s="58"/>
      <c r="CN348" s="58"/>
      <c r="CO348" s="58"/>
      <c r="CP348" s="58"/>
      <c r="CQ348" s="58"/>
      <c r="CR348" s="58"/>
      <c r="CS348" s="58"/>
      <c r="CT348" s="58"/>
      <c r="CU348" s="58"/>
      <c r="CV348" s="58"/>
      <c r="CW348" s="58"/>
      <c r="CX348" s="58"/>
      <c r="CY348" s="58"/>
      <c r="CZ348" s="58"/>
      <c r="DA348" s="58"/>
      <c r="DB348" s="58"/>
      <c r="DC348" s="58"/>
      <c r="DD348" s="58"/>
      <c r="DE348" s="58"/>
      <c r="DF348" s="58"/>
      <c r="DG348" s="58"/>
      <c r="DH348" s="58"/>
      <c r="DI348" s="58"/>
      <c r="DJ348" s="58"/>
      <c r="DK348" s="58"/>
      <c r="DL348" s="58"/>
      <c r="DM348" s="58"/>
      <c r="DN348" s="58"/>
      <c r="DO348" s="58"/>
      <c r="DP348" s="58"/>
      <c r="DQ348" s="58"/>
      <c r="DR348" s="58"/>
      <c r="DS348" s="58"/>
      <c r="DT348" s="58"/>
      <c r="DU348" s="58"/>
      <c r="DV348" s="58"/>
      <c r="DW348" s="58"/>
      <c r="DX348" s="58"/>
      <c r="DY348" s="58"/>
      <c r="DZ348" s="58"/>
      <c r="EA348" s="58"/>
      <c r="EB348" s="58"/>
      <c r="EC348" s="58"/>
      <c r="ED348" s="58"/>
      <c r="EE348" s="58"/>
      <c r="EF348" s="58"/>
      <c r="EG348" s="58"/>
      <c r="EH348" s="58"/>
      <c r="EI348" s="58"/>
      <c r="EJ348" s="58"/>
      <c r="EK348" s="58"/>
      <c r="EL348" s="58"/>
      <c r="EM348" s="58"/>
      <c r="EN348" s="58"/>
      <c r="EO348" s="58"/>
      <c r="EP348" s="58"/>
      <c r="EQ348" s="58"/>
    </row>
    <row r="349" spans="1:147" outlineLevel="1" x14ac:dyDescent="0.2">
      <c r="A349" s="16">
        <v>152</v>
      </c>
      <c r="B349" s="16">
        <v>0</v>
      </c>
      <c r="C349" s="1">
        <v>1.0720516259079952E-6</v>
      </c>
      <c r="D349" s="1">
        <f t="shared" si="31"/>
        <v>-1.0720516259079952E-6</v>
      </c>
      <c r="E349" s="1">
        <f t="shared" si="32"/>
        <v>2.1441044011426481E-6</v>
      </c>
      <c r="F349" s="1">
        <f t="shared" si="33"/>
        <v>-1.4642760672573488E-3</v>
      </c>
      <c r="G349" s="1">
        <f t="shared" si="34"/>
        <v>-1.0353998141799698E-3</v>
      </c>
      <c r="H349" s="1">
        <v>1.8733018659478031E-5</v>
      </c>
      <c r="I349" s="1">
        <f t="shared" si="35"/>
        <v>2.0083160860067296E-11</v>
      </c>
      <c r="J349" s="1">
        <f t="shared" si="36"/>
        <v>-1.0354095123982473E-3</v>
      </c>
      <c r="AT349" s="58"/>
      <c r="AU349" s="58"/>
      <c r="AV349" s="58"/>
      <c r="AW349" s="58"/>
      <c r="AX349" s="58"/>
      <c r="AY349" s="58"/>
      <c r="AZ349" s="58"/>
      <c r="BA349" s="71"/>
      <c r="BB349" s="58"/>
      <c r="BC349" s="58"/>
      <c r="BD349" s="58"/>
      <c r="BE349" s="58">
        <f t="shared" si="37"/>
        <v>1</v>
      </c>
      <c r="BF349" s="58">
        <f t="shared" si="38"/>
        <v>1.0720516259079952E-6</v>
      </c>
      <c r="BG349" s="58" t="e">
        <f t="shared" si="39"/>
        <v>#N/A</v>
      </c>
      <c r="BH349" s="58"/>
      <c r="BI349" s="58"/>
      <c r="BJ349" s="58"/>
      <c r="BK349" s="58"/>
      <c r="BL349" s="58"/>
      <c r="BM349" s="58"/>
      <c r="BN349" s="58"/>
      <c r="BO349" s="58"/>
      <c r="BP349" s="58"/>
      <c r="BQ349" s="58"/>
      <c r="BR349" s="58"/>
      <c r="BS349" s="58"/>
      <c r="BT349" s="58"/>
      <c r="BU349" s="58"/>
      <c r="BV349" s="58"/>
      <c r="BW349" s="58"/>
      <c r="BX349" s="58"/>
      <c r="BY349" s="58"/>
      <c r="BZ349" s="58"/>
      <c r="CA349" s="58"/>
      <c r="CB349" s="58"/>
      <c r="CC349" s="58"/>
      <c r="CD349" s="58"/>
      <c r="CE349" s="58"/>
      <c r="CF349" s="58"/>
      <c r="CG349" s="58"/>
      <c r="CH349" s="58"/>
      <c r="CI349" s="58"/>
      <c r="CJ349" s="58"/>
      <c r="CK349" s="58"/>
      <c r="CL349" s="58"/>
      <c r="CM349" s="58"/>
      <c r="CN349" s="58"/>
      <c r="CO349" s="58"/>
      <c r="CP349" s="58"/>
      <c r="CQ349" s="58"/>
      <c r="CR349" s="58"/>
      <c r="CS349" s="58"/>
      <c r="CT349" s="58"/>
      <c r="CU349" s="58"/>
      <c r="CV349" s="58"/>
      <c r="CW349" s="58"/>
      <c r="CX349" s="58"/>
      <c r="CY349" s="58"/>
      <c r="CZ349" s="58"/>
      <c r="DA349" s="58"/>
      <c r="DB349" s="58"/>
      <c r="DC349" s="58"/>
      <c r="DD349" s="58"/>
      <c r="DE349" s="58"/>
      <c r="DF349" s="58"/>
      <c r="DG349" s="58"/>
      <c r="DH349" s="58"/>
      <c r="DI349" s="58"/>
      <c r="DJ349" s="58"/>
      <c r="DK349" s="58"/>
      <c r="DL349" s="58"/>
      <c r="DM349" s="58"/>
      <c r="DN349" s="58"/>
      <c r="DO349" s="58"/>
      <c r="DP349" s="58"/>
      <c r="DQ349" s="58"/>
      <c r="DR349" s="58"/>
      <c r="DS349" s="58"/>
      <c r="DT349" s="58"/>
      <c r="DU349" s="58"/>
      <c r="DV349" s="58"/>
      <c r="DW349" s="58"/>
      <c r="DX349" s="58"/>
      <c r="DY349" s="58"/>
      <c r="DZ349" s="58"/>
      <c r="EA349" s="58"/>
      <c r="EB349" s="58"/>
      <c r="EC349" s="58"/>
      <c r="ED349" s="58"/>
      <c r="EE349" s="58"/>
      <c r="EF349" s="58"/>
      <c r="EG349" s="58"/>
      <c r="EH349" s="58"/>
      <c r="EI349" s="58"/>
      <c r="EJ349" s="58"/>
      <c r="EK349" s="58"/>
      <c r="EL349" s="58"/>
      <c r="EM349" s="58"/>
      <c r="EN349" s="58"/>
      <c r="EO349" s="58"/>
      <c r="EP349" s="58"/>
      <c r="EQ349" s="58"/>
    </row>
    <row r="350" spans="1:147" outlineLevel="1" x14ac:dyDescent="0.2">
      <c r="A350" s="16">
        <v>153</v>
      </c>
      <c r="B350" s="16">
        <v>0</v>
      </c>
      <c r="C350" s="1">
        <v>6.7283376736385905E-4</v>
      </c>
      <c r="D350" s="1">
        <f t="shared" si="31"/>
        <v>-6.7283376736385905E-4</v>
      </c>
      <c r="E350" s="1">
        <f t="shared" si="32"/>
        <v>1.3461204431723186E-3</v>
      </c>
      <c r="F350" s="1">
        <f t="shared" si="33"/>
        <v>-3.6689514076535798E-2</v>
      </c>
      <c r="G350" s="1">
        <f t="shared" si="34"/>
        <v>-2.5947770182480848E-2</v>
      </c>
      <c r="H350" s="1">
        <v>6.2975109178616843E-3</v>
      </c>
      <c r="I350" s="1">
        <f t="shared" si="35"/>
        <v>4.266901691787684E-6</v>
      </c>
      <c r="J350" s="1">
        <f t="shared" si="36"/>
        <v>-2.6029861296876514E-2</v>
      </c>
      <c r="AT350" s="58"/>
      <c r="AU350" s="58"/>
      <c r="AV350" s="58"/>
      <c r="AW350" s="58"/>
      <c r="AX350" s="58"/>
      <c r="AY350" s="58"/>
      <c r="AZ350" s="58"/>
      <c r="BA350" s="71"/>
      <c r="BB350" s="58"/>
      <c r="BC350" s="58"/>
      <c r="BD350" s="58"/>
      <c r="BE350" s="58">
        <f t="shared" si="37"/>
        <v>1</v>
      </c>
      <c r="BF350" s="58">
        <f t="shared" si="38"/>
        <v>6.7283376736385905E-4</v>
      </c>
      <c r="BG350" s="58" t="e">
        <f t="shared" si="39"/>
        <v>#N/A</v>
      </c>
      <c r="BH350" s="58"/>
      <c r="BI350" s="58"/>
      <c r="BJ350" s="58"/>
      <c r="BK350" s="58"/>
      <c r="BL350" s="58"/>
      <c r="BM350" s="58"/>
      <c r="BN350" s="58"/>
      <c r="BO350" s="58"/>
      <c r="BP350" s="58"/>
      <c r="BQ350" s="58"/>
      <c r="BR350" s="58"/>
      <c r="BS350" s="58"/>
      <c r="BT350" s="58"/>
      <c r="BU350" s="58"/>
      <c r="BV350" s="58"/>
      <c r="BW350" s="58"/>
      <c r="BX350" s="58"/>
      <c r="BY350" s="58"/>
      <c r="BZ350" s="58"/>
      <c r="CA350" s="58"/>
      <c r="CB350" s="58"/>
      <c r="CC350" s="58"/>
      <c r="CD350" s="58"/>
      <c r="CE350" s="58"/>
      <c r="CF350" s="58"/>
      <c r="CG350" s="58"/>
      <c r="CH350" s="58"/>
      <c r="CI350" s="58"/>
      <c r="CJ350" s="58"/>
      <c r="CK350" s="58"/>
      <c r="CL350" s="58"/>
      <c r="CM350" s="58"/>
      <c r="CN350" s="58"/>
      <c r="CO350" s="58"/>
      <c r="CP350" s="58"/>
      <c r="CQ350" s="58"/>
      <c r="CR350" s="58"/>
      <c r="CS350" s="58"/>
      <c r="CT350" s="58"/>
      <c r="CU350" s="58"/>
      <c r="CV350" s="58"/>
      <c r="CW350" s="58"/>
      <c r="CX350" s="58"/>
      <c r="CY350" s="58"/>
      <c r="CZ350" s="58"/>
      <c r="DA350" s="58"/>
      <c r="DB350" s="58"/>
      <c r="DC350" s="58"/>
      <c r="DD350" s="58"/>
      <c r="DE350" s="58"/>
      <c r="DF350" s="58"/>
      <c r="DG350" s="58"/>
      <c r="DH350" s="58"/>
      <c r="DI350" s="58"/>
      <c r="DJ350" s="58"/>
      <c r="DK350" s="58"/>
      <c r="DL350" s="58"/>
      <c r="DM350" s="58"/>
      <c r="DN350" s="58"/>
      <c r="DO350" s="58"/>
      <c r="DP350" s="58"/>
      <c r="DQ350" s="58"/>
      <c r="DR350" s="58"/>
      <c r="DS350" s="58"/>
      <c r="DT350" s="58"/>
      <c r="DU350" s="58"/>
      <c r="DV350" s="58"/>
      <c r="DW350" s="58"/>
      <c r="DX350" s="58"/>
      <c r="DY350" s="58"/>
      <c r="DZ350" s="58"/>
      <c r="EA350" s="58"/>
      <c r="EB350" s="58"/>
      <c r="EC350" s="58"/>
      <c r="ED350" s="58"/>
      <c r="EE350" s="58"/>
      <c r="EF350" s="58"/>
      <c r="EG350" s="58"/>
      <c r="EH350" s="58"/>
      <c r="EI350" s="58"/>
      <c r="EJ350" s="58"/>
      <c r="EK350" s="58"/>
      <c r="EL350" s="58"/>
      <c r="EM350" s="58"/>
      <c r="EN350" s="58"/>
      <c r="EO350" s="58"/>
      <c r="EP350" s="58"/>
      <c r="EQ350" s="58"/>
    </row>
    <row r="351" spans="1:147" outlineLevel="1" x14ac:dyDescent="0.2">
      <c r="A351" s="16">
        <v>154</v>
      </c>
      <c r="B351" s="16">
        <v>0</v>
      </c>
      <c r="C351" s="1">
        <v>9.8629381840810514E-6</v>
      </c>
      <c r="D351" s="1">
        <f t="shared" si="31"/>
        <v>-9.8629381840810514E-6</v>
      </c>
      <c r="E351" s="1">
        <f t="shared" si="32"/>
        <v>1.9725973646323435E-5</v>
      </c>
      <c r="F351" s="1">
        <f t="shared" si="33"/>
        <v>-4.441393210055088E-3</v>
      </c>
      <c r="G351" s="1">
        <f t="shared" si="34"/>
        <v>-3.1405470005383017E-3</v>
      </c>
      <c r="H351" s="1">
        <v>1.0868290778610326E-4</v>
      </c>
      <c r="I351" s="1">
        <f t="shared" si="35"/>
        <v>1.0720598882577254E-9</v>
      </c>
      <c r="J351" s="1">
        <f t="shared" si="36"/>
        <v>-3.1407176763406132E-3</v>
      </c>
      <c r="AT351" s="58"/>
      <c r="AU351" s="58"/>
      <c r="AV351" s="58"/>
      <c r="AW351" s="58"/>
      <c r="AX351" s="58"/>
      <c r="AY351" s="58"/>
      <c r="AZ351" s="58"/>
      <c r="BA351" s="71"/>
      <c r="BB351" s="58"/>
      <c r="BC351" s="58"/>
      <c r="BD351" s="58"/>
      <c r="BE351" s="58">
        <f t="shared" si="37"/>
        <v>1</v>
      </c>
      <c r="BF351" s="58">
        <f t="shared" si="38"/>
        <v>9.8629381840810514E-6</v>
      </c>
      <c r="BG351" s="58" t="e">
        <f t="shared" si="39"/>
        <v>#N/A</v>
      </c>
      <c r="BH351" s="58"/>
      <c r="BI351" s="58"/>
      <c r="BJ351" s="58"/>
      <c r="BK351" s="58"/>
      <c r="BL351" s="58"/>
      <c r="BM351" s="58"/>
      <c r="BN351" s="58"/>
      <c r="BO351" s="58"/>
      <c r="BP351" s="58"/>
      <c r="BQ351" s="58"/>
      <c r="BR351" s="58"/>
      <c r="BS351" s="58"/>
      <c r="BT351" s="58"/>
      <c r="BU351" s="58"/>
      <c r="BV351" s="58"/>
      <c r="BW351" s="58"/>
      <c r="BX351" s="58"/>
      <c r="BY351" s="58"/>
      <c r="BZ351" s="58"/>
      <c r="CA351" s="58"/>
      <c r="CB351" s="58"/>
      <c r="CC351" s="58"/>
      <c r="CD351" s="58"/>
      <c r="CE351" s="58"/>
      <c r="CF351" s="58"/>
      <c r="CG351" s="58"/>
      <c r="CH351" s="58"/>
      <c r="CI351" s="58"/>
      <c r="CJ351" s="58"/>
      <c r="CK351" s="58"/>
      <c r="CL351" s="58"/>
      <c r="CM351" s="58"/>
      <c r="CN351" s="58"/>
      <c r="CO351" s="58"/>
      <c r="CP351" s="58"/>
      <c r="CQ351" s="58"/>
      <c r="CR351" s="58"/>
      <c r="CS351" s="58"/>
      <c r="CT351" s="58"/>
      <c r="CU351" s="58"/>
      <c r="CV351" s="58"/>
      <c r="CW351" s="58"/>
      <c r="CX351" s="58"/>
      <c r="CY351" s="58"/>
      <c r="CZ351" s="58"/>
      <c r="DA351" s="58"/>
      <c r="DB351" s="58"/>
      <c r="DC351" s="58"/>
      <c r="DD351" s="58"/>
      <c r="DE351" s="58"/>
      <c r="DF351" s="58"/>
      <c r="DG351" s="58"/>
      <c r="DH351" s="58"/>
      <c r="DI351" s="58"/>
      <c r="DJ351" s="58"/>
      <c r="DK351" s="58"/>
      <c r="DL351" s="58"/>
      <c r="DM351" s="58"/>
      <c r="DN351" s="58"/>
      <c r="DO351" s="58"/>
      <c r="DP351" s="58"/>
      <c r="DQ351" s="58"/>
      <c r="DR351" s="58"/>
      <c r="DS351" s="58"/>
      <c r="DT351" s="58"/>
      <c r="DU351" s="58"/>
      <c r="DV351" s="58"/>
      <c r="DW351" s="58"/>
      <c r="DX351" s="58"/>
      <c r="DY351" s="58"/>
      <c r="DZ351" s="58"/>
      <c r="EA351" s="58"/>
      <c r="EB351" s="58"/>
      <c r="EC351" s="58"/>
      <c r="ED351" s="58"/>
      <c r="EE351" s="58"/>
      <c r="EF351" s="58"/>
      <c r="EG351" s="58"/>
      <c r="EH351" s="58"/>
      <c r="EI351" s="58"/>
      <c r="EJ351" s="58"/>
      <c r="EK351" s="58"/>
      <c r="EL351" s="58"/>
      <c r="EM351" s="58"/>
      <c r="EN351" s="58"/>
      <c r="EO351" s="58"/>
      <c r="EP351" s="58"/>
      <c r="EQ351" s="58"/>
    </row>
    <row r="352" spans="1:147" outlineLevel="1" x14ac:dyDescent="0.2">
      <c r="A352" s="16">
        <v>155</v>
      </c>
      <c r="B352" s="16">
        <v>0</v>
      </c>
      <c r="C352" s="1">
        <v>3.9792114381589062E-2</v>
      </c>
      <c r="D352" s="1">
        <f t="shared" si="31"/>
        <v>-3.9792114381589062E-2</v>
      </c>
      <c r="E352" s="1">
        <f t="shared" si="32"/>
        <v>8.1210940888213581E-2</v>
      </c>
      <c r="F352" s="1">
        <f t="shared" si="33"/>
        <v>-0.28497533382419887</v>
      </c>
      <c r="G352" s="1">
        <f t="shared" si="34"/>
        <v>-0.20357098312458502</v>
      </c>
      <c r="H352" s="1">
        <v>7.061454745464614E-2</v>
      </c>
      <c r="I352" s="1">
        <f t="shared" si="35"/>
        <v>3.1486911100116828E-3</v>
      </c>
      <c r="J352" s="1">
        <f t="shared" si="36"/>
        <v>-0.21116305614458641</v>
      </c>
      <c r="AT352" s="58"/>
      <c r="AU352" s="58"/>
      <c r="AV352" s="58"/>
      <c r="AW352" s="58"/>
      <c r="AX352" s="58"/>
      <c r="AY352" s="58"/>
      <c r="AZ352" s="58"/>
      <c r="BA352" s="71"/>
      <c r="BB352" s="58"/>
      <c r="BC352" s="58"/>
      <c r="BD352" s="58"/>
      <c r="BE352" s="58">
        <f t="shared" si="37"/>
        <v>1</v>
      </c>
      <c r="BF352" s="58">
        <f t="shared" si="38"/>
        <v>3.9792114381589062E-2</v>
      </c>
      <c r="BG352" s="58" t="e">
        <f t="shared" si="39"/>
        <v>#N/A</v>
      </c>
      <c r="BH352" s="58"/>
      <c r="BI352" s="58"/>
      <c r="BJ352" s="58"/>
      <c r="BK352" s="58"/>
      <c r="BL352" s="58"/>
      <c r="BM352" s="58"/>
      <c r="BN352" s="58"/>
      <c r="BO352" s="58"/>
      <c r="BP352" s="58"/>
      <c r="BQ352" s="58"/>
      <c r="BR352" s="58"/>
      <c r="BS352" s="58"/>
      <c r="BT352" s="58"/>
      <c r="BU352" s="58"/>
      <c r="BV352" s="58"/>
      <c r="BW352" s="58"/>
      <c r="BX352" s="58"/>
      <c r="BY352" s="58"/>
      <c r="BZ352" s="58"/>
      <c r="CA352" s="58"/>
      <c r="CB352" s="58"/>
      <c r="CC352" s="58"/>
      <c r="CD352" s="58"/>
      <c r="CE352" s="58"/>
      <c r="CF352" s="58"/>
      <c r="CG352" s="58"/>
      <c r="CH352" s="58"/>
      <c r="CI352" s="58"/>
      <c r="CJ352" s="58"/>
      <c r="CK352" s="58"/>
      <c r="CL352" s="58"/>
      <c r="CM352" s="58"/>
      <c r="CN352" s="58"/>
      <c r="CO352" s="58"/>
      <c r="CP352" s="58"/>
      <c r="CQ352" s="58"/>
      <c r="CR352" s="58"/>
      <c r="CS352" s="58"/>
      <c r="CT352" s="58"/>
      <c r="CU352" s="58"/>
      <c r="CV352" s="58"/>
      <c r="CW352" s="58"/>
      <c r="CX352" s="58"/>
      <c r="CY352" s="58"/>
      <c r="CZ352" s="58"/>
      <c r="DA352" s="58"/>
      <c r="DB352" s="58"/>
      <c r="DC352" s="58"/>
      <c r="DD352" s="58"/>
      <c r="DE352" s="58"/>
      <c r="DF352" s="58"/>
      <c r="DG352" s="58"/>
      <c r="DH352" s="58"/>
      <c r="DI352" s="58"/>
      <c r="DJ352" s="58"/>
      <c r="DK352" s="58"/>
      <c r="DL352" s="58"/>
      <c r="DM352" s="58"/>
      <c r="DN352" s="58"/>
      <c r="DO352" s="58"/>
      <c r="DP352" s="58"/>
      <c r="DQ352" s="58"/>
      <c r="DR352" s="58"/>
      <c r="DS352" s="58"/>
      <c r="DT352" s="58"/>
      <c r="DU352" s="58"/>
      <c r="DV352" s="58"/>
      <c r="DW352" s="58"/>
      <c r="DX352" s="58"/>
      <c r="DY352" s="58"/>
      <c r="DZ352" s="58"/>
      <c r="EA352" s="58"/>
      <c r="EB352" s="58"/>
      <c r="EC352" s="58"/>
      <c r="ED352" s="58"/>
      <c r="EE352" s="58"/>
      <c r="EF352" s="58"/>
      <c r="EG352" s="58"/>
      <c r="EH352" s="58"/>
      <c r="EI352" s="58"/>
      <c r="EJ352" s="58"/>
      <c r="EK352" s="58"/>
      <c r="EL352" s="58"/>
      <c r="EM352" s="58"/>
      <c r="EN352" s="58"/>
      <c r="EO352" s="58"/>
      <c r="EP352" s="58"/>
      <c r="EQ352" s="58"/>
    </row>
    <row r="353" spans="1:147" outlineLevel="1" x14ac:dyDescent="0.2">
      <c r="A353" s="16">
        <v>156</v>
      </c>
      <c r="B353" s="16">
        <v>0</v>
      </c>
      <c r="C353" s="1">
        <v>0.71699500226992396</v>
      </c>
      <c r="D353" s="1">
        <f t="shared" si="31"/>
        <v>-0.71699500226992396</v>
      </c>
      <c r="E353" s="1">
        <f t="shared" si="32"/>
        <v>2.524581443342484</v>
      </c>
      <c r="F353" s="1">
        <f t="shared" si="33"/>
        <v>-1.5888931503856651</v>
      </c>
      <c r="G353" s="1">
        <f t="shared" si="34"/>
        <v>-1.5916992503271883</v>
      </c>
      <c r="H353" s="1">
        <v>0.45523572261158418</v>
      </c>
      <c r="I353" s="1">
        <f t="shared" si="35"/>
        <v>2.1171407739646235</v>
      </c>
      <c r="J353" s="1">
        <f t="shared" si="36"/>
        <v>-2.156535943928771</v>
      </c>
      <c r="AT353" s="58"/>
      <c r="AU353" s="58"/>
      <c r="AV353" s="58"/>
      <c r="AW353" s="58"/>
      <c r="AX353" s="58"/>
      <c r="AY353" s="58"/>
      <c r="AZ353" s="58"/>
      <c r="BA353" s="71"/>
      <c r="BB353" s="58"/>
      <c r="BC353" s="58"/>
      <c r="BD353" s="58"/>
      <c r="BE353" s="58">
        <f t="shared" si="37"/>
        <v>1</v>
      </c>
      <c r="BF353" s="58">
        <f t="shared" si="38"/>
        <v>0.71699500226992396</v>
      </c>
      <c r="BG353" s="58" t="e">
        <f t="shared" si="39"/>
        <v>#N/A</v>
      </c>
      <c r="BH353" s="58"/>
      <c r="BI353" s="58"/>
      <c r="BJ353" s="58"/>
      <c r="BK353" s="58"/>
      <c r="BL353" s="58"/>
      <c r="BM353" s="58"/>
      <c r="BN353" s="58"/>
      <c r="BO353" s="58"/>
      <c r="BP353" s="58"/>
      <c r="BQ353" s="58"/>
      <c r="BR353" s="58"/>
      <c r="BS353" s="58"/>
      <c r="BT353" s="58"/>
      <c r="BU353" s="58"/>
      <c r="BV353" s="58"/>
      <c r="BW353" s="58"/>
      <c r="BX353" s="58"/>
      <c r="BY353" s="58"/>
      <c r="BZ353" s="58"/>
      <c r="CA353" s="58"/>
      <c r="CB353" s="58"/>
      <c r="CC353" s="58"/>
      <c r="CD353" s="58"/>
      <c r="CE353" s="58"/>
      <c r="CF353" s="58"/>
      <c r="CG353" s="58"/>
      <c r="CH353" s="58"/>
      <c r="CI353" s="58"/>
      <c r="CJ353" s="58"/>
      <c r="CK353" s="58"/>
      <c r="CL353" s="58"/>
      <c r="CM353" s="58"/>
      <c r="CN353" s="58"/>
      <c r="CO353" s="58"/>
      <c r="CP353" s="58"/>
      <c r="CQ353" s="58"/>
      <c r="CR353" s="58"/>
      <c r="CS353" s="58"/>
      <c r="CT353" s="58"/>
      <c r="CU353" s="58"/>
      <c r="CV353" s="58"/>
      <c r="CW353" s="58"/>
      <c r="CX353" s="58"/>
      <c r="CY353" s="58"/>
      <c r="CZ353" s="58"/>
      <c r="DA353" s="58"/>
      <c r="DB353" s="58"/>
      <c r="DC353" s="58"/>
      <c r="DD353" s="58"/>
      <c r="DE353" s="58"/>
      <c r="DF353" s="58"/>
      <c r="DG353" s="58"/>
      <c r="DH353" s="58"/>
      <c r="DI353" s="58"/>
      <c r="DJ353" s="58"/>
      <c r="DK353" s="58"/>
      <c r="DL353" s="58"/>
      <c r="DM353" s="58"/>
      <c r="DN353" s="58"/>
      <c r="DO353" s="58"/>
      <c r="DP353" s="58"/>
      <c r="DQ353" s="58"/>
      <c r="DR353" s="58"/>
      <c r="DS353" s="58"/>
      <c r="DT353" s="58"/>
      <c r="DU353" s="58"/>
      <c r="DV353" s="58"/>
      <c r="DW353" s="58"/>
      <c r="DX353" s="58"/>
      <c r="DY353" s="58"/>
      <c r="DZ353" s="58"/>
      <c r="EA353" s="58"/>
      <c r="EB353" s="58"/>
      <c r="EC353" s="58"/>
      <c r="ED353" s="58"/>
      <c r="EE353" s="58"/>
      <c r="EF353" s="58"/>
      <c r="EG353" s="58"/>
      <c r="EH353" s="58"/>
      <c r="EI353" s="58"/>
      <c r="EJ353" s="58"/>
      <c r="EK353" s="58"/>
      <c r="EL353" s="58"/>
      <c r="EM353" s="58"/>
      <c r="EN353" s="58"/>
      <c r="EO353" s="58"/>
      <c r="EP353" s="58"/>
      <c r="EQ353" s="58"/>
    </row>
    <row r="354" spans="1:147" outlineLevel="1" x14ac:dyDescent="0.2">
      <c r="A354" s="16">
        <v>157</v>
      </c>
      <c r="B354" s="16">
        <v>0</v>
      </c>
      <c r="C354" s="1">
        <v>1.0803222511204251E-8</v>
      </c>
      <c r="D354" s="1">
        <f t="shared" si="31"/>
        <v>-1.0803222511204251E-8</v>
      </c>
      <c r="E354" s="1">
        <f t="shared" si="32"/>
        <v>2.1606445404917316E-8</v>
      </c>
      <c r="F354" s="1">
        <f t="shared" si="33"/>
        <v>-1.469913106442599E-4</v>
      </c>
      <c r="G354" s="1">
        <f t="shared" si="34"/>
        <v>-1.0393855217345425E-4</v>
      </c>
      <c r="H354" s="1">
        <v>2.8134321135188057E-7</v>
      </c>
      <c r="I354" s="1">
        <f t="shared" si="35"/>
        <v>3.0394142022051434E-15</v>
      </c>
      <c r="J354" s="1">
        <f t="shared" si="36"/>
        <v>-1.0393856679466037E-4</v>
      </c>
      <c r="AT354" s="58"/>
      <c r="AU354" s="58"/>
      <c r="AV354" s="58"/>
      <c r="AW354" s="58"/>
      <c r="AX354" s="58"/>
      <c r="AY354" s="58"/>
      <c r="AZ354" s="58"/>
      <c r="BA354" s="71"/>
      <c r="BB354" s="58"/>
      <c r="BC354" s="58"/>
      <c r="BD354" s="58"/>
      <c r="BE354" s="58">
        <f t="shared" si="37"/>
        <v>1</v>
      </c>
      <c r="BF354" s="58">
        <f t="shared" si="38"/>
        <v>1.0803222511204251E-8</v>
      </c>
      <c r="BG354" s="58" t="e">
        <f t="shared" si="39"/>
        <v>#N/A</v>
      </c>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c r="CH354" s="58"/>
      <c r="CI354" s="58"/>
      <c r="CJ354" s="58"/>
      <c r="CK354" s="58"/>
      <c r="CL354" s="58"/>
      <c r="CM354" s="58"/>
      <c r="CN354" s="58"/>
      <c r="CO354" s="58"/>
      <c r="CP354" s="58"/>
      <c r="CQ354" s="58"/>
      <c r="CR354" s="58"/>
      <c r="CS354" s="58"/>
      <c r="CT354" s="58"/>
      <c r="CU354" s="58"/>
      <c r="CV354" s="58"/>
      <c r="CW354" s="58"/>
      <c r="CX354" s="58"/>
      <c r="CY354" s="58"/>
      <c r="CZ354" s="58"/>
      <c r="DA354" s="58"/>
      <c r="DB354" s="58"/>
      <c r="DC354" s="58"/>
      <c r="DD354" s="58"/>
      <c r="DE354" s="58"/>
      <c r="DF354" s="58"/>
      <c r="DG354" s="58"/>
      <c r="DH354" s="58"/>
      <c r="DI354" s="58"/>
      <c r="DJ354" s="58"/>
      <c r="DK354" s="58"/>
      <c r="DL354" s="58"/>
      <c r="DM354" s="58"/>
      <c r="DN354" s="58"/>
      <c r="DO354" s="58"/>
      <c r="DP354" s="58"/>
      <c r="DQ354" s="58"/>
      <c r="DR354" s="58"/>
      <c r="DS354" s="58"/>
      <c r="DT354" s="58"/>
      <c r="DU354" s="58"/>
      <c r="DV354" s="58"/>
      <c r="DW354" s="58"/>
      <c r="DX354" s="58"/>
      <c r="DY354" s="58"/>
      <c r="DZ354" s="58"/>
      <c r="EA354" s="58"/>
      <c r="EB354" s="58"/>
      <c r="EC354" s="58"/>
      <c r="ED354" s="58"/>
      <c r="EE354" s="58"/>
      <c r="EF354" s="58"/>
      <c r="EG354" s="58"/>
      <c r="EH354" s="58"/>
      <c r="EI354" s="58"/>
      <c r="EJ354" s="58"/>
      <c r="EK354" s="58"/>
      <c r="EL354" s="58"/>
      <c r="EM354" s="58"/>
      <c r="EN354" s="58"/>
      <c r="EO354" s="58"/>
      <c r="EP354" s="58"/>
      <c r="EQ354" s="58"/>
    </row>
    <row r="355" spans="1:147" outlineLevel="1" x14ac:dyDescent="0.2">
      <c r="A355" s="16">
        <v>158</v>
      </c>
      <c r="B355" s="16">
        <v>0</v>
      </c>
      <c r="C355" s="1">
        <v>3.5832841745289307E-2</v>
      </c>
      <c r="D355" s="1">
        <f t="shared" si="31"/>
        <v>-3.5832841745289307E-2</v>
      </c>
      <c r="E355" s="1">
        <f t="shared" si="32"/>
        <v>7.2981197449182272E-2</v>
      </c>
      <c r="F355" s="1">
        <f t="shared" si="33"/>
        <v>-0.27015032379988418</v>
      </c>
      <c r="G355" s="1">
        <f t="shared" si="34"/>
        <v>-0.1927811020362348</v>
      </c>
      <c r="H355" s="1">
        <v>7.1593369261638021E-2</v>
      </c>
      <c r="I355" s="1">
        <f t="shared" si="35"/>
        <v>2.8659161836227728E-3</v>
      </c>
      <c r="J355" s="1">
        <f t="shared" si="36"/>
        <v>-0.20007615921425506</v>
      </c>
      <c r="AT355" s="58"/>
      <c r="AU355" s="58"/>
      <c r="AV355" s="58"/>
      <c r="AW355" s="58"/>
      <c r="AX355" s="58"/>
      <c r="AY355" s="58"/>
      <c r="AZ355" s="58"/>
      <c r="BA355" s="71"/>
      <c r="BB355" s="58"/>
      <c r="BC355" s="58"/>
      <c r="BD355" s="58"/>
      <c r="BE355" s="58">
        <f t="shared" si="37"/>
        <v>1</v>
      </c>
      <c r="BF355" s="58">
        <f t="shared" si="38"/>
        <v>3.5832841745289307E-2</v>
      </c>
      <c r="BG355" s="58" t="e">
        <f t="shared" si="39"/>
        <v>#N/A</v>
      </c>
      <c r="BH355" s="58"/>
      <c r="BI355" s="58"/>
      <c r="BJ355" s="58"/>
      <c r="BK355" s="58"/>
      <c r="BL355" s="58"/>
      <c r="BM355" s="58"/>
      <c r="BN355" s="58"/>
      <c r="BO355" s="58"/>
      <c r="BP355" s="58"/>
      <c r="BQ355" s="58"/>
      <c r="BR355" s="58"/>
      <c r="BS355" s="58"/>
      <c r="BT355" s="58"/>
      <c r="BU355" s="58"/>
      <c r="BV355" s="58"/>
      <c r="BW355" s="58"/>
      <c r="BX355" s="58"/>
      <c r="BY355" s="58"/>
      <c r="BZ355" s="58"/>
      <c r="CA355" s="58"/>
      <c r="CB355" s="58"/>
      <c r="CC355" s="58"/>
      <c r="CD355" s="58"/>
      <c r="CE355" s="58"/>
      <c r="CF355" s="58"/>
      <c r="CG355" s="58"/>
      <c r="CH355" s="58"/>
      <c r="CI355" s="58"/>
      <c r="CJ355" s="58"/>
      <c r="CK355" s="58"/>
      <c r="CL355" s="58"/>
      <c r="CM355" s="58"/>
      <c r="CN355" s="58"/>
      <c r="CO355" s="58"/>
      <c r="CP355" s="58"/>
      <c r="CQ355" s="58"/>
      <c r="CR355" s="58"/>
      <c r="CS355" s="58"/>
      <c r="CT355" s="58"/>
      <c r="CU355" s="58"/>
      <c r="CV355" s="58"/>
      <c r="CW355" s="58"/>
      <c r="CX355" s="58"/>
      <c r="CY355" s="58"/>
      <c r="CZ355" s="58"/>
      <c r="DA355" s="58"/>
      <c r="DB355" s="58"/>
      <c r="DC355" s="58"/>
      <c r="DD355" s="58"/>
      <c r="DE355" s="58"/>
      <c r="DF355" s="58"/>
      <c r="DG355" s="58"/>
      <c r="DH355" s="58"/>
      <c r="DI355" s="58"/>
      <c r="DJ355" s="58"/>
      <c r="DK355" s="58"/>
      <c r="DL355" s="58"/>
      <c r="DM355" s="58"/>
      <c r="DN355" s="58"/>
      <c r="DO355" s="58"/>
      <c r="DP355" s="58"/>
      <c r="DQ355" s="58"/>
      <c r="DR355" s="58"/>
      <c r="DS355" s="58"/>
      <c r="DT355" s="58"/>
      <c r="DU355" s="58"/>
      <c r="DV355" s="58"/>
      <c r="DW355" s="58"/>
      <c r="DX355" s="58"/>
      <c r="DY355" s="58"/>
      <c r="DZ355" s="58"/>
      <c r="EA355" s="58"/>
      <c r="EB355" s="58"/>
      <c r="EC355" s="58"/>
      <c r="ED355" s="58"/>
      <c r="EE355" s="58"/>
      <c r="EF355" s="58"/>
      <c r="EG355" s="58"/>
      <c r="EH355" s="58"/>
      <c r="EI355" s="58"/>
      <c r="EJ355" s="58"/>
      <c r="EK355" s="58"/>
      <c r="EL355" s="58"/>
      <c r="EM355" s="58"/>
      <c r="EN355" s="58"/>
      <c r="EO355" s="58"/>
      <c r="EP355" s="58"/>
      <c r="EQ355" s="58"/>
    </row>
    <row r="356" spans="1:147" outlineLevel="1" x14ac:dyDescent="0.2">
      <c r="A356" s="16">
        <v>159</v>
      </c>
      <c r="B356" s="16">
        <v>0</v>
      </c>
      <c r="C356" s="1">
        <v>5.2046154338454224E-7</v>
      </c>
      <c r="D356" s="1">
        <f t="shared" si="31"/>
        <v>-5.2046154338454224E-7</v>
      </c>
      <c r="E356" s="1">
        <f t="shared" si="32"/>
        <v>1.0409233577453278E-6</v>
      </c>
      <c r="F356" s="1">
        <f t="shared" si="33"/>
        <v>-1.0202565156593355E-3</v>
      </c>
      <c r="G356" s="1">
        <f t="shared" si="34"/>
        <v>-7.2143039460844825E-4</v>
      </c>
      <c r="H356" s="1">
        <v>8.8779022858661563E-6</v>
      </c>
      <c r="I356" s="1">
        <f t="shared" si="35"/>
        <v>4.6206501522489641E-12</v>
      </c>
      <c r="J356" s="1">
        <f t="shared" si="36"/>
        <v>-7.2143359702404603E-4</v>
      </c>
      <c r="AT356" s="58"/>
      <c r="AU356" s="58"/>
      <c r="AV356" s="58"/>
      <c r="AW356" s="58"/>
      <c r="AX356" s="58"/>
      <c r="AY356" s="58"/>
      <c r="AZ356" s="58"/>
      <c r="BA356" s="71"/>
      <c r="BB356" s="58"/>
      <c r="BC356" s="58"/>
      <c r="BD356" s="58"/>
      <c r="BE356" s="58">
        <f t="shared" si="37"/>
        <v>1</v>
      </c>
      <c r="BF356" s="58">
        <f t="shared" si="38"/>
        <v>5.2046154338454224E-7</v>
      </c>
      <c r="BG356" s="58" t="e">
        <f t="shared" si="39"/>
        <v>#N/A</v>
      </c>
      <c r="BH356" s="58"/>
      <c r="BI356" s="58"/>
      <c r="BJ356" s="58"/>
      <c r="BK356" s="58"/>
      <c r="BL356" s="58"/>
      <c r="BM356" s="58"/>
      <c r="BN356" s="58"/>
      <c r="BO356" s="58"/>
      <c r="BP356" s="58"/>
      <c r="BQ356" s="58"/>
      <c r="BR356" s="58"/>
      <c r="BS356" s="58"/>
      <c r="BT356" s="58"/>
      <c r="BU356" s="58"/>
      <c r="BV356" s="58"/>
      <c r="BW356" s="58"/>
      <c r="BX356" s="58"/>
      <c r="BY356" s="58"/>
      <c r="BZ356" s="58"/>
      <c r="CA356" s="58"/>
      <c r="CB356" s="58"/>
      <c r="CC356" s="58"/>
      <c r="CD356" s="58"/>
      <c r="CE356" s="58"/>
      <c r="CF356" s="58"/>
      <c r="CG356" s="58"/>
      <c r="CH356" s="58"/>
      <c r="CI356" s="58"/>
      <c r="CJ356" s="58"/>
      <c r="CK356" s="58"/>
      <c r="CL356" s="58"/>
      <c r="CM356" s="58"/>
      <c r="CN356" s="58"/>
      <c r="CO356" s="58"/>
      <c r="CP356" s="58"/>
      <c r="CQ356" s="58"/>
      <c r="CR356" s="58"/>
      <c r="CS356" s="58"/>
      <c r="CT356" s="58"/>
      <c r="CU356" s="58"/>
      <c r="CV356" s="58"/>
      <c r="CW356" s="58"/>
      <c r="CX356" s="58"/>
      <c r="CY356" s="58"/>
      <c r="CZ356" s="58"/>
      <c r="DA356" s="58"/>
      <c r="DB356" s="58"/>
      <c r="DC356" s="58"/>
      <c r="DD356" s="58"/>
      <c r="DE356" s="58"/>
      <c r="DF356" s="58"/>
      <c r="DG356" s="58"/>
      <c r="DH356" s="58"/>
      <c r="DI356" s="58"/>
      <c r="DJ356" s="58"/>
      <c r="DK356" s="58"/>
      <c r="DL356" s="58"/>
      <c r="DM356" s="58"/>
      <c r="DN356" s="58"/>
      <c r="DO356" s="58"/>
      <c r="DP356" s="58"/>
      <c r="DQ356" s="58"/>
      <c r="DR356" s="58"/>
      <c r="DS356" s="58"/>
      <c r="DT356" s="58"/>
      <c r="DU356" s="58"/>
      <c r="DV356" s="58"/>
      <c r="DW356" s="58"/>
      <c r="DX356" s="58"/>
      <c r="DY356" s="58"/>
      <c r="DZ356" s="58"/>
      <c r="EA356" s="58"/>
      <c r="EB356" s="58"/>
      <c r="EC356" s="58"/>
      <c r="ED356" s="58"/>
      <c r="EE356" s="58"/>
      <c r="EF356" s="58"/>
      <c r="EG356" s="58"/>
      <c r="EH356" s="58"/>
      <c r="EI356" s="58"/>
      <c r="EJ356" s="58"/>
      <c r="EK356" s="58"/>
      <c r="EL356" s="58"/>
      <c r="EM356" s="58"/>
      <c r="EN356" s="58"/>
      <c r="EO356" s="58"/>
      <c r="EP356" s="58"/>
      <c r="EQ356" s="58"/>
    </row>
    <row r="357" spans="1:147" outlineLevel="1" x14ac:dyDescent="0.2">
      <c r="A357" s="16">
        <v>160</v>
      </c>
      <c r="B357" s="16">
        <v>0</v>
      </c>
      <c r="C357" s="1">
        <v>1.8526834489972307E-8</v>
      </c>
      <c r="D357" s="1">
        <f t="shared" si="31"/>
        <v>-1.8526834489972307E-8</v>
      </c>
      <c r="E357" s="1">
        <f t="shared" si="32"/>
        <v>3.7053669566892866E-8</v>
      </c>
      <c r="F357" s="1">
        <f t="shared" si="33"/>
        <v>-1.9249329745965927E-4</v>
      </c>
      <c r="G357" s="1">
        <f t="shared" si="34"/>
        <v>-1.3611331614950798E-4</v>
      </c>
      <c r="H357" s="1">
        <v>4.6043477231430894E-7</v>
      </c>
      <c r="I357" s="1">
        <f t="shared" si="35"/>
        <v>8.530402905830696E-15</v>
      </c>
      <c r="J357" s="1">
        <f t="shared" si="36"/>
        <v>-1.3611334748517067E-4</v>
      </c>
      <c r="AT357" s="58"/>
      <c r="AU357" s="58"/>
      <c r="AV357" s="58"/>
      <c r="AW357" s="58"/>
      <c r="AX357" s="58"/>
      <c r="AY357" s="58"/>
      <c r="AZ357" s="58"/>
      <c r="BA357" s="71"/>
      <c r="BB357" s="58"/>
      <c r="BC357" s="58"/>
      <c r="BD357" s="58"/>
      <c r="BE357" s="58">
        <f t="shared" si="37"/>
        <v>1</v>
      </c>
      <c r="BF357" s="58">
        <f t="shared" si="38"/>
        <v>1.8526834489972307E-8</v>
      </c>
      <c r="BG357" s="58" t="e">
        <f t="shared" si="39"/>
        <v>#N/A</v>
      </c>
      <c r="BH357" s="58"/>
      <c r="BI357" s="58"/>
      <c r="BJ357" s="58"/>
      <c r="BK357" s="58"/>
      <c r="BL357" s="58"/>
      <c r="BM357" s="58"/>
      <c r="BN357" s="58"/>
      <c r="BO357" s="58"/>
      <c r="BP357" s="58"/>
      <c r="BQ357" s="58"/>
      <c r="BR357" s="58"/>
      <c r="BS357" s="58"/>
      <c r="BT357" s="58"/>
      <c r="BU357" s="58"/>
      <c r="BV357" s="58"/>
      <c r="BW357" s="58"/>
      <c r="BX357" s="58"/>
      <c r="BY357" s="58"/>
      <c r="BZ357" s="58"/>
      <c r="CA357" s="58"/>
      <c r="CB357" s="58"/>
      <c r="CC357" s="58"/>
      <c r="CD357" s="58"/>
      <c r="CE357" s="58"/>
      <c r="CF357" s="58"/>
      <c r="CG357" s="58"/>
      <c r="CH357" s="58"/>
      <c r="CI357" s="58"/>
      <c r="CJ357" s="58"/>
      <c r="CK357" s="58"/>
      <c r="CL357" s="58"/>
      <c r="CM357" s="58"/>
      <c r="CN357" s="58"/>
      <c r="CO357" s="58"/>
      <c r="CP357" s="58"/>
      <c r="CQ357" s="58"/>
      <c r="CR357" s="58"/>
      <c r="CS357" s="58"/>
      <c r="CT357" s="58"/>
      <c r="CU357" s="58"/>
      <c r="CV357" s="58"/>
      <c r="CW357" s="58"/>
      <c r="CX357" s="58"/>
      <c r="CY357" s="58"/>
      <c r="CZ357" s="58"/>
      <c r="DA357" s="58"/>
      <c r="DB357" s="58"/>
      <c r="DC357" s="58"/>
      <c r="DD357" s="58"/>
      <c r="DE357" s="58"/>
      <c r="DF357" s="58"/>
      <c r="DG357" s="58"/>
      <c r="DH357" s="58"/>
      <c r="DI357" s="58"/>
      <c r="DJ357" s="58"/>
      <c r="DK357" s="58"/>
      <c r="DL357" s="58"/>
      <c r="DM357" s="58"/>
      <c r="DN357" s="58"/>
      <c r="DO357" s="58"/>
      <c r="DP357" s="58"/>
      <c r="DQ357" s="58"/>
      <c r="DR357" s="58"/>
      <c r="DS357" s="58"/>
      <c r="DT357" s="58"/>
      <c r="DU357" s="58"/>
      <c r="DV357" s="58"/>
      <c r="DW357" s="58"/>
      <c r="DX357" s="58"/>
      <c r="DY357" s="58"/>
      <c r="DZ357" s="58"/>
      <c r="EA357" s="58"/>
      <c r="EB357" s="58"/>
      <c r="EC357" s="58"/>
      <c r="ED357" s="58"/>
      <c r="EE357" s="58"/>
      <c r="EF357" s="58"/>
      <c r="EG357" s="58"/>
      <c r="EH357" s="58"/>
      <c r="EI357" s="58"/>
      <c r="EJ357" s="58"/>
      <c r="EK357" s="58"/>
      <c r="EL357" s="58"/>
      <c r="EM357" s="58"/>
      <c r="EN357" s="58"/>
      <c r="EO357" s="58"/>
      <c r="EP357" s="58"/>
      <c r="EQ357" s="58"/>
    </row>
    <row r="358" spans="1:147" outlineLevel="1" x14ac:dyDescent="0.2">
      <c r="A358" s="16">
        <v>161</v>
      </c>
      <c r="B358" s="16">
        <v>0</v>
      </c>
      <c r="C358" s="1">
        <v>0.14293653952457067</v>
      </c>
      <c r="D358" s="1">
        <f t="shared" si="31"/>
        <v>-0.14293653952457067</v>
      </c>
      <c r="E358" s="1">
        <f t="shared" si="32"/>
        <v>0.30848662712592556</v>
      </c>
      <c r="F358" s="1">
        <f t="shared" si="33"/>
        <v>-0.55541572459368271</v>
      </c>
      <c r="G358" s="1">
        <f t="shared" si="34"/>
        <v>-0.40838063661743929</v>
      </c>
      <c r="H358" s="1">
        <v>0.22528643648261493</v>
      </c>
      <c r="I358" s="1">
        <f t="shared" si="35"/>
        <v>4.8498038013550446E-2</v>
      </c>
      <c r="J358" s="1">
        <f t="shared" si="36"/>
        <v>-0.46397498033581019</v>
      </c>
      <c r="AT358" s="58"/>
      <c r="AU358" s="58"/>
      <c r="AV358" s="58"/>
      <c r="AW358" s="58"/>
      <c r="AX358" s="58"/>
      <c r="AY358" s="58"/>
      <c r="AZ358" s="58"/>
      <c r="BA358" s="71"/>
      <c r="BB358" s="58"/>
      <c r="BC358" s="58"/>
      <c r="BD358" s="58"/>
      <c r="BE358" s="58">
        <f t="shared" si="37"/>
        <v>1</v>
      </c>
      <c r="BF358" s="58">
        <f t="shared" si="38"/>
        <v>0.14293653952457067</v>
      </c>
      <c r="BG358" s="58" t="e">
        <f t="shared" si="39"/>
        <v>#N/A</v>
      </c>
      <c r="BH358" s="58"/>
      <c r="BI358" s="58"/>
      <c r="BJ358" s="58"/>
      <c r="BK358" s="58"/>
      <c r="BL358" s="58"/>
      <c r="BM358" s="58"/>
      <c r="BN358" s="58"/>
      <c r="BO358" s="58"/>
      <c r="BP358" s="58"/>
      <c r="BQ358" s="58"/>
      <c r="BR358" s="58"/>
      <c r="BS358" s="58"/>
      <c r="BT358" s="58"/>
      <c r="BU358" s="58"/>
      <c r="BV358" s="58"/>
      <c r="BW358" s="58"/>
      <c r="BX358" s="58"/>
      <c r="BY358" s="58"/>
      <c r="BZ358" s="58"/>
      <c r="CA358" s="58"/>
      <c r="CB358" s="58"/>
      <c r="CC358" s="58"/>
      <c r="CD358" s="58"/>
      <c r="CE358" s="58"/>
      <c r="CF358" s="58"/>
      <c r="CG358" s="58"/>
      <c r="CH358" s="58"/>
      <c r="CI358" s="58"/>
      <c r="CJ358" s="58"/>
      <c r="CK358" s="58"/>
      <c r="CL358" s="58"/>
      <c r="CM358" s="58"/>
      <c r="CN358" s="58"/>
      <c r="CO358" s="58"/>
      <c r="CP358" s="58"/>
      <c r="CQ358" s="58"/>
      <c r="CR358" s="58"/>
      <c r="CS358" s="58"/>
      <c r="CT358" s="58"/>
      <c r="CU358" s="58"/>
      <c r="CV358" s="58"/>
      <c r="CW358" s="58"/>
      <c r="CX358" s="58"/>
      <c r="CY358" s="58"/>
      <c r="CZ358" s="58"/>
      <c r="DA358" s="58"/>
      <c r="DB358" s="58"/>
      <c r="DC358" s="58"/>
      <c r="DD358" s="58"/>
      <c r="DE358" s="58"/>
      <c r="DF358" s="58"/>
      <c r="DG358" s="58"/>
      <c r="DH358" s="58"/>
      <c r="DI358" s="58"/>
      <c r="DJ358" s="58"/>
      <c r="DK358" s="58"/>
      <c r="DL358" s="58"/>
      <c r="DM358" s="58"/>
      <c r="DN358" s="58"/>
      <c r="DO358" s="58"/>
      <c r="DP358" s="58"/>
      <c r="DQ358" s="58"/>
      <c r="DR358" s="58"/>
      <c r="DS358" s="58"/>
      <c r="DT358" s="58"/>
      <c r="DU358" s="58"/>
      <c r="DV358" s="58"/>
      <c r="DW358" s="58"/>
      <c r="DX358" s="58"/>
      <c r="DY358" s="58"/>
      <c r="DZ358" s="58"/>
      <c r="EA358" s="58"/>
      <c r="EB358" s="58"/>
      <c r="EC358" s="58"/>
      <c r="ED358" s="58"/>
      <c r="EE358" s="58"/>
      <c r="EF358" s="58"/>
      <c r="EG358" s="58"/>
      <c r="EH358" s="58"/>
      <c r="EI358" s="58"/>
      <c r="EJ358" s="58"/>
      <c r="EK358" s="58"/>
      <c r="EL358" s="58"/>
      <c r="EM358" s="58"/>
      <c r="EN358" s="58"/>
      <c r="EO358" s="58"/>
      <c r="EP358" s="58"/>
      <c r="EQ358" s="58"/>
    </row>
    <row r="359" spans="1:147" outlineLevel="1" x14ac:dyDescent="0.2">
      <c r="A359" s="16">
        <v>162</v>
      </c>
      <c r="B359" s="16">
        <v>0</v>
      </c>
      <c r="C359" s="1">
        <v>1.4631640724067985E-7</v>
      </c>
      <c r="D359" s="1">
        <f t="shared" si="31"/>
        <v>-1.4631640724067985E-7</v>
      </c>
      <c r="E359" s="1">
        <f t="shared" si="32"/>
        <v>2.9263283564888924E-7</v>
      </c>
      <c r="F359" s="1">
        <f t="shared" si="33"/>
        <v>-5.4095548398078858E-4</v>
      </c>
      <c r="G359" s="1">
        <f t="shared" si="34"/>
        <v>-3.8251330519234754E-4</v>
      </c>
      <c r="H359" s="1">
        <v>2.7660654391851925E-6</v>
      </c>
      <c r="I359" s="1">
        <f t="shared" si="35"/>
        <v>4.0472193595884592E-13</v>
      </c>
      <c r="J359" s="1">
        <f t="shared" si="36"/>
        <v>-3.8251383422186174E-4</v>
      </c>
      <c r="AT359" s="58"/>
      <c r="AU359" s="58"/>
      <c r="AV359" s="58"/>
      <c r="AW359" s="58"/>
      <c r="AX359" s="58"/>
      <c r="AY359" s="58"/>
      <c r="AZ359" s="58"/>
      <c r="BA359" s="71"/>
      <c r="BB359" s="58"/>
      <c r="BC359" s="58"/>
      <c r="BD359" s="58"/>
      <c r="BE359" s="58">
        <f t="shared" si="37"/>
        <v>1</v>
      </c>
      <c r="BF359" s="58">
        <f t="shared" si="38"/>
        <v>1.4631640724067985E-7</v>
      </c>
      <c r="BG359" s="58" t="e">
        <f t="shared" si="39"/>
        <v>#N/A</v>
      </c>
      <c r="BH359" s="58"/>
      <c r="BI359" s="58"/>
      <c r="BJ359" s="58"/>
      <c r="BK359" s="58"/>
      <c r="BL359" s="58"/>
      <c r="BM359" s="58"/>
      <c r="BN359" s="58"/>
      <c r="BO359" s="58"/>
      <c r="BP359" s="58"/>
      <c r="BQ359" s="58"/>
      <c r="BR359" s="58"/>
      <c r="BS359" s="58"/>
      <c r="BT359" s="58"/>
      <c r="BU359" s="58"/>
      <c r="BV359" s="58"/>
      <c r="BW359" s="58"/>
      <c r="BX359" s="58"/>
      <c r="BY359" s="58"/>
      <c r="BZ359" s="58"/>
      <c r="CA359" s="58"/>
      <c r="CB359" s="58"/>
      <c r="CC359" s="58"/>
      <c r="CD359" s="58"/>
      <c r="CE359" s="58"/>
      <c r="CF359" s="58"/>
      <c r="CG359" s="58"/>
      <c r="CH359" s="58"/>
      <c r="CI359" s="58"/>
      <c r="CJ359" s="58"/>
      <c r="CK359" s="58"/>
      <c r="CL359" s="58"/>
      <c r="CM359" s="58"/>
      <c r="CN359" s="58"/>
      <c r="CO359" s="58"/>
      <c r="CP359" s="58"/>
      <c r="CQ359" s="58"/>
      <c r="CR359" s="58"/>
      <c r="CS359" s="58"/>
      <c r="CT359" s="58"/>
      <c r="CU359" s="58"/>
      <c r="CV359" s="58"/>
      <c r="CW359" s="58"/>
      <c r="CX359" s="58"/>
      <c r="CY359" s="58"/>
      <c r="CZ359" s="58"/>
      <c r="DA359" s="58"/>
      <c r="DB359" s="58"/>
      <c r="DC359" s="58"/>
      <c r="DD359" s="58"/>
      <c r="DE359" s="58"/>
      <c r="DF359" s="58"/>
      <c r="DG359" s="58"/>
      <c r="DH359" s="58"/>
      <c r="DI359" s="58"/>
      <c r="DJ359" s="58"/>
      <c r="DK359" s="58"/>
      <c r="DL359" s="58"/>
      <c r="DM359" s="58"/>
      <c r="DN359" s="58"/>
      <c r="DO359" s="58"/>
      <c r="DP359" s="58"/>
      <c r="DQ359" s="58"/>
      <c r="DR359" s="58"/>
      <c r="DS359" s="58"/>
      <c r="DT359" s="58"/>
      <c r="DU359" s="58"/>
      <c r="DV359" s="58"/>
      <c r="DW359" s="58"/>
      <c r="DX359" s="58"/>
      <c r="DY359" s="58"/>
      <c r="DZ359" s="58"/>
      <c r="EA359" s="58"/>
      <c r="EB359" s="58"/>
      <c r="EC359" s="58"/>
      <c r="ED359" s="58"/>
      <c r="EE359" s="58"/>
      <c r="EF359" s="58"/>
      <c r="EG359" s="58"/>
      <c r="EH359" s="58"/>
      <c r="EI359" s="58"/>
      <c r="EJ359" s="58"/>
      <c r="EK359" s="58"/>
      <c r="EL359" s="58"/>
      <c r="EM359" s="58"/>
      <c r="EN359" s="58"/>
      <c r="EO359" s="58"/>
      <c r="EP359" s="58"/>
      <c r="EQ359" s="58"/>
    </row>
    <row r="360" spans="1:147" outlineLevel="1" x14ac:dyDescent="0.2">
      <c r="A360" s="16">
        <v>163</v>
      </c>
      <c r="B360" s="16">
        <v>0</v>
      </c>
      <c r="C360" s="1">
        <v>9.3589892679335563E-6</v>
      </c>
      <c r="D360" s="1">
        <f t="shared" si="31"/>
        <v>-9.3589892679335563E-6</v>
      </c>
      <c r="E360" s="1">
        <f t="shared" si="32"/>
        <v>1.8718066127237501E-5</v>
      </c>
      <c r="F360" s="1">
        <f t="shared" si="33"/>
        <v>-4.3264380415345719E-3</v>
      </c>
      <c r="G360" s="1">
        <f t="shared" si="34"/>
        <v>-3.0592608354688298E-3</v>
      </c>
      <c r="H360" s="1">
        <v>9.2795419536471788E-5</v>
      </c>
      <c r="I360" s="1">
        <f t="shared" si="35"/>
        <v>8.685600620405608E-10</v>
      </c>
      <c r="J360" s="1">
        <f t="shared" si="36"/>
        <v>-3.0594027880446674E-3</v>
      </c>
      <c r="AT360" s="58"/>
      <c r="AU360" s="58"/>
      <c r="AV360" s="58"/>
      <c r="AW360" s="58"/>
      <c r="AX360" s="58"/>
      <c r="AY360" s="58"/>
      <c r="AZ360" s="58"/>
      <c r="BA360" s="71"/>
      <c r="BB360" s="58"/>
      <c r="BC360" s="58"/>
      <c r="BD360" s="58"/>
      <c r="BE360" s="58">
        <f t="shared" si="37"/>
        <v>1</v>
      </c>
      <c r="BF360" s="58">
        <f t="shared" si="38"/>
        <v>9.3589892679335563E-6</v>
      </c>
      <c r="BG360" s="58" t="e">
        <f t="shared" si="39"/>
        <v>#N/A</v>
      </c>
      <c r="BH360" s="58"/>
      <c r="BI360" s="58"/>
      <c r="BJ360" s="58"/>
      <c r="BK360" s="58"/>
      <c r="BL360" s="58"/>
      <c r="BM360" s="58"/>
      <c r="BN360" s="58"/>
      <c r="BO360" s="58"/>
      <c r="BP360" s="58"/>
      <c r="BQ360" s="58"/>
      <c r="BR360" s="58"/>
      <c r="BS360" s="58"/>
      <c r="BT360" s="58"/>
      <c r="BU360" s="58"/>
      <c r="BV360" s="58"/>
      <c r="BW360" s="58"/>
      <c r="BX360" s="58"/>
      <c r="BY360" s="58"/>
      <c r="BZ360" s="58"/>
      <c r="CA360" s="58"/>
      <c r="CB360" s="58"/>
      <c r="CC360" s="58"/>
      <c r="CD360" s="58"/>
      <c r="CE360" s="58"/>
      <c r="CF360" s="58"/>
      <c r="CG360" s="58"/>
      <c r="CH360" s="58"/>
      <c r="CI360" s="58"/>
      <c r="CJ360" s="58"/>
      <c r="CK360" s="58"/>
      <c r="CL360" s="58"/>
      <c r="CM360" s="58"/>
      <c r="CN360" s="58"/>
      <c r="CO360" s="58"/>
      <c r="CP360" s="58"/>
      <c r="CQ360" s="58"/>
      <c r="CR360" s="58"/>
      <c r="CS360" s="58"/>
      <c r="CT360" s="58"/>
      <c r="CU360" s="58"/>
      <c r="CV360" s="58"/>
      <c r="CW360" s="58"/>
      <c r="CX360" s="58"/>
      <c r="CY360" s="58"/>
      <c r="CZ360" s="58"/>
      <c r="DA360" s="58"/>
      <c r="DB360" s="58"/>
      <c r="DC360" s="58"/>
      <c r="DD360" s="58"/>
      <c r="DE360" s="58"/>
      <c r="DF360" s="58"/>
      <c r="DG360" s="58"/>
      <c r="DH360" s="58"/>
      <c r="DI360" s="58"/>
      <c r="DJ360" s="58"/>
      <c r="DK360" s="58"/>
      <c r="DL360" s="58"/>
      <c r="DM360" s="58"/>
      <c r="DN360" s="58"/>
      <c r="DO360" s="58"/>
      <c r="DP360" s="58"/>
      <c r="DQ360" s="58"/>
      <c r="DR360" s="58"/>
      <c r="DS360" s="58"/>
      <c r="DT360" s="58"/>
      <c r="DU360" s="58"/>
      <c r="DV360" s="58"/>
      <c r="DW360" s="58"/>
      <c r="DX360" s="58"/>
      <c r="DY360" s="58"/>
      <c r="DZ360" s="58"/>
      <c r="EA360" s="58"/>
      <c r="EB360" s="58"/>
      <c r="EC360" s="58"/>
      <c r="ED360" s="58"/>
      <c r="EE360" s="58"/>
      <c r="EF360" s="58"/>
      <c r="EG360" s="58"/>
      <c r="EH360" s="58"/>
      <c r="EI360" s="58"/>
      <c r="EJ360" s="58"/>
      <c r="EK360" s="58"/>
      <c r="EL360" s="58"/>
      <c r="EM360" s="58"/>
      <c r="EN360" s="58"/>
      <c r="EO360" s="58"/>
      <c r="EP360" s="58"/>
      <c r="EQ360" s="58"/>
    </row>
    <row r="361" spans="1:147" outlineLevel="1" x14ac:dyDescent="0.2">
      <c r="A361" s="16">
        <v>164</v>
      </c>
      <c r="B361" s="16">
        <v>0</v>
      </c>
      <c r="C361" s="1">
        <v>1.634091447816291E-2</v>
      </c>
      <c r="D361" s="1">
        <f t="shared" si="31"/>
        <v>-1.634091447816291E-2</v>
      </c>
      <c r="E361" s="1">
        <f t="shared" si="32"/>
        <v>3.2951799526530268E-2</v>
      </c>
      <c r="F361" s="1">
        <f t="shared" si="33"/>
        <v>-0.18152630532936614</v>
      </c>
      <c r="G361" s="1">
        <f t="shared" si="34"/>
        <v>-0.12888900609396986</v>
      </c>
      <c r="H361" s="1">
        <v>5.9262537411762919E-2</v>
      </c>
      <c r="I361" s="1">
        <f t="shared" si="35"/>
        <v>1.0465104101232085E-3</v>
      </c>
      <c r="J361" s="1">
        <f t="shared" si="36"/>
        <v>-0.13288674238619369</v>
      </c>
      <c r="AT361" s="58"/>
      <c r="AU361" s="58"/>
      <c r="AV361" s="58"/>
      <c r="AW361" s="58"/>
      <c r="AX361" s="58"/>
      <c r="AY361" s="58"/>
      <c r="AZ361" s="58"/>
      <c r="BA361" s="71"/>
      <c r="BB361" s="58"/>
      <c r="BC361" s="58"/>
      <c r="BD361" s="58"/>
      <c r="BE361" s="58">
        <f t="shared" si="37"/>
        <v>1</v>
      </c>
      <c r="BF361" s="58">
        <f t="shared" si="38"/>
        <v>1.634091447816291E-2</v>
      </c>
      <c r="BG361" s="58" t="e">
        <f t="shared" si="39"/>
        <v>#N/A</v>
      </c>
      <c r="BH361" s="58"/>
      <c r="BI361" s="58"/>
      <c r="BJ361" s="58"/>
      <c r="BK361" s="58"/>
      <c r="BL361" s="58"/>
      <c r="BM361" s="58"/>
      <c r="BN361" s="58"/>
      <c r="BO361" s="58"/>
      <c r="BP361" s="58"/>
      <c r="BQ361" s="58"/>
      <c r="BR361" s="58"/>
      <c r="BS361" s="58"/>
      <c r="BT361" s="58"/>
      <c r="BU361" s="58"/>
      <c r="BV361" s="58"/>
      <c r="BW361" s="58"/>
      <c r="BX361" s="58"/>
      <c r="BY361" s="58"/>
      <c r="BZ361" s="58"/>
      <c r="CA361" s="58"/>
      <c r="CB361" s="58"/>
      <c r="CC361" s="58"/>
      <c r="CD361" s="58"/>
      <c r="CE361" s="58"/>
      <c r="CF361" s="58"/>
      <c r="CG361" s="58"/>
      <c r="CH361" s="58"/>
      <c r="CI361" s="58"/>
      <c r="CJ361" s="58"/>
      <c r="CK361" s="58"/>
      <c r="CL361" s="58"/>
      <c r="CM361" s="58"/>
      <c r="CN361" s="58"/>
      <c r="CO361" s="58"/>
      <c r="CP361" s="58"/>
      <c r="CQ361" s="58"/>
      <c r="CR361" s="58"/>
      <c r="CS361" s="58"/>
      <c r="CT361" s="58"/>
      <c r="CU361" s="58"/>
      <c r="CV361" s="58"/>
      <c r="CW361" s="58"/>
      <c r="CX361" s="58"/>
      <c r="CY361" s="58"/>
      <c r="CZ361" s="58"/>
      <c r="DA361" s="58"/>
      <c r="DB361" s="58"/>
      <c r="DC361" s="58"/>
      <c r="DD361" s="58"/>
      <c r="DE361" s="58"/>
      <c r="DF361" s="58"/>
      <c r="DG361" s="58"/>
      <c r="DH361" s="58"/>
      <c r="DI361" s="58"/>
      <c r="DJ361" s="58"/>
      <c r="DK361" s="58"/>
      <c r="DL361" s="58"/>
      <c r="DM361" s="58"/>
      <c r="DN361" s="58"/>
      <c r="DO361" s="58"/>
      <c r="DP361" s="58"/>
      <c r="DQ361" s="58"/>
      <c r="DR361" s="58"/>
      <c r="DS361" s="58"/>
      <c r="DT361" s="58"/>
      <c r="DU361" s="58"/>
      <c r="DV361" s="58"/>
      <c r="DW361" s="58"/>
      <c r="DX361" s="58"/>
      <c r="DY361" s="58"/>
      <c r="DZ361" s="58"/>
      <c r="EA361" s="58"/>
      <c r="EB361" s="58"/>
      <c r="EC361" s="58"/>
      <c r="ED361" s="58"/>
      <c r="EE361" s="58"/>
      <c r="EF361" s="58"/>
      <c r="EG361" s="58"/>
      <c r="EH361" s="58"/>
      <c r="EI361" s="58"/>
      <c r="EJ361" s="58"/>
      <c r="EK361" s="58"/>
      <c r="EL361" s="58"/>
      <c r="EM361" s="58"/>
      <c r="EN361" s="58"/>
      <c r="EO361" s="58"/>
      <c r="EP361" s="58"/>
      <c r="EQ361" s="58"/>
    </row>
    <row r="362" spans="1:147" outlineLevel="1" x14ac:dyDescent="0.2">
      <c r="A362" s="16">
        <v>165</v>
      </c>
      <c r="B362" s="16">
        <v>0</v>
      </c>
      <c r="C362" s="1">
        <v>1.1933815211851148E-5</v>
      </c>
      <c r="D362" s="1">
        <f t="shared" si="31"/>
        <v>-1.1933815211851148E-5</v>
      </c>
      <c r="E362" s="1">
        <f t="shared" si="32"/>
        <v>2.3867772840667809E-5</v>
      </c>
      <c r="F362" s="1">
        <f t="shared" si="33"/>
        <v>-4.8854654681685971E-3</v>
      </c>
      <c r="G362" s="1">
        <f t="shared" si="34"/>
        <v>-3.4545560683677209E-3</v>
      </c>
      <c r="H362" s="1">
        <v>1.4330123304514804E-4</v>
      </c>
      <c r="I362" s="1">
        <f t="shared" si="35"/>
        <v>1.7103959452633156E-9</v>
      </c>
      <c r="J362" s="1">
        <f t="shared" si="36"/>
        <v>-3.4548036160455646E-3</v>
      </c>
      <c r="AT362" s="58"/>
      <c r="AU362" s="58"/>
      <c r="AV362" s="58"/>
      <c r="AW362" s="58"/>
      <c r="AX362" s="58"/>
      <c r="AY362" s="58"/>
      <c r="AZ362" s="58"/>
      <c r="BA362" s="71"/>
      <c r="BB362" s="58"/>
      <c r="BC362" s="58"/>
      <c r="BD362" s="58"/>
      <c r="BE362" s="58">
        <f t="shared" si="37"/>
        <v>1</v>
      </c>
      <c r="BF362" s="58">
        <f t="shared" si="38"/>
        <v>1.1933815211851148E-5</v>
      </c>
      <c r="BG362" s="58" t="e">
        <f t="shared" si="39"/>
        <v>#N/A</v>
      </c>
      <c r="BH362" s="58"/>
      <c r="BI362" s="58"/>
      <c r="BJ362" s="58"/>
      <c r="BK362" s="58"/>
      <c r="BL362" s="58"/>
      <c r="BM362" s="58"/>
      <c r="BN362" s="58"/>
      <c r="BO362" s="58"/>
      <c r="BP362" s="58"/>
      <c r="BQ362" s="58"/>
      <c r="BR362" s="58"/>
      <c r="BS362" s="58"/>
      <c r="BT362" s="58"/>
      <c r="BU362" s="58"/>
      <c r="BV362" s="58"/>
      <c r="BW362" s="58"/>
      <c r="BX362" s="58"/>
      <c r="BY362" s="58"/>
      <c r="BZ362" s="58"/>
      <c r="CA362" s="58"/>
      <c r="CB362" s="58"/>
      <c r="CC362" s="58"/>
      <c r="CD362" s="58"/>
      <c r="CE362" s="58"/>
      <c r="CF362" s="58"/>
      <c r="CG362" s="58"/>
      <c r="CH362" s="58"/>
      <c r="CI362" s="58"/>
      <c r="CJ362" s="58"/>
      <c r="CK362" s="58"/>
      <c r="CL362" s="58"/>
      <c r="CM362" s="58"/>
      <c r="CN362" s="58"/>
      <c r="CO362" s="58"/>
      <c r="CP362" s="58"/>
      <c r="CQ362" s="58"/>
      <c r="CR362" s="58"/>
      <c r="CS362" s="58"/>
      <c r="CT362" s="58"/>
      <c r="CU362" s="58"/>
      <c r="CV362" s="58"/>
      <c r="CW362" s="58"/>
      <c r="CX362" s="58"/>
      <c r="CY362" s="58"/>
      <c r="CZ362" s="58"/>
      <c r="DA362" s="58"/>
      <c r="DB362" s="58"/>
      <c r="DC362" s="58"/>
      <c r="DD362" s="58"/>
      <c r="DE362" s="58"/>
      <c r="DF362" s="58"/>
      <c r="DG362" s="58"/>
      <c r="DH362" s="58"/>
      <c r="DI362" s="58"/>
      <c r="DJ362" s="58"/>
      <c r="DK362" s="58"/>
      <c r="DL362" s="58"/>
      <c r="DM362" s="58"/>
      <c r="DN362" s="58"/>
      <c r="DO362" s="58"/>
      <c r="DP362" s="58"/>
      <c r="DQ362" s="58"/>
      <c r="DR362" s="58"/>
      <c r="DS362" s="58"/>
      <c r="DT362" s="58"/>
      <c r="DU362" s="58"/>
      <c r="DV362" s="58"/>
      <c r="DW362" s="58"/>
      <c r="DX362" s="58"/>
      <c r="DY362" s="58"/>
      <c r="DZ362" s="58"/>
      <c r="EA362" s="58"/>
      <c r="EB362" s="58"/>
      <c r="EC362" s="58"/>
      <c r="ED362" s="58"/>
      <c r="EE362" s="58"/>
      <c r="EF362" s="58"/>
      <c r="EG362" s="58"/>
      <c r="EH362" s="58"/>
      <c r="EI362" s="58"/>
      <c r="EJ362" s="58"/>
      <c r="EK362" s="58"/>
      <c r="EL362" s="58"/>
      <c r="EM362" s="58"/>
      <c r="EN362" s="58"/>
      <c r="EO362" s="58"/>
      <c r="EP362" s="58"/>
      <c r="EQ362" s="58"/>
    </row>
    <row r="363" spans="1:147" outlineLevel="1" x14ac:dyDescent="0.2">
      <c r="A363" s="16">
        <v>166</v>
      </c>
      <c r="B363" s="16">
        <v>0</v>
      </c>
      <c r="C363" s="1">
        <v>5.5741435926581496E-8</v>
      </c>
      <c r="D363" s="1">
        <f t="shared" si="31"/>
        <v>-5.5741435926581496E-8</v>
      </c>
      <c r="E363" s="1">
        <f t="shared" si="32"/>
        <v>1.1148287493308428E-7</v>
      </c>
      <c r="F363" s="1">
        <f t="shared" si="33"/>
        <v>-3.3389051339186666E-4</v>
      </c>
      <c r="G363" s="1">
        <f t="shared" si="34"/>
        <v>-2.3609624951212026E-4</v>
      </c>
      <c r="H363" s="1">
        <v>1.1653226576234052E-6</v>
      </c>
      <c r="I363" s="1">
        <f t="shared" si="35"/>
        <v>6.4956837570166476E-14</v>
      </c>
      <c r="J363" s="1">
        <f t="shared" si="36"/>
        <v>-2.3609638707639495E-4</v>
      </c>
      <c r="AT363" s="58"/>
      <c r="AU363" s="58"/>
      <c r="AV363" s="58"/>
      <c r="AW363" s="58"/>
      <c r="AX363" s="58"/>
      <c r="AY363" s="58"/>
      <c r="AZ363" s="58"/>
      <c r="BA363" s="71"/>
      <c r="BB363" s="58"/>
      <c r="BC363" s="58"/>
      <c r="BD363" s="58"/>
      <c r="BE363" s="58">
        <f t="shared" si="37"/>
        <v>1</v>
      </c>
      <c r="BF363" s="58">
        <f t="shared" si="38"/>
        <v>5.5741435926581496E-8</v>
      </c>
      <c r="BG363" s="58" t="e">
        <f t="shared" si="39"/>
        <v>#N/A</v>
      </c>
      <c r="BH363" s="58"/>
      <c r="BI363" s="58"/>
      <c r="BJ363" s="58"/>
      <c r="BK363" s="58"/>
      <c r="BL363" s="58"/>
      <c r="BM363" s="58"/>
      <c r="BN363" s="58"/>
      <c r="BO363" s="58"/>
      <c r="BP363" s="58"/>
      <c r="BQ363" s="58"/>
      <c r="BR363" s="58"/>
      <c r="BS363" s="58"/>
      <c r="BT363" s="58"/>
      <c r="BU363" s="58"/>
      <c r="BV363" s="58"/>
      <c r="BW363" s="58"/>
      <c r="BX363" s="58"/>
      <c r="BY363" s="58"/>
      <c r="BZ363" s="58"/>
      <c r="CA363" s="58"/>
      <c r="CB363" s="58"/>
      <c r="CC363" s="58"/>
      <c r="CD363" s="58"/>
      <c r="CE363" s="58"/>
      <c r="CF363" s="58"/>
      <c r="CG363" s="58"/>
      <c r="CH363" s="58"/>
      <c r="CI363" s="58"/>
      <c r="CJ363" s="58"/>
      <c r="CK363" s="58"/>
      <c r="CL363" s="58"/>
      <c r="CM363" s="58"/>
      <c r="CN363" s="58"/>
      <c r="CO363" s="58"/>
      <c r="CP363" s="58"/>
      <c r="CQ363" s="58"/>
      <c r="CR363" s="58"/>
      <c r="CS363" s="58"/>
      <c r="CT363" s="58"/>
      <c r="CU363" s="58"/>
      <c r="CV363" s="58"/>
      <c r="CW363" s="58"/>
      <c r="CX363" s="58"/>
      <c r="CY363" s="58"/>
      <c r="CZ363" s="58"/>
      <c r="DA363" s="58"/>
      <c r="DB363" s="58"/>
      <c r="DC363" s="58"/>
      <c r="DD363" s="58"/>
      <c r="DE363" s="58"/>
      <c r="DF363" s="58"/>
      <c r="DG363" s="58"/>
      <c r="DH363" s="58"/>
      <c r="DI363" s="58"/>
      <c r="DJ363" s="58"/>
      <c r="DK363" s="58"/>
      <c r="DL363" s="58"/>
      <c r="DM363" s="58"/>
      <c r="DN363" s="58"/>
      <c r="DO363" s="58"/>
      <c r="DP363" s="58"/>
      <c r="DQ363" s="58"/>
      <c r="DR363" s="58"/>
      <c r="DS363" s="58"/>
      <c r="DT363" s="58"/>
      <c r="DU363" s="58"/>
      <c r="DV363" s="58"/>
      <c r="DW363" s="58"/>
      <c r="DX363" s="58"/>
      <c r="DY363" s="58"/>
      <c r="DZ363" s="58"/>
      <c r="EA363" s="58"/>
      <c r="EB363" s="58"/>
      <c r="EC363" s="58"/>
      <c r="ED363" s="58"/>
      <c r="EE363" s="58"/>
      <c r="EF363" s="58"/>
      <c r="EG363" s="58"/>
      <c r="EH363" s="58"/>
      <c r="EI363" s="58"/>
      <c r="EJ363" s="58"/>
      <c r="EK363" s="58"/>
      <c r="EL363" s="58"/>
      <c r="EM363" s="58"/>
      <c r="EN363" s="58"/>
      <c r="EO363" s="58"/>
      <c r="EP363" s="58"/>
      <c r="EQ363" s="58"/>
    </row>
    <row r="364" spans="1:147" outlineLevel="1" x14ac:dyDescent="0.2">
      <c r="A364" s="16">
        <v>167</v>
      </c>
      <c r="B364" s="16">
        <v>0</v>
      </c>
      <c r="C364" s="1">
        <v>8.5921164023851148E-6</v>
      </c>
      <c r="D364" s="1">
        <f t="shared" si="31"/>
        <v>-8.5921164023851148E-6</v>
      </c>
      <c r="E364" s="1">
        <f t="shared" si="32"/>
        <v>1.7184306629749742E-5</v>
      </c>
      <c r="F364" s="1">
        <f t="shared" si="33"/>
        <v>-4.1453958351102905E-3</v>
      </c>
      <c r="G364" s="1">
        <f t="shared" si="34"/>
        <v>-2.9312438021228634E-3</v>
      </c>
      <c r="H364" s="1">
        <v>9.5961806467616427E-5</v>
      </c>
      <c r="I364" s="1">
        <f t="shared" si="35"/>
        <v>8.2460122596599517E-10</v>
      </c>
      <c r="J364" s="1">
        <f t="shared" si="36"/>
        <v>-2.9313844559712169E-3</v>
      </c>
      <c r="AT364" s="58"/>
      <c r="AU364" s="58"/>
      <c r="AV364" s="58"/>
      <c r="AW364" s="58"/>
      <c r="AX364" s="58"/>
      <c r="AY364" s="58"/>
      <c r="AZ364" s="58"/>
      <c r="BA364" s="71"/>
      <c r="BB364" s="58"/>
      <c r="BC364" s="58"/>
      <c r="BD364" s="58"/>
      <c r="BE364" s="58">
        <f t="shared" si="37"/>
        <v>1</v>
      </c>
      <c r="BF364" s="58">
        <f t="shared" si="38"/>
        <v>8.5921164023851148E-6</v>
      </c>
      <c r="BG364" s="58" t="e">
        <f t="shared" si="39"/>
        <v>#N/A</v>
      </c>
      <c r="BH364" s="58"/>
      <c r="BI364" s="58"/>
      <c r="BJ364" s="58"/>
      <c r="BK364" s="58"/>
      <c r="BL364" s="58"/>
      <c r="BM364" s="58"/>
      <c r="BN364" s="58"/>
      <c r="BO364" s="58"/>
      <c r="BP364" s="58"/>
      <c r="BQ364" s="58"/>
      <c r="BR364" s="58"/>
      <c r="BS364" s="58"/>
      <c r="BT364" s="58"/>
      <c r="BU364" s="58"/>
      <c r="BV364" s="58"/>
      <c r="BW364" s="58"/>
      <c r="BX364" s="58"/>
      <c r="BY364" s="58"/>
      <c r="BZ364" s="58"/>
      <c r="CA364" s="58"/>
      <c r="CB364" s="58"/>
      <c r="CC364" s="58"/>
      <c r="CD364" s="58"/>
      <c r="CE364" s="58"/>
      <c r="CF364" s="58"/>
      <c r="CG364" s="58"/>
      <c r="CH364" s="58"/>
      <c r="CI364" s="58"/>
      <c r="CJ364" s="58"/>
      <c r="CK364" s="58"/>
      <c r="CL364" s="58"/>
      <c r="CM364" s="58"/>
      <c r="CN364" s="58"/>
      <c r="CO364" s="58"/>
      <c r="CP364" s="58"/>
      <c r="CQ364" s="58"/>
      <c r="CR364" s="58"/>
      <c r="CS364" s="58"/>
      <c r="CT364" s="58"/>
      <c r="CU364" s="58"/>
      <c r="CV364" s="58"/>
      <c r="CW364" s="58"/>
      <c r="CX364" s="58"/>
      <c r="CY364" s="58"/>
      <c r="CZ364" s="58"/>
      <c r="DA364" s="58"/>
      <c r="DB364" s="58"/>
      <c r="DC364" s="58"/>
      <c r="DD364" s="58"/>
      <c r="DE364" s="58"/>
      <c r="DF364" s="58"/>
      <c r="DG364" s="58"/>
      <c r="DH364" s="58"/>
      <c r="DI364" s="58"/>
      <c r="DJ364" s="58"/>
      <c r="DK364" s="58"/>
      <c r="DL364" s="58"/>
      <c r="DM364" s="58"/>
      <c r="DN364" s="58"/>
      <c r="DO364" s="58"/>
      <c r="DP364" s="58"/>
      <c r="DQ364" s="58"/>
      <c r="DR364" s="58"/>
      <c r="DS364" s="58"/>
      <c r="DT364" s="58"/>
      <c r="DU364" s="58"/>
      <c r="DV364" s="58"/>
      <c r="DW364" s="58"/>
      <c r="DX364" s="58"/>
      <c r="DY364" s="58"/>
      <c r="DZ364" s="58"/>
      <c r="EA364" s="58"/>
      <c r="EB364" s="58"/>
      <c r="EC364" s="58"/>
      <c r="ED364" s="58"/>
      <c r="EE364" s="58"/>
      <c r="EF364" s="58"/>
      <c r="EG364" s="58"/>
      <c r="EH364" s="58"/>
      <c r="EI364" s="58"/>
      <c r="EJ364" s="58"/>
      <c r="EK364" s="58"/>
      <c r="EL364" s="58"/>
      <c r="EM364" s="58"/>
      <c r="EN364" s="58"/>
      <c r="EO364" s="58"/>
      <c r="EP364" s="58"/>
      <c r="EQ364" s="58"/>
    </row>
    <row r="365" spans="1:147" outlineLevel="1" x14ac:dyDescent="0.2">
      <c r="A365" s="16">
        <v>168</v>
      </c>
      <c r="B365" s="16">
        <v>0</v>
      </c>
      <c r="C365" s="1">
        <v>9.8229505964727766E-9</v>
      </c>
      <c r="D365" s="1">
        <f t="shared" si="31"/>
        <v>-9.8229505964727766E-9</v>
      </c>
      <c r="E365" s="1">
        <f t="shared" si="32"/>
        <v>1.9645901253683384E-8</v>
      </c>
      <c r="F365" s="1">
        <f t="shared" si="33"/>
        <v>-1.4016383718236093E-4</v>
      </c>
      <c r="G365" s="1">
        <f t="shared" si="34"/>
        <v>-9.9110800082347926E-5</v>
      </c>
      <c r="H365" s="1">
        <v>2.6634144024091467E-7</v>
      </c>
      <c r="I365" s="1">
        <f t="shared" si="35"/>
        <v>2.6162595317976244E-15</v>
      </c>
      <c r="J365" s="1">
        <f t="shared" si="36"/>
        <v>-9.9110813281007187E-5</v>
      </c>
      <c r="AT365" s="58"/>
      <c r="AU365" s="58"/>
      <c r="AV365" s="58"/>
      <c r="AW365" s="58"/>
      <c r="AX365" s="58"/>
      <c r="AY365" s="58"/>
      <c r="AZ365" s="58"/>
      <c r="BA365" s="71"/>
      <c r="BB365" s="58"/>
      <c r="BC365" s="58"/>
      <c r="BD365" s="58"/>
      <c r="BE365" s="58">
        <f t="shared" si="37"/>
        <v>1</v>
      </c>
      <c r="BF365" s="58">
        <f t="shared" si="38"/>
        <v>9.8229505964727766E-9</v>
      </c>
      <c r="BG365" s="58" t="e">
        <f t="shared" si="39"/>
        <v>#N/A</v>
      </c>
      <c r="BH365" s="58"/>
      <c r="BI365" s="58"/>
      <c r="BJ365" s="58"/>
      <c r="BK365" s="58"/>
      <c r="BL365" s="58"/>
      <c r="BM365" s="58"/>
      <c r="BN365" s="58"/>
      <c r="BO365" s="58"/>
      <c r="BP365" s="58"/>
      <c r="BQ365" s="58"/>
      <c r="BR365" s="58"/>
      <c r="BS365" s="58"/>
      <c r="BT365" s="58"/>
      <c r="BU365" s="58"/>
      <c r="BV365" s="58"/>
      <c r="BW365" s="58"/>
      <c r="BX365" s="58"/>
      <c r="BY365" s="58"/>
      <c r="BZ365" s="58"/>
      <c r="CA365" s="58"/>
      <c r="CB365" s="58"/>
      <c r="CC365" s="58"/>
      <c r="CD365" s="58"/>
      <c r="CE365" s="58"/>
      <c r="CF365" s="58"/>
      <c r="CG365" s="58"/>
      <c r="CH365" s="58"/>
      <c r="CI365" s="58"/>
      <c r="CJ365" s="58"/>
      <c r="CK365" s="58"/>
      <c r="CL365" s="58"/>
      <c r="CM365" s="58"/>
      <c r="CN365" s="58"/>
      <c r="CO365" s="58"/>
      <c r="CP365" s="58"/>
      <c r="CQ365" s="58"/>
      <c r="CR365" s="58"/>
      <c r="CS365" s="58"/>
      <c r="CT365" s="58"/>
      <c r="CU365" s="58"/>
      <c r="CV365" s="58"/>
      <c r="CW365" s="58"/>
      <c r="CX365" s="58"/>
      <c r="CY365" s="58"/>
      <c r="CZ365" s="58"/>
      <c r="DA365" s="58"/>
      <c r="DB365" s="58"/>
      <c r="DC365" s="58"/>
      <c r="DD365" s="58"/>
      <c r="DE365" s="58"/>
      <c r="DF365" s="58"/>
      <c r="DG365" s="58"/>
      <c r="DH365" s="58"/>
      <c r="DI365" s="58"/>
      <c r="DJ365" s="58"/>
      <c r="DK365" s="58"/>
      <c r="DL365" s="58"/>
      <c r="DM365" s="58"/>
      <c r="DN365" s="58"/>
      <c r="DO365" s="58"/>
      <c r="DP365" s="58"/>
      <c r="DQ365" s="58"/>
      <c r="DR365" s="58"/>
      <c r="DS365" s="58"/>
      <c r="DT365" s="58"/>
      <c r="DU365" s="58"/>
      <c r="DV365" s="58"/>
      <c r="DW365" s="58"/>
      <c r="DX365" s="58"/>
      <c r="DY365" s="58"/>
      <c r="DZ365" s="58"/>
      <c r="EA365" s="58"/>
      <c r="EB365" s="58"/>
      <c r="EC365" s="58"/>
      <c r="ED365" s="58"/>
      <c r="EE365" s="58"/>
      <c r="EF365" s="58"/>
      <c r="EG365" s="58"/>
      <c r="EH365" s="58"/>
      <c r="EI365" s="58"/>
      <c r="EJ365" s="58"/>
      <c r="EK365" s="58"/>
      <c r="EL365" s="58"/>
      <c r="EM365" s="58"/>
      <c r="EN365" s="58"/>
      <c r="EO365" s="58"/>
      <c r="EP365" s="58"/>
      <c r="EQ365" s="58"/>
    </row>
    <row r="366" spans="1:147" outlineLevel="1" x14ac:dyDescent="0.2">
      <c r="A366" s="16">
        <v>169</v>
      </c>
      <c r="B366" s="16">
        <v>1</v>
      </c>
      <c r="C366" s="1">
        <v>0.60943327502351907</v>
      </c>
      <c r="D366" s="1">
        <f t="shared" si="31"/>
        <v>0.39056672497648093</v>
      </c>
      <c r="E366" s="1">
        <f t="shared" si="32"/>
        <v>0.99045162198906689</v>
      </c>
      <c r="F366" s="1">
        <f t="shared" si="33"/>
        <v>0.99521435981856032</v>
      </c>
      <c r="G366" s="1">
        <f t="shared" si="34"/>
        <v>0.80054276801685198</v>
      </c>
      <c r="H366" s="1">
        <v>0.30392838035749253</v>
      </c>
      <c r="I366" s="1">
        <f t="shared" si="35"/>
        <v>0.27982493127947206</v>
      </c>
      <c r="J366" s="1">
        <f t="shared" si="36"/>
        <v>0.95952782904069822</v>
      </c>
      <c r="AT366" s="58"/>
      <c r="AU366" s="58"/>
      <c r="AV366" s="58"/>
      <c r="AW366" s="58"/>
      <c r="AX366" s="58"/>
      <c r="AY366" s="58"/>
      <c r="AZ366" s="58"/>
      <c r="BA366" s="71"/>
      <c r="BB366" s="58"/>
      <c r="BC366" s="58"/>
      <c r="BD366" s="58"/>
      <c r="BE366" s="58">
        <f t="shared" si="37"/>
        <v>0</v>
      </c>
      <c r="BF366" s="58" t="e">
        <f t="shared" si="38"/>
        <v>#N/A</v>
      </c>
      <c r="BG366" s="58">
        <f t="shared" si="39"/>
        <v>0.60943327502351907</v>
      </c>
      <c r="BH366" s="58"/>
      <c r="BI366" s="58"/>
      <c r="BJ366" s="58"/>
      <c r="BK366" s="58"/>
      <c r="BL366" s="58"/>
      <c r="BM366" s="58"/>
      <c r="BN366" s="58"/>
      <c r="BO366" s="58"/>
      <c r="BP366" s="58"/>
      <c r="BQ366" s="58"/>
      <c r="BR366" s="58"/>
      <c r="BS366" s="58"/>
      <c r="BT366" s="58"/>
      <c r="BU366" s="58"/>
      <c r="BV366" s="58"/>
      <c r="BW366" s="58"/>
      <c r="BX366" s="58"/>
      <c r="BY366" s="58"/>
      <c r="BZ366" s="58"/>
      <c r="CA366" s="58"/>
      <c r="CB366" s="58"/>
      <c r="CC366" s="58"/>
      <c r="CD366" s="58"/>
      <c r="CE366" s="58"/>
      <c r="CF366" s="58"/>
      <c r="CG366" s="58"/>
      <c r="CH366" s="58"/>
      <c r="CI366" s="58"/>
      <c r="CJ366" s="58"/>
      <c r="CK366" s="58"/>
      <c r="CL366" s="58"/>
      <c r="CM366" s="58"/>
      <c r="CN366" s="58"/>
      <c r="CO366" s="58"/>
      <c r="CP366" s="58"/>
      <c r="CQ366" s="58"/>
      <c r="CR366" s="58"/>
      <c r="CS366" s="58"/>
      <c r="CT366" s="58"/>
      <c r="CU366" s="58"/>
      <c r="CV366" s="58"/>
      <c r="CW366" s="58"/>
      <c r="CX366" s="58"/>
      <c r="CY366" s="58"/>
      <c r="CZ366" s="58"/>
      <c r="DA366" s="58"/>
      <c r="DB366" s="58"/>
      <c r="DC366" s="58"/>
      <c r="DD366" s="58"/>
      <c r="DE366" s="58"/>
      <c r="DF366" s="58"/>
      <c r="DG366" s="58"/>
      <c r="DH366" s="58"/>
      <c r="DI366" s="58"/>
      <c r="DJ366" s="58"/>
      <c r="DK366" s="58"/>
      <c r="DL366" s="58"/>
      <c r="DM366" s="58"/>
      <c r="DN366" s="58"/>
      <c r="DO366" s="58"/>
      <c r="DP366" s="58"/>
      <c r="DQ366" s="58"/>
      <c r="DR366" s="58"/>
      <c r="DS366" s="58"/>
      <c r="DT366" s="58"/>
      <c r="DU366" s="58"/>
      <c r="DV366" s="58"/>
      <c r="DW366" s="58"/>
      <c r="DX366" s="58"/>
      <c r="DY366" s="58"/>
      <c r="DZ366" s="58"/>
      <c r="EA366" s="58"/>
      <c r="EB366" s="58"/>
      <c r="EC366" s="58"/>
      <c r="ED366" s="58"/>
      <c r="EE366" s="58"/>
      <c r="EF366" s="58"/>
      <c r="EG366" s="58"/>
      <c r="EH366" s="58"/>
      <c r="EI366" s="58"/>
      <c r="EJ366" s="58"/>
      <c r="EK366" s="58"/>
      <c r="EL366" s="58"/>
      <c r="EM366" s="58"/>
      <c r="EN366" s="58"/>
      <c r="EO366" s="58"/>
      <c r="EP366" s="58"/>
      <c r="EQ366" s="58"/>
    </row>
    <row r="367" spans="1:147" outlineLevel="1" x14ac:dyDescent="0.2">
      <c r="A367" s="16">
        <v>170</v>
      </c>
      <c r="B367" s="16">
        <v>0</v>
      </c>
      <c r="C367" s="1">
        <v>1.7497264919665247E-5</v>
      </c>
      <c r="D367" s="1">
        <f t="shared" si="31"/>
        <v>-1.7497264919665247E-5</v>
      </c>
      <c r="E367" s="1">
        <f t="shared" si="32"/>
        <v>3.4994835996900487E-5</v>
      </c>
      <c r="F367" s="1">
        <f t="shared" si="33"/>
        <v>-5.9156433290809959E-3</v>
      </c>
      <c r="G367" s="1">
        <f t="shared" si="34"/>
        <v>-4.1830098110453764E-3</v>
      </c>
      <c r="H367" s="1">
        <v>1.9899938330647298E-4</v>
      </c>
      <c r="I367" s="1">
        <f t="shared" si="35"/>
        <v>3.4826989090773986E-9</v>
      </c>
      <c r="J367" s="1">
        <f t="shared" si="36"/>
        <v>-4.1834260813609402E-3</v>
      </c>
      <c r="AT367" s="58"/>
      <c r="AU367" s="58"/>
      <c r="AV367" s="58"/>
      <c r="AW367" s="58"/>
      <c r="AX367" s="58"/>
      <c r="AY367" s="58"/>
      <c r="AZ367" s="58"/>
      <c r="BA367" s="71"/>
      <c r="BB367" s="58"/>
      <c r="BC367" s="58"/>
      <c r="BD367" s="58"/>
      <c r="BE367" s="58">
        <f t="shared" si="37"/>
        <v>1</v>
      </c>
      <c r="BF367" s="58">
        <f t="shared" si="38"/>
        <v>1.7497264919665247E-5</v>
      </c>
      <c r="BG367" s="58" t="e">
        <f t="shared" si="39"/>
        <v>#N/A</v>
      </c>
      <c r="BH367" s="58"/>
      <c r="BI367" s="58"/>
      <c r="BJ367" s="58"/>
      <c r="BK367" s="58"/>
      <c r="BL367" s="58"/>
      <c r="BM367" s="58"/>
      <c r="BN367" s="58"/>
      <c r="BO367" s="58"/>
      <c r="BP367" s="58"/>
      <c r="BQ367" s="58"/>
      <c r="BR367" s="58"/>
      <c r="BS367" s="58"/>
      <c r="BT367" s="58"/>
      <c r="BU367" s="58"/>
      <c r="BV367" s="58"/>
      <c r="BW367" s="58"/>
      <c r="BX367" s="58"/>
      <c r="BY367" s="58"/>
      <c r="BZ367" s="58"/>
      <c r="CA367" s="58"/>
      <c r="CB367" s="58"/>
      <c r="CC367" s="58"/>
      <c r="CD367" s="58"/>
      <c r="CE367" s="58"/>
      <c r="CF367" s="58"/>
      <c r="CG367" s="58"/>
      <c r="CH367" s="58"/>
      <c r="CI367" s="58"/>
      <c r="CJ367" s="58"/>
      <c r="CK367" s="58"/>
      <c r="CL367" s="58"/>
      <c r="CM367" s="58"/>
      <c r="CN367" s="58"/>
      <c r="CO367" s="58"/>
      <c r="CP367" s="58"/>
      <c r="CQ367" s="58"/>
      <c r="CR367" s="58"/>
      <c r="CS367" s="58"/>
      <c r="CT367" s="58"/>
      <c r="CU367" s="58"/>
      <c r="CV367" s="58"/>
      <c r="CW367" s="58"/>
      <c r="CX367" s="58"/>
      <c r="CY367" s="58"/>
      <c r="CZ367" s="58"/>
      <c r="DA367" s="58"/>
      <c r="DB367" s="58"/>
      <c r="DC367" s="58"/>
      <c r="DD367" s="58"/>
      <c r="DE367" s="58"/>
      <c r="DF367" s="58"/>
      <c r="DG367" s="58"/>
      <c r="DH367" s="58"/>
      <c r="DI367" s="58"/>
      <c r="DJ367" s="58"/>
      <c r="DK367" s="58"/>
      <c r="DL367" s="58"/>
      <c r="DM367" s="58"/>
      <c r="DN367" s="58"/>
      <c r="DO367" s="58"/>
      <c r="DP367" s="58"/>
      <c r="DQ367" s="58"/>
      <c r="DR367" s="58"/>
      <c r="DS367" s="58"/>
      <c r="DT367" s="58"/>
      <c r="DU367" s="58"/>
      <c r="DV367" s="58"/>
      <c r="DW367" s="58"/>
      <c r="DX367" s="58"/>
      <c r="DY367" s="58"/>
      <c r="DZ367" s="58"/>
      <c r="EA367" s="58"/>
      <c r="EB367" s="58"/>
      <c r="EC367" s="58"/>
      <c r="ED367" s="58"/>
      <c r="EE367" s="58"/>
      <c r="EF367" s="58"/>
      <c r="EG367" s="58"/>
      <c r="EH367" s="58"/>
      <c r="EI367" s="58"/>
      <c r="EJ367" s="58"/>
      <c r="EK367" s="58"/>
      <c r="EL367" s="58"/>
      <c r="EM367" s="58"/>
      <c r="EN367" s="58"/>
      <c r="EO367" s="58"/>
      <c r="EP367" s="58"/>
      <c r="EQ367" s="58"/>
    </row>
    <row r="368" spans="1:147" outlineLevel="1" x14ac:dyDescent="0.2">
      <c r="A368" s="16">
        <v>171</v>
      </c>
      <c r="B368" s="16">
        <v>0</v>
      </c>
      <c r="C368" s="1">
        <v>0.16900165716032239</v>
      </c>
      <c r="D368" s="1">
        <f t="shared" si="31"/>
        <v>-0.16900165716032239</v>
      </c>
      <c r="E368" s="1">
        <f t="shared" si="32"/>
        <v>0.37025495660951402</v>
      </c>
      <c r="F368" s="1">
        <f t="shared" si="33"/>
        <v>-0.60848578998158542</v>
      </c>
      <c r="G368" s="1">
        <f t="shared" si="34"/>
        <v>-0.45096766419743745</v>
      </c>
      <c r="H368" s="1">
        <v>0.3118246522541942</v>
      </c>
      <c r="I368" s="1">
        <f t="shared" si="35"/>
        <v>9.215144319013531E-2</v>
      </c>
      <c r="J368" s="1">
        <f t="shared" si="36"/>
        <v>-0.54362052696879282</v>
      </c>
      <c r="AT368" s="58"/>
      <c r="AU368" s="58"/>
      <c r="AV368" s="58"/>
      <c r="AW368" s="58"/>
      <c r="AX368" s="58"/>
      <c r="AY368" s="58"/>
      <c r="AZ368" s="58"/>
      <c r="BA368" s="71"/>
      <c r="BB368" s="58"/>
      <c r="BC368" s="58"/>
      <c r="BD368" s="58"/>
      <c r="BE368" s="58">
        <f t="shared" si="37"/>
        <v>1</v>
      </c>
      <c r="BF368" s="58">
        <f t="shared" si="38"/>
        <v>0.16900165716032239</v>
      </c>
      <c r="BG368" s="58" t="e">
        <f t="shared" si="39"/>
        <v>#N/A</v>
      </c>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c r="CH368" s="58"/>
      <c r="CI368" s="58"/>
      <c r="CJ368" s="58"/>
      <c r="CK368" s="58"/>
      <c r="CL368" s="58"/>
      <c r="CM368" s="58"/>
      <c r="CN368" s="58"/>
      <c r="CO368" s="58"/>
      <c r="CP368" s="58"/>
      <c r="CQ368" s="58"/>
      <c r="CR368" s="58"/>
      <c r="CS368" s="58"/>
      <c r="CT368" s="58"/>
      <c r="CU368" s="58"/>
      <c r="CV368" s="58"/>
      <c r="CW368" s="58"/>
      <c r="CX368" s="58"/>
      <c r="CY368" s="58"/>
      <c r="CZ368" s="58"/>
      <c r="DA368" s="58"/>
      <c r="DB368" s="58"/>
      <c r="DC368" s="58"/>
      <c r="DD368" s="58"/>
      <c r="DE368" s="58"/>
      <c r="DF368" s="58"/>
      <c r="DG368" s="58"/>
      <c r="DH368" s="58"/>
      <c r="DI368" s="58"/>
      <c r="DJ368" s="58"/>
      <c r="DK368" s="58"/>
      <c r="DL368" s="58"/>
      <c r="DM368" s="58"/>
      <c r="DN368" s="58"/>
      <c r="DO368" s="58"/>
      <c r="DP368" s="58"/>
      <c r="DQ368" s="58"/>
      <c r="DR368" s="58"/>
      <c r="DS368" s="58"/>
      <c r="DT368" s="58"/>
      <c r="DU368" s="58"/>
      <c r="DV368" s="58"/>
      <c r="DW368" s="58"/>
      <c r="DX368" s="58"/>
      <c r="DY368" s="58"/>
      <c r="DZ368" s="58"/>
      <c r="EA368" s="58"/>
      <c r="EB368" s="58"/>
      <c r="EC368" s="58"/>
      <c r="ED368" s="58"/>
      <c r="EE368" s="58"/>
      <c r="EF368" s="58"/>
      <c r="EG368" s="58"/>
      <c r="EH368" s="58"/>
      <c r="EI368" s="58"/>
      <c r="EJ368" s="58"/>
      <c r="EK368" s="58"/>
      <c r="EL368" s="58"/>
      <c r="EM368" s="58"/>
      <c r="EN368" s="58"/>
      <c r="EO368" s="58"/>
      <c r="EP368" s="58"/>
      <c r="EQ368" s="58"/>
    </row>
    <row r="369" spans="1:147" outlineLevel="1" x14ac:dyDescent="0.2">
      <c r="A369" s="16">
        <v>172</v>
      </c>
      <c r="B369" s="16">
        <v>0</v>
      </c>
      <c r="C369" s="1">
        <v>1.4781112334213613E-3</v>
      </c>
      <c r="D369" s="1">
        <f t="shared" si="31"/>
        <v>-1.4781112334213613E-3</v>
      </c>
      <c r="E369" s="1">
        <f t="shared" si="32"/>
        <v>2.9584094349815846E-3</v>
      </c>
      <c r="F369" s="1">
        <f t="shared" si="33"/>
        <v>-5.4391262487476652E-2</v>
      </c>
      <c r="G369" s="1">
        <f t="shared" si="34"/>
        <v>-3.8474657638718116E-2</v>
      </c>
      <c r="H369" s="1">
        <v>7.8378589410663287E-3</v>
      </c>
      <c r="I369" s="1">
        <f t="shared" si="35"/>
        <v>1.1694033132612641E-5</v>
      </c>
      <c r="J369" s="1">
        <f t="shared" si="36"/>
        <v>-3.8626329278733995E-2</v>
      </c>
      <c r="AT369" s="58"/>
      <c r="AU369" s="58"/>
      <c r="AV369" s="58"/>
      <c r="AW369" s="58"/>
      <c r="AX369" s="58"/>
      <c r="AY369" s="58"/>
      <c r="AZ369" s="58"/>
      <c r="BA369" s="71"/>
      <c r="BB369" s="58"/>
      <c r="BC369" s="58"/>
      <c r="BD369" s="58"/>
      <c r="BE369" s="58">
        <f t="shared" si="37"/>
        <v>1</v>
      </c>
      <c r="BF369" s="58">
        <f t="shared" si="38"/>
        <v>1.4781112334213613E-3</v>
      </c>
      <c r="BG369" s="58" t="e">
        <f t="shared" si="39"/>
        <v>#N/A</v>
      </c>
      <c r="BH369" s="58"/>
      <c r="BI369" s="58"/>
      <c r="BJ369" s="58"/>
      <c r="BK369" s="58"/>
      <c r="BL369" s="58"/>
      <c r="BM369" s="58"/>
      <c r="BN369" s="58"/>
      <c r="BO369" s="58"/>
      <c r="BP369" s="58"/>
      <c r="BQ369" s="58"/>
      <c r="BR369" s="58"/>
      <c r="BS369" s="58"/>
      <c r="BT369" s="58"/>
      <c r="BU369" s="58"/>
      <c r="BV369" s="58"/>
      <c r="BW369" s="58"/>
      <c r="BX369" s="58"/>
      <c r="BY369" s="58"/>
      <c r="BZ369" s="58"/>
      <c r="CA369" s="58"/>
      <c r="CB369" s="58"/>
      <c r="CC369" s="58"/>
      <c r="CD369" s="58"/>
      <c r="CE369" s="58"/>
      <c r="CF369" s="58"/>
      <c r="CG369" s="58"/>
      <c r="CH369" s="58"/>
      <c r="CI369" s="58"/>
      <c r="CJ369" s="58"/>
      <c r="CK369" s="58"/>
      <c r="CL369" s="58"/>
      <c r="CM369" s="58"/>
      <c r="CN369" s="58"/>
      <c r="CO369" s="58"/>
      <c r="CP369" s="58"/>
      <c r="CQ369" s="58"/>
      <c r="CR369" s="58"/>
      <c r="CS369" s="58"/>
      <c r="CT369" s="58"/>
      <c r="CU369" s="58"/>
      <c r="CV369" s="58"/>
      <c r="CW369" s="58"/>
      <c r="CX369" s="58"/>
      <c r="CY369" s="58"/>
      <c r="CZ369" s="58"/>
      <c r="DA369" s="58"/>
      <c r="DB369" s="58"/>
      <c r="DC369" s="58"/>
      <c r="DD369" s="58"/>
      <c r="DE369" s="58"/>
      <c r="DF369" s="58"/>
      <c r="DG369" s="58"/>
      <c r="DH369" s="58"/>
      <c r="DI369" s="58"/>
      <c r="DJ369" s="58"/>
      <c r="DK369" s="58"/>
      <c r="DL369" s="58"/>
      <c r="DM369" s="58"/>
      <c r="DN369" s="58"/>
      <c r="DO369" s="58"/>
      <c r="DP369" s="58"/>
      <c r="DQ369" s="58"/>
      <c r="DR369" s="58"/>
      <c r="DS369" s="58"/>
      <c r="DT369" s="58"/>
      <c r="DU369" s="58"/>
      <c r="DV369" s="58"/>
      <c r="DW369" s="58"/>
      <c r="DX369" s="58"/>
      <c r="DY369" s="58"/>
      <c r="DZ369" s="58"/>
      <c r="EA369" s="58"/>
      <c r="EB369" s="58"/>
      <c r="EC369" s="58"/>
      <c r="ED369" s="58"/>
      <c r="EE369" s="58"/>
      <c r="EF369" s="58"/>
      <c r="EG369" s="58"/>
      <c r="EH369" s="58"/>
      <c r="EI369" s="58"/>
      <c r="EJ369" s="58"/>
      <c r="EK369" s="58"/>
      <c r="EL369" s="58"/>
      <c r="EM369" s="58"/>
      <c r="EN369" s="58"/>
      <c r="EO369" s="58"/>
      <c r="EP369" s="58"/>
      <c r="EQ369" s="58"/>
    </row>
    <row r="370" spans="1:147" outlineLevel="1" x14ac:dyDescent="0.2">
      <c r="A370" s="16">
        <v>173</v>
      </c>
      <c r="B370" s="16">
        <v>0</v>
      </c>
      <c r="C370" s="1">
        <v>4.2807078545043101E-5</v>
      </c>
      <c r="D370" s="1">
        <f t="shared" si="31"/>
        <v>-4.2807078545043101E-5</v>
      </c>
      <c r="E370" s="1">
        <f t="shared" si="32"/>
        <v>8.5615989588549356E-5</v>
      </c>
      <c r="F370" s="1">
        <f t="shared" si="33"/>
        <v>-9.2528908773717496E-3</v>
      </c>
      <c r="G370" s="1">
        <f t="shared" si="34"/>
        <v>-6.5428519064290062E-3</v>
      </c>
      <c r="H370" s="1">
        <v>5.283916029880574E-4</v>
      </c>
      <c r="I370" s="1">
        <f t="shared" si="35"/>
        <v>2.2631827609835361E-8</v>
      </c>
      <c r="J370" s="1">
        <f t="shared" si="36"/>
        <v>-6.5445811857651756E-3</v>
      </c>
      <c r="AT370" s="58"/>
      <c r="AU370" s="58"/>
      <c r="AV370" s="58"/>
      <c r="AW370" s="58"/>
      <c r="AX370" s="58"/>
      <c r="AY370" s="58"/>
      <c r="AZ370" s="58"/>
      <c r="BA370" s="71"/>
      <c r="BB370" s="58"/>
      <c r="BC370" s="58"/>
      <c r="BD370" s="58"/>
      <c r="BE370" s="58">
        <f t="shared" si="37"/>
        <v>1</v>
      </c>
      <c r="BF370" s="58">
        <f t="shared" si="38"/>
        <v>4.2807078545043101E-5</v>
      </c>
      <c r="BG370" s="58" t="e">
        <f t="shared" si="39"/>
        <v>#N/A</v>
      </c>
      <c r="BH370" s="58"/>
      <c r="BI370" s="58"/>
      <c r="BJ370" s="58"/>
      <c r="BK370" s="58"/>
      <c r="BL370" s="58"/>
      <c r="BM370" s="58"/>
      <c r="BN370" s="58"/>
      <c r="BO370" s="58"/>
      <c r="BP370" s="58"/>
      <c r="BQ370" s="58"/>
      <c r="BR370" s="58"/>
      <c r="BS370" s="58"/>
      <c r="BT370" s="58"/>
      <c r="BU370" s="58"/>
      <c r="BV370" s="58"/>
      <c r="BW370" s="58"/>
      <c r="BX370" s="58"/>
      <c r="BY370" s="58"/>
      <c r="BZ370" s="58"/>
      <c r="CA370" s="58"/>
      <c r="CB370" s="58"/>
      <c r="CC370" s="58"/>
      <c r="CD370" s="58"/>
      <c r="CE370" s="58"/>
      <c r="CF370" s="58"/>
      <c r="CG370" s="58"/>
      <c r="CH370" s="58"/>
      <c r="CI370" s="58"/>
      <c r="CJ370" s="58"/>
      <c r="CK370" s="58"/>
      <c r="CL370" s="58"/>
      <c r="CM370" s="58"/>
      <c r="CN370" s="58"/>
      <c r="CO370" s="58"/>
      <c r="CP370" s="58"/>
      <c r="CQ370" s="58"/>
      <c r="CR370" s="58"/>
      <c r="CS370" s="58"/>
      <c r="CT370" s="58"/>
      <c r="CU370" s="58"/>
      <c r="CV370" s="58"/>
      <c r="CW370" s="58"/>
      <c r="CX370" s="58"/>
      <c r="CY370" s="58"/>
      <c r="CZ370" s="58"/>
      <c r="DA370" s="58"/>
      <c r="DB370" s="58"/>
      <c r="DC370" s="58"/>
      <c r="DD370" s="58"/>
      <c r="DE370" s="58"/>
      <c r="DF370" s="58"/>
      <c r="DG370" s="58"/>
      <c r="DH370" s="58"/>
      <c r="DI370" s="58"/>
      <c r="DJ370" s="58"/>
      <c r="DK370" s="58"/>
      <c r="DL370" s="58"/>
      <c r="DM370" s="58"/>
      <c r="DN370" s="58"/>
      <c r="DO370" s="58"/>
      <c r="DP370" s="58"/>
      <c r="DQ370" s="58"/>
      <c r="DR370" s="58"/>
      <c r="DS370" s="58"/>
      <c r="DT370" s="58"/>
      <c r="DU370" s="58"/>
      <c r="DV370" s="58"/>
      <c r="DW370" s="58"/>
      <c r="DX370" s="58"/>
      <c r="DY370" s="58"/>
      <c r="DZ370" s="58"/>
      <c r="EA370" s="58"/>
      <c r="EB370" s="58"/>
      <c r="EC370" s="58"/>
      <c r="ED370" s="58"/>
      <c r="EE370" s="58"/>
      <c r="EF370" s="58"/>
      <c r="EG370" s="58"/>
      <c r="EH370" s="58"/>
      <c r="EI370" s="58"/>
      <c r="EJ370" s="58"/>
      <c r="EK370" s="58"/>
      <c r="EL370" s="58"/>
      <c r="EM370" s="58"/>
      <c r="EN370" s="58"/>
      <c r="EO370" s="58"/>
      <c r="EP370" s="58"/>
      <c r="EQ370" s="58"/>
    </row>
    <row r="371" spans="1:147" outlineLevel="1" x14ac:dyDescent="0.2">
      <c r="A371" s="16">
        <v>174</v>
      </c>
      <c r="B371" s="16">
        <v>0</v>
      </c>
      <c r="C371" s="1">
        <v>3.3333003134526081E-4</v>
      </c>
      <c r="D371" s="1">
        <f t="shared" si="31"/>
        <v>-3.3333003134526081E-4</v>
      </c>
      <c r="E371" s="1">
        <f t="shared" si="32"/>
        <v>6.6677119629697664E-4</v>
      </c>
      <c r="F371" s="1">
        <f t="shared" si="33"/>
        <v>-2.5821913102963084E-2</v>
      </c>
      <c r="G371" s="1">
        <f t="shared" si="34"/>
        <v>-1.8260371773415322E-2</v>
      </c>
      <c r="H371" s="1">
        <v>3.8988675046732315E-3</v>
      </c>
      <c r="I371" s="1">
        <f t="shared" si="35"/>
        <v>1.3051315057249859E-6</v>
      </c>
      <c r="J371" s="1">
        <f t="shared" si="36"/>
        <v>-1.8296073589955525E-2</v>
      </c>
      <c r="AT371" s="58"/>
      <c r="AU371" s="58"/>
      <c r="AV371" s="58"/>
      <c r="AW371" s="58"/>
      <c r="AX371" s="58"/>
      <c r="AY371" s="58"/>
      <c r="AZ371" s="58"/>
      <c r="BA371" s="71"/>
      <c r="BB371" s="58"/>
      <c r="BC371" s="58"/>
      <c r="BD371" s="58"/>
      <c r="BE371" s="58">
        <f t="shared" si="37"/>
        <v>1</v>
      </c>
      <c r="BF371" s="58">
        <f t="shared" si="38"/>
        <v>3.3333003134526081E-4</v>
      </c>
      <c r="BG371" s="58" t="e">
        <f t="shared" si="39"/>
        <v>#N/A</v>
      </c>
      <c r="BH371" s="58"/>
      <c r="BI371" s="58"/>
      <c r="BJ371" s="58"/>
      <c r="BK371" s="58"/>
      <c r="BL371" s="58"/>
      <c r="BM371" s="58"/>
      <c r="BN371" s="58"/>
      <c r="BO371" s="58"/>
      <c r="BP371" s="58"/>
      <c r="BQ371" s="58"/>
      <c r="BR371" s="58"/>
      <c r="BS371" s="58"/>
      <c r="BT371" s="58"/>
      <c r="BU371" s="58"/>
      <c r="BV371" s="58"/>
      <c r="BW371" s="58"/>
      <c r="BX371" s="58"/>
      <c r="BY371" s="58"/>
      <c r="BZ371" s="58"/>
      <c r="CA371" s="58"/>
      <c r="CB371" s="58"/>
      <c r="CC371" s="58"/>
      <c r="CD371" s="58"/>
      <c r="CE371" s="58"/>
      <c r="CF371" s="58"/>
      <c r="CG371" s="58"/>
      <c r="CH371" s="58"/>
      <c r="CI371" s="58"/>
      <c r="CJ371" s="58"/>
      <c r="CK371" s="58"/>
      <c r="CL371" s="58"/>
      <c r="CM371" s="58"/>
      <c r="CN371" s="58"/>
      <c r="CO371" s="58"/>
      <c r="CP371" s="58"/>
      <c r="CQ371" s="58"/>
      <c r="CR371" s="58"/>
      <c r="CS371" s="58"/>
      <c r="CT371" s="58"/>
      <c r="CU371" s="58"/>
      <c r="CV371" s="58"/>
      <c r="CW371" s="58"/>
      <c r="CX371" s="58"/>
      <c r="CY371" s="58"/>
      <c r="CZ371" s="58"/>
      <c r="DA371" s="58"/>
      <c r="DB371" s="58"/>
      <c r="DC371" s="58"/>
      <c r="DD371" s="58"/>
      <c r="DE371" s="58"/>
      <c r="DF371" s="58"/>
      <c r="DG371" s="58"/>
      <c r="DH371" s="58"/>
      <c r="DI371" s="58"/>
      <c r="DJ371" s="58"/>
      <c r="DK371" s="58"/>
      <c r="DL371" s="58"/>
      <c r="DM371" s="58"/>
      <c r="DN371" s="58"/>
      <c r="DO371" s="58"/>
      <c r="DP371" s="58"/>
      <c r="DQ371" s="58"/>
      <c r="DR371" s="58"/>
      <c r="DS371" s="58"/>
      <c r="DT371" s="58"/>
      <c r="DU371" s="58"/>
      <c r="DV371" s="58"/>
      <c r="DW371" s="58"/>
      <c r="DX371" s="58"/>
      <c r="DY371" s="58"/>
      <c r="DZ371" s="58"/>
      <c r="EA371" s="58"/>
      <c r="EB371" s="58"/>
      <c r="EC371" s="58"/>
      <c r="ED371" s="58"/>
      <c r="EE371" s="58"/>
      <c r="EF371" s="58"/>
      <c r="EG371" s="58"/>
      <c r="EH371" s="58"/>
      <c r="EI371" s="58"/>
      <c r="EJ371" s="58"/>
      <c r="EK371" s="58"/>
      <c r="EL371" s="58"/>
      <c r="EM371" s="58"/>
      <c r="EN371" s="58"/>
      <c r="EO371" s="58"/>
      <c r="EP371" s="58"/>
      <c r="EQ371" s="58"/>
    </row>
    <row r="372" spans="1:147" outlineLevel="1" x14ac:dyDescent="0.2">
      <c r="A372" s="16">
        <v>175</v>
      </c>
      <c r="B372" s="16">
        <v>0</v>
      </c>
      <c r="C372" s="1">
        <v>3.8222587973806458E-5</v>
      </c>
      <c r="D372" s="1">
        <f t="shared" si="31"/>
        <v>-3.8222587973806458E-5</v>
      </c>
      <c r="E372" s="1">
        <f t="shared" si="32"/>
        <v>7.6446636950875554E-5</v>
      </c>
      <c r="F372" s="1">
        <f t="shared" si="33"/>
        <v>-8.7433767476230578E-3</v>
      </c>
      <c r="G372" s="1">
        <f t="shared" si="34"/>
        <v>-6.182560068117569E-3</v>
      </c>
      <c r="H372" s="1">
        <v>3.3555406136072179E-4</v>
      </c>
      <c r="I372" s="1">
        <f t="shared" si="35"/>
        <v>1.2830540222100378E-8</v>
      </c>
      <c r="J372" s="1">
        <f t="shared" si="36"/>
        <v>-6.1835976208113683E-3</v>
      </c>
      <c r="AT372" s="58"/>
      <c r="AU372" s="58"/>
      <c r="AV372" s="58"/>
      <c r="AW372" s="58"/>
      <c r="AX372" s="58"/>
      <c r="AY372" s="58"/>
      <c r="AZ372" s="58"/>
      <c r="BA372" s="71"/>
      <c r="BB372" s="58"/>
      <c r="BC372" s="58"/>
      <c r="BD372" s="58"/>
      <c r="BE372" s="58">
        <f t="shared" si="37"/>
        <v>1</v>
      </c>
      <c r="BF372" s="58">
        <f t="shared" si="38"/>
        <v>3.8222587973806458E-5</v>
      </c>
      <c r="BG372" s="58" t="e">
        <f t="shared" si="39"/>
        <v>#N/A</v>
      </c>
      <c r="BH372" s="58"/>
      <c r="BI372" s="58"/>
      <c r="BJ372" s="58"/>
      <c r="BK372" s="58"/>
      <c r="BL372" s="58"/>
      <c r="BM372" s="58"/>
      <c r="BN372" s="58"/>
      <c r="BO372" s="58"/>
      <c r="BP372" s="58"/>
      <c r="BQ372" s="58"/>
      <c r="BR372" s="58"/>
      <c r="BS372" s="58"/>
      <c r="BT372" s="58"/>
      <c r="BU372" s="58"/>
      <c r="BV372" s="58"/>
      <c r="BW372" s="58"/>
      <c r="BX372" s="58"/>
      <c r="BY372" s="58"/>
      <c r="BZ372" s="58"/>
      <c r="CA372" s="58"/>
      <c r="CB372" s="58"/>
      <c r="CC372" s="58"/>
      <c r="CD372" s="58"/>
      <c r="CE372" s="58"/>
      <c r="CF372" s="58"/>
      <c r="CG372" s="58"/>
      <c r="CH372" s="58"/>
      <c r="CI372" s="58"/>
      <c r="CJ372" s="58"/>
      <c r="CK372" s="58"/>
      <c r="CL372" s="58"/>
      <c r="CM372" s="58"/>
      <c r="CN372" s="58"/>
      <c r="CO372" s="58"/>
      <c r="CP372" s="58"/>
      <c r="CQ372" s="58"/>
      <c r="CR372" s="58"/>
      <c r="CS372" s="58"/>
      <c r="CT372" s="58"/>
      <c r="CU372" s="58"/>
      <c r="CV372" s="58"/>
      <c r="CW372" s="58"/>
      <c r="CX372" s="58"/>
      <c r="CY372" s="58"/>
      <c r="CZ372" s="58"/>
      <c r="DA372" s="58"/>
      <c r="DB372" s="58"/>
      <c r="DC372" s="58"/>
      <c r="DD372" s="58"/>
      <c r="DE372" s="58"/>
      <c r="DF372" s="58"/>
      <c r="DG372" s="58"/>
      <c r="DH372" s="58"/>
      <c r="DI372" s="58"/>
      <c r="DJ372" s="58"/>
      <c r="DK372" s="58"/>
      <c r="DL372" s="58"/>
      <c r="DM372" s="58"/>
      <c r="DN372" s="58"/>
      <c r="DO372" s="58"/>
      <c r="DP372" s="58"/>
      <c r="DQ372" s="58"/>
      <c r="DR372" s="58"/>
      <c r="DS372" s="58"/>
      <c r="DT372" s="58"/>
      <c r="DU372" s="58"/>
      <c r="DV372" s="58"/>
      <c r="DW372" s="58"/>
      <c r="DX372" s="58"/>
      <c r="DY372" s="58"/>
      <c r="DZ372" s="58"/>
      <c r="EA372" s="58"/>
      <c r="EB372" s="58"/>
      <c r="EC372" s="58"/>
      <c r="ED372" s="58"/>
      <c r="EE372" s="58"/>
      <c r="EF372" s="58"/>
      <c r="EG372" s="58"/>
      <c r="EH372" s="58"/>
      <c r="EI372" s="58"/>
      <c r="EJ372" s="58"/>
      <c r="EK372" s="58"/>
      <c r="EL372" s="58"/>
      <c r="EM372" s="58"/>
      <c r="EN372" s="58"/>
      <c r="EO372" s="58"/>
      <c r="EP372" s="58"/>
      <c r="EQ372" s="58"/>
    </row>
    <row r="373" spans="1:147" outlineLevel="1" x14ac:dyDescent="0.2">
      <c r="A373" s="16">
        <v>176</v>
      </c>
      <c r="B373" s="16">
        <v>0</v>
      </c>
      <c r="C373" s="1">
        <v>3.4814531971333818E-8</v>
      </c>
      <c r="D373" s="1">
        <f t="shared" si="31"/>
        <v>-3.4814531971333818E-8</v>
      </c>
      <c r="E373" s="1">
        <f t="shared" si="32"/>
        <v>6.9629064856392306E-8</v>
      </c>
      <c r="F373" s="1">
        <f t="shared" si="33"/>
        <v>-2.638731984427223E-4</v>
      </c>
      <c r="G373" s="1">
        <f t="shared" si="34"/>
        <v>-1.8658653001592986E-4</v>
      </c>
      <c r="H373" s="1">
        <v>7.9930172317725458E-7</v>
      </c>
      <c r="I373" s="1">
        <f t="shared" si="35"/>
        <v>2.7827338607531437E-14</v>
      </c>
      <c r="J373" s="1">
        <f t="shared" si="36"/>
        <v>-1.8658660458544205E-4</v>
      </c>
      <c r="AT373" s="58"/>
      <c r="AU373" s="58"/>
      <c r="AV373" s="58"/>
      <c r="AW373" s="58"/>
      <c r="AX373" s="58"/>
      <c r="AY373" s="58"/>
      <c r="AZ373" s="58"/>
      <c r="BA373" s="71"/>
      <c r="BB373" s="58"/>
      <c r="BC373" s="58"/>
      <c r="BD373" s="58"/>
      <c r="BE373" s="58">
        <f t="shared" si="37"/>
        <v>1</v>
      </c>
      <c r="BF373" s="58">
        <f t="shared" si="38"/>
        <v>3.4814531971333818E-8</v>
      </c>
      <c r="BG373" s="58" t="e">
        <f t="shared" si="39"/>
        <v>#N/A</v>
      </c>
      <c r="BH373" s="58"/>
      <c r="BI373" s="58"/>
      <c r="BJ373" s="58"/>
      <c r="BK373" s="58"/>
      <c r="BL373" s="58"/>
      <c r="BM373" s="58"/>
      <c r="BN373" s="58"/>
      <c r="BO373" s="58"/>
      <c r="BP373" s="58"/>
      <c r="BQ373" s="58"/>
      <c r="BR373" s="58"/>
      <c r="BS373" s="58"/>
      <c r="BT373" s="58"/>
      <c r="BU373" s="58"/>
      <c r="BV373" s="58"/>
      <c r="BW373" s="58"/>
      <c r="BX373" s="58"/>
      <c r="BY373" s="58"/>
      <c r="BZ373" s="58"/>
      <c r="CA373" s="58"/>
      <c r="CB373" s="58"/>
      <c r="CC373" s="58"/>
      <c r="CD373" s="58"/>
      <c r="CE373" s="58"/>
      <c r="CF373" s="58"/>
      <c r="CG373" s="58"/>
      <c r="CH373" s="58"/>
      <c r="CI373" s="58"/>
      <c r="CJ373" s="58"/>
      <c r="CK373" s="58"/>
      <c r="CL373" s="58"/>
      <c r="CM373" s="58"/>
      <c r="CN373" s="58"/>
      <c r="CO373" s="58"/>
      <c r="CP373" s="58"/>
      <c r="CQ373" s="58"/>
      <c r="CR373" s="58"/>
      <c r="CS373" s="58"/>
      <c r="CT373" s="58"/>
      <c r="CU373" s="58"/>
      <c r="CV373" s="58"/>
      <c r="CW373" s="58"/>
      <c r="CX373" s="58"/>
      <c r="CY373" s="58"/>
      <c r="CZ373" s="58"/>
      <c r="DA373" s="58"/>
      <c r="DB373" s="58"/>
      <c r="DC373" s="58"/>
      <c r="DD373" s="58"/>
      <c r="DE373" s="58"/>
      <c r="DF373" s="58"/>
      <c r="DG373" s="58"/>
      <c r="DH373" s="58"/>
      <c r="DI373" s="58"/>
      <c r="DJ373" s="58"/>
      <c r="DK373" s="58"/>
      <c r="DL373" s="58"/>
      <c r="DM373" s="58"/>
      <c r="DN373" s="58"/>
      <c r="DO373" s="58"/>
      <c r="DP373" s="58"/>
      <c r="DQ373" s="58"/>
      <c r="DR373" s="58"/>
      <c r="DS373" s="58"/>
      <c r="DT373" s="58"/>
      <c r="DU373" s="58"/>
      <c r="DV373" s="58"/>
      <c r="DW373" s="58"/>
      <c r="DX373" s="58"/>
      <c r="DY373" s="58"/>
      <c r="DZ373" s="58"/>
      <c r="EA373" s="58"/>
      <c r="EB373" s="58"/>
      <c r="EC373" s="58"/>
      <c r="ED373" s="58"/>
      <c r="EE373" s="58"/>
      <c r="EF373" s="58"/>
      <c r="EG373" s="58"/>
      <c r="EH373" s="58"/>
      <c r="EI373" s="58"/>
      <c r="EJ373" s="58"/>
      <c r="EK373" s="58"/>
      <c r="EL373" s="58"/>
      <c r="EM373" s="58"/>
      <c r="EN373" s="58"/>
      <c r="EO373" s="58"/>
      <c r="EP373" s="58"/>
      <c r="EQ373" s="58"/>
    </row>
    <row r="374" spans="1:147" outlineLevel="1" x14ac:dyDescent="0.2">
      <c r="A374" s="16">
        <v>177</v>
      </c>
      <c r="B374" s="16">
        <v>0</v>
      </c>
      <c r="C374" s="1">
        <v>4.8639380489248346E-8</v>
      </c>
      <c r="D374" s="1">
        <f t="shared" si="31"/>
        <v>-4.8639380489248346E-8</v>
      </c>
      <c r="E374" s="1">
        <f t="shared" si="32"/>
        <v>9.7278763565673835E-8</v>
      </c>
      <c r="F374" s="1">
        <f t="shared" si="33"/>
        <v>-3.1189543691063172E-4</v>
      </c>
      <c r="G374" s="1">
        <f t="shared" si="34"/>
        <v>-2.2054338089146498E-4</v>
      </c>
      <c r="H374" s="1">
        <v>1.0310636480539207E-6</v>
      </c>
      <c r="I374" s="1">
        <f t="shared" si="35"/>
        <v>5.0150351233810685E-14</v>
      </c>
      <c r="J374" s="1">
        <f t="shared" si="36"/>
        <v>-2.2054349458868432E-4</v>
      </c>
      <c r="AT374" s="58"/>
      <c r="AU374" s="58"/>
      <c r="AV374" s="58"/>
      <c r="AW374" s="58"/>
      <c r="AX374" s="58"/>
      <c r="AY374" s="58"/>
      <c r="AZ374" s="58"/>
      <c r="BA374" s="71"/>
      <c r="BB374" s="58"/>
      <c r="BC374" s="58"/>
      <c r="BD374" s="58"/>
      <c r="BE374" s="58">
        <f t="shared" si="37"/>
        <v>1</v>
      </c>
      <c r="BF374" s="58">
        <f t="shared" si="38"/>
        <v>4.8639380489248346E-8</v>
      </c>
      <c r="BG374" s="58" t="e">
        <f t="shared" si="39"/>
        <v>#N/A</v>
      </c>
      <c r="BH374" s="58"/>
      <c r="BI374" s="58"/>
      <c r="BJ374" s="58"/>
      <c r="BK374" s="58"/>
      <c r="BL374" s="58"/>
      <c r="BM374" s="58"/>
      <c r="BN374" s="58"/>
      <c r="BO374" s="58"/>
      <c r="BP374" s="58"/>
      <c r="BQ374" s="58"/>
      <c r="BR374" s="58"/>
      <c r="BS374" s="58"/>
      <c r="BT374" s="58"/>
      <c r="BU374" s="58"/>
      <c r="BV374" s="58"/>
      <c r="BW374" s="58"/>
      <c r="BX374" s="58"/>
      <c r="BY374" s="58"/>
      <c r="BZ374" s="58"/>
      <c r="CA374" s="58"/>
      <c r="CB374" s="58"/>
      <c r="CC374" s="58"/>
      <c r="CD374" s="58"/>
      <c r="CE374" s="58"/>
      <c r="CF374" s="58"/>
      <c r="CG374" s="58"/>
      <c r="CH374" s="58"/>
      <c r="CI374" s="58"/>
      <c r="CJ374" s="58"/>
      <c r="CK374" s="58"/>
      <c r="CL374" s="58"/>
      <c r="CM374" s="58"/>
      <c r="CN374" s="58"/>
      <c r="CO374" s="58"/>
      <c r="CP374" s="58"/>
      <c r="CQ374" s="58"/>
      <c r="CR374" s="58"/>
      <c r="CS374" s="58"/>
      <c r="CT374" s="58"/>
      <c r="CU374" s="58"/>
      <c r="CV374" s="58"/>
      <c r="CW374" s="58"/>
      <c r="CX374" s="58"/>
      <c r="CY374" s="58"/>
      <c r="CZ374" s="58"/>
      <c r="DA374" s="58"/>
      <c r="DB374" s="58"/>
      <c r="DC374" s="58"/>
      <c r="DD374" s="58"/>
      <c r="DE374" s="58"/>
      <c r="DF374" s="58"/>
      <c r="DG374" s="58"/>
      <c r="DH374" s="58"/>
      <c r="DI374" s="58"/>
      <c r="DJ374" s="58"/>
      <c r="DK374" s="58"/>
      <c r="DL374" s="58"/>
      <c r="DM374" s="58"/>
      <c r="DN374" s="58"/>
      <c r="DO374" s="58"/>
      <c r="DP374" s="58"/>
      <c r="DQ374" s="58"/>
      <c r="DR374" s="58"/>
      <c r="DS374" s="58"/>
      <c r="DT374" s="58"/>
      <c r="DU374" s="58"/>
      <c r="DV374" s="58"/>
      <c r="DW374" s="58"/>
      <c r="DX374" s="58"/>
      <c r="DY374" s="58"/>
      <c r="DZ374" s="58"/>
      <c r="EA374" s="58"/>
      <c r="EB374" s="58"/>
      <c r="EC374" s="58"/>
      <c r="ED374" s="58"/>
      <c r="EE374" s="58"/>
      <c r="EF374" s="58"/>
      <c r="EG374" s="58"/>
      <c r="EH374" s="58"/>
      <c r="EI374" s="58"/>
      <c r="EJ374" s="58"/>
      <c r="EK374" s="58"/>
      <c r="EL374" s="58"/>
      <c r="EM374" s="58"/>
      <c r="EN374" s="58"/>
      <c r="EO374" s="58"/>
      <c r="EP374" s="58"/>
      <c r="EQ374" s="58"/>
    </row>
    <row r="375" spans="1:147" outlineLevel="1" x14ac:dyDescent="0.2">
      <c r="A375" s="16">
        <v>178</v>
      </c>
      <c r="B375" s="16">
        <v>0</v>
      </c>
      <c r="C375" s="1">
        <v>1.4285597497841792E-3</v>
      </c>
      <c r="D375" s="1">
        <f t="shared" si="31"/>
        <v>-1.4285597497841792E-3</v>
      </c>
      <c r="E375" s="1">
        <f t="shared" si="32"/>
        <v>2.8591622281986229E-3</v>
      </c>
      <c r="F375" s="1">
        <f t="shared" si="33"/>
        <v>-5.3471134532555253E-2</v>
      </c>
      <c r="G375" s="1">
        <f t="shared" si="34"/>
        <v>-3.7823318895808561E-2</v>
      </c>
      <c r="H375" s="1">
        <v>5.8953863827567255E-3</v>
      </c>
      <c r="I375" s="1">
        <f t="shared" si="35"/>
        <v>8.4839764309013437E-6</v>
      </c>
      <c r="J375" s="1">
        <f t="shared" si="36"/>
        <v>-3.7935305834076657E-2</v>
      </c>
      <c r="AT375" s="58"/>
      <c r="AU375" s="58"/>
      <c r="AV375" s="58"/>
      <c r="AW375" s="58"/>
      <c r="AX375" s="58"/>
      <c r="AY375" s="58"/>
      <c r="AZ375" s="58"/>
      <c r="BA375" s="71"/>
      <c r="BB375" s="58"/>
      <c r="BC375" s="58"/>
      <c r="BD375" s="58"/>
      <c r="BE375" s="58">
        <f t="shared" si="37"/>
        <v>1</v>
      </c>
      <c r="BF375" s="58">
        <f t="shared" si="38"/>
        <v>1.4285597497841792E-3</v>
      </c>
      <c r="BG375" s="58" t="e">
        <f t="shared" si="39"/>
        <v>#N/A</v>
      </c>
      <c r="BH375" s="58"/>
      <c r="BI375" s="58"/>
      <c r="BJ375" s="58"/>
      <c r="BK375" s="58"/>
      <c r="BL375" s="58"/>
      <c r="BM375" s="58"/>
      <c r="BN375" s="58"/>
      <c r="BO375" s="58"/>
      <c r="BP375" s="58"/>
      <c r="BQ375" s="58"/>
      <c r="BR375" s="58"/>
      <c r="BS375" s="58"/>
      <c r="BT375" s="58"/>
      <c r="BU375" s="58"/>
      <c r="BV375" s="58"/>
      <c r="BW375" s="58"/>
      <c r="BX375" s="58"/>
      <c r="BY375" s="58"/>
      <c r="BZ375" s="58"/>
      <c r="CA375" s="58"/>
      <c r="CB375" s="58"/>
      <c r="CC375" s="58"/>
      <c r="CD375" s="58"/>
      <c r="CE375" s="58"/>
      <c r="CF375" s="58"/>
      <c r="CG375" s="58"/>
      <c r="CH375" s="58"/>
      <c r="CI375" s="58"/>
      <c r="CJ375" s="58"/>
      <c r="CK375" s="58"/>
      <c r="CL375" s="58"/>
      <c r="CM375" s="58"/>
      <c r="CN375" s="58"/>
      <c r="CO375" s="58"/>
      <c r="CP375" s="58"/>
      <c r="CQ375" s="58"/>
      <c r="CR375" s="58"/>
      <c r="CS375" s="58"/>
      <c r="CT375" s="58"/>
      <c r="CU375" s="58"/>
      <c r="CV375" s="58"/>
      <c r="CW375" s="58"/>
      <c r="CX375" s="58"/>
      <c r="CY375" s="58"/>
      <c r="CZ375" s="58"/>
      <c r="DA375" s="58"/>
      <c r="DB375" s="58"/>
      <c r="DC375" s="58"/>
      <c r="DD375" s="58"/>
      <c r="DE375" s="58"/>
      <c r="DF375" s="58"/>
      <c r="DG375" s="58"/>
      <c r="DH375" s="58"/>
      <c r="DI375" s="58"/>
      <c r="DJ375" s="58"/>
      <c r="DK375" s="58"/>
      <c r="DL375" s="58"/>
      <c r="DM375" s="58"/>
      <c r="DN375" s="58"/>
      <c r="DO375" s="58"/>
      <c r="DP375" s="58"/>
      <c r="DQ375" s="58"/>
      <c r="DR375" s="58"/>
      <c r="DS375" s="58"/>
      <c r="DT375" s="58"/>
      <c r="DU375" s="58"/>
      <c r="DV375" s="58"/>
      <c r="DW375" s="58"/>
      <c r="DX375" s="58"/>
      <c r="DY375" s="58"/>
      <c r="DZ375" s="58"/>
      <c r="EA375" s="58"/>
      <c r="EB375" s="58"/>
      <c r="EC375" s="58"/>
      <c r="ED375" s="58"/>
      <c r="EE375" s="58"/>
      <c r="EF375" s="58"/>
      <c r="EG375" s="58"/>
      <c r="EH375" s="58"/>
      <c r="EI375" s="58"/>
      <c r="EJ375" s="58"/>
      <c r="EK375" s="58"/>
      <c r="EL375" s="58"/>
      <c r="EM375" s="58"/>
      <c r="EN375" s="58"/>
      <c r="EO375" s="58"/>
      <c r="EP375" s="58"/>
      <c r="EQ375" s="58"/>
    </row>
    <row r="376" spans="1:147" outlineLevel="1" x14ac:dyDescent="0.2">
      <c r="A376" s="16">
        <v>179</v>
      </c>
      <c r="B376" s="16">
        <v>0</v>
      </c>
      <c r="C376" s="1">
        <v>1.539997516672746E-3</v>
      </c>
      <c r="D376" s="1">
        <f t="shared" si="31"/>
        <v>-1.539997516672746E-3</v>
      </c>
      <c r="E376" s="1">
        <f t="shared" si="32"/>
        <v>3.0823690633433086E-3</v>
      </c>
      <c r="F376" s="1">
        <f t="shared" si="33"/>
        <v>-5.5519087378516123E-2</v>
      </c>
      <c r="G376" s="1">
        <f t="shared" si="34"/>
        <v>-3.927305395437896E-2</v>
      </c>
      <c r="H376" s="1">
        <v>1.2497801497773743E-2</v>
      </c>
      <c r="I376" s="1">
        <f t="shared" si="35"/>
        <v>1.9520228618801702E-5</v>
      </c>
      <c r="J376" s="1">
        <f t="shared" si="36"/>
        <v>-3.9520791939463493E-2</v>
      </c>
      <c r="AT376" s="58"/>
      <c r="AU376" s="58"/>
      <c r="AV376" s="58"/>
      <c r="AW376" s="58"/>
      <c r="AX376" s="58"/>
      <c r="AY376" s="58"/>
      <c r="AZ376" s="58"/>
      <c r="BA376" s="71"/>
      <c r="BB376" s="58"/>
      <c r="BC376" s="58"/>
      <c r="BD376" s="58"/>
      <c r="BE376" s="58">
        <f t="shared" si="37"/>
        <v>1</v>
      </c>
      <c r="BF376" s="58">
        <f t="shared" si="38"/>
        <v>1.539997516672746E-3</v>
      </c>
      <c r="BG376" s="58" t="e">
        <f t="shared" si="39"/>
        <v>#N/A</v>
      </c>
      <c r="BH376" s="58"/>
      <c r="BI376" s="58"/>
      <c r="BJ376" s="58"/>
      <c r="BK376" s="58"/>
      <c r="BL376" s="58"/>
      <c r="BM376" s="58"/>
      <c r="BN376" s="58"/>
      <c r="BO376" s="58"/>
      <c r="BP376" s="58"/>
      <c r="BQ376" s="58"/>
      <c r="BR376" s="58"/>
      <c r="BS376" s="58"/>
      <c r="BT376" s="58"/>
      <c r="BU376" s="58"/>
      <c r="BV376" s="58"/>
      <c r="BW376" s="58"/>
      <c r="BX376" s="58"/>
      <c r="BY376" s="58"/>
      <c r="BZ376" s="58"/>
      <c r="CA376" s="58"/>
      <c r="CB376" s="58"/>
      <c r="CC376" s="58"/>
      <c r="CD376" s="58"/>
      <c r="CE376" s="58"/>
      <c r="CF376" s="58"/>
      <c r="CG376" s="58"/>
      <c r="CH376" s="58"/>
      <c r="CI376" s="58"/>
      <c r="CJ376" s="58"/>
      <c r="CK376" s="58"/>
      <c r="CL376" s="58"/>
      <c r="CM376" s="58"/>
      <c r="CN376" s="58"/>
      <c r="CO376" s="58"/>
      <c r="CP376" s="58"/>
      <c r="CQ376" s="58"/>
      <c r="CR376" s="58"/>
      <c r="CS376" s="58"/>
      <c r="CT376" s="58"/>
      <c r="CU376" s="58"/>
      <c r="CV376" s="58"/>
      <c r="CW376" s="58"/>
      <c r="CX376" s="58"/>
      <c r="CY376" s="58"/>
      <c r="CZ376" s="58"/>
      <c r="DA376" s="58"/>
      <c r="DB376" s="58"/>
      <c r="DC376" s="58"/>
      <c r="DD376" s="58"/>
      <c r="DE376" s="58"/>
      <c r="DF376" s="58"/>
      <c r="DG376" s="58"/>
      <c r="DH376" s="58"/>
      <c r="DI376" s="58"/>
      <c r="DJ376" s="58"/>
      <c r="DK376" s="58"/>
      <c r="DL376" s="58"/>
      <c r="DM376" s="58"/>
      <c r="DN376" s="58"/>
      <c r="DO376" s="58"/>
      <c r="DP376" s="58"/>
      <c r="DQ376" s="58"/>
      <c r="DR376" s="58"/>
      <c r="DS376" s="58"/>
      <c r="DT376" s="58"/>
      <c r="DU376" s="58"/>
      <c r="DV376" s="58"/>
      <c r="DW376" s="58"/>
      <c r="DX376" s="58"/>
      <c r="DY376" s="58"/>
      <c r="DZ376" s="58"/>
      <c r="EA376" s="58"/>
      <c r="EB376" s="58"/>
      <c r="EC376" s="58"/>
      <c r="ED376" s="58"/>
      <c r="EE376" s="58"/>
      <c r="EF376" s="58"/>
      <c r="EG376" s="58"/>
      <c r="EH376" s="58"/>
      <c r="EI376" s="58"/>
      <c r="EJ376" s="58"/>
      <c r="EK376" s="58"/>
      <c r="EL376" s="58"/>
      <c r="EM376" s="58"/>
      <c r="EN376" s="58"/>
      <c r="EO376" s="58"/>
      <c r="EP376" s="58"/>
      <c r="EQ376" s="58"/>
    </row>
    <row r="377" spans="1:147" outlineLevel="1" x14ac:dyDescent="0.2">
      <c r="A377" s="16">
        <v>180</v>
      </c>
      <c r="B377" s="16">
        <v>0</v>
      </c>
      <c r="C377" s="1">
        <v>9.8466756325801515E-4</v>
      </c>
      <c r="D377" s="1">
        <f t="shared" si="31"/>
        <v>-9.8466756325801515E-4</v>
      </c>
      <c r="E377" s="1">
        <f t="shared" si="32"/>
        <v>1.970305333666292E-3</v>
      </c>
      <c r="F377" s="1">
        <f t="shared" si="33"/>
        <v>-4.4388121537932777E-2</v>
      </c>
      <c r="G377" s="1">
        <f t="shared" si="34"/>
        <v>-3.1394873612000364E-2</v>
      </c>
      <c r="H377" s="1">
        <v>3.9986625415203555E-3</v>
      </c>
      <c r="I377" s="1">
        <f t="shared" si="35"/>
        <v>3.9570570422030783E-6</v>
      </c>
      <c r="J377" s="1">
        <f t="shared" si="36"/>
        <v>-3.1457831237319586E-2</v>
      </c>
      <c r="AT377" s="58"/>
      <c r="AU377" s="58"/>
      <c r="AV377" s="58"/>
      <c r="AW377" s="58"/>
      <c r="AX377" s="58"/>
      <c r="AY377" s="58"/>
      <c r="AZ377" s="58"/>
      <c r="BA377" s="71"/>
      <c r="BB377" s="58"/>
      <c r="BC377" s="58"/>
      <c r="BD377" s="58"/>
      <c r="BE377" s="58">
        <f t="shared" si="37"/>
        <v>1</v>
      </c>
      <c r="BF377" s="58">
        <f t="shared" si="38"/>
        <v>9.8466756325801515E-4</v>
      </c>
      <c r="BG377" s="58" t="e">
        <f t="shared" si="39"/>
        <v>#N/A</v>
      </c>
      <c r="BH377" s="58"/>
      <c r="BI377" s="58"/>
      <c r="BJ377" s="58"/>
      <c r="BK377" s="58"/>
      <c r="BL377" s="58"/>
      <c r="BM377" s="58"/>
      <c r="BN377" s="58"/>
      <c r="BO377" s="58"/>
      <c r="BP377" s="58"/>
      <c r="BQ377" s="58"/>
      <c r="BR377" s="58"/>
      <c r="BS377" s="58"/>
      <c r="BT377" s="58"/>
      <c r="BU377" s="58"/>
      <c r="BV377" s="58"/>
      <c r="BW377" s="58"/>
      <c r="BX377" s="58"/>
      <c r="BY377" s="58"/>
      <c r="BZ377" s="58"/>
      <c r="CA377" s="58"/>
      <c r="CB377" s="58"/>
      <c r="CC377" s="58"/>
      <c r="CD377" s="58"/>
      <c r="CE377" s="58"/>
      <c r="CF377" s="58"/>
      <c r="CG377" s="58"/>
      <c r="CH377" s="58"/>
      <c r="CI377" s="58"/>
      <c r="CJ377" s="58"/>
      <c r="CK377" s="58"/>
      <c r="CL377" s="58"/>
      <c r="CM377" s="58"/>
      <c r="CN377" s="58"/>
      <c r="CO377" s="58"/>
      <c r="CP377" s="58"/>
      <c r="CQ377" s="58"/>
      <c r="CR377" s="58"/>
      <c r="CS377" s="58"/>
      <c r="CT377" s="58"/>
      <c r="CU377" s="58"/>
      <c r="CV377" s="58"/>
      <c r="CW377" s="58"/>
      <c r="CX377" s="58"/>
      <c r="CY377" s="58"/>
      <c r="CZ377" s="58"/>
      <c r="DA377" s="58"/>
      <c r="DB377" s="58"/>
      <c r="DC377" s="58"/>
      <c r="DD377" s="58"/>
      <c r="DE377" s="58"/>
      <c r="DF377" s="58"/>
      <c r="DG377" s="58"/>
      <c r="DH377" s="58"/>
      <c r="DI377" s="58"/>
      <c r="DJ377" s="58"/>
      <c r="DK377" s="58"/>
      <c r="DL377" s="58"/>
      <c r="DM377" s="58"/>
      <c r="DN377" s="58"/>
      <c r="DO377" s="58"/>
      <c r="DP377" s="58"/>
      <c r="DQ377" s="58"/>
      <c r="DR377" s="58"/>
      <c r="DS377" s="58"/>
      <c r="DT377" s="58"/>
      <c r="DU377" s="58"/>
      <c r="DV377" s="58"/>
      <c r="DW377" s="58"/>
      <c r="DX377" s="58"/>
      <c r="DY377" s="58"/>
      <c r="DZ377" s="58"/>
      <c r="EA377" s="58"/>
      <c r="EB377" s="58"/>
      <c r="EC377" s="58"/>
      <c r="ED377" s="58"/>
      <c r="EE377" s="58"/>
      <c r="EF377" s="58"/>
      <c r="EG377" s="58"/>
      <c r="EH377" s="58"/>
      <c r="EI377" s="58"/>
      <c r="EJ377" s="58"/>
      <c r="EK377" s="58"/>
      <c r="EL377" s="58"/>
      <c r="EM377" s="58"/>
      <c r="EN377" s="58"/>
      <c r="EO377" s="58"/>
      <c r="EP377" s="58"/>
      <c r="EQ377" s="58"/>
    </row>
    <row r="378" spans="1:147" outlineLevel="1" x14ac:dyDescent="0.2">
      <c r="A378" s="16">
        <v>181</v>
      </c>
      <c r="B378" s="16">
        <v>0</v>
      </c>
      <c r="C378" s="1">
        <v>1.9740117019037084E-6</v>
      </c>
      <c r="D378" s="1">
        <f t="shared" si="31"/>
        <v>-1.9740117019037084E-6</v>
      </c>
      <c r="E378" s="1">
        <f t="shared" si="32"/>
        <v>3.9480273003438628E-6</v>
      </c>
      <c r="F378" s="1">
        <f t="shared" si="33"/>
        <v>-1.9869643429975947E-3</v>
      </c>
      <c r="G378" s="1">
        <f t="shared" si="34"/>
        <v>-1.4049966543140235E-3</v>
      </c>
      <c r="H378" s="1">
        <v>2.5351016341438207E-5</v>
      </c>
      <c r="I378" s="1">
        <f t="shared" si="35"/>
        <v>5.0044570379935814E-11</v>
      </c>
      <c r="J378" s="1">
        <f t="shared" si="36"/>
        <v>-1.4050144636992103E-3</v>
      </c>
      <c r="AT378" s="58"/>
      <c r="AU378" s="58"/>
      <c r="AV378" s="58"/>
      <c r="AW378" s="58"/>
      <c r="AX378" s="58"/>
      <c r="AY378" s="58"/>
      <c r="AZ378" s="58"/>
      <c r="BA378" s="71"/>
      <c r="BB378" s="58"/>
      <c r="BC378" s="58"/>
      <c r="BD378" s="58"/>
      <c r="BE378" s="58">
        <f t="shared" si="37"/>
        <v>1</v>
      </c>
      <c r="BF378" s="58">
        <f t="shared" si="38"/>
        <v>1.9740117019037084E-6</v>
      </c>
      <c r="BG378" s="58" t="e">
        <f t="shared" si="39"/>
        <v>#N/A</v>
      </c>
      <c r="BH378" s="58"/>
      <c r="BI378" s="58"/>
      <c r="BJ378" s="58"/>
      <c r="BK378" s="58"/>
      <c r="BL378" s="58"/>
      <c r="BM378" s="58"/>
      <c r="BN378" s="58"/>
      <c r="BO378" s="58"/>
      <c r="BP378" s="58"/>
      <c r="BQ378" s="58"/>
      <c r="BR378" s="58"/>
      <c r="BS378" s="58"/>
      <c r="BT378" s="58"/>
      <c r="BU378" s="58"/>
      <c r="BV378" s="58"/>
      <c r="BW378" s="58"/>
      <c r="BX378" s="58"/>
      <c r="BY378" s="58"/>
      <c r="BZ378" s="58"/>
      <c r="CA378" s="58"/>
      <c r="CB378" s="58"/>
      <c r="CC378" s="58"/>
      <c r="CD378" s="58"/>
      <c r="CE378" s="58"/>
      <c r="CF378" s="58"/>
      <c r="CG378" s="58"/>
      <c r="CH378" s="58"/>
      <c r="CI378" s="58"/>
      <c r="CJ378" s="58"/>
      <c r="CK378" s="58"/>
      <c r="CL378" s="58"/>
      <c r="CM378" s="58"/>
      <c r="CN378" s="58"/>
      <c r="CO378" s="58"/>
      <c r="CP378" s="58"/>
      <c r="CQ378" s="58"/>
      <c r="CR378" s="58"/>
      <c r="CS378" s="58"/>
      <c r="CT378" s="58"/>
      <c r="CU378" s="58"/>
      <c r="CV378" s="58"/>
      <c r="CW378" s="58"/>
      <c r="CX378" s="58"/>
      <c r="CY378" s="58"/>
      <c r="CZ378" s="58"/>
      <c r="DA378" s="58"/>
      <c r="DB378" s="58"/>
      <c r="DC378" s="58"/>
      <c r="DD378" s="58"/>
      <c r="DE378" s="58"/>
      <c r="DF378" s="58"/>
      <c r="DG378" s="58"/>
      <c r="DH378" s="58"/>
      <c r="DI378" s="58"/>
      <c r="DJ378" s="58"/>
      <c r="DK378" s="58"/>
      <c r="DL378" s="58"/>
      <c r="DM378" s="58"/>
      <c r="DN378" s="58"/>
      <c r="DO378" s="58"/>
      <c r="DP378" s="58"/>
      <c r="DQ378" s="58"/>
      <c r="DR378" s="58"/>
      <c r="DS378" s="58"/>
      <c r="DT378" s="58"/>
      <c r="DU378" s="58"/>
      <c r="DV378" s="58"/>
      <c r="DW378" s="58"/>
      <c r="DX378" s="58"/>
      <c r="DY378" s="58"/>
      <c r="DZ378" s="58"/>
      <c r="EA378" s="58"/>
      <c r="EB378" s="58"/>
      <c r="EC378" s="58"/>
      <c r="ED378" s="58"/>
      <c r="EE378" s="58"/>
      <c r="EF378" s="58"/>
      <c r="EG378" s="58"/>
      <c r="EH378" s="58"/>
      <c r="EI378" s="58"/>
      <c r="EJ378" s="58"/>
      <c r="EK378" s="58"/>
      <c r="EL378" s="58"/>
      <c r="EM378" s="58"/>
      <c r="EN378" s="58"/>
      <c r="EO378" s="58"/>
      <c r="EP378" s="58"/>
      <c r="EQ378" s="58"/>
    </row>
    <row r="379" spans="1:147" outlineLevel="1" x14ac:dyDescent="0.2">
      <c r="A379" s="16">
        <v>182</v>
      </c>
      <c r="B379" s="16">
        <v>0</v>
      </c>
      <c r="C379" s="1">
        <v>1.1931367644053704E-7</v>
      </c>
      <c r="D379" s="1">
        <f t="shared" si="31"/>
        <v>-1.1931367644053704E-7</v>
      </c>
      <c r="E379" s="1">
        <f t="shared" si="32"/>
        <v>2.3862736717458338E-7</v>
      </c>
      <c r="F379" s="1">
        <f t="shared" si="33"/>
        <v>-4.8849500220021021E-4</v>
      </c>
      <c r="G379" s="1">
        <f t="shared" si="34"/>
        <v>-3.4541813889298306E-4</v>
      </c>
      <c r="H379" s="1">
        <v>2.3116725711216623E-6</v>
      </c>
      <c r="I379" s="1">
        <f t="shared" si="35"/>
        <v>2.7581482368924162E-13</v>
      </c>
      <c r="J379" s="1">
        <f t="shared" si="36"/>
        <v>-3.4541853814049392E-4</v>
      </c>
      <c r="AT379" s="58"/>
      <c r="AU379" s="58"/>
      <c r="AV379" s="58"/>
      <c r="AW379" s="58"/>
      <c r="AX379" s="58"/>
      <c r="AY379" s="58"/>
      <c r="AZ379" s="58"/>
      <c r="BA379" s="71"/>
      <c r="BB379" s="58"/>
      <c r="BC379" s="58"/>
      <c r="BD379" s="58"/>
      <c r="BE379" s="58">
        <f t="shared" si="37"/>
        <v>1</v>
      </c>
      <c r="BF379" s="58">
        <f t="shared" si="38"/>
        <v>1.1931367644053704E-7</v>
      </c>
      <c r="BG379" s="58" t="e">
        <f t="shared" si="39"/>
        <v>#N/A</v>
      </c>
      <c r="BH379" s="58"/>
      <c r="BI379" s="58"/>
      <c r="BJ379" s="58"/>
      <c r="BK379" s="58"/>
      <c r="BL379" s="58"/>
      <c r="BM379" s="58"/>
      <c r="BN379" s="58"/>
      <c r="BO379" s="58"/>
      <c r="BP379" s="58"/>
      <c r="BQ379" s="58"/>
      <c r="BR379" s="58"/>
      <c r="BS379" s="58"/>
      <c r="BT379" s="58"/>
      <c r="BU379" s="58"/>
      <c r="BV379" s="58"/>
      <c r="BW379" s="58"/>
      <c r="BX379" s="58"/>
      <c r="BY379" s="58"/>
      <c r="BZ379" s="58"/>
      <c r="CA379" s="58"/>
      <c r="CB379" s="58"/>
      <c r="CC379" s="58"/>
      <c r="CD379" s="58"/>
      <c r="CE379" s="58"/>
      <c r="CF379" s="58"/>
      <c r="CG379" s="58"/>
      <c r="CH379" s="58"/>
      <c r="CI379" s="58"/>
      <c r="CJ379" s="58"/>
      <c r="CK379" s="58"/>
      <c r="CL379" s="58"/>
      <c r="CM379" s="58"/>
      <c r="CN379" s="58"/>
      <c r="CO379" s="58"/>
      <c r="CP379" s="58"/>
      <c r="CQ379" s="58"/>
      <c r="CR379" s="58"/>
      <c r="CS379" s="58"/>
      <c r="CT379" s="58"/>
      <c r="CU379" s="58"/>
      <c r="CV379" s="58"/>
      <c r="CW379" s="58"/>
      <c r="CX379" s="58"/>
      <c r="CY379" s="58"/>
      <c r="CZ379" s="58"/>
      <c r="DA379" s="58"/>
      <c r="DB379" s="58"/>
      <c r="DC379" s="58"/>
      <c r="DD379" s="58"/>
      <c r="DE379" s="58"/>
      <c r="DF379" s="58"/>
      <c r="DG379" s="58"/>
      <c r="DH379" s="58"/>
      <c r="DI379" s="58"/>
      <c r="DJ379" s="58"/>
      <c r="DK379" s="58"/>
      <c r="DL379" s="58"/>
      <c r="DM379" s="58"/>
      <c r="DN379" s="58"/>
      <c r="DO379" s="58"/>
      <c r="DP379" s="58"/>
      <c r="DQ379" s="58"/>
      <c r="DR379" s="58"/>
      <c r="DS379" s="58"/>
      <c r="DT379" s="58"/>
      <c r="DU379" s="58"/>
      <c r="DV379" s="58"/>
      <c r="DW379" s="58"/>
      <c r="DX379" s="58"/>
      <c r="DY379" s="58"/>
      <c r="DZ379" s="58"/>
      <c r="EA379" s="58"/>
      <c r="EB379" s="58"/>
      <c r="EC379" s="58"/>
      <c r="ED379" s="58"/>
      <c r="EE379" s="58"/>
      <c r="EF379" s="58"/>
      <c r="EG379" s="58"/>
      <c r="EH379" s="58"/>
      <c r="EI379" s="58"/>
      <c r="EJ379" s="58"/>
      <c r="EK379" s="58"/>
      <c r="EL379" s="58"/>
      <c r="EM379" s="58"/>
      <c r="EN379" s="58"/>
      <c r="EO379" s="58"/>
      <c r="EP379" s="58"/>
      <c r="EQ379" s="58"/>
    </row>
    <row r="380" spans="1:147" outlineLevel="1" x14ac:dyDescent="0.2">
      <c r="A380" s="16">
        <v>183</v>
      </c>
      <c r="B380" s="16">
        <v>0</v>
      </c>
      <c r="C380" s="1">
        <v>4.7524971270596028E-7</v>
      </c>
      <c r="D380" s="1">
        <f t="shared" si="31"/>
        <v>-4.7524971270596028E-7</v>
      </c>
      <c r="E380" s="1">
        <f t="shared" si="32"/>
        <v>9.5049965116578886E-7</v>
      </c>
      <c r="F380" s="1">
        <f t="shared" si="33"/>
        <v>-9.749357164273903E-4</v>
      </c>
      <c r="G380" s="1">
        <f t="shared" si="34"/>
        <v>-6.8938373825349047E-4</v>
      </c>
      <c r="H380" s="1">
        <v>7.8305276709443549E-6</v>
      </c>
      <c r="I380" s="1">
        <f t="shared" si="35"/>
        <v>3.7214869357805528E-12</v>
      </c>
      <c r="J380" s="1">
        <f t="shared" si="36"/>
        <v>-6.893864373885613E-4</v>
      </c>
      <c r="AT380" s="58"/>
      <c r="AU380" s="58"/>
      <c r="AV380" s="58"/>
      <c r="AW380" s="58"/>
      <c r="AX380" s="58"/>
      <c r="AY380" s="58"/>
      <c r="AZ380" s="58"/>
      <c r="BA380" s="71"/>
      <c r="BB380" s="58"/>
      <c r="BC380" s="58"/>
      <c r="BD380" s="58"/>
      <c r="BE380" s="58">
        <f t="shared" si="37"/>
        <v>1</v>
      </c>
      <c r="BF380" s="58">
        <f t="shared" si="38"/>
        <v>4.7524971270596028E-7</v>
      </c>
      <c r="BG380" s="58" t="e">
        <f t="shared" si="39"/>
        <v>#N/A</v>
      </c>
      <c r="BH380" s="58"/>
      <c r="BI380" s="58"/>
      <c r="BJ380" s="58"/>
      <c r="BK380" s="58"/>
      <c r="BL380" s="58"/>
      <c r="BM380" s="58"/>
      <c r="BN380" s="58"/>
      <c r="BO380" s="58"/>
      <c r="BP380" s="58"/>
      <c r="BQ380" s="58"/>
      <c r="BR380" s="58"/>
      <c r="BS380" s="58"/>
      <c r="BT380" s="58"/>
      <c r="BU380" s="58"/>
      <c r="BV380" s="58"/>
      <c r="BW380" s="58"/>
      <c r="BX380" s="58"/>
      <c r="BY380" s="58"/>
      <c r="BZ380" s="58"/>
      <c r="CA380" s="58"/>
      <c r="CB380" s="58"/>
      <c r="CC380" s="58"/>
      <c r="CD380" s="58"/>
      <c r="CE380" s="58"/>
      <c r="CF380" s="58"/>
      <c r="CG380" s="58"/>
      <c r="CH380" s="58"/>
      <c r="CI380" s="58"/>
      <c r="CJ380" s="58"/>
      <c r="CK380" s="58"/>
      <c r="CL380" s="58"/>
      <c r="CM380" s="58"/>
      <c r="CN380" s="58"/>
      <c r="CO380" s="58"/>
      <c r="CP380" s="58"/>
      <c r="CQ380" s="58"/>
      <c r="CR380" s="58"/>
      <c r="CS380" s="58"/>
      <c r="CT380" s="58"/>
      <c r="CU380" s="58"/>
      <c r="CV380" s="58"/>
      <c r="CW380" s="58"/>
      <c r="CX380" s="58"/>
      <c r="CY380" s="58"/>
      <c r="CZ380" s="58"/>
      <c r="DA380" s="58"/>
      <c r="DB380" s="58"/>
      <c r="DC380" s="58"/>
      <c r="DD380" s="58"/>
      <c r="DE380" s="58"/>
      <c r="DF380" s="58"/>
      <c r="DG380" s="58"/>
      <c r="DH380" s="58"/>
      <c r="DI380" s="58"/>
      <c r="DJ380" s="58"/>
      <c r="DK380" s="58"/>
      <c r="DL380" s="58"/>
      <c r="DM380" s="58"/>
      <c r="DN380" s="58"/>
      <c r="DO380" s="58"/>
      <c r="DP380" s="58"/>
      <c r="DQ380" s="58"/>
      <c r="DR380" s="58"/>
      <c r="DS380" s="58"/>
      <c r="DT380" s="58"/>
      <c r="DU380" s="58"/>
      <c r="DV380" s="58"/>
      <c r="DW380" s="58"/>
      <c r="DX380" s="58"/>
      <c r="DY380" s="58"/>
      <c r="DZ380" s="58"/>
      <c r="EA380" s="58"/>
      <c r="EB380" s="58"/>
      <c r="EC380" s="58"/>
      <c r="ED380" s="58"/>
      <c r="EE380" s="58"/>
      <c r="EF380" s="58"/>
      <c r="EG380" s="58"/>
      <c r="EH380" s="58"/>
      <c r="EI380" s="58"/>
      <c r="EJ380" s="58"/>
      <c r="EK380" s="58"/>
      <c r="EL380" s="58"/>
      <c r="EM380" s="58"/>
      <c r="EN380" s="58"/>
      <c r="EO380" s="58"/>
      <c r="EP380" s="58"/>
      <c r="EQ380" s="58"/>
    </row>
    <row r="381" spans="1:147" outlineLevel="1" x14ac:dyDescent="0.2">
      <c r="A381" s="16">
        <v>184</v>
      </c>
      <c r="B381" s="16">
        <v>0</v>
      </c>
      <c r="C381" s="1">
        <v>3.2723481887479509E-3</v>
      </c>
      <c r="D381" s="1">
        <f t="shared" si="31"/>
        <v>-3.2723481887479509E-3</v>
      </c>
      <c r="E381" s="1">
        <f t="shared" si="32"/>
        <v>6.5554280584241799E-3</v>
      </c>
      <c r="F381" s="1">
        <f t="shared" si="33"/>
        <v>-8.0965597993371108E-2</v>
      </c>
      <c r="G381" s="1">
        <f t="shared" si="34"/>
        <v>-5.7298268801279258E-2</v>
      </c>
      <c r="H381" s="1">
        <v>2.6636003008859373E-2</v>
      </c>
      <c r="I381" s="1">
        <f t="shared" si="35"/>
        <v>8.9841455210327138E-5</v>
      </c>
      <c r="J381" s="1">
        <f t="shared" si="36"/>
        <v>-5.8076958105895832E-2</v>
      </c>
      <c r="AT381" s="58"/>
      <c r="AU381" s="58"/>
      <c r="AV381" s="58"/>
      <c r="AW381" s="58"/>
      <c r="AX381" s="58"/>
      <c r="AY381" s="58"/>
      <c r="AZ381" s="58"/>
      <c r="BA381" s="71"/>
      <c r="BB381" s="58"/>
      <c r="BC381" s="58"/>
      <c r="BD381" s="58"/>
      <c r="BE381" s="58">
        <f t="shared" si="37"/>
        <v>1</v>
      </c>
      <c r="BF381" s="58">
        <f t="shared" si="38"/>
        <v>3.2723481887479509E-3</v>
      </c>
      <c r="BG381" s="58" t="e">
        <f t="shared" si="39"/>
        <v>#N/A</v>
      </c>
      <c r="BH381" s="58"/>
      <c r="BI381" s="58"/>
      <c r="BJ381" s="58"/>
      <c r="BK381" s="58"/>
      <c r="BL381" s="58"/>
      <c r="BM381" s="58"/>
      <c r="BN381" s="58"/>
      <c r="BO381" s="58"/>
      <c r="BP381" s="58"/>
      <c r="BQ381" s="58"/>
      <c r="BR381" s="58"/>
      <c r="BS381" s="58"/>
      <c r="BT381" s="58"/>
      <c r="BU381" s="58"/>
      <c r="BV381" s="58"/>
      <c r="BW381" s="58"/>
      <c r="BX381" s="58"/>
      <c r="BY381" s="58"/>
      <c r="BZ381" s="58"/>
      <c r="CA381" s="58"/>
      <c r="CB381" s="58"/>
      <c r="CC381" s="58"/>
      <c r="CD381" s="58"/>
      <c r="CE381" s="58"/>
      <c r="CF381" s="58"/>
      <c r="CG381" s="58"/>
      <c r="CH381" s="58"/>
      <c r="CI381" s="58"/>
      <c r="CJ381" s="58"/>
      <c r="CK381" s="58"/>
      <c r="CL381" s="58"/>
      <c r="CM381" s="58"/>
      <c r="CN381" s="58"/>
      <c r="CO381" s="58"/>
      <c r="CP381" s="58"/>
      <c r="CQ381" s="58"/>
      <c r="CR381" s="58"/>
      <c r="CS381" s="58"/>
      <c r="CT381" s="58"/>
      <c r="CU381" s="58"/>
      <c r="CV381" s="58"/>
      <c r="CW381" s="58"/>
      <c r="CX381" s="58"/>
      <c r="CY381" s="58"/>
      <c r="CZ381" s="58"/>
      <c r="DA381" s="58"/>
      <c r="DB381" s="58"/>
      <c r="DC381" s="58"/>
      <c r="DD381" s="58"/>
      <c r="DE381" s="58"/>
      <c r="DF381" s="58"/>
      <c r="DG381" s="58"/>
      <c r="DH381" s="58"/>
      <c r="DI381" s="58"/>
      <c r="DJ381" s="58"/>
      <c r="DK381" s="58"/>
      <c r="DL381" s="58"/>
      <c r="DM381" s="58"/>
      <c r="DN381" s="58"/>
      <c r="DO381" s="58"/>
      <c r="DP381" s="58"/>
      <c r="DQ381" s="58"/>
      <c r="DR381" s="58"/>
      <c r="DS381" s="58"/>
      <c r="DT381" s="58"/>
      <c r="DU381" s="58"/>
      <c r="DV381" s="58"/>
      <c r="DW381" s="58"/>
      <c r="DX381" s="58"/>
      <c r="DY381" s="58"/>
      <c r="DZ381" s="58"/>
      <c r="EA381" s="58"/>
      <c r="EB381" s="58"/>
      <c r="EC381" s="58"/>
      <c r="ED381" s="58"/>
      <c r="EE381" s="58"/>
      <c r="EF381" s="58"/>
      <c r="EG381" s="58"/>
      <c r="EH381" s="58"/>
      <c r="EI381" s="58"/>
      <c r="EJ381" s="58"/>
      <c r="EK381" s="58"/>
      <c r="EL381" s="58"/>
      <c r="EM381" s="58"/>
      <c r="EN381" s="58"/>
      <c r="EO381" s="58"/>
      <c r="EP381" s="58"/>
      <c r="EQ381" s="58"/>
    </row>
    <row r="382" spans="1:147" outlineLevel="1" x14ac:dyDescent="0.2">
      <c r="A382" s="16">
        <v>185</v>
      </c>
      <c r="B382" s="16">
        <v>0</v>
      </c>
      <c r="C382" s="1">
        <v>2.6368215568791542E-8</v>
      </c>
      <c r="D382" s="1">
        <f t="shared" si="31"/>
        <v>-2.6368215568791542E-8</v>
      </c>
      <c r="E382" s="1">
        <f t="shared" si="32"/>
        <v>5.2736431858929523E-8</v>
      </c>
      <c r="F382" s="1">
        <f t="shared" si="33"/>
        <v>-2.2964414179101004E-4</v>
      </c>
      <c r="G382" s="1">
        <f t="shared" si="34"/>
        <v>-1.6238293095049847E-4</v>
      </c>
      <c r="H382" s="1">
        <v>6.1072441006228685E-7</v>
      </c>
      <c r="I382" s="1">
        <f t="shared" si="35"/>
        <v>1.610372315720843E-14</v>
      </c>
      <c r="J382" s="1">
        <f t="shared" si="36"/>
        <v>-1.6238298053613103E-4</v>
      </c>
      <c r="AT382" s="58"/>
      <c r="AU382" s="58"/>
      <c r="AV382" s="58"/>
      <c r="AW382" s="58"/>
      <c r="AX382" s="58"/>
      <c r="AY382" s="58"/>
      <c r="AZ382" s="58"/>
      <c r="BA382" s="71"/>
      <c r="BB382" s="58"/>
      <c r="BC382" s="58"/>
      <c r="BD382" s="58"/>
      <c r="BE382" s="58">
        <f t="shared" si="37"/>
        <v>1</v>
      </c>
      <c r="BF382" s="58">
        <f t="shared" si="38"/>
        <v>2.6368215568791542E-8</v>
      </c>
      <c r="BG382" s="58" t="e">
        <f t="shared" si="39"/>
        <v>#N/A</v>
      </c>
      <c r="BH382" s="58"/>
      <c r="BI382" s="58"/>
      <c r="BJ382" s="58"/>
      <c r="BK382" s="58"/>
      <c r="BL382" s="58"/>
      <c r="BM382" s="58"/>
      <c r="BN382" s="58"/>
      <c r="BO382" s="58"/>
      <c r="BP382" s="58"/>
      <c r="BQ382" s="58"/>
      <c r="BR382" s="58"/>
      <c r="BS382" s="58"/>
      <c r="BT382" s="58"/>
      <c r="BU382" s="58"/>
      <c r="BV382" s="58"/>
      <c r="BW382" s="58"/>
      <c r="BX382" s="58"/>
      <c r="BY382" s="58"/>
      <c r="BZ382" s="58"/>
      <c r="CA382" s="58"/>
      <c r="CB382" s="58"/>
      <c r="CC382" s="58"/>
      <c r="CD382" s="58"/>
      <c r="CE382" s="58"/>
      <c r="CF382" s="58"/>
      <c r="CG382" s="58"/>
      <c r="CH382" s="58"/>
      <c r="CI382" s="58"/>
      <c r="CJ382" s="58"/>
      <c r="CK382" s="58"/>
      <c r="CL382" s="58"/>
      <c r="CM382" s="58"/>
      <c r="CN382" s="58"/>
      <c r="CO382" s="58"/>
      <c r="CP382" s="58"/>
      <c r="CQ382" s="58"/>
      <c r="CR382" s="58"/>
      <c r="CS382" s="58"/>
      <c r="CT382" s="58"/>
      <c r="CU382" s="58"/>
      <c r="CV382" s="58"/>
      <c r="CW382" s="58"/>
      <c r="CX382" s="58"/>
      <c r="CY382" s="58"/>
      <c r="CZ382" s="58"/>
      <c r="DA382" s="58"/>
      <c r="DB382" s="58"/>
      <c r="DC382" s="58"/>
      <c r="DD382" s="58"/>
      <c r="DE382" s="58"/>
      <c r="DF382" s="58"/>
      <c r="DG382" s="58"/>
      <c r="DH382" s="58"/>
      <c r="DI382" s="58"/>
      <c r="DJ382" s="58"/>
      <c r="DK382" s="58"/>
      <c r="DL382" s="58"/>
      <c r="DM382" s="58"/>
      <c r="DN382" s="58"/>
      <c r="DO382" s="58"/>
      <c r="DP382" s="58"/>
      <c r="DQ382" s="58"/>
      <c r="DR382" s="58"/>
      <c r="DS382" s="58"/>
      <c r="DT382" s="58"/>
      <c r="DU382" s="58"/>
      <c r="DV382" s="58"/>
      <c r="DW382" s="58"/>
      <c r="DX382" s="58"/>
      <c r="DY382" s="58"/>
      <c r="DZ382" s="58"/>
      <c r="EA382" s="58"/>
      <c r="EB382" s="58"/>
      <c r="EC382" s="58"/>
      <c r="ED382" s="58"/>
      <c r="EE382" s="58"/>
      <c r="EF382" s="58"/>
      <c r="EG382" s="58"/>
      <c r="EH382" s="58"/>
      <c r="EI382" s="58"/>
      <c r="EJ382" s="58"/>
      <c r="EK382" s="58"/>
      <c r="EL382" s="58"/>
      <c r="EM382" s="58"/>
      <c r="EN382" s="58"/>
      <c r="EO382" s="58"/>
      <c r="EP382" s="58"/>
      <c r="EQ382" s="58"/>
    </row>
    <row r="383" spans="1:147" outlineLevel="1" x14ac:dyDescent="0.2">
      <c r="A383" s="16">
        <v>186</v>
      </c>
      <c r="B383" s="16">
        <v>0</v>
      </c>
      <c r="C383" s="1">
        <v>3.5355891352822184E-7</v>
      </c>
      <c r="D383" s="1">
        <f t="shared" si="31"/>
        <v>-3.5355891352822184E-7</v>
      </c>
      <c r="E383" s="1">
        <f t="shared" si="32"/>
        <v>7.0711795197735254E-7</v>
      </c>
      <c r="F383" s="1">
        <f t="shared" si="33"/>
        <v>-8.4090305741943438E-4</v>
      </c>
      <c r="G383" s="1">
        <f t="shared" si="34"/>
        <v>-5.9460830681396578E-4</v>
      </c>
      <c r="H383" s="1">
        <v>5.8562493026997825E-6</v>
      </c>
      <c r="I383" s="1">
        <f t="shared" si="35"/>
        <v>2.0705419984773682E-12</v>
      </c>
      <c r="J383" s="1">
        <f t="shared" si="36"/>
        <v>-5.9461004790885405E-4</v>
      </c>
      <c r="AT383" s="58"/>
      <c r="AU383" s="58"/>
      <c r="AV383" s="58"/>
      <c r="AW383" s="58"/>
      <c r="AX383" s="58"/>
      <c r="AY383" s="58"/>
      <c r="AZ383" s="58"/>
      <c r="BA383" s="71"/>
      <c r="BB383" s="58"/>
      <c r="BC383" s="58"/>
      <c r="BD383" s="58"/>
      <c r="BE383" s="58">
        <f t="shared" si="37"/>
        <v>1</v>
      </c>
      <c r="BF383" s="58">
        <f t="shared" si="38"/>
        <v>3.5355891352822184E-7</v>
      </c>
      <c r="BG383" s="58" t="e">
        <f t="shared" si="39"/>
        <v>#N/A</v>
      </c>
      <c r="BH383" s="58"/>
      <c r="BI383" s="58"/>
      <c r="BJ383" s="58"/>
      <c r="BK383" s="58"/>
      <c r="BL383" s="58"/>
      <c r="BM383" s="58"/>
      <c r="BN383" s="58"/>
      <c r="BO383" s="58"/>
      <c r="BP383" s="58"/>
      <c r="BQ383" s="58"/>
      <c r="BR383" s="58"/>
      <c r="BS383" s="58"/>
      <c r="BT383" s="58"/>
      <c r="BU383" s="58"/>
      <c r="BV383" s="58"/>
      <c r="BW383" s="58"/>
      <c r="BX383" s="58"/>
      <c r="BY383" s="58"/>
      <c r="BZ383" s="58"/>
      <c r="CA383" s="58"/>
      <c r="CB383" s="58"/>
      <c r="CC383" s="58"/>
      <c r="CD383" s="58"/>
      <c r="CE383" s="58"/>
      <c r="CF383" s="58"/>
      <c r="CG383" s="58"/>
      <c r="CH383" s="58"/>
      <c r="CI383" s="58"/>
      <c r="CJ383" s="58"/>
      <c r="CK383" s="58"/>
      <c r="CL383" s="58"/>
      <c r="CM383" s="58"/>
      <c r="CN383" s="58"/>
      <c r="CO383" s="58"/>
      <c r="CP383" s="58"/>
      <c r="CQ383" s="58"/>
      <c r="CR383" s="58"/>
      <c r="CS383" s="58"/>
      <c r="CT383" s="58"/>
      <c r="CU383" s="58"/>
      <c r="CV383" s="58"/>
      <c r="CW383" s="58"/>
      <c r="CX383" s="58"/>
      <c r="CY383" s="58"/>
      <c r="CZ383" s="58"/>
      <c r="DA383" s="58"/>
      <c r="DB383" s="58"/>
      <c r="DC383" s="58"/>
      <c r="DD383" s="58"/>
      <c r="DE383" s="58"/>
      <c r="DF383" s="58"/>
      <c r="DG383" s="58"/>
      <c r="DH383" s="58"/>
      <c r="DI383" s="58"/>
      <c r="DJ383" s="58"/>
      <c r="DK383" s="58"/>
      <c r="DL383" s="58"/>
      <c r="DM383" s="58"/>
      <c r="DN383" s="58"/>
      <c r="DO383" s="58"/>
      <c r="DP383" s="58"/>
      <c r="DQ383" s="58"/>
      <c r="DR383" s="58"/>
      <c r="DS383" s="58"/>
      <c r="DT383" s="58"/>
      <c r="DU383" s="58"/>
      <c r="DV383" s="58"/>
      <c r="DW383" s="58"/>
      <c r="DX383" s="58"/>
      <c r="DY383" s="58"/>
      <c r="DZ383" s="58"/>
      <c r="EA383" s="58"/>
      <c r="EB383" s="58"/>
      <c r="EC383" s="58"/>
      <c r="ED383" s="58"/>
      <c r="EE383" s="58"/>
      <c r="EF383" s="58"/>
      <c r="EG383" s="58"/>
      <c r="EH383" s="58"/>
      <c r="EI383" s="58"/>
      <c r="EJ383" s="58"/>
      <c r="EK383" s="58"/>
      <c r="EL383" s="58"/>
      <c r="EM383" s="58"/>
      <c r="EN383" s="58"/>
      <c r="EO383" s="58"/>
      <c r="EP383" s="58"/>
      <c r="EQ383" s="58"/>
    </row>
    <row r="384" spans="1:147" outlineLevel="1" x14ac:dyDescent="0.2">
      <c r="A384" s="16">
        <v>187</v>
      </c>
      <c r="B384" s="16">
        <v>0</v>
      </c>
      <c r="C384" s="1">
        <v>5.5863478364011968E-2</v>
      </c>
      <c r="D384" s="1">
        <f t="shared" si="31"/>
        <v>-5.5863478364011968E-2</v>
      </c>
      <c r="E384" s="1">
        <f t="shared" si="32"/>
        <v>0.1149690058320979</v>
      </c>
      <c r="F384" s="1">
        <f t="shared" si="33"/>
        <v>-0.3390707976693037</v>
      </c>
      <c r="G384" s="1">
        <f t="shared" si="34"/>
        <v>-0.2432464932920089</v>
      </c>
      <c r="H384" s="1">
        <v>0.13564014177049538</v>
      </c>
      <c r="I384" s="1">
        <f t="shared" si="35"/>
        <v>9.2851050491199478E-3</v>
      </c>
      <c r="J384" s="1">
        <f t="shared" si="36"/>
        <v>-0.26163707984148438</v>
      </c>
      <c r="AT384" s="58"/>
      <c r="AU384" s="58"/>
      <c r="AV384" s="58"/>
      <c r="AW384" s="58"/>
      <c r="AX384" s="58"/>
      <c r="AY384" s="58"/>
      <c r="AZ384" s="58"/>
      <c r="BA384" s="71"/>
      <c r="BB384" s="58"/>
      <c r="BC384" s="58"/>
      <c r="BD384" s="58"/>
      <c r="BE384" s="58">
        <f t="shared" si="37"/>
        <v>1</v>
      </c>
      <c r="BF384" s="58">
        <f t="shared" si="38"/>
        <v>5.5863478364011968E-2</v>
      </c>
      <c r="BG384" s="58" t="e">
        <f t="shared" si="39"/>
        <v>#N/A</v>
      </c>
      <c r="BH384" s="58"/>
      <c r="BI384" s="58"/>
      <c r="BJ384" s="58"/>
      <c r="BK384" s="58"/>
      <c r="BL384" s="58"/>
      <c r="BM384" s="58"/>
      <c r="BN384" s="58"/>
      <c r="BO384" s="58"/>
      <c r="BP384" s="58"/>
      <c r="BQ384" s="58"/>
      <c r="BR384" s="58"/>
      <c r="BS384" s="58"/>
      <c r="BT384" s="58"/>
      <c r="BU384" s="58"/>
      <c r="BV384" s="58"/>
      <c r="BW384" s="58"/>
      <c r="BX384" s="58"/>
      <c r="BY384" s="58"/>
      <c r="BZ384" s="58"/>
      <c r="CA384" s="58"/>
      <c r="CB384" s="58"/>
      <c r="CC384" s="58"/>
      <c r="CD384" s="58"/>
      <c r="CE384" s="58"/>
      <c r="CF384" s="58"/>
      <c r="CG384" s="58"/>
      <c r="CH384" s="58"/>
      <c r="CI384" s="58"/>
      <c r="CJ384" s="58"/>
      <c r="CK384" s="58"/>
      <c r="CL384" s="58"/>
      <c r="CM384" s="58"/>
      <c r="CN384" s="58"/>
      <c r="CO384" s="58"/>
      <c r="CP384" s="58"/>
      <c r="CQ384" s="58"/>
      <c r="CR384" s="58"/>
      <c r="CS384" s="58"/>
      <c r="CT384" s="58"/>
      <c r="CU384" s="58"/>
      <c r="CV384" s="58"/>
      <c r="CW384" s="58"/>
      <c r="CX384" s="58"/>
      <c r="CY384" s="58"/>
      <c r="CZ384" s="58"/>
      <c r="DA384" s="58"/>
      <c r="DB384" s="58"/>
      <c r="DC384" s="58"/>
      <c r="DD384" s="58"/>
      <c r="DE384" s="58"/>
      <c r="DF384" s="58"/>
      <c r="DG384" s="58"/>
      <c r="DH384" s="58"/>
      <c r="DI384" s="58"/>
      <c r="DJ384" s="58"/>
      <c r="DK384" s="58"/>
      <c r="DL384" s="58"/>
      <c r="DM384" s="58"/>
      <c r="DN384" s="58"/>
      <c r="DO384" s="58"/>
      <c r="DP384" s="58"/>
      <c r="DQ384" s="58"/>
      <c r="DR384" s="58"/>
      <c r="DS384" s="58"/>
      <c r="DT384" s="58"/>
      <c r="DU384" s="58"/>
      <c r="DV384" s="58"/>
      <c r="DW384" s="58"/>
      <c r="DX384" s="58"/>
      <c r="DY384" s="58"/>
      <c r="DZ384" s="58"/>
      <c r="EA384" s="58"/>
      <c r="EB384" s="58"/>
      <c r="EC384" s="58"/>
      <c r="ED384" s="58"/>
      <c r="EE384" s="58"/>
      <c r="EF384" s="58"/>
      <c r="EG384" s="58"/>
      <c r="EH384" s="58"/>
      <c r="EI384" s="58"/>
      <c r="EJ384" s="58"/>
      <c r="EK384" s="58"/>
      <c r="EL384" s="58"/>
      <c r="EM384" s="58"/>
      <c r="EN384" s="58"/>
      <c r="EO384" s="58"/>
      <c r="EP384" s="58"/>
      <c r="EQ384" s="58"/>
    </row>
    <row r="385" spans="1:147" outlineLevel="1" x14ac:dyDescent="0.2">
      <c r="A385" s="16">
        <v>188</v>
      </c>
      <c r="B385" s="16">
        <v>0</v>
      </c>
      <c r="C385" s="1">
        <v>1.0689514241978362E-7</v>
      </c>
      <c r="D385" s="1">
        <f t="shared" si="31"/>
        <v>-1.0689514241978362E-7</v>
      </c>
      <c r="E385" s="1">
        <f t="shared" si="32"/>
        <v>2.1379029625274484E-7</v>
      </c>
      <c r="F385" s="1">
        <f t="shared" si="33"/>
        <v>-4.6237462760487284E-4</v>
      </c>
      <c r="G385" s="1">
        <f t="shared" si="34"/>
        <v>-3.2694824337554761E-4</v>
      </c>
      <c r="H385" s="1">
        <v>2.1095509144776598E-6</v>
      </c>
      <c r="I385" s="1">
        <f t="shared" si="35"/>
        <v>2.2550124525616921E-13</v>
      </c>
      <c r="J385" s="1">
        <f t="shared" si="36"/>
        <v>-3.2694858823307615E-4</v>
      </c>
      <c r="AT385" s="58"/>
      <c r="AU385" s="58"/>
      <c r="AV385" s="58"/>
      <c r="AW385" s="58"/>
      <c r="AX385" s="58"/>
      <c r="AY385" s="58"/>
      <c r="AZ385" s="58"/>
      <c r="BA385" s="71"/>
      <c r="BB385" s="58"/>
      <c r="BC385" s="58"/>
      <c r="BD385" s="58"/>
      <c r="BE385" s="58">
        <f t="shared" si="37"/>
        <v>1</v>
      </c>
      <c r="BF385" s="58">
        <f t="shared" si="38"/>
        <v>1.0689514241978362E-7</v>
      </c>
      <c r="BG385" s="58" t="e">
        <f t="shared" si="39"/>
        <v>#N/A</v>
      </c>
      <c r="BH385" s="58"/>
      <c r="BI385" s="58"/>
      <c r="BJ385" s="58"/>
      <c r="BK385" s="58"/>
      <c r="BL385" s="58"/>
      <c r="BM385" s="58"/>
      <c r="BN385" s="58"/>
      <c r="BO385" s="58"/>
      <c r="BP385" s="58"/>
      <c r="BQ385" s="58"/>
      <c r="BR385" s="58"/>
      <c r="BS385" s="58"/>
      <c r="BT385" s="58"/>
      <c r="BU385" s="58"/>
      <c r="BV385" s="58"/>
      <c r="BW385" s="58"/>
      <c r="BX385" s="58"/>
      <c r="BY385" s="58"/>
      <c r="BZ385" s="58"/>
      <c r="CA385" s="58"/>
      <c r="CB385" s="58"/>
      <c r="CC385" s="58"/>
      <c r="CD385" s="58"/>
      <c r="CE385" s="58"/>
      <c r="CF385" s="58"/>
      <c r="CG385" s="58"/>
      <c r="CH385" s="58"/>
      <c r="CI385" s="58"/>
      <c r="CJ385" s="58"/>
      <c r="CK385" s="58"/>
      <c r="CL385" s="58"/>
      <c r="CM385" s="58"/>
      <c r="CN385" s="58"/>
      <c r="CO385" s="58"/>
      <c r="CP385" s="58"/>
      <c r="CQ385" s="58"/>
      <c r="CR385" s="58"/>
      <c r="CS385" s="58"/>
      <c r="CT385" s="58"/>
      <c r="CU385" s="58"/>
      <c r="CV385" s="58"/>
      <c r="CW385" s="58"/>
      <c r="CX385" s="58"/>
      <c r="CY385" s="58"/>
      <c r="CZ385" s="58"/>
      <c r="DA385" s="58"/>
      <c r="DB385" s="58"/>
      <c r="DC385" s="58"/>
      <c r="DD385" s="58"/>
      <c r="DE385" s="58"/>
      <c r="DF385" s="58"/>
      <c r="DG385" s="58"/>
      <c r="DH385" s="58"/>
      <c r="DI385" s="58"/>
      <c r="DJ385" s="58"/>
      <c r="DK385" s="58"/>
      <c r="DL385" s="58"/>
      <c r="DM385" s="58"/>
      <c r="DN385" s="58"/>
      <c r="DO385" s="58"/>
      <c r="DP385" s="58"/>
      <c r="DQ385" s="58"/>
      <c r="DR385" s="58"/>
      <c r="DS385" s="58"/>
      <c r="DT385" s="58"/>
      <c r="DU385" s="58"/>
      <c r="DV385" s="58"/>
      <c r="DW385" s="58"/>
      <c r="DX385" s="58"/>
      <c r="DY385" s="58"/>
      <c r="DZ385" s="58"/>
      <c r="EA385" s="58"/>
      <c r="EB385" s="58"/>
      <c r="EC385" s="58"/>
      <c r="ED385" s="58"/>
      <c r="EE385" s="58"/>
      <c r="EF385" s="58"/>
      <c r="EG385" s="58"/>
      <c r="EH385" s="58"/>
      <c r="EI385" s="58"/>
      <c r="EJ385" s="58"/>
      <c r="EK385" s="58"/>
      <c r="EL385" s="58"/>
      <c r="EM385" s="58"/>
      <c r="EN385" s="58"/>
      <c r="EO385" s="58"/>
      <c r="EP385" s="58"/>
      <c r="EQ385" s="58"/>
    </row>
    <row r="386" spans="1:147" outlineLevel="1" x14ac:dyDescent="0.2">
      <c r="A386" s="16">
        <v>189</v>
      </c>
      <c r="B386" s="16">
        <v>0</v>
      </c>
      <c r="C386" s="1">
        <v>8.565572553792457E-8</v>
      </c>
      <c r="D386" s="1">
        <f t="shared" si="31"/>
        <v>-8.565572553792457E-8</v>
      </c>
      <c r="E386" s="1">
        <f t="shared" si="32"/>
        <v>1.7131145856497578E-7</v>
      </c>
      <c r="F386" s="1">
        <f t="shared" si="33"/>
        <v>-4.1389788422384544E-4</v>
      </c>
      <c r="G386" s="1">
        <f t="shared" si="34"/>
        <v>-2.9267000679063189E-4</v>
      </c>
      <c r="H386" s="1">
        <v>1.9463881013477774E-6</v>
      </c>
      <c r="I386" s="1">
        <f t="shared" si="35"/>
        <v>1.6671962378088184E-13</v>
      </c>
      <c r="J386" s="1">
        <f t="shared" si="36"/>
        <v>-2.9267029161575707E-4</v>
      </c>
      <c r="AT386" s="58"/>
      <c r="AU386" s="58"/>
      <c r="AV386" s="58"/>
      <c r="AW386" s="58"/>
      <c r="AX386" s="58"/>
      <c r="AY386" s="58"/>
      <c r="AZ386" s="58"/>
      <c r="BA386" s="71"/>
      <c r="BB386" s="58"/>
      <c r="BC386" s="58"/>
      <c r="BD386" s="58"/>
      <c r="BE386" s="58">
        <f t="shared" si="37"/>
        <v>1</v>
      </c>
      <c r="BF386" s="58">
        <f t="shared" si="38"/>
        <v>8.565572553792457E-8</v>
      </c>
      <c r="BG386" s="58" t="e">
        <f t="shared" si="39"/>
        <v>#N/A</v>
      </c>
      <c r="BH386" s="58"/>
      <c r="BI386" s="58"/>
      <c r="BJ386" s="58"/>
      <c r="BK386" s="58"/>
      <c r="BL386" s="58"/>
      <c r="BM386" s="58"/>
      <c r="BN386" s="58"/>
      <c r="BO386" s="58"/>
      <c r="BP386" s="58"/>
      <c r="BQ386" s="58"/>
      <c r="BR386" s="58"/>
      <c r="BS386" s="58"/>
      <c r="BT386" s="58"/>
      <c r="BU386" s="58"/>
      <c r="BV386" s="58"/>
      <c r="BW386" s="58"/>
      <c r="BX386" s="58"/>
      <c r="BY386" s="58"/>
      <c r="BZ386" s="58"/>
      <c r="CA386" s="58"/>
      <c r="CB386" s="58"/>
      <c r="CC386" s="58"/>
      <c r="CD386" s="58"/>
      <c r="CE386" s="58"/>
      <c r="CF386" s="58"/>
      <c r="CG386" s="58"/>
      <c r="CH386" s="58"/>
      <c r="CI386" s="58"/>
      <c r="CJ386" s="58"/>
      <c r="CK386" s="58"/>
      <c r="CL386" s="58"/>
      <c r="CM386" s="58"/>
      <c r="CN386" s="58"/>
      <c r="CO386" s="58"/>
      <c r="CP386" s="58"/>
      <c r="CQ386" s="58"/>
      <c r="CR386" s="58"/>
      <c r="CS386" s="58"/>
      <c r="CT386" s="58"/>
      <c r="CU386" s="58"/>
      <c r="CV386" s="58"/>
      <c r="CW386" s="58"/>
      <c r="CX386" s="58"/>
      <c r="CY386" s="58"/>
      <c r="CZ386" s="58"/>
      <c r="DA386" s="58"/>
      <c r="DB386" s="58"/>
      <c r="DC386" s="58"/>
      <c r="DD386" s="58"/>
      <c r="DE386" s="58"/>
      <c r="DF386" s="58"/>
      <c r="DG386" s="58"/>
      <c r="DH386" s="58"/>
      <c r="DI386" s="58"/>
      <c r="DJ386" s="58"/>
      <c r="DK386" s="58"/>
      <c r="DL386" s="58"/>
      <c r="DM386" s="58"/>
      <c r="DN386" s="58"/>
      <c r="DO386" s="58"/>
      <c r="DP386" s="58"/>
      <c r="DQ386" s="58"/>
      <c r="DR386" s="58"/>
      <c r="DS386" s="58"/>
      <c r="DT386" s="58"/>
      <c r="DU386" s="58"/>
      <c r="DV386" s="58"/>
      <c r="DW386" s="58"/>
      <c r="DX386" s="58"/>
      <c r="DY386" s="58"/>
      <c r="DZ386" s="58"/>
      <c r="EA386" s="58"/>
      <c r="EB386" s="58"/>
      <c r="EC386" s="58"/>
      <c r="ED386" s="58"/>
      <c r="EE386" s="58"/>
      <c r="EF386" s="58"/>
      <c r="EG386" s="58"/>
      <c r="EH386" s="58"/>
      <c r="EI386" s="58"/>
      <c r="EJ386" s="58"/>
      <c r="EK386" s="58"/>
      <c r="EL386" s="58"/>
      <c r="EM386" s="58"/>
      <c r="EN386" s="58"/>
      <c r="EO386" s="58"/>
      <c r="EP386" s="58"/>
      <c r="EQ386" s="58"/>
    </row>
    <row r="387" spans="1:147" outlineLevel="1" x14ac:dyDescent="0.2">
      <c r="A387" s="16">
        <v>190</v>
      </c>
      <c r="B387" s="16">
        <v>0</v>
      </c>
      <c r="C387" s="1">
        <v>5.9232342839610414E-4</v>
      </c>
      <c r="D387" s="1">
        <f t="shared" si="31"/>
        <v>-5.9232342839610414E-4</v>
      </c>
      <c r="E387" s="1">
        <f t="shared" si="32"/>
        <v>1.1849978424407789E-3</v>
      </c>
      <c r="F387" s="1">
        <f t="shared" si="33"/>
        <v>-3.4423797617938366E-2</v>
      </c>
      <c r="G387" s="1">
        <f t="shared" si="34"/>
        <v>-2.4344906723543253E-2</v>
      </c>
      <c r="H387" s="1">
        <v>3.9316712350141326E-3</v>
      </c>
      <c r="I387" s="1">
        <f t="shared" si="35"/>
        <v>2.3393989656446759E-6</v>
      </c>
      <c r="J387" s="1">
        <f t="shared" si="36"/>
        <v>-2.4392906393943019E-2</v>
      </c>
      <c r="AT387" s="58"/>
      <c r="AU387" s="58"/>
      <c r="AV387" s="58"/>
      <c r="AW387" s="58"/>
      <c r="AX387" s="58"/>
      <c r="AY387" s="58"/>
      <c r="AZ387" s="58"/>
      <c r="BA387" s="71"/>
      <c r="BB387" s="58"/>
      <c r="BC387" s="58"/>
      <c r="BD387" s="58"/>
      <c r="BE387" s="58">
        <f t="shared" si="37"/>
        <v>1</v>
      </c>
      <c r="BF387" s="58">
        <f t="shared" si="38"/>
        <v>5.9232342839610414E-4</v>
      </c>
      <c r="BG387" s="58" t="e">
        <f t="shared" si="39"/>
        <v>#N/A</v>
      </c>
      <c r="BH387" s="58"/>
      <c r="BI387" s="58"/>
      <c r="BJ387" s="58"/>
      <c r="BK387" s="58"/>
      <c r="BL387" s="58"/>
      <c r="BM387" s="58"/>
      <c r="BN387" s="58"/>
      <c r="BO387" s="58"/>
      <c r="BP387" s="58"/>
      <c r="BQ387" s="58"/>
      <c r="BR387" s="58"/>
      <c r="BS387" s="58"/>
      <c r="BT387" s="58"/>
      <c r="BU387" s="58"/>
      <c r="BV387" s="58"/>
      <c r="BW387" s="58"/>
      <c r="BX387" s="58"/>
      <c r="BY387" s="58"/>
      <c r="BZ387" s="58"/>
      <c r="CA387" s="58"/>
      <c r="CB387" s="58"/>
      <c r="CC387" s="58"/>
      <c r="CD387" s="58"/>
      <c r="CE387" s="58"/>
      <c r="CF387" s="58"/>
      <c r="CG387" s="58"/>
      <c r="CH387" s="58"/>
      <c r="CI387" s="58"/>
      <c r="CJ387" s="58"/>
      <c r="CK387" s="58"/>
      <c r="CL387" s="58"/>
      <c r="CM387" s="58"/>
      <c r="CN387" s="58"/>
      <c r="CO387" s="58"/>
      <c r="CP387" s="58"/>
      <c r="CQ387" s="58"/>
      <c r="CR387" s="58"/>
      <c r="CS387" s="58"/>
      <c r="CT387" s="58"/>
      <c r="CU387" s="58"/>
      <c r="CV387" s="58"/>
      <c r="CW387" s="58"/>
      <c r="CX387" s="58"/>
      <c r="CY387" s="58"/>
      <c r="CZ387" s="58"/>
      <c r="DA387" s="58"/>
      <c r="DB387" s="58"/>
      <c r="DC387" s="58"/>
      <c r="DD387" s="58"/>
      <c r="DE387" s="58"/>
      <c r="DF387" s="58"/>
      <c r="DG387" s="58"/>
      <c r="DH387" s="58"/>
      <c r="DI387" s="58"/>
      <c r="DJ387" s="58"/>
      <c r="DK387" s="58"/>
      <c r="DL387" s="58"/>
      <c r="DM387" s="58"/>
      <c r="DN387" s="58"/>
      <c r="DO387" s="58"/>
      <c r="DP387" s="58"/>
      <c r="DQ387" s="58"/>
      <c r="DR387" s="58"/>
      <c r="DS387" s="58"/>
      <c r="DT387" s="58"/>
      <c r="DU387" s="58"/>
      <c r="DV387" s="58"/>
      <c r="DW387" s="58"/>
      <c r="DX387" s="58"/>
      <c r="DY387" s="58"/>
      <c r="DZ387" s="58"/>
      <c r="EA387" s="58"/>
      <c r="EB387" s="58"/>
      <c r="EC387" s="58"/>
      <c r="ED387" s="58"/>
      <c r="EE387" s="58"/>
      <c r="EF387" s="58"/>
      <c r="EG387" s="58"/>
      <c r="EH387" s="58"/>
      <c r="EI387" s="58"/>
      <c r="EJ387" s="58"/>
      <c r="EK387" s="58"/>
      <c r="EL387" s="58"/>
      <c r="EM387" s="58"/>
      <c r="EN387" s="58"/>
      <c r="EO387" s="58"/>
      <c r="EP387" s="58"/>
      <c r="EQ387" s="58"/>
    </row>
    <row r="388" spans="1:147" outlineLevel="1" x14ac:dyDescent="0.2">
      <c r="A388" s="16">
        <v>191</v>
      </c>
      <c r="B388" s="16">
        <v>0</v>
      </c>
      <c r="C388" s="1">
        <v>3.4063177579857078E-5</v>
      </c>
      <c r="D388" s="1">
        <f t="shared" si="31"/>
        <v>-3.4063177579857078E-5</v>
      </c>
      <c r="E388" s="1">
        <f t="shared" si="32"/>
        <v>6.8127515485841072E-5</v>
      </c>
      <c r="F388" s="1">
        <f t="shared" si="33"/>
        <v>-8.2539393919413458E-3</v>
      </c>
      <c r="G388" s="1">
        <f t="shared" si="34"/>
        <v>-5.8364662184791898E-3</v>
      </c>
      <c r="H388" s="1">
        <v>5.3254944228365122E-4</v>
      </c>
      <c r="I388" s="1">
        <f t="shared" si="35"/>
        <v>1.8150610258134356E-8</v>
      </c>
      <c r="J388" s="1">
        <f t="shared" si="36"/>
        <v>-5.8380209428972518E-3</v>
      </c>
      <c r="AT388" s="58"/>
      <c r="AU388" s="58"/>
      <c r="AV388" s="58"/>
      <c r="AW388" s="58"/>
      <c r="AX388" s="58"/>
      <c r="AY388" s="58"/>
      <c r="AZ388" s="58"/>
      <c r="BA388" s="71"/>
      <c r="BB388" s="58"/>
      <c r="BC388" s="58"/>
      <c r="BD388" s="58"/>
      <c r="BE388" s="58">
        <f t="shared" si="37"/>
        <v>1</v>
      </c>
      <c r="BF388" s="58">
        <f t="shared" si="38"/>
        <v>3.4063177579857078E-5</v>
      </c>
      <c r="BG388" s="58" t="e">
        <f t="shared" si="39"/>
        <v>#N/A</v>
      </c>
      <c r="BH388" s="58"/>
      <c r="BI388" s="58"/>
      <c r="BJ388" s="58"/>
      <c r="BK388" s="58"/>
      <c r="BL388" s="58"/>
      <c r="BM388" s="58"/>
      <c r="BN388" s="58"/>
      <c r="BO388" s="58"/>
      <c r="BP388" s="58"/>
      <c r="BQ388" s="58"/>
      <c r="BR388" s="58"/>
      <c r="BS388" s="58"/>
      <c r="BT388" s="58"/>
      <c r="BU388" s="58"/>
      <c r="BV388" s="58"/>
      <c r="BW388" s="58"/>
      <c r="BX388" s="58"/>
      <c r="BY388" s="58"/>
      <c r="BZ388" s="58"/>
      <c r="CA388" s="58"/>
      <c r="CB388" s="58"/>
      <c r="CC388" s="58"/>
      <c r="CD388" s="58"/>
      <c r="CE388" s="58"/>
      <c r="CF388" s="58"/>
      <c r="CG388" s="58"/>
      <c r="CH388" s="58"/>
      <c r="CI388" s="58"/>
      <c r="CJ388" s="58"/>
      <c r="CK388" s="58"/>
      <c r="CL388" s="58"/>
      <c r="CM388" s="58"/>
      <c r="CN388" s="58"/>
      <c r="CO388" s="58"/>
      <c r="CP388" s="58"/>
      <c r="CQ388" s="58"/>
      <c r="CR388" s="58"/>
      <c r="CS388" s="58"/>
      <c r="CT388" s="58"/>
      <c r="CU388" s="58"/>
      <c r="CV388" s="58"/>
      <c r="CW388" s="58"/>
      <c r="CX388" s="58"/>
      <c r="CY388" s="58"/>
      <c r="CZ388" s="58"/>
      <c r="DA388" s="58"/>
      <c r="DB388" s="58"/>
      <c r="DC388" s="58"/>
      <c r="DD388" s="58"/>
      <c r="DE388" s="58"/>
      <c r="DF388" s="58"/>
      <c r="DG388" s="58"/>
      <c r="DH388" s="58"/>
      <c r="DI388" s="58"/>
      <c r="DJ388" s="58"/>
      <c r="DK388" s="58"/>
      <c r="DL388" s="58"/>
      <c r="DM388" s="58"/>
      <c r="DN388" s="58"/>
      <c r="DO388" s="58"/>
      <c r="DP388" s="58"/>
      <c r="DQ388" s="58"/>
      <c r="DR388" s="58"/>
      <c r="DS388" s="58"/>
      <c r="DT388" s="58"/>
      <c r="DU388" s="58"/>
      <c r="DV388" s="58"/>
      <c r="DW388" s="58"/>
      <c r="DX388" s="58"/>
      <c r="DY388" s="58"/>
      <c r="DZ388" s="58"/>
      <c r="EA388" s="58"/>
      <c r="EB388" s="58"/>
      <c r="EC388" s="58"/>
      <c r="ED388" s="58"/>
      <c r="EE388" s="58"/>
      <c r="EF388" s="58"/>
      <c r="EG388" s="58"/>
      <c r="EH388" s="58"/>
      <c r="EI388" s="58"/>
      <c r="EJ388" s="58"/>
      <c r="EK388" s="58"/>
      <c r="EL388" s="58"/>
      <c r="EM388" s="58"/>
      <c r="EN388" s="58"/>
      <c r="EO388" s="58"/>
      <c r="EP388" s="58"/>
      <c r="EQ388" s="58"/>
    </row>
    <row r="389" spans="1:147" outlineLevel="1" x14ac:dyDescent="0.2">
      <c r="A389" s="16">
        <v>192</v>
      </c>
      <c r="B389" s="16">
        <v>0</v>
      </c>
      <c r="C389" s="1">
        <v>1.0343767697736504E-2</v>
      </c>
      <c r="D389" s="1">
        <f t="shared" si="31"/>
        <v>-1.0343767697736504E-2</v>
      </c>
      <c r="E389" s="1">
        <f t="shared" si="32"/>
        <v>2.0795272508056302E-2</v>
      </c>
      <c r="F389" s="1">
        <f t="shared" si="33"/>
        <v>-0.14420566045775146</v>
      </c>
      <c r="G389" s="1">
        <f t="shared" si="34"/>
        <v>-0.10223443407877422</v>
      </c>
      <c r="H389" s="1">
        <v>2.515838899032961E-2</v>
      </c>
      <c r="I389" s="1">
        <f t="shared" si="35"/>
        <v>2.6973864006040143E-4</v>
      </c>
      <c r="J389" s="1">
        <f t="shared" si="36"/>
        <v>-0.10354524688013272</v>
      </c>
      <c r="AT389" s="58"/>
      <c r="AU389" s="58"/>
      <c r="AV389" s="58"/>
      <c r="AW389" s="58"/>
      <c r="AX389" s="58"/>
      <c r="AY389" s="58"/>
      <c r="AZ389" s="58"/>
      <c r="BA389" s="71"/>
      <c r="BB389" s="58"/>
      <c r="BC389" s="58"/>
      <c r="BD389" s="58"/>
      <c r="BE389" s="58">
        <f t="shared" si="37"/>
        <v>1</v>
      </c>
      <c r="BF389" s="58">
        <f t="shared" si="38"/>
        <v>1.0343767697736504E-2</v>
      </c>
      <c r="BG389" s="58" t="e">
        <f t="shared" si="39"/>
        <v>#N/A</v>
      </c>
      <c r="BH389" s="58"/>
      <c r="BI389" s="58"/>
      <c r="BJ389" s="58"/>
      <c r="BK389" s="58"/>
      <c r="BL389" s="58"/>
      <c r="BM389" s="58"/>
      <c r="BN389" s="58"/>
      <c r="BO389" s="58"/>
      <c r="BP389" s="58"/>
      <c r="BQ389" s="58"/>
      <c r="BR389" s="58"/>
      <c r="BS389" s="58"/>
      <c r="BT389" s="58"/>
      <c r="BU389" s="58"/>
      <c r="BV389" s="58"/>
      <c r="BW389" s="58"/>
      <c r="BX389" s="58"/>
      <c r="BY389" s="58"/>
      <c r="BZ389" s="58"/>
      <c r="CA389" s="58"/>
      <c r="CB389" s="58"/>
      <c r="CC389" s="58"/>
      <c r="CD389" s="58"/>
      <c r="CE389" s="58"/>
      <c r="CF389" s="58"/>
      <c r="CG389" s="58"/>
      <c r="CH389" s="58"/>
      <c r="CI389" s="58"/>
      <c r="CJ389" s="58"/>
      <c r="CK389" s="58"/>
      <c r="CL389" s="58"/>
      <c r="CM389" s="58"/>
      <c r="CN389" s="58"/>
      <c r="CO389" s="58"/>
      <c r="CP389" s="58"/>
      <c r="CQ389" s="58"/>
      <c r="CR389" s="58"/>
      <c r="CS389" s="58"/>
      <c r="CT389" s="58"/>
      <c r="CU389" s="58"/>
      <c r="CV389" s="58"/>
      <c r="CW389" s="58"/>
      <c r="CX389" s="58"/>
      <c r="CY389" s="58"/>
      <c r="CZ389" s="58"/>
      <c r="DA389" s="58"/>
      <c r="DB389" s="58"/>
      <c r="DC389" s="58"/>
      <c r="DD389" s="58"/>
      <c r="DE389" s="58"/>
      <c r="DF389" s="58"/>
      <c r="DG389" s="58"/>
      <c r="DH389" s="58"/>
      <c r="DI389" s="58"/>
      <c r="DJ389" s="58"/>
      <c r="DK389" s="58"/>
      <c r="DL389" s="58"/>
      <c r="DM389" s="58"/>
      <c r="DN389" s="58"/>
      <c r="DO389" s="58"/>
      <c r="DP389" s="58"/>
      <c r="DQ389" s="58"/>
      <c r="DR389" s="58"/>
      <c r="DS389" s="58"/>
      <c r="DT389" s="58"/>
      <c r="DU389" s="58"/>
      <c r="DV389" s="58"/>
      <c r="DW389" s="58"/>
      <c r="DX389" s="58"/>
      <c r="DY389" s="58"/>
      <c r="DZ389" s="58"/>
      <c r="EA389" s="58"/>
      <c r="EB389" s="58"/>
      <c r="EC389" s="58"/>
      <c r="ED389" s="58"/>
      <c r="EE389" s="58"/>
      <c r="EF389" s="58"/>
      <c r="EG389" s="58"/>
      <c r="EH389" s="58"/>
      <c r="EI389" s="58"/>
      <c r="EJ389" s="58"/>
      <c r="EK389" s="58"/>
      <c r="EL389" s="58"/>
      <c r="EM389" s="58"/>
      <c r="EN389" s="58"/>
      <c r="EO389" s="58"/>
      <c r="EP389" s="58"/>
      <c r="EQ389" s="58"/>
    </row>
    <row r="390" spans="1:147" outlineLevel="1" x14ac:dyDescent="0.2">
      <c r="A390" s="16">
        <v>193</v>
      </c>
      <c r="B390" s="16">
        <v>0</v>
      </c>
      <c r="C390" s="1">
        <v>7.2158694040353843E-5</v>
      </c>
      <c r="D390" s="1">
        <f t="shared" si="31"/>
        <v>-7.2158694040353843E-5</v>
      </c>
      <c r="E390" s="1">
        <f t="shared" si="32"/>
        <v>1.4432259520842419E-4</v>
      </c>
      <c r="F390" s="1">
        <f t="shared" si="33"/>
        <v>-1.2013433947395066E-2</v>
      </c>
      <c r="G390" s="1">
        <f t="shared" si="34"/>
        <v>-8.4949338604387026E-3</v>
      </c>
      <c r="H390" s="1">
        <v>9.7393631157659775E-4</v>
      </c>
      <c r="I390" s="1">
        <f t="shared" si="35"/>
        <v>7.0351561795112543E-8</v>
      </c>
      <c r="J390" s="1">
        <f t="shared" si="36"/>
        <v>-8.499073646876059E-3</v>
      </c>
      <c r="AT390" s="58"/>
      <c r="AU390" s="58"/>
      <c r="AV390" s="58"/>
      <c r="AW390" s="58"/>
      <c r="AX390" s="58"/>
      <c r="AY390" s="58"/>
      <c r="AZ390" s="58"/>
      <c r="BA390" s="71"/>
      <c r="BB390" s="58"/>
      <c r="BC390" s="58"/>
      <c r="BD390" s="58"/>
      <c r="BE390" s="58">
        <f t="shared" si="37"/>
        <v>1</v>
      </c>
      <c r="BF390" s="58">
        <f t="shared" si="38"/>
        <v>7.2158694040353843E-5</v>
      </c>
      <c r="BG390" s="58" t="e">
        <f t="shared" si="39"/>
        <v>#N/A</v>
      </c>
      <c r="BH390" s="58"/>
      <c r="BI390" s="58"/>
      <c r="BJ390" s="58"/>
      <c r="BK390" s="58"/>
      <c r="BL390" s="58"/>
      <c r="BM390" s="58"/>
      <c r="BN390" s="58"/>
      <c r="BO390" s="58"/>
      <c r="BP390" s="58"/>
      <c r="BQ390" s="58"/>
      <c r="BR390" s="58"/>
      <c r="BS390" s="58"/>
      <c r="BT390" s="58"/>
      <c r="BU390" s="58"/>
      <c r="BV390" s="58"/>
      <c r="BW390" s="58"/>
      <c r="BX390" s="58"/>
      <c r="BY390" s="58"/>
      <c r="BZ390" s="58"/>
      <c r="CA390" s="58"/>
      <c r="CB390" s="58"/>
      <c r="CC390" s="58"/>
      <c r="CD390" s="58"/>
      <c r="CE390" s="58"/>
      <c r="CF390" s="58"/>
      <c r="CG390" s="58"/>
      <c r="CH390" s="58"/>
      <c r="CI390" s="58"/>
      <c r="CJ390" s="58"/>
      <c r="CK390" s="58"/>
      <c r="CL390" s="58"/>
      <c r="CM390" s="58"/>
      <c r="CN390" s="58"/>
      <c r="CO390" s="58"/>
      <c r="CP390" s="58"/>
      <c r="CQ390" s="58"/>
      <c r="CR390" s="58"/>
      <c r="CS390" s="58"/>
      <c r="CT390" s="58"/>
      <c r="CU390" s="58"/>
      <c r="CV390" s="58"/>
      <c r="CW390" s="58"/>
      <c r="CX390" s="58"/>
      <c r="CY390" s="58"/>
      <c r="CZ390" s="58"/>
      <c r="DA390" s="58"/>
      <c r="DB390" s="58"/>
      <c r="DC390" s="58"/>
      <c r="DD390" s="58"/>
      <c r="DE390" s="58"/>
      <c r="DF390" s="58"/>
      <c r="DG390" s="58"/>
      <c r="DH390" s="58"/>
      <c r="DI390" s="58"/>
      <c r="DJ390" s="58"/>
      <c r="DK390" s="58"/>
      <c r="DL390" s="58"/>
      <c r="DM390" s="58"/>
      <c r="DN390" s="58"/>
      <c r="DO390" s="58"/>
      <c r="DP390" s="58"/>
      <c r="DQ390" s="58"/>
      <c r="DR390" s="58"/>
      <c r="DS390" s="58"/>
      <c r="DT390" s="58"/>
      <c r="DU390" s="58"/>
      <c r="DV390" s="58"/>
      <c r="DW390" s="58"/>
      <c r="DX390" s="58"/>
      <c r="DY390" s="58"/>
      <c r="DZ390" s="58"/>
      <c r="EA390" s="58"/>
      <c r="EB390" s="58"/>
      <c r="EC390" s="58"/>
      <c r="ED390" s="58"/>
      <c r="EE390" s="58"/>
      <c r="EF390" s="58"/>
      <c r="EG390" s="58"/>
      <c r="EH390" s="58"/>
      <c r="EI390" s="58"/>
      <c r="EJ390" s="58"/>
      <c r="EK390" s="58"/>
      <c r="EL390" s="58"/>
      <c r="EM390" s="58"/>
      <c r="EN390" s="58"/>
      <c r="EO390" s="58"/>
      <c r="EP390" s="58"/>
      <c r="EQ390" s="58"/>
    </row>
    <row r="391" spans="1:147" outlineLevel="1" x14ac:dyDescent="0.2">
      <c r="A391" s="16">
        <v>194</v>
      </c>
      <c r="B391" s="16">
        <v>0</v>
      </c>
      <c r="C391" s="1">
        <v>3.0348924985876995E-4</v>
      </c>
      <c r="D391" s="1">
        <f t="shared" ref="D391:D443" si="40">B391 - C391</f>
        <v>-3.0348924985876995E-4</v>
      </c>
      <c r="E391" s="1">
        <f t="shared" ref="E391:E443" si="41">2*IF(B391=1,LN(1/C391),LN(1/(1-C391)))</f>
        <v>6.0707062408219101E-4</v>
      </c>
      <c r="F391" s="1">
        <f t="shared" ref="F391:F443" si="42">SQRT(E391)*SIGN(D391)</f>
        <v>-2.4638803219356881E-2</v>
      </c>
      <c r="G391" s="1">
        <f t="shared" ref="G391:G443" si="43">D391/(SQRT(C391*(1-C391)))</f>
        <v>-1.7423586988480105E-2</v>
      </c>
      <c r="H391" s="1">
        <v>1.9720536340970501E-3</v>
      </c>
      <c r="I391" s="1">
        <f t="shared" ref="I391:I443" si="44">G391^2*H391/(1-H391)</f>
        <v>5.9986173016932649E-7</v>
      </c>
      <c r="J391" s="1">
        <f t="shared" ref="J391:J443" si="45">G391/SQRT(1-H391)</f>
        <v>-1.7440792564425007E-2</v>
      </c>
      <c r="AT391" s="58"/>
      <c r="AU391" s="58"/>
      <c r="AV391" s="58"/>
      <c r="AW391" s="58"/>
      <c r="AX391" s="58"/>
      <c r="AY391" s="58"/>
      <c r="AZ391" s="58"/>
      <c r="BA391" s="71"/>
      <c r="BB391" s="58"/>
      <c r="BC391" s="58"/>
      <c r="BD391" s="58"/>
      <c r="BE391" s="58">
        <f t="shared" ref="BE391:BE443" si="46">1-B391</f>
        <v>1</v>
      </c>
      <c r="BF391" s="58">
        <f t="shared" ref="BF391:BF443" si="47">IF(B391=0,C391,NA())</f>
        <v>3.0348924985876995E-4</v>
      </c>
      <c r="BG391" s="58" t="e">
        <f t="shared" ref="BG391:BG443" si="48">IF(B391=1,C391,NA())</f>
        <v>#N/A</v>
      </c>
      <c r="BH391" s="58"/>
      <c r="BI391" s="58"/>
      <c r="BJ391" s="58"/>
      <c r="BK391" s="58"/>
      <c r="BL391" s="58"/>
      <c r="BM391" s="58"/>
      <c r="BN391" s="58"/>
      <c r="BO391" s="58"/>
      <c r="BP391" s="58"/>
      <c r="BQ391" s="58"/>
      <c r="BR391" s="58"/>
      <c r="BS391" s="58"/>
      <c r="BT391" s="58"/>
      <c r="BU391" s="58"/>
      <c r="BV391" s="58"/>
      <c r="BW391" s="58"/>
      <c r="BX391" s="58"/>
      <c r="BY391" s="58"/>
      <c r="BZ391" s="58"/>
      <c r="CA391" s="58"/>
      <c r="CB391" s="58"/>
      <c r="CC391" s="58"/>
      <c r="CD391" s="58"/>
      <c r="CE391" s="58"/>
      <c r="CF391" s="58"/>
      <c r="CG391" s="58"/>
      <c r="CH391" s="58"/>
      <c r="CI391" s="58"/>
      <c r="CJ391" s="58"/>
      <c r="CK391" s="58"/>
      <c r="CL391" s="58"/>
      <c r="CM391" s="58"/>
      <c r="CN391" s="58"/>
      <c r="CO391" s="58"/>
      <c r="CP391" s="58"/>
      <c r="CQ391" s="58"/>
      <c r="CR391" s="58"/>
      <c r="CS391" s="58"/>
      <c r="CT391" s="58"/>
      <c r="CU391" s="58"/>
      <c r="CV391" s="58"/>
      <c r="CW391" s="58"/>
      <c r="CX391" s="58"/>
      <c r="CY391" s="58"/>
      <c r="CZ391" s="58"/>
      <c r="DA391" s="58"/>
      <c r="DB391" s="58"/>
      <c r="DC391" s="58"/>
      <c r="DD391" s="58"/>
      <c r="DE391" s="58"/>
      <c r="DF391" s="58"/>
      <c r="DG391" s="58"/>
      <c r="DH391" s="58"/>
      <c r="DI391" s="58"/>
      <c r="DJ391" s="58"/>
      <c r="DK391" s="58"/>
      <c r="DL391" s="58"/>
      <c r="DM391" s="58"/>
      <c r="DN391" s="58"/>
      <c r="DO391" s="58"/>
      <c r="DP391" s="58"/>
      <c r="DQ391" s="58"/>
      <c r="DR391" s="58"/>
      <c r="DS391" s="58"/>
      <c r="DT391" s="58"/>
      <c r="DU391" s="58"/>
      <c r="DV391" s="58"/>
      <c r="DW391" s="58"/>
      <c r="DX391" s="58"/>
      <c r="DY391" s="58"/>
      <c r="DZ391" s="58"/>
      <c r="EA391" s="58"/>
      <c r="EB391" s="58"/>
      <c r="EC391" s="58"/>
      <c r="ED391" s="58"/>
      <c r="EE391" s="58"/>
      <c r="EF391" s="58"/>
      <c r="EG391" s="58"/>
      <c r="EH391" s="58"/>
      <c r="EI391" s="58"/>
      <c r="EJ391" s="58"/>
      <c r="EK391" s="58"/>
      <c r="EL391" s="58"/>
      <c r="EM391" s="58"/>
      <c r="EN391" s="58"/>
      <c r="EO391" s="58"/>
      <c r="EP391" s="58"/>
      <c r="EQ391" s="58"/>
    </row>
    <row r="392" spans="1:147" outlineLevel="1" x14ac:dyDescent="0.2">
      <c r="A392" s="16">
        <v>195</v>
      </c>
      <c r="B392" s="16">
        <v>0</v>
      </c>
      <c r="C392" s="1">
        <v>4.2600183257339927E-3</v>
      </c>
      <c r="D392" s="1">
        <f t="shared" si="40"/>
        <v>-4.2600183257339927E-3</v>
      </c>
      <c r="E392" s="1">
        <f t="shared" si="41"/>
        <v>8.538236112686514E-3</v>
      </c>
      <c r="F392" s="1">
        <f t="shared" si="42"/>
        <v>-9.2402576331434144E-2</v>
      </c>
      <c r="G392" s="1">
        <f t="shared" si="43"/>
        <v>-6.5408284814642143E-2</v>
      </c>
      <c r="H392" s="1">
        <v>1.0519626057100011E-2</v>
      </c>
      <c r="I392" s="1">
        <f t="shared" si="44"/>
        <v>4.5483998799667673E-5</v>
      </c>
      <c r="J392" s="1">
        <f t="shared" si="45"/>
        <v>-6.5755058521706239E-2</v>
      </c>
      <c r="AT392" s="58"/>
      <c r="AU392" s="58"/>
      <c r="AV392" s="58"/>
      <c r="AW392" s="58"/>
      <c r="AX392" s="58"/>
      <c r="AY392" s="58"/>
      <c r="AZ392" s="58"/>
      <c r="BA392" s="71"/>
      <c r="BB392" s="58"/>
      <c r="BC392" s="58"/>
      <c r="BD392" s="58"/>
      <c r="BE392" s="58">
        <f t="shared" si="46"/>
        <v>1</v>
      </c>
      <c r="BF392" s="58">
        <f t="shared" si="47"/>
        <v>4.2600183257339927E-3</v>
      </c>
      <c r="BG392" s="58" t="e">
        <f t="shared" si="48"/>
        <v>#N/A</v>
      </c>
      <c r="BH392" s="58"/>
      <c r="BI392" s="58"/>
      <c r="BJ392" s="58"/>
      <c r="BK392" s="58"/>
      <c r="BL392" s="58"/>
      <c r="BM392" s="58"/>
      <c r="BN392" s="58"/>
      <c r="BO392" s="58"/>
      <c r="BP392" s="58"/>
      <c r="BQ392" s="58"/>
      <c r="BR392" s="58"/>
      <c r="BS392" s="58"/>
      <c r="BT392" s="58"/>
      <c r="BU392" s="58"/>
      <c r="BV392" s="58"/>
      <c r="BW392" s="58"/>
      <c r="BX392" s="58"/>
      <c r="BY392" s="58"/>
      <c r="BZ392" s="58"/>
      <c r="CA392" s="58"/>
      <c r="CB392" s="58"/>
      <c r="CC392" s="58"/>
      <c r="CD392" s="58"/>
      <c r="CE392" s="58"/>
      <c r="CF392" s="58"/>
      <c r="CG392" s="58"/>
      <c r="CH392" s="58"/>
      <c r="CI392" s="58"/>
      <c r="CJ392" s="58"/>
      <c r="CK392" s="58"/>
      <c r="CL392" s="58"/>
      <c r="CM392" s="58"/>
      <c r="CN392" s="58"/>
      <c r="CO392" s="58"/>
      <c r="CP392" s="58"/>
      <c r="CQ392" s="58"/>
      <c r="CR392" s="58"/>
      <c r="CS392" s="58"/>
      <c r="CT392" s="58"/>
      <c r="CU392" s="58"/>
      <c r="CV392" s="58"/>
      <c r="CW392" s="58"/>
      <c r="CX392" s="58"/>
      <c r="CY392" s="58"/>
      <c r="CZ392" s="58"/>
      <c r="DA392" s="58"/>
      <c r="DB392" s="58"/>
      <c r="DC392" s="58"/>
      <c r="DD392" s="58"/>
      <c r="DE392" s="58"/>
      <c r="DF392" s="58"/>
      <c r="DG392" s="58"/>
      <c r="DH392" s="58"/>
      <c r="DI392" s="58"/>
      <c r="DJ392" s="58"/>
      <c r="DK392" s="58"/>
      <c r="DL392" s="58"/>
      <c r="DM392" s="58"/>
      <c r="DN392" s="58"/>
      <c r="DO392" s="58"/>
      <c r="DP392" s="58"/>
      <c r="DQ392" s="58"/>
      <c r="DR392" s="58"/>
      <c r="DS392" s="58"/>
      <c r="DT392" s="58"/>
      <c r="DU392" s="58"/>
      <c r="DV392" s="58"/>
      <c r="DW392" s="58"/>
      <c r="DX392" s="58"/>
      <c r="DY392" s="58"/>
      <c r="DZ392" s="58"/>
      <c r="EA392" s="58"/>
      <c r="EB392" s="58"/>
      <c r="EC392" s="58"/>
      <c r="ED392" s="58"/>
      <c r="EE392" s="58"/>
      <c r="EF392" s="58"/>
      <c r="EG392" s="58"/>
      <c r="EH392" s="58"/>
      <c r="EI392" s="58"/>
      <c r="EJ392" s="58"/>
      <c r="EK392" s="58"/>
      <c r="EL392" s="58"/>
      <c r="EM392" s="58"/>
      <c r="EN392" s="58"/>
      <c r="EO392" s="58"/>
      <c r="EP392" s="58"/>
      <c r="EQ392" s="58"/>
    </row>
    <row r="393" spans="1:147" outlineLevel="1" x14ac:dyDescent="0.2">
      <c r="A393" s="16">
        <v>196</v>
      </c>
      <c r="B393" s="16">
        <v>0</v>
      </c>
      <c r="C393" s="1">
        <v>3.4853563739323184E-7</v>
      </c>
      <c r="D393" s="1">
        <f t="shared" si="40"/>
        <v>-3.4853563739323184E-7</v>
      </c>
      <c r="E393" s="1">
        <f t="shared" si="41"/>
        <v>6.9707139636400538E-7</v>
      </c>
      <c r="F393" s="1">
        <f t="shared" si="42"/>
        <v>-8.3490801670843085E-4</v>
      </c>
      <c r="G393" s="1">
        <f t="shared" si="43"/>
        <v>-5.9036917168019934E-4</v>
      </c>
      <c r="H393" s="1">
        <v>6.5602543695466137E-6</v>
      </c>
      <c r="I393" s="1">
        <f t="shared" si="44"/>
        <v>2.2864982350825923E-12</v>
      </c>
      <c r="J393" s="1">
        <f t="shared" si="45"/>
        <v>-5.9037110817569628E-4</v>
      </c>
      <c r="AT393" s="58"/>
      <c r="AU393" s="58"/>
      <c r="AV393" s="58"/>
      <c r="AW393" s="58"/>
      <c r="AX393" s="58"/>
      <c r="AY393" s="58"/>
      <c r="AZ393" s="58"/>
      <c r="BA393" s="71"/>
      <c r="BB393" s="58"/>
      <c r="BC393" s="58"/>
      <c r="BD393" s="58"/>
      <c r="BE393" s="58">
        <f t="shared" si="46"/>
        <v>1</v>
      </c>
      <c r="BF393" s="58">
        <f t="shared" si="47"/>
        <v>3.4853563739323184E-7</v>
      </c>
      <c r="BG393" s="58" t="e">
        <f t="shared" si="48"/>
        <v>#N/A</v>
      </c>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58"/>
      <c r="CH393" s="58"/>
      <c r="CI393" s="58"/>
      <c r="CJ393" s="58"/>
      <c r="CK393" s="58"/>
      <c r="CL393" s="58"/>
      <c r="CM393" s="58"/>
      <c r="CN393" s="58"/>
      <c r="CO393" s="58"/>
      <c r="CP393" s="58"/>
      <c r="CQ393" s="58"/>
      <c r="CR393" s="58"/>
      <c r="CS393" s="58"/>
      <c r="CT393" s="58"/>
      <c r="CU393" s="58"/>
      <c r="CV393" s="58"/>
      <c r="CW393" s="58"/>
      <c r="CX393" s="58"/>
      <c r="CY393" s="58"/>
      <c r="CZ393" s="58"/>
      <c r="DA393" s="58"/>
      <c r="DB393" s="58"/>
      <c r="DC393" s="58"/>
      <c r="DD393" s="58"/>
      <c r="DE393" s="58"/>
      <c r="DF393" s="58"/>
      <c r="DG393" s="58"/>
      <c r="DH393" s="58"/>
      <c r="DI393" s="58"/>
      <c r="DJ393" s="58"/>
      <c r="DK393" s="58"/>
      <c r="DL393" s="58"/>
      <c r="DM393" s="58"/>
      <c r="DN393" s="58"/>
      <c r="DO393" s="58"/>
      <c r="DP393" s="58"/>
      <c r="DQ393" s="58"/>
      <c r="DR393" s="58"/>
      <c r="DS393" s="58"/>
      <c r="DT393" s="58"/>
      <c r="DU393" s="58"/>
      <c r="DV393" s="58"/>
      <c r="DW393" s="58"/>
      <c r="DX393" s="58"/>
      <c r="DY393" s="58"/>
      <c r="DZ393" s="58"/>
      <c r="EA393" s="58"/>
      <c r="EB393" s="58"/>
      <c r="EC393" s="58"/>
      <c r="ED393" s="58"/>
      <c r="EE393" s="58"/>
      <c r="EF393" s="58"/>
      <c r="EG393" s="58"/>
      <c r="EH393" s="58"/>
      <c r="EI393" s="58"/>
      <c r="EJ393" s="58"/>
      <c r="EK393" s="58"/>
      <c r="EL393" s="58"/>
      <c r="EM393" s="58"/>
      <c r="EN393" s="58"/>
      <c r="EO393" s="58"/>
      <c r="EP393" s="58"/>
      <c r="EQ393" s="58"/>
    </row>
    <row r="394" spans="1:147" outlineLevel="1" x14ac:dyDescent="0.2">
      <c r="A394" s="16">
        <v>197</v>
      </c>
      <c r="B394" s="16">
        <v>0</v>
      </c>
      <c r="C394" s="1">
        <v>3.2164010929262865E-5</v>
      </c>
      <c r="D394" s="1">
        <f t="shared" si="40"/>
        <v>-3.2164010929262865E-5</v>
      </c>
      <c r="E394" s="1">
        <f t="shared" si="41"/>
        <v>6.4329056404431039E-5</v>
      </c>
      <c r="F394" s="1">
        <f t="shared" si="42"/>
        <v>-8.0205396579301966E-3</v>
      </c>
      <c r="G394" s="1">
        <f t="shared" si="43"/>
        <v>-5.6714235854975091E-3</v>
      </c>
      <c r="H394" s="1">
        <v>2.7858657908130634E-4</v>
      </c>
      <c r="I394" s="1">
        <f t="shared" si="44"/>
        <v>8.9632470283047143E-9</v>
      </c>
      <c r="J394" s="1">
        <f t="shared" si="45"/>
        <v>-5.6722137418441596E-3</v>
      </c>
      <c r="AT394" s="58"/>
      <c r="AU394" s="58"/>
      <c r="AV394" s="58"/>
      <c r="AW394" s="58"/>
      <c r="AX394" s="58"/>
      <c r="AY394" s="58"/>
      <c r="AZ394" s="58"/>
      <c r="BA394" s="71"/>
      <c r="BB394" s="58"/>
      <c r="BC394" s="58"/>
      <c r="BD394" s="58"/>
      <c r="BE394" s="58">
        <f t="shared" si="46"/>
        <v>1</v>
      </c>
      <c r="BF394" s="58">
        <f t="shared" si="47"/>
        <v>3.2164010929262865E-5</v>
      </c>
      <c r="BG394" s="58" t="e">
        <f t="shared" si="48"/>
        <v>#N/A</v>
      </c>
      <c r="BH394" s="58"/>
      <c r="BI394" s="58"/>
      <c r="BJ394" s="58"/>
      <c r="BK394" s="58"/>
      <c r="BL394" s="58"/>
      <c r="BM394" s="58"/>
      <c r="BN394" s="58"/>
      <c r="BO394" s="58"/>
      <c r="BP394" s="58"/>
      <c r="BQ394" s="58"/>
      <c r="BR394" s="58"/>
      <c r="BS394" s="58"/>
      <c r="BT394" s="58"/>
      <c r="BU394" s="58"/>
      <c r="BV394" s="58"/>
      <c r="BW394" s="58"/>
      <c r="BX394" s="58"/>
      <c r="BY394" s="58"/>
      <c r="BZ394" s="58"/>
      <c r="CA394" s="58"/>
      <c r="CB394" s="58"/>
      <c r="CC394" s="58"/>
      <c r="CD394" s="58"/>
      <c r="CE394" s="58"/>
      <c r="CF394" s="58"/>
      <c r="CG394" s="58"/>
      <c r="CH394" s="58"/>
      <c r="CI394" s="58"/>
      <c r="CJ394" s="58"/>
      <c r="CK394" s="58"/>
      <c r="CL394" s="58"/>
      <c r="CM394" s="58"/>
      <c r="CN394" s="58"/>
      <c r="CO394" s="58"/>
      <c r="CP394" s="58"/>
      <c r="CQ394" s="58"/>
      <c r="CR394" s="58"/>
      <c r="CS394" s="58"/>
      <c r="CT394" s="58"/>
      <c r="CU394" s="58"/>
      <c r="CV394" s="58"/>
      <c r="CW394" s="58"/>
      <c r="CX394" s="58"/>
      <c r="CY394" s="58"/>
      <c r="CZ394" s="58"/>
      <c r="DA394" s="58"/>
      <c r="DB394" s="58"/>
      <c r="DC394" s="58"/>
      <c r="DD394" s="58"/>
      <c r="DE394" s="58"/>
      <c r="DF394" s="58"/>
      <c r="DG394" s="58"/>
      <c r="DH394" s="58"/>
      <c r="DI394" s="58"/>
      <c r="DJ394" s="58"/>
      <c r="DK394" s="58"/>
      <c r="DL394" s="58"/>
      <c r="DM394" s="58"/>
      <c r="DN394" s="58"/>
      <c r="DO394" s="58"/>
      <c r="DP394" s="58"/>
      <c r="DQ394" s="58"/>
      <c r="DR394" s="58"/>
      <c r="DS394" s="58"/>
      <c r="DT394" s="58"/>
      <c r="DU394" s="58"/>
      <c r="DV394" s="58"/>
      <c r="DW394" s="58"/>
      <c r="DX394" s="58"/>
      <c r="DY394" s="58"/>
      <c r="DZ394" s="58"/>
      <c r="EA394" s="58"/>
      <c r="EB394" s="58"/>
      <c r="EC394" s="58"/>
      <c r="ED394" s="58"/>
      <c r="EE394" s="58"/>
      <c r="EF394" s="58"/>
      <c r="EG394" s="58"/>
      <c r="EH394" s="58"/>
      <c r="EI394" s="58"/>
      <c r="EJ394" s="58"/>
      <c r="EK394" s="58"/>
      <c r="EL394" s="58"/>
      <c r="EM394" s="58"/>
      <c r="EN394" s="58"/>
      <c r="EO394" s="58"/>
      <c r="EP394" s="58"/>
      <c r="EQ394" s="58"/>
    </row>
    <row r="395" spans="1:147" outlineLevel="1" x14ac:dyDescent="0.2">
      <c r="A395" s="16">
        <v>198</v>
      </c>
      <c r="B395" s="16">
        <v>0</v>
      </c>
      <c r="C395" s="1">
        <v>1.5880526141733191E-4</v>
      </c>
      <c r="D395" s="1">
        <f t="shared" si="40"/>
        <v>-1.5880526141733191E-4</v>
      </c>
      <c r="E395" s="1">
        <f t="shared" si="41"/>
        <v>3.1763574461591204E-4</v>
      </c>
      <c r="F395" s="1">
        <f t="shared" si="42"/>
        <v>-1.7822338359932237E-2</v>
      </c>
      <c r="G395" s="1">
        <f t="shared" si="43"/>
        <v>-1.2602796694938365E-2</v>
      </c>
      <c r="H395" s="1">
        <v>1.0198924121191215E-3</v>
      </c>
      <c r="I395" s="1">
        <f t="shared" si="44"/>
        <v>1.6215538703820292E-7</v>
      </c>
      <c r="J395" s="1">
        <f t="shared" si="45"/>
        <v>-1.2609228363424449E-2</v>
      </c>
      <c r="AT395" s="58"/>
      <c r="AU395" s="58"/>
      <c r="AV395" s="58"/>
      <c r="AW395" s="58"/>
      <c r="AX395" s="58"/>
      <c r="AY395" s="58"/>
      <c r="AZ395" s="58"/>
      <c r="BA395" s="71"/>
      <c r="BB395" s="58"/>
      <c r="BC395" s="58"/>
      <c r="BD395" s="58"/>
      <c r="BE395" s="58">
        <f t="shared" si="46"/>
        <v>1</v>
      </c>
      <c r="BF395" s="58">
        <f t="shared" si="47"/>
        <v>1.5880526141733191E-4</v>
      </c>
      <c r="BG395" s="58" t="e">
        <f t="shared" si="48"/>
        <v>#N/A</v>
      </c>
      <c r="BH395" s="58"/>
      <c r="BI395" s="58"/>
      <c r="BJ395" s="58"/>
      <c r="BK395" s="58"/>
      <c r="BL395" s="58"/>
      <c r="BM395" s="58"/>
      <c r="BN395" s="58"/>
      <c r="BO395" s="58"/>
      <c r="BP395" s="58"/>
      <c r="BQ395" s="58"/>
      <c r="BR395" s="58"/>
      <c r="BS395" s="58"/>
      <c r="BT395" s="58"/>
      <c r="BU395" s="58"/>
      <c r="BV395" s="58"/>
      <c r="BW395" s="58"/>
      <c r="BX395" s="58"/>
      <c r="BY395" s="58"/>
      <c r="BZ395" s="58"/>
      <c r="CA395" s="58"/>
      <c r="CB395" s="58"/>
      <c r="CC395" s="58"/>
      <c r="CD395" s="58"/>
      <c r="CE395" s="58"/>
      <c r="CF395" s="58"/>
      <c r="CG395" s="58"/>
      <c r="CH395" s="58"/>
      <c r="CI395" s="58"/>
      <c r="CJ395" s="58"/>
      <c r="CK395" s="58"/>
      <c r="CL395" s="58"/>
      <c r="CM395" s="58"/>
      <c r="CN395" s="58"/>
      <c r="CO395" s="58"/>
      <c r="CP395" s="58"/>
      <c r="CQ395" s="58"/>
      <c r="CR395" s="58"/>
      <c r="CS395" s="58"/>
      <c r="CT395" s="58"/>
      <c r="CU395" s="58"/>
      <c r="CV395" s="58"/>
      <c r="CW395" s="58"/>
      <c r="CX395" s="58"/>
      <c r="CY395" s="58"/>
      <c r="CZ395" s="58"/>
      <c r="DA395" s="58"/>
      <c r="DB395" s="58"/>
      <c r="DC395" s="58"/>
      <c r="DD395" s="58"/>
      <c r="DE395" s="58"/>
      <c r="DF395" s="58"/>
      <c r="DG395" s="58"/>
      <c r="DH395" s="58"/>
      <c r="DI395" s="58"/>
      <c r="DJ395" s="58"/>
      <c r="DK395" s="58"/>
      <c r="DL395" s="58"/>
      <c r="DM395" s="58"/>
      <c r="DN395" s="58"/>
      <c r="DO395" s="58"/>
      <c r="DP395" s="58"/>
      <c r="DQ395" s="58"/>
      <c r="DR395" s="58"/>
      <c r="DS395" s="58"/>
      <c r="DT395" s="58"/>
      <c r="DU395" s="58"/>
      <c r="DV395" s="58"/>
      <c r="DW395" s="58"/>
      <c r="DX395" s="58"/>
      <c r="DY395" s="58"/>
      <c r="DZ395" s="58"/>
      <c r="EA395" s="58"/>
      <c r="EB395" s="58"/>
      <c r="EC395" s="58"/>
      <c r="ED395" s="58"/>
      <c r="EE395" s="58"/>
      <c r="EF395" s="58"/>
      <c r="EG395" s="58"/>
      <c r="EH395" s="58"/>
      <c r="EI395" s="58"/>
      <c r="EJ395" s="58"/>
      <c r="EK395" s="58"/>
      <c r="EL395" s="58"/>
      <c r="EM395" s="58"/>
      <c r="EN395" s="58"/>
      <c r="EO395" s="58"/>
      <c r="EP395" s="58"/>
      <c r="EQ395" s="58"/>
    </row>
    <row r="396" spans="1:147" outlineLevel="1" x14ac:dyDescent="0.2">
      <c r="A396" s="16">
        <v>199</v>
      </c>
      <c r="B396" s="16">
        <v>0</v>
      </c>
      <c r="C396" s="1">
        <v>0.1274478476703132</v>
      </c>
      <c r="D396" s="1">
        <f t="shared" si="40"/>
        <v>-0.1274478476703132</v>
      </c>
      <c r="E396" s="1">
        <f t="shared" si="41"/>
        <v>0.2726657064962974</v>
      </c>
      <c r="F396" s="1">
        <f t="shared" si="42"/>
        <v>-0.52217401936164676</v>
      </c>
      <c r="G396" s="1">
        <f t="shared" si="43"/>
        <v>-0.38218228766822354</v>
      </c>
      <c r="H396" s="1">
        <v>0.14785328169057435</v>
      </c>
      <c r="I396" s="1">
        <f t="shared" si="44"/>
        <v>2.5342981348721441E-2</v>
      </c>
      <c r="J396" s="1">
        <f t="shared" si="45"/>
        <v>-0.41401241811815043</v>
      </c>
      <c r="AT396" s="58"/>
      <c r="AU396" s="58"/>
      <c r="AV396" s="58"/>
      <c r="AW396" s="58"/>
      <c r="AX396" s="58"/>
      <c r="AY396" s="58"/>
      <c r="AZ396" s="58"/>
      <c r="BA396" s="71"/>
      <c r="BB396" s="58"/>
      <c r="BC396" s="58"/>
      <c r="BD396" s="58"/>
      <c r="BE396" s="58">
        <f t="shared" si="46"/>
        <v>1</v>
      </c>
      <c r="BF396" s="58">
        <f t="shared" si="47"/>
        <v>0.1274478476703132</v>
      </c>
      <c r="BG396" s="58" t="e">
        <f t="shared" si="48"/>
        <v>#N/A</v>
      </c>
      <c r="BH396" s="58"/>
      <c r="BI396" s="58"/>
      <c r="BJ396" s="58"/>
      <c r="BK396" s="58"/>
      <c r="BL396" s="58"/>
      <c r="BM396" s="58"/>
      <c r="BN396" s="58"/>
      <c r="BO396" s="58"/>
      <c r="BP396" s="58"/>
      <c r="BQ396" s="58"/>
      <c r="BR396" s="58"/>
      <c r="BS396" s="58"/>
      <c r="BT396" s="58"/>
      <c r="BU396" s="58"/>
      <c r="BV396" s="58"/>
      <c r="BW396" s="58"/>
      <c r="BX396" s="58"/>
      <c r="BY396" s="58"/>
      <c r="BZ396" s="58"/>
      <c r="CA396" s="58"/>
      <c r="CB396" s="58"/>
      <c r="CC396" s="58"/>
      <c r="CD396" s="58"/>
      <c r="CE396" s="58"/>
      <c r="CF396" s="58"/>
      <c r="CG396" s="58"/>
      <c r="CH396" s="58"/>
      <c r="CI396" s="58"/>
      <c r="CJ396" s="58"/>
      <c r="CK396" s="58"/>
      <c r="CL396" s="58"/>
      <c r="CM396" s="58"/>
      <c r="CN396" s="58"/>
      <c r="CO396" s="58"/>
      <c r="CP396" s="58"/>
      <c r="CQ396" s="58"/>
      <c r="CR396" s="58"/>
      <c r="CS396" s="58"/>
      <c r="CT396" s="58"/>
      <c r="CU396" s="58"/>
      <c r="CV396" s="58"/>
      <c r="CW396" s="58"/>
      <c r="CX396" s="58"/>
      <c r="CY396" s="58"/>
      <c r="CZ396" s="58"/>
      <c r="DA396" s="58"/>
      <c r="DB396" s="58"/>
      <c r="DC396" s="58"/>
      <c r="DD396" s="58"/>
      <c r="DE396" s="58"/>
      <c r="DF396" s="58"/>
      <c r="DG396" s="58"/>
      <c r="DH396" s="58"/>
      <c r="DI396" s="58"/>
      <c r="DJ396" s="58"/>
      <c r="DK396" s="58"/>
      <c r="DL396" s="58"/>
      <c r="DM396" s="58"/>
      <c r="DN396" s="58"/>
      <c r="DO396" s="58"/>
      <c r="DP396" s="58"/>
      <c r="DQ396" s="58"/>
      <c r="DR396" s="58"/>
      <c r="DS396" s="58"/>
      <c r="DT396" s="58"/>
      <c r="DU396" s="58"/>
      <c r="DV396" s="58"/>
      <c r="DW396" s="58"/>
      <c r="DX396" s="58"/>
      <c r="DY396" s="58"/>
      <c r="DZ396" s="58"/>
      <c r="EA396" s="58"/>
      <c r="EB396" s="58"/>
      <c r="EC396" s="58"/>
      <c r="ED396" s="58"/>
      <c r="EE396" s="58"/>
      <c r="EF396" s="58"/>
      <c r="EG396" s="58"/>
      <c r="EH396" s="58"/>
      <c r="EI396" s="58"/>
      <c r="EJ396" s="58"/>
      <c r="EK396" s="58"/>
      <c r="EL396" s="58"/>
      <c r="EM396" s="58"/>
      <c r="EN396" s="58"/>
      <c r="EO396" s="58"/>
      <c r="EP396" s="58"/>
      <c r="EQ396" s="58"/>
    </row>
    <row r="397" spans="1:147" outlineLevel="1" x14ac:dyDescent="0.2">
      <c r="A397" s="16">
        <v>200</v>
      </c>
      <c r="B397" s="16">
        <v>0</v>
      </c>
      <c r="C397" s="1">
        <v>4.4793686316057322E-3</v>
      </c>
      <c r="D397" s="1">
        <f t="shared" si="40"/>
        <v>-4.4793686316057322E-3</v>
      </c>
      <c r="E397" s="1">
        <f t="shared" si="41"/>
        <v>8.9788621268249696E-3</v>
      </c>
      <c r="F397" s="1">
        <f t="shared" si="42"/>
        <v>-9.4756857940863415E-2</v>
      </c>
      <c r="G397" s="1">
        <f t="shared" si="43"/>
        <v>-6.7078488777929851E-2</v>
      </c>
      <c r="H397" s="1">
        <v>1.0691427436524769E-2</v>
      </c>
      <c r="I397" s="1">
        <f t="shared" si="44"/>
        <v>4.8626214316744959E-5</v>
      </c>
      <c r="J397" s="1">
        <f t="shared" si="45"/>
        <v>-6.7439972353550134E-2</v>
      </c>
      <c r="AT397" s="58"/>
      <c r="AU397" s="58"/>
      <c r="AV397" s="58"/>
      <c r="AW397" s="58"/>
      <c r="AX397" s="58"/>
      <c r="AY397" s="58"/>
      <c r="AZ397" s="58"/>
      <c r="BA397" s="71"/>
      <c r="BB397" s="58"/>
      <c r="BC397" s="58"/>
      <c r="BD397" s="58"/>
      <c r="BE397" s="58">
        <f t="shared" si="46"/>
        <v>1</v>
      </c>
      <c r="BF397" s="58">
        <f t="shared" si="47"/>
        <v>4.4793686316057322E-3</v>
      </c>
      <c r="BG397" s="58" t="e">
        <f t="shared" si="48"/>
        <v>#N/A</v>
      </c>
      <c r="BH397" s="58"/>
      <c r="BI397" s="58"/>
      <c r="BJ397" s="58"/>
      <c r="BK397" s="58"/>
      <c r="BL397" s="58"/>
      <c r="BM397" s="58"/>
      <c r="BN397" s="58"/>
      <c r="BO397" s="58"/>
      <c r="BP397" s="58"/>
      <c r="BQ397" s="58"/>
      <c r="BR397" s="58"/>
      <c r="BS397" s="58"/>
      <c r="BT397" s="58"/>
      <c r="BU397" s="58"/>
      <c r="BV397" s="58"/>
      <c r="BW397" s="58"/>
      <c r="BX397" s="58"/>
      <c r="BY397" s="58"/>
      <c r="BZ397" s="58"/>
      <c r="CA397" s="58"/>
      <c r="CB397" s="58"/>
      <c r="CC397" s="58"/>
      <c r="CD397" s="58"/>
      <c r="CE397" s="58"/>
      <c r="CF397" s="58"/>
      <c r="CG397" s="58"/>
      <c r="CH397" s="58"/>
      <c r="CI397" s="58"/>
      <c r="CJ397" s="58"/>
      <c r="CK397" s="58"/>
      <c r="CL397" s="58"/>
      <c r="CM397" s="58"/>
      <c r="CN397" s="58"/>
      <c r="CO397" s="58"/>
      <c r="CP397" s="58"/>
      <c r="CQ397" s="58"/>
      <c r="CR397" s="58"/>
      <c r="CS397" s="58"/>
      <c r="CT397" s="58"/>
      <c r="CU397" s="58"/>
      <c r="CV397" s="58"/>
      <c r="CW397" s="58"/>
      <c r="CX397" s="58"/>
      <c r="CY397" s="58"/>
      <c r="CZ397" s="58"/>
      <c r="DA397" s="58"/>
      <c r="DB397" s="58"/>
      <c r="DC397" s="58"/>
      <c r="DD397" s="58"/>
      <c r="DE397" s="58"/>
      <c r="DF397" s="58"/>
      <c r="DG397" s="58"/>
      <c r="DH397" s="58"/>
      <c r="DI397" s="58"/>
      <c r="DJ397" s="58"/>
      <c r="DK397" s="58"/>
      <c r="DL397" s="58"/>
      <c r="DM397" s="58"/>
      <c r="DN397" s="58"/>
      <c r="DO397" s="58"/>
      <c r="DP397" s="58"/>
      <c r="DQ397" s="58"/>
      <c r="DR397" s="58"/>
      <c r="DS397" s="58"/>
      <c r="DT397" s="58"/>
      <c r="DU397" s="58"/>
      <c r="DV397" s="58"/>
      <c r="DW397" s="58"/>
      <c r="DX397" s="58"/>
      <c r="DY397" s="58"/>
      <c r="DZ397" s="58"/>
      <c r="EA397" s="58"/>
      <c r="EB397" s="58"/>
      <c r="EC397" s="58"/>
      <c r="ED397" s="58"/>
      <c r="EE397" s="58"/>
      <c r="EF397" s="58"/>
      <c r="EG397" s="58"/>
      <c r="EH397" s="58"/>
      <c r="EI397" s="58"/>
      <c r="EJ397" s="58"/>
      <c r="EK397" s="58"/>
      <c r="EL397" s="58"/>
      <c r="EM397" s="58"/>
      <c r="EN397" s="58"/>
      <c r="EO397" s="58"/>
      <c r="EP397" s="58"/>
      <c r="EQ397" s="58"/>
    </row>
    <row r="398" spans="1:147" outlineLevel="1" x14ac:dyDescent="0.2">
      <c r="A398" s="16">
        <v>201</v>
      </c>
      <c r="B398" s="16">
        <v>0</v>
      </c>
      <c r="C398" s="1">
        <v>0.11553094478185583</v>
      </c>
      <c r="D398" s="1">
        <f t="shared" si="40"/>
        <v>-0.11553094478185583</v>
      </c>
      <c r="E398" s="1">
        <f t="shared" si="41"/>
        <v>0.24553550323080006</v>
      </c>
      <c r="F398" s="1">
        <f t="shared" si="42"/>
        <v>-0.4955153915175593</v>
      </c>
      <c r="G398" s="1">
        <f t="shared" si="43"/>
        <v>-0.36141638779219465</v>
      </c>
      <c r="H398" s="1">
        <v>0.25624379232784156</v>
      </c>
      <c r="I398" s="1">
        <f t="shared" si="44"/>
        <v>4.5002685587168301E-2</v>
      </c>
      <c r="J398" s="1">
        <f t="shared" si="45"/>
        <v>-0.41907575801032243</v>
      </c>
      <c r="AT398" s="58"/>
      <c r="AU398" s="58"/>
      <c r="AV398" s="58"/>
      <c r="AW398" s="58"/>
      <c r="AX398" s="58"/>
      <c r="AY398" s="58"/>
      <c r="AZ398" s="58"/>
      <c r="BA398" s="71"/>
      <c r="BB398" s="58"/>
      <c r="BC398" s="58"/>
      <c r="BD398" s="58"/>
      <c r="BE398" s="58">
        <f t="shared" si="46"/>
        <v>1</v>
      </c>
      <c r="BF398" s="58">
        <f t="shared" si="47"/>
        <v>0.11553094478185583</v>
      </c>
      <c r="BG398" s="58" t="e">
        <f t="shared" si="48"/>
        <v>#N/A</v>
      </c>
      <c r="BH398" s="58"/>
      <c r="BI398" s="58"/>
      <c r="BJ398" s="58"/>
      <c r="BK398" s="58"/>
      <c r="BL398" s="58"/>
      <c r="BM398" s="58"/>
      <c r="BN398" s="58"/>
      <c r="BO398" s="58"/>
      <c r="BP398" s="58"/>
      <c r="BQ398" s="58"/>
      <c r="BR398" s="58"/>
      <c r="BS398" s="58"/>
      <c r="BT398" s="58"/>
      <c r="BU398" s="58"/>
      <c r="BV398" s="58"/>
      <c r="BW398" s="58"/>
      <c r="BX398" s="58"/>
      <c r="BY398" s="58"/>
      <c r="BZ398" s="58"/>
      <c r="CA398" s="58"/>
      <c r="CB398" s="58"/>
      <c r="CC398" s="58"/>
      <c r="CD398" s="58"/>
      <c r="CE398" s="58"/>
      <c r="CF398" s="58"/>
      <c r="CG398" s="58"/>
      <c r="CH398" s="58"/>
      <c r="CI398" s="58"/>
      <c r="CJ398" s="58"/>
      <c r="CK398" s="58"/>
      <c r="CL398" s="58"/>
      <c r="CM398" s="58"/>
      <c r="CN398" s="58"/>
      <c r="CO398" s="58"/>
      <c r="CP398" s="58"/>
      <c r="CQ398" s="58"/>
      <c r="CR398" s="58"/>
      <c r="CS398" s="58"/>
      <c r="CT398" s="58"/>
      <c r="CU398" s="58"/>
      <c r="CV398" s="58"/>
      <c r="CW398" s="58"/>
      <c r="CX398" s="58"/>
      <c r="CY398" s="58"/>
      <c r="CZ398" s="58"/>
      <c r="DA398" s="58"/>
      <c r="DB398" s="58"/>
      <c r="DC398" s="58"/>
      <c r="DD398" s="58"/>
      <c r="DE398" s="58"/>
      <c r="DF398" s="58"/>
      <c r="DG398" s="58"/>
      <c r="DH398" s="58"/>
      <c r="DI398" s="58"/>
      <c r="DJ398" s="58"/>
      <c r="DK398" s="58"/>
      <c r="DL398" s="58"/>
      <c r="DM398" s="58"/>
      <c r="DN398" s="58"/>
      <c r="DO398" s="58"/>
      <c r="DP398" s="58"/>
      <c r="DQ398" s="58"/>
      <c r="DR398" s="58"/>
      <c r="DS398" s="58"/>
      <c r="DT398" s="58"/>
      <c r="DU398" s="58"/>
      <c r="DV398" s="58"/>
      <c r="DW398" s="58"/>
      <c r="DX398" s="58"/>
      <c r="DY398" s="58"/>
      <c r="DZ398" s="58"/>
      <c r="EA398" s="58"/>
      <c r="EB398" s="58"/>
      <c r="EC398" s="58"/>
      <c r="ED398" s="58"/>
      <c r="EE398" s="58"/>
      <c r="EF398" s="58"/>
      <c r="EG398" s="58"/>
      <c r="EH398" s="58"/>
      <c r="EI398" s="58"/>
      <c r="EJ398" s="58"/>
      <c r="EK398" s="58"/>
      <c r="EL398" s="58"/>
      <c r="EM398" s="58"/>
      <c r="EN398" s="58"/>
      <c r="EO398" s="58"/>
      <c r="EP398" s="58"/>
      <c r="EQ398" s="58"/>
    </row>
    <row r="399" spans="1:147" outlineLevel="1" x14ac:dyDescent="0.2">
      <c r="A399" s="16">
        <v>202</v>
      </c>
      <c r="B399" s="16">
        <v>0</v>
      </c>
      <c r="C399" s="1">
        <v>2.017813463446871E-7</v>
      </c>
      <c r="D399" s="1">
        <f t="shared" si="40"/>
        <v>-2.017813463446871E-7</v>
      </c>
      <c r="E399" s="1">
        <f t="shared" si="41"/>
        <v>4.0356273314949545E-7</v>
      </c>
      <c r="F399" s="1">
        <f t="shared" si="42"/>
        <v>-6.3526587595234124E-4</v>
      </c>
      <c r="G399" s="1">
        <f t="shared" si="43"/>
        <v>-4.4920083154465222E-4</v>
      </c>
      <c r="H399" s="1">
        <v>3.6276675682981159E-6</v>
      </c>
      <c r="I399" s="1">
        <f t="shared" si="44"/>
        <v>7.3199844917228183E-13</v>
      </c>
      <c r="J399" s="1">
        <f t="shared" si="45"/>
        <v>-4.4920164632251318E-4</v>
      </c>
      <c r="AT399" s="58"/>
      <c r="AU399" s="58"/>
      <c r="AV399" s="58"/>
      <c r="AW399" s="58"/>
      <c r="AX399" s="58"/>
      <c r="AY399" s="58"/>
      <c r="AZ399" s="58"/>
      <c r="BA399" s="71"/>
      <c r="BB399" s="58"/>
      <c r="BC399" s="58"/>
      <c r="BD399" s="58"/>
      <c r="BE399" s="58">
        <f t="shared" si="46"/>
        <v>1</v>
      </c>
      <c r="BF399" s="58">
        <f t="shared" si="47"/>
        <v>2.017813463446871E-7</v>
      </c>
      <c r="BG399" s="58" t="e">
        <f t="shared" si="48"/>
        <v>#N/A</v>
      </c>
      <c r="BH399" s="58"/>
      <c r="BI399" s="58"/>
      <c r="BJ399" s="58"/>
      <c r="BK399" s="58"/>
      <c r="BL399" s="58"/>
      <c r="BM399" s="58"/>
      <c r="BN399" s="58"/>
      <c r="BO399" s="58"/>
      <c r="BP399" s="58"/>
      <c r="BQ399" s="58"/>
      <c r="BR399" s="58"/>
      <c r="BS399" s="58"/>
      <c r="BT399" s="58"/>
      <c r="BU399" s="58"/>
      <c r="BV399" s="58"/>
      <c r="BW399" s="58"/>
      <c r="BX399" s="58"/>
      <c r="BY399" s="58"/>
      <c r="BZ399" s="58"/>
      <c r="CA399" s="58"/>
      <c r="CB399" s="58"/>
      <c r="CC399" s="58"/>
      <c r="CD399" s="58"/>
      <c r="CE399" s="58"/>
      <c r="CF399" s="58"/>
      <c r="CG399" s="58"/>
      <c r="CH399" s="58"/>
      <c r="CI399" s="58"/>
      <c r="CJ399" s="58"/>
      <c r="CK399" s="58"/>
      <c r="CL399" s="58"/>
      <c r="CM399" s="58"/>
      <c r="CN399" s="58"/>
      <c r="CO399" s="58"/>
      <c r="CP399" s="58"/>
      <c r="CQ399" s="58"/>
      <c r="CR399" s="58"/>
      <c r="CS399" s="58"/>
      <c r="CT399" s="58"/>
      <c r="CU399" s="58"/>
      <c r="CV399" s="58"/>
      <c r="CW399" s="58"/>
      <c r="CX399" s="58"/>
      <c r="CY399" s="58"/>
      <c r="CZ399" s="58"/>
      <c r="DA399" s="58"/>
      <c r="DB399" s="58"/>
      <c r="DC399" s="58"/>
      <c r="DD399" s="58"/>
      <c r="DE399" s="58"/>
      <c r="DF399" s="58"/>
      <c r="DG399" s="58"/>
      <c r="DH399" s="58"/>
      <c r="DI399" s="58"/>
      <c r="DJ399" s="58"/>
      <c r="DK399" s="58"/>
      <c r="DL399" s="58"/>
      <c r="DM399" s="58"/>
      <c r="DN399" s="58"/>
      <c r="DO399" s="58"/>
      <c r="DP399" s="58"/>
      <c r="DQ399" s="58"/>
      <c r="DR399" s="58"/>
      <c r="DS399" s="58"/>
      <c r="DT399" s="58"/>
      <c r="DU399" s="58"/>
      <c r="DV399" s="58"/>
      <c r="DW399" s="58"/>
      <c r="DX399" s="58"/>
      <c r="DY399" s="58"/>
      <c r="DZ399" s="58"/>
      <c r="EA399" s="58"/>
      <c r="EB399" s="58"/>
      <c r="EC399" s="58"/>
      <c r="ED399" s="58"/>
      <c r="EE399" s="58"/>
      <c r="EF399" s="58"/>
      <c r="EG399" s="58"/>
      <c r="EH399" s="58"/>
      <c r="EI399" s="58"/>
      <c r="EJ399" s="58"/>
      <c r="EK399" s="58"/>
      <c r="EL399" s="58"/>
      <c r="EM399" s="58"/>
      <c r="EN399" s="58"/>
      <c r="EO399" s="58"/>
      <c r="EP399" s="58"/>
      <c r="EQ399" s="58"/>
    </row>
    <row r="400" spans="1:147" outlineLevel="1" x14ac:dyDescent="0.2">
      <c r="A400" s="16">
        <v>203</v>
      </c>
      <c r="B400" s="16">
        <v>0</v>
      </c>
      <c r="C400" s="1">
        <v>1.8897036582579148E-7</v>
      </c>
      <c r="D400" s="1">
        <f t="shared" si="40"/>
        <v>-1.8897036582579148E-7</v>
      </c>
      <c r="E400" s="1">
        <f t="shared" si="41"/>
        <v>3.7794076738813436E-7</v>
      </c>
      <c r="F400" s="1">
        <f t="shared" si="42"/>
        <v>-6.147688731451312E-4</v>
      </c>
      <c r="G400" s="1">
        <f t="shared" si="43"/>
        <v>-4.3470725958465124E-4</v>
      </c>
      <c r="H400" s="1">
        <v>3.4298366555870873E-6</v>
      </c>
      <c r="I400" s="1">
        <f t="shared" si="44"/>
        <v>6.4813983302155946E-13</v>
      </c>
      <c r="J400" s="1">
        <f t="shared" si="45"/>
        <v>-4.347080050740156E-4</v>
      </c>
      <c r="AT400" s="58"/>
      <c r="AU400" s="58"/>
      <c r="AV400" s="58"/>
      <c r="AW400" s="58"/>
      <c r="AX400" s="58"/>
      <c r="AY400" s="58"/>
      <c r="AZ400" s="58"/>
      <c r="BA400" s="71"/>
      <c r="BB400" s="58"/>
      <c r="BC400" s="58"/>
      <c r="BD400" s="58"/>
      <c r="BE400" s="58">
        <f t="shared" si="46"/>
        <v>1</v>
      </c>
      <c r="BF400" s="58">
        <f t="shared" si="47"/>
        <v>1.8897036582579148E-7</v>
      </c>
      <c r="BG400" s="58" t="e">
        <f t="shared" si="48"/>
        <v>#N/A</v>
      </c>
      <c r="BH400" s="58"/>
      <c r="BI400" s="58"/>
      <c r="BJ400" s="58"/>
      <c r="BK400" s="58"/>
      <c r="BL400" s="58"/>
      <c r="BM400" s="58"/>
      <c r="BN400" s="58"/>
      <c r="BO400" s="58"/>
      <c r="BP400" s="58"/>
      <c r="BQ400" s="58"/>
      <c r="BR400" s="58"/>
      <c r="BS400" s="58"/>
      <c r="BT400" s="58"/>
      <c r="BU400" s="58"/>
      <c r="BV400" s="58"/>
      <c r="BW400" s="58"/>
      <c r="BX400" s="58"/>
      <c r="BY400" s="58"/>
      <c r="BZ400" s="58"/>
      <c r="CA400" s="58"/>
      <c r="CB400" s="58"/>
      <c r="CC400" s="58"/>
      <c r="CD400" s="58"/>
      <c r="CE400" s="58"/>
      <c r="CF400" s="58"/>
      <c r="CG400" s="58"/>
      <c r="CH400" s="58"/>
      <c r="CI400" s="58"/>
      <c r="CJ400" s="58"/>
      <c r="CK400" s="58"/>
      <c r="CL400" s="58"/>
      <c r="CM400" s="58"/>
      <c r="CN400" s="58"/>
      <c r="CO400" s="58"/>
      <c r="CP400" s="58"/>
      <c r="CQ400" s="58"/>
      <c r="CR400" s="58"/>
      <c r="CS400" s="58"/>
      <c r="CT400" s="58"/>
      <c r="CU400" s="58"/>
      <c r="CV400" s="58"/>
      <c r="CW400" s="58"/>
      <c r="CX400" s="58"/>
      <c r="CY400" s="58"/>
      <c r="CZ400" s="58"/>
      <c r="DA400" s="58"/>
      <c r="DB400" s="58"/>
      <c r="DC400" s="58"/>
      <c r="DD400" s="58"/>
      <c r="DE400" s="58"/>
      <c r="DF400" s="58"/>
      <c r="DG400" s="58"/>
      <c r="DH400" s="58"/>
      <c r="DI400" s="58"/>
      <c r="DJ400" s="58"/>
      <c r="DK400" s="58"/>
      <c r="DL400" s="58"/>
      <c r="DM400" s="58"/>
      <c r="DN400" s="58"/>
      <c r="DO400" s="58"/>
      <c r="DP400" s="58"/>
      <c r="DQ400" s="58"/>
      <c r="DR400" s="58"/>
      <c r="DS400" s="58"/>
      <c r="DT400" s="58"/>
      <c r="DU400" s="58"/>
      <c r="DV400" s="58"/>
      <c r="DW400" s="58"/>
      <c r="DX400" s="58"/>
      <c r="DY400" s="58"/>
      <c r="DZ400" s="58"/>
      <c r="EA400" s="58"/>
      <c r="EB400" s="58"/>
      <c r="EC400" s="58"/>
      <c r="ED400" s="58"/>
      <c r="EE400" s="58"/>
      <c r="EF400" s="58"/>
      <c r="EG400" s="58"/>
      <c r="EH400" s="58"/>
      <c r="EI400" s="58"/>
      <c r="EJ400" s="58"/>
      <c r="EK400" s="58"/>
      <c r="EL400" s="58"/>
      <c r="EM400" s="58"/>
      <c r="EN400" s="58"/>
      <c r="EO400" s="58"/>
      <c r="EP400" s="58"/>
      <c r="EQ400" s="58"/>
    </row>
    <row r="401" spans="1:147" outlineLevel="1" x14ac:dyDescent="0.2">
      <c r="A401" s="16">
        <v>204</v>
      </c>
      <c r="B401" s="16">
        <v>0</v>
      </c>
      <c r="C401" s="1">
        <v>6.9808697388212506E-6</v>
      </c>
      <c r="D401" s="1">
        <f t="shared" si="40"/>
        <v>-6.9808697388212506E-6</v>
      </c>
      <c r="E401" s="1">
        <f t="shared" si="41"/>
        <v>1.3961788210469847E-5</v>
      </c>
      <c r="F401" s="1">
        <f t="shared" si="42"/>
        <v>-3.7365476325707191E-3</v>
      </c>
      <c r="G401" s="1">
        <f t="shared" si="43"/>
        <v>-2.6421427803401841E-3</v>
      </c>
      <c r="H401" s="1">
        <v>7.4960482580553928E-5</v>
      </c>
      <c r="I401" s="1">
        <f t="shared" si="44"/>
        <v>5.2333224673218182E-10</v>
      </c>
      <c r="J401" s="1">
        <f t="shared" si="45"/>
        <v>-2.6422418140568606E-3</v>
      </c>
      <c r="AT401" s="58"/>
      <c r="AU401" s="58"/>
      <c r="AV401" s="58"/>
      <c r="AW401" s="58"/>
      <c r="AX401" s="58"/>
      <c r="AY401" s="58"/>
      <c r="AZ401" s="58"/>
      <c r="BA401" s="71"/>
      <c r="BB401" s="58"/>
      <c r="BC401" s="58"/>
      <c r="BD401" s="58"/>
      <c r="BE401" s="58">
        <f t="shared" si="46"/>
        <v>1</v>
      </c>
      <c r="BF401" s="58">
        <f t="shared" si="47"/>
        <v>6.9808697388212506E-6</v>
      </c>
      <c r="BG401" s="58" t="e">
        <f t="shared" si="48"/>
        <v>#N/A</v>
      </c>
      <c r="BH401" s="58"/>
      <c r="BI401" s="58"/>
      <c r="BJ401" s="58"/>
      <c r="BK401" s="58"/>
      <c r="BL401" s="58"/>
      <c r="BM401" s="58"/>
      <c r="BN401" s="58"/>
      <c r="BO401" s="58"/>
      <c r="BP401" s="58"/>
      <c r="BQ401" s="58"/>
      <c r="BR401" s="58"/>
      <c r="BS401" s="58"/>
      <c r="BT401" s="58"/>
      <c r="BU401" s="58"/>
      <c r="BV401" s="58"/>
      <c r="BW401" s="58"/>
      <c r="BX401" s="58"/>
      <c r="BY401" s="58"/>
      <c r="BZ401" s="58"/>
      <c r="CA401" s="58"/>
      <c r="CB401" s="58"/>
      <c r="CC401" s="58"/>
      <c r="CD401" s="58"/>
      <c r="CE401" s="58"/>
      <c r="CF401" s="58"/>
      <c r="CG401" s="58"/>
      <c r="CH401" s="58"/>
      <c r="CI401" s="58"/>
      <c r="CJ401" s="58"/>
      <c r="CK401" s="58"/>
      <c r="CL401" s="58"/>
      <c r="CM401" s="58"/>
      <c r="CN401" s="58"/>
      <c r="CO401" s="58"/>
      <c r="CP401" s="58"/>
      <c r="CQ401" s="58"/>
      <c r="CR401" s="58"/>
      <c r="CS401" s="58"/>
      <c r="CT401" s="58"/>
      <c r="CU401" s="58"/>
      <c r="CV401" s="58"/>
      <c r="CW401" s="58"/>
      <c r="CX401" s="58"/>
      <c r="CY401" s="58"/>
      <c r="CZ401" s="58"/>
      <c r="DA401" s="58"/>
      <c r="DB401" s="58"/>
      <c r="DC401" s="58"/>
      <c r="DD401" s="58"/>
      <c r="DE401" s="58"/>
      <c r="DF401" s="58"/>
      <c r="DG401" s="58"/>
      <c r="DH401" s="58"/>
      <c r="DI401" s="58"/>
      <c r="DJ401" s="58"/>
      <c r="DK401" s="58"/>
      <c r="DL401" s="58"/>
      <c r="DM401" s="58"/>
      <c r="DN401" s="58"/>
      <c r="DO401" s="58"/>
      <c r="DP401" s="58"/>
      <c r="DQ401" s="58"/>
      <c r="DR401" s="58"/>
      <c r="DS401" s="58"/>
      <c r="DT401" s="58"/>
      <c r="DU401" s="58"/>
      <c r="DV401" s="58"/>
      <c r="DW401" s="58"/>
      <c r="DX401" s="58"/>
      <c r="DY401" s="58"/>
      <c r="DZ401" s="58"/>
      <c r="EA401" s="58"/>
      <c r="EB401" s="58"/>
      <c r="EC401" s="58"/>
      <c r="ED401" s="58"/>
      <c r="EE401" s="58"/>
      <c r="EF401" s="58"/>
      <c r="EG401" s="58"/>
      <c r="EH401" s="58"/>
      <c r="EI401" s="58"/>
      <c r="EJ401" s="58"/>
      <c r="EK401" s="58"/>
      <c r="EL401" s="58"/>
      <c r="EM401" s="58"/>
      <c r="EN401" s="58"/>
      <c r="EO401" s="58"/>
      <c r="EP401" s="58"/>
      <c r="EQ401" s="58"/>
    </row>
    <row r="402" spans="1:147" outlineLevel="1" x14ac:dyDescent="0.2">
      <c r="A402" s="16">
        <v>205</v>
      </c>
      <c r="B402" s="16">
        <v>0</v>
      </c>
      <c r="C402" s="1">
        <v>9.8360837966662192E-5</v>
      </c>
      <c r="D402" s="1">
        <f t="shared" si="40"/>
        <v>-9.8360837966662192E-5</v>
      </c>
      <c r="E402" s="1">
        <f t="shared" si="41"/>
        <v>1.967313514224331E-4</v>
      </c>
      <c r="F402" s="1">
        <f t="shared" si="42"/>
        <v>-1.4026095373354379E-2</v>
      </c>
      <c r="G402" s="1">
        <f t="shared" si="43"/>
        <v>-9.9181910534546606E-3</v>
      </c>
      <c r="H402" s="1">
        <v>7.2186148560278245E-4</v>
      </c>
      <c r="I402" s="1">
        <f t="shared" si="44"/>
        <v>7.1061181541638988E-8</v>
      </c>
      <c r="J402" s="1">
        <f t="shared" si="45"/>
        <v>-9.9217727727644364E-3</v>
      </c>
      <c r="AT402" s="58"/>
      <c r="AU402" s="58"/>
      <c r="AV402" s="58"/>
      <c r="AW402" s="58"/>
      <c r="AX402" s="58"/>
      <c r="AY402" s="58"/>
      <c r="AZ402" s="58"/>
      <c r="BA402" s="71"/>
      <c r="BB402" s="58"/>
      <c r="BC402" s="58"/>
      <c r="BD402" s="58"/>
      <c r="BE402" s="58">
        <f t="shared" si="46"/>
        <v>1</v>
      </c>
      <c r="BF402" s="58">
        <f t="shared" si="47"/>
        <v>9.8360837966662192E-5</v>
      </c>
      <c r="BG402" s="58" t="e">
        <f t="shared" si="48"/>
        <v>#N/A</v>
      </c>
      <c r="BH402" s="58"/>
      <c r="BI402" s="58"/>
      <c r="BJ402" s="58"/>
      <c r="BK402" s="58"/>
      <c r="BL402" s="58"/>
      <c r="BM402" s="58"/>
      <c r="BN402" s="58"/>
      <c r="BO402" s="58"/>
      <c r="BP402" s="58"/>
      <c r="BQ402" s="58"/>
      <c r="BR402" s="58"/>
      <c r="BS402" s="58"/>
      <c r="BT402" s="58"/>
      <c r="BU402" s="58"/>
      <c r="BV402" s="58"/>
      <c r="BW402" s="58"/>
      <c r="BX402" s="58"/>
      <c r="BY402" s="58"/>
      <c r="BZ402" s="58"/>
      <c r="CA402" s="58"/>
      <c r="CB402" s="58"/>
      <c r="CC402" s="58"/>
      <c r="CD402" s="58"/>
      <c r="CE402" s="58"/>
      <c r="CF402" s="58"/>
      <c r="CG402" s="58"/>
      <c r="CH402" s="58"/>
      <c r="CI402" s="58"/>
      <c r="CJ402" s="58"/>
      <c r="CK402" s="58"/>
      <c r="CL402" s="58"/>
      <c r="CM402" s="58"/>
      <c r="CN402" s="58"/>
      <c r="CO402" s="58"/>
      <c r="CP402" s="58"/>
      <c r="CQ402" s="58"/>
      <c r="CR402" s="58"/>
      <c r="CS402" s="58"/>
      <c r="CT402" s="58"/>
      <c r="CU402" s="58"/>
      <c r="CV402" s="58"/>
      <c r="CW402" s="58"/>
      <c r="CX402" s="58"/>
      <c r="CY402" s="58"/>
      <c r="CZ402" s="58"/>
      <c r="DA402" s="58"/>
      <c r="DB402" s="58"/>
      <c r="DC402" s="58"/>
      <c r="DD402" s="58"/>
      <c r="DE402" s="58"/>
      <c r="DF402" s="58"/>
      <c r="DG402" s="58"/>
      <c r="DH402" s="58"/>
      <c r="DI402" s="58"/>
      <c r="DJ402" s="58"/>
      <c r="DK402" s="58"/>
      <c r="DL402" s="58"/>
      <c r="DM402" s="58"/>
      <c r="DN402" s="58"/>
      <c r="DO402" s="58"/>
      <c r="DP402" s="58"/>
      <c r="DQ402" s="58"/>
      <c r="DR402" s="58"/>
      <c r="DS402" s="58"/>
      <c r="DT402" s="58"/>
      <c r="DU402" s="58"/>
      <c r="DV402" s="58"/>
      <c r="DW402" s="58"/>
      <c r="DX402" s="58"/>
      <c r="DY402" s="58"/>
      <c r="DZ402" s="58"/>
      <c r="EA402" s="58"/>
      <c r="EB402" s="58"/>
      <c r="EC402" s="58"/>
      <c r="ED402" s="58"/>
      <c r="EE402" s="58"/>
      <c r="EF402" s="58"/>
      <c r="EG402" s="58"/>
      <c r="EH402" s="58"/>
      <c r="EI402" s="58"/>
      <c r="EJ402" s="58"/>
      <c r="EK402" s="58"/>
      <c r="EL402" s="58"/>
      <c r="EM402" s="58"/>
      <c r="EN402" s="58"/>
      <c r="EO402" s="58"/>
      <c r="EP402" s="58"/>
      <c r="EQ402" s="58"/>
    </row>
    <row r="403" spans="1:147" outlineLevel="1" x14ac:dyDescent="0.2">
      <c r="A403" s="16">
        <v>206</v>
      </c>
      <c r="B403" s="16">
        <v>1</v>
      </c>
      <c r="C403" s="1">
        <v>0.99999532809191527</v>
      </c>
      <c r="D403" s="1">
        <f t="shared" si="40"/>
        <v>4.6719080847301697E-6</v>
      </c>
      <c r="E403" s="1">
        <f t="shared" si="41"/>
        <v>9.3438379963465072E-6</v>
      </c>
      <c r="F403" s="1">
        <f t="shared" si="42"/>
        <v>3.0567692088783066E-3</v>
      </c>
      <c r="G403" s="1">
        <f t="shared" si="43"/>
        <v>2.1614647606559064E-3</v>
      </c>
      <c r="H403" s="1">
        <v>8.7626686984733075E-5</v>
      </c>
      <c r="I403" s="1">
        <f t="shared" si="44"/>
        <v>4.0942161623445335E-10</v>
      </c>
      <c r="J403" s="1">
        <f t="shared" si="45"/>
        <v>2.1615594678781169E-3</v>
      </c>
      <c r="AT403" s="58"/>
      <c r="AU403" s="58"/>
      <c r="AV403" s="58"/>
      <c r="AW403" s="58"/>
      <c r="AX403" s="58"/>
      <c r="AY403" s="58"/>
      <c r="AZ403" s="58"/>
      <c r="BA403" s="71"/>
      <c r="BB403" s="58"/>
      <c r="BC403" s="58"/>
      <c r="BD403" s="58"/>
      <c r="BE403" s="58">
        <f t="shared" si="46"/>
        <v>0</v>
      </c>
      <c r="BF403" s="58" t="e">
        <f t="shared" si="47"/>
        <v>#N/A</v>
      </c>
      <c r="BG403" s="58">
        <f t="shared" si="48"/>
        <v>0.99999532809191527</v>
      </c>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c r="CH403" s="58"/>
      <c r="CI403" s="58"/>
      <c r="CJ403" s="58"/>
      <c r="CK403" s="58"/>
      <c r="CL403" s="58"/>
      <c r="CM403" s="58"/>
      <c r="CN403" s="58"/>
      <c r="CO403" s="58"/>
      <c r="CP403" s="58"/>
      <c r="CQ403" s="58"/>
      <c r="CR403" s="58"/>
      <c r="CS403" s="58"/>
      <c r="CT403" s="58"/>
      <c r="CU403" s="58"/>
      <c r="CV403" s="58"/>
      <c r="CW403" s="58"/>
      <c r="CX403" s="58"/>
      <c r="CY403" s="58"/>
      <c r="CZ403" s="58"/>
      <c r="DA403" s="58"/>
      <c r="DB403" s="58"/>
      <c r="DC403" s="58"/>
      <c r="DD403" s="58"/>
      <c r="DE403" s="58"/>
      <c r="DF403" s="58"/>
      <c r="DG403" s="58"/>
      <c r="DH403" s="58"/>
      <c r="DI403" s="58"/>
      <c r="DJ403" s="58"/>
      <c r="DK403" s="58"/>
      <c r="DL403" s="58"/>
      <c r="DM403" s="58"/>
      <c r="DN403" s="58"/>
      <c r="DO403" s="58"/>
      <c r="DP403" s="58"/>
      <c r="DQ403" s="58"/>
      <c r="DR403" s="58"/>
      <c r="DS403" s="58"/>
      <c r="DT403" s="58"/>
      <c r="DU403" s="58"/>
      <c r="DV403" s="58"/>
      <c r="DW403" s="58"/>
      <c r="DX403" s="58"/>
      <c r="DY403" s="58"/>
      <c r="DZ403" s="58"/>
      <c r="EA403" s="58"/>
      <c r="EB403" s="58"/>
      <c r="EC403" s="58"/>
      <c r="ED403" s="58"/>
      <c r="EE403" s="58"/>
      <c r="EF403" s="58"/>
      <c r="EG403" s="58"/>
      <c r="EH403" s="58"/>
      <c r="EI403" s="58"/>
      <c r="EJ403" s="58"/>
      <c r="EK403" s="58"/>
      <c r="EL403" s="58"/>
      <c r="EM403" s="58"/>
      <c r="EN403" s="58"/>
      <c r="EO403" s="58"/>
      <c r="EP403" s="58"/>
      <c r="EQ403" s="58"/>
    </row>
    <row r="404" spans="1:147" outlineLevel="1" x14ac:dyDescent="0.2">
      <c r="A404" s="16">
        <v>207</v>
      </c>
      <c r="B404" s="16">
        <v>0</v>
      </c>
      <c r="C404" s="1">
        <v>5.0154952706810141E-4</v>
      </c>
      <c r="D404" s="1">
        <f t="shared" si="40"/>
        <v>-5.0154952706810141E-4</v>
      </c>
      <c r="E404" s="1">
        <f t="shared" si="41"/>
        <v>1.0033506902066499E-3</v>
      </c>
      <c r="F404" s="1">
        <f t="shared" si="42"/>
        <v>-3.1675711360704274E-2</v>
      </c>
      <c r="G404" s="1">
        <f t="shared" si="43"/>
        <v>-2.2400919740610301E-2</v>
      </c>
      <c r="H404" s="1">
        <v>2.7151726655617399E-3</v>
      </c>
      <c r="I404" s="1">
        <f t="shared" si="44"/>
        <v>1.366186347801188E-6</v>
      </c>
      <c r="J404" s="1">
        <f t="shared" si="45"/>
        <v>-2.2431392992256754E-2</v>
      </c>
      <c r="AT404" s="58"/>
      <c r="AU404" s="58"/>
      <c r="AV404" s="58"/>
      <c r="AW404" s="58"/>
      <c r="AX404" s="58"/>
      <c r="AY404" s="58"/>
      <c r="AZ404" s="58"/>
      <c r="BA404" s="71"/>
      <c r="BB404" s="58"/>
      <c r="BC404" s="58"/>
      <c r="BD404" s="58"/>
      <c r="BE404" s="58">
        <f t="shared" si="46"/>
        <v>1</v>
      </c>
      <c r="BF404" s="58">
        <f t="shared" si="47"/>
        <v>5.0154952706810141E-4</v>
      </c>
      <c r="BG404" s="58" t="e">
        <f t="shared" si="48"/>
        <v>#N/A</v>
      </c>
      <c r="BH404" s="58"/>
      <c r="BI404" s="58"/>
      <c r="BJ404" s="58"/>
      <c r="BK404" s="58"/>
      <c r="BL404" s="58"/>
      <c r="BM404" s="58"/>
      <c r="BN404" s="58"/>
      <c r="BO404" s="58"/>
      <c r="BP404" s="58"/>
      <c r="BQ404" s="58"/>
      <c r="BR404" s="58"/>
      <c r="BS404" s="58"/>
      <c r="BT404" s="58"/>
      <c r="BU404" s="58"/>
      <c r="BV404" s="58"/>
      <c r="BW404" s="58"/>
      <c r="BX404" s="58"/>
      <c r="BY404" s="58"/>
      <c r="BZ404" s="58"/>
      <c r="CA404" s="58"/>
      <c r="CB404" s="58"/>
      <c r="CC404" s="58"/>
      <c r="CD404" s="58"/>
      <c r="CE404" s="58"/>
      <c r="CF404" s="58"/>
      <c r="CG404" s="58"/>
      <c r="CH404" s="58"/>
      <c r="CI404" s="58"/>
      <c r="CJ404" s="58"/>
      <c r="CK404" s="58"/>
      <c r="CL404" s="58"/>
      <c r="CM404" s="58"/>
      <c r="CN404" s="58"/>
      <c r="CO404" s="58"/>
      <c r="CP404" s="58"/>
      <c r="CQ404" s="58"/>
      <c r="CR404" s="58"/>
      <c r="CS404" s="58"/>
      <c r="CT404" s="58"/>
      <c r="CU404" s="58"/>
      <c r="CV404" s="58"/>
      <c r="CW404" s="58"/>
      <c r="CX404" s="58"/>
      <c r="CY404" s="58"/>
      <c r="CZ404" s="58"/>
      <c r="DA404" s="58"/>
      <c r="DB404" s="58"/>
      <c r="DC404" s="58"/>
      <c r="DD404" s="58"/>
      <c r="DE404" s="58"/>
      <c r="DF404" s="58"/>
      <c r="DG404" s="58"/>
      <c r="DH404" s="58"/>
      <c r="DI404" s="58"/>
      <c r="DJ404" s="58"/>
      <c r="DK404" s="58"/>
      <c r="DL404" s="58"/>
      <c r="DM404" s="58"/>
      <c r="DN404" s="58"/>
      <c r="DO404" s="58"/>
      <c r="DP404" s="58"/>
      <c r="DQ404" s="58"/>
      <c r="DR404" s="58"/>
      <c r="DS404" s="58"/>
      <c r="DT404" s="58"/>
      <c r="DU404" s="58"/>
      <c r="DV404" s="58"/>
      <c r="DW404" s="58"/>
      <c r="DX404" s="58"/>
      <c r="DY404" s="58"/>
      <c r="DZ404" s="58"/>
      <c r="EA404" s="58"/>
      <c r="EB404" s="58"/>
      <c r="EC404" s="58"/>
      <c r="ED404" s="58"/>
      <c r="EE404" s="58"/>
      <c r="EF404" s="58"/>
      <c r="EG404" s="58"/>
      <c r="EH404" s="58"/>
      <c r="EI404" s="58"/>
      <c r="EJ404" s="58"/>
      <c r="EK404" s="58"/>
      <c r="EL404" s="58"/>
      <c r="EM404" s="58"/>
      <c r="EN404" s="58"/>
      <c r="EO404" s="58"/>
      <c r="EP404" s="58"/>
      <c r="EQ404" s="58"/>
    </row>
    <row r="405" spans="1:147" outlineLevel="1" x14ac:dyDescent="0.2">
      <c r="A405" s="16">
        <v>208</v>
      </c>
      <c r="B405" s="16">
        <v>0</v>
      </c>
      <c r="C405" s="1">
        <v>6.8411696383019367E-3</v>
      </c>
      <c r="D405" s="1">
        <f t="shared" si="40"/>
        <v>-6.8411696383019367E-3</v>
      </c>
      <c r="E405" s="1">
        <f t="shared" si="41"/>
        <v>1.3729355431646167E-2</v>
      </c>
      <c r="F405" s="1">
        <f t="shared" si="42"/>
        <v>-0.11717233219342425</v>
      </c>
      <c r="G405" s="1">
        <f t="shared" si="43"/>
        <v>-8.299574461078546E-2</v>
      </c>
      <c r="H405" s="1">
        <v>1.7019503713514267E-2</v>
      </c>
      <c r="I405" s="1">
        <f t="shared" si="44"/>
        <v>1.1926517295898146E-4</v>
      </c>
      <c r="J405" s="1">
        <f t="shared" si="45"/>
        <v>-8.3711162914259563E-2</v>
      </c>
      <c r="AT405" s="58"/>
      <c r="AU405" s="58"/>
      <c r="AV405" s="58"/>
      <c r="AW405" s="58"/>
      <c r="AX405" s="58"/>
      <c r="AY405" s="58"/>
      <c r="AZ405" s="58"/>
      <c r="BA405" s="71"/>
      <c r="BB405" s="58"/>
      <c r="BC405" s="58"/>
      <c r="BD405" s="58"/>
      <c r="BE405" s="58">
        <f t="shared" si="46"/>
        <v>1</v>
      </c>
      <c r="BF405" s="58">
        <f t="shared" si="47"/>
        <v>6.8411696383019367E-3</v>
      </c>
      <c r="BG405" s="58" t="e">
        <f t="shared" si="48"/>
        <v>#N/A</v>
      </c>
      <c r="BH405" s="58"/>
      <c r="BI405" s="58"/>
      <c r="BJ405" s="58"/>
      <c r="BK405" s="58"/>
      <c r="BL405" s="58"/>
      <c r="BM405" s="58"/>
      <c r="BN405" s="58"/>
      <c r="BO405" s="58"/>
      <c r="BP405" s="58"/>
      <c r="BQ405" s="58"/>
      <c r="BR405" s="58"/>
      <c r="BS405" s="58"/>
      <c r="BT405" s="58"/>
      <c r="BU405" s="58"/>
      <c r="BV405" s="58"/>
      <c r="BW405" s="58"/>
      <c r="BX405" s="58"/>
      <c r="BY405" s="58"/>
      <c r="BZ405" s="58"/>
      <c r="CA405" s="58"/>
      <c r="CB405" s="58"/>
      <c r="CC405" s="58"/>
      <c r="CD405" s="58"/>
      <c r="CE405" s="58"/>
      <c r="CF405" s="58"/>
      <c r="CG405" s="58"/>
      <c r="CH405" s="58"/>
      <c r="CI405" s="58"/>
      <c r="CJ405" s="58"/>
      <c r="CK405" s="58"/>
      <c r="CL405" s="58"/>
      <c r="CM405" s="58"/>
      <c r="CN405" s="58"/>
      <c r="CO405" s="58"/>
      <c r="CP405" s="58"/>
      <c r="CQ405" s="58"/>
      <c r="CR405" s="58"/>
      <c r="CS405" s="58"/>
      <c r="CT405" s="58"/>
      <c r="CU405" s="58"/>
      <c r="CV405" s="58"/>
      <c r="CW405" s="58"/>
      <c r="CX405" s="58"/>
      <c r="CY405" s="58"/>
      <c r="CZ405" s="58"/>
      <c r="DA405" s="58"/>
      <c r="DB405" s="58"/>
      <c r="DC405" s="58"/>
      <c r="DD405" s="58"/>
      <c r="DE405" s="58"/>
      <c r="DF405" s="58"/>
      <c r="DG405" s="58"/>
      <c r="DH405" s="58"/>
      <c r="DI405" s="58"/>
      <c r="DJ405" s="58"/>
      <c r="DK405" s="58"/>
      <c r="DL405" s="58"/>
      <c r="DM405" s="58"/>
      <c r="DN405" s="58"/>
      <c r="DO405" s="58"/>
      <c r="DP405" s="58"/>
      <c r="DQ405" s="58"/>
      <c r="DR405" s="58"/>
      <c r="DS405" s="58"/>
      <c r="DT405" s="58"/>
      <c r="DU405" s="58"/>
      <c r="DV405" s="58"/>
      <c r="DW405" s="58"/>
      <c r="DX405" s="58"/>
      <c r="DY405" s="58"/>
      <c r="DZ405" s="58"/>
      <c r="EA405" s="58"/>
      <c r="EB405" s="58"/>
      <c r="EC405" s="58"/>
      <c r="ED405" s="58"/>
      <c r="EE405" s="58"/>
      <c r="EF405" s="58"/>
      <c r="EG405" s="58"/>
      <c r="EH405" s="58"/>
      <c r="EI405" s="58"/>
      <c r="EJ405" s="58"/>
      <c r="EK405" s="58"/>
      <c r="EL405" s="58"/>
      <c r="EM405" s="58"/>
      <c r="EN405" s="58"/>
      <c r="EO405" s="58"/>
      <c r="EP405" s="58"/>
      <c r="EQ405" s="58"/>
    </row>
    <row r="406" spans="1:147" outlineLevel="1" x14ac:dyDescent="0.2">
      <c r="A406" s="16">
        <v>209</v>
      </c>
      <c r="B406" s="16">
        <v>0</v>
      </c>
      <c r="C406" s="1">
        <v>3.2530521035832268E-3</v>
      </c>
      <c r="D406" s="1">
        <f t="shared" si="40"/>
        <v>-3.2530521035832268E-3</v>
      </c>
      <c r="E406" s="1">
        <f t="shared" si="41"/>
        <v>6.516709561247086E-3</v>
      </c>
      <c r="F406" s="1">
        <f t="shared" si="42"/>
        <v>-8.072613926880863E-2</v>
      </c>
      <c r="G406" s="1">
        <f t="shared" si="43"/>
        <v>-5.7128530427911529E-2</v>
      </c>
      <c r="H406" s="1">
        <v>1.0173085846920355E-2</v>
      </c>
      <c r="I406" s="1">
        <f t="shared" si="44"/>
        <v>3.3542818774471812E-5</v>
      </c>
      <c r="J406" s="1">
        <f t="shared" si="45"/>
        <v>-5.7421353237513351E-2</v>
      </c>
      <c r="AT406" s="58"/>
      <c r="AU406" s="58"/>
      <c r="AV406" s="58"/>
      <c r="AW406" s="58"/>
      <c r="AX406" s="58"/>
      <c r="AY406" s="58"/>
      <c r="AZ406" s="58"/>
      <c r="BA406" s="71"/>
      <c r="BB406" s="58"/>
      <c r="BC406" s="58"/>
      <c r="BD406" s="58"/>
      <c r="BE406" s="58">
        <f t="shared" si="46"/>
        <v>1</v>
      </c>
      <c r="BF406" s="58">
        <f t="shared" si="47"/>
        <v>3.2530521035832268E-3</v>
      </c>
      <c r="BG406" s="58" t="e">
        <f t="shared" si="48"/>
        <v>#N/A</v>
      </c>
      <c r="BH406" s="58"/>
      <c r="BI406" s="58"/>
      <c r="BJ406" s="58"/>
      <c r="BK406" s="58"/>
      <c r="BL406" s="58"/>
      <c r="BM406" s="58"/>
      <c r="BN406" s="58"/>
      <c r="BO406" s="58"/>
      <c r="BP406" s="58"/>
      <c r="BQ406" s="58"/>
      <c r="BR406" s="58"/>
      <c r="BS406" s="58"/>
      <c r="BT406" s="58"/>
      <c r="BU406" s="58"/>
      <c r="BV406" s="58"/>
      <c r="BW406" s="58"/>
      <c r="BX406" s="58"/>
      <c r="BY406" s="58"/>
      <c r="BZ406" s="58"/>
      <c r="CA406" s="58"/>
      <c r="CB406" s="58"/>
      <c r="CC406" s="58"/>
      <c r="CD406" s="58"/>
      <c r="CE406" s="58"/>
      <c r="CF406" s="58"/>
      <c r="CG406" s="58"/>
      <c r="CH406" s="58"/>
      <c r="CI406" s="58"/>
      <c r="CJ406" s="58"/>
      <c r="CK406" s="58"/>
      <c r="CL406" s="58"/>
      <c r="CM406" s="58"/>
      <c r="CN406" s="58"/>
      <c r="CO406" s="58"/>
      <c r="CP406" s="58"/>
      <c r="CQ406" s="58"/>
      <c r="CR406" s="58"/>
      <c r="CS406" s="58"/>
      <c r="CT406" s="58"/>
      <c r="CU406" s="58"/>
      <c r="CV406" s="58"/>
      <c r="CW406" s="58"/>
      <c r="CX406" s="58"/>
      <c r="CY406" s="58"/>
      <c r="CZ406" s="58"/>
      <c r="DA406" s="58"/>
      <c r="DB406" s="58"/>
      <c r="DC406" s="58"/>
      <c r="DD406" s="58"/>
      <c r="DE406" s="58"/>
      <c r="DF406" s="58"/>
      <c r="DG406" s="58"/>
      <c r="DH406" s="58"/>
      <c r="DI406" s="58"/>
      <c r="DJ406" s="58"/>
      <c r="DK406" s="58"/>
      <c r="DL406" s="58"/>
      <c r="DM406" s="58"/>
      <c r="DN406" s="58"/>
      <c r="DO406" s="58"/>
      <c r="DP406" s="58"/>
      <c r="DQ406" s="58"/>
      <c r="DR406" s="58"/>
      <c r="DS406" s="58"/>
      <c r="DT406" s="58"/>
      <c r="DU406" s="58"/>
      <c r="DV406" s="58"/>
      <c r="DW406" s="58"/>
      <c r="DX406" s="58"/>
      <c r="DY406" s="58"/>
      <c r="DZ406" s="58"/>
      <c r="EA406" s="58"/>
      <c r="EB406" s="58"/>
      <c r="EC406" s="58"/>
      <c r="ED406" s="58"/>
      <c r="EE406" s="58"/>
      <c r="EF406" s="58"/>
      <c r="EG406" s="58"/>
      <c r="EH406" s="58"/>
      <c r="EI406" s="58"/>
      <c r="EJ406" s="58"/>
      <c r="EK406" s="58"/>
      <c r="EL406" s="58"/>
      <c r="EM406" s="58"/>
      <c r="EN406" s="58"/>
      <c r="EO406" s="58"/>
      <c r="EP406" s="58"/>
      <c r="EQ406" s="58"/>
    </row>
    <row r="407" spans="1:147" outlineLevel="1" x14ac:dyDescent="0.2">
      <c r="A407" s="16">
        <v>210</v>
      </c>
      <c r="B407" s="16">
        <v>0</v>
      </c>
      <c r="C407" s="1">
        <v>9.3221080859627321E-4</v>
      </c>
      <c r="D407" s="1">
        <f t="shared" si="40"/>
        <v>-9.3221080859627321E-4</v>
      </c>
      <c r="E407" s="1">
        <f t="shared" si="41"/>
        <v>1.8652911746335581E-3</v>
      </c>
      <c r="F407" s="1">
        <f t="shared" si="42"/>
        <v>-4.3189016828744299E-2</v>
      </c>
      <c r="G407" s="1">
        <f t="shared" si="43"/>
        <v>-3.0546368629525585E-2</v>
      </c>
      <c r="H407" s="1">
        <v>6.9854842986297738E-3</v>
      </c>
      <c r="I407" s="1">
        <f t="shared" si="44"/>
        <v>6.5638719597963655E-6</v>
      </c>
      <c r="J407" s="1">
        <f t="shared" si="45"/>
        <v>-3.0653621456700041E-2</v>
      </c>
      <c r="AT407" s="58"/>
      <c r="AU407" s="58"/>
      <c r="AV407" s="58"/>
      <c r="AW407" s="58"/>
      <c r="AX407" s="58"/>
      <c r="AY407" s="58"/>
      <c r="AZ407" s="58"/>
      <c r="BA407" s="71"/>
      <c r="BB407" s="58"/>
      <c r="BC407" s="58"/>
      <c r="BD407" s="58"/>
      <c r="BE407" s="58">
        <f t="shared" si="46"/>
        <v>1</v>
      </c>
      <c r="BF407" s="58">
        <f t="shared" si="47"/>
        <v>9.3221080859627321E-4</v>
      </c>
      <c r="BG407" s="58" t="e">
        <f t="shared" si="48"/>
        <v>#N/A</v>
      </c>
      <c r="BH407" s="58"/>
      <c r="BI407" s="58"/>
      <c r="BJ407" s="58"/>
      <c r="BK407" s="58"/>
      <c r="BL407" s="58"/>
      <c r="BM407" s="58"/>
      <c r="BN407" s="58"/>
      <c r="BO407" s="58"/>
      <c r="BP407" s="58"/>
      <c r="BQ407" s="58"/>
      <c r="BR407" s="58"/>
      <c r="BS407" s="58"/>
      <c r="BT407" s="58"/>
      <c r="BU407" s="58"/>
      <c r="BV407" s="58"/>
      <c r="BW407" s="58"/>
      <c r="BX407" s="58"/>
      <c r="BY407" s="58"/>
      <c r="BZ407" s="58"/>
      <c r="CA407" s="58"/>
      <c r="CB407" s="58"/>
      <c r="CC407" s="58"/>
      <c r="CD407" s="58"/>
      <c r="CE407" s="58"/>
      <c r="CF407" s="58"/>
      <c r="CG407" s="58"/>
      <c r="CH407" s="58"/>
      <c r="CI407" s="58"/>
      <c r="CJ407" s="58"/>
      <c r="CK407" s="58"/>
      <c r="CL407" s="58"/>
      <c r="CM407" s="58"/>
      <c r="CN407" s="58"/>
      <c r="CO407" s="58"/>
      <c r="CP407" s="58"/>
      <c r="CQ407" s="58"/>
      <c r="CR407" s="58"/>
      <c r="CS407" s="58"/>
      <c r="CT407" s="58"/>
      <c r="CU407" s="58"/>
      <c r="CV407" s="58"/>
      <c r="CW407" s="58"/>
      <c r="CX407" s="58"/>
      <c r="CY407" s="58"/>
      <c r="CZ407" s="58"/>
      <c r="DA407" s="58"/>
      <c r="DB407" s="58"/>
      <c r="DC407" s="58"/>
      <c r="DD407" s="58"/>
      <c r="DE407" s="58"/>
      <c r="DF407" s="58"/>
      <c r="DG407" s="58"/>
      <c r="DH407" s="58"/>
      <c r="DI407" s="58"/>
      <c r="DJ407" s="58"/>
      <c r="DK407" s="58"/>
      <c r="DL407" s="58"/>
      <c r="DM407" s="58"/>
      <c r="DN407" s="58"/>
      <c r="DO407" s="58"/>
      <c r="DP407" s="58"/>
      <c r="DQ407" s="58"/>
      <c r="DR407" s="58"/>
      <c r="DS407" s="58"/>
      <c r="DT407" s="58"/>
      <c r="DU407" s="58"/>
      <c r="DV407" s="58"/>
      <c r="DW407" s="58"/>
      <c r="DX407" s="58"/>
      <c r="DY407" s="58"/>
      <c r="DZ407" s="58"/>
      <c r="EA407" s="58"/>
      <c r="EB407" s="58"/>
      <c r="EC407" s="58"/>
      <c r="ED407" s="58"/>
      <c r="EE407" s="58"/>
      <c r="EF407" s="58"/>
      <c r="EG407" s="58"/>
      <c r="EH407" s="58"/>
      <c r="EI407" s="58"/>
      <c r="EJ407" s="58"/>
      <c r="EK407" s="58"/>
      <c r="EL407" s="58"/>
      <c r="EM407" s="58"/>
      <c r="EN407" s="58"/>
      <c r="EO407" s="58"/>
      <c r="EP407" s="58"/>
      <c r="EQ407" s="58"/>
    </row>
    <row r="408" spans="1:147" outlineLevel="1" x14ac:dyDescent="0.2">
      <c r="A408" s="16">
        <v>211</v>
      </c>
      <c r="B408" s="16">
        <v>0</v>
      </c>
      <c r="C408" s="1">
        <v>9.9793027133889646E-6</v>
      </c>
      <c r="D408" s="1">
        <f t="shared" si="40"/>
        <v>-9.9793027133889646E-6</v>
      </c>
      <c r="E408" s="1">
        <f t="shared" si="41"/>
        <v>1.9958705014119493E-5</v>
      </c>
      <c r="F408" s="1">
        <f t="shared" si="42"/>
        <v>-4.4675166495626506E-3</v>
      </c>
      <c r="G408" s="1">
        <f t="shared" si="43"/>
        <v>-3.1590191991922784E-3</v>
      </c>
      <c r="H408" s="1">
        <v>1.2198231929792064E-4</v>
      </c>
      <c r="I408" s="1">
        <f t="shared" si="44"/>
        <v>1.2174591463568931E-9</v>
      </c>
      <c r="J408" s="1">
        <f t="shared" si="45"/>
        <v>-3.1592118890653377E-3</v>
      </c>
      <c r="AT408" s="58"/>
      <c r="AU408" s="58"/>
      <c r="AV408" s="58"/>
      <c r="AW408" s="58"/>
      <c r="AX408" s="58"/>
      <c r="AY408" s="58"/>
      <c r="AZ408" s="58"/>
      <c r="BA408" s="71"/>
      <c r="BB408" s="58"/>
      <c r="BC408" s="58"/>
      <c r="BD408" s="58"/>
      <c r="BE408" s="58">
        <f t="shared" si="46"/>
        <v>1</v>
      </c>
      <c r="BF408" s="58">
        <f t="shared" si="47"/>
        <v>9.9793027133889646E-6</v>
      </c>
      <c r="BG408" s="58" t="e">
        <f t="shared" si="48"/>
        <v>#N/A</v>
      </c>
      <c r="BH408" s="58"/>
      <c r="BI408" s="58"/>
      <c r="BJ408" s="58"/>
      <c r="BK408" s="58"/>
      <c r="BL408" s="58"/>
      <c r="BM408" s="58"/>
      <c r="BN408" s="58"/>
      <c r="BO408" s="58"/>
      <c r="BP408" s="58"/>
      <c r="BQ408" s="58"/>
      <c r="BR408" s="58"/>
      <c r="BS408" s="58"/>
      <c r="BT408" s="58"/>
      <c r="BU408" s="58"/>
      <c r="BV408" s="58"/>
      <c r="BW408" s="58"/>
      <c r="BX408" s="58"/>
      <c r="BY408" s="58"/>
      <c r="BZ408" s="58"/>
      <c r="CA408" s="58"/>
      <c r="CB408" s="58"/>
      <c r="CC408" s="58"/>
      <c r="CD408" s="58"/>
      <c r="CE408" s="58"/>
      <c r="CF408" s="58"/>
      <c r="CG408" s="58"/>
      <c r="CH408" s="58"/>
      <c r="CI408" s="58"/>
      <c r="CJ408" s="58"/>
      <c r="CK408" s="58"/>
      <c r="CL408" s="58"/>
      <c r="CM408" s="58"/>
      <c r="CN408" s="58"/>
      <c r="CO408" s="58"/>
      <c r="CP408" s="58"/>
      <c r="CQ408" s="58"/>
      <c r="CR408" s="58"/>
      <c r="CS408" s="58"/>
      <c r="CT408" s="58"/>
      <c r="CU408" s="58"/>
      <c r="CV408" s="58"/>
      <c r="CW408" s="58"/>
      <c r="CX408" s="58"/>
      <c r="CY408" s="58"/>
      <c r="CZ408" s="58"/>
      <c r="DA408" s="58"/>
      <c r="DB408" s="58"/>
      <c r="DC408" s="58"/>
      <c r="DD408" s="58"/>
      <c r="DE408" s="58"/>
      <c r="DF408" s="58"/>
      <c r="DG408" s="58"/>
      <c r="DH408" s="58"/>
      <c r="DI408" s="58"/>
      <c r="DJ408" s="58"/>
      <c r="DK408" s="58"/>
      <c r="DL408" s="58"/>
      <c r="DM408" s="58"/>
      <c r="DN408" s="58"/>
      <c r="DO408" s="58"/>
      <c r="DP408" s="58"/>
      <c r="DQ408" s="58"/>
      <c r="DR408" s="58"/>
      <c r="DS408" s="58"/>
      <c r="DT408" s="58"/>
      <c r="DU408" s="58"/>
      <c r="DV408" s="58"/>
      <c r="DW408" s="58"/>
      <c r="DX408" s="58"/>
      <c r="DY408" s="58"/>
      <c r="DZ408" s="58"/>
      <c r="EA408" s="58"/>
      <c r="EB408" s="58"/>
      <c r="EC408" s="58"/>
      <c r="ED408" s="58"/>
      <c r="EE408" s="58"/>
      <c r="EF408" s="58"/>
      <c r="EG408" s="58"/>
      <c r="EH408" s="58"/>
      <c r="EI408" s="58"/>
      <c r="EJ408" s="58"/>
      <c r="EK408" s="58"/>
      <c r="EL408" s="58"/>
      <c r="EM408" s="58"/>
      <c r="EN408" s="58"/>
      <c r="EO408" s="58"/>
      <c r="EP408" s="58"/>
      <c r="EQ408" s="58"/>
    </row>
    <row r="409" spans="1:147" outlineLevel="1" x14ac:dyDescent="0.2">
      <c r="A409" s="16">
        <v>212</v>
      </c>
      <c r="B409" s="16">
        <v>1</v>
      </c>
      <c r="C409" s="1">
        <v>0.99999926013367779</v>
      </c>
      <c r="D409" s="1">
        <f t="shared" si="40"/>
        <v>7.3986632220801596E-7</v>
      </c>
      <c r="E409" s="1">
        <f t="shared" si="41"/>
        <v>1.4797331916932196E-6</v>
      </c>
      <c r="F409" s="1">
        <f t="shared" si="42"/>
        <v>1.2164428435784476E-3</v>
      </c>
      <c r="G409" s="1">
        <f t="shared" si="43"/>
        <v>8.6015514275658187E-4</v>
      </c>
      <c r="H409" s="1">
        <v>1.4664818950639529E-5</v>
      </c>
      <c r="I409" s="1">
        <f t="shared" si="44"/>
        <v>1.0850172806235597E-11</v>
      </c>
      <c r="J409" s="1">
        <f t="shared" si="45"/>
        <v>8.6016144983567014E-4</v>
      </c>
      <c r="AT409" s="58"/>
      <c r="AU409" s="58"/>
      <c r="AV409" s="58"/>
      <c r="AW409" s="58"/>
      <c r="AX409" s="58"/>
      <c r="AY409" s="58"/>
      <c r="AZ409" s="58"/>
      <c r="BA409" s="71"/>
      <c r="BB409" s="58"/>
      <c r="BC409" s="58"/>
      <c r="BD409" s="58"/>
      <c r="BE409" s="58">
        <f t="shared" si="46"/>
        <v>0</v>
      </c>
      <c r="BF409" s="58" t="e">
        <f t="shared" si="47"/>
        <v>#N/A</v>
      </c>
      <c r="BG409" s="58">
        <f t="shared" si="48"/>
        <v>0.99999926013367779</v>
      </c>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c r="CE409" s="58"/>
      <c r="CF409" s="58"/>
      <c r="CG409" s="58"/>
      <c r="CH409" s="58"/>
      <c r="CI409" s="58"/>
      <c r="CJ409" s="58"/>
      <c r="CK409" s="58"/>
      <c r="CL409" s="58"/>
      <c r="CM409" s="58"/>
      <c r="CN409" s="58"/>
      <c r="CO409" s="58"/>
      <c r="CP409" s="58"/>
      <c r="CQ409" s="58"/>
      <c r="CR409" s="58"/>
      <c r="CS409" s="58"/>
      <c r="CT409" s="58"/>
      <c r="CU409" s="58"/>
      <c r="CV409" s="58"/>
      <c r="CW409" s="58"/>
      <c r="CX409" s="58"/>
      <c r="CY409" s="58"/>
      <c r="CZ409" s="58"/>
      <c r="DA409" s="58"/>
      <c r="DB409" s="58"/>
      <c r="DC409" s="58"/>
      <c r="DD409" s="58"/>
      <c r="DE409" s="58"/>
      <c r="DF409" s="58"/>
      <c r="DG409" s="58"/>
      <c r="DH409" s="58"/>
      <c r="DI409" s="58"/>
      <c r="DJ409" s="58"/>
      <c r="DK409" s="58"/>
      <c r="DL409" s="58"/>
      <c r="DM409" s="58"/>
      <c r="DN409" s="58"/>
      <c r="DO409" s="58"/>
      <c r="DP409" s="58"/>
      <c r="DQ409" s="58"/>
      <c r="DR409" s="58"/>
      <c r="DS409" s="58"/>
      <c r="DT409" s="58"/>
      <c r="DU409" s="58"/>
      <c r="DV409" s="58"/>
      <c r="DW409" s="58"/>
      <c r="DX409" s="58"/>
      <c r="DY409" s="58"/>
      <c r="DZ409" s="58"/>
      <c r="EA409" s="58"/>
      <c r="EB409" s="58"/>
      <c r="EC409" s="58"/>
      <c r="ED409" s="58"/>
      <c r="EE409" s="58"/>
      <c r="EF409" s="58"/>
      <c r="EG409" s="58"/>
      <c r="EH409" s="58"/>
      <c r="EI409" s="58"/>
      <c r="EJ409" s="58"/>
      <c r="EK409" s="58"/>
      <c r="EL409" s="58"/>
      <c r="EM409" s="58"/>
      <c r="EN409" s="58"/>
      <c r="EO409" s="58"/>
      <c r="EP409" s="58"/>
      <c r="EQ409" s="58"/>
    </row>
    <row r="410" spans="1:147" outlineLevel="1" x14ac:dyDescent="0.2">
      <c r="A410" s="16">
        <v>213</v>
      </c>
      <c r="B410" s="16">
        <v>0</v>
      </c>
      <c r="C410" s="1">
        <v>1.1530277517478999E-7</v>
      </c>
      <c r="D410" s="1">
        <f t="shared" si="40"/>
        <v>-1.1530277517478999E-7</v>
      </c>
      <c r="E410" s="1">
        <f t="shared" si="41"/>
        <v>2.3060556356165884E-7</v>
      </c>
      <c r="F410" s="1">
        <f t="shared" si="42"/>
        <v>-4.8021408096978878E-4</v>
      </c>
      <c r="G410" s="1">
        <f t="shared" si="43"/>
        <v>-3.3956264292398463E-4</v>
      </c>
      <c r="H410" s="1">
        <v>2.2124281681187158E-6</v>
      </c>
      <c r="I410" s="1">
        <f t="shared" si="44"/>
        <v>2.5509970146236841E-13</v>
      </c>
      <c r="J410" s="1">
        <f t="shared" si="45"/>
        <v>-3.3956301855358594E-4</v>
      </c>
      <c r="AT410" s="58"/>
      <c r="AU410" s="58"/>
      <c r="AV410" s="58"/>
      <c r="AW410" s="58"/>
      <c r="AX410" s="58"/>
      <c r="AY410" s="58"/>
      <c r="AZ410" s="58"/>
      <c r="BA410" s="71"/>
      <c r="BB410" s="58"/>
      <c r="BC410" s="58"/>
      <c r="BD410" s="58"/>
      <c r="BE410" s="58">
        <f t="shared" si="46"/>
        <v>1</v>
      </c>
      <c r="BF410" s="58">
        <f t="shared" si="47"/>
        <v>1.1530277517478999E-7</v>
      </c>
      <c r="BG410" s="58" t="e">
        <f t="shared" si="48"/>
        <v>#N/A</v>
      </c>
      <c r="BH410" s="58"/>
      <c r="BI410" s="58"/>
      <c r="BJ410" s="58"/>
      <c r="BK410" s="58"/>
      <c r="BL410" s="58"/>
      <c r="BM410" s="58"/>
      <c r="BN410" s="58"/>
      <c r="BO410" s="58"/>
      <c r="BP410" s="58"/>
      <c r="BQ410" s="58"/>
      <c r="BR410" s="58"/>
      <c r="BS410" s="58"/>
      <c r="BT410" s="58"/>
      <c r="BU410" s="58"/>
      <c r="BV410" s="58"/>
      <c r="BW410" s="58"/>
      <c r="BX410" s="58"/>
      <c r="BY410" s="58"/>
      <c r="BZ410" s="58"/>
      <c r="CA410" s="58"/>
      <c r="CB410" s="58"/>
      <c r="CC410" s="58"/>
      <c r="CD410" s="58"/>
      <c r="CE410" s="58"/>
      <c r="CF410" s="58"/>
      <c r="CG410" s="58"/>
      <c r="CH410" s="58"/>
      <c r="CI410" s="58"/>
      <c r="CJ410" s="58"/>
      <c r="CK410" s="58"/>
      <c r="CL410" s="58"/>
      <c r="CM410" s="58"/>
      <c r="CN410" s="58"/>
      <c r="CO410" s="58"/>
      <c r="CP410" s="58"/>
      <c r="CQ410" s="58"/>
      <c r="CR410" s="58"/>
      <c r="CS410" s="58"/>
      <c r="CT410" s="58"/>
      <c r="CU410" s="58"/>
      <c r="CV410" s="58"/>
      <c r="CW410" s="58"/>
      <c r="CX410" s="58"/>
      <c r="CY410" s="58"/>
      <c r="CZ410" s="58"/>
      <c r="DA410" s="58"/>
      <c r="DB410" s="58"/>
      <c r="DC410" s="58"/>
      <c r="DD410" s="58"/>
      <c r="DE410" s="58"/>
      <c r="DF410" s="58"/>
      <c r="DG410" s="58"/>
      <c r="DH410" s="58"/>
      <c r="DI410" s="58"/>
      <c r="DJ410" s="58"/>
      <c r="DK410" s="58"/>
      <c r="DL410" s="58"/>
      <c r="DM410" s="58"/>
      <c r="DN410" s="58"/>
      <c r="DO410" s="58"/>
      <c r="DP410" s="58"/>
      <c r="DQ410" s="58"/>
      <c r="DR410" s="58"/>
      <c r="DS410" s="58"/>
      <c r="DT410" s="58"/>
      <c r="DU410" s="58"/>
      <c r="DV410" s="58"/>
      <c r="DW410" s="58"/>
      <c r="DX410" s="58"/>
      <c r="DY410" s="58"/>
      <c r="DZ410" s="58"/>
      <c r="EA410" s="58"/>
      <c r="EB410" s="58"/>
      <c r="EC410" s="58"/>
      <c r="ED410" s="58"/>
      <c r="EE410" s="58"/>
      <c r="EF410" s="58"/>
      <c r="EG410" s="58"/>
      <c r="EH410" s="58"/>
      <c r="EI410" s="58"/>
      <c r="EJ410" s="58"/>
      <c r="EK410" s="58"/>
      <c r="EL410" s="58"/>
      <c r="EM410" s="58"/>
      <c r="EN410" s="58"/>
      <c r="EO410" s="58"/>
      <c r="EP410" s="58"/>
      <c r="EQ410" s="58"/>
    </row>
    <row r="411" spans="1:147" outlineLevel="1" x14ac:dyDescent="0.2">
      <c r="A411" s="16">
        <v>214</v>
      </c>
      <c r="B411" s="16">
        <v>0</v>
      </c>
      <c r="C411" s="1">
        <v>4.1277626768999472E-5</v>
      </c>
      <c r="D411" s="1">
        <f t="shared" si="40"/>
        <v>-4.1277626768999472E-5</v>
      </c>
      <c r="E411" s="1">
        <f t="shared" si="41"/>
        <v>8.2556957427501755E-5</v>
      </c>
      <c r="F411" s="1">
        <f t="shared" si="42"/>
        <v>-9.0860859245057643E-3</v>
      </c>
      <c r="G411" s="1">
        <f t="shared" si="43"/>
        <v>-6.4248992740590597E-3</v>
      </c>
      <c r="H411" s="1">
        <v>3.4904322748771324E-4</v>
      </c>
      <c r="I411" s="1">
        <f t="shared" si="44"/>
        <v>1.4413301675045088E-8</v>
      </c>
      <c r="J411" s="1">
        <f t="shared" si="45"/>
        <v>-6.4260208514663004E-3</v>
      </c>
      <c r="AT411" s="58"/>
      <c r="AU411" s="58"/>
      <c r="AV411" s="58"/>
      <c r="AW411" s="58"/>
      <c r="AX411" s="58"/>
      <c r="AY411" s="58"/>
      <c r="AZ411" s="58"/>
      <c r="BA411" s="71"/>
      <c r="BB411" s="58"/>
      <c r="BC411" s="58"/>
      <c r="BD411" s="58"/>
      <c r="BE411" s="58">
        <f t="shared" si="46"/>
        <v>1</v>
      </c>
      <c r="BF411" s="58">
        <f t="shared" si="47"/>
        <v>4.1277626768999472E-5</v>
      </c>
      <c r="BG411" s="58" t="e">
        <f t="shared" si="48"/>
        <v>#N/A</v>
      </c>
      <c r="BH411" s="58"/>
      <c r="BI411" s="58"/>
      <c r="BJ411" s="58"/>
      <c r="BK411" s="58"/>
      <c r="BL411" s="58"/>
      <c r="BM411" s="58"/>
      <c r="BN411" s="58"/>
      <c r="BO411" s="58"/>
      <c r="BP411" s="58"/>
      <c r="BQ411" s="58"/>
      <c r="BR411" s="58"/>
      <c r="BS411" s="58"/>
      <c r="BT411" s="58"/>
      <c r="BU411" s="58"/>
      <c r="BV411" s="58"/>
      <c r="BW411" s="58"/>
      <c r="BX411" s="58"/>
      <c r="BY411" s="58"/>
      <c r="BZ411" s="58"/>
      <c r="CA411" s="58"/>
      <c r="CB411" s="58"/>
      <c r="CC411" s="58"/>
      <c r="CD411" s="58"/>
      <c r="CE411" s="58"/>
      <c r="CF411" s="58"/>
      <c r="CG411" s="58"/>
      <c r="CH411" s="58"/>
      <c r="CI411" s="58"/>
      <c r="CJ411" s="58"/>
      <c r="CK411" s="58"/>
      <c r="CL411" s="58"/>
      <c r="CM411" s="58"/>
      <c r="CN411" s="58"/>
      <c r="CO411" s="58"/>
      <c r="CP411" s="58"/>
      <c r="CQ411" s="58"/>
      <c r="CR411" s="58"/>
      <c r="CS411" s="58"/>
      <c r="CT411" s="58"/>
      <c r="CU411" s="58"/>
      <c r="CV411" s="58"/>
      <c r="CW411" s="58"/>
      <c r="CX411" s="58"/>
      <c r="CY411" s="58"/>
      <c r="CZ411" s="58"/>
      <c r="DA411" s="58"/>
      <c r="DB411" s="58"/>
      <c r="DC411" s="58"/>
      <c r="DD411" s="58"/>
      <c r="DE411" s="58"/>
      <c r="DF411" s="58"/>
      <c r="DG411" s="58"/>
      <c r="DH411" s="58"/>
      <c r="DI411" s="58"/>
      <c r="DJ411" s="58"/>
      <c r="DK411" s="58"/>
      <c r="DL411" s="58"/>
      <c r="DM411" s="58"/>
      <c r="DN411" s="58"/>
      <c r="DO411" s="58"/>
      <c r="DP411" s="58"/>
      <c r="DQ411" s="58"/>
      <c r="DR411" s="58"/>
      <c r="DS411" s="58"/>
      <c r="DT411" s="58"/>
      <c r="DU411" s="58"/>
      <c r="DV411" s="58"/>
      <c r="DW411" s="58"/>
      <c r="DX411" s="58"/>
      <c r="DY411" s="58"/>
      <c r="DZ411" s="58"/>
      <c r="EA411" s="58"/>
      <c r="EB411" s="58"/>
      <c r="EC411" s="58"/>
      <c r="ED411" s="58"/>
      <c r="EE411" s="58"/>
      <c r="EF411" s="58"/>
      <c r="EG411" s="58"/>
      <c r="EH411" s="58"/>
      <c r="EI411" s="58"/>
      <c r="EJ411" s="58"/>
      <c r="EK411" s="58"/>
      <c r="EL411" s="58"/>
      <c r="EM411" s="58"/>
      <c r="EN411" s="58"/>
      <c r="EO411" s="58"/>
      <c r="EP411" s="58"/>
      <c r="EQ411" s="58"/>
    </row>
    <row r="412" spans="1:147" outlineLevel="1" x14ac:dyDescent="0.2">
      <c r="A412" s="16">
        <v>215</v>
      </c>
      <c r="B412" s="16">
        <v>0</v>
      </c>
      <c r="C412" s="1">
        <v>3.2166562771409558E-6</v>
      </c>
      <c r="D412" s="1">
        <f t="shared" si="40"/>
        <v>-3.2166562771409558E-6</v>
      </c>
      <c r="E412" s="1">
        <f t="shared" si="41"/>
        <v>6.4333229009796482E-6</v>
      </c>
      <c r="F412" s="1">
        <f t="shared" si="42"/>
        <v>-2.5363995941057173E-3</v>
      </c>
      <c r="G412" s="1">
        <f t="shared" si="43"/>
        <v>-1.7935067950949736E-3</v>
      </c>
      <c r="H412" s="1">
        <v>3.7941071966966357E-5</v>
      </c>
      <c r="I412" s="1">
        <f t="shared" si="44"/>
        <v>1.2204841052441688E-10</v>
      </c>
      <c r="J412" s="1">
        <f t="shared" si="45"/>
        <v>-1.7935408198483714E-3</v>
      </c>
      <c r="AT412" s="58"/>
      <c r="AU412" s="58"/>
      <c r="AV412" s="58"/>
      <c r="AW412" s="58"/>
      <c r="AX412" s="58"/>
      <c r="AY412" s="58"/>
      <c r="AZ412" s="58"/>
      <c r="BA412" s="71"/>
      <c r="BB412" s="58"/>
      <c r="BC412" s="58"/>
      <c r="BD412" s="58"/>
      <c r="BE412" s="58">
        <f t="shared" si="46"/>
        <v>1</v>
      </c>
      <c r="BF412" s="58">
        <f t="shared" si="47"/>
        <v>3.2166562771409558E-6</v>
      </c>
      <c r="BG412" s="58" t="e">
        <f t="shared" si="48"/>
        <v>#N/A</v>
      </c>
      <c r="BH412" s="58"/>
      <c r="BI412" s="58"/>
      <c r="BJ412" s="58"/>
      <c r="BK412" s="58"/>
      <c r="BL412" s="58"/>
      <c r="BM412" s="58"/>
      <c r="BN412" s="58"/>
      <c r="BO412" s="58"/>
      <c r="BP412" s="58"/>
      <c r="BQ412" s="58"/>
      <c r="BR412" s="58"/>
      <c r="BS412" s="58"/>
      <c r="BT412" s="58"/>
      <c r="BU412" s="58"/>
      <c r="BV412" s="58"/>
      <c r="BW412" s="58"/>
      <c r="BX412" s="58"/>
      <c r="BY412" s="58"/>
      <c r="BZ412" s="58"/>
      <c r="CA412" s="58"/>
      <c r="CB412" s="58"/>
      <c r="CC412" s="58"/>
      <c r="CD412" s="58"/>
      <c r="CE412" s="58"/>
      <c r="CF412" s="58"/>
      <c r="CG412" s="58"/>
      <c r="CH412" s="58"/>
      <c r="CI412" s="58"/>
      <c r="CJ412" s="58"/>
      <c r="CK412" s="58"/>
      <c r="CL412" s="58"/>
      <c r="CM412" s="58"/>
      <c r="CN412" s="58"/>
      <c r="CO412" s="58"/>
      <c r="CP412" s="58"/>
      <c r="CQ412" s="58"/>
      <c r="CR412" s="58"/>
      <c r="CS412" s="58"/>
      <c r="CT412" s="58"/>
      <c r="CU412" s="58"/>
      <c r="CV412" s="58"/>
      <c r="CW412" s="58"/>
      <c r="CX412" s="58"/>
      <c r="CY412" s="58"/>
      <c r="CZ412" s="58"/>
      <c r="DA412" s="58"/>
      <c r="DB412" s="58"/>
      <c r="DC412" s="58"/>
      <c r="DD412" s="58"/>
      <c r="DE412" s="58"/>
      <c r="DF412" s="58"/>
      <c r="DG412" s="58"/>
      <c r="DH412" s="58"/>
      <c r="DI412" s="58"/>
      <c r="DJ412" s="58"/>
      <c r="DK412" s="58"/>
      <c r="DL412" s="58"/>
      <c r="DM412" s="58"/>
      <c r="DN412" s="58"/>
      <c r="DO412" s="58"/>
      <c r="DP412" s="58"/>
      <c r="DQ412" s="58"/>
      <c r="DR412" s="58"/>
      <c r="DS412" s="58"/>
      <c r="DT412" s="58"/>
      <c r="DU412" s="58"/>
      <c r="DV412" s="58"/>
      <c r="DW412" s="58"/>
      <c r="DX412" s="58"/>
      <c r="DY412" s="58"/>
      <c r="DZ412" s="58"/>
      <c r="EA412" s="58"/>
      <c r="EB412" s="58"/>
      <c r="EC412" s="58"/>
      <c r="ED412" s="58"/>
      <c r="EE412" s="58"/>
      <c r="EF412" s="58"/>
      <c r="EG412" s="58"/>
      <c r="EH412" s="58"/>
      <c r="EI412" s="58"/>
      <c r="EJ412" s="58"/>
      <c r="EK412" s="58"/>
      <c r="EL412" s="58"/>
      <c r="EM412" s="58"/>
      <c r="EN412" s="58"/>
      <c r="EO412" s="58"/>
      <c r="EP412" s="58"/>
      <c r="EQ412" s="58"/>
    </row>
    <row r="413" spans="1:147" outlineLevel="1" x14ac:dyDescent="0.2">
      <c r="A413" s="16">
        <v>216</v>
      </c>
      <c r="B413" s="16">
        <v>0</v>
      </c>
      <c r="C413" s="1">
        <v>2.1335875163904435E-6</v>
      </c>
      <c r="D413" s="1">
        <f t="shared" si="40"/>
        <v>-2.1335875163904435E-6</v>
      </c>
      <c r="E413" s="1">
        <f t="shared" si="41"/>
        <v>4.2671795849435736E-6</v>
      </c>
      <c r="F413" s="1">
        <f t="shared" si="42"/>
        <v>-2.0657152719926273E-3</v>
      </c>
      <c r="G413" s="1">
        <f t="shared" si="43"/>
        <v>-1.4606820559573688E-3</v>
      </c>
      <c r="H413" s="1">
        <v>2.7363377329823141E-5</v>
      </c>
      <c r="I413" s="1">
        <f t="shared" si="44"/>
        <v>5.8383882421110698E-11</v>
      </c>
      <c r="J413" s="1">
        <f t="shared" si="45"/>
        <v>-1.4607020409646407E-3</v>
      </c>
      <c r="AT413" s="58"/>
      <c r="AU413" s="58"/>
      <c r="AV413" s="58"/>
      <c r="AW413" s="58"/>
      <c r="AX413" s="58"/>
      <c r="AY413" s="58"/>
      <c r="AZ413" s="58"/>
      <c r="BA413" s="71"/>
      <c r="BB413" s="58"/>
      <c r="BC413" s="58"/>
      <c r="BD413" s="58"/>
      <c r="BE413" s="58">
        <f t="shared" si="46"/>
        <v>1</v>
      </c>
      <c r="BF413" s="58">
        <f t="shared" si="47"/>
        <v>2.1335875163904435E-6</v>
      </c>
      <c r="BG413" s="58" t="e">
        <f t="shared" si="48"/>
        <v>#N/A</v>
      </c>
      <c r="BH413" s="58"/>
      <c r="BI413" s="58"/>
      <c r="BJ413" s="58"/>
      <c r="BK413" s="58"/>
      <c r="BL413" s="58"/>
      <c r="BM413" s="58"/>
      <c r="BN413" s="58"/>
      <c r="BO413" s="58"/>
      <c r="BP413" s="58"/>
      <c r="BQ413" s="58"/>
      <c r="BR413" s="58"/>
      <c r="BS413" s="58"/>
      <c r="BT413" s="58"/>
      <c r="BU413" s="58"/>
      <c r="BV413" s="58"/>
      <c r="BW413" s="58"/>
      <c r="BX413" s="58"/>
      <c r="BY413" s="58"/>
      <c r="BZ413" s="58"/>
      <c r="CA413" s="58"/>
      <c r="CB413" s="58"/>
      <c r="CC413" s="58"/>
      <c r="CD413" s="58"/>
      <c r="CE413" s="58"/>
      <c r="CF413" s="58"/>
      <c r="CG413" s="58"/>
      <c r="CH413" s="58"/>
      <c r="CI413" s="58"/>
      <c r="CJ413" s="58"/>
      <c r="CK413" s="58"/>
      <c r="CL413" s="58"/>
      <c r="CM413" s="58"/>
      <c r="CN413" s="58"/>
      <c r="CO413" s="58"/>
      <c r="CP413" s="58"/>
      <c r="CQ413" s="58"/>
      <c r="CR413" s="58"/>
      <c r="CS413" s="58"/>
      <c r="CT413" s="58"/>
      <c r="CU413" s="58"/>
      <c r="CV413" s="58"/>
      <c r="CW413" s="58"/>
      <c r="CX413" s="58"/>
      <c r="CY413" s="58"/>
      <c r="CZ413" s="58"/>
      <c r="DA413" s="58"/>
      <c r="DB413" s="58"/>
      <c r="DC413" s="58"/>
      <c r="DD413" s="58"/>
      <c r="DE413" s="58"/>
      <c r="DF413" s="58"/>
      <c r="DG413" s="58"/>
      <c r="DH413" s="58"/>
      <c r="DI413" s="58"/>
      <c r="DJ413" s="58"/>
      <c r="DK413" s="58"/>
      <c r="DL413" s="58"/>
      <c r="DM413" s="58"/>
      <c r="DN413" s="58"/>
      <c r="DO413" s="58"/>
      <c r="DP413" s="58"/>
      <c r="DQ413" s="58"/>
      <c r="DR413" s="58"/>
      <c r="DS413" s="58"/>
      <c r="DT413" s="58"/>
      <c r="DU413" s="58"/>
      <c r="DV413" s="58"/>
      <c r="DW413" s="58"/>
      <c r="DX413" s="58"/>
      <c r="DY413" s="58"/>
      <c r="DZ413" s="58"/>
      <c r="EA413" s="58"/>
      <c r="EB413" s="58"/>
      <c r="EC413" s="58"/>
      <c r="ED413" s="58"/>
      <c r="EE413" s="58"/>
      <c r="EF413" s="58"/>
      <c r="EG413" s="58"/>
      <c r="EH413" s="58"/>
      <c r="EI413" s="58"/>
      <c r="EJ413" s="58"/>
      <c r="EK413" s="58"/>
      <c r="EL413" s="58"/>
      <c r="EM413" s="58"/>
      <c r="EN413" s="58"/>
      <c r="EO413" s="58"/>
      <c r="EP413" s="58"/>
      <c r="EQ413" s="58"/>
    </row>
    <row r="414" spans="1:147" outlineLevel="1" x14ac:dyDescent="0.2">
      <c r="A414" s="16">
        <v>217</v>
      </c>
      <c r="B414" s="16">
        <v>0</v>
      </c>
      <c r="C414" s="1">
        <v>2.0896094397968932E-8</v>
      </c>
      <c r="D414" s="1">
        <f t="shared" si="40"/>
        <v>-2.0896094397968932E-8</v>
      </c>
      <c r="E414" s="1">
        <f t="shared" si="41"/>
        <v>4.1792189272253421E-8</v>
      </c>
      <c r="F414" s="1">
        <f t="shared" si="42"/>
        <v>-2.044313803510934E-4</v>
      </c>
      <c r="G414" s="1">
        <f t="shared" si="43"/>
        <v>-1.4455481602013718E-4</v>
      </c>
      <c r="H414" s="1">
        <v>5.3921641469726439E-7</v>
      </c>
      <c r="I414" s="1">
        <f t="shared" si="44"/>
        <v>1.1267523413529086E-14</v>
      </c>
      <c r="J414" s="1">
        <f t="shared" si="45"/>
        <v>-1.4455485499331776E-4</v>
      </c>
      <c r="AT414" s="58"/>
      <c r="AU414" s="58"/>
      <c r="AV414" s="58"/>
      <c r="AW414" s="58"/>
      <c r="AX414" s="58"/>
      <c r="AY414" s="58"/>
      <c r="AZ414" s="58"/>
      <c r="BA414" s="71"/>
      <c r="BB414" s="58"/>
      <c r="BC414" s="58"/>
      <c r="BD414" s="58"/>
      <c r="BE414" s="58">
        <f t="shared" si="46"/>
        <v>1</v>
      </c>
      <c r="BF414" s="58">
        <f t="shared" si="47"/>
        <v>2.0896094397968932E-8</v>
      </c>
      <c r="BG414" s="58" t="e">
        <f t="shared" si="48"/>
        <v>#N/A</v>
      </c>
      <c r="BH414" s="58"/>
      <c r="BI414" s="58"/>
      <c r="BJ414" s="58"/>
      <c r="BK414" s="58"/>
      <c r="BL414" s="58"/>
      <c r="BM414" s="58"/>
      <c r="BN414" s="58"/>
      <c r="BO414" s="58"/>
      <c r="BP414" s="58"/>
      <c r="BQ414" s="58"/>
      <c r="BR414" s="58"/>
      <c r="BS414" s="58"/>
      <c r="BT414" s="58"/>
      <c r="BU414" s="58"/>
      <c r="BV414" s="58"/>
      <c r="BW414" s="58"/>
      <c r="BX414" s="58"/>
      <c r="BY414" s="58"/>
      <c r="BZ414" s="58"/>
      <c r="CA414" s="58"/>
      <c r="CB414" s="58"/>
      <c r="CC414" s="58"/>
      <c r="CD414" s="58"/>
      <c r="CE414" s="58"/>
      <c r="CF414" s="58"/>
      <c r="CG414" s="58"/>
      <c r="CH414" s="58"/>
      <c r="CI414" s="58"/>
      <c r="CJ414" s="58"/>
      <c r="CK414" s="58"/>
      <c r="CL414" s="58"/>
      <c r="CM414" s="58"/>
      <c r="CN414" s="58"/>
      <c r="CO414" s="58"/>
      <c r="CP414" s="58"/>
      <c r="CQ414" s="58"/>
      <c r="CR414" s="58"/>
      <c r="CS414" s="58"/>
      <c r="CT414" s="58"/>
      <c r="CU414" s="58"/>
      <c r="CV414" s="58"/>
      <c r="CW414" s="58"/>
      <c r="CX414" s="58"/>
      <c r="CY414" s="58"/>
      <c r="CZ414" s="58"/>
      <c r="DA414" s="58"/>
      <c r="DB414" s="58"/>
      <c r="DC414" s="58"/>
      <c r="DD414" s="58"/>
      <c r="DE414" s="58"/>
      <c r="DF414" s="58"/>
      <c r="DG414" s="58"/>
      <c r="DH414" s="58"/>
      <c r="DI414" s="58"/>
      <c r="DJ414" s="58"/>
      <c r="DK414" s="58"/>
      <c r="DL414" s="58"/>
      <c r="DM414" s="58"/>
      <c r="DN414" s="58"/>
      <c r="DO414" s="58"/>
      <c r="DP414" s="58"/>
      <c r="DQ414" s="58"/>
      <c r="DR414" s="58"/>
      <c r="DS414" s="58"/>
      <c r="DT414" s="58"/>
      <c r="DU414" s="58"/>
      <c r="DV414" s="58"/>
      <c r="DW414" s="58"/>
      <c r="DX414" s="58"/>
      <c r="DY414" s="58"/>
      <c r="DZ414" s="58"/>
      <c r="EA414" s="58"/>
      <c r="EB414" s="58"/>
      <c r="EC414" s="58"/>
      <c r="ED414" s="58"/>
      <c r="EE414" s="58"/>
      <c r="EF414" s="58"/>
      <c r="EG414" s="58"/>
      <c r="EH414" s="58"/>
      <c r="EI414" s="58"/>
      <c r="EJ414" s="58"/>
      <c r="EK414" s="58"/>
      <c r="EL414" s="58"/>
      <c r="EM414" s="58"/>
      <c r="EN414" s="58"/>
      <c r="EO414" s="58"/>
      <c r="EP414" s="58"/>
      <c r="EQ414" s="58"/>
    </row>
    <row r="415" spans="1:147" outlineLevel="1" x14ac:dyDescent="0.2">
      <c r="A415" s="16">
        <v>218</v>
      </c>
      <c r="B415" s="16">
        <v>0</v>
      </c>
      <c r="C415" s="1">
        <v>3.7785378534457768E-6</v>
      </c>
      <c r="D415" s="1">
        <f t="shared" si="40"/>
        <v>-3.7785378534457768E-6</v>
      </c>
      <c r="E415" s="1">
        <f t="shared" si="41"/>
        <v>7.5570899845035561E-6</v>
      </c>
      <c r="F415" s="1">
        <f t="shared" si="42"/>
        <v>-2.7490161848384154E-3</v>
      </c>
      <c r="G415" s="1">
        <f t="shared" si="43"/>
        <v>-1.9438498220922403E-3</v>
      </c>
      <c r="H415" s="1">
        <v>4.8386160704407017E-5</v>
      </c>
      <c r="I415" s="1">
        <f t="shared" si="44"/>
        <v>1.8283847748514712E-10</v>
      </c>
      <c r="J415" s="1">
        <f t="shared" si="45"/>
        <v>-1.9438968515138656E-3</v>
      </c>
      <c r="AT415" s="58"/>
      <c r="AU415" s="58"/>
      <c r="AV415" s="58"/>
      <c r="AW415" s="58"/>
      <c r="AX415" s="58"/>
      <c r="AY415" s="58"/>
      <c r="AZ415" s="58"/>
      <c r="BA415" s="71"/>
      <c r="BB415" s="58"/>
      <c r="BC415" s="58"/>
      <c r="BD415" s="58"/>
      <c r="BE415" s="58">
        <f t="shared" si="46"/>
        <v>1</v>
      </c>
      <c r="BF415" s="58">
        <f t="shared" si="47"/>
        <v>3.7785378534457768E-6</v>
      </c>
      <c r="BG415" s="58" t="e">
        <f t="shared" si="48"/>
        <v>#N/A</v>
      </c>
      <c r="BH415" s="58"/>
      <c r="BI415" s="58"/>
      <c r="BJ415" s="58"/>
      <c r="BK415" s="58"/>
      <c r="BL415" s="58"/>
      <c r="BM415" s="58"/>
      <c r="BN415" s="58"/>
      <c r="BO415" s="58"/>
      <c r="BP415" s="58"/>
      <c r="BQ415" s="58"/>
      <c r="BR415" s="58"/>
      <c r="BS415" s="58"/>
      <c r="BT415" s="58"/>
      <c r="BU415" s="58"/>
      <c r="BV415" s="58"/>
      <c r="BW415" s="58"/>
      <c r="BX415" s="58"/>
      <c r="BY415" s="58"/>
      <c r="BZ415" s="58"/>
      <c r="CA415" s="58"/>
      <c r="CB415" s="58"/>
      <c r="CC415" s="58"/>
      <c r="CD415" s="58"/>
      <c r="CE415" s="58"/>
      <c r="CF415" s="58"/>
      <c r="CG415" s="58"/>
      <c r="CH415" s="58"/>
      <c r="CI415" s="58"/>
      <c r="CJ415" s="58"/>
      <c r="CK415" s="58"/>
      <c r="CL415" s="58"/>
      <c r="CM415" s="58"/>
      <c r="CN415" s="58"/>
      <c r="CO415" s="58"/>
      <c r="CP415" s="58"/>
      <c r="CQ415" s="58"/>
      <c r="CR415" s="58"/>
      <c r="CS415" s="58"/>
      <c r="CT415" s="58"/>
      <c r="CU415" s="58"/>
      <c r="CV415" s="58"/>
      <c r="CW415" s="58"/>
      <c r="CX415" s="58"/>
      <c r="CY415" s="58"/>
      <c r="CZ415" s="58"/>
      <c r="DA415" s="58"/>
      <c r="DB415" s="58"/>
      <c r="DC415" s="58"/>
      <c r="DD415" s="58"/>
      <c r="DE415" s="58"/>
      <c r="DF415" s="58"/>
      <c r="DG415" s="58"/>
      <c r="DH415" s="58"/>
      <c r="DI415" s="58"/>
      <c r="DJ415" s="58"/>
      <c r="DK415" s="58"/>
      <c r="DL415" s="58"/>
      <c r="DM415" s="58"/>
      <c r="DN415" s="58"/>
      <c r="DO415" s="58"/>
      <c r="DP415" s="58"/>
      <c r="DQ415" s="58"/>
      <c r="DR415" s="58"/>
      <c r="DS415" s="58"/>
      <c r="DT415" s="58"/>
      <c r="DU415" s="58"/>
      <c r="DV415" s="58"/>
      <c r="DW415" s="58"/>
      <c r="DX415" s="58"/>
      <c r="DY415" s="58"/>
      <c r="DZ415" s="58"/>
      <c r="EA415" s="58"/>
      <c r="EB415" s="58"/>
      <c r="EC415" s="58"/>
      <c r="ED415" s="58"/>
      <c r="EE415" s="58"/>
      <c r="EF415" s="58"/>
      <c r="EG415" s="58"/>
      <c r="EH415" s="58"/>
      <c r="EI415" s="58"/>
      <c r="EJ415" s="58"/>
      <c r="EK415" s="58"/>
      <c r="EL415" s="58"/>
      <c r="EM415" s="58"/>
      <c r="EN415" s="58"/>
      <c r="EO415" s="58"/>
      <c r="EP415" s="58"/>
      <c r="EQ415" s="58"/>
    </row>
    <row r="416" spans="1:147" outlineLevel="1" x14ac:dyDescent="0.2">
      <c r="A416" s="16">
        <v>219</v>
      </c>
      <c r="B416" s="16">
        <v>0</v>
      </c>
      <c r="C416" s="1">
        <v>6.9790545328171527E-2</v>
      </c>
      <c r="D416" s="1">
        <f t="shared" si="40"/>
        <v>-6.9790545328171527E-2</v>
      </c>
      <c r="E416" s="1">
        <f t="shared" si="41"/>
        <v>0.14469099623166951</v>
      </c>
      <c r="F416" s="1">
        <f t="shared" si="42"/>
        <v>-0.38038269707186934</v>
      </c>
      <c r="G416" s="1">
        <f t="shared" si="43"/>
        <v>-0.27391002100687334</v>
      </c>
      <c r="H416" s="1">
        <v>0.15196657311513601</v>
      </c>
      <c r="I416" s="1">
        <f t="shared" si="44"/>
        <v>1.3444694595879754E-2</v>
      </c>
      <c r="J416" s="1">
        <f t="shared" si="45"/>
        <v>-0.29744141306123723</v>
      </c>
      <c r="AT416" s="58"/>
      <c r="AU416" s="58"/>
      <c r="AV416" s="58"/>
      <c r="AW416" s="58"/>
      <c r="AX416" s="58"/>
      <c r="AY416" s="58"/>
      <c r="AZ416" s="58"/>
      <c r="BA416" s="71"/>
      <c r="BB416" s="58"/>
      <c r="BC416" s="58"/>
      <c r="BD416" s="58"/>
      <c r="BE416" s="58">
        <f t="shared" si="46"/>
        <v>1</v>
      </c>
      <c r="BF416" s="58">
        <f t="shared" si="47"/>
        <v>6.9790545328171527E-2</v>
      </c>
      <c r="BG416" s="58" t="e">
        <f t="shared" si="48"/>
        <v>#N/A</v>
      </c>
      <c r="BH416" s="58"/>
      <c r="BI416" s="58"/>
      <c r="BJ416" s="58"/>
      <c r="BK416" s="58"/>
      <c r="BL416" s="58"/>
      <c r="BM416" s="58"/>
      <c r="BN416" s="58"/>
      <c r="BO416" s="58"/>
      <c r="BP416" s="58"/>
      <c r="BQ416" s="58"/>
      <c r="BR416" s="58"/>
      <c r="BS416" s="58"/>
      <c r="BT416" s="58"/>
      <c r="BU416" s="58"/>
      <c r="BV416" s="58"/>
      <c r="BW416" s="58"/>
      <c r="BX416" s="58"/>
      <c r="BY416" s="58"/>
      <c r="BZ416" s="58"/>
      <c r="CA416" s="58"/>
      <c r="CB416" s="58"/>
      <c r="CC416" s="58"/>
      <c r="CD416" s="58"/>
      <c r="CE416" s="58"/>
      <c r="CF416" s="58"/>
      <c r="CG416" s="58"/>
      <c r="CH416" s="58"/>
      <c r="CI416" s="58"/>
      <c r="CJ416" s="58"/>
      <c r="CK416" s="58"/>
      <c r="CL416" s="58"/>
      <c r="CM416" s="58"/>
      <c r="CN416" s="58"/>
      <c r="CO416" s="58"/>
      <c r="CP416" s="58"/>
      <c r="CQ416" s="58"/>
      <c r="CR416" s="58"/>
      <c r="CS416" s="58"/>
      <c r="CT416" s="58"/>
      <c r="CU416" s="58"/>
      <c r="CV416" s="58"/>
      <c r="CW416" s="58"/>
      <c r="CX416" s="58"/>
      <c r="CY416" s="58"/>
      <c r="CZ416" s="58"/>
      <c r="DA416" s="58"/>
      <c r="DB416" s="58"/>
      <c r="DC416" s="58"/>
      <c r="DD416" s="58"/>
      <c r="DE416" s="58"/>
      <c r="DF416" s="58"/>
      <c r="DG416" s="58"/>
      <c r="DH416" s="58"/>
      <c r="DI416" s="58"/>
      <c r="DJ416" s="58"/>
      <c r="DK416" s="58"/>
      <c r="DL416" s="58"/>
      <c r="DM416" s="58"/>
      <c r="DN416" s="58"/>
      <c r="DO416" s="58"/>
      <c r="DP416" s="58"/>
      <c r="DQ416" s="58"/>
      <c r="DR416" s="58"/>
      <c r="DS416" s="58"/>
      <c r="DT416" s="58"/>
      <c r="DU416" s="58"/>
      <c r="DV416" s="58"/>
      <c r="DW416" s="58"/>
      <c r="DX416" s="58"/>
      <c r="DY416" s="58"/>
      <c r="DZ416" s="58"/>
      <c r="EA416" s="58"/>
      <c r="EB416" s="58"/>
      <c r="EC416" s="58"/>
      <c r="ED416" s="58"/>
      <c r="EE416" s="58"/>
      <c r="EF416" s="58"/>
      <c r="EG416" s="58"/>
      <c r="EH416" s="58"/>
      <c r="EI416" s="58"/>
      <c r="EJ416" s="58"/>
      <c r="EK416" s="58"/>
      <c r="EL416" s="58"/>
      <c r="EM416" s="58"/>
      <c r="EN416" s="58"/>
      <c r="EO416" s="58"/>
      <c r="EP416" s="58"/>
      <c r="EQ416" s="58"/>
    </row>
    <row r="417" spans="1:147" outlineLevel="1" x14ac:dyDescent="0.2">
      <c r="A417" s="16">
        <v>220</v>
      </c>
      <c r="B417" s="16">
        <v>0</v>
      </c>
      <c r="C417" s="1">
        <v>1.0333518914816984E-3</v>
      </c>
      <c r="D417" s="1">
        <f t="shared" si="40"/>
        <v>-1.0333518914816984E-3</v>
      </c>
      <c r="E417" s="1">
        <f t="shared" si="41"/>
        <v>2.0677723352856441E-3</v>
      </c>
      <c r="F417" s="1">
        <f t="shared" si="42"/>
        <v>-4.5472764764039192E-2</v>
      </c>
      <c r="G417" s="1">
        <f t="shared" si="43"/>
        <v>-3.2162413034232326E-2</v>
      </c>
      <c r="H417" s="1">
        <v>4.0692068753081911E-3</v>
      </c>
      <c r="I417" s="1">
        <f t="shared" si="44"/>
        <v>4.2264706643891036E-6</v>
      </c>
      <c r="J417" s="1">
        <f t="shared" si="45"/>
        <v>-3.2228051179817661E-2</v>
      </c>
      <c r="AT417" s="58"/>
      <c r="AU417" s="58"/>
      <c r="AV417" s="58"/>
      <c r="AW417" s="58"/>
      <c r="AX417" s="58"/>
      <c r="AY417" s="58"/>
      <c r="AZ417" s="58"/>
      <c r="BA417" s="71"/>
      <c r="BB417" s="58"/>
      <c r="BC417" s="58"/>
      <c r="BD417" s="58"/>
      <c r="BE417" s="58">
        <f t="shared" si="46"/>
        <v>1</v>
      </c>
      <c r="BF417" s="58">
        <f t="shared" si="47"/>
        <v>1.0333518914816984E-3</v>
      </c>
      <c r="BG417" s="58" t="e">
        <f t="shared" si="48"/>
        <v>#N/A</v>
      </c>
      <c r="BH417" s="58"/>
      <c r="BI417" s="58"/>
      <c r="BJ417" s="58"/>
      <c r="BK417" s="58"/>
      <c r="BL417" s="58"/>
      <c r="BM417" s="58"/>
      <c r="BN417" s="58"/>
      <c r="BO417" s="58"/>
      <c r="BP417" s="58"/>
      <c r="BQ417" s="58"/>
      <c r="BR417" s="58"/>
      <c r="BS417" s="58"/>
      <c r="BT417" s="58"/>
      <c r="BU417" s="58"/>
      <c r="BV417" s="58"/>
      <c r="BW417" s="58"/>
      <c r="BX417" s="58"/>
      <c r="BY417" s="58"/>
      <c r="BZ417" s="58"/>
      <c r="CA417" s="58"/>
      <c r="CB417" s="58"/>
      <c r="CC417" s="58"/>
      <c r="CD417" s="58"/>
      <c r="CE417" s="58"/>
      <c r="CF417" s="58"/>
      <c r="CG417" s="58"/>
      <c r="CH417" s="58"/>
      <c r="CI417" s="58"/>
      <c r="CJ417" s="58"/>
      <c r="CK417" s="58"/>
      <c r="CL417" s="58"/>
      <c r="CM417" s="58"/>
      <c r="CN417" s="58"/>
      <c r="CO417" s="58"/>
      <c r="CP417" s="58"/>
      <c r="CQ417" s="58"/>
      <c r="CR417" s="58"/>
      <c r="CS417" s="58"/>
      <c r="CT417" s="58"/>
      <c r="CU417" s="58"/>
      <c r="CV417" s="58"/>
      <c r="CW417" s="58"/>
      <c r="CX417" s="58"/>
      <c r="CY417" s="58"/>
      <c r="CZ417" s="58"/>
      <c r="DA417" s="58"/>
      <c r="DB417" s="58"/>
      <c r="DC417" s="58"/>
      <c r="DD417" s="58"/>
      <c r="DE417" s="58"/>
      <c r="DF417" s="58"/>
      <c r="DG417" s="58"/>
      <c r="DH417" s="58"/>
      <c r="DI417" s="58"/>
      <c r="DJ417" s="58"/>
      <c r="DK417" s="58"/>
      <c r="DL417" s="58"/>
      <c r="DM417" s="58"/>
      <c r="DN417" s="58"/>
      <c r="DO417" s="58"/>
      <c r="DP417" s="58"/>
      <c r="DQ417" s="58"/>
      <c r="DR417" s="58"/>
      <c r="DS417" s="58"/>
      <c r="DT417" s="58"/>
      <c r="DU417" s="58"/>
      <c r="DV417" s="58"/>
      <c r="DW417" s="58"/>
      <c r="DX417" s="58"/>
      <c r="DY417" s="58"/>
      <c r="DZ417" s="58"/>
      <c r="EA417" s="58"/>
      <c r="EB417" s="58"/>
      <c r="EC417" s="58"/>
      <c r="ED417" s="58"/>
      <c r="EE417" s="58"/>
      <c r="EF417" s="58"/>
      <c r="EG417" s="58"/>
      <c r="EH417" s="58"/>
      <c r="EI417" s="58"/>
      <c r="EJ417" s="58"/>
      <c r="EK417" s="58"/>
      <c r="EL417" s="58"/>
      <c r="EM417" s="58"/>
      <c r="EN417" s="58"/>
      <c r="EO417" s="58"/>
      <c r="EP417" s="58"/>
      <c r="EQ417" s="58"/>
    </row>
    <row r="418" spans="1:147" outlineLevel="1" x14ac:dyDescent="0.2">
      <c r="A418" s="16">
        <v>221</v>
      </c>
      <c r="B418" s="16">
        <v>0</v>
      </c>
      <c r="C418" s="1">
        <v>1.1308535201096683E-5</v>
      </c>
      <c r="D418" s="1">
        <f t="shared" si="40"/>
        <v>-1.1308535201096683E-5</v>
      </c>
      <c r="E418" s="1">
        <f t="shared" si="41"/>
        <v>2.2617198286140532E-5</v>
      </c>
      <c r="F418" s="1">
        <f t="shared" si="42"/>
        <v>-4.7557542289462908E-3</v>
      </c>
      <c r="G418" s="1">
        <f t="shared" si="43"/>
        <v>-3.3628355721788219E-3</v>
      </c>
      <c r="H418" s="1">
        <v>1.2595553412504443E-4</v>
      </c>
      <c r="I418" s="1">
        <f t="shared" si="44"/>
        <v>1.4245681314156341E-9</v>
      </c>
      <c r="J418" s="1">
        <f t="shared" si="45"/>
        <v>-3.3630473760627696E-3</v>
      </c>
      <c r="AT418" s="58"/>
      <c r="AU418" s="58"/>
      <c r="AV418" s="58"/>
      <c r="AW418" s="58"/>
      <c r="AX418" s="58"/>
      <c r="AY418" s="58"/>
      <c r="AZ418" s="58"/>
      <c r="BA418" s="71"/>
      <c r="BB418" s="58"/>
      <c r="BC418" s="58"/>
      <c r="BD418" s="58"/>
      <c r="BE418" s="58">
        <f t="shared" si="46"/>
        <v>1</v>
      </c>
      <c r="BF418" s="58">
        <f t="shared" si="47"/>
        <v>1.1308535201096683E-5</v>
      </c>
      <c r="BG418" s="58" t="e">
        <f t="shared" si="48"/>
        <v>#N/A</v>
      </c>
      <c r="BH418" s="58"/>
      <c r="BI418" s="58"/>
      <c r="BJ418" s="58"/>
      <c r="BK418" s="58"/>
      <c r="BL418" s="58"/>
      <c r="BM418" s="58"/>
      <c r="BN418" s="58"/>
      <c r="BO418" s="58"/>
      <c r="BP418" s="58"/>
      <c r="BQ418" s="58"/>
      <c r="BR418" s="58"/>
      <c r="BS418" s="58"/>
      <c r="BT418" s="58"/>
      <c r="BU418" s="58"/>
      <c r="BV418" s="58"/>
      <c r="BW418" s="58"/>
      <c r="BX418" s="58"/>
      <c r="BY418" s="58"/>
      <c r="BZ418" s="58"/>
      <c r="CA418" s="58"/>
      <c r="CB418" s="58"/>
      <c r="CC418" s="58"/>
      <c r="CD418" s="58"/>
      <c r="CE418" s="58"/>
      <c r="CF418" s="58"/>
      <c r="CG418" s="58"/>
      <c r="CH418" s="58"/>
      <c r="CI418" s="58"/>
      <c r="CJ418" s="58"/>
      <c r="CK418" s="58"/>
      <c r="CL418" s="58"/>
      <c r="CM418" s="58"/>
      <c r="CN418" s="58"/>
      <c r="CO418" s="58"/>
      <c r="CP418" s="58"/>
      <c r="CQ418" s="58"/>
      <c r="CR418" s="58"/>
      <c r="CS418" s="58"/>
      <c r="CT418" s="58"/>
      <c r="CU418" s="58"/>
      <c r="CV418" s="58"/>
      <c r="CW418" s="58"/>
      <c r="CX418" s="58"/>
      <c r="CY418" s="58"/>
      <c r="CZ418" s="58"/>
      <c r="DA418" s="58"/>
      <c r="DB418" s="58"/>
      <c r="DC418" s="58"/>
      <c r="DD418" s="58"/>
      <c r="DE418" s="58"/>
      <c r="DF418" s="58"/>
      <c r="DG418" s="58"/>
      <c r="DH418" s="58"/>
      <c r="DI418" s="58"/>
      <c r="DJ418" s="58"/>
      <c r="DK418" s="58"/>
      <c r="DL418" s="58"/>
      <c r="DM418" s="58"/>
      <c r="DN418" s="58"/>
      <c r="DO418" s="58"/>
      <c r="DP418" s="58"/>
      <c r="DQ418" s="58"/>
      <c r="DR418" s="58"/>
      <c r="DS418" s="58"/>
      <c r="DT418" s="58"/>
      <c r="DU418" s="58"/>
      <c r="DV418" s="58"/>
      <c r="DW418" s="58"/>
      <c r="DX418" s="58"/>
      <c r="DY418" s="58"/>
      <c r="DZ418" s="58"/>
      <c r="EA418" s="58"/>
      <c r="EB418" s="58"/>
      <c r="EC418" s="58"/>
      <c r="ED418" s="58"/>
      <c r="EE418" s="58"/>
      <c r="EF418" s="58"/>
      <c r="EG418" s="58"/>
      <c r="EH418" s="58"/>
      <c r="EI418" s="58"/>
      <c r="EJ418" s="58"/>
      <c r="EK418" s="58"/>
      <c r="EL418" s="58"/>
      <c r="EM418" s="58"/>
      <c r="EN418" s="58"/>
      <c r="EO418" s="58"/>
      <c r="EP418" s="58"/>
      <c r="EQ418" s="58"/>
    </row>
    <row r="419" spans="1:147" outlineLevel="1" x14ac:dyDescent="0.2">
      <c r="A419" s="16">
        <v>222</v>
      </c>
      <c r="B419" s="16">
        <v>0</v>
      </c>
      <c r="C419" s="1">
        <v>1.0019179859732626E-3</v>
      </c>
      <c r="D419" s="1">
        <f t="shared" si="40"/>
        <v>-1.0019179859732626E-3</v>
      </c>
      <c r="E419" s="1">
        <f t="shared" si="41"/>
        <v>2.004840482611338E-3</v>
      </c>
      <c r="F419" s="1">
        <f t="shared" si="42"/>
        <v>-4.4775445085574947E-2</v>
      </c>
      <c r="G419" s="1">
        <f t="shared" si="43"/>
        <v>-3.166895691994899E-2</v>
      </c>
      <c r="H419" s="1">
        <v>4.566973772825794E-3</v>
      </c>
      <c r="I419" s="1">
        <f t="shared" si="44"/>
        <v>4.6013364546362003E-6</v>
      </c>
      <c r="J419" s="1">
        <f t="shared" si="45"/>
        <v>-3.1741521212005915E-2</v>
      </c>
      <c r="AT419" s="58"/>
      <c r="AU419" s="58"/>
      <c r="AV419" s="58"/>
      <c r="AW419" s="58"/>
      <c r="AX419" s="58"/>
      <c r="AY419" s="58"/>
      <c r="AZ419" s="58"/>
      <c r="BA419" s="71"/>
      <c r="BB419" s="58"/>
      <c r="BC419" s="58"/>
      <c r="BD419" s="58"/>
      <c r="BE419" s="58">
        <f t="shared" si="46"/>
        <v>1</v>
      </c>
      <c r="BF419" s="58">
        <f t="shared" si="47"/>
        <v>1.0019179859732626E-3</v>
      </c>
      <c r="BG419" s="58" t="e">
        <f t="shared" si="48"/>
        <v>#N/A</v>
      </c>
      <c r="BH419" s="58"/>
      <c r="BI419" s="58"/>
      <c r="BJ419" s="58"/>
      <c r="BK419" s="58"/>
      <c r="BL419" s="58"/>
      <c r="BM419" s="58"/>
      <c r="BN419" s="58"/>
      <c r="BO419" s="58"/>
      <c r="BP419" s="58"/>
      <c r="BQ419" s="58"/>
      <c r="BR419" s="58"/>
      <c r="BS419" s="58"/>
      <c r="BT419" s="58"/>
      <c r="BU419" s="58"/>
      <c r="BV419" s="58"/>
      <c r="BW419" s="58"/>
      <c r="BX419" s="58"/>
      <c r="BY419" s="58"/>
      <c r="BZ419" s="58"/>
      <c r="CA419" s="58"/>
      <c r="CB419" s="58"/>
      <c r="CC419" s="58"/>
      <c r="CD419" s="58"/>
      <c r="CE419" s="58"/>
      <c r="CF419" s="58"/>
      <c r="CG419" s="58"/>
      <c r="CH419" s="58"/>
      <c r="CI419" s="58"/>
      <c r="CJ419" s="58"/>
      <c r="CK419" s="58"/>
      <c r="CL419" s="58"/>
      <c r="CM419" s="58"/>
      <c r="CN419" s="58"/>
      <c r="CO419" s="58"/>
      <c r="CP419" s="58"/>
      <c r="CQ419" s="58"/>
      <c r="CR419" s="58"/>
      <c r="CS419" s="58"/>
      <c r="CT419" s="58"/>
      <c r="CU419" s="58"/>
      <c r="CV419" s="58"/>
      <c r="CW419" s="58"/>
      <c r="CX419" s="58"/>
      <c r="CY419" s="58"/>
      <c r="CZ419" s="58"/>
      <c r="DA419" s="58"/>
      <c r="DB419" s="58"/>
      <c r="DC419" s="58"/>
      <c r="DD419" s="58"/>
      <c r="DE419" s="58"/>
      <c r="DF419" s="58"/>
      <c r="DG419" s="58"/>
      <c r="DH419" s="58"/>
      <c r="DI419" s="58"/>
      <c r="DJ419" s="58"/>
      <c r="DK419" s="58"/>
      <c r="DL419" s="58"/>
      <c r="DM419" s="58"/>
      <c r="DN419" s="58"/>
      <c r="DO419" s="58"/>
      <c r="DP419" s="58"/>
      <c r="DQ419" s="58"/>
      <c r="DR419" s="58"/>
      <c r="DS419" s="58"/>
      <c r="DT419" s="58"/>
      <c r="DU419" s="58"/>
      <c r="DV419" s="58"/>
      <c r="DW419" s="58"/>
      <c r="DX419" s="58"/>
      <c r="DY419" s="58"/>
      <c r="DZ419" s="58"/>
      <c r="EA419" s="58"/>
      <c r="EB419" s="58"/>
      <c r="EC419" s="58"/>
      <c r="ED419" s="58"/>
      <c r="EE419" s="58"/>
      <c r="EF419" s="58"/>
      <c r="EG419" s="58"/>
      <c r="EH419" s="58"/>
      <c r="EI419" s="58"/>
      <c r="EJ419" s="58"/>
      <c r="EK419" s="58"/>
      <c r="EL419" s="58"/>
      <c r="EM419" s="58"/>
      <c r="EN419" s="58"/>
      <c r="EO419" s="58"/>
      <c r="EP419" s="58"/>
      <c r="EQ419" s="58"/>
    </row>
    <row r="420" spans="1:147" outlineLevel="1" x14ac:dyDescent="0.2">
      <c r="A420" s="16">
        <v>223</v>
      </c>
      <c r="B420" s="16">
        <v>0</v>
      </c>
      <c r="C420" s="1">
        <v>2.4759507134753442E-7</v>
      </c>
      <c r="D420" s="1">
        <f t="shared" si="40"/>
        <v>-2.4759507134753442E-7</v>
      </c>
      <c r="E420" s="1">
        <f t="shared" si="41"/>
        <v>4.9519020393391573E-7</v>
      </c>
      <c r="F420" s="1">
        <f t="shared" si="42"/>
        <v>-7.0369752304091265E-4</v>
      </c>
      <c r="G420" s="1">
        <f t="shared" si="43"/>
        <v>-4.9758932127897293E-4</v>
      </c>
      <c r="H420" s="1">
        <v>5.1583048825446133E-6</v>
      </c>
      <c r="I420" s="1">
        <f t="shared" si="44"/>
        <v>1.2771777697195841E-12</v>
      </c>
      <c r="J420" s="1">
        <f t="shared" si="45"/>
        <v>-4.9759060464265063E-4</v>
      </c>
      <c r="AT420" s="58"/>
      <c r="AU420" s="58"/>
      <c r="AV420" s="58"/>
      <c r="AW420" s="58"/>
      <c r="AX420" s="58"/>
      <c r="AY420" s="58"/>
      <c r="AZ420" s="58"/>
      <c r="BA420" s="71"/>
      <c r="BB420" s="58"/>
      <c r="BC420" s="58"/>
      <c r="BD420" s="58"/>
      <c r="BE420" s="58">
        <f t="shared" si="46"/>
        <v>1</v>
      </c>
      <c r="BF420" s="58">
        <f t="shared" si="47"/>
        <v>2.4759507134753442E-7</v>
      </c>
      <c r="BG420" s="58" t="e">
        <f t="shared" si="48"/>
        <v>#N/A</v>
      </c>
      <c r="BH420" s="58"/>
      <c r="BI420" s="58"/>
      <c r="BJ420" s="58"/>
      <c r="BK420" s="58"/>
      <c r="BL420" s="58"/>
      <c r="BM420" s="58"/>
      <c r="BN420" s="58"/>
      <c r="BO420" s="58"/>
      <c r="BP420" s="58"/>
      <c r="BQ420" s="58"/>
      <c r="BR420" s="58"/>
      <c r="BS420" s="58"/>
      <c r="BT420" s="58"/>
      <c r="BU420" s="58"/>
      <c r="BV420" s="58"/>
      <c r="BW420" s="58"/>
      <c r="BX420" s="58"/>
      <c r="BY420" s="58"/>
      <c r="BZ420" s="58"/>
      <c r="CA420" s="58"/>
      <c r="CB420" s="58"/>
      <c r="CC420" s="58"/>
      <c r="CD420" s="58"/>
      <c r="CE420" s="58"/>
      <c r="CF420" s="58"/>
      <c r="CG420" s="58"/>
      <c r="CH420" s="58"/>
      <c r="CI420" s="58"/>
      <c r="CJ420" s="58"/>
      <c r="CK420" s="58"/>
      <c r="CL420" s="58"/>
      <c r="CM420" s="58"/>
      <c r="CN420" s="58"/>
      <c r="CO420" s="58"/>
      <c r="CP420" s="58"/>
      <c r="CQ420" s="58"/>
      <c r="CR420" s="58"/>
      <c r="CS420" s="58"/>
      <c r="CT420" s="58"/>
      <c r="CU420" s="58"/>
      <c r="CV420" s="58"/>
      <c r="CW420" s="58"/>
      <c r="CX420" s="58"/>
      <c r="CY420" s="58"/>
      <c r="CZ420" s="58"/>
      <c r="DA420" s="58"/>
      <c r="DB420" s="58"/>
      <c r="DC420" s="58"/>
      <c r="DD420" s="58"/>
      <c r="DE420" s="58"/>
      <c r="DF420" s="58"/>
      <c r="DG420" s="58"/>
      <c r="DH420" s="58"/>
      <c r="DI420" s="58"/>
      <c r="DJ420" s="58"/>
      <c r="DK420" s="58"/>
      <c r="DL420" s="58"/>
      <c r="DM420" s="58"/>
      <c r="DN420" s="58"/>
      <c r="DO420" s="58"/>
      <c r="DP420" s="58"/>
      <c r="DQ420" s="58"/>
      <c r="DR420" s="58"/>
      <c r="DS420" s="58"/>
      <c r="DT420" s="58"/>
      <c r="DU420" s="58"/>
      <c r="DV420" s="58"/>
      <c r="DW420" s="58"/>
      <c r="DX420" s="58"/>
      <c r="DY420" s="58"/>
      <c r="DZ420" s="58"/>
      <c r="EA420" s="58"/>
      <c r="EB420" s="58"/>
      <c r="EC420" s="58"/>
      <c r="ED420" s="58"/>
      <c r="EE420" s="58"/>
      <c r="EF420" s="58"/>
      <c r="EG420" s="58"/>
      <c r="EH420" s="58"/>
      <c r="EI420" s="58"/>
      <c r="EJ420" s="58"/>
      <c r="EK420" s="58"/>
      <c r="EL420" s="58"/>
      <c r="EM420" s="58"/>
      <c r="EN420" s="58"/>
      <c r="EO420" s="58"/>
      <c r="EP420" s="58"/>
      <c r="EQ420" s="58"/>
    </row>
    <row r="421" spans="1:147" outlineLevel="1" x14ac:dyDescent="0.2">
      <c r="A421" s="16">
        <v>224</v>
      </c>
      <c r="B421" s="16">
        <v>0</v>
      </c>
      <c r="C421" s="1">
        <v>2.5730147420123862E-8</v>
      </c>
      <c r="D421" s="1">
        <f t="shared" si="40"/>
        <v>-2.5730147420123862E-8</v>
      </c>
      <c r="E421" s="1">
        <f t="shared" si="41"/>
        <v>5.1460295362389855E-8</v>
      </c>
      <c r="F421" s="1">
        <f t="shared" si="42"/>
        <v>-2.268486177220171E-4</v>
      </c>
      <c r="G421" s="1">
        <f t="shared" si="43"/>
        <v>-1.6040619714388957E-4</v>
      </c>
      <c r="H421" s="1">
        <v>6.1751092630479618E-7</v>
      </c>
      <c r="I421" s="1">
        <f t="shared" si="44"/>
        <v>1.5888657387596432E-14</v>
      </c>
      <c r="J421" s="1">
        <f t="shared" si="45"/>
        <v>-1.604062466702022E-4</v>
      </c>
      <c r="AT421" s="58"/>
      <c r="AU421" s="58"/>
      <c r="AV421" s="58"/>
      <c r="AW421" s="58"/>
      <c r="AX421" s="58"/>
      <c r="AY421" s="58"/>
      <c r="AZ421" s="58"/>
      <c r="BA421" s="71"/>
      <c r="BB421" s="58"/>
      <c r="BC421" s="58"/>
      <c r="BD421" s="58"/>
      <c r="BE421" s="58">
        <f t="shared" si="46"/>
        <v>1</v>
      </c>
      <c r="BF421" s="58">
        <f t="shared" si="47"/>
        <v>2.5730147420123862E-8</v>
      </c>
      <c r="BG421" s="58" t="e">
        <f t="shared" si="48"/>
        <v>#N/A</v>
      </c>
      <c r="BH421" s="58"/>
      <c r="BI421" s="58"/>
      <c r="BJ421" s="58"/>
      <c r="BK421" s="58"/>
      <c r="BL421" s="58"/>
      <c r="BM421" s="58"/>
      <c r="BN421" s="58"/>
      <c r="BO421" s="58"/>
      <c r="BP421" s="58"/>
      <c r="BQ421" s="58"/>
      <c r="BR421" s="58"/>
      <c r="BS421" s="58"/>
      <c r="BT421" s="58"/>
      <c r="BU421" s="58"/>
      <c r="BV421" s="58"/>
      <c r="BW421" s="58"/>
      <c r="BX421" s="58"/>
      <c r="BY421" s="58"/>
      <c r="BZ421" s="58"/>
      <c r="CA421" s="58"/>
      <c r="CB421" s="58"/>
      <c r="CC421" s="58"/>
      <c r="CD421" s="58"/>
      <c r="CE421" s="58"/>
      <c r="CF421" s="58"/>
      <c r="CG421" s="58"/>
      <c r="CH421" s="58"/>
      <c r="CI421" s="58"/>
      <c r="CJ421" s="58"/>
      <c r="CK421" s="58"/>
      <c r="CL421" s="58"/>
      <c r="CM421" s="58"/>
      <c r="CN421" s="58"/>
      <c r="CO421" s="58"/>
      <c r="CP421" s="58"/>
      <c r="CQ421" s="58"/>
      <c r="CR421" s="58"/>
      <c r="CS421" s="58"/>
      <c r="CT421" s="58"/>
      <c r="CU421" s="58"/>
      <c r="CV421" s="58"/>
      <c r="CW421" s="58"/>
      <c r="CX421" s="58"/>
      <c r="CY421" s="58"/>
      <c r="CZ421" s="58"/>
      <c r="DA421" s="58"/>
      <c r="DB421" s="58"/>
      <c r="DC421" s="58"/>
      <c r="DD421" s="58"/>
      <c r="DE421" s="58"/>
      <c r="DF421" s="58"/>
      <c r="DG421" s="58"/>
      <c r="DH421" s="58"/>
      <c r="DI421" s="58"/>
      <c r="DJ421" s="58"/>
      <c r="DK421" s="58"/>
      <c r="DL421" s="58"/>
      <c r="DM421" s="58"/>
      <c r="DN421" s="58"/>
      <c r="DO421" s="58"/>
      <c r="DP421" s="58"/>
      <c r="DQ421" s="58"/>
      <c r="DR421" s="58"/>
      <c r="DS421" s="58"/>
      <c r="DT421" s="58"/>
      <c r="DU421" s="58"/>
      <c r="DV421" s="58"/>
      <c r="DW421" s="58"/>
      <c r="DX421" s="58"/>
      <c r="DY421" s="58"/>
      <c r="DZ421" s="58"/>
      <c r="EA421" s="58"/>
      <c r="EB421" s="58"/>
      <c r="EC421" s="58"/>
      <c r="ED421" s="58"/>
      <c r="EE421" s="58"/>
      <c r="EF421" s="58"/>
      <c r="EG421" s="58"/>
      <c r="EH421" s="58"/>
      <c r="EI421" s="58"/>
      <c r="EJ421" s="58"/>
      <c r="EK421" s="58"/>
      <c r="EL421" s="58"/>
      <c r="EM421" s="58"/>
      <c r="EN421" s="58"/>
      <c r="EO421" s="58"/>
      <c r="EP421" s="58"/>
      <c r="EQ421" s="58"/>
    </row>
    <row r="422" spans="1:147" outlineLevel="1" x14ac:dyDescent="0.2">
      <c r="A422" s="16">
        <v>225</v>
      </c>
      <c r="B422" s="16">
        <v>0</v>
      </c>
      <c r="C422" s="1">
        <v>6.9240959858053508E-5</v>
      </c>
      <c r="D422" s="1">
        <f t="shared" si="40"/>
        <v>-6.9240959858053508E-5</v>
      </c>
      <c r="E422" s="1">
        <f t="shared" si="41"/>
        <v>1.3848671424807497E-4</v>
      </c>
      <c r="F422" s="1">
        <f t="shared" si="42"/>
        <v>-1.1768037824891411E-2</v>
      </c>
      <c r="G422" s="1">
        <f t="shared" si="43"/>
        <v>-8.3214033972979114E-3</v>
      </c>
      <c r="H422" s="1">
        <v>5.5530752895349169E-4</v>
      </c>
      <c r="I422" s="1">
        <f t="shared" si="44"/>
        <v>3.8474053753945705E-8</v>
      </c>
      <c r="J422" s="1">
        <f t="shared" si="45"/>
        <v>-8.3237148289880252E-3</v>
      </c>
      <c r="AT422" s="58"/>
      <c r="AU422" s="58"/>
      <c r="AV422" s="58"/>
      <c r="AW422" s="58"/>
      <c r="AX422" s="58"/>
      <c r="AY422" s="58"/>
      <c r="AZ422" s="58"/>
      <c r="BA422" s="71"/>
      <c r="BB422" s="58"/>
      <c r="BC422" s="58"/>
      <c r="BD422" s="58"/>
      <c r="BE422" s="58">
        <f t="shared" si="46"/>
        <v>1</v>
      </c>
      <c r="BF422" s="58">
        <f t="shared" si="47"/>
        <v>6.9240959858053508E-5</v>
      </c>
      <c r="BG422" s="58" t="e">
        <f t="shared" si="48"/>
        <v>#N/A</v>
      </c>
      <c r="BH422" s="58"/>
      <c r="BI422" s="58"/>
      <c r="BJ422" s="58"/>
      <c r="BK422" s="58"/>
      <c r="BL422" s="58"/>
      <c r="BM422" s="58"/>
      <c r="BN422" s="58"/>
      <c r="BO422" s="58"/>
      <c r="BP422" s="58"/>
      <c r="BQ422" s="58"/>
      <c r="BR422" s="58"/>
      <c r="BS422" s="58"/>
      <c r="BT422" s="58"/>
      <c r="BU422" s="58"/>
      <c r="BV422" s="58"/>
      <c r="BW422" s="58"/>
      <c r="BX422" s="58"/>
      <c r="BY422" s="58"/>
      <c r="BZ422" s="58"/>
      <c r="CA422" s="58"/>
      <c r="CB422" s="58"/>
      <c r="CC422" s="58"/>
      <c r="CD422" s="58"/>
      <c r="CE422" s="58"/>
      <c r="CF422" s="58"/>
      <c r="CG422" s="58"/>
      <c r="CH422" s="58"/>
      <c r="CI422" s="58"/>
      <c r="CJ422" s="58"/>
      <c r="CK422" s="58"/>
      <c r="CL422" s="58"/>
      <c r="CM422" s="58"/>
      <c r="CN422" s="58"/>
      <c r="CO422" s="58"/>
      <c r="CP422" s="58"/>
      <c r="CQ422" s="58"/>
      <c r="CR422" s="58"/>
      <c r="CS422" s="58"/>
      <c r="CT422" s="58"/>
      <c r="CU422" s="58"/>
      <c r="CV422" s="58"/>
      <c r="CW422" s="58"/>
      <c r="CX422" s="58"/>
      <c r="CY422" s="58"/>
      <c r="CZ422" s="58"/>
      <c r="DA422" s="58"/>
      <c r="DB422" s="58"/>
      <c r="DC422" s="58"/>
      <c r="DD422" s="58"/>
      <c r="DE422" s="58"/>
      <c r="DF422" s="58"/>
      <c r="DG422" s="58"/>
      <c r="DH422" s="58"/>
      <c r="DI422" s="58"/>
      <c r="DJ422" s="58"/>
      <c r="DK422" s="58"/>
      <c r="DL422" s="58"/>
      <c r="DM422" s="58"/>
      <c r="DN422" s="58"/>
      <c r="DO422" s="58"/>
      <c r="DP422" s="58"/>
      <c r="DQ422" s="58"/>
      <c r="DR422" s="58"/>
      <c r="DS422" s="58"/>
      <c r="DT422" s="58"/>
      <c r="DU422" s="58"/>
      <c r="DV422" s="58"/>
      <c r="DW422" s="58"/>
      <c r="DX422" s="58"/>
      <c r="DY422" s="58"/>
      <c r="DZ422" s="58"/>
      <c r="EA422" s="58"/>
      <c r="EB422" s="58"/>
      <c r="EC422" s="58"/>
      <c r="ED422" s="58"/>
      <c r="EE422" s="58"/>
      <c r="EF422" s="58"/>
      <c r="EG422" s="58"/>
      <c r="EH422" s="58"/>
      <c r="EI422" s="58"/>
      <c r="EJ422" s="58"/>
      <c r="EK422" s="58"/>
      <c r="EL422" s="58"/>
      <c r="EM422" s="58"/>
      <c r="EN422" s="58"/>
      <c r="EO422" s="58"/>
      <c r="EP422" s="58"/>
      <c r="EQ422" s="58"/>
    </row>
    <row r="423" spans="1:147" outlineLevel="1" x14ac:dyDescent="0.2">
      <c r="A423" s="16">
        <v>226</v>
      </c>
      <c r="B423" s="16">
        <v>0</v>
      </c>
      <c r="C423" s="1">
        <v>1.0955911463212205E-8</v>
      </c>
      <c r="D423" s="1">
        <f t="shared" si="40"/>
        <v>-1.0955911463212205E-8</v>
      </c>
      <c r="E423" s="1">
        <f t="shared" si="41"/>
        <v>2.1911823346748334E-8</v>
      </c>
      <c r="F423" s="1">
        <f t="shared" si="42"/>
        <v>-1.4802642786593322E-4</v>
      </c>
      <c r="G423" s="1">
        <f t="shared" si="43"/>
        <v>-1.0467049050828129E-4</v>
      </c>
      <c r="H423" s="1">
        <v>2.8209098072232356E-7</v>
      </c>
      <c r="I423" s="1">
        <f t="shared" si="44"/>
        <v>3.0905647150448533E-15</v>
      </c>
      <c r="J423" s="1">
        <f t="shared" si="45"/>
        <v>-1.0467050527158507E-4</v>
      </c>
      <c r="AT423" s="58"/>
      <c r="AU423" s="58"/>
      <c r="AV423" s="58"/>
      <c r="AW423" s="58"/>
      <c r="AX423" s="58"/>
      <c r="AY423" s="58"/>
      <c r="AZ423" s="58"/>
      <c r="BA423" s="71"/>
      <c r="BB423" s="58"/>
      <c r="BC423" s="58"/>
      <c r="BD423" s="58"/>
      <c r="BE423" s="58">
        <f t="shared" si="46"/>
        <v>1</v>
      </c>
      <c r="BF423" s="58">
        <f t="shared" si="47"/>
        <v>1.0955911463212205E-8</v>
      </c>
      <c r="BG423" s="58" t="e">
        <f t="shared" si="48"/>
        <v>#N/A</v>
      </c>
      <c r="BH423" s="58"/>
      <c r="BI423" s="58"/>
      <c r="BJ423" s="58"/>
      <c r="BK423" s="58"/>
      <c r="BL423" s="58"/>
      <c r="BM423" s="58"/>
      <c r="BN423" s="58"/>
      <c r="BO423" s="58"/>
      <c r="BP423" s="58"/>
      <c r="BQ423" s="58"/>
      <c r="BR423" s="58"/>
      <c r="BS423" s="58"/>
      <c r="BT423" s="58"/>
      <c r="BU423" s="58"/>
      <c r="BV423" s="58"/>
      <c r="BW423" s="58"/>
      <c r="BX423" s="58"/>
      <c r="BY423" s="58"/>
      <c r="BZ423" s="58"/>
      <c r="CA423" s="58"/>
      <c r="CB423" s="58"/>
      <c r="CC423" s="58"/>
      <c r="CD423" s="58"/>
      <c r="CE423" s="58"/>
      <c r="CF423" s="58"/>
      <c r="CG423" s="58"/>
      <c r="CH423" s="58"/>
      <c r="CI423" s="58"/>
      <c r="CJ423" s="58"/>
      <c r="CK423" s="58"/>
      <c r="CL423" s="58"/>
      <c r="CM423" s="58"/>
      <c r="CN423" s="58"/>
      <c r="CO423" s="58"/>
      <c r="CP423" s="58"/>
      <c r="CQ423" s="58"/>
      <c r="CR423" s="58"/>
      <c r="CS423" s="58"/>
      <c r="CT423" s="58"/>
      <c r="CU423" s="58"/>
      <c r="CV423" s="58"/>
      <c r="CW423" s="58"/>
      <c r="CX423" s="58"/>
      <c r="CY423" s="58"/>
      <c r="CZ423" s="58"/>
      <c r="DA423" s="58"/>
      <c r="DB423" s="58"/>
      <c r="DC423" s="58"/>
      <c r="DD423" s="58"/>
      <c r="DE423" s="58"/>
      <c r="DF423" s="58"/>
      <c r="DG423" s="58"/>
      <c r="DH423" s="58"/>
      <c r="DI423" s="58"/>
      <c r="DJ423" s="58"/>
      <c r="DK423" s="58"/>
      <c r="DL423" s="58"/>
      <c r="DM423" s="58"/>
      <c r="DN423" s="58"/>
      <c r="DO423" s="58"/>
      <c r="DP423" s="58"/>
      <c r="DQ423" s="58"/>
      <c r="DR423" s="58"/>
      <c r="DS423" s="58"/>
      <c r="DT423" s="58"/>
      <c r="DU423" s="58"/>
      <c r="DV423" s="58"/>
      <c r="DW423" s="58"/>
      <c r="DX423" s="58"/>
      <c r="DY423" s="58"/>
      <c r="DZ423" s="58"/>
      <c r="EA423" s="58"/>
      <c r="EB423" s="58"/>
      <c r="EC423" s="58"/>
      <c r="ED423" s="58"/>
      <c r="EE423" s="58"/>
      <c r="EF423" s="58"/>
      <c r="EG423" s="58"/>
      <c r="EH423" s="58"/>
      <c r="EI423" s="58"/>
      <c r="EJ423" s="58"/>
      <c r="EK423" s="58"/>
      <c r="EL423" s="58"/>
      <c r="EM423" s="58"/>
      <c r="EN423" s="58"/>
      <c r="EO423" s="58"/>
      <c r="EP423" s="58"/>
      <c r="EQ423" s="58"/>
    </row>
    <row r="424" spans="1:147" outlineLevel="1" x14ac:dyDescent="0.2">
      <c r="A424" s="16">
        <v>227</v>
      </c>
      <c r="B424" s="16">
        <v>0</v>
      </c>
      <c r="C424" s="1">
        <v>7.0431574223978444E-2</v>
      </c>
      <c r="D424" s="1">
        <f t="shared" si="40"/>
        <v>-7.0431574223978444E-2</v>
      </c>
      <c r="E424" s="1">
        <f t="shared" si="41"/>
        <v>0.1460697176971347</v>
      </c>
      <c r="F424" s="1">
        <f t="shared" si="42"/>
        <v>-0.3821906823787502</v>
      </c>
      <c r="G424" s="1">
        <f t="shared" si="43"/>
        <v>-0.27525994313771446</v>
      </c>
      <c r="H424" s="1">
        <v>0.24768715533762387</v>
      </c>
      <c r="I424" s="1">
        <f t="shared" si="44"/>
        <v>2.4945432620042913E-2</v>
      </c>
      <c r="J424" s="1">
        <f t="shared" si="45"/>
        <v>-0.31735385442156006</v>
      </c>
      <c r="AT424" s="58"/>
      <c r="AU424" s="58"/>
      <c r="AV424" s="58"/>
      <c r="AW424" s="58"/>
      <c r="AX424" s="58"/>
      <c r="AY424" s="58"/>
      <c r="AZ424" s="58"/>
      <c r="BA424" s="71"/>
      <c r="BB424" s="58"/>
      <c r="BC424" s="58"/>
      <c r="BD424" s="58"/>
      <c r="BE424" s="58">
        <f t="shared" si="46"/>
        <v>1</v>
      </c>
      <c r="BF424" s="58">
        <f t="shared" si="47"/>
        <v>7.0431574223978444E-2</v>
      </c>
      <c r="BG424" s="58" t="e">
        <f t="shared" si="48"/>
        <v>#N/A</v>
      </c>
      <c r="BH424" s="58"/>
      <c r="BI424" s="58"/>
      <c r="BJ424" s="58"/>
      <c r="BK424" s="58"/>
      <c r="BL424" s="58"/>
      <c r="BM424" s="58"/>
      <c r="BN424" s="58"/>
      <c r="BO424" s="58"/>
      <c r="BP424" s="58"/>
      <c r="BQ424" s="58"/>
      <c r="BR424" s="58"/>
      <c r="BS424" s="58"/>
      <c r="BT424" s="58"/>
      <c r="BU424" s="58"/>
      <c r="BV424" s="58"/>
      <c r="BW424" s="58"/>
      <c r="BX424" s="58"/>
      <c r="BY424" s="58"/>
      <c r="BZ424" s="58"/>
      <c r="CA424" s="58"/>
      <c r="CB424" s="58"/>
      <c r="CC424" s="58"/>
      <c r="CD424" s="58"/>
      <c r="CE424" s="58"/>
      <c r="CF424" s="58"/>
      <c r="CG424" s="58"/>
      <c r="CH424" s="58"/>
      <c r="CI424" s="58"/>
      <c r="CJ424" s="58"/>
      <c r="CK424" s="58"/>
      <c r="CL424" s="58"/>
      <c r="CM424" s="58"/>
      <c r="CN424" s="58"/>
      <c r="CO424" s="58"/>
      <c r="CP424" s="58"/>
      <c r="CQ424" s="58"/>
      <c r="CR424" s="58"/>
      <c r="CS424" s="58"/>
      <c r="CT424" s="58"/>
      <c r="CU424" s="58"/>
      <c r="CV424" s="58"/>
      <c r="CW424" s="58"/>
      <c r="CX424" s="58"/>
      <c r="CY424" s="58"/>
      <c r="CZ424" s="58"/>
      <c r="DA424" s="58"/>
      <c r="DB424" s="58"/>
      <c r="DC424" s="58"/>
      <c r="DD424" s="58"/>
      <c r="DE424" s="58"/>
      <c r="DF424" s="58"/>
      <c r="DG424" s="58"/>
      <c r="DH424" s="58"/>
      <c r="DI424" s="58"/>
      <c r="DJ424" s="58"/>
      <c r="DK424" s="58"/>
      <c r="DL424" s="58"/>
      <c r="DM424" s="58"/>
      <c r="DN424" s="58"/>
      <c r="DO424" s="58"/>
      <c r="DP424" s="58"/>
      <c r="DQ424" s="58"/>
      <c r="DR424" s="58"/>
      <c r="DS424" s="58"/>
      <c r="DT424" s="58"/>
      <c r="DU424" s="58"/>
      <c r="DV424" s="58"/>
      <c r="DW424" s="58"/>
      <c r="DX424" s="58"/>
      <c r="DY424" s="58"/>
      <c r="DZ424" s="58"/>
      <c r="EA424" s="58"/>
      <c r="EB424" s="58"/>
      <c r="EC424" s="58"/>
      <c r="ED424" s="58"/>
      <c r="EE424" s="58"/>
      <c r="EF424" s="58"/>
      <c r="EG424" s="58"/>
      <c r="EH424" s="58"/>
      <c r="EI424" s="58"/>
      <c r="EJ424" s="58"/>
      <c r="EK424" s="58"/>
      <c r="EL424" s="58"/>
      <c r="EM424" s="58"/>
      <c r="EN424" s="58"/>
      <c r="EO424" s="58"/>
      <c r="EP424" s="58"/>
      <c r="EQ424" s="58"/>
    </row>
    <row r="425" spans="1:147" outlineLevel="1" x14ac:dyDescent="0.2">
      <c r="A425" s="16">
        <v>228</v>
      </c>
      <c r="B425" s="16">
        <v>0</v>
      </c>
      <c r="C425" s="1">
        <v>5.4439821779562305E-10</v>
      </c>
      <c r="D425" s="1">
        <f t="shared" si="40"/>
        <v>-5.4439821779562305E-10</v>
      </c>
      <c r="E425" s="1">
        <f t="shared" si="41"/>
        <v>1.0887966081319412E-9</v>
      </c>
      <c r="F425" s="1">
        <f t="shared" si="42"/>
        <v>-3.2996918161124401E-5</v>
      </c>
      <c r="G425" s="1">
        <f t="shared" si="43"/>
        <v>-2.3332342747610932E-5</v>
      </c>
      <c r="H425" s="1">
        <v>3.5424428653176822E-8</v>
      </c>
      <c r="I425" s="1">
        <f t="shared" si="44"/>
        <v>1.9284996518876364E-17</v>
      </c>
      <c r="J425" s="1">
        <f t="shared" si="45"/>
        <v>-2.3332343160878399E-5</v>
      </c>
      <c r="AT425" s="58"/>
      <c r="AU425" s="58"/>
      <c r="AV425" s="58"/>
      <c r="AW425" s="58"/>
      <c r="AX425" s="58"/>
      <c r="AY425" s="58"/>
      <c r="AZ425" s="58"/>
      <c r="BA425" s="71"/>
      <c r="BB425" s="58"/>
      <c r="BC425" s="58"/>
      <c r="BD425" s="58"/>
      <c r="BE425" s="58">
        <f t="shared" si="46"/>
        <v>1</v>
      </c>
      <c r="BF425" s="58">
        <f t="shared" si="47"/>
        <v>5.4439821779562305E-10</v>
      </c>
      <c r="BG425" s="58" t="e">
        <f t="shared" si="48"/>
        <v>#N/A</v>
      </c>
      <c r="BH425" s="58"/>
      <c r="BI425" s="58"/>
      <c r="BJ425" s="58"/>
      <c r="BK425" s="58"/>
      <c r="BL425" s="58"/>
      <c r="BM425" s="58"/>
      <c r="BN425" s="58"/>
      <c r="BO425" s="58"/>
      <c r="BP425" s="58"/>
      <c r="BQ425" s="58"/>
      <c r="BR425" s="58"/>
      <c r="BS425" s="58"/>
      <c r="BT425" s="58"/>
      <c r="BU425" s="58"/>
      <c r="BV425" s="58"/>
      <c r="BW425" s="58"/>
      <c r="BX425" s="58"/>
      <c r="BY425" s="58"/>
      <c r="BZ425" s="58"/>
      <c r="CA425" s="58"/>
      <c r="CB425" s="58"/>
      <c r="CC425" s="58"/>
      <c r="CD425" s="58"/>
      <c r="CE425" s="58"/>
      <c r="CF425" s="58"/>
      <c r="CG425" s="58"/>
      <c r="CH425" s="58"/>
      <c r="CI425" s="58"/>
      <c r="CJ425" s="58"/>
      <c r="CK425" s="58"/>
      <c r="CL425" s="58"/>
      <c r="CM425" s="58"/>
      <c r="CN425" s="58"/>
      <c r="CO425" s="58"/>
      <c r="CP425" s="58"/>
      <c r="CQ425" s="58"/>
      <c r="CR425" s="58"/>
      <c r="CS425" s="58"/>
      <c r="CT425" s="58"/>
      <c r="CU425" s="58"/>
      <c r="CV425" s="58"/>
      <c r="CW425" s="58"/>
      <c r="CX425" s="58"/>
      <c r="CY425" s="58"/>
      <c r="CZ425" s="58"/>
      <c r="DA425" s="58"/>
      <c r="DB425" s="58"/>
      <c r="DC425" s="58"/>
      <c r="DD425" s="58"/>
      <c r="DE425" s="58"/>
      <c r="DF425" s="58"/>
      <c r="DG425" s="58"/>
      <c r="DH425" s="58"/>
      <c r="DI425" s="58"/>
      <c r="DJ425" s="58"/>
      <c r="DK425" s="58"/>
      <c r="DL425" s="58"/>
      <c r="DM425" s="58"/>
      <c r="DN425" s="58"/>
      <c r="DO425" s="58"/>
      <c r="DP425" s="58"/>
      <c r="DQ425" s="58"/>
      <c r="DR425" s="58"/>
      <c r="DS425" s="58"/>
      <c r="DT425" s="58"/>
      <c r="DU425" s="58"/>
      <c r="DV425" s="58"/>
      <c r="DW425" s="58"/>
      <c r="DX425" s="58"/>
      <c r="DY425" s="58"/>
      <c r="DZ425" s="58"/>
      <c r="EA425" s="58"/>
      <c r="EB425" s="58"/>
      <c r="EC425" s="58"/>
      <c r="ED425" s="58"/>
      <c r="EE425" s="58"/>
      <c r="EF425" s="58"/>
      <c r="EG425" s="58"/>
      <c r="EH425" s="58"/>
      <c r="EI425" s="58"/>
      <c r="EJ425" s="58"/>
      <c r="EK425" s="58"/>
      <c r="EL425" s="58"/>
      <c r="EM425" s="58"/>
      <c r="EN425" s="58"/>
      <c r="EO425" s="58"/>
      <c r="EP425" s="58"/>
      <c r="EQ425" s="58"/>
    </row>
    <row r="426" spans="1:147" outlineLevel="1" x14ac:dyDescent="0.2">
      <c r="A426" s="16">
        <v>229</v>
      </c>
      <c r="B426" s="16">
        <v>0</v>
      </c>
      <c r="C426" s="1">
        <v>8.5296881740130032E-2</v>
      </c>
      <c r="D426" s="1">
        <f t="shared" si="40"/>
        <v>-8.5296881740130032E-2</v>
      </c>
      <c r="E426" s="1">
        <f t="shared" si="41"/>
        <v>0.17831145454724606</v>
      </c>
      <c r="F426" s="1">
        <f t="shared" si="42"/>
        <v>-0.42226940991178374</v>
      </c>
      <c r="G426" s="1">
        <f t="shared" si="43"/>
        <v>-0.30537009030292833</v>
      </c>
      <c r="H426" s="1">
        <v>0.12079959459165579</v>
      </c>
      <c r="I426" s="1">
        <f t="shared" si="44"/>
        <v>1.2812403049238714E-2</v>
      </c>
      <c r="J426" s="1">
        <f t="shared" si="45"/>
        <v>-0.32567360209396357</v>
      </c>
      <c r="AT426" s="58"/>
      <c r="AU426" s="58"/>
      <c r="AV426" s="58"/>
      <c r="AW426" s="58"/>
      <c r="AX426" s="58"/>
      <c r="AY426" s="58"/>
      <c r="AZ426" s="58"/>
      <c r="BA426" s="71"/>
      <c r="BB426" s="58"/>
      <c r="BC426" s="58"/>
      <c r="BD426" s="58"/>
      <c r="BE426" s="58">
        <f t="shared" si="46"/>
        <v>1</v>
      </c>
      <c r="BF426" s="58">
        <f t="shared" si="47"/>
        <v>8.5296881740130032E-2</v>
      </c>
      <c r="BG426" s="58" t="e">
        <f t="shared" si="48"/>
        <v>#N/A</v>
      </c>
      <c r="BH426" s="58"/>
      <c r="BI426" s="58"/>
      <c r="BJ426" s="58"/>
      <c r="BK426" s="58"/>
      <c r="BL426" s="58"/>
      <c r="BM426" s="58"/>
      <c r="BN426" s="58"/>
      <c r="BO426" s="58"/>
      <c r="BP426" s="58"/>
      <c r="BQ426" s="58"/>
      <c r="BR426" s="58"/>
      <c r="BS426" s="58"/>
      <c r="BT426" s="58"/>
      <c r="BU426" s="58"/>
      <c r="BV426" s="58"/>
      <c r="BW426" s="58"/>
      <c r="BX426" s="58"/>
      <c r="BY426" s="58"/>
      <c r="BZ426" s="58"/>
      <c r="CA426" s="58"/>
      <c r="CB426" s="58"/>
      <c r="CC426" s="58"/>
      <c r="CD426" s="58"/>
      <c r="CE426" s="58"/>
      <c r="CF426" s="58"/>
      <c r="CG426" s="58"/>
      <c r="CH426" s="58"/>
      <c r="CI426" s="58"/>
      <c r="CJ426" s="58"/>
      <c r="CK426" s="58"/>
      <c r="CL426" s="58"/>
      <c r="CM426" s="58"/>
      <c r="CN426" s="58"/>
      <c r="CO426" s="58"/>
      <c r="CP426" s="58"/>
      <c r="CQ426" s="58"/>
      <c r="CR426" s="58"/>
      <c r="CS426" s="58"/>
      <c r="CT426" s="58"/>
      <c r="CU426" s="58"/>
      <c r="CV426" s="58"/>
      <c r="CW426" s="58"/>
      <c r="CX426" s="58"/>
      <c r="CY426" s="58"/>
      <c r="CZ426" s="58"/>
      <c r="DA426" s="58"/>
      <c r="DB426" s="58"/>
      <c r="DC426" s="58"/>
      <c r="DD426" s="58"/>
      <c r="DE426" s="58"/>
      <c r="DF426" s="58"/>
      <c r="DG426" s="58"/>
      <c r="DH426" s="58"/>
      <c r="DI426" s="58"/>
      <c r="DJ426" s="58"/>
      <c r="DK426" s="58"/>
      <c r="DL426" s="58"/>
      <c r="DM426" s="58"/>
      <c r="DN426" s="58"/>
      <c r="DO426" s="58"/>
      <c r="DP426" s="58"/>
      <c r="DQ426" s="58"/>
      <c r="DR426" s="58"/>
      <c r="DS426" s="58"/>
      <c r="DT426" s="58"/>
      <c r="DU426" s="58"/>
      <c r="DV426" s="58"/>
      <c r="DW426" s="58"/>
      <c r="DX426" s="58"/>
      <c r="DY426" s="58"/>
      <c r="DZ426" s="58"/>
      <c r="EA426" s="58"/>
      <c r="EB426" s="58"/>
      <c r="EC426" s="58"/>
      <c r="ED426" s="58"/>
      <c r="EE426" s="58"/>
      <c r="EF426" s="58"/>
      <c r="EG426" s="58"/>
      <c r="EH426" s="58"/>
      <c r="EI426" s="58"/>
      <c r="EJ426" s="58"/>
      <c r="EK426" s="58"/>
      <c r="EL426" s="58"/>
      <c r="EM426" s="58"/>
      <c r="EN426" s="58"/>
      <c r="EO426" s="58"/>
      <c r="EP426" s="58"/>
      <c r="EQ426" s="58"/>
    </row>
    <row r="427" spans="1:147" outlineLevel="1" x14ac:dyDescent="0.2">
      <c r="A427" s="16">
        <v>230</v>
      </c>
      <c r="B427" s="16">
        <v>0</v>
      </c>
      <c r="C427" s="1">
        <v>1.685815218459433E-8</v>
      </c>
      <c r="D427" s="1">
        <f t="shared" si="40"/>
        <v>-1.685815218459433E-8</v>
      </c>
      <c r="E427" s="1">
        <f t="shared" si="41"/>
        <v>3.3716304574957587E-8</v>
      </c>
      <c r="F427" s="1">
        <f t="shared" si="42"/>
        <v>-1.8362000047641213E-4</v>
      </c>
      <c r="G427" s="1">
        <f t="shared" si="43"/>
        <v>-1.2983894819657018E-4</v>
      </c>
      <c r="H427" s="1">
        <v>4.846537892230301E-7</v>
      </c>
      <c r="I427" s="1">
        <f t="shared" si="44"/>
        <v>8.1703714331009199E-15</v>
      </c>
      <c r="J427" s="1">
        <f t="shared" si="45"/>
        <v>-1.2983897966005074E-4</v>
      </c>
      <c r="AT427" s="58"/>
      <c r="AU427" s="58"/>
      <c r="AV427" s="58"/>
      <c r="AW427" s="58"/>
      <c r="AX427" s="58"/>
      <c r="AY427" s="58"/>
      <c r="AZ427" s="58"/>
      <c r="BA427" s="71"/>
      <c r="BB427" s="58"/>
      <c r="BC427" s="58"/>
      <c r="BD427" s="58"/>
      <c r="BE427" s="58">
        <f t="shared" si="46"/>
        <v>1</v>
      </c>
      <c r="BF427" s="58">
        <f t="shared" si="47"/>
        <v>1.685815218459433E-8</v>
      </c>
      <c r="BG427" s="58" t="e">
        <f t="shared" si="48"/>
        <v>#N/A</v>
      </c>
      <c r="BH427" s="58"/>
      <c r="BI427" s="58"/>
      <c r="BJ427" s="58"/>
      <c r="BK427" s="58"/>
      <c r="BL427" s="58"/>
      <c r="BM427" s="58"/>
      <c r="BN427" s="58"/>
      <c r="BO427" s="58"/>
      <c r="BP427" s="58"/>
      <c r="BQ427" s="58"/>
      <c r="BR427" s="58"/>
      <c r="BS427" s="58"/>
      <c r="BT427" s="58"/>
      <c r="BU427" s="58"/>
      <c r="BV427" s="58"/>
      <c r="BW427" s="58"/>
      <c r="BX427" s="58"/>
      <c r="BY427" s="58"/>
      <c r="BZ427" s="58"/>
      <c r="CA427" s="58"/>
      <c r="CB427" s="58"/>
      <c r="CC427" s="58"/>
      <c r="CD427" s="58"/>
      <c r="CE427" s="58"/>
      <c r="CF427" s="58"/>
      <c r="CG427" s="58"/>
      <c r="CH427" s="58"/>
      <c r="CI427" s="58"/>
      <c r="CJ427" s="58"/>
      <c r="CK427" s="58"/>
      <c r="CL427" s="58"/>
      <c r="CM427" s="58"/>
      <c r="CN427" s="58"/>
      <c r="CO427" s="58"/>
      <c r="CP427" s="58"/>
      <c r="CQ427" s="58"/>
      <c r="CR427" s="58"/>
      <c r="CS427" s="58"/>
      <c r="CT427" s="58"/>
      <c r="CU427" s="58"/>
      <c r="CV427" s="58"/>
      <c r="CW427" s="58"/>
      <c r="CX427" s="58"/>
      <c r="CY427" s="58"/>
      <c r="CZ427" s="58"/>
      <c r="DA427" s="58"/>
      <c r="DB427" s="58"/>
      <c r="DC427" s="58"/>
      <c r="DD427" s="58"/>
      <c r="DE427" s="58"/>
      <c r="DF427" s="58"/>
      <c r="DG427" s="58"/>
      <c r="DH427" s="58"/>
      <c r="DI427" s="58"/>
      <c r="DJ427" s="58"/>
      <c r="DK427" s="58"/>
      <c r="DL427" s="58"/>
      <c r="DM427" s="58"/>
      <c r="DN427" s="58"/>
      <c r="DO427" s="58"/>
      <c r="DP427" s="58"/>
      <c r="DQ427" s="58"/>
      <c r="DR427" s="58"/>
      <c r="DS427" s="58"/>
      <c r="DT427" s="58"/>
      <c r="DU427" s="58"/>
      <c r="DV427" s="58"/>
      <c r="DW427" s="58"/>
      <c r="DX427" s="58"/>
      <c r="DY427" s="58"/>
      <c r="DZ427" s="58"/>
      <c r="EA427" s="58"/>
      <c r="EB427" s="58"/>
      <c r="EC427" s="58"/>
      <c r="ED427" s="58"/>
      <c r="EE427" s="58"/>
      <c r="EF427" s="58"/>
      <c r="EG427" s="58"/>
      <c r="EH427" s="58"/>
      <c r="EI427" s="58"/>
      <c r="EJ427" s="58"/>
      <c r="EK427" s="58"/>
      <c r="EL427" s="58"/>
      <c r="EM427" s="58"/>
      <c r="EN427" s="58"/>
      <c r="EO427" s="58"/>
      <c r="EP427" s="58"/>
      <c r="EQ427" s="58"/>
    </row>
    <row r="428" spans="1:147" outlineLevel="1" x14ac:dyDescent="0.2">
      <c r="A428" s="16">
        <v>231</v>
      </c>
      <c r="B428" s="16">
        <v>0</v>
      </c>
      <c r="C428" s="1">
        <v>2.7273114995882093E-4</v>
      </c>
      <c r="D428" s="1">
        <f t="shared" si="40"/>
        <v>-2.7273114995882093E-4</v>
      </c>
      <c r="E428" s="1">
        <f t="shared" si="41"/>
        <v>5.455366957249592E-4</v>
      </c>
      <c r="F428" s="1">
        <f t="shared" si="42"/>
        <v>-2.3356726990846968E-2</v>
      </c>
      <c r="G428" s="1">
        <f t="shared" si="43"/>
        <v>-1.6516826345605192E-2</v>
      </c>
      <c r="H428" s="1">
        <v>1.7536124078700356E-3</v>
      </c>
      <c r="I428" s="1">
        <f t="shared" si="44"/>
        <v>4.7923559534026971E-7</v>
      </c>
      <c r="J428" s="1">
        <f t="shared" si="45"/>
        <v>-1.65313274762258E-2</v>
      </c>
      <c r="AT428" s="58"/>
      <c r="AU428" s="58"/>
      <c r="AV428" s="58"/>
      <c r="AW428" s="58"/>
      <c r="AX428" s="58"/>
      <c r="AY428" s="58"/>
      <c r="AZ428" s="58"/>
      <c r="BA428" s="71"/>
      <c r="BB428" s="58"/>
      <c r="BC428" s="58"/>
      <c r="BD428" s="58"/>
      <c r="BE428" s="58">
        <f t="shared" si="46"/>
        <v>1</v>
      </c>
      <c r="BF428" s="58">
        <f t="shared" si="47"/>
        <v>2.7273114995882093E-4</v>
      </c>
      <c r="BG428" s="58" t="e">
        <f t="shared" si="48"/>
        <v>#N/A</v>
      </c>
      <c r="BH428" s="58"/>
      <c r="BI428" s="58"/>
      <c r="BJ428" s="58"/>
      <c r="BK428" s="58"/>
      <c r="BL428" s="58"/>
      <c r="BM428" s="58"/>
      <c r="BN428" s="58"/>
      <c r="BO428" s="58"/>
      <c r="BP428" s="58"/>
      <c r="BQ428" s="58"/>
      <c r="BR428" s="58"/>
      <c r="BS428" s="58"/>
      <c r="BT428" s="58"/>
      <c r="BU428" s="58"/>
      <c r="BV428" s="58"/>
      <c r="BW428" s="58"/>
      <c r="BX428" s="58"/>
      <c r="BY428" s="58"/>
      <c r="BZ428" s="58"/>
      <c r="CA428" s="58"/>
      <c r="CB428" s="58"/>
      <c r="CC428" s="58"/>
      <c r="CD428" s="58"/>
      <c r="CE428" s="58"/>
      <c r="CF428" s="58"/>
      <c r="CG428" s="58"/>
      <c r="CH428" s="58"/>
      <c r="CI428" s="58"/>
      <c r="CJ428" s="58"/>
      <c r="CK428" s="58"/>
      <c r="CL428" s="58"/>
      <c r="CM428" s="58"/>
      <c r="CN428" s="58"/>
      <c r="CO428" s="58"/>
      <c r="CP428" s="58"/>
      <c r="CQ428" s="58"/>
      <c r="CR428" s="58"/>
      <c r="CS428" s="58"/>
      <c r="CT428" s="58"/>
      <c r="CU428" s="58"/>
      <c r="CV428" s="58"/>
      <c r="CW428" s="58"/>
      <c r="CX428" s="58"/>
      <c r="CY428" s="58"/>
      <c r="CZ428" s="58"/>
      <c r="DA428" s="58"/>
      <c r="DB428" s="58"/>
      <c r="DC428" s="58"/>
      <c r="DD428" s="58"/>
      <c r="DE428" s="58"/>
      <c r="DF428" s="58"/>
      <c r="DG428" s="58"/>
      <c r="DH428" s="58"/>
      <c r="DI428" s="58"/>
      <c r="DJ428" s="58"/>
      <c r="DK428" s="58"/>
      <c r="DL428" s="58"/>
      <c r="DM428" s="58"/>
      <c r="DN428" s="58"/>
      <c r="DO428" s="58"/>
      <c r="DP428" s="58"/>
      <c r="DQ428" s="58"/>
      <c r="DR428" s="58"/>
      <c r="DS428" s="58"/>
      <c r="DT428" s="58"/>
      <c r="DU428" s="58"/>
      <c r="DV428" s="58"/>
      <c r="DW428" s="58"/>
      <c r="DX428" s="58"/>
      <c r="DY428" s="58"/>
      <c r="DZ428" s="58"/>
      <c r="EA428" s="58"/>
      <c r="EB428" s="58"/>
      <c r="EC428" s="58"/>
      <c r="ED428" s="58"/>
      <c r="EE428" s="58"/>
      <c r="EF428" s="58"/>
      <c r="EG428" s="58"/>
      <c r="EH428" s="58"/>
      <c r="EI428" s="58"/>
      <c r="EJ428" s="58"/>
      <c r="EK428" s="58"/>
      <c r="EL428" s="58"/>
      <c r="EM428" s="58"/>
      <c r="EN428" s="58"/>
      <c r="EO428" s="58"/>
      <c r="EP428" s="58"/>
      <c r="EQ428" s="58"/>
    </row>
    <row r="429" spans="1:147" outlineLevel="1" x14ac:dyDescent="0.2">
      <c r="A429" s="16">
        <v>232</v>
      </c>
      <c r="B429" s="16">
        <v>0</v>
      </c>
      <c r="C429" s="1">
        <v>2.5622055604949425E-4</v>
      </c>
      <c r="D429" s="1">
        <f t="shared" si="40"/>
        <v>-2.5622055604949425E-4</v>
      </c>
      <c r="E429" s="1">
        <f t="shared" si="41"/>
        <v>5.1250677228832728E-4</v>
      </c>
      <c r="F429" s="1">
        <f t="shared" si="42"/>
        <v>-2.2638612419676418E-2</v>
      </c>
      <c r="G429" s="1">
        <f t="shared" si="43"/>
        <v>-1.6008941934049354E-2</v>
      </c>
      <c r="H429" s="1">
        <v>1.6373894226352494E-3</v>
      </c>
      <c r="I429" s="1">
        <f t="shared" si="44"/>
        <v>4.2032859040864588E-7</v>
      </c>
      <c r="J429" s="1">
        <f t="shared" si="45"/>
        <v>-1.6022064487392768E-2</v>
      </c>
      <c r="AT429" s="58"/>
      <c r="AU429" s="58"/>
      <c r="AV429" s="58"/>
      <c r="AW429" s="58"/>
      <c r="AX429" s="58"/>
      <c r="AY429" s="58"/>
      <c r="AZ429" s="58"/>
      <c r="BA429" s="71"/>
      <c r="BB429" s="58"/>
      <c r="BC429" s="58"/>
      <c r="BD429" s="58"/>
      <c r="BE429" s="58">
        <f t="shared" si="46"/>
        <v>1</v>
      </c>
      <c r="BF429" s="58">
        <f t="shared" si="47"/>
        <v>2.5622055604949425E-4</v>
      </c>
      <c r="BG429" s="58" t="e">
        <f t="shared" si="48"/>
        <v>#N/A</v>
      </c>
      <c r="BH429" s="58"/>
      <c r="BI429" s="58"/>
      <c r="BJ429" s="58"/>
      <c r="BK429" s="58"/>
      <c r="BL429" s="58"/>
      <c r="BM429" s="58"/>
      <c r="BN429" s="58"/>
      <c r="BO429" s="58"/>
      <c r="BP429" s="58"/>
      <c r="BQ429" s="58"/>
      <c r="BR429" s="58"/>
      <c r="BS429" s="58"/>
      <c r="BT429" s="58"/>
      <c r="BU429" s="58"/>
      <c r="BV429" s="58"/>
      <c r="BW429" s="58"/>
      <c r="BX429" s="58"/>
      <c r="BY429" s="58"/>
      <c r="BZ429" s="58"/>
      <c r="CA429" s="58"/>
      <c r="CB429" s="58"/>
      <c r="CC429" s="58"/>
      <c r="CD429" s="58"/>
      <c r="CE429" s="58"/>
      <c r="CF429" s="58"/>
      <c r="CG429" s="58"/>
      <c r="CH429" s="58"/>
      <c r="CI429" s="58"/>
      <c r="CJ429" s="58"/>
      <c r="CK429" s="58"/>
      <c r="CL429" s="58"/>
      <c r="CM429" s="58"/>
      <c r="CN429" s="58"/>
      <c r="CO429" s="58"/>
      <c r="CP429" s="58"/>
      <c r="CQ429" s="58"/>
      <c r="CR429" s="58"/>
      <c r="CS429" s="58"/>
      <c r="CT429" s="58"/>
      <c r="CU429" s="58"/>
      <c r="CV429" s="58"/>
      <c r="CW429" s="58"/>
      <c r="CX429" s="58"/>
      <c r="CY429" s="58"/>
      <c r="CZ429" s="58"/>
      <c r="DA429" s="58"/>
      <c r="DB429" s="58"/>
      <c r="DC429" s="58"/>
      <c r="DD429" s="58"/>
      <c r="DE429" s="58"/>
      <c r="DF429" s="58"/>
      <c r="DG429" s="58"/>
      <c r="DH429" s="58"/>
      <c r="DI429" s="58"/>
      <c r="DJ429" s="58"/>
      <c r="DK429" s="58"/>
      <c r="DL429" s="58"/>
      <c r="DM429" s="58"/>
      <c r="DN429" s="58"/>
      <c r="DO429" s="58"/>
      <c r="DP429" s="58"/>
      <c r="DQ429" s="58"/>
      <c r="DR429" s="58"/>
      <c r="DS429" s="58"/>
      <c r="DT429" s="58"/>
      <c r="DU429" s="58"/>
      <c r="DV429" s="58"/>
      <c r="DW429" s="58"/>
      <c r="DX429" s="58"/>
      <c r="DY429" s="58"/>
      <c r="DZ429" s="58"/>
      <c r="EA429" s="58"/>
      <c r="EB429" s="58"/>
      <c r="EC429" s="58"/>
      <c r="ED429" s="58"/>
      <c r="EE429" s="58"/>
      <c r="EF429" s="58"/>
      <c r="EG429" s="58"/>
      <c r="EH429" s="58"/>
      <c r="EI429" s="58"/>
      <c r="EJ429" s="58"/>
      <c r="EK429" s="58"/>
      <c r="EL429" s="58"/>
      <c r="EM429" s="58"/>
      <c r="EN429" s="58"/>
      <c r="EO429" s="58"/>
      <c r="EP429" s="58"/>
      <c r="EQ429" s="58"/>
    </row>
    <row r="430" spans="1:147" outlineLevel="1" x14ac:dyDescent="0.2">
      <c r="A430" s="16">
        <v>233</v>
      </c>
      <c r="B430" s="16">
        <v>1</v>
      </c>
      <c r="C430" s="1">
        <v>0.99998403879039244</v>
      </c>
      <c r="D430" s="1">
        <f t="shared" si="40"/>
        <v>1.596120960756231E-5</v>
      </c>
      <c r="E430" s="1">
        <f t="shared" si="41"/>
        <v>3.1922673977910134E-5</v>
      </c>
      <c r="F430" s="1">
        <f t="shared" si="42"/>
        <v>5.6500153962542555E-3</v>
      </c>
      <c r="G430" s="1">
        <f t="shared" si="43"/>
        <v>3.9951801426019321E-3</v>
      </c>
      <c r="H430" s="1">
        <v>2.6110472914147464E-4</v>
      </c>
      <c r="I430" s="1">
        <f t="shared" si="44"/>
        <v>4.1687022993955438E-9</v>
      </c>
      <c r="J430" s="1">
        <f t="shared" si="45"/>
        <v>3.9957018249789601E-3</v>
      </c>
      <c r="AT430" s="58"/>
      <c r="AU430" s="58"/>
      <c r="AV430" s="58"/>
      <c r="AW430" s="58"/>
      <c r="AX430" s="58"/>
      <c r="AY430" s="58"/>
      <c r="AZ430" s="58"/>
      <c r="BA430" s="71"/>
      <c r="BB430" s="58"/>
      <c r="BC430" s="58"/>
      <c r="BD430" s="58"/>
      <c r="BE430" s="58">
        <f t="shared" si="46"/>
        <v>0</v>
      </c>
      <c r="BF430" s="58" t="e">
        <f t="shared" si="47"/>
        <v>#N/A</v>
      </c>
      <c r="BG430" s="58">
        <f t="shared" si="48"/>
        <v>0.99998403879039244</v>
      </c>
      <c r="BH430" s="58"/>
      <c r="BI430" s="58"/>
      <c r="BJ430" s="58"/>
      <c r="BK430" s="58"/>
      <c r="BL430" s="58"/>
      <c r="BM430" s="58"/>
      <c r="BN430" s="58"/>
      <c r="BO430" s="58"/>
      <c r="BP430" s="58"/>
      <c r="BQ430" s="58"/>
      <c r="BR430" s="58"/>
      <c r="BS430" s="58"/>
      <c r="BT430" s="58"/>
      <c r="BU430" s="58"/>
      <c r="BV430" s="58"/>
      <c r="BW430" s="58"/>
      <c r="BX430" s="58"/>
      <c r="BY430" s="58"/>
      <c r="BZ430" s="58"/>
      <c r="CA430" s="58"/>
      <c r="CB430" s="58"/>
      <c r="CC430" s="58"/>
      <c r="CD430" s="58"/>
      <c r="CE430" s="58"/>
      <c r="CF430" s="58"/>
      <c r="CG430" s="58"/>
      <c r="CH430" s="58"/>
      <c r="CI430" s="58"/>
      <c r="CJ430" s="58"/>
      <c r="CK430" s="58"/>
      <c r="CL430" s="58"/>
      <c r="CM430" s="58"/>
      <c r="CN430" s="58"/>
      <c r="CO430" s="58"/>
      <c r="CP430" s="58"/>
      <c r="CQ430" s="58"/>
      <c r="CR430" s="58"/>
      <c r="CS430" s="58"/>
      <c r="CT430" s="58"/>
      <c r="CU430" s="58"/>
      <c r="CV430" s="58"/>
      <c r="CW430" s="58"/>
      <c r="CX430" s="58"/>
      <c r="CY430" s="58"/>
      <c r="CZ430" s="58"/>
      <c r="DA430" s="58"/>
      <c r="DB430" s="58"/>
      <c r="DC430" s="58"/>
      <c r="DD430" s="58"/>
      <c r="DE430" s="58"/>
      <c r="DF430" s="58"/>
      <c r="DG430" s="58"/>
      <c r="DH430" s="58"/>
      <c r="DI430" s="58"/>
      <c r="DJ430" s="58"/>
      <c r="DK430" s="58"/>
      <c r="DL430" s="58"/>
      <c r="DM430" s="58"/>
      <c r="DN430" s="58"/>
      <c r="DO430" s="58"/>
      <c r="DP430" s="58"/>
      <c r="DQ430" s="58"/>
      <c r="DR430" s="58"/>
      <c r="DS430" s="58"/>
      <c r="DT430" s="58"/>
      <c r="DU430" s="58"/>
      <c r="DV430" s="58"/>
      <c r="DW430" s="58"/>
      <c r="DX430" s="58"/>
      <c r="DY430" s="58"/>
      <c r="DZ430" s="58"/>
      <c r="EA430" s="58"/>
      <c r="EB430" s="58"/>
      <c r="EC430" s="58"/>
      <c r="ED430" s="58"/>
      <c r="EE430" s="58"/>
      <c r="EF430" s="58"/>
      <c r="EG430" s="58"/>
      <c r="EH430" s="58"/>
      <c r="EI430" s="58"/>
      <c r="EJ430" s="58"/>
      <c r="EK430" s="58"/>
      <c r="EL430" s="58"/>
      <c r="EM430" s="58"/>
      <c r="EN430" s="58"/>
      <c r="EO430" s="58"/>
      <c r="EP430" s="58"/>
      <c r="EQ430" s="58"/>
    </row>
    <row r="431" spans="1:147" outlineLevel="1" x14ac:dyDescent="0.2">
      <c r="A431" s="16">
        <v>234</v>
      </c>
      <c r="B431" s="16">
        <v>0</v>
      </c>
      <c r="C431" s="1">
        <v>7.0107661785398154E-5</v>
      </c>
      <c r="D431" s="1">
        <f t="shared" si="40"/>
        <v>-7.0107661785398154E-5</v>
      </c>
      <c r="E431" s="1">
        <f t="shared" si="41"/>
        <v>1.4022023888473983E-4</v>
      </c>
      <c r="F431" s="1">
        <f t="shared" si="42"/>
        <v>-1.1841462700390515E-2</v>
      </c>
      <c r="G431" s="1">
        <f t="shared" si="43"/>
        <v>-8.3733253378958355E-3</v>
      </c>
      <c r="H431" s="1">
        <v>6.1207678091051044E-4</v>
      </c>
      <c r="I431" s="1">
        <f t="shared" si="44"/>
        <v>4.2940563484504848E-8</v>
      </c>
      <c r="J431" s="1">
        <f t="shared" si="45"/>
        <v>-8.3758890738674964E-3</v>
      </c>
      <c r="AT431" s="58"/>
      <c r="AU431" s="58"/>
      <c r="AV431" s="58"/>
      <c r="AW431" s="58"/>
      <c r="AX431" s="58"/>
      <c r="AY431" s="58"/>
      <c r="AZ431" s="58"/>
      <c r="BA431" s="71"/>
      <c r="BB431" s="58"/>
      <c r="BC431" s="58"/>
      <c r="BD431" s="58"/>
      <c r="BE431" s="58">
        <f t="shared" si="46"/>
        <v>1</v>
      </c>
      <c r="BF431" s="58">
        <f t="shared" si="47"/>
        <v>7.0107661785398154E-5</v>
      </c>
      <c r="BG431" s="58" t="e">
        <f t="shared" si="48"/>
        <v>#N/A</v>
      </c>
      <c r="BH431" s="58"/>
      <c r="BI431" s="58"/>
      <c r="BJ431" s="58"/>
      <c r="BK431" s="58"/>
      <c r="BL431" s="58"/>
      <c r="BM431" s="58"/>
      <c r="BN431" s="58"/>
      <c r="BO431" s="58"/>
      <c r="BP431" s="58"/>
      <c r="BQ431" s="58"/>
      <c r="BR431" s="58"/>
      <c r="BS431" s="58"/>
      <c r="BT431" s="58"/>
      <c r="BU431" s="58"/>
      <c r="BV431" s="58"/>
      <c r="BW431" s="58"/>
      <c r="BX431" s="58"/>
      <c r="BY431" s="58"/>
      <c r="BZ431" s="58"/>
      <c r="CA431" s="58"/>
      <c r="CB431" s="58"/>
      <c r="CC431" s="58"/>
      <c r="CD431" s="58"/>
      <c r="CE431" s="58"/>
      <c r="CF431" s="58"/>
      <c r="CG431" s="58"/>
      <c r="CH431" s="58"/>
      <c r="CI431" s="58"/>
      <c r="CJ431" s="58"/>
      <c r="CK431" s="58"/>
      <c r="CL431" s="58"/>
      <c r="CM431" s="58"/>
      <c r="CN431" s="58"/>
      <c r="CO431" s="58"/>
      <c r="CP431" s="58"/>
      <c r="CQ431" s="58"/>
      <c r="CR431" s="58"/>
      <c r="CS431" s="58"/>
      <c r="CT431" s="58"/>
      <c r="CU431" s="58"/>
      <c r="CV431" s="58"/>
      <c r="CW431" s="58"/>
      <c r="CX431" s="58"/>
      <c r="CY431" s="58"/>
      <c r="CZ431" s="58"/>
      <c r="DA431" s="58"/>
      <c r="DB431" s="58"/>
      <c r="DC431" s="58"/>
      <c r="DD431" s="58"/>
      <c r="DE431" s="58"/>
      <c r="DF431" s="58"/>
      <c r="DG431" s="58"/>
      <c r="DH431" s="58"/>
      <c r="DI431" s="58"/>
      <c r="DJ431" s="58"/>
      <c r="DK431" s="58"/>
      <c r="DL431" s="58"/>
      <c r="DM431" s="58"/>
      <c r="DN431" s="58"/>
      <c r="DO431" s="58"/>
      <c r="DP431" s="58"/>
      <c r="DQ431" s="58"/>
      <c r="DR431" s="58"/>
      <c r="DS431" s="58"/>
      <c r="DT431" s="58"/>
      <c r="DU431" s="58"/>
      <c r="DV431" s="58"/>
      <c r="DW431" s="58"/>
      <c r="DX431" s="58"/>
      <c r="DY431" s="58"/>
      <c r="DZ431" s="58"/>
      <c r="EA431" s="58"/>
      <c r="EB431" s="58"/>
      <c r="EC431" s="58"/>
      <c r="ED431" s="58"/>
      <c r="EE431" s="58"/>
      <c r="EF431" s="58"/>
      <c r="EG431" s="58"/>
      <c r="EH431" s="58"/>
      <c r="EI431" s="58"/>
      <c r="EJ431" s="58"/>
      <c r="EK431" s="58"/>
      <c r="EL431" s="58"/>
      <c r="EM431" s="58"/>
      <c r="EN431" s="58"/>
      <c r="EO431" s="58"/>
      <c r="EP431" s="58"/>
      <c r="EQ431" s="58"/>
    </row>
    <row r="432" spans="1:147" outlineLevel="1" x14ac:dyDescent="0.2">
      <c r="A432" s="16">
        <v>235</v>
      </c>
      <c r="B432" s="16">
        <v>0</v>
      </c>
      <c r="C432" s="1">
        <v>8.818829217165456E-4</v>
      </c>
      <c r="D432" s="1">
        <f t="shared" si="40"/>
        <v>-8.818829217165456E-4</v>
      </c>
      <c r="E432" s="1">
        <f t="shared" si="41"/>
        <v>1.764544018460684E-3</v>
      </c>
      <c r="F432" s="1">
        <f t="shared" si="42"/>
        <v>-4.2006475910991201E-2</v>
      </c>
      <c r="G432" s="1">
        <f t="shared" si="43"/>
        <v>-2.9709616720269373E-2</v>
      </c>
      <c r="H432" s="1">
        <v>3.5409746776280181E-3</v>
      </c>
      <c r="I432" s="1">
        <f t="shared" si="44"/>
        <v>3.1365879817198608E-6</v>
      </c>
      <c r="J432" s="1">
        <f t="shared" si="45"/>
        <v>-2.9762357326781584E-2</v>
      </c>
      <c r="AT432" s="58"/>
      <c r="AU432" s="58"/>
      <c r="AV432" s="58"/>
      <c r="AW432" s="58"/>
      <c r="AX432" s="58"/>
      <c r="AY432" s="58"/>
      <c r="AZ432" s="58"/>
      <c r="BA432" s="71"/>
      <c r="BB432" s="58"/>
      <c r="BC432" s="58"/>
      <c r="BD432" s="58"/>
      <c r="BE432" s="58">
        <f t="shared" si="46"/>
        <v>1</v>
      </c>
      <c r="BF432" s="58">
        <f t="shared" si="47"/>
        <v>8.818829217165456E-4</v>
      </c>
      <c r="BG432" s="58" t="e">
        <f t="shared" si="48"/>
        <v>#N/A</v>
      </c>
      <c r="BH432" s="58"/>
      <c r="BI432" s="58"/>
      <c r="BJ432" s="58"/>
      <c r="BK432" s="58"/>
      <c r="BL432" s="58"/>
      <c r="BM432" s="58"/>
      <c r="BN432" s="58"/>
      <c r="BO432" s="58"/>
      <c r="BP432" s="58"/>
      <c r="BQ432" s="58"/>
      <c r="BR432" s="58"/>
      <c r="BS432" s="58"/>
      <c r="BT432" s="58"/>
      <c r="BU432" s="58"/>
      <c r="BV432" s="58"/>
      <c r="BW432" s="58"/>
      <c r="BX432" s="58"/>
      <c r="BY432" s="58"/>
      <c r="BZ432" s="58"/>
      <c r="CA432" s="58"/>
      <c r="CB432" s="58"/>
      <c r="CC432" s="58"/>
      <c r="CD432" s="58"/>
      <c r="CE432" s="58"/>
      <c r="CF432" s="58"/>
      <c r="CG432" s="58"/>
      <c r="CH432" s="58"/>
      <c r="CI432" s="58"/>
      <c r="CJ432" s="58"/>
      <c r="CK432" s="58"/>
      <c r="CL432" s="58"/>
      <c r="CM432" s="58"/>
      <c r="CN432" s="58"/>
      <c r="CO432" s="58"/>
      <c r="CP432" s="58"/>
      <c r="CQ432" s="58"/>
      <c r="CR432" s="58"/>
      <c r="CS432" s="58"/>
      <c r="CT432" s="58"/>
      <c r="CU432" s="58"/>
      <c r="CV432" s="58"/>
      <c r="CW432" s="58"/>
      <c r="CX432" s="58"/>
      <c r="CY432" s="58"/>
      <c r="CZ432" s="58"/>
      <c r="DA432" s="58"/>
      <c r="DB432" s="58"/>
      <c r="DC432" s="58"/>
      <c r="DD432" s="58"/>
      <c r="DE432" s="58"/>
      <c r="DF432" s="58"/>
      <c r="DG432" s="58"/>
      <c r="DH432" s="58"/>
      <c r="DI432" s="58"/>
      <c r="DJ432" s="58"/>
      <c r="DK432" s="58"/>
      <c r="DL432" s="58"/>
      <c r="DM432" s="58"/>
      <c r="DN432" s="58"/>
      <c r="DO432" s="58"/>
      <c r="DP432" s="58"/>
      <c r="DQ432" s="58"/>
      <c r="DR432" s="58"/>
      <c r="DS432" s="58"/>
      <c r="DT432" s="58"/>
      <c r="DU432" s="58"/>
      <c r="DV432" s="58"/>
      <c r="DW432" s="58"/>
      <c r="DX432" s="58"/>
      <c r="DY432" s="58"/>
      <c r="DZ432" s="58"/>
      <c r="EA432" s="58"/>
      <c r="EB432" s="58"/>
      <c r="EC432" s="58"/>
      <c r="ED432" s="58"/>
      <c r="EE432" s="58"/>
      <c r="EF432" s="58"/>
      <c r="EG432" s="58"/>
      <c r="EH432" s="58"/>
      <c r="EI432" s="58"/>
      <c r="EJ432" s="58"/>
      <c r="EK432" s="58"/>
      <c r="EL432" s="58"/>
      <c r="EM432" s="58"/>
      <c r="EN432" s="58"/>
      <c r="EO432" s="58"/>
      <c r="EP432" s="58"/>
      <c r="EQ432" s="58"/>
    </row>
    <row r="433" spans="1:147" outlineLevel="1" x14ac:dyDescent="0.2">
      <c r="A433" s="16">
        <v>236</v>
      </c>
      <c r="B433" s="16">
        <v>0</v>
      </c>
      <c r="C433" s="1">
        <v>3.074423491268229E-3</v>
      </c>
      <c r="D433" s="1">
        <f t="shared" si="40"/>
        <v>-3.074423491268229E-3</v>
      </c>
      <c r="E433" s="1">
        <f t="shared" si="41"/>
        <v>6.1583184802520294E-3</v>
      </c>
      <c r="F433" s="1">
        <f t="shared" si="42"/>
        <v>-7.847495447754034E-2</v>
      </c>
      <c r="G433" s="1">
        <f t="shared" si="43"/>
        <v>-5.5532915648157842E-2</v>
      </c>
      <c r="H433" s="1">
        <v>1.0207732869129918E-2</v>
      </c>
      <c r="I433" s="1">
        <f t="shared" si="44"/>
        <v>3.1804325639756556E-5</v>
      </c>
      <c r="J433" s="1">
        <f t="shared" si="45"/>
        <v>-5.5818536759979387E-2</v>
      </c>
      <c r="AT433" s="58"/>
      <c r="AU433" s="58"/>
      <c r="AV433" s="58"/>
      <c r="AW433" s="58"/>
      <c r="AX433" s="58"/>
      <c r="AY433" s="58"/>
      <c r="AZ433" s="58"/>
      <c r="BA433" s="71"/>
      <c r="BB433" s="58"/>
      <c r="BC433" s="58"/>
      <c r="BD433" s="58"/>
      <c r="BE433" s="58">
        <f t="shared" si="46"/>
        <v>1</v>
      </c>
      <c r="BF433" s="58">
        <f t="shared" si="47"/>
        <v>3.074423491268229E-3</v>
      </c>
      <c r="BG433" s="58" t="e">
        <f t="shared" si="48"/>
        <v>#N/A</v>
      </c>
      <c r="BH433" s="58"/>
      <c r="BI433" s="58"/>
      <c r="BJ433" s="58"/>
      <c r="BK433" s="58"/>
      <c r="BL433" s="58"/>
      <c r="BM433" s="58"/>
      <c r="BN433" s="58"/>
      <c r="BO433" s="58"/>
      <c r="BP433" s="58"/>
      <c r="BQ433" s="58"/>
      <c r="BR433" s="58"/>
      <c r="BS433" s="58"/>
      <c r="BT433" s="58"/>
      <c r="BU433" s="58"/>
      <c r="BV433" s="58"/>
      <c r="BW433" s="58"/>
      <c r="BX433" s="58"/>
      <c r="BY433" s="58"/>
      <c r="BZ433" s="58"/>
      <c r="CA433" s="58"/>
      <c r="CB433" s="58"/>
      <c r="CC433" s="58"/>
      <c r="CD433" s="58"/>
      <c r="CE433" s="58"/>
      <c r="CF433" s="58"/>
      <c r="CG433" s="58"/>
      <c r="CH433" s="58"/>
      <c r="CI433" s="58"/>
      <c r="CJ433" s="58"/>
      <c r="CK433" s="58"/>
      <c r="CL433" s="58"/>
      <c r="CM433" s="58"/>
      <c r="CN433" s="58"/>
      <c r="CO433" s="58"/>
      <c r="CP433" s="58"/>
      <c r="CQ433" s="58"/>
      <c r="CR433" s="58"/>
      <c r="CS433" s="58"/>
      <c r="CT433" s="58"/>
      <c r="CU433" s="58"/>
      <c r="CV433" s="58"/>
      <c r="CW433" s="58"/>
      <c r="CX433" s="58"/>
      <c r="CY433" s="58"/>
      <c r="CZ433" s="58"/>
      <c r="DA433" s="58"/>
      <c r="DB433" s="58"/>
      <c r="DC433" s="58"/>
      <c r="DD433" s="58"/>
      <c r="DE433" s="58"/>
      <c r="DF433" s="58"/>
      <c r="DG433" s="58"/>
      <c r="DH433" s="58"/>
      <c r="DI433" s="58"/>
      <c r="DJ433" s="58"/>
      <c r="DK433" s="58"/>
      <c r="DL433" s="58"/>
      <c r="DM433" s="58"/>
      <c r="DN433" s="58"/>
      <c r="DO433" s="58"/>
      <c r="DP433" s="58"/>
      <c r="DQ433" s="58"/>
      <c r="DR433" s="58"/>
      <c r="DS433" s="58"/>
      <c r="DT433" s="58"/>
      <c r="DU433" s="58"/>
      <c r="DV433" s="58"/>
      <c r="DW433" s="58"/>
      <c r="DX433" s="58"/>
      <c r="DY433" s="58"/>
      <c r="DZ433" s="58"/>
      <c r="EA433" s="58"/>
      <c r="EB433" s="58"/>
      <c r="EC433" s="58"/>
      <c r="ED433" s="58"/>
      <c r="EE433" s="58"/>
      <c r="EF433" s="58"/>
      <c r="EG433" s="58"/>
      <c r="EH433" s="58"/>
      <c r="EI433" s="58"/>
      <c r="EJ433" s="58"/>
      <c r="EK433" s="58"/>
      <c r="EL433" s="58"/>
      <c r="EM433" s="58"/>
      <c r="EN433" s="58"/>
      <c r="EO433" s="58"/>
      <c r="EP433" s="58"/>
      <c r="EQ433" s="58"/>
    </row>
    <row r="434" spans="1:147" outlineLevel="1" x14ac:dyDescent="0.2">
      <c r="A434" s="16">
        <v>237</v>
      </c>
      <c r="B434" s="16">
        <v>0</v>
      </c>
      <c r="C434" s="1">
        <v>1.6377297710842706E-8</v>
      </c>
      <c r="D434" s="1">
        <f t="shared" si="40"/>
        <v>-1.6377297710842706E-8</v>
      </c>
      <c r="E434" s="1">
        <f t="shared" si="41"/>
        <v>3.2754595656228742E-8</v>
      </c>
      <c r="F434" s="1">
        <f t="shared" si="42"/>
        <v>-1.8098230757791973E-4</v>
      </c>
      <c r="G434" s="1">
        <f t="shared" si="43"/>
        <v>-1.2797381755288303E-4</v>
      </c>
      <c r="H434" s="1">
        <v>4.5164766456928533E-7</v>
      </c>
      <c r="I434" s="1">
        <f t="shared" si="44"/>
        <v>7.3967717249317653E-15</v>
      </c>
      <c r="J434" s="1">
        <f t="shared" si="45"/>
        <v>-1.2797384645243075E-4</v>
      </c>
      <c r="AT434" s="58"/>
      <c r="AU434" s="58"/>
      <c r="AV434" s="58"/>
      <c r="AW434" s="58"/>
      <c r="AX434" s="58"/>
      <c r="AY434" s="58"/>
      <c r="AZ434" s="58"/>
      <c r="BA434" s="71"/>
      <c r="BB434" s="58"/>
      <c r="BC434" s="58"/>
      <c r="BD434" s="58"/>
      <c r="BE434" s="58">
        <f t="shared" si="46"/>
        <v>1</v>
      </c>
      <c r="BF434" s="58">
        <f t="shared" si="47"/>
        <v>1.6377297710842706E-8</v>
      </c>
      <c r="BG434" s="58" t="e">
        <f t="shared" si="48"/>
        <v>#N/A</v>
      </c>
      <c r="BH434" s="58"/>
      <c r="BI434" s="58"/>
      <c r="BJ434" s="58"/>
      <c r="BK434" s="58"/>
      <c r="BL434" s="58"/>
      <c r="BM434" s="58"/>
      <c r="BN434" s="58"/>
      <c r="BO434" s="58"/>
      <c r="BP434" s="58"/>
      <c r="BQ434" s="58"/>
      <c r="BR434" s="58"/>
      <c r="BS434" s="58"/>
      <c r="BT434" s="58"/>
      <c r="BU434" s="58"/>
      <c r="BV434" s="58"/>
      <c r="BW434" s="58"/>
      <c r="BX434" s="58"/>
      <c r="BY434" s="58"/>
      <c r="BZ434" s="58"/>
      <c r="CA434" s="58"/>
      <c r="CB434" s="58"/>
      <c r="CC434" s="58"/>
      <c r="CD434" s="58"/>
      <c r="CE434" s="58"/>
      <c r="CF434" s="58"/>
      <c r="CG434" s="58"/>
      <c r="CH434" s="58"/>
      <c r="CI434" s="58"/>
      <c r="CJ434" s="58"/>
      <c r="CK434" s="58"/>
      <c r="CL434" s="58"/>
      <c r="CM434" s="58"/>
      <c r="CN434" s="58"/>
      <c r="CO434" s="58"/>
      <c r="CP434" s="58"/>
      <c r="CQ434" s="58"/>
      <c r="CR434" s="58"/>
      <c r="CS434" s="58"/>
      <c r="CT434" s="58"/>
      <c r="CU434" s="58"/>
      <c r="CV434" s="58"/>
      <c r="CW434" s="58"/>
      <c r="CX434" s="58"/>
      <c r="CY434" s="58"/>
      <c r="CZ434" s="58"/>
      <c r="DA434" s="58"/>
      <c r="DB434" s="58"/>
      <c r="DC434" s="58"/>
      <c r="DD434" s="58"/>
      <c r="DE434" s="58"/>
      <c r="DF434" s="58"/>
      <c r="DG434" s="58"/>
      <c r="DH434" s="58"/>
      <c r="DI434" s="58"/>
      <c r="DJ434" s="58"/>
      <c r="DK434" s="58"/>
      <c r="DL434" s="58"/>
      <c r="DM434" s="58"/>
      <c r="DN434" s="58"/>
      <c r="DO434" s="58"/>
      <c r="DP434" s="58"/>
      <c r="DQ434" s="58"/>
      <c r="DR434" s="58"/>
      <c r="DS434" s="58"/>
      <c r="DT434" s="58"/>
      <c r="DU434" s="58"/>
      <c r="DV434" s="58"/>
      <c r="DW434" s="58"/>
      <c r="DX434" s="58"/>
      <c r="DY434" s="58"/>
      <c r="DZ434" s="58"/>
      <c r="EA434" s="58"/>
      <c r="EB434" s="58"/>
      <c r="EC434" s="58"/>
      <c r="ED434" s="58"/>
      <c r="EE434" s="58"/>
      <c r="EF434" s="58"/>
      <c r="EG434" s="58"/>
      <c r="EH434" s="58"/>
      <c r="EI434" s="58"/>
      <c r="EJ434" s="58"/>
      <c r="EK434" s="58"/>
      <c r="EL434" s="58"/>
      <c r="EM434" s="58"/>
      <c r="EN434" s="58"/>
      <c r="EO434" s="58"/>
      <c r="EP434" s="58"/>
      <c r="EQ434" s="58"/>
    </row>
    <row r="435" spans="1:147" outlineLevel="1" x14ac:dyDescent="0.2">
      <c r="A435" s="16">
        <v>238</v>
      </c>
      <c r="B435" s="16">
        <v>0</v>
      </c>
      <c r="C435" s="1">
        <v>0.16590590412485709</v>
      </c>
      <c r="D435" s="1">
        <f t="shared" si="40"/>
        <v>-0.16590590412485709</v>
      </c>
      <c r="E435" s="1">
        <f t="shared" si="41"/>
        <v>0.36281811639457795</v>
      </c>
      <c r="F435" s="1">
        <f t="shared" si="42"/>
        <v>-0.60234385229250742</v>
      </c>
      <c r="G435" s="1">
        <f t="shared" si="43"/>
        <v>-0.44598822980465552</v>
      </c>
      <c r="H435" s="1">
        <v>0.25189401565956576</v>
      </c>
      <c r="I435" s="1">
        <f t="shared" si="44"/>
        <v>6.6973271787351102E-2</v>
      </c>
      <c r="J435" s="1">
        <f t="shared" si="45"/>
        <v>-0.51563434031456956</v>
      </c>
      <c r="AT435" s="58"/>
      <c r="AU435" s="58"/>
      <c r="AV435" s="58"/>
      <c r="AW435" s="58"/>
      <c r="AX435" s="58"/>
      <c r="AY435" s="58"/>
      <c r="AZ435" s="58"/>
      <c r="BA435" s="71"/>
      <c r="BB435" s="58"/>
      <c r="BC435" s="58"/>
      <c r="BD435" s="58"/>
      <c r="BE435" s="58">
        <f t="shared" si="46"/>
        <v>1</v>
      </c>
      <c r="BF435" s="58">
        <f t="shared" si="47"/>
        <v>0.16590590412485709</v>
      </c>
      <c r="BG435" s="58" t="e">
        <f t="shared" si="48"/>
        <v>#N/A</v>
      </c>
      <c r="BH435" s="58"/>
      <c r="BI435" s="58"/>
      <c r="BJ435" s="58"/>
      <c r="BK435" s="58"/>
      <c r="BL435" s="58"/>
      <c r="BM435" s="58"/>
      <c r="BN435" s="58"/>
      <c r="BO435" s="58"/>
      <c r="BP435" s="58"/>
      <c r="BQ435" s="58"/>
      <c r="BR435" s="58"/>
      <c r="BS435" s="58"/>
      <c r="BT435" s="58"/>
      <c r="BU435" s="58"/>
      <c r="BV435" s="58"/>
      <c r="BW435" s="58"/>
      <c r="BX435" s="58"/>
      <c r="BY435" s="58"/>
      <c r="BZ435" s="58"/>
      <c r="CA435" s="58"/>
      <c r="CB435" s="58"/>
      <c r="CC435" s="58"/>
      <c r="CD435" s="58"/>
      <c r="CE435" s="58"/>
      <c r="CF435" s="58"/>
      <c r="CG435" s="58"/>
      <c r="CH435" s="58"/>
      <c r="CI435" s="58"/>
      <c r="CJ435" s="58"/>
      <c r="CK435" s="58"/>
      <c r="CL435" s="58"/>
      <c r="CM435" s="58"/>
      <c r="CN435" s="58"/>
      <c r="CO435" s="58"/>
      <c r="CP435" s="58"/>
      <c r="CQ435" s="58"/>
      <c r="CR435" s="58"/>
      <c r="CS435" s="58"/>
      <c r="CT435" s="58"/>
      <c r="CU435" s="58"/>
      <c r="CV435" s="58"/>
      <c r="CW435" s="58"/>
      <c r="CX435" s="58"/>
      <c r="CY435" s="58"/>
      <c r="CZ435" s="58"/>
      <c r="DA435" s="58"/>
      <c r="DB435" s="58"/>
      <c r="DC435" s="58"/>
      <c r="DD435" s="58"/>
      <c r="DE435" s="58"/>
      <c r="DF435" s="58"/>
      <c r="DG435" s="58"/>
      <c r="DH435" s="58"/>
      <c r="DI435" s="58"/>
      <c r="DJ435" s="58"/>
      <c r="DK435" s="58"/>
      <c r="DL435" s="58"/>
      <c r="DM435" s="58"/>
      <c r="DN435" s="58"/>
      <c r="DO435" s="58"/>
      <c r="DP435" s="58"/>
      <c r="DQ435" s="58"/>
      <c r="DR435" s="58"/>
      <c r="DS435" s="58"/>
      <c r="DT435" s="58"/>
      <c r="DU435" s="58"/>
      <c r="DV435" s="58"/>
      <c r="DW435" s="58"/>
      <c r="DX435" s="58"/>
      <c r="DY435" s="58"/>
      <c r="DZ435" s="58"/>
      <c r="EA435" s="58"/>
      <c r="EB435" s="58"/>
      <c r="EC435" s="58"/>
      <c r="ED435" s="58"/>
      <c r="EE435" s="58"/>
      <c r="EF435" s="58"/>
      <c r="EG435" s="58"/>
      <c r="EH435" s="58"/>
      <c r="EI435" s="58"/>
      <c r="EJ435" s="58"/>
      <c r="EK435" s="58"/>
      <c r="EL435" s="58"/>
      <c r="EM435" s="58"/>
      <c r="EN435" s="58"/>
      <c r="EO435" s="58"/>
      <c r="EP435" s="58"/>
      <c r="EQ435" s="58"/>
    </row>
    <row r="436" spans="1:147" outlineLevel="1" x14ac:dyDescent="0.2">
      <c r="A436" s="16">
        <v>239</v>
      </c>
      <c r="B436" s="16">
        <v>0</v>
      </c>
      <c r="C436" s="1">
        <v>1.1931367644053704E-7</v>
      </c>
      <c r="D436" s="1">
        <f t="shared" si="40"/>
        <v>-1.1931367644053704E-7</v>
      </c>
      <c r="E436" s="1">
        <f t="shared" si="41"/>
        <v>2.3862736717458338E-7</v>
      </c>
      <c r="F436" s="1">
        <f t="shared" si="42"/>
        <v>-4.8849500220021021E-4</v>
      </c>
      <c r="G436" s="1">
        <f t="shared" si="43"/>
        <v>-3.4541813889298306E-4</v>
      </c>
      <c r="H436" s="1">
        <v>2.3116725711216623E-6</v>
      </c>
      <c r="I436" s="1">
        <f t="shared" si="44"/>
        <v>2.7581482368924162E-13</v>
      </c>
      <c r="J436" s="1">
        <f t="shared" si="45"/>
        <v>-3.4541853814049392E-4</v>
      </c>
      <c r="AT436" s="58"/>
      <c r="AU436" s="58"/>
      <c r="AV436" s="58"/>
      <c r="AW436" s="58"/>
      <c r="AX436" s="58"/>
      <c r="AY436" s="58"/>
      <c r="AZ436" s="58"/>
      <c r="BA436" s="71"/>
      <c r="BB436" s="58"/>
      <c r="BC436" s="58"/>
      <c r="BD436" s="58"/>
      <c r="BE436" s="58">
        <f t="shared" si="46"/>
        <v>1</v>
      </c>
      <c r="BF436" s="58">
        <f t="shared" si="47"/>
        <v>1.1931367644053704E-7</v>
      </c>
      <c r="BG436" s="58" t="e">
        <f t="shared" si="48"/>
        <v>#N/A</v>
      </c>
      <c r="BH436" s="58"/>
      <c r="BI436" s="58"/>
      <c r="BJ436" s="58"/>
      <c r="BK436" s="58"/>
      <c r="BL436" s="58"/>
      <c r="BM436" s="58"/>
      <c r="BN436" s="58"/>
      <c r="BO436" s="58"/>
      <c r="BP436" s="58"/>
      <c r="BQ436" s="58"/>
      <c r="BR436" s="58"/>
      <c r="BS436" s="58"/>
      <c r="BT436" s="58"/>
      <c r="BU436" s="58"/>
      <c r="BV436" s="58"/>
      <c r="BW436" s="58"/>
      <c r="BX436" s="58"/>
      <c r="BY436" s="58"/>
      <c r="BZ436" s="58"/>
      <c r="CA436" s="58"/>
      <c r="CB436" s="58"/>
      <c r="CC436" s="58"/>
      <c r="CD436" s="58"/>
      <c r="CE436" s="58"/>
      <c r="CF436" s="58"/>
      <c r="CG436" s="58"/>
      <c r="CH436" s="58"/>
      <c r="CI436" s="58"/>
      <c r="CJ436" s="58"/>
      <c r="CK436" s="58"/>
      <c r="CL436" s="58"/>
      <c r="CM436" s="58"/>
      <c r="CN436" s="58"/>
      <c r="CO436" s="58"/>
      <c r="CP436" s="58"/>
      <c r="CQ436" s="58"/>
      <c r="CR436" s="58"/>
      <c r="CS436" s="58"/>
      <c r="CT436" s="58"/>
      <c r="CU436" s="58"/>
      <c r="CV436" s="58"/>
      <c r="CW436" s="58"/>
      <c r="CX436" s="58"/>
      <c r="CY436" s="58"/>
      <c r="CZ436" s="58"/>
      <c r="DA436" s="58"/>
      <c r="DB436" s="58"/>
      <c r="DC436" s="58"/>
      <c r="DD436" s="58"/>
      <c r="DE436" s="58"/>
      <c r="DF436" s="58"/>
      <c r="DG436" s="58"/>
      <c r="DH436" s="58"/>
      <c r="DI436" s="58"/>
      <c r="DJ436" s="58"/>
      <c r="DK436" s="58"/>
      <c r="DL436" s="58"/>
      <c r="DM436" s="58"/>
      <c r="DN436" s="58"/>
      <c r="DO436" s="58"/>
      <c r="DP436" s="58"/>
      <c r="DQ436" s="58"/>
      <c r="DR436" s="58"/>
      <c r="DS436" s="58"/>
      <c r="DT436" s="58"/>
      <c r="DU436" s="58"/>
      <c r="DV436" s="58"/>
      <c r="DW436" s="58"/>
      <c r="DX436" s="58"/>
      <c r="DY436" s="58"/>
      <c r="DZ436" s="58"/>
      <c r="EA436" s="58"/>
      <c r="EB436" s="58"/>
      <c r="EC436" s="58"/>
      <c r="ED436" s="58"/>
      <c r="EE436" s="58"/>
      <c r="EF436" s="58"/>
      <c r="EG436" s="58"/>
      <c r="EH436" s="58"/>
      <c r="EI436" s="58"/>
      <c r="EJ436" s="58"/>
      <c r="EK436" s="58"/>
      <c r="EL436" s="58"/>
      <c r="EM436" s="58"/>
      <c r="EN436" s="58"/>
      <c r="EO436" s="58"/>
      <c r="EP436" s="58"/>
      <c r="EQ436" s="58"/>
    </row>
    <row r="437" spans="1:147" outlineLevel="1" x14ac:dyDescent="0.2">
      <c r="A437" s="16">
        <v>240</v>
      </c>
      <c r="B437" s="16">
        <v>0</v>
      </c>
      <c r="C437" s="1">
        <v>1.6779903916780672E-8</v>
      </c>
      <c r="D437" s="1">
        <f t="shared" si="40"/>
        <v>-1.6779903916780672E-8</v>
      </c>
      <c r="E437" s="1">
        <f t="shared" si="41"/>
        <v>3.3559807984127756E-8</v>
      </c>
      <c r="F437" s="1">
        <f t="shared" si="42"/>
        <v>-1.8319336228184621E-4</v>
      </c>
      <c r="G437" s="1">
        <f t="shared" si="43"/>
        <v>-1.2953726953408371E-4</v>
      </c>
      <c r="H437" s="1">
        <v>4.2289879472258467E-7</v>
      </c>
      <c r="I437" s="1">
        <f t="shared" si="44"/>
        <v>7.0962042620171288E-15</v>
      </c>
      <c r="J437" s="1">
        <f t="shared" si="45"/>
        <v>-1.2953729692466998E-4</v>
      </c>
      <c r="AT437" s="58"/>
      <c r="AU437" s="58"/>
      <c r="AV437" s="58"/>
      <c r="AW437" s="58"/>
      <c r="AX437" s="58"/>
      <c r="AY437" s="58"/>
      <c r="AZ437" s="58"/>
      <c r="BA437" s="71"/>
      <c r="BB437" s="58"/>
      <c r="BC437" s="58"/>
      <c r="BD437" s="58"/>
      <c r="BE437" s="58">
        <f t="shared" si="46"/>
        <v>1</v>
      </c>
      <c r="BF437" s="58">
        <f t="shared" si="47"/>
        <v>1.6779903916780672E-8</v>
      </c>
      <c r="BG437" s="58" t="e">
        <f t="shared" si="48"/>
        <v>#N/A</v>
      </c>
      <c r="BH437" s="58"/>
      <c r="BI437" s="58"/>
      <c r="BJ437" s="58"/>
      <c r="BK437" s="58"/>
      <c r="BL437" s="58"/>
      <c r="BM437" s="58"/>
      <c r="BN437" s="58"/>
      <c r="BO437" s="58"/>
      <c r="BP437" s="58"/>
      <c r="BQ437" s="58"/>
      <c r="BR437" s="58"/>
      <c r="BS437" s="58"/>
      <c r="BT437" s="58"/>
      <c r="BU437" s="58"/>
      <c r="BV437" s="58"/>
      <c r="BW437" s="58"/>
      <c r="BX437" s="58"/>
      <c r="BY437" s="58"/>
      <c r="BZ437" s="58"/>
      <c r="CA437" s="58"/>
      <c r="CB437" s="58"/>
      <c r="CC437" s="58"/>
      <c r="CD437" s="58"/>
      <c r="CE437" s="58"/>
      <c r="CF437" s="58"/>
      <c r="CG437" s="58"/>
      <c r="CH437" s="58"/>
      <c r="CI437" s="58"/>
      <c r="CJ437" s="58"/>
      <c r="CK437" s="58"/>
      <c r="CL437" s="58"/>
      <c r="CM437" s="58"/>
      <c r="CN437" s="58"/>
      <c r="CO437" s="58"/>
      <c r="CP437" s="58"/>
      <c r="CQ437" s="58"/>
      <c r="CR437" s="58"/>
      <c r="CS437" s="58"/>
      <c r="CT437" s="58"/>
      <c r="CU437" s="58"/>
      <c r="CV437" s="58"/>
      <c r="CW437" s="58"/>
      <c r="CX437" s="58"/>
      <c r="CY437" s="58"/>
      <c r="CZ437" s="58"/>
      <c r="DA437" s="58"/>
      <c r="DB437" s="58"/>
      <c r="DC437" s="58"/>
      <c r="DD437" s="58"/>
      <c r="DE437" s="58"/>
      <c r="DF437" s="58"/>
      <c r="DG437" s="58"/>
      <c r="DH437" s="58"/>
      <c r="DI437" s="58"/>
      <c r="DJ437" s="58"/>
      <c r="DK437" s="58"/>
      <c r="DL437" s="58"/>
      <c r="DM437" s="58"/>
      <c r="DN437" s="58"/>
      <c r="DO437" s="58"/>
      <c r="DP437" s="58"/>
      <c r="DQ437" s="58"/>
      <c r="DR437" s="58"/>
      <c r="DS437" s="58"/>
      <c r="DT437" s="58"/>
      <c r="DU437" s="58"/>
      <c r="DV437" s="58"/>
      <c r="DW437" s="58"/>
      <c r="DX437" s="58"/>
      <c r="DY437" s="58"/>
      <c r="DZ437" s="58"/>
      <c r="EA437" s="58"/>
      <c r="EB437" s="58"/>
      <c r="EC437" s="58"/>
      <c r="ED437" s="58"/>
      <c r="EE437" s="58"/>
      <c r="EF437" s="58"/>
      <c r="EG437" s="58"/>
      <c r="EH437" s="58"/>
      <c r="EI437" s="58"/>
      <c r="EJ437" s="58"/>
      <c r="EK437" s="58"/>
      <c r="EL437" s="58"/>
      <c r="EM437" s="58"/>
      <c r="EN437" s="58"/>
      <c r="EO437" s="58"/>
      <c r="EP437" s="58"/>
      <c r="EQ437" s="58"/>
    </row>
    <row r="438" spans="1:147" outlineLevel="1" x14ac:dyDescent="0.2">
      <c r="A438" s="16">
        <v>241</v>
      </c>
      <c r="B438" s="16">
        <v>0</v>
      </c>
      <c r="C438" s="1">
        <v>2.0334206322646874E-6</v>
      </c>
      <c r="D438" s="1">
        <f t="shared" si="40"/>
        <v>-2.0334206322646874E-6</v>
      </c>
      <c r="E438" s="1">
        <f t="shared" si="41"/>
        <v>4.0668453996568857E-6</v>
      </c>
      <c r="F438" s="1">
        <f t="shared" si="42"/>
        <v>-2.016642109958256E-3</v>
      </c>
      <c r="G438" s="1">
        <f t="shared" si="43"/>
        <v>-1.4259820360272998E-3</v>
      </c>
      <c r="H438" s="1">
        <v>3.5762225194355507E-5</v>
      </c>
      <c r="I438" s="1">
        <f t="shared" si="44"/>
        <v>7.2722395150500939E-11</v>
      </c>
      <c r="J438" s="1">
        <f t="shared" si="45"/>
        <v>-1.4260075348565707E-3</v>
      </c>
      <c r="AT438" s="58"/>
      <c r="AU438" s="58"/>
      <c r="AV438" s="58"/>
      <c r="AW438" s="58"/>
      <c r="AX438" s="58"/>
      <c r="AY438" s="58"/>
      <c r="AZ438" s="58"/>
      <c r="BA438" s="71"/>
      <c r="BB438" s="58"/>
      <c r="BC438" s="58"/>
      <c r="BD438" s="58"/>
      <c r="BE438" s="58">
        <f t="shared" si="46"/>
        <v>1</v>
      </c>
      <c r="BF438" s="58">
        <f t="shared" si="47"/>
        <v>2.0334206322646874E-6</v>
      </c>
      <c r="BG438" s="58" t="e">
        <f t="shared" si="48"/>
        <v>#N/A</v>
      </c>
      <c r="BH438" s="58"/>
      <c r="BI438" s="58"/>
      <c r="BJ438" s="58"/>
      <c r="BK438" s="58"/>
      <c r="BL438" s="58"/>
      <c r="BM438" s="58"/>
      <c r="BN438" s="58"/>
      <c r="BO438" s="58"/>
      <c r="BP438" s="58"/>
      <c r="BQ438" s="58"/>
      <c r="BR438" s="58"/>
      <c r="BS438" s="58"/>
      <c r="BT438" s="58"/>
      <c r="BU438" s="58"/>
      <c r="BV438" s="58"/>
      <c r="BW438" s="58"/>
      <c r="BX438" s="58"/>
      <c r="BY438" s="58"/>
      <c r="BZ438" s="58"/>
      <c r="CA438" s="58"/>
      <c r="CB438" s="58"/>
      <c r="CC438" s="58"/>
      <c r="CD438" s="58"/>
      <c r="CE438" s="58"/>
      <c r="CF438" s="58"/>
      <c r="CG438" s="58"/>
      <c r="CH438" s="58"/>
      <c r="CI438" s="58"/>
      <c r="CJ438" s="58"/>
      <c r="CK438" s="58"/>
      <c r="CL438" s="58"/>
      <c r="CM438" s="58"/>
      <c r="CN438" s="58"/>
      <c r="CO438" s="58"/>
      <c r="CP438" s="58"/>
      <c r="CQ438" s="58"/>
      <c r="CR438" s="58"/>
      <c r="CS438" s="58"/>
      <c r="CT438" s="58"/>
      <c r="CU438" s="58"/>
      <c r="CV438" s="58"/>
      <c r="CW438" s="58"/>
      <c r="CX438" s="58"/>
      <c r="CY438" s="58"/>
      <c r="CZ438" s="58"/>
      <c r="DA438" s="58"/>
      <c r="DB438" s="58"/>
      <c r="DC438" s="58"/>
      <c r="DD438" s="58"/>
      <c r="DE438" s="58"/>
      <c r="DF438" s="58"/>
      <c r="DG438" s="58"/>
      <c r="DH438" s="58"/>
      <c r="DI438" s="58"/>
      <c r="DJ438" s="58"/>
      <c r="DK438" s="58"/>
      <c r="DL438" s="58"/>
      <c r="DM438" s="58"/>
      <c r="DN438" s="58"/>
      <c r="DO438" s="58"/>
      <c r="DP438" s="58"/>
      <c r="DQ438" s="58"/>
      <c r="DR438" s="58"/>
      <c r="DS438" s="58"/>
      <c r="DT438" s="58"/>
      <c r="DU438" s="58"/>
      <c r="DV438" s="58"/>
      <c r="DW438" s="58"/>
      <c r="DX438" s="58"/>
      <c r="DY438" s="58"/>
      <c r="DZ438" s="58"/>
      <c r="EA438" s="58"/>
      <c r="EB438" s="58"/>
      <c r="EC438" s="58"/>
      <c r="ED438" s="58"/>
      <c r="EE438" s="58"/>
      <c r="EF438" s="58"/>
      <c r="EG438" s="58"/>
      <c r="EH438" s="58"/>
      <c r="EI438" s="58"/>
      <c r="EJ438" s="58"/>
      <c r="EK438" s="58"/>
      <c r="EL438" s="58"/>
      <c r="EM438" s="58"/>
      <c r="EN438" s="58"/>
      <c r="EO438" s="58"/>
      <c r="EP438" s="58"/>
      <c r="EQ438" s="58"/>
    </row>
    <row r="439" spans="1:147" outlineLevel="1" x14ac:dyDescent="0.2">
      <c r="A439" s="16">
        <v>242</v>
      </c>
      <c r="B439" s="16">
        <v>0</v>
      </c>
      <c r="C439" s="1">
        <v>2.2459095037943884E-6</v>
      </c>
      <c r="D439" s="1">
        <f t="shared" si="40"/>
        <v>-2.2459095037943884E-6</v>
      </c>
      <c r="E439" s="1">
        <f t="shared" si="41"/>
        <v>4.4918240516627771E-6</v>
      </c>
      <c r="F439" s="1">
        <f t="shared" si="42"/>
        <v>-2.1193923779382565E-3</v>
      </c>
      <c r="G439" s="1">
        <f t="shared" si="43"/>
        <v>-1.4986375638943582E-3</v>
      </c>
      <c r="H439" s="1">
        <v>3.3236859941322813E-5</v>
      </c>
      <c r="I439" s="1">
        <f t="shared" si="44"/>
        <v>7.4649628388480813E-11</v>
      </c>
      <c r="J439" s="1">
        <f t="shared" si="45"/>
        <v>-1.4986624695186054E-3</v>
      </c>
      <c r="AT439" s="58"/>
      <c r="AU439" s="58"/>
      <c r="AV439" s="58"/>
      <c r="AW439" s="58"/>
      <c r="AX439" s="58"/>
      <c r="AY439" s="58"/>
      <c r="AZ439" s="58"/>
      <c r="BA439" s="71"/>
      <c r="BB439" s="58"/>
      <c r="BC439" s="58"/>
      <c r="BD439" s="58"/>
      <c r="BE439" s="58">
        <f t="shared" si="46"/>
        <v>1</v>
      </c>
      <c r="BF439" s="58">
        <f t="shared" si="47"/>
        <v>2.2459095037943884E-6</v>
      </c>
      <c r="BG439" s="58" t="e">
        <f t="shared" si="48"/>
        <v>#N/A</v>
      </c>
      <c r="BH439" s="58"/>
      <c r="BI439" s="58"/>
      <c r="BJ439" s="58"/>
      <c r="BK439" s="58"/>
      <c r="BL439" s="58"/>
      <c r="BM439" s="58"/>
      <c r="BN439" s="58"/>
      <c r="BO439" s="58"/>
      <c r="BP439" s="58"/>
      <c r="BQ439" s="58"/>
      <c r="BR439" s="58"/>
      <c r="BS439" s="58"/>
      <c r="BT439" s="58"/>
      <c r="BU439" s="58"/>
      <c r="BV439" s="58"/>
      <c r="BW439" s="58"/>
      <c r="BX439" s="58"/>
      <c r="BY439" s="58"/>
      <c r="BZ439" s="58"/>
      <c r="CA439" s="58"/>
      <c r="CB439" s="58"/>
      <c r="CC439" s="58"/>
      <c r="CD439" s="58"/>
      <c r="CE439" s="58"/>
      <c r="CF439" s="58"/>
      <c r="CG439" s="58"/>
      <c r="CH439" s="58"/>
      <c r="CI439" s="58"/>
      <c r="CJ439" s="58"/>
      <c r="CK439" s="58"/>
      <c r="CL439" s="58"/>
      <c r="CM439" s="58"/>
      <c r="CN439" s="58"/>
      <c r="CO439" s="58"/>
      <c r="CP439" s="58"/>
      <c r="CQ439" s="58"/>
      <c r="CR439" s="58"/>
      <c r="CS439" s="58"/>
      <c r="CT439" s="58"/>
      <c r="CU439" s="58"/>
      <c r="CV439" s="58"/>
      <c r="CW439" s="58"/>
      <c r="CX439" s="58"/>
      <c r="CY439" s="58"/>
      <c r="CZ439" s="58"/>
      <c r="DA439" s="58"/>
      <c r="DB439" s="58"/>
      <c r="DC439" s="58"/>
      <c r="DD439" s="58"/>
      <c r="DE439" s="58"/>
      <c r="DF439" s="58"/>
      <c r="DG439" s="58"/>
      <c r="DH439" s="58"/>
      <c r="DI439" s="58"/>
      <c r="DJ439" s="58"/>
      <c r="DK439" s="58"/>
      <c r="DL439" s="58"/>
      <c r="DM439" s="58"/>
      <c r="DN439" s="58"/>
      <c r="DO439" s="58"/>
      <c r="DP439" s="58"/>
      <c r="DQ439" s="58"/>
      <c r="DR439" s="58"/>
      <c r="DS439" s="58"/>
      <c r="DT439" s="58"/>
      <c r="DU439" s="58"/>
      <c r="DV439" s="58"/>
      <c r="DW439" s="58"/>
      <c r="DX439" s="58"/>
      <c r="DY439" s="58"/>
      <c r="DZ439" s="58"/>
      <c r="EA439" s="58"/>
      <c r="EB439" s="58"/>
      <c r="EC439" s="58"/>
      <c r="ED439" s="58"/>
      <c r="EE439" s="58"/>
      <c r="EF439" s="58"/>
      <c r="EG439" s="58"/>
      <c r="EH439" s="58"/>
      <c r="EI439" s="58"/>
      <c r="EJ439" s="58"/>
      <c r="EK439" s="58"/>
      <c r="EL439" s="58"/>
      <c r="EM439" s="58"/>
      <c r="EN439" s="58"/>
      <c r="EO439" s="58"/>
      <c r="EP439" s="58"/>
      <c r="EQ439" s="58"/>
    </row>
    <row r="440" spans="1:147" outlineLevel="1" x14ac:dyDescent="0.2">
      <c r="A440" s="16">
        <v>243</v>
      </c>
      <c r="B440" s="16">
        <v>0</v>
      </c>
      <c r="C440" s="1">
        <v>2.5758622712607909E-4</v>
      </c>
      <c r="D440" s="1">
        <f t="shared" si="40"/>
        <v>-2.5758622712607909E-4</v>
      </c>
      <c r="E440" s="1">
        <f t="shared" si="41"/>
        <v>5.1523881631268629E-4</v>
      </c>
      <c r="F440" s="1">
        <f t="shared" si="42"/>
        <v>-2.2698872578008941E-2</v>
      </c>
      <c r="G440" s="1">
        <f t="shared" si="43"/>
        <v>-1.6051560512483048E-2</v>
      </c>
      <c r="H440" s="1">
        <v>1.4149428946518515E-3</v>
      </c>
      <c r="I440" s="1">
        <f t="shared" si="44"/>
        <v>3.6508027616516071E-7</v>
      </c>
      <c r="J440" s="1">
        <f t="shared" si="45"/>
        <v>-1.6062928598548593E-2</v>
      </c>
      <c r="AT440" s="58"/>
      <c r="AU440" s="58"/>
      <c r="AV440" s="58"/>
      <c r="AW440" s="58"/>
      <c r="AX440" s="58"/>
      <c r="AY440" s="58"/>
      <c r="AZ440" s="58"/>
      <c r="BA440" s="71"/>
      <c r="BB440" s="58"/>
      <c r="BC440" s="58"/>
      <c r="BD440" s="58"/>
      <c r="BE440" s="58">
        <f t="shared" si="46"/>
        <v>1</v>
      </c>
      <c r="BF440" s="58">
        <f t="shared" si="47"/>
        <v>2.5758622712607909E-4</v>
      </c>
      <c r="BG440" s="58" t="e">
        <f t="shared" si="48"/>
        <v>#N/A</v>
      </c>
      <c r="BH440" s="58"/>
      <c r="BI440" s="58"/>
      <c r="BJ440" s="58"/>
      <c r="BK440" s="58"/>
      <c r="BL440" s="58"/>
      <c r="BM440" s="58"/>
      <c r="BN440" s="58"/>
      <c r="BO440" s="58"/>
      <c r="BP440" s="58"/>
      <c r="BQ440" s="58"/>
      <c r="BR440" s="58"/>
      <c r="BS440" s="58"/>
      <c r="BT440" s="58"/>
      <c r="BU440" s="58"/>
      <c r="BV440" s="58"/>
      <c r="BW440" s="58"/>
      <c r="BX440" s="58"/>
      <c r="BY440" s="58"/>
      <c r="BZ440" s="58"/>
      <c r="CA440" s="58"/>
      <c r="CB440" s="58"/>
      <c r="CC440" s="58"/>
      <c r="CD440" s="58"/>
      <c r="CE440" s="58"/>
      <c r="CF440" s="58"/>
      <c r="CG440" s="58"/>
      <c r="CH440" s="58"/>
      <c r="CI440" s="58"/>
      <c r="CJ440" s="58"/>
      <c r="CK440" s="58"/>
      <c r="CL440" s="58"/>
      <c r="CM440" s="58"/>
      <c r="CN440" s="58"/>
      <c r="CO440" s="58"/>
      <c r="CP440" s="58"/>
      <c r="CQ440" s="58"/>
      <c r="CR440" s="58"/>
      <c r="CS440" s="58"/>
      <c r="CT440" s="58"/>
      <c r="CU440" s="58"/>
      <c r="CV440" s="58"/>
      <c r="CW440" s="58"/>
      <c r="CX440" s="58"/>
      <c r="CY440" s="58"/>
      <c r="CZ440" s="58"/>
      <c r="DA440" s="58"/>
      <c r="DB440" s="58"/>
      <c r="DC440" s="58"/>
      <c r="DD440" s="58"/>
      <c r="DE440" s="58"/>
      <c r="DF440" s="58"/>
      <c r="DG440" s="58"/>
      <c r="DH440" s="58"/>
      <c r="DI440" s="58"/>
      <c r="DJ440" s="58"/>
      <c r="DK440" s="58"/>
      <c r="DL440" s="58"/>
      <c r="DM440" s="58"/>
      <c r="DN440" s="58"/>
      <c r="DO440" s="58"/>
      <c r="DP440" s="58"/>
      <c r="DQ440" s="58"/>
      <c r="DR440" s="58"/>
      <c r="DS440" s="58"/>
      <c r="DT440" s="58"/>
      <c r="DU440" s="58"/>
      <c r="DV440" s="58"/>
      <c r="DW440" s="58"/>
      <c r="DX440" s="58"/>
      <c r="DY440" s="58"/>
      <c r="DZ440" s="58"/>
      <c r="EA440" s="58"/>
      <c r="EB440" s="58"/>
      <c r="EC440" s="58"/>
      <c r="ED440" s="58"/>
      <c r="EE440" s="58"/>
      <c r="EF440" s="58"/>
      <c r="EG440" s="58"/>
      <c r="EH440" s="58"/>
      <c r="EI440" s="58"/>
      <c r="EJ440" s="58"/>
      <c r="EK440" s="58"/>
      <c r="EL440" s="58"/>
      <c r="EM440" s="58"/>
      <c r="EN440" s="58"/>
      <c r="EO440" s="58"/>
      <c r="EP440" s="58"/>
      <c r="EQ440" s="58"/>
    </row>
    <row r="441" spans="1:147" outlineLevel="1" x14ac:dyDescent="0.2">
      <c r="A441" s="16">
        <v>244</v>
      </c>
      <c r="B441" s="16">
        <v>0</v>
      </c>
      <c r="C441" s="1">
        <v>2.3048667514100548E-4</v>
      </c>
      <c r="D441" s="1">
        <f t="shared" si="40"/>
        <v>-2.3048667514100548E-4</v>
      </c>
      <c r="E441" s="1">
        <f t="shared" si="41"/>
        <v>4.6102648255383902E-4</v>
      </c>
      <c r="F441" s="1">
        <f t="shared" si="42"/>
        <v>-2.1471527252476454E-2</v>
      </c>
      <c r="G441" s="1">
        <f t="shared" si="43"/>
        <v>-1.5183537515863843E-2</v>
      </c>
      <c r="H441" s="1">
        <v>1.3190312102432701E-3</v>
      </c>
      <c r="I441" s="1">
        <f t="shared" si="44"/>
        <v>3.0449083948687202E-7</v>
      </c>
      <c r="J441" s="1">
        <f t="shared" si="45"/>
        <v>-1.5193561213064291E-2</v>
      </c>
      <c r="AT441" s="58"/>
      <c r="AU441" s="58"/>
      <c r="AV441" s="58"/>
      <c r="AW441" s="58"/>
      <c r="AX441" s="58"/>
      <c r="AY441" s="58"/>
      <c r="AZ441" s="58"/>
      <c r="BA441" s="71"/>
      <c r="BB441" s="58"/>
      <c r="BC441" s="58"/>
      <c r="BD441" s="58"/>
      <c r="BE441" s="58">
        <f t="shared" si="46"/>
        <v>1</v>
      </c>
      <c r="BF441" s="58">
        <f t="shared" si="47"/>
        <v>2.3048667514100548E-4</v>
      </c>
      <c r="BG441" s="58" t="e">
        <f t="shared" si="48"/>
        <v>#N/A</v>
      </c>
      <c r="BH441" s="58"/>
      <c r="BI441" s="58"/>
      <c r="BJ441" s="58"/>
      <c r="BK441" s="58"/>
      <c r="BL441" s="58"/>
      <c r="BM441" s="58"/>
      <c r="BN441" s="58"/>
      <c r="BO441" s="58"/>
      <c r="BP441" s="58"/>
      <c r="BQ441" s="58"/>
      <c r="BR441" s="58"/>
      <c r="BS441" s="58"/>
      <c r="BT441" s="58"/>
      <c r="BU441" s="58"/>
      <c r="BV441" s="58"/>
      <c r="BW441" s="58"/>
      <c r="BX441" s="58"/>
      <c r="BY441" s="58"/>
      <c r="BZ441" s="58"/>
      <c r="CA441" s="58"/>
      <c r="CB441" s="58"/>
      <c r="CC441" s="58"/>
      <c r="CD441" s="58"/>
      <c r="CE441" s="58"/>
      <c r="CF441" s="58"/>
      <c r="CG441" s="58"/>
      <c r="CH441" s="58"/>
      <c r="CI441" s="58"/>
      <c r="CJ441" s="58"/>
      <c r="CK441" s="58"/>
      <c r="CL441" s="58"/>
      <c r="CM441" s="58"/>
      <c r="CN441" s="58"/>
      <c r="CO441" s="58"/>
      <c r="CP441" s="58"/>
      <c r="CQ441" s="58"/>
      <c r="CR441" s="58"/>
      <c r="CS441" s="58"/>
      <c r="CT441" s="58"/>
      <c r="CU441" s="58"/>
      <c r="CV441" s="58"/>
      <c r="CW441" s="58"/>
      <c r="CX441" s="58"/>
      <c r="CY441" s="58"/>
      <c r="CZ441" s="58"/>
      <c r="DA441" s="58"/>
      <c r="DB441" s="58"/>
      <c r="DC441" s="58"/>
      <c r="DD441" s="58"/>
      <c r="DE441" s="58"/>
      <c r="DF441" s="58"/>
      <c r="DG441" s="58"/>
      <c r="DH441" s="58"/>
      <c r="DI441" s="58"/>
      <c r="DJ441" s="58"/>
      <c r="DK441" s="58"/>
      <c r="DL441" s="58"/>
      <c r="DM441" s="58"/>
      <c r="DN441" s="58"/>
      <c r="DO441" s="58"/>
      <c r="DP441" s="58"/>
      <c r="DQ441" s="58"/>
      <c r="DR441" s="58"/>
      <c r="DS441" s="58"/>
      <c r="DT441" s="58"/>
      <c r="DU441" s="58"/>
      <c r="DV441" s="58"/>
      <c r="DW441" s="58"/>
      <c r="DX441" s="58"/>
      <c r="DY441" s="58"/>
      <c r="DZ441" s="58"/>
      <c r="EA441" s="58"/>
      <c r="EB441" s="58"/>
      <c r="EC441" s="58"/>
      <c r="ED441" s="58"/>
      <c r="EE441" s="58"/>
      <c r="EF441" s="58"/>
      <c r="EG441" s="58"/>
      <c r="EH441" s="58"/>
      <c r="EI441" s="58"/>
      <c r="EJ441" s="58"/>
      <c r="EK441" s="58"/>
      <c r="EL441" s="58"/>
      <c r="EM441" s="58"/>
      <c r="EN441" s="58"/>
      <c r="EO441" s="58"/>
      <c r="EP441" s="58"/>
      <c r="EQ441" s="58"/>
    </row>
    <row r="442" spans="1:147" outlineLevel="1" x14ac:dyDescent="0.2">
      <c r="A442" s="16">
        <v>245</v>
      </c>
      <c r="B442" s="16">
        <v>0</v>
      </c>
      <c r="C442" s="1">
        <v>2.2777364524349863E-8</v>
      </c>
      <c r="D442" s="1">
        <f t="shared" si="40"/>
        <v>-2.2777364524349863E-8</v>
      </c>
      <c r="E442" s="1">
        <f t="shared" si="41"/>
        <v>4.5554729691475978E-8</v>
      </c>
      <c r="F442" s="1">
        <f t="shared" si="42"/>
        <v>-2.1343553989782484E-4</v>
      </c>
      <c r="G442" s="1">
        <f t="shared" si="43"/>
        <v>-1.5092171826201227E-4</v>
      </c>
      <c r="H442" s="1">
        <v>5.8226106826017288E-7</v>
      </c>
      <c r="I442" s="1">
        <f t="shared" si="44"/>
        <v>1.3262380624349126E-14</v>
      </c>
      <c r="J442" s="1">
        <f t="shared" si="45"/>
        <v>-1.509217621999519E-4</v>
      </c>
      <c r="AT442" s="58"/>
      <c r="AU442" s="58"/>
      <c r="AV442" s="58"/>
      <c r="AW442" s="58"/>
      <c r="AX442" s="58"/>
      <c r="AY442" s="58"/>
      <c r="AZ442" s="58"/>
      <c r="BA442" s="71"/>
      <c r="BB442" s="58"/>
      <c r="BC442" s="58"/>
      <c r="BD442" s="58"/>
      <c r="BE442" s="58">
        <f t="shared" si="46"/>
        <v>1</v>
      </c>
      <c r="BF442" s="58">
        <f t="shared" si="47"/>
        <v>2.2777364524349863E-8</v>
      </c>
      <c r="BG442" s="58" t="e">
        <f t="shared" si="48"/>
        <v>#N/A</v>
      </c>
      <c r="BH442" s="58"/>
      <c r="BI442" s="58"/>
      <c r="BJ442" s="58"/>
      <c r="BK442" s="58"/>
      <c r="BL442" s="58"/>
      <c r="BM442" s="58"/>
      <c r="BN442" s="58"/>
      <c r="BO442" s="58"/>
      <c r="BP442" s="58"/>
      <c r="BQ442" s="58"/>
      <c r="BR442" s="58"/>
      <c r="BS442" s="58"/>
      <c r="BT442" s="58"/>
      <c r="BU442" s="58"/>
      <c r="BV442" s="58"/>
      <c r="BW442" s="58"/>
      <c r="BX442" s="58"/>
      <c r="BY442" s="58"/>
      <c r="BZ442" s="58"/>
      <c r="CA442" s="58"/>
      <c r="CB442" s="58"/>
      <c r="CC442" s="58"/>
      <c r="CD442" s="58"/>
      <c r="CE442" s="58"/>
      <c r="CF442" s="58"/>
      <c r="CG442" s="58"/>
      <c r="CH442" s="58"/>
      <c r="CI442" s="58"/>
      <c r="CJ442" s="58"/>
      <c r="CK442" s="58"/>
      <c r="CL442" s="58"/>
      <c r="CM442" s="58"/>
      <c r="CN442" s="58"/>
      <c r="CO442" s="58"/>
      <c r="CP442" s="58"/>
      <c r="CQ442" s="58"/>
      <c r="CR442" s="58"/>
      <c r="CS442" s="58"/>
      <c r="CT442" s="58"/>
      <c r="CU442" s="58"/>
      <c r="CV442" s="58"/>
      <c r="CW442" s="58"/>
      <c r="CX442" s="58"/>
      <c r="CY442" s="58"/>
      <c r="CZ442" s="58"/>
      <c r="DA442" s="58"/>
      <c r="DB442" s="58"/>
      <c r="DC442" s="58"/>
      <c r="DD442" s="58"/>
      <c r="DE442" s="58"/>
      <c r="DF442" s="58"/>
      <c r="DG442" s="58"/>
      <c r="DH442" s="58"/>
      <c r="DI442" s="58"/>
      <c r="DJ442" s="58"/>
      <c r="DK442" s="58"/>
      <c r="DL442" s="58"/>
      <c r="DM442" s="58"/>
      <c r="DN442" s="58"/>
      <c r="DO442" s="58"/>
      <c r="DP442" s="58"/>
      <c r="DQ442" s="58"/>
      <c r="DR442" s="58"/>
      <c r="DS442" s="58"/>
      <c r="DT442" s="58"/>
      <c r="DU442" s="58"/>
      <c r="DV442" s="58"/>
      <c r="DW442" s="58"/>
      <c r="DX442" s="58"/>
      <c r="DY442" s="58"/>
      <c r="DZ442" s="58"/>
      <c r="EA442" s="58"/>
      <c r="EB442" s="58"/>
      <c r="EC442" s="58"/>
      <c r="ED442" s="58"/>
      <c r="EE442" s="58"/>
      <c r="EF442" s="58"/>
      <c r="EG442" s="58"/>
      <c r="EH442" s="58"/>
      <c r="EI442" s="58"/>
      <c r="EJ442" s="58"/>
      <c r="EK442" s="58"/>
      <c r="EL442" s="58"/>
      <c r="EM442" s="58"/>
      <c r="EN442" s="58"/>
      <c r="EO442" s="58"/>
      <c r="EP442" s="58"/>
      <c r="EQ442" s="58"/>
    </row>
    <row r="443" spans="1:147" outlineLevel="1" x14ac:dyDescent="0.2">
      <c r="A443" s="16">
        <v>246</v>
      </c>
      <c r="B443" s="16">
        <v>0</v>
      </c>
      <c r="C443" s="1">
        <v>0.15787911885376732</v>
      </c>
      <c r="D443" s="1">
        <f t="shared" si="40"/>
        <v>-0.15787911885376732</v>
      </c>
      <c r="E443" s="1">
        <f t="shared" si="41"/>
        <v>0.34366342147497908</v>
      </c>
      <c r="F443" s="1">
        <f t="shared" si="42"/>
        <v>-0.5862281309140488</v>
      </c>
      <c r="G443" s="1">
        <f t="shared" si="43"/>
        <v>-0.43298727071888227</v>
      </c>
      <c r="H443" s="1">
        <v>0.49281435074450841</v>
      </c>
      <c r="I443" s="1">
        <f t="shared" si="44"/>
        <v>0.18216571674476084</v>
      </c>
      <c r="J443" s="1">
        <f t="shared" si="45"/>
        <v>-0.60798330022242186</v>
      </c>
      <c r="AT443" s="58"/>
      <c r="AU443" s="58"/>
      <c r="AV443" s="58"/>
      <c r="AW443" s="58"/>
      <c r="AX443" s="58"/>
      <c r="AY443" s="58"/>
      <c r="AZ443" s="58"/>
      <c r="BA443" s="71"/>
      <c r="BB443" s="58"/>
      <c r="BC443" s="58"/>
      <c r="BD443" s="58"/>
      <c r="BE443" s="58">
        <f t="shared" si="46"/>
        <v>1</v>
      </c>
      <c r="BF443" s="58">
        <f t="shared" si="47"/>
        <v>0.15787911885376732</v>
      </c>
      <c r="BG443" s="58" t="e">
        <f t="shared" si="48"/>
        <v>#N/A</v>
      </c>
      <c r="BH443" s="58"/>
      <c r="BI443" s="58"/>
      <c r="BJ443" s="58"/>
      <c r="BK443" s="58"/>
      <c r="BL443" s="58"/>
      <c r="BM443" s="58"/>
      <c r="BN443" s="58"/>
      <c r="BO443" s="58"/>
      <c r="BP443" s="58"/>
      <c r="BQ443" s="58"/>
      <c r="BR443" s="58"/>
      <c r="BS443" s="58"/>
      <c r="BT443" s="58"/>
      <c r="BU443" s="58"/>
      <c r="BV443" s="58"/>
      <c r="BW443" s="58"/>
      <c r="BX443" s="58"/>
      <c r="BY443" s="58"/>
      <c r="BZ443" s="58"/>
      <c r="CA443" s="58"/>
      <c r="CB443" s="58"/>
      <c r="CC443" s="58"/>
      <c r="CD443" s="58"/>
      <c r="CE443" s="58"/>
      <c r="CF443" s="58"/>
      <c r="CG443" s="58"/>
      <c r="CH443" s="58"/>
      <c r="CI443" s="58"/>
      <c r="CJ443" s="58"/>
      <c r="CK443" s="58"/>
      <c r="CL443" s="58"/>
      <c r="CM443" s="58"/>
      <c r="CN443" s="58"/>
      <c r="CO443" s="58"/>
      <c r="CP443" s="58"/>
      <c r="CQ443" s="58"/>
      <c r="CR443" s="58"/>
      <c r="CS443" s="58"/>
      <c r="CT443" s="58"/>
      <c r="CU443" s="58"/>
      <c r="CV443" s="58"/>
      <c r="CW443" s="58"/>
      <c r="CX443" s="58"/>
      <c r="CY443" s="58"/>
      <c r="CZ443" s="58"/>
      <c r="DA443" s="58"/>
      <c r="DB443" s="58"/>
      <c r="DC443" s="58"/>
      <c r="DD443" s="58"/>
      <c r="DE443" s="58"/>
      <c r="DF443" s="58"/>
      <c r="DG443" s="58"/>
      <c r="DH443" s="58"/>
      <c r="DI443" s="58"/>
      <c r="DJ443" s="58"/>
      <c r="DK443" s="58"/>
      <c r="DL443" s="58"/>
      <c r="DM443" s="58"/>
      <c r="DN443" s="58"/>
      <c r="DO443" s="58"/>
      <c r="DP443" s="58"/>
      <c r="DQ443" s="58"/>
      <c r="DR443" s="58"/>
      <c r="DS443" s="58"/>
      <c r="DT443" s="58"/>
      <c r="DU443" s="58"/>
      <c r="DV443" s="58"/>
      <c r="DW443" s="58"/>
      <c r="DX443" s="58"/>
      <c r="DY443" s="58"/>
      <c r="DZ443" s="58"/>
      <c r="EA443" s="58"/>
      <c r="EB443" s="58"/>
      <c r="EC443" s="58"/>
      <c r="ED443" s="58"/>
      <c r="EE443" s="58"/>
      <c r="EF443" s="58"/>
      <c r="EG443" s="58"/>
      <c r="EH443" s="58"/>
      <c r="EI443" s="58"/>
      <c r="EJ443" s="58"/>
      <c r="EK443" s="58"/>
      <c r="EL443" s="58"/>
      <c r="EM443" s="58"/>
      <c r="EN443" s="58"/>
      <c r="EO443" s="58"/>
      <c r="EP443" s="58"/>
      <c r="EQ443" s="58"/>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1" xr:uid="{97AC8CA1-E6CC-48AD-B2B6-133EFB187012}">
      <formula1>0</formula1>
      <formula2>1</formula2>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45" r:id="rId3" name="Spinner 21">
              <controlPr defaultSize="0" autoPict="0">
                <anchor moveWithCells="1" sizeWithCells="1">
                  <from>
                    <xdr:col>9</xdr:col>
                    <xdr:colOff>0</xdr:colOff>
                    <xdr:row>9</xdr:row>
                    <xdr:rowOff>0</xdr:rowOff>
                  </from>
                  <to>
                    <xdr:col>10</xdr:col>
                    <xdr:colOff>0</xdr:colOff>
                    <xdr:row>11</xdr:row>
                    <xdr:rowOff>114300</xdr:rowOff>
                  </to>
                </anchor>
              </controlPr>
            </control>
          </mc:Choice>
        </mc:AlternateContent>
        <mc:AlternateContent xmlns:mc="http://schemas.openxmlformats.org/markup-compatibility/2006">
          <mc:Choice Requires="x14">
            <control shapeId="1046" r:id="rId4" name="Spinner 22">
              <controlPr defaultSize="0" autoPict="0">
                <anchor moveWithCells="1" sizeWithCells="1">
                  <from>
                    <xdr:col>9</xdr:col>
                    <xdr:colOff>0</xdr:colOff>
                    <xdr:row>86</xdr:row>
                    <xdr:rowOff>0</xdr:rowOff>
                  </from>
                  <to>
                    <xdr:col>10</xdr:col>
                    <xdr:colOff>0</xdr:colOff>
                    <xdr:row>88</xdr:row>
                    <xdr:rowOff>121920</xdr:rowOff>
                  </to>
                </anchor>
              </controlPr>
            </control>
          </mc:Choice>
        </mc:AlternateContent>
        <mc:AlternateContent xmlns:mc="http://schemas.openxmlformats.org/markup-compatibility/2006">
          <mc:Choice Requires="x14">
            <control shapeId="1047" r:id="rId5" name="Spinner 23">
              <controlPr defaultSize="0" autoPict="0">
                <anchor moveWithCells="1" sizeWithCells="1">
                  <from>
                    <xdr:col>9</xdr:col>
                    <xdr:colOff>60960</xdr:colOff>
                    <xdr:row>53</xdr:row>
                    <xdr:rowOff>0</xdr:rowOff>
                  </from>
                  <to>
                    <xdr:col>10</xdr:col>
                    <xdr:colOff>60960</xdr:colOff>
                    <xdr:row>55</xdr:row>
                    <xdr:rowOff>121920</xdr:rowOff>
                  </to>
                </anchor>
              </controlPr>
            </control>
          </mc:Choice>
        </mc:AlternateContent>
        <mc:AlternateContent xmlns:mc="http://schemas.openxmlformats.org/markup-compatibility/2006">
          <mc:Choice Requires="x14">
            <control shapeId="1048" r:id="rId6" name="Spinner 24">
              <controlPr defaultSize="0" autoPict="0">
                <anchor moveWithCells="1" sizeWithCells="1">
                  <from>
                    <xdr:col>9</xdr:col>
                    <xdr:colOff>60960</xdr:colOff>
                    <xdr:row>71</xdr:row>
                    <xdr:rowOff>0</xdr:rowOff>
                  </from>
                  <to>
                    <xdr:col>10</xdr:col>
                    <xdr:colOff>60960</xdr:colOff>
                    <xdr:row>73</xdr:row>
                    <xdr:rowOff>121920</xdr:rowOff>
                  </to>
                </anchor>
              </controlPr>
            </control>
          </mc:Choice>
        </mc:AlternateContent>
        <mc:AlternateContent xmlns:mc="http://schemas.openxmlformats.org/markup-compatibility/2006">
          <mc:Choice Requires="x14">
            <control shapeId="1049" r:id="rId7" name="Spinner 25">
              <controlPr defaultSize="0" autoPict="0">
                <anchor moveWithCells="1" sizeWithCells="1">
                  <from>
                    <xdr:col>9</xdr:col>
                    <xdr:colOff>0</xdr:colOff>
                    <xdr:row>160</xdr:row>
                    <xdr:rowOff>0</xdr:rowOff>
                  </from>
                  <to>
                    <xdr:col>10</xdr:col>
                    <xdr:colOff>0</xdr:colOff>
                    <xdr:row>162</xdr:row>
                    <xdr:rowOff>121920</xdr:rowOff>
                  </to>
                </anchor>
              </controlPr>
            </control>
          </mc:Choice>
        </mc:AlternateContent>
        <mc:AlternateContent xmlns:mc="http://schemas.openxmlformats.org/markup-compatibility/2006">
          <mc:Choice Requires="x14">
            <control shapeId="1050" r:id="rId8" name="Spinner 26">
              <controlPr defaultSize="0" autoPict="0">
                <anchor moveWithCells="1" sizeWithCells="1">
                  <from>
                    <xdr:col>9</xdr:col>
                    <xdr:colOff>0</xdr:colOff>
                    <xdr:row>183</xdr:row>
                    <xdr:rowOff>0</xdr:rowOff>
                  </from>
                  <to>
                    <xdr:col>10</xdr:col>
                    <xdr:colOff>0</xdr:colOff>
                    <xdr:row>185</xdr:row>
                    <xdr:rowOff>121920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DDB01-319C-44FF-8811-5BDE486D1972}">
  <dimension ref="A1:EO439"/>
  <sheetViews>
    <sheetView showGridLines="0" showRowColHeaders="0" zoomScaleNormal="100" workbookViewId="0">
      <selection activeCell="L173" sqref="L173"/>
    </sheetView>
  </sheetViews>
  <sheetFormatPr defaultRowHeight="10.199999999999999" outlineLevelRow="1" x14ac:dyDescent="0.2"/>
  <cols>
    <col min="1" max="1" width="15.77734375" style="1" customWidth="1"/>
    <col min="2" max="9" width="9.77734375" style="1" customWidth="1"/>
    <col min="10" max="16384" width="8.88671875" style="1"/>
  </cols>
  <sheetData>
    <row r="1" spans="1:145" x14ac:dyDescent="0.2">
      <c r="A1" s="2" t="s">
        <v>81</v>
      </c>
      <c r="B1" s="1" t="s">
        <v>256</v>
      </c>
      <c r="F1" s="3"/>
      <c r="M1" s="3" t="s">
        <v>251</v>
      </c>
      <c r="R1" s="3" t="s">
        <v>83</v>
      </c>
      <c r="Z1" s="75" t="s">
        <v>257</v>
      </c>
      <c r="BZ1" s="4" t="s">
        <v>257</v>
      </c>
    </row>
    <row r="2" spans="1:145" x14ac:dyDescent="0.2">
      <c r="A2" s="2" t="s">
        <v>85</v>
      </c>
      <c r="C2" s="1" t="s">
        <v>4</v>
      </c>
      <c r="G2" s="6" t="s">
        <v>86</v>
      </c>
      <c r="H2" s="7" t="s">
        <v>87</v>
      </c>
      <c r="I2" s="10" t="s">
        <v>88</v>
      </c>
    </row>
    <row r="3" spans="1:145" hidden="1" outlineLevel="1" x14ac:dyDescent="0.2">
      <c r="A3" s="2" t="s">
        <v>89</v>
      </c>
    </row>
    <row r="4" spans="1:145" hidden="1" outlineLevel="1" x14ac:dyDescent="0.2">
      <c r="A4" s="1" t="s">
        <v>258</v>
      </c>
    </row>
    <row r="5" spans="1:145" hidden="1" outlineLevel="1" x14ac:dyDescent="0.2">
      <c r="A5" s="2" t="s">
        <v>91</v>
      </c>
    </row>
    <row r="6" spans="1:145" hidden="1" outlineLevel="1" x14ac:dyDescent="0.2">
      <c r="A6" s="1" t="s">
        <v>92</v>
      </c>
    </row>
    <row r="7" spans="1:145" hidden="1" outlineLevel="1" x14ac:dyDescent="0.2">
      <c r="A7" s="1" t="s">
        <v>259</v>
      </c>
    </row>
    <row r="8" spans="1:145" collapsed="1" x14ac:dyDescent="0.2">
      <c r="A8" s="73"/>
      <c r="J8" s="3" t="s">
        <v>254</v>
      </c>
      <c r="K8" s="3" t="s">
        <v>278</v>
      </c>
    </row>
    <row r="9" spans="1:145" x14ac:dyDescent="0.2">
      <c r="A9" s="11" t="s">
        <v>260</v>
      </c>
      <c r="AR9" s="58" t="s">
        <v>215</v>
      </c>
      <c r="AS9" s="58" t="s">
        <v>216</v>
      </c>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58"/>
      <c r="EI9" s="58"/>
      <c r="EJ9" s="58"/>
      <c r="EK9" s="58"/>
      <c r="EL9" s="58"/>
      <c r="EM9" s="58"/>
      <c r="EN9" s="58"/>
      <c r="EO9" s="58"/>
    </row>
    <row r="10" spans="1:145" ht="10.8" outlineLevel="1" thickBot="1" x14ac:dyDescent="0.25">
      <c r="A10" s="12"/>
      <c r="B10" s="13" t="s">
        <v>95</v>
      </c>
      <c r="C10" s="15" t="s">
        <v>96</v>
      </c>
      <c r="D10" s="15" t="s">
        <v>97</v>
      </c>
      <c r="E10" s="15" t="s">
        <v>98</v>
      </c>
      <c r="F10" s="15" t="s">
        <v>99</v>
      </c>
      <c r="G10" s="15" t="s">
        <v>100</v>
      </c>
      <c r="H10" s="15" t="s">
        <v>101</v>
      </c>
      <c r="I10" s="15" t="s">
        <v>102</v>
      </c>
      <c r="AR10" s="58">
        <v>7</v>
      </c>
      <c r="AS10" s="58">
        <f>CHOOSE(AR10,0,0.25,0.5,0.68,0.8,0.9,0.95,0.98,0.99,0.997,0.999)</f>
        <v>0.95</v>
      </c>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c r="EB10" s="58"/>
      <c r="EC10" s="58"/>
      <c r="ED10" s="58"/>
      <c r="EE10" s="58"/>
      <c r="EF10" s="58"/>
      <c r="EG10" s="58"/>
      <c r="EH10" s="58"/>
      <c r="EI10" s="58"/>
      <c r="EJ10" s="58"/>
      <c r="EK10" s="58"/>
      <c r="EL10" s="58"/>
      <c r="EM10" s="58"/>
      <c r="EN10" s="58"/>
      <c r="EO10" s="58"/>
    </row>
    <row r="11" spans="1:145" outlineLevel="1" x14ac:dyDescent="0.2">
      <c r="B11" s="17">
        <f xml:space="preserve"> 1 - $C$29 / $C$30</f>
        <v>0.72717544495741326</v>
      </c>
      <c r="C11" s="17">
        <f xml:space="preserve"> MAX(0,1 - ($C$29 + 2*($B$28+1))/$C$30)</f>
        <v>0.57188162490851691</v>
      </c>
      <c r="D11" s="18">
        <v>0.13887504853365285</v>
      </c>
      <c r="E11" s="18">
        <v>7.3170731707317069E-2</v>
      </c>
      <c r="F11" s="19">
        <v>246</v>
      </c>
      <c r="G11" s="19">
        <v>100</v>
      </c>
      <c r="H11" s="17">
        <f>_xlfn.NORM.S.INV(1-(1-I11)/2)</f>
        <v>1.9599639845400536</v>
      </c>
      <c r="I11" s="20">
        <f>$AS$10</f>
        <v>0.95</v>
      </c>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58"/>
      <c r="CM11" s="58"/>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58"/>
      <c r="EO11" s="58"/>
    </row>
    <row r="12" spans="1:145" x14ac:dyDescent="0.2">
      <c r="A12" s="73"/>
      <c r="AR12" s="58"/>
      <c r="AS12" s="58"/>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58"/>
      <c r="CM12" s="58"/>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58"/>
      <c r="EN12" s="58"/>
      <c r="EO12" s="58"/>
    </row>
    <row r="13" spans="1:145" x14ac:dyDescent="0.2">
      <c r="A13" s="11" t="s">
        <v>261</v>
      </c>
      <c r="AR13" s="58" t="s">
        <v>115</v>
      </c>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c r="EO13" s="58"/>
    </row>
    <row r="14" spans="1:145" ht="10.8" outlineLevel="1" thickBot="1" x14ac:dyDescent="0.25">
      <c r="A14" s="15" t="s">
        <v>104</v>
      </c>
      <c r="B14" s="15" t="s">
        <v>105</v>
      </c>
      <c r="C14" s="15" t="s">
        <v>106</v>
      </c>
      <c r="D14" s="15" t="s">
        <v>107</v>
      </c>
      <c r="E14" s="15" t="s">
        <v>108</v>
      </c>
      <c r="F14" s="15" t="str">
        <f>IF($I$11&gt;99%,("Lower"&amp;TEXT($I$11,"0.0%")),("Lower"&amp;TEXT($I$11,"0%")))</f>
        <v>Lower95%</v>
      </c>
      <c r="G14" s="15" t="str">
        <f>IF($I$11&gt;99%,("Upper"&amp;TEXT($I$11,"0.0%")),("Upper"&amp;TEXT($I$11,"0%")))</f>
        <v>Upper95%</v>
      </c>
      <c r="H14" s="15" t="s">
        <v>110</v>
      </c>
      <c r="I14" s="15" t="s">
        <v>109</v>
      </c>
      <c r="AR14" s="58" t="s">
        <v>9</v>
      </c>
      <c r="AS14" s="58" t="s">
        <v>112</v>
      </c>
      <c r="AT14" s="58" t="s">
        <v>13</v>
      </c>
      <c r="AU14" s="58" t="s">
        <v>113</v>
      </c>
      <c r="AV14" s="58" t="s">
        <v>20</v>
      </c>
      <c r="AW14" s="58" t="s">
        <v>24</v>
      </c>
      <c r="AX14" s="58" t="s">
        <v>27</v>
      </c>
      <c r="AY14" s="58" t="s">
        <v>26</v>
      </c>
      <c r="AZ14" s="58" t="s">
        <v>114</v>
      </c>
      <c r="BA14" s="58" t="s">
        <v>111</v>
      </c>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c r="EB14" s="58"/>
      <c r="EC14" s="58"/>
      <c r="ED14" s="58"/>
      <c r="EE14" s="58"/>
      <c r="EF14" s="58"/>
      <c r="EG14" s="58"/>
      <c r="EH14" s="58"/>
      <c r="EI14" s="58"/>
      <c r="EJ14" s="58"/>
      <c r="EK14" s="58"/>
      <c r="EL14" s="58"/>
      <c r="EM14" s="58"/>
      <c r="EN14" s="58"/>
      <c r="EO14" s="58"/>
    </row>
    <row r="15" spans="1:145" outlineLevel="1" x14ac:dyDescent="0.2">
      <c r="A15" s="21" t="s">
        <v>111</v>
      </c>
      <c r="B15" s="14">
        <v>-26.371006176154641</v>
      </c>
      <c r="C15" s="14">
        <v>9.7208346781438966</v>
      </c>
      <c r="D15" s="14">
        <f t="shared" ref="D15:D24" si="0">B15 / C15</f>
        <v>-2.7128335219450457</v>
      </c>
      <c r="E15" s="14">
        <f t="shared" ref="E15:E24" si="1">2*(1-_xlfn.NORM.S.DIST(ABS(B15)/C15,1))</f>
        <v>6.6710611702289757E-3</v>
      </c>
      <c r="F15" s="14">
        <f t="shared" ref="F15:F24" si="2">B15 - $H$11 * C15</f>
        <v>-45.423492044984684</v>
      </c>
      <c r="G15" s="14">
        <f t="shared" ref="G15:G24" si="3">B15 + $H$11 * C15</f>
        <v>-7.3185203073246008</v>
      </c>
      <c r="H15" s="14"/>
      <c r="I15" s="14"/>
      <c r="AR15" s="58">
        <v>54.667443963641531</v>
      </c>
      <c r="AS15" s="58">
        <v>-12.739382989681797</v>
      </c>
      <c r="AT15" s="58">
        <v>20.125012980741904</v>
      </c>
      <c r="AU15" s="58">
        <v>9.1746969849700122</v>
      </c>
      <c r="AV15" s="58">
        <v>-6.5934851971745756</v>
      </c>
      <c r="AW15" s="58">
        <v>1.5220717815145575</v>
      </c>
      <c r="AX15" s="58">
        <v>13.417570712419399</v>
      </c>
      <c r="AY15" s="58">
        <v>-11.290525622744388</v>
      </c>
      <c r="AZ15" s="58">
        <v>-15.861469458425233</v>
      </c>
      <c r="BA15" s="58">
        <v>-69.84904662735299</v>
      </c>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58"/>
      <c r="EO15" s="58"/>
    </row>
    <row r="16" spans="1:145" outlineLevel="1" x14ac:dyDescent="0.2">
      <c r="A16" s="21" t="s">
        <v>9</v>
      </c>
      <c r="B16" s="14">
        <v>21.35363535867506</v>
      </c>
      <c r="C16" s="14">
        <v>7.3937435689670448</v>
      </c>
      <c r="D16" s="143">
        <f t="shared" si="0"/>
        <v>2.8880681564749349</v>
      </c>
      <c r="E16" s="14">
        <f t="shared" si="1"/>
        <v>3.8761587265572217E-3</v>
      </c>
      <c r="F16" s="14">
        <f t="shared" si="2"/>
        <v>6.8621642525750151</v>
      </c>
      <c r="G16" s="14">
        <f t="shared" si="3"/>
        <v>35.845106464775107</v>
      </c>
      <c r="H16" s="14">
        <v>5.3707600182868251</v>
      </c>
      <c r="I16" s="77">
        <f>(B16*0.277399343819621)/(PI()/SQRT(3))</f>
        <v>3.2657881315118895</v>
      </c>
      <c r="AR16" s="58">
        <v>-12.739382989681816</v>
      </c>
      <c r="AS16" s="58">
        <v>4.5114100672904609</v>
      </c>
      <c r="AT16" s="58">
        <v>-5.0020372818244185</v>
      </c>
      <c r="AU16" s="58">
        <v>-2.418641091035187</v>
      </c>
      <c r="AV16" s="58">
        <v>1.9761310084628909</v>
      </c>
      <c r="AW16" s="58">
        <v>-0.67061511056722489</v>
      </c>
      <c r="AX16" s="58">
        <v>-3.6599631869377784</v>
      </c>
      <c r="AY16" s="58">
        <v>3.3978765346714401</v>
      </c>
      <c r="AZ16" s="58">
        <v>3.8253061627339187</v>
      </c>
      <c r="BA16" s="58">
        <v>15.130213915181374</v>
      </c>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58"/>
      <c r="EC16" s="58"/>
      <c r="ED16" s="58"/>
      <c r="EE16" s="58"/>
      <c r="EF16" s="58"/>
      <c r="EG16" s="58"/>
      <c r="EH16" s="58"/>
      <c r="EI16" s="58"/>
      <c r="EJ16" s="58"/>
      <c r="EK16" s="58"/>
      <c r="EL16" s="58"/>
      <c r="EM16" s="58"/>
      <c r="EN16" s="58"/>
      <c r="EO16" s="58"/>
    </row>
    <row r="17" spans="1:145" outlineLevel="1" x14ac:dyDescent="0.2">
      <c r="A17" s="21" t="s">
        <v>112</v>
      </c>
      <c r="B17" s="14">
        <v>-6.7749489937157081</v>
      </c>
      <c r="C17" s="14">
        <v>2.1240080195918427</v>
      </c>
      <c r="D17" s="144">
        <f t="shared" si="0"/>
        <v>-3.1897002888989126</v>
      </c>
      <c r="E17" s="14">
        <f t="shared" si="1"/>
        <v>1.4242041144181261E-3</v>
      </c>
      <c r="F17" s="14">
        <f t="shared" si="2"/>
        <v>-10.937928214989965</v>
      </c>
      <c r="G17" s="14">
        <f t="shared" si="3"/>
        <v>-2.6119697724414515</v>
      </c>
      <c r="H17" s="14">
        <v>1.2736391427897205</v>
      </c>
      <c r="I17" s="79">
        <f>(B17*0.239773412201199)/(PI()/SQRT(3))</f>
        <v>-0.89560767841493605</v>
      </c>
      <c r="AR17" s="58">
        <v>20.125012980741904</v>
      </c>
      <c r="AS17" s="58">
        <v>-5.0020372818244105</v>
      </c>
      <c r="AT17" s="58">
        <v>9.1572959709015507</v>
      </c>
      <c r="AU17" s="58">
        <v>3.9525033648300369</v>
      </c>
      <c r="AV17" s="58">
        <v>-2.3310051222602053</v>
      </c>
      <c r="AW17" s="58">
        <v>0.61319024753369133</v>
      </c>
      <c r="AX17" s="58">
        <v>5.4385127720057538</v>
      </c>
      <c r="AY17" s="58">
        <v>-4.079408394044628</v>
      </c>
      <c r="AZ17" s="58">
        <v>-6.0451943411973499</v>
      </c>
      <c r="BA17" s="58">
        <v>-26.48942419801234</v>
      </c>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58"/>
      <c r="EI17" s="58"/>
      <c r="EJ17" s="58"/>
      <c r="EK17" s="58"/>
      <c r="EL17" s="58"/>
      <c r="EM17" s="58"/>
      <c r="EN17" s="58"/>
      <c r="EO17" s="58"/>
    </row>
    <row r="18" spans="1:145" outlineLevel="1" x14ac:dyDescent="0.2">
      <c r="A18" s="21" t="s">
        <v>13</v>
      </c>
      <c r="B18" s="14">
        <v>8.4729487484169468</v>
      </c>
      <c r="C18" s="14">
        <v>3.0261024389305713</v>
      </c>
      <c r="D18" s="80">
        <f t="shared" si="0"/>
        <v>2.7999543701538729</v>
      </c>
      <c r="E18" s="14">
        <f t="shared" si="1"/>
        <v>5.1109830686788538E-3</v>
      </c>
      <c r="F18" s="14">
        <f t="shared" si="2"/>
        <v>2.5418969545842103</v>
      </c>
      <c r="G18" s="14">
        <f t="shared" si="3"/>
        <v>14.404000542249683</v>
      </c>
      <c r="H18" s="14">
        <v>1.7874898582742245</v>
      </c>
      <c r="I18" s="77">
        <f>(B18*0.337078676542325)/(PI()/SQRT(3))</f>
        <v>1.5746230850252565</v>
      </c>
      <c r="AR18" s="58">
        <v>9.1746969849700086</v>
      </c>
      <c r="AS18" s="58">
        <v>-2.418641091035183</v>
      </c>
      <c r="AT18" s="58">
        <v>3.9525033648300361</v>
      </c>
      <c r="AU18" s="58">
        <v>3.2708789315202016</v>
      </c>
      <c r="AV18" s="58">
        <v>-1.2627463761810664</v>
      </c>
      <c r="AW18" s="58">
        <v>-1.0421637606912641E-2</v>
      </c>
      <c r="AX18" s="58">
        <v>2.0290003664839178</v>
      </c>
      <c r="AY18" s="58">
        <v>-1.4608064551458768</v>
      </c>
      <c r="AZ18" s="58">
        <v>-2.9867790519480892</v>
      </c>
      <c r="BA18" s="58">
        <v>-11.757607664534952</v>
      </c>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c r="EO18" s="58"/>
    </row>
    <row r="19" spans="1:145" outlineLevel="1" x14ac:dyDescent="0.2">
      <c r="A19" s="21" t="s">
        <v>113</v>
      </c>
      <c r="B19" s="14">
        <v>2.6669922651303244</v>
      </c>
      <c r="C19" s="14">
        <v>1.8085571407948939</v>
      </c>
      <c r="D19" s="81">
        <f t="shared" si="0"/>
        <v>1.4746519227797981</v>
      </c>
      <c r="E19" s="14">
        <f t="shared" si="1"/>
        <v>0.14030614780432993</v>
      </c>
      <c r="F19" s="14">
        <f t="shared" si="2"/>
        <v>-0.87771459481040282</v>
      </c>
      <c r="G19" s="14">
        <f t="shared" si="3"/>
        <v>6.2116991250710516</v>
      </c>
      <c r="H19" s="14">
        <v>1.3585711246273566</v>
      </c>
      <c r="I19" s="77">
        <f>(B19*0.467865676261602)/(PI()/SQRT(3))</f>
        <v>0.68794496475991274</v>
      </c>
      <c r="AR19" s="58">
        <v>-6.5934851971746209</v>
      </c>
      <c r="AS19" s="58">
        <v>1.9761310084628987</v>
      </c>
      <c r="AT19" s="58">
        <v>-2.3310051222602226</v>
      </c>
      <c r="AU19" s="58">
        <v>-1.2627463761810744</v>
      </c>
      <c r="AV19" s="58">
        <v>2.1450473449778813</v>
      </c>
      <c r="AW19" s="58">
        <v>-0.26710471299424959</v>
      </c>
      <c r="AX19" s="58">
        <v>-2.0440632493378272</v>
      </c>
      <c r="AY19" s="58">
        <v>2.1734451066654303</v>
      </c>
      <c r="AZ19" s="58">
        <v>1.9706447436430161</v>
      </c>
      <c r="BA19" s="58">
        <v>7.0787363952546594</v>
      </c>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58"/>
      <c r="EI19" s="58"/>
      <c r="EJ19" s="58"/>
      <c r="EK19" s="58"/>
      <c r="EL19" s="58"/>
      <c r="EM19" s="58"/>
      <c r="EN19" s="58"/>
      <c r="EO19" s="58"/>
    </row>
    <row r="20" spans="1:145" outlineLevel="1" x14ac:dyDescent="0.2">
      <c r="A20" s="21" t="s">
        <v>20</v>
      </c>
      <c r="B20" s="14">
        <v>-4.3745857151487879</v>
      </c>
      <c r="C20" s="14">
        <v>1.4645980148074356</v>
      </c>
      <c r="D20" s="145">
        <f t="shared" si="0"/>
        <v>-2.9868849137583706</v>
      </c>
      <c r="E20" s="14">
        <f t="shared" si="1"/>
        <v>2.8183579762268707E-3</v>
      </c>
      <c r="F20" s="14">
        <f t="shared" si="2"/>
        <v>-7.2451450760002221</v>
      </c>
      <c r="G20" s="14">
        <f t="shared" si="3"/>
        <v>-1.5040263542973542</v>
      </c>
      <c r="H20" s="14">
        <v>1.1125048182587185</v>
      </c>
      <c r="I20" s="79">
        <f>(B20*0.393935274924194)/(PI()/SQRT(3))</f>
        <v>-0.95010708480657369</v>
      </c>
      <c r="AR20" s="58">
        <v>1.5220717815145457</v>
      </c>
      <c r="AS20" s="58">
        <v>-0.67061511056722167</v>
      </c>
      <c r="AT20" s="58">
        <v>0.61319024753368723</v>
      </c>
      <c r="AU20" s="58">
        <v>-1.0421637606914367E-2</v>
      </c>
      <c r="AV20" s="58">
        <v>-0.26710471299424632</v>
      </c>
      <c r="AW20" s="58">
        <v>1.7163203804532916</v>
      </c>
      <c r="AX20" s="58">
        <v>0.93124695599825091</v>
      </c>
      <c r="AY20" s="58">
        <v>-0.66715172390240907</v>
      </c>
      <c r="AZ20" s="58">
        <v>-0.17756368870671757</v>
      </c>
      <c r="BA20" s="58">
        <v>-3.2373145065811126</v>
      </c>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58"/>
      <c r="EN20" s="58"/>
      <c r="EO20" s="58"/>
    </row>
    <row r="21" spans="1:145" outlineLevel="1" x14ac:dyDescent="0.2">
      <c r="A21" s="132" t="s">
        <v>24</v>
      </c>
      <c r="B21" s="133">
        <v>1.1266024068589653</v>
      </c>
      <c r="C21" s="133">
        <v>1.3100841119765141</v>
      </c>
      <c r="D21" s="176">
        <f t="shared" si="0"/>
        <v>0.85994662217471574</v>
      </c>
      <c r="E21" s="133">
        <f t="shared" si="1"/>
        <v>0.38981846698424527</v>
      </c>
      <c r="F21" s="133">
        <f t="shared" si="2"/>
        <v>-1.441115269333141</v>
      </c>
      <c r="G21" s="133">
        <f t="shared" si="3"/>
        <v>3.6943200830510716</v>
      </c>
      <c r="H21" s="133">
        <v>1.1057207882509918</v>
      </c>
      <c r="I21" s="177">
        <f>(B21*0.341504299621586)/(PI()/SQRT(3))</f>
        <v>0.21211803989621544</v>
      </c>
      <c r="AR21" s="58">
        <v>13.417570712419403</v>
      </c>
      <c r="AS21" s="58">
        <v>-3.6599631869377744</v>
      </c>
      <c r="AT21" s="58">
        <v>5.4385127720057556</v>
      </c>
      <c r="AU21" s="58">
        <v>2.0290003664839196</v>
      </c>
      <c r="AV21" s="58">
        <v>-2.0440632493378157</v>
      </c>
      <c r="AW21" s="58">
        <v>0.93124695599825413</v>
      </c>
      <c r="AX21" s="58">
        <v>5.4987816837957277</v>
      </c>
      <c r="AY21" s="58">
        <v>-3.522431308626127</v>
      </c>
      <c r="AZ21" s="58">
        <v>-3.841280193700872</v>
      </c>
      <c r="BA21" s="58">
        <v>-18.34325027260709</v>
      </c>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c r="EO21" s="58"/>
    </row>
    <row r="22" spans="1:145" outlineLevel="1" x14ac:dyDescent="0.2">
      <c r="A22" s="21" t="s">
        <v>27</v>
      </c>
      <c r="B22" s="14">
        <v>7.8701147964055833</v>
      </c>
      <c r="C22" s="14">
        <v>2.3449481196384125</v>
      </c>
      <c r="D22" s="146">
        <f t="shared" si="0"/>
        <v>3.3561999647220953</v>
      </c>
      <c r="E22" s="14">
        <f t="shared" si="1"/>
        <v>7.9021410945001591E-4</v>
      </c>
      <c r="F22" s="14">
        <f t="shared" si="2"/>
        <v>3.2741009362993738</v>
      </c>
      <c r="G22" s="14">
        <f t="shared" si="3"/>
        <v>12.466128656511792</v>
      </c>
      <c r="H22" s="14">
        <v>1.0660939259458091</v>
      </c>
      <c r="I22" s="77">
        <f>(B22*0.497279808122101)/(PI()/SQRT(3))</f>
        <v>2.1577078771928067</v>
      </c>
      <c r="AR22" s="58">
        <v>-11.290525622744443</v>
      </c>
      <c r="AS22" s="58">
        <v>3.3978765346714486</v>
      </c>
      <c r="AT22" s="58">
        <v>-4.0794083940446493</v>
      </c>
      <c r="AU22" s="58">
        <v>-1.4608064551458868</v>
      </c>
      <c r="AV22" s="58">
        <v>2.1734451066654277</v>
      </c>
      <c r="AW22" s="58">
        <v>-0.66715172390241373</v>
      </c>
      <c r="AX22" s="58">
        <v>-3.5224313086261407</v>
      </c>
      <c r="AY22" s="58">
        <v>4.1212042746658986</v>
      </c>
      <c r="AZ22" s="58">
        <v>3.2271177935717357</v>
      </c>
      <c r="BA22" s="58">
        <v>12.91565367377031</v>
      </c>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c r="EO22" s="58"/>
    </row>
    <row r="23" spans="1:145" outlineLevel="1" x14ac:dyDescent="0.2">
      <c r="A23" s="21" t="s">
        <v>26</v>
      </c>
      <c r="B23" s="14">
        <v>-7.1990622357637672</v>
      </c>
      <c r="C23" s="14">
        <v>2.0300749431156229</v>
      </c>
      <c r="D23" s="147">
        <f t="shared" si="0"/>
        <v>-3.5462051586702161</v>
      </c>
      <c r="E23" s="14">
        <f t="shared" si="1"/>
        <v>3.9082181224880941E-4</v>
      </c>
      <c r="F23" s="14">
        <f t="shared" si="2"/>
        <v>-11.177936010187587</v>
      </c>
      <c r="G23" s="14">
        <f t="shared" si="3"/>
        <v>-3.2201884613399483</v>
      </c>
      <c r="H23" s="14">
        <v>1.0243926575198261</v>
      </c>
      <c r="I23" s="79">
        <f>(B23*0.260947463860013)/(PI()/SQRT(3))</f>
        <v>-1.035713800344219</v>
      </c>
      <c r="AR23" s="58">
        <v>-15.861469458425244</v>
      </c>
      <c r="AS23" s="58">
        <v>3.8253061627339155</v>
      </c>
      <c r="AT23" s="58">
        <v>-6.0451943411973543</v>
      </c>
      <c r="AU23" s="58">
        <v>-2.9867790519480923</v>
      </c>
      <c r="AV23" s="58">
        <v>1.9706447436430046</v>
      </c>
      <c r="AW23" s="58">
        <v>-0.17756368870672129</v>
      </c>
      <c r="AX23" s="58">
        <v>-3.8412801937008738</v>
      </c>
      <c r="AY23" s="58">
        <v>3.2271177935717223</v>
      </c>
      <c r="AZ23" s="58">
        <v>4.8866660081578415</v>
      </c>
      <c r="BA23" s="58">
        <v>19.976262284864568</v>
      </c>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c r="EO23" s="58"/>
    </row>
    <row r="24" spans="1:145" outlineLevel="1" x14ac:dyDescent="0.2">
      <c r="A24" s="21" t="s">
        <v>114</v>
      </c>
      <c r="B24" s="14">
        <v>-5.9802119600620971</v>
      </c>
      <c r="C24" s="14">
        <v>2.2105804686004626</v>
      </c>
      <c r="D24" s="148">
        <f t="shared" si="0"/>
        <v>-2.7052677090955299</v>
      </c>
      <c r="E24" s="14">
        <f t="shared" si="1"/>
        <v>6.8249362674792646E-3</v>
      </c>
      <c r="F24" s="14">
        <f t="shared" si="2"/>
        <v>-10.312870063446677</v>
      </c>
      <c r="G24" s="14">
        <f t="shared" si="3"/>
        <v>-1.6475538566775159</v>
      </c>
      <c r="H24" s="14">
        <v>5.8251265984984695</v>
      </c>
      <c r="I24" s="79">
        <f>(B24*1)/(PI()/SQRT(3))</f>
        <v>-3.297063654329226</v>
      </c>
      <c r="AR24" s="58">
        <v>-69.849046627352934</v>
      </c>
      <c r="AS24" s="58">
        <v>15.130213915181336</v>
      </c>
      <c r="AT24" s="58">
        <v>-26.489424198012326</v>
      </c>
      <c r="AU24" s="58">
        <v>-11.757607664534948</v>
      </c>
      <c r="AV24" s="58">
        <v>7.0787363952545936</v>
      </c>
      <c r="AW24" s="58">
        <v>-3.2373145065811246</v>
      </c>
      <c r="AX24" s="58">
        <v>-18.343250272607072</v>
      </c>
      <c r="AY24" s="58">
        <v>12.915653673770226</v>
      </c>
      <c r="AZ24" s="58">
        <v>19.976262284864539</v>
      </c>
      <c r="BA24" s="58">
        <v>94.494626839804937</v>
      </c>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c r="CB24" s="58"/>
      <c r="CC24" s="58"/>
      <c r="CD24" s="58"/>
      <c r="CE24" s="58"/>
      <c r="CF24" s="58"/>
      <c r="CG24" s="58"/>
      <c r="CH24" s="58"/>
      <c r="CI24" s="58"/>
      <c r="CJ24" s="58"/>
      <c r="CK24" s="58"/>
      <c r="CL24" s="58"/>
      <c r="CM24" s="58"/>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c r="EO24" s="58"/>
    </row>
    <row r="25" spans="1:145" x14ac:dyDescent="0.2">
      <c r="A25" s="73"/>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c r="EL25" s="58"/>
      <c r="EM25" s="58"/>
      <c r="EN25" s="58"/>
      <c r="EO25" s="58"/>
    </row>
    <row r="26" spans="1:145" x14ac:dyDescent="0.2">
      <c r="A26" s="11" t="s">
        <v>262</v>
      </c>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c r="EO26" s="58"/>
    </row>
    <row r="27" spans="1:145" ht="10.8" hidden="1" outlineLevel="1" thickBot="1" x14ac:dyDescent="0.25">
      <c r="A27" s="24" t="s">
        <v>117</v>
      </c>
      <c r="B27" s="15" t="s">
        <v>118</v>
      </c>
      <c r="C27" s="15" t="s">
        <v>119</v>
      </c>
      <c r="D27" s="12"/>
      <c r="E27" s="15" t="s">
        <v>108</v>
      </c>
      <c r="F27" s="15" t="s">
        <v>120</v>
      </c>
      <c r="G27" s="15" t="s">
        <v>121</v>
      </c>
      <c r="H27" s="12"/>
      <c r="I27" s="15" t="s">
        <v>122</v>
      </c>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c r="CE27" s="58"/>
      <c r="CF27" s="58"/>
      <c r="CG27" s="58"/>
      <c r="CH27" s="58"/>
      <c r="CI27" s="58"/>
      <c r="CJ27" s="58"/>
      <c r="CK27" s="58"/>
      <c r="CL27" s="58"/>
      <c r="CM27" s="58"/>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c r="EO27" s="58"/>
    </row>
    <row r="28" spans="1:145" hidden="1" outlineLevel="1" x14ac:dyDescent="0.2">
      <c r="A28" s="21" t="s">
        <v>123</v>
      </c>
      <c r="B28" s="19">
        <v>9</v>
      </c>
      <c r="C28" s="18">
        <f>C30 - C29</f>
        <v>93.651562532037957</v>
      </c>
      <c r="D28" s="5" t="s">
        <v>124</v>
      </c>
      <c r="E28" s="18">
        <f>_xlfn.CHISQ.DIST.RT(C28,B28)</f>
        <v>3.0049830143077168E-16</v>
      </c>
      <c r="F28" s="18">
        <f>C29+2*(1+B28)</f>
        <v>55.13656305919762</v>
      </c>
      <c r="G28" s="18">
        <f>$AS$62</f>
        <v>0.96089181286549719</v>
      </c>
      <c r="H28" s="18" t="s">
        <v>125</v>
      </c>
      <c r="I28" s="18">
        <f>1-C29/C30</f>
        <v>0.72717544495741326</v>
      </c>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c r="EO28" s="58"/>
    </row>
    <row r="29" spans="1:145" hidden="1" outlineLevel="1" x14ac:dyDescent="0.2">
      <c r="A29" s="21" t="s">
        <v>126</v>
      </c>
      <c r="B29" s="19">
        <v>236</v>
      </c>
      <c r="C29" s="18">
        <v>35.13656305919762</v>
      </c>
      <c r="D29" s="5" t="s">
        <v>127</v>
      </c>
      <c r="E29" s="18"/>
      <c r="F29" s="18"/>
      <c r="G29" s="18"/>
      <c r="H29" s="18" t="s">
        <v>128</v>
      </c>
      <c r="I29" s="18">
        <f>1-EXP(((C29/2)-(C30/2))*(2/$F$11))</f>
        <v>0.3166153553921256</v>
      </c>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c r="EO29" s="58"/>
    </row>
    <row r="30" spans="1:145" hidden="1" outlineLevel="1" x14ac:dyDescent="0.2">
      <c r="A30" s="21" t="s">
        <v>129</v>
      </c>
      <c r="B30" s="19">
        <v>245</v>
      </c>
      <c r="C30" s="18">
        <f>-2*(($F$11*(1-$E$11))*LN(1-$E$11)+$F$11*$E$11*LN($E$11))</f>
        <v>128.78812559123557</v>
      </c>
      <c r="D30" s="5" t="s">
        <v>130</v>
      </c>
      <c r="E30" s="18"/>
      <c r="F30" s="18"/>
      <c r="G30" s="18"/>
      <c r="H30" s="18" t="s">
        <v>131</v>
      </c>
      <c r="I30" s="18">
        <f xml:space="preserve"> I29/(1-(($E$11^$E$11)*((1-$E$11)^(1-$E$11)))^2)</f>
        <v>0.77682951562523228</v>
      </c>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c r="EO30" s="58"/>
    </row>
    <row r="31" spans="1:145" collapsed="1" x14ac:dyDescent="0.2">
      <c r="A31" s="73"/>
      <c r="B31" s="16"/>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c r="EO31" s="58"/>
    </row>
    <row r="32" spans="1:145" x14ac:dyDescent="0.2">
      <c r="A32" s="11" t="s">
        <v>263</v>
      </c>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c r="EO32" s="58"/>
    </row>
    <row r="33" spans="1:145" ht="10.8" hidden="1" outlineLevel="1" thickBot="1" x14ac:dyDescent="0.25">
      <c r="A33" s="26" t="s">
        <v>104</v>
      </c>
      <c r="B33" s="12" t="s">
        <v>133</v>
      </c>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c r="EB33" s="58"/>
      <c r="EC33" s="58"/>
      <c r="ED33" s="58"/>
      <c r="EE33" s="58"/>
      <c r="EF33" s="58"/>
      <c r="EG33" s="58"/>
      <c r="EH33" s="58"/>
      <c r="EI33" s="58"/>
      <c r="EJ33" s="58"/>
      <c r="EK33" s="58"/>
      <c r="EL33" s="58"/>
      <c r="EM33" s="58"/>
      <c r="EN33" s="58"/>
      <c r="EO33" s="58"/>
    </row>
    <row r="34" spans="1:145" ht="10.8" hidden="1" outlineLevel="1" thickBot="1" x14ac:dyDescent="0.25">
      <c r="A34" s="25" t="s">
        <v>111</v>
      </c>
      <c r="B34" s="27">
        <v>1</v>
      </c>
      <c r="C34" s="28" t="s">
        <v>134</v>
      </c>
      <c r="D34" s="18"/>
      <c r="E34" s="18"/>
      <c r="F34" s="18"/>
      <c r="G34" s="18"/>
      <c r="H34" s="18"/>
      <c r="I34" s="18"/>
      <c r="J34" s="18"/>
      <c r="K34" s="18"/>
      <c r="AR34" s="58"/>
      <c r="AS34" s="58"/>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c r="EA34" s="58"/>
      <c r="EB34" s="58"/>
      <c r="EC34" s="58"/>
      <c r="ED34" s="58"/>
      <c r="EE34" s="58"/>
      <c r="EF34" s="58"/>
      <c r="EG34" s="58"/>
      <c r="EH34" s="58"/>
      <c r="EI34" s="58"/>
      <c r="EJ34" s="58"/>
      <c r="EK34" s="58"/>
      <c r="EL34" s="58"/>
      <c r="EM34" s="58"/>
      <c r="EN34" s="58"/>
      <c r="EO34" s="58"/>
    </row>
    <row r="35" spans="1:145" ht="10.8" hidden="1" outlineLevel="1" thickBot="1" x14ac:dyDescent="0.25">
      <c r="A35" s="25" t="s">
        <v>9</v>
      </c>
      <c r="B35" s="27">
        <v>-0.97183501243678505</v>
      </c>
      <c r="C35" s="27">
        <v>1</v>
      </c>
      <c r="D35" s="28" t="s">
        <v>135</v>
      </c>
      <c r="E35" s="18"/>
      <c r="F35" s="18"/>
      <c r="G35" s="18"/>
      <c r="H35" s="18"/>
      <c r="I35" s="18"/>
      <c r="J35" s="18"/>
      <c r="K35" s="1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c r="EA35" s="58"/>
      <c r="EB35" s="58"/>
      <c r="EC35" s="58"/>
      <c r="ED35" s="58"/>
      <c r="EE35" s="58"/>
      <c r="EF35" s="58"/>
      <c r="EG35" s="58"/>
      <c r="EH35" s="58"/>
      <c r="EI35" s="58"/>
      <c r="EJ35" s="58"/>
      <c r="EK35" s="58"/>
      <c r="EL35" s="58"/>
      <c r="EM35" s="58"/>
      <c r="EN35" s="58"/>
      <c r="EO35" s="58"/>
    </row>
    <row r="36" spans="1:145" ht="10.8" hidden="1" outlineLevel="1" thickBot="1" x14ac:dyDescent="0.25">
      <c r="A36" s="25" t="s">
        <v>112</v>
      </c>
      <c r="B36" s="27">
        <v>0.73279982830764812</v>
      </c>
      <c r="C36" s="149">
        <v>-0.81119984274016466</v>
      </c>
      <c r="D36" s="27">
        <v>1</v>
      </c>
      <c r="E36" s="28" t="s">
        <v>136</v>
      </c>
      <c r="F36" s="18"/>
      <c r="G36" s="18"/>
      <c r="H36" s="18"/>
      <c r="I36" s="18"/>
      <c r="J36" s="18"/>
      <c r="K36" s="18"/>
      <c r="AR36" s="58"/>
      <c r="AS36" s="5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58"/>
      <c r="CZ36" s="58"/>
      <c r="DA36" s="58"/>
      <c r="DB36" s="58"/>
      <c r="DC36" s="58"/>
      <c r="DD36" s="58"/>
      <c r="DE36" s="58"/>
      <c r="DF36" s="58"/>
      <c r="DG36" s="58"/>
      <c r="DH36" s="58"/>
      <c r="DI36" s="58"/>
      <c r="DJ36" s="58"/>
      <c r="DK36" s="58"/>
      <c r="DL36" s="58"/>
      <c r="DM36" s="58"/>
      <c r="DN36" s="58"/>
      <c r="DO36" s="58"/>
      <c r="DP36" s="58"/>
      <c r="DQ36" s="58"/>
      <c r="DR36" s="58"/>
      <c r="DS36" s="58"/>
      <c r="DT36" s="58"/>
      <c r="DU36" s="58"/>
      <c r="DV36" s="58"/>
      <c r="DW36" s="58"/>
      <c r="DX36" s="58"/>
      <c r="DY36" s="58"/>
      <c r="DZ36" s="58"/>
      <c r="EA36" s="58"/>
      <c r="EB36" s="58"/>
      <c r="EC36" s="58"/>
      <c r="ED36" s="58"/>
      <c r="EE36" s="58"/>
      <c r="EF36" s="58"/>
      <c r="EG36" s="58"/>
      <c r="EH36" s="58"/>
      <c r="EI36" s="58"/>
      <c r="EJ36" s="58"/>
      <c r="EK36" s="58"/>
      <c r="EL36" s="58"/>
      <c r="EM36" s="58"/>
      <c r="EN36" s="58"/>
      <c r="EO36" s="58"/>
    </row>
    <row r="37" spans="1:145" ht="10.8" hidden="1" outlineLevel="1" thickBot="1" x14ac:dyDescent="0.25">
      <c r="A37" s="25" t="s">
        <v>13</v>
      </c>
      <c r="B37" s="27">
        <v>-0.90050335535977144</v>
      </c>
      <c r="C37" s="150">
        <v>0.89947305789527121</v>
      </c>
      <c r="D37" s="110">
        <v>-0.77822852735553516</v>
      </c>
      <c r="E37" s="27">
        <v>1</v>
      </c>
      <c r="F37" s="28" t="s">
        <v>137</v>
      </c>
      <c r="G37" s="18"/>
      <c r="H37" s="18"/>
      <c r="I37" s="18"/>
      <c r="J37" s="18"/>
      <c r="K37" s="1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c r="EA37" s="58"/>
      <c r="EB37" s="58"/>
      <c r="EC37" s="58"/>
      <c r="ED37" s="58"/>
      <c r="EE37" s="58"/>
      <c r="EF37" s="58"/>
      <c r="EG37" s="58"/>
      <c r="EH37" s="58"/>
      <c r="EI37" s="58"/>
      <c r="EJ37" s="58"/>
      <c r="EK37" s="58"/>
      <c r="EL37" s="58"/>
      <c r="EM37" s="58"/>
      <c r="EN37" s="58"/>
      <c r="EO37" s="58"/>
    </row>
    <row r="38" spans="1:145" ht="10.8" hidden="1" outlineLevel="1" thickBot="1" x14ac:dyDescent="0.25">
      <c r="A38" s="25" t="s">
        <v>113</v>
      </c>
      <c r="B38" s="27">
        <v>-0.66877983898232762</v>
      </c>
      <c r="C38" s="151">
        <v>0.68611215092013933</v>
      </c>
      <c r="D38" s="152">
        <v>-0.62962656025442987</v>
      </c>
      <c r="E38" s="153">
        <v>0.72219817735027569</v>
      </c>
      <c r="F38" s="27">
        <v>1</v>
      </c>
      <c r="G38" s="28" t="s">
        <v>138</v>
      </c>
      <c r="H38" s="18"/>
      <c r="I38" s="18"/>
      <c r="J38" s="18"/>
      <c r="K38" s="1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58"/>
      <c r="DD38" s="58"/>
      <c r="DE38" s="58"/>
      <c r="DF38" s="58"/>
      <c r="DG38" s="58"/>
      <c r="DH38" s="58"/>
      <c r="DI38" s="58"/>
      <c r="DJ38" s="58"/>
      <c r="DK38" s="58"/>
      <c r="DL38" s="58"/>
      <c r="DM38" s="58"/>
      <c r="DN38" s="58"/>
      <c r="DO38" s="58"/>
      <c r="DP38" s="58"/>
      <c r="DQ38" s="58"/>
      <c r="DR38" s="58"/>
      <c r="DS38" s="58"/>
      <c r="DT38" s="58"/>
      <c r="DU38" s="58"/>
      <c r="DV38" s="58"/>
      <c r="DW38" s="58"/>
      <c r="DX38" s="58"/>
      <c r="DY38" s="58"/>
      <c r="DZ38" s="58"/>
      <c r="EA38" s="58"/>
      <c r="EB38" s="58"/>
      <c r="EC38" s="58"/>
      <c r="ED38" s="58"/>
      <c r="EE38" s="58"/>
      <c r="EF38" s="58"/>
      <c r="EG38" s="58"/>
      <c r="EH38" s="58"/>
      <c r="EI38" s="58"/>
      <c r="EJ38" s="58"/>
      <c r="EK38" s="58"/>
      <c r="EL38" s="58"/>
      <c r="EM38" s="58"/>
      <c r="EN38" s="58"/>
      <c r="EO38" s="58"/>
    </row>
    <row r="39" spans="1:145" ht="10.8" hidden="1" outlineLevel="1" thickBot="1" x14ac:dyDescent="0.25">
      <c r="A39" s="25" t="s">
        <v>20</v>
      </c>
      <c r="B39" s="27">
        <v>0.49720300143638624</v>
      </c>
      <c r="C39" s="154">
        <v>-0.60888070269547445</v>
      </c>
      <c r="D39" s="155">
        <v>0.63524483065553905</v>
      </c>
      <c r="E39" s="156">
        <v>-0.5259460056326245</v>
      </c>
      <c r="F39" s="118">
        <v>-0.47672228603677269</v>
      </c>
      <c r="G39" s="27">
        <v>1</v>
      </c>
      <c r="H39" s="28" t="s">
        <v>141</v>
      </c>
      <c r="I39" s="18"/>
      <c r="J39" s="18"/>
      <c r="K39" s="1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58"/>
      <c r="DD39" s="58"/>
      <c r="DE39" s="58"/>
      <c r="DF39" s="58"/>
      <c r="DG39" s="58"/>
      <c r="DH39" s="58"/>
      <c r="DI39" s="58"/>
      <c r="DJ39" s="58"/>
      <c r="DK39" s="58"/>
      <c r="DL39" s="58"/>
      <c r="DM39" s="58"/>
      <c r="DN39" s="58"/>
      <c r="DO39" s="58"/>
      <c r="DP39" s="58"/>
      <c r="DQ39" s="58"/>
      <c r="DR39" s="58"/>
      <c r="DS39" s="58"/>
      <c r="DT39" s="58"/>
      <c r="DU39" s="58"/>
      <c r="DV39" s="58"/>
      <c r="DW39" s="58"/>
      <c r="DX39" s="58"/>
      <c r="DY39" s="58"/>
      <c r="DZ39" s="58"/>
      <c r="EA39" s="58"/>
      <c r="EB39" s="58"/>
      <c r="EC39" s="58"/>
      <c r="ED39" s="58"/>
      <c r="EE39" s="58"/>
      <c r="EF39" s="58"/>
      <c r="EG39" s="58"/>
      <c r="EH39" s="58"/>
      <c r="EI39" s="58"/>
      <c r="EJ39" s="58"/>
      <c r="EK39" s="58"/>
      <c r="EL39" s="58"/>
      <c r="EM39" s="58"/>
      <c r="EN39" s="58"/>
      <c r="EO39" s="58"/>
    </row>
    <row r="40" spans="1:145" ht="10.8" hidden="1" outlineLevel="1" thickBot="1" x14ac:dyDescent="0.25">
      <c r="A40" s="25" t="s">
        <v>24</v>
      </c>
      <c r="B40" s="27">
        <v>-0.25420386909488635</v>
      </c>
      <c r="C40" s="157">
        <v>0.15713450812648311</v>
      </c>
      <c r="D40" s="158">
        <v>-0.24100053293638665</v>
      </c>
      <c r="E40" s="157">
        <v>0.15467226084717106</v>
      </c>
      <c r="F40" s="103">
        <v>-4.3984995596058852E-3</v>
      </c>
      <c r="G40" s="159">
        <v>-0.13920791543688707</v>
      </c>
      <c r="H40" s="27">
        <v>1</v>
      </c>
      <c r="I40" s="28" t="s">
        <v>142</v>
      </c>
      <c r="J40" s="18"/>
      <c r="K40" s="1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c r="EA40" s="58"/>
      <c r="EB40" s="58"/>
      <c r="EC40" s="58"/>
      <c r="ED40" s="58"/>
      <c r="EE40" s="58"/>
      <c r="EF40" s="58"/>
      <c r="EG40" s="58"/>
      <c r="EH40" s="58"/>
      <c r="EI40" s="58"/>
      <c r="EJ40" s="58"/>
      <c r="EK40" s="58"/>
      <c r="EL40" s="58"/>
      <c r="EM40" s="58"/>
      <c r="EN40" s="58"/>
      <c r="EO40" s="58"/>
    </row>
    <row r="41" spans="1:145" ht="10.8" hidden="1" outlineLevel="1" thickBot="1" x14ac:dyDescent="0.25">
      <c r="A41" s="25" t="s">
        <v>27</v>
      </c>
      <c r="B41" s="27">
        <v>-0.80471018052822574</v>
      </c>
      <c r="C41" s="160">
        <v>0.77388471650912538</v>
      </c>
      <c r="D41" s="161">
        <v>-0.73483075781634422</v>
      </c>
      <c r="E41" s="162">
        <v>0.76641375146527591</v>
      </c>
      <c r="F41" s="112">
        <v>0.47842806969256602</v>
      </c>
      <c r="G41" s="97">
        <v>-0.59517221742875082</v>
      </c>
      <c r="H41" s="163">
        <v>0.30313246262636651</v>
      </c>
      <c r="I41" s="27">
        <v>1</v>
      </c>
      <c r="J41" s="28" t="s">
        <v>143</v>
      </c>
      <c r="K41" s="1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c r="EA41" s="58"/>
      <c r="EB41" s="58"/>
      <c r="EC41" s="58"/>
      <c r="ED41" s="58"/>
      <c r="EE41" s="58"/>
      <c r="EF41" s="58"/>
      <c r="EG41" s="58"/>
      <c r="EH41" s="58"/>
      <c r="EI41" s="58"/>
      <c r="EJ41" s="58"/>
      <c r="EK41" s="58"/>
      <c r="EL41" s="58"/>
      <c r="EM41" s="58"/>
      <c r="EN41" s="58"/>
      <c r="EO41" s="58"/>
    </row>
    <row r="42" spans="1:145" ht="10.8" hidden="1" outlineLevel="1" thickBot="1" x14ac:dyDescent="0.25">
      <c r="A42" s="25" t="s">
        <v>26</v>
      </c>
      <c r="B42" s="27">
        <v>0.65448660595539843</v>
      </c>
      <c r="C42" s="164">
        <v>-0.75220758025625756</v>
      </c>
      <c r="D42" s="165">
        <v>0.78802386712455941</v>
      </c>
      <c r="E42" s="166">
        <v>-0.66405108220580789</v>
      </c>
      <c r="F42" s="167">
        <v>-0.39787657772944002</v>
      </c>
      <c r="G42" s="168">
        <v>0.7310013247712065</v>
      </c>
      <c r="H42" s="169">
        <v>-0.25084957062151786</v>
      </c>
      <c r="I42" s="126">
        <v>-0.73994122313129385</v>
      </c>
      <c r="J42" s="27">
        <v>1</v>
      </c>
      <c r="K42" s="28" t="s">
        <v>144</v>
      </c>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c r="EB42" s="58"/>
      <c r="EC42" s="58"/>
      <c r="ED42" s="58"/>
      <c r="EE42" s="58"/>
      <c r="EF42" s="58"/>
      <c r="EG42" s="58"/>
      <c r="EH42" s="58"/>
      <c r="EI42" s="58"/>
      <c r="EJ42" s="58"/>
      <c r="EK42" s="58"/>
      <c r="EL42" s="58"/>
      <c r="EM42" s="58"/>
      <c r="EN42" s="58"/>
      <c r="EO42" s="58"/>
    </row>
    <row r="43" spans="1:145" hidden="1" outlineLevel="1" x14ac:dyDescent="0.2">
      <c r="A43" s="25" t="s">
        <v>114</v>
      </c>
      <c r="B43" s="27">
        <v>0.92961761816493649</v>
      </c>
      <c r="C43" s="170">
        <v>-0.97044897698841648</v>
      </c>
      <c r="D43" s="111">
        <v>0.81471126142631478</v>
      </c>
      <c r="E43" s="171">
        <v>-0.90369174065097779</v>
      </c>
      <c r="F43" s="172">
        <v>-0.74707556761426785</v>
      </c>
      <c r="G43" s="173">
        <v>0.60867234435217654</v>
      </c>
      <c r="H43" s="174">
        <v>-6.1312447121907671E-2</v>
      </c>
      <c r="I43" s="126">
        <v>-0.74103107385883982</v>
      </c>
      <c r="J43" s="175">
        <v>0.71911180563233057</v>
      </c>
      <c r="K43" s="27">
        <v>1</v>
      </c>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58"/>
      <c r="EN43" s="58"/>
      <c r="EO43" s="58"/>
    </row>
    <row r="44" spans="1:145" hidden="1" outlineLevel="1" x14ac:dyDescent="0.2">
      <c r="A44" s="1" t="s">
        <v>145</v>
      </c>
      <c r="C44" s="131"/>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58"/>
      <c r="EN44" s="58"/>
      <c r="EO44" s="58"/>
    </row>
    <row r="45" spans="1:145" hidden="1" outlineLevel="1" x14ac:dyDescent="0.2">
      <c r="A45" s="1" t="s">
        <v>146</v>
      </c>
      <c r="C45" s="131"/>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c r="CB45" s="58"/>
      <c r="CC45" s="58"/>
      <c r="CD45" s="58"/>
      <c r="CE45" s="58"/>
      <c r="CF45" s="58"/>
      <c r="CG45" s="58"/>
      <c r="CH45" s="58"/>
      <c r="CI45" s="58"/>
      <c r="CJ45" s="58"/>
      <c r="CK45" s="58"/>
      <c r="CL45" s="58"/>
      <c r="CM45" s="58"/>
      <c r="CN45" s="58"/>
      <c r="CO45" s="58"/>
      <c r="CP45" s="58"/>
      <c r="CQ45" s="58"/>
      <c r="CR45" s="58"/>
      <c r="CS45" s="58"/>
      <c r="CT45" s="58"/>
      <c r="CU45" s="58"/>
      <c r="CV45" s="58"/>
      <c r="CW45" s="58"/>
      <c r="CX45" s="58"/>
      <c r="CY45" s="58"/>
      <c r="CZ45" s="58"/>
      <c r="DA45" s="58"/>
      <c r="DB45" s="58"/>
      <c r="DC45" s="58"/>
      <c r="DD45" s="58"/>
      <c r="DE45" s="58"/>
      <c r="DF45" s="58"/>
      <c r="DG45" s="58"/>
      <c r="DH45" s="58"/>
      <c r="DI45" s="58"/>
      <c r="DJ45" s="58"/>
      <c r="DK45" s="58"/>
      <c r="DL45" s="58"/>
      <c r="DM45" s="58"/>
      <c r="DN45" s="58"/>
      <c r="DO45" s="58"/>
      <c r="DP45" s="58"/>
      <c r="DQ45" s="58"/>
      <c r="DR45" s="58"/>
      <c r="DS45" s="58"/>
      <c r="DT45" s="58"/>
      <c r="DU45" s="58"/>
      <c r="DV45" s="58"/>
      <c r="DW45" s="58"/>
      <c r="DX45" s="58"/>
      <c r="DY45" s="58"/>
      <c r="DZ45" s="58"/>
      <c r="EA45" s="58"/>
      <c r="EB45" s="58"/>
      <c r="EC45" s="58"/>
      <c r="ED45" s="58"/>
      <c r="EE45" s="58"/>
      <c r="EF45" s="58"/>
      <c r="EG45" s="58"/>
      <c r="EH45" s="58"/>
      <c r="EI45" s="58"/>
      <c r="EJ45" s="58"/>
      <c r="EK45" s="58"/>
      <c r="EL45" s="58"/>
      <c r="EM45" s="58"/>
      <c r="EN45" s="58"/>
      <c r="EO45" s="58"/>
    </row>
    <row r="46" spans="1:145" hidden="1" outlineLevel="1" x14ac:dyDescent="0.2">
      <c r="A46" s="1" t="s">
        <v>147</v>
      </c>
      <c r="C46" s="131"/>
      <c r="AR46" s="58"/>
      <c r="AS46" s="58"/>
      <c r="AT46" s="58"/>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58"/>
      <c r="DD46" s="58"/>
      <c r="DE46" s="58"/>
      <c r="DF46" s="58"/>
      <c r="DG46" s="58"/>
      <c r="DH46" s="58"/>
      <c r="DI46" s="58"/>
      <c r="DJ46" s="58"/>
      <c r="DK46" s="58"/>
      <c r="DL46" s="58"/>
      <c r="DM46" s="58"/>
      <c r="DN46" s="58"/>
      <c r="DO46" s="58"/>
      <c r="DP46" s="58"/>
      <c r="DQ46" s="58"/>
      <c r="DR46" s="58"/>
      <c r="DS46" s="58"/>
      <c r="DT46" s="58"/>
      <c r="DU46" s="58"/>
      <c r="DV46" s="58"/>
      <c r="DW46" s="58"/>
      <c r="DX46" s="58"/>
      <c r="DY46" s="58"/>
      <c r="DZ46" s="58"/>
      <c r="EA46" s="58"/>
      <c r="EB46" s="58"/>
      <c r="EC46" s="58"/>
      <c r="ED46" s="58"/>
      <c r="EE46" s="58"/>
      <c r="EF46" s="58"/>
      <c r="EG46" s="58"/>
      <c r="EH46" s="58"/>
      <c r="EI46" s="58"/>
      <c r="EJ46" s="58"/>
      <c r="EK46" s="58"/>
      <c r="EL46" s="58"/>
      <c r="EM46" s="58"/>
      <c r="EN46" s="58"/>
      <c r="EO46" s="58"/>
    </row>
    <row r="47" spans="1:145" collapsed="1" x14ac:dyDescent="0.2">
      <c r="A47" s="73"/>
      <c r="AR47" s="58"/>
      <c r="AS47" s="58"/>
      <c r="AT47" s="58"/>
      <c r="AU47" s="58"/>
      <c r="AV47" s="58"/>
      <c r="AW47" s="58"/>
      <c r="AX47" s="58"/>
      <c r="AY47" s="58"/>
      <c r="AZ47" s="58"/>
      <c r="BA47" s="58"/>
      <c r="BB47" s="58"/>
      <c r="BC47" s="58"/>
      <c r="BD47" s="58"/>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c r="CH47" s="58"/>
      <c r="CI47" s="58"/>
      <c r="CJ47" s="58"/>
      <c r="CK47" s="58"/>
      <c r="CL47" s="58"/>
      <c r="CM47" s="58"/>
      <c r="CN47" s="58"/>
      <c r="CO47" s="58"/>
      <c r="CP47" s="58"/>
      <c r="CQ47" s="58"/>
      <c r="CR47" s="58"/>
      <c r="CS47" s="58"/>
      <c r="CT47" s="58"/>
      <c r="CU47" s="58"/>
      <c r="CV47" s="58"/>
      <c r="CW47" s="58"/>
      <c r="CX47" s="58"/>
      <c r="CY47" s="58"/>
      <c r="CZ47" s="58"/>
      <c r="DA47" s="58"/>
      <c r="DB47" s="58"/>
      <c r="DC47" s="58"/>
      <c r="DD47" s="58"/>
      <c r="DE47" s="58"/>
      <c r="DF47" s="58"/>
      <c r="DG47" s="58"/>
      <c r="DH47" s="58"/>
      <c r="DI47" s="58"/>
      <c r="DJ47" s="58"/>
      <c r="DK47" s="58"/>
      <c r="DL47" s="58"/>
      <c r="DM47" s="58"/>
      <c r="DN47" s="58"/>
      <c r="DO47" s="58"/>
      <c r="DP47" s="58"/>
      <c r="DQ47" s="58"/>
      <c r="DR47" s="58"/>
      <c r="DS47" s="58"/>
      <c r="DT47" s="58"/>
      <c r="DU47" s="58"/>
      <c r="DV47" s="58"/>
      <c r="DW47" s="58"/>
      <c r="DX47" s="58"/>
      <c r="DY47" s="58"/>
      <c r="DZ47" s="58"/>
      <c r="EA47" s="58"/>
      <c r="EB47" s="58"/>
      <c r="EC47" s="58"/>
      <c r="ED47" s="58"/>
      <c r="EE47" s="58"/>
      <c r="EF47" s="58"/>
      <c r="EG47" s="58"/>
      <c r="EH47" s="58"/>
      <c r="EI47" s="58"/>
      <c r="EJ47" s="58"/>
      <c r="EK47" s="58"/>
      <c r="EL47" s="58"/>
      <c r="EM47" s="58"/>
      <c r="EN47" s="58"/>
      <c r="EO47" s="58"/>
    </row>
    <row r="48" spans="1:145" x14ac:dyDescent="0.2">
      <c r="A48" s="11" t="s">
        <v>264</v>
      </c>
      <c r="AR48" s="58" t="s">
        <v>187</v>
      </c>
      <c r="AS48" s="58"/>
      <c r="AT48" s="58"/>
      <c r="AU48" s="58">
        <v>10</v>
      </c>
      <c r="AV48" s="58"/>
      <c r="AW48" s="58"/>
      <c r="AX48" s="58"/>
      <c r="AY48" s="58"/>
      <c r="AZ48" s="58"/>
      <c r="BA48" s="58"/>
      <c r="BB48" s="58"/>
      <c r="BC48" s="58"/>
      <c r="BD48" s="58"/>
      <c r="BE48" s="58"/>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c r="CG48" s="58"/>
      <c r="CH48" s="58"/>
      <c r="CI48" s="58"/>
      <c r="CJ48" s="58"/>
      <c r="CK48" s="58"/>
      <c r="CL48" s="58"/>
      <c r="CM48" s="58"/>
      <c r="CN48" s="58"/>
      <c r="CO48" s="58"/>
      <c r="CP48" s="58"/>
      <c r="CQ48" s="58"/>
      <c r="CR48" s="58"/>
      <c r="CS48" s="58"/>
      <c r="CT48" s="58"/>
      <c r="CU48" s="58"/>
      <c r="CV48" s="58"/>
      <c r="CW48" s="58"/>
      <c r="CX48" s="58"/>
      <c r="CY48" s="58"/>
      <c r="CZ48" s="58"/>
      <c r="DA48" s="58"/>
      <c r="DB48" s="58"/>
      <c r="DC48" s="58"/>
      <c r="DD48" s="58"/>
      <c r="DE48" s="58"/>
      <c r="DF48" s="58"/>
      <c r="DG48" s="58"/>
      <c r="DH48" s="58"/>
      <c r="DI48" s="58"/>
      <c r="DJ48" s="58"/>
      <c r="DK48" s="58"/>
      <c r="DL48" s="58"/>
      <c r="DM48" s="58"/>
      <c r="DN48" s="58"/>
      <c r="DO48" s="58"/>
      <c r="DP48" s="58"/>
      <c r="DQ48" s="58"/>
      <c r="DR48" s="58"/>
      <c r="DS48" s="58"/>
      <c r="DT48" s="58"/>
      <c r="DU48" s="58"/>
      <c r="DV48" s="58"/>
      <c r="DW48" s="58"/>
      <c r="DX48" s="58"/>
      <c r="DY48" s="58"/>
      <c r="DZ48" s="58"/>
      <c r="EA48" s="58"/>
      <c r="EB48" s="58"/>
      <c r="EC48" s="58"/>
      <c r="ED48" s="58"/>
      <c r="EE48" s="58"/>
      <c r="EF48" s="58"/>
      <c r="EG48" s="58"/>
      <c r="EH48" s="58"/>
      <c r="EI48" s="58"/>
      <c r="EJ48" s="58"/>
      <c r="EK48" s="58"/>
      <c r="EL48" s="58"/>
      <c r="EM48" s="58"/>
      <c r="EN48" s="58"/>
      <c r="EO48" s="58"/>
    </row>
    <row r="49" spans="1:145" outlineLevel="1" x14ac:dyDescent="0.2">
      <c r="A49" s="9"/>
      <c r="B49" s="29"/>
      <c r="C49" s="35" t="str">
        <f>"Cutoff value for prediction of "&amp;$I$2&amp;":"</f>
        <v>Cutoff value for prediction of 1:</v>
      </c>
      <c r="D49" s="36">
        <f>$AU$48/20</f>
        <v>0.5</v>
      </c>
      <c r="E49" s="35" t="s">
        <v>149</v>
      </c>
      <c r="F49" s="37">
        <v>0.13887504853365285</v>
      </c>
      <c r="G49" s="29"/>
      <c r="H49" s="29"/>
      <c r="I49" s="30"/>
      <c r="AR49" s="58" t="s">
        <v>188</v>
      </c>
      <c r="AS49" s="58">
        <v>-9.9999999999999995E-8</v>
      </c>
      <c r="AT49" s="58">
        <v>9.9999000000000008E-3</v>
      </c>
      <c r="AU49" s="58">
        <v>1.9999900000000001E-2</v>
      </c>
      <c r="AV49" s="58">
        <v>2.9999900000000003E-2</v>
      </c>
      <c r="AW49" s="58">
        <v>3.9999900000000005E-2</v>
      </c>
      <c r="AX49" s="58">
        <v>4.9999900000000007E-2</v>
      </c>
      <c r="AY49" s="58">
        <v>5.9999900000000009E-2</v>
      </c>
      <c r="AZ49" s="58">
        <v>6.9999900000000004E-2</v>
      </c>
      <c r="BA49" s="58">
        <v>7.9999899999999999E-2</v>
      </c>
      <c r="BB49" s="58">
        <v>8.9999899999999994E-2</v>
      </c>
      <c r="BC49" s="58">
        <v>9.9999899999999989E-2</v>
      </c>
      <c r="BD49" s="58">
        <v>0.10999989999999998</v>
      </c>
      <c r="BE49" s="58">
        <v>0.11999989999999998</v>
      </c>
      <c r="BF49" s="58">
        <v>0.12999989999999997</v>
      </c>
      <c r="BG49" s="58">
        <v>0.13999989999999998</v>
      </c>
      <c r="BH49" s="58">
        <v>0.14999989999999999</v>
      </c>
      <c r="BI49" s="58">
        <v>0.1599999</v>
      </c>
      <c r="BJ49" s="58">
        <v>0.16999990000000001</v>
      </c>
      <c r="BK49" s="58">
        <v>0.17999990000000002</v>
      </c>
      <c r="BL49" s="58">
        <v>0.18999990000000003</v>
      </c>
      <c r="BM49" s="58">
        <v>0.19999990000000004</v>
      </c>
      <c r="BN49" s="58">
        <v>0.20999990000000004</v>
      </c>
      <c r="BO49" s="58">
        <v>0.21999990000000005</v>
      </c>
      <c r="BP49" s="58">
        <v>0.22999990000000006</v>
      </c>
      <c r="BQ49" s="58">
        <v>0.23999990000000007</v>
      </c>
      <c r="BR49" s="58">
        <v>0.24999990000000008</v>
      </c>
      <c r="BS49" s="58">
        <v>0.25999990000000006</v>
      </c>
      <c r="BT49" s="58">
        <v>0.26999990000000007</v>
      </c>
      <c r="BU49" s="58">
        <v>0.27999990000000008</v>
      </c>
      <c r="BV49" s="58">
        <v>0.28999990000000009</v>
      </c>
      <c r="BW49" s="58">
        <v>0.2999999000000001</v>
      </c>
      <c r="BX49" s="58">
        <v>0.30999990000000011</v>
      </c>
      <c r="BY49" s="58">
        <v>0.31999990000000011</v>
      </c>
      <c r="BZ49" s="58">
        <v>0.32999990000000012</v>
      </c>
      <c r="CA49" s="58">
        <v>0.33999990000000013</v>
      </c>
      <c r="CB49" s="58">
        <v>0.34999990000000014</v>
      </c>
      <c r="CC49" s="58">
        <v>0.35999990000000015</v>
      </c>
      <c r="CD49" s="58">
        <v>0.36999990000000016</v>
      </c>
      <c r="CE49" s="58">
        <v>0.37999990000000017</v>
      </c>
      <c r="CF49" s="58">
        <v>0.38999990000000018</v>
      </c>
      <c r="CG49" s="58">
        <v>0.39999990000000019</v>
      </c>
      <c r="CH49" s="58">
        <v>0.40999990000000019</v>
      </c>
      <c r="CI49" s="58">
        <v>0.4199999000000002</v>
      </c>
      <c r="CJ49" s="58">
        <v>0.42999990000000021</v>
      </c>
      <c r="CK49" s="58">
        <v>0.43999990000000022</v>
      </c>
      <c r="CL49" s="58">
        <v>0.44999990000000023</v>
      </c>
      <c r="CM49" s="58">
        <v>0.45999990000000024</v>
      </c>
      <c r="CN49" s="58">
        <v>0.46999990000000025</v>
      </c>
      <c r="CO49" s="58">
        <v>0.47999990000000026</v>
      </c>
      <c r="CP49" s="58">
        <v>0.48999990000000027</v>
      </c>
      <c r="CQ49" s="58">
        <v>0.49999990000000027</v>
      </c>
      <c r="CR49" s="58">
        <v>0.50999990000000028</v>
      </c>
      <c r="CS49" s="58">
        <v>0.51999990000000029</v>
      </c>
      <c r="CT49" s="58">
        <v>0.5299999000000003</v>
      </c>
      <c r="CU49" s="58">
        <v>0.53999990000000031</v>
      </c>
      <c r="CV49" s="58">
        <v>0.54999990000000032</v>
      </c>
      <c r="CW49" s="58">
        <v>0.55999990000000033</v>
      </c>
      <c r="CX49" s="58">
        <v>0.56999990000000034</v>
      </c>
      <c r="CY49" s="58">
        <v>0.57999990000000035</v>
      </c>
      <c r="CZ49" s="58">
        <v>0.58999990000000035</v>
      </c>
      <c r="DA49" s="58">
        <v>0.59999990000000036</v>
      </c>
      <c r="DB49" s="58">
        <v>0.60999990000000037</v>
      </c>
      <c r="DC49" s="58">
        <v>0.61999990000000038</v>
      </c>
      <c r="DD49" s="58">
        <v>0.62999990000000039</v>
      </c>
      <c r="DE49" s="58">
        <v>0.6399999000000004</v>
      </c>
      <c r="DF49" s="58">
        <v>0.64999990000000041</v>
      </c>
      <c r="DG49" s="58">
        <v>0.65999990000000042</v>
      </c>
      <c r="DH49" s="58">
        <v>0.66999990000000043</v>
      </c>
      <c r="DI49" s="58">
        <v>0.67999990000000043</v>
      </c>
      <c r="DJ49" s="58">
        <v>0.68999990000000044</v>
      </c>
      <c r="DK49" s="58">
        <v>0.69999990000000045</v>
      </c>
      <c r="DL49" s="58">
        <v>0.70999990000000046</v>
      </c>
      <c r="DM49" s="58">
        <v>0.71999990000000047</v>
      </c>
      <c r="DN49" s="58">
        <v>0.72999990000000048</v>
      </c>
      <c r="DO49" s="58">
        <v>0.73999990000000049</v>
      </c>
      <c r="DP49" s="58">
        <v>0.7499999000000005</v>
      </c>
      <c r="DQ49" s="58">
        <v>0.75999990000000051</v>
      </c>
      <c r="DR49" s="58">
        <v>0.76999990000000051</v>
      </c>
      <c r="DS49" s="58">
        <v>0.77999990000000052</v>
      </c>
      <c r="DT49" s="58">
        <v>0.78999990000000053</v>
      </c>
      <c r="DU49" s="58">
        <v>0.79999990000000054</v>
      </c>
      <c r="DV49" s="58">
        <v>0.80999990000000055</v>
      </c>
      <c r="DW49" s="58">
        <v>0.81999990000000056</v>
      </c>
      <c r="DX49" s="58">
        <v>0.82999990000000057</v>
      </c>
      <c r="DY49" s="58">
        <v>0.83999990000000058</v>
      </c>
      <c r="DZ49" s="58">
        <v>0.84999990000000059</v>
      </c>
      <c r="EA49" s="58">
        <v>0.85999990000000059</v>
      </c>
      <c r="EB49" s="58">
        <v>0.8699999000000006</v>
      </c>
      <c r="EC49" s="58">
        <v>0.87999990000000061</v>
      </c>
      <c r="ED49" s="58">
        <v>0.88999990000000062</v>
      </c>
      <c r="EE49" s="58">
        <v>0.89999990000000063</v>
      </c>
      <c r="EF49" s="58">
        <v>0.90999990000000064</v>
      </c>
      <c r="EG49" s="58">
        <v>0.91999990000000065</v>
      </c>
      <c r="EH49" s="58">
        <v>0.92999990000000066</v>
      </c>
      <c r="EI49" s="58">
        <v>0.93999990000000067</v>
      </c>
      <c r="EJ49" s="58">
        <v>0.94999990000000067</v>
      </c>
      <c r="EK49" s="58">
        <v>0.95999990000000068</v>
      </c>
      <c r="EL49" s="58">
        <v>0.96999990000000069</v>
      </c>
      <c r="EM49" s="58">
        <v>0.9799999000000007</v>
      </c>
      <c r="EN49" s="58">
        <v>0.98999990000000071</v>
      </c>
      <c r="EO49" s="58">
        <v>0.99999990000000072</v>
      </c>
    </row>
    <row r="50" spans="1:145" outlineLevel="1" x14ac:dyDescent="0.2">
      <c r="A50" s="8"/>
      <c r="B50" s="38" t="s">
        <v>150</v>
      </c>
      <c r="C50" s="31"/>
      <c r="D50" s="31"/>
      <c r="E50" s="31"/>
      <c r="F50" s="31"/>
      <c r="G50" s="38" t="s">
        <v>150</v>
      </c>
      <c r="H50" s="31"/>
      <c r="I50" s="32"/>
      <c r="AR50" s="70" t="s">
        <v>189</v>
      </c>
      <c r="AS50" s="58">
        <v>246</v>
      </c>
      <c r="AT50" s="58">
        <v>54</v>
      </c>
      <c r="AU50" s="58">
        <v>47</v>
      </c>
      <c r="AV50" s="58">
        <v>43</v>
      </c>
      <c r="AW50" s="58">
        <v>42</v>
      </c>
      <c r="AX50" s="58">
        <v>39</v>
      </c>
      <c r="AY50" s="58">
        <v>38</v>
      </c>
      <c r="AZ50" s="58">
        <v>34</v>
      </c>
      <c r="BA50" s="58">
        <v>32</v>
      </c>
      <c r="BB50" s="58">
        <v>31</v>
      </c>
      <c r="BC50" s="58">
        <v>30</v>
      </c>
      <c r="BD50" s="58">
        <v>29</v>
      </c>
      <c r="BE50" s="58">
        <v>27</v>
      </c>
      <c r="BF50" s="58">
        <v>26</v>
      </c>
      <c r="BG50" s="58">
        <v>25</v>
      </c>
      <c r="BH50" s="58">
        <v>25</v>
      </c>
      <c r="BI50" s="58">
        <v>25</v>
      </c>
      <c r="BJ50" s="58">
        <v>25</v>
      </c>
      <c r="BK50" s="58">
        <v>24</v>
      </c>
      <c r="BL50" s="58">
        <v>24</v>
      </c>
      <c r="BM50" s="58">
        <v>24</v>
      </c>
      <c r="BN50" s="58">
        <v>24</v>
      </c>
      <c r="BO50" s="58">
        <v>23</v>
      </c>
      <c r="BP50" s="58">
        <v>22</v>
      </c>
      <c r="BQ50" s="58">
        <v>22</v>
      </c>
      <c r="BR50" s="58">
        <v>22</v>
      </c>
      <c r="BS50" s="58">
        <v>22</v>
      </c>
      <c r="BT50" s="58">
        <v>22</v>
      </c>
      <c r="BU50" s="58">
        <v>22</v>
      </c>
      <c r="BV50" s="58">
        <v>22</v>
      </c>
      <c r="BW50" s="58">
        <v>22</v>
      </c>
      <c r="BX50" s="58">
        <v>22</v>
      </c>
      <c r="BY50" s="58">
        <v>22</v>
      </c>
      <c r="BZ50" s="58">
        <v>22</v>
      </c>
      <c r="CA50" s="58">
        <v>22</v>
      </c>
      <c r="CB50" s="58">
        <v>22</v>
      </c>
      <c r="CC50" s="58">
        <v>22</v>
      </c>
      <c r="CD50" s="58">
        <v>21</v>
      </c>
      <c r="CE50" s="58">
        <v>21</v>
      </c>
      <c r="CF50" s="58">
        <v>21</v>
      </c>
      <c r="CG50" s="58">
        <v>20</v>
      </c>
      <c r="CH50" s="58">
        <v>19</v>
      </c>
      <c r="CI50" s="58">
        <v>19</v>
      </c>
      <c r="CJ50" s="58">
        <v>17</v>
      </c>
      <c r="CK50" s="58">
        <v>16</v>
      </c>
      <c r="CL50" s="58">
        <v>15</v>
      </c>
      <c r="CM50" s="58">
        <v>15</v>
      </c>
      <c r="CN50" s="58">
        <v>15</v>
      </c>
      <c r="CO50" s="58">
        <v>15</v>
      </c>
      <c r="CP50" s="58">
        <v>15</v>
      </c>
      <c r="CQ50" s="58">
        <v>15</v>
      </c>
      <c r="CR50" s="58">
        <v>14</v>
      </c>
      <c r="CS50" s="58">
        <v>14</v>
      </c>
      <c r="CT50" s="58">
        <v>14</v>
      </c>
      <c r="CU50" s="58">
        <v>14</v>
      </c>
      <c r="CV50" s="58">
        <v>14</v>
      </c>
      <c r="CW50" s="58">
        <v>14</v>
      </c>
      <c r="CX50" s="58">
        <v>13</v>
      </c>
      <c r="CY50" s="58">
        <v>12</v>
      </c>
      <c r="CZ50" s="58">
        <v>12</v>
      </c>
      <c r="DA50" s="58">
        <v>12</v>
      </c>
      <c r="DB50" s="58">
        <v>12</v>
      </c>
      <c r="DC50" s="58">
        <v>12</v>
      </c>
      <c r="DD50" s="58">
        <v>12</v>
      </c>
      <c r="DE50" s="58">
        <v>12</v>
      </c>
      <c r="DF50" s="58">
        <v>12</v>
      </c>
      <c r="DG50" s="58">
        <v>12</v>
      </c>
      <c r="DH50" s="58">
        <v>12</v>
      </c>
      <c r="DI50" s="58">
        <v>12</v>
      </c>
      <c r="DJ50" s="58">
        <v>11</v>
      </c>
      <c r="DK50" s="58">
        <v>11</v>
      </c>
      <c r="DL50" s="58">
        <v>11</v>
      </c>
      <c r="DM50" s="58">
        <v>11</v>
      </c>
      <c r="DN50" s="58">
        <v>11</v>
      </c>
      <c r="DO50" s="58">
        <v>11</v>
      </c>
      <c r="DP50" s="58">
        <v>11</v>
      </c>
      <c r="DQ50" s="58">
        <v>10</v>
      </c>
      <c r="DR50" s="58">
        <v>10</v>
      </c>
      <c r="DS50" s="58">
        <v>10</v>
      </c>
      <c r="DT50" s="58">
        <v>9</v>
      </c>
      <c r="DU50" s="58">
        <v>9</v>
      </c>
      <c r="DV50" s="58">
        <v>9</v>
      </c>
      <c r="DW50" s="58">
        <v>9</v>
      </c>
      <c r="DX50" s="58">
        <v>9</v>
      </c>
      <c r="DY50" s="58">
        <v>9</v>
      </c>
      <c r="DZ50" s="58">
        <v>9</v>
      </c>
      <c r="EA50" s="58">
        <v>9</v>
      </c>
      <c r="EB50" s="58">
        <v>9</v>
      </c>
      <c r="EC50" s="58">
        <v>9</v>
      </c>
      <c r="ED50" s="58">
        <v>9</v>
      </c>
      <c r="EE50" s="58">
        <v>9</v>
      </c>
      <c r="EF50" s="58">
        <v>9</v>
      </c>
      <c r="EG50" s="58">
        <v>8</v>
      </c>
      <c r="EH50" s="58">
        <v>8</v>
      </c>
      <c r="EI50" s="58">
        <v>8</v>
      </c>
      <c r="EJ50" s="58">
        <v>8</v>
      </c>
      <c r="EK50" s="58">
        <v>7</v>
      </c>
      <c r="EL50" s="58">
        <v>7</v>
      </c>
      <c r="EM50" s="58">
        <v>7</v>
      </c>
      <c r="EN50" s="58">
        <v>6</v>
      </c>
      <c r="EO50" s="58">
        <v>0</v>
      </c>
    </row>
    <row r="51" spans="1:145" outlineLevel="1" x14ac:dyDescent="0.2">
      <c r="A51" s="39" t="s">
        <v>151</v>
      </c>
      <c r="B51" s="31" t="str">
        <f>"# "&amp;$H$2</f>
        <v># 0</v>
      </c>
      <c r="C51" s="31" t="str">
        <f>"# "&amp;$I$2</f>
        <v># 1</v>
      </c>
      <c r="D51" s="31" t="s">
        <v>152</v>
      </c>
      <c r="E51" s="31"/>
      <c r="F51" s="38" t="s">
        <v>153</v>
      </c>
      <c r="G51" s="31" t="str">
        <f>"% "&amp;$H$2</f>
        <v>% 0</v>
      </c>
      <c r="H51" s="31" t="str">
        <f>"% "&amp;$I$2</f>
        <v>% 1</v>
      </c>
      <c r="I51" s="32" t="s">
        <v>152</v>
      </c>
      <c r="AR51" s="70" t="s">
        <v>190</v>
      </c>
      <c r="AS51" s="58">
        <v>18</v>
      </c>
      <c r="AT51" s="58">
        <v>17</v>
      </c>
      <c r="AU51" s="58">
        <v>17</v>
      </c>
      <c r="AV51" s="58">
        <v>17</v>
      </c>
      <c r="AW51" s="58">
        <v>17</v>
      </c>
      <c r="AX51" s="58">
        <v>17</v>
      </c>
      <c r="AY51" s="58">
        <v>17</v>
      </c>
      <c r="AZ51" s="58">
        <v>17</v>
      </c>
      <c r="BA51" s="58">
        <v>16</v>
      </c>
      <c r="BB51" s="58">
        <v>16</v>
      </c>
      <c r="BC51" s="58">
        <v>16</v>
      </c>
      <c r="BD51" s="58">
        <v>16</v>
      </c>
      <c r="BE51" s="58">
        <v>16</v>
      </c>
      <c r="BF51" s="58">
        <v>16</v>
      </c>
      <c r="BG51" s="58">
        <v>16</v>
      </c>
      <c r="BH51" s="58">
        <v>16</v>
      </c>
      <c r="BI51" s="58">
        <v>16</v>
      </c>
      <c r="BJ51" s="58">
        <v>16</v>
      </c>
      <c r="BK51" s="58">
        <v>16</v>
      </c>
      <c r="BL51" s="58">
        <v>16</v>
      </c>
      <c r="BM51" s="58">
        <v>16</v>
      </c>
      <c r="BN51" s="58">
        <v>16</v>
      </c>
      <c r="BO51" s="58">
        <v>16</v>
      </c>
      <c r="BP51" s="58">
        <v>16</v>
      </c>
      <c r="BQ51" s="58">
        <v>16</v>
      </c>
      <c r="BR51" s="58">
        <v>16</v>
      </c>
      <c r="BS51" s="58">
        <v>16</v>
      </c>
      <c r="BT51" s="58">
        <v>16</v>
      </c>
      <c r="BU51" s="58">
        <v>16</v>
      </c>
      <c r="BV51" s="58">
        <v>16</v>
      </c>
      <c r="BW51" s="58">
        <v>16</v>
      </c>
      <c r="BX51" s="58">
        <v>16</v>
      </c>
      <c r="BY51" s="58">
        <v>16</v>
      </c>
      <c r="BZ51" s="58">
        <v>16</v>
      </c>
      <c r="CA51" s="58">
        <v>16</v>
      </c>
      <c r="CB51" s="58">
        <v>16</v>
      </c>
      <c r="CC51" s="58">
        <v>16</v>
      </c>
      <c r="CD51" s="58">
        <v>16</v>
      </c>
      <c r="CE51" s="58">
        <v>16</v>
      </c>
      <c r="CF51" s="58">
        <v>16</v>
      </c>
      <c r="CG51" s="58">
        <v>15</v>
      </c>
      <c r="CH51" s="58">
        <v>15</v>
      </c>
      <c r="CI51" s="58">
        <v>15</v>
      </c>
      <c r="CJ51" s="58">
        <v>14</v>
      </c>
      <c r="CK51" s="58">
        <v>13</v>
      </c>
      <c r="CL51" s="58">
        <v>13</v>
      </c>
      <c r="CM51" s="58">
        <v>13</v>
      </c>
      <c r="CN51" s="58">
        <v>13</v>
      </c>
      <c r="CO51" s="58">
        <v>13</v>
      </c>
      <c r="CP51" s="58">
        <v>13</v>
      </c>
      <c r="CQ51" s="58">
        <v>13</v>
      </c>
      <c r="CR51" s="58">
        <v>13</v>
      </c>
      <c r="CS51" s="58">
        <v>13</v>
      </c>
      <c r="CT51" s="58">
        <v>13</v>
      </c>
      <c r="CU51" s="58">
        <v>13</v>
      </c>
      <c r="CV51" s="58">
        <v>13</v>
      </c>
      <c r="CW51" s="58">
        <v>13</v>
      </c>
      <c r="CX51" s="58">
        <v>13</v>
      </c>
      <c r="CY51" s="58">
        <v>12</v>
      </c>
      <c r="CZ51" s="58">
        <v>12</v>
      </c>
      <c r="DA51" s="58">
        <v>12</v>
      </c>
      <c r="DB51" s="58">
        <v>12</v>
      </c>
      <c r="DC51" s="58">
        <v>12</v>
      </c>
      <c r="DD51" s="58">
        <v>12</v>
      </c>
      <c r="DE51" s="58">
        <v>12</v>
      </c>
      <c r="DF51" s="58">
        <v>12</v>
      </c>
      <c r="DG51" s="58">
        <v>12</v>
      </c>
      <c r="DH51" s="58">
        <v>12</v>
      </c>
      <c r="DI51" s="58">
        <v>12</v>
      </c>
      <c r="DJ51" s="58">
        <v>11</v>
      </c>
      <c r="DK51" s="58">
        <v>11</v>
      </c>
      <c r="DL51" s="58">
        <v>11</v>
      </c>
      <c r="DM51" s="58">
        <v>11</v>
      </c>
      <c r="DN51" s="58">
        <v>11</v>
      </c>
      <c r="DO51" s="58">
        <v>11</v>
      </c>
      <c r="DP51" s="58">
        <v>11</v>
      </c>
      <c r="DQ51" s="58">
        <v>10</v>
      </c>
      <c r="DR51" s="58">
        <v>10</v>
      </c>
      <c r="DS51" s="58">
        <v>10</v>
      </c>
      <c r="DT51" s="58">
        <v>9</v>
      </c>
      <c r="DU51" s="58">
        <v>9</v>
      </c>
      <c r="DV51" s="58">
        <v>9</v>
      </c>
      <c r="DW51" s="58">
        <v>9</v>
      </c>
      <c r="DX51" s="58">
        <v>9</v>
      </c>
      <c r="DY51" s="58">
        <v>9</v>
      </c>
      <c r="DZ51" s="58">
        <v>9</v>
      </c>
      <c r="EA51" s="58">
        <v>9</v>
      </c>
      <c r="EB51" s="58">
        <v>9</v>
      </c>
      <c r="EC51" s="58">
        <v>9</v>
      </c>
      <c r="ED51" s="58">
        <v>9</v>
      </c>
      <c r="EE51" s="58">
        <v>9</v>
      </c>
      <c r="EF51" s="58">
        <v>9</v>
      </c>
      <c r="EG51" s="58">
        <v>8</v>
      </c>
      <c r="EH51" s="58">
        <v>8</v>
      </c>
      <c r="EI51" s="58">
        <v>8</v>
      </c>
      <c r="EJ51" s="58">
        <v>8</v>
      </c>
      <c r="EK51" s="58">
        <v>7</v>
      </c>
      <c r="EL51" s="58">
        <v>7</v>
      </c>
      <c r="EM51" s="58">
        <v>7</v>
      </c>
      <c r="EN51" s="58">
        <v>6</v>
      </c>
      <c r="EO51" s="58">
        <v>0</v>
      </c>
    </row>
    <row r="52" spans="1:145" outlineLevel="1" x14ac:dyDescent="0.2">
      <c r="A52" s="40" t="str">
        <f>"# "&amp;$H$2</f>
        <v># 0</v>
      </c>
      <c r="B52" s="45">
        <f>B54-B53</f>
        <v>226</v>
      </c>
      <c r="C52" s="46">
        <f>C54-C53</f>
        <v>2</v>
      </c>
      <c r="D52" s="47">
        <f>D54-D53</f>
        <v>228</v>
      </c>
      <c r="E52" s="31"/>
      <c r="F52" s="41" t="str">
        <f>"% "&amp;$H$2</f>
        <v>% 0</v>
      </c>
      <c r="G52" s="50">
        <f>B52/D54</f>
        <v>0.91869918699186992</v>
      </c>
      <c r="H52" s="51">
        <f>C52/D54</f>
        <v>8.130081300813009E-3</v>
      </c>
      <c r="I52" s="52">
        <f>D52/D54</f>
        <v>0.92682926829268297</v>
      </c>
      <c r="AR52" s="70" t="s">
        <v>191</v>
      </c>
      <c r="AS52" s="58">
        <v>228</v>
      </c>
      <c r="AT52" s="58">
        <v>37</v>
      </c>
      <c r="AU52" s="58">
        <v>30</v>
      </c>
      <c r="AV52" s="58">
        <v>26</v>
      </c>
      <c r="AW52" s="58">
        <v>25</v>
      </c>
      <c r="AX52" s="58">
        <v>22</v>
      </c>
      <c r="AY52" s="58">
        <v>21</v>
      </c>
      <c r="AZ52" s="58">
        <v>17</v>
      </c>
      <c r="BA52" s="58">
        <v>16</v>
      </c>
      <c r="BB52" s="58">
        <v>15</v>
      </c>
      <c r="BC52" s="58">
        <v>14</v>
      </c>
      <c r="BD52" s="58">
        <v>13</v>
      </c>
      <c r="BE52" s="58">
        <v>11</v>
      </c>
      <c r="BF52" s="58">
        <v>10</v>
      </c>
      <c r="BG52" s="58">
        <v>9</v>
      </c>
      <c r="BH52" s="58">
        <v>9</v>
      </c>
      <c r="BI52" s="58">
        <v>9</v>
      </c>
      <c r="BJ52" s="58">
        <v>9</v>
      </c>
      <c r="BK52" s="58">
        <v>8</v>
      </c>
      <c r="BL52" s="58">
        <v>8</v>
      </c>
      <c r="BM52" s="58">
        <v>8</v>
      </c>
      <c r="BN52" s="58">
        <v>8</v>
      </c>
      <c r="BO52" s="58">
        <v>7</v>
      </c>
      <c r="BP52" s="58">
        <v>6</v>
      </c>
      <c r="BQ52" s="58">
        <v>6</v>
      </c>
      <c r="BR52" s="58">
        <v>6</v>
      </c>
      <c r="BS52" s="58">
        <v>6</v>
      </c>
      <c r="BT52" s="58">
        <v>6</v>
      </c>
      <c r="BU52" s="58">
        <v>6</v>
      </c>
      <c r="BV52" s="58">
        <v>6</v>
      </c>
      <c r="BW52" s="58">
        <v>6</v>
      </c>
      <c r="BX52" s="58">
        <v>6</v>
      </c>
      <c r="BY52" s="58">
        <v>6</v>
      </c>
      <c r="BZ52" s="58">
        <v>6</v>
      </c>
      <c r="CA52" s="58">
        <v>6</v>
      </c>
      <c r="CB52" s="58">
        <v>6</v>
      </c>
      <c r="CC52" s="58">
        <v>6</v>
      </c>
      <c r="CD52" s="58">
        <v>5</v>
      </c>
      <c r="CE52" s="58">
        <v>5</v>
      </c>
      <c r="CF52" s="58">
        <v>5</v>
      </c>
      <c r="CG52" s="58">
        <v>5</v>
      </c>
      <c r="CH52" s="58">
        <v>4</v>
      </c>
      <c r="CI52" s="58">
        <v>4</v>
      </c>
      <c r="CJ52" s="58">
        <v>3</v>
      </c>
      <c r="CK52" s="58">
        <v>3</v>
      </c>
      <c r="CL52" s="58">
        <v>2</v>
      </c>
      <c r="CM52" s="58">
        <v>2</v>
      </c>
      <c r="CN52" s="58">
        <v>2</v>
      </c>
      <c r="CO52" s="58">
        <v>2</v>
      </c>
      <c r="CP52" s="58">
        <v>2</v>
      </c>
      <c r="CQ52" s="58">
        <v>2</v>
      </c>
      <c r="CR52" s="58">
        <v>1</v>
      </c>
      <c r="CS52" s="58">
        <v>1</v>
      </c>
      <c r="CT52" s="58">
        <v>1</v>
      </c>
      <c r="CU52" s="58">
        <v>1</v>
      </c>
      <c r="CV52" s="58">
        <v>1</v>
      </c>
      <c r="CW52" s="58">
        <v>1</v>
      </c>
      <c r="CX52" s="58">
        <v>0</v>
      </c>
      <c r="CY52" s="58">
        <v>0</v>
      </c>
      <c r="CZ52" s="58">
        <v>0</v>
      </c>
      <c r="DA52" s="58">
        <v>0</v>
      </c>
      <c r="DB52" s="58">
        <v>0</v>
      </c>
      <c r="DC52" s="58">
        <v>0</v>
      </c>
      <c r="DD52" s="58">
        <v>0</v>
      </c>
      <c r="DE52" s="58">
        <v>0</v>
      </c>
      <c r="DF52" s="58">
        <v>0</v>
      </c>
      <c r="DG52" s="58">
        <v>0</v>
      </c>
      <c r="DH52" s="58">
        <v>0</v>
      </c>
      <c r="DI52" s="58">
        <v>0</v>
      </c>
      <c r="DJ52" s="58">
        <v>0</v>
      </c>
      <c r="DK52" s="58">
        <v>0</v>
      </c>
      <c r="DL52" s="58">
        <v>0</v>
      </c>
      <c r="DM52" s="58">
        <v>0</v>
      </c>
      <c r="DN52" s="58">
        <v>0</v>
      </c>
      <c r="DO52" s="58">
        <v>0</v>
      </c>
      <c r="DP52" s="58">
        <v>0</v>
      </c>
      <c r="DQ52" s="58">
        <v>0</v>
      </c>
      <c r="DR52" s="58">
        <v>0</v>
      </c>
      <c r="DS52" s="58">
        <v>0</v>
      </c>
      <c r="DT52" s="58">
        <v>0</v>
      </c>
      <c r="DU52" s="58">
        <v>0</v>
      </c>
      <c r="DV52" s="58">
        <v>0</v>
      </c>
      <c r="DW52" s="58">
        <v>0</v>
      </c>
      <c r="DX52" s="58">
        <v>0</v>
      </c>
      <c r="DY52" s="58">
        <v>0</v>
      </c>
      <c r="DZ52" s="58">
        <v>0</v>
      </c>
      <c r="EA52" s="58">
        <v>0</v>
      </c>
      <c r="EB52" s="58">
        <v>0</v>
      </c>
      <c r="EC52" s="58">
        <v>0</v>
      </c>
      <c r="ED52" s="58">
        <v>0</v>
      </c>
      <c r="EE52" s="58">
        <v>0</v>
      </c>
      <c r="EF52" s="58">
        <v>0</v>
      </c>
      <c r="EG52" s="58">
        <v>0</v>
      </c>
      <c r="EH52" s="58">
        <v>0</v>
      </c>
      <c r="EI52" s="58">
        <v>0</v>
      </c>
      <c r="EJ52" s="58">
        <v>0</v>
      </c>
      <c r="EK52" s="58">
        <v>0</v>
      </c>
      <c r="EL52" s="58">
        <v>0</v>
      </c>
      <c r="EM52" s="58">
        <v>0</v>
      </c>
      <c r="EN52" s="58">
        <v>0</v>
      </c>
      <c r="EO52" s="58">
        <v>0</v>
      </c>
    </row>
    <row r="53" spans="1:145" outlineLevel="1" x14ac:dyDescent="0.2">
      <c r="A53" s="40" t="str">
        <f>"# "&amp;$I$2</f>
        <v># 1</v>
      </c>
      <c r="B53" s="48">
        <f>D53-C53</f>
        <v>5</v>
      </c>
      <c r="C53" s="49">
        <f>INDEX($AS$51:$EO$51,MATCH(D49,$AS$49:$EO$49,1))</f>
        <v>13</v>
      </c>
      <c r="D53" s="47">
        <f>$E$11 * $F$11</f>
        <v>18</v>
      </c>
      <c r="E53" s="31"/>
      <c r="F53" s="41" t="str">
        <f>"% "&amp;$I$2</f>
        <v>% 1</v>
      </c>
      <c r="G53" s="53">
        <f>B53/D54</f>
        <v>2.032520325203252E-2</v>
      </c>
      <c r="H53" s="54">
        <f>C53/D54</f>
        <v>5.2845528455284556E-2</v>
      </c>
      <c r="I53" s="52">
        <f>D53/D54</f>
        <v>7.3170731707317069E-2</v>
      </c>
      <c r="AR53" s="70" t="s">
        <v>192</v>
      </c>
      <c r="AS53" s="58">
        <v>0</v>
      </c>
      <c r="AT53" s="58">
        <v>191</v>
      </c>
      <c r="AU53" s="58">
        <v>198</v>
      </c>
      <c r="AV53" s="58">
        <v>202</v>
      </c>
      <c r="AW53" s="58">
        <v>203</v>
      </c>
      <c r="AX53" s="58">
        <v>206</v>
      </c>
      <c r="AY53" s="58">
        <v>207</v>
      </c>
      <c r="AZ53" s="58">
        <v>211</v>
      </c>
      <c r="BA53" s="58">
        <v>212</v>
      </c>
      <c r="BB53" s="58">
        <v>213</v>
      </c>
      <c r="BC53" s="58">
        <v>214</v>
      </c>
      <c r="BD53" s="58">
        <v>215</v>
      </c>
      <c r="BE53" s="58">
        <v>217</v>
      </c>
      <c r="BF53" s="58">
        <v>218</v>
      </c>
      <c r="BG53" s="58">
        <v>219</v>
      </c>
      <c r="BH53" s="58">
        <v>219</v>
      </c>
      <c r="BI53" s="58">
        <v>219</v>
      </c>
      <c r="BJ53" s="58">
        <v>219</v>
      </c>
      <c r="BK53" s="58">
        <v>220</v>
      </c>
      <c r="BL53" s="58">
        <v>220</v>
      </c>
      <c r="BM53" s="58">
        <v>220</v>
      </c>
      <c r="BN53" s="58">
        <v>220</v>
      </c>
      <c r="BO53" s="58">
        <v>221</v>
      </c>
      <c r="BP53" s="58">
        <v>222</v>
      </c>
      <c r="BQ53" s="58">
        <v>222</v>
      </c>
      <c r="BR53" s="58">
        <v>222</v>
      </c>
      <c r="BS53" s="58">
        <v>222</v>
      </c>
      <c r="BT53" s="58">
        <v>222</v>
      </c>
      <c r="BU53" s="58">
        <v>222</v>
      </c>
      <c r="BV53" s="58">
        <v>222</v>
      </c>
      <c r="BW53" s="58">
        <v>222</v>
      </c>
      <c r="BX53" s="58">
        <v>222</v>
      </c>
      <c r="BY53" s="58">
        <v>222</v>
      </c>
      <c r="BZ53" s="58">
        <v>222</v>
      </c>
      <c r="CA53" s="58">
        <v>222</v>
      </c>
      <c r="CB53" s="58">
        <v>222</v>
      </c>
      <c r="CC53" s="58">
        <v>222</v>
      </c>
      <c r="CD53" s="58">
        <v>223</v>
      </c>
      <c r="CE53" s="58">
        <v>223</v>
      </c>
      <c r="CF53" s="58">
        <v>223</v>
      </c>
      <c r="CG53" s="58">
        <v>223</v>
      </c>
      <c r="CH53" s="58">
        <v>224</v>
      </c>
      <c r="CI53" s="58">
        <v>224</v>
      </c>
      <c r="CJ53" s="58">
        <v>225</v>
      </c>
      <c r="CK53" s="58">
        <v>225</v>
      </c>
      <c r="CL53" s="58">
        <v>226</v>
      </c>
      <c r="CM53" s="58">
        <v>226</v>
      </c>
      <c r="CN53" s="58">
        <v>226</v>
      </c>
      <c r="CO53" s="58">
        <v>226</v>
      </c>
      <c r="CP53" s="58">
        <v>226</v>
      </c>
      <c r="CQ53" s="58">
        <v>226</v>
      </c>
      <c r="CR53" s="58">
        <v>227</v>
      </c>
      <c r="CS53" s="58">
        <v>227</v>
      </c>
      <c r="CT53" s="58">
        <v>227</v>
      </c>
      <c r="CU53" s="58">
        <v>227</v>
      </c>
      <c r="CV53" s="58">
        <v>227</v>
      </c>
      <c r="CW53" s="58">
        <v>227</v>
      </c>
      <c r="CX53" s="58">
        <v>228</v>
      </c>
      <c r="CY53" s="58">
        <v>228</v>
      </c>
      <c r="CZ53" s="58">
        <v>228</v>
      </c>
      <c r="DA53" s="58">
        <v>228</v>
      </c>
      <c r="DB53" s="58">
        <v>228</v>
      </c>
      <c r="DC53" s="58">
        <v>228</v>
      </c>
      <c r="DD53" s="58">
        <v>228</v>
      </c>
      <c r="DE53" s="58">
        <v>228</v>
      </c>
      <c r="DF53" s="58">
        <v>228</v>
      </c>
      <c r="DG53" s="58">
        <v>228</v>
      </c>
      <c r="DH53" s="58">
        <v>228</v>
      </c>
      <c r="DI53" s="58">
        <v>228</v>
      </c>
      <c r="DJ53" s="58">
        <v>228</v>
      </c>
      <c r="DK53" s="58">
        <v>228</v>
      </c>
      <c r="DL53" s="58">
        <v>228</v>
      </c>
      <c r="DM53" s="58">
        <v>228</v>
      </c>
      <c r="DN53" s="58">
        <v>228</v>
      </c>
      <c r="DO53" s="58">
        <v>228</v>
      </c>
      <c r="DP53" s="58">
        <v>228</v>
      </c>
      <c r="DQ53" s="58">
        <v>228</v>
      </c>
      <c r="DR53" s="58">
        <v>228</v>
      </c>
      <c r="DS53" s="58">
        <v>228</v>
      </c>
      <c r="DT53" s="58">
        <v>228</v>
      </c>
      <c r="DU53" s="58">
        <v>228</v>
      </c>
      <c r="DV53" s="58">
        <v>228</v>
      </c>
      <c r="DW53" s="58">
        <v>228</v>
      </c>
      <c r="DX53" s="58">
        <v>228</v>
      </c>
      <c r="DY53" s="58">
        <v>228</v>
      </c>
      <c r="DZ53" s="58">
        <v>228</v>
      </c>
      <c r="EA53" s="58">
        <v>228</v>
      </c>
      <c r="EB53" s="58">
        <v>228</v>
      </c>
      <c r="EC53" s="58">
        <v>228</v>
      </c>
      <c r="ED53" s="58">
        <v>228</v>
      </c>
      <c r="EE53" s="58">
        <v>228</v>
      </c>
      <c r="EF53" s="58">
        <v>228</v>
      </c>
      <c r="EG53" s="58">
        <v>228</v>
      </c>
      <c r="EH53" s="58">
        <v>228</v>
      </c>
      <c r="EI53" s="58">
        <v>228</v>
      </c>
      <c r="EJ53" s="58">
        <v>228</v>
      </c>
      <c r="EK53" s="58">
        <v>228</v>
      </c>
      <c r="EL53" s="58">
        <v>228</v>
      </c>
      <c r="EM53" s="58">
        <v>228</v>
      </c>
      <c r="EN53" s="58">
        <v>228</v>
      </c>
      <c r="EO53" s="58">
        <v>228</v>
      </c>
    </row>
    <row r="54" spans="1:145" outlineLevel="1" x14ac:dyDescent="0.2">
      <c r="A54" s="40" t="s">
        <v>152</v>
      </c>
      <c r="B54" s="47">
        <f>D54-C54</f>
        <v>231</v>
      </c>
      <c r="C54" s="47">
        <f>INDEX($AS$50:$EO$50,MATCH(D49,$AS$49:$EO$49,1))</f>
        <v>15</v>
      </c>
      <c r="D54" s="47">
        <f>$F$11</f>
        <v>246</v>
      </c>
      <c r="E54" s="31"/>
      <c r="F54" s="41" t="s">
        <v>152</v>
      </c>
      <c r="G54" s="55">
        <f>B54/D54</f>
        <v>0.93902439024390238</v>
      </c>
      <c r="H54" s="55">
        <f>C54/D54</f>
        <v>6.097560975609756E-2</v>
      </c>
      <c r="I54" s="52">
        <f>D54/D54</f>
        <v>1</v>
      </c>
      <c r="AR54" s="70" t="s">
        <v>193</v>
      </c>
      <c r="AS54" s="58">
        <v>0</v>
      </c>
      <c r="AT54" s="58">
        <v>1</v>
      </c>
      <c r="AU54" s="58">
        <v>1</v>
      </c>
      <c r="AV54" s="58">
        <v>1</v>
      </c>
      <c r="AW54" s="58">
        <v>1</v>
      </c>
      <c r="AX54" s="58">
        <v>1</v>
      </c>
      <c r="AY54" s="58">
        <v>1</v>
      </c>
      <c r="AZ54" s="58">
        <v>1</v>
      </c>
      <c r="BA54" s="58">
        <v>2</v>
      </c>
      <c r="BB54" s="58">
        <v>2</v>
      </c>
      <c r="BC54" s="58">
        <v>2</v>
      </c>
      <c r="BD54" s="58">
        <v>2</v>
      </c>
      <c r="BE54" s="58">
        <v>2</v>
      </c>
      <c r="BF54" s="58">
        <v>2</v>
      </c>
      <c r="BG54" s="58">
        <v>2</v>
      </c>
      <c r="BH54" s="58">
        <v>2</v>
      </c>
      <c r="BI54" s="58">
        <v>2</v>
      </c>
      <c r="BJ54" s="58">
        <v>2</v>
      </c>
      <c r="BK54" s="58">
        <v>2</v>
      </c>
      <c r="BL54" s="58">
        <v>2</v>
      </c>
      <c r="BM54" s="58">
        <v>2</v>
      </c>
      <c r="BN54" s="58">
        <v>2</v>
      </c>
      <c r="BO54" s="58">
        <v>2</v>
      </c>
      <c r="BP54" s="58">
        <v>2</v>
      </c>
      <c r="BQ54" s="58">
        <v>2</v>
      </c>
      <c r="BR54" s="58">
        <v>2</v>
      </c>
      <c r="BS54" s="58">
        <v>2</v>
      </c>
      <c r="BT54" s="58">
        <v>2</v>
      </c>
      <c r="BU54" s="58">
        <v>2</v>
      </c>
      <c r="BV54" s="58">
        <v>2</v>
      </c>
      <c r="BW54" s="58">
        <v>2</v>
      </c>
      <c r="BX54" s="58">
        <v>2</v>
      </c>
      <c r="BY54" s="58">
        <v>2</v>
      </c>
      <c r="BZ54" s="58">
        <v>2</v>
      </c>
      <c r="CA54" s="58">
        <v>2</v>
      </c>
      <c r="CB54" s="58">
        <v>2</v>
      </c>
      <c r="CC54" s="58">
        <v>2</v>
      </c>
      <c r="CD54" s="58">
        <v>2</v>
      </c>
      <c r="CE54" s="58">
        <v>2</v>
      </c>
      <c r="CF54" s="58">
        <v>2</v>
      </c>
      <c r="CG54" s="58">
        <v>3</v>
      </c>
      <c r="CH54" s="58">
        <v>3</v>
      </c>
      <c r="CI54" s="58">
        <v>3</v>
      </c>
      <c r="CJ54" s="58">
        <v>4</v>
      </c>
      <c r="CK54" s="58">
        <v>5</v>
      </c>
      <c r="CL54" s="58">
        <v>5</v>
      </c>
      <c r="CM54" s="58">
        <v>5</v>
      </c>
      <c r="CN54" s="58">
        <v>5</v>
      </c>
      <c r="CO54" s="58">
        <v>5</v>
      </c>
      <c r="CP54" s="58">
        <v>5</v>
      </c>
      <c r="CQ54" s="58">
        <v>5</v>
      </c>
      <c r="CR54" s="58">
        <v>5</v>
      </c>
      <c r="CS54" s="58">
        <v>5</v>
      </c>
      <c r="CT54" s="58">
        <v>5</v>
      </c>
      <c r="CU54" s="58">
        <v>5</v>
      </c>
      <c r="CV54" s="58">
        <v>5</v>
      </c>
      <c r="CW54" s="58">
        <v>5</v>
      </c>
      <c r="CX54" s="58">
        <v>5</v>
      </c>
      <c r="CY54" s="58">
        <v>6</v>
      </c>
      <c r="CZ54" s="58">
        <v>6</v>
      </c>
      <c r="DA54" s="58">
        <v>6</v>
      </c>
      <c r="DB54" s="58">
        <v>6</v>
      </c>
      <c r="DC54" s="58">
        <v>6</v>
      </c>
      <c r="DD54" s="58">
        <v>6</v>
      </c>
      <c r="DE54" s="58">
        <v>6</v>
      </c>
      <c r="DF54" s="58">
        <v>6</v>
      </c>
      <c r="DG54" s="58">
        <v>6</v>
      </c>
      <c r="DH54" s="58">
        <v>6</v>
      </c>
      <c r="DI54" s="58">
        <v>6</v>
      </c>
      <c r="DJ54" s="58">
        <v>7</v>
      </c>
      <c r="DK54" s="58">
        <v>7</v>
      </c>
      <c r="DL54" s="58">
        <v>7</v>
      </c>
      <c r="DM54" s="58">
        <v>7</v>
      </c>
      <c r="DN54" s="58">
        <v>7</v>
      </c>
      <c r="DO54" s="58">
        <v>7</v>
      </c>
      <c r="DP54" s="58">
        <v>7</v>
      </c>
      <c r="DQ54" s="58">
        <v>8</v>
      </c>
      <c r="DR54" s="58">
        <v>8</v>
      </c>
      <c r="DS54" s="58">
        <v>8</v>
      </c>
      <c r="DT54" s="58">
        <v>9</v>
      </c>
      <c r="DU54" s="58">
        <v>9</v>
      </c>
      <c r="DV54" s="58">
        <v>9</v>
      </c>
      <c r="DW54" s="58">
        <v>9</v>
      </c>
      <c r="DX54" s="58">
        <v>9</v>
      </c>
      <c r="DY54" s="58">
        <v>9</v>
      </c>
      <c r="DZ54" s="58">
        <v>9</v>
      </c>
      <c r="EA54" s="58">
        <v>9</v>
      </c>
      <c r="EB54" s="58">
        <v>9</v>
      </c>
      <c r="EC54" s="58">
        <v>9</v>
      </c>
      <c r="ED54" s="58">
        <v>9</v>
      </c>
      <c r="EE54" s="58">
        <v>9</v>
      </c>
      <c r="EF54" s="58">
        <v>9</v>
      </c>
      <c r="EG54" s="58">
        <v>10</v>
      </c>
      <c r="EH54" s="58">
        <v>10</v>
      </c>
      <c r="EI54" s="58">
        <v>10</v>
      </c>
      <c r="EJ54" s="58">
        <v>10</v>
      </c>
      <c r="EK54" s="58">
        <v>11</v>
      </c>
      <c r="EL54" s="58">
        <v>11</v>
      </c>
      <c r="EM54" s="58">
        <v>11</v>
      </c>
      <c r="EN54" s="58">
        <v>12</v>
      </c>
      <c r="EO54" s="58">
        <v>18</v>
      </c>
    </row>
    <row r="55" spans="1:145" outlineLevel="1" x14ac:dyDescent="0.2">
      <c r="A55" s="42" t="s">
        <v>154</v>
      </c>
      <c r="B55" s="43">
        <f>G52+H53</f>
        <v>0.97154471544715448</v>
      </c>
      <c r="C55" s="33"/>
      <c r="D55" s="44" t="s">
        <v>155</v>
      </c>
      <c r="E55" s="43">
        <f>H53/I53</f>
        <v>0.72222222222222232</v>
      </c>
      <c r="F55" s="33"/>
      <c r="G55" s="44" t="s">
        <v>156</v>
      </c>
      <c r="H55" s="43">
        <f>G52/I52</f>
        <v>0.99122807017543857</v>
      </c>
      <c r="I55" s="34"/>
      <c r="AR55" s="70"/>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c r="CB55" s="58"/>
      <c r="CC55" s="58"/>
      <c r="CD55" s="58"/>
      <c r="CE55" s="58"/>
      <c r="CF55" s="58"/>
      <c r="CG55" s="58"/>
      <c r="CH55" s="58"/>
      <c r="CI55" s="58"/>
      <c r="CJ55" s="58"/>
      <c r="CK55" s="58"/>
      <c r="CL55" s="58"/>
      <c r="CM55" s="58"/>
      <c r="CN55" s="58"/>
      <c r="CO55" s="58"/>
      <c r="CP55" s="58"/>
      <c r="CQ55" s="58"/>
      <c r="CR55" s="58"/>
      <c r="CS55" s="58"/>
      <c r="CT55" s="58"/>
      <c r="CU55" s="58"/>
      <c r="CV55" s="58"/>
      <c r="CW55" s="58"/>
      <c r="CX55" s="58"/>
      <c r="CY55" s="58"/>
      <c r="CZ55" s="58"/>
      <c r="DA55" s="58"/>
      <c r="DB55" s="58"/>
      <c r="DC55" s="58"/>
      <c r="DD55" s="58"/>
      <c r="DE55" s="58"/>
      <c r="DF55" s="58"/>
      <c r="DG55" s="58"/>
      <c r="DH55" s="58"/>
      <c r="DI55" s="58"/>
      <c r="DJ55" s="58"/>
      <c r="DK55" s="58"/>
      <c r="DL55" s="58"/>
      <c r="DM55" s="58"/>
      <c r="DN55" s="58"/>
      <c r="DO55" s="58"/>
      <c r="DP55" s="58"/>
      <c r="DQ55" s="58"/>
      <c r="DR55" s="58"/>
      <c r="DS55" s="58"/>
      <c r="DT55" s="58"/>
      <c r="DU55" s="58"/>
      <c r="DV55" s="58"/>
      <c r="DW55" s="58"/>
      <c r="DX55" s="58"/>
      <c r="DY55" s="58"/>
      <c r="DZ55" s="58"/>
      <c r="EA55" s="58"/>
      <c r="EB55" s="58"/>
      <c r="EC55" s="58"/>
      <c r="ED55" s="58"/>
      <c r="EE55" s="58"/>
      <c r="EF55" s="58"/>
      <c r="EG55" s="58"/>
      <c r="EH55" s="58"/>
      <c r="EI55" s="58"/>
      <c r="EJ55" s="58"/>
      <c r="EK55" s="58"/>
      <c r="EL55" s="58"/>
      <c r="EM55" s="58"/>
      <c r="EN55" s="58"/>
      <c r="EO55" s="58"/>
    </row>
    <row r="56" spans="1:145" x14ac:dyDescent="0.2">
      <c r="A56" s="73"/>
      <c r="AR56" s="58"/>
      <c r="AS56" s="58"/>
      <c r="AT56" s="58"/>
      <c r="AU56" s="58"/>
      <c r="AV56" s="58"/>
      <c r="AW56" s="58"/>
      <c r="AX56" s="58"/>
      <c r="AY56" s="58"/>
      <c r="AZ56" s="58"/>
      <c r="BA56" s="58"/>
      <c r="BB56" s="58"/>
      <c r="BC56" s="58"/>
      <c r="BD56" s="58"/>
      <c r="BE56" s="58"/>
      <c r="BF56" s="58"/>
      <c r="BG56" s="58"/>
      <c r="BH56" s="58"/>
      <c r="BI56" s="58"/>
      <c r="BJ56" s="58"/>
      <c r="BK56" s="58"/>
      <c r="BL56" s="58"/>
      <c r="BM56" s="58"/>
      <c r="BN56" s="58"/>
      <c r="BO56" s="58"/>
      <c r="BP56" s="58"/>
      <c r="BQ56" s="58"/>
      <c r="BR56" s="58"/>
      <c r="BS56" s="58"/>
      <c r="BT56" s="58"/>
      <c r="BU56" s="58"/>
      <c r="BV56" s="58"/>
      <c r="BW56" s="58"/>
      <c r="BX56" s="58"/>
      <c r="BY56" s="58"/>
      <c r="BZ56" s="58"/>
      <c r="CA56" s="58"/>
      <c r="CB56" s="58"/>
      <c r="CC56" s="58"/>
      <c r="CD56" s="58"/>
      <c r="CE56" s="58"/>
      <c r="CF56" s="58"/>
      <c r="CG56" s="58"/>
      <c r="CH56" s="58"/>
      <c r="CI56" s="58"/>
      <c r="CJ56" s="58"/>
      <c r="CK56" s="58"/>
      <c r="CL56" s="58"/>
      <c r="CM56" s="58"/>
      <c r="CN56" s="58"/>
      <c r="CO56" s="58"/>
      <c r="CP56" s="58"/>
      <c r="CQ56" s="58"/>
      <c r="CR56" s="58"/>
      <c r="CS56" s="58"/>
      <c r="CT56" s="58"/>
      <c r="CU56" s="58"/>
      <c r="CV56" s="58"/>
      <c r="CW56" s="58"/>
      <c r="CX56" s="58"/>
      <c r="CY56" s="58"/>
      <c r="CZ56" s="58"/>
      <c r="DA56" s="58"/>
      <c r="DB56" s="58"/>
      <c r="DC56" s="58"/>
      <c r="DD56" s="58"/>
      <c r="DE56" s="58"/>
      <c r="DF56" s="58"/>
      <c r="DG56" s="58"/>
      <c r="DH56" s="58"/>
      <c r="DI56" s="58"/>
      <c r="DJ56" s="58"/>
      <c r="DK56" s="58"/>
      <c r="DL56" s="58"/>
      <c r="DM56" s="58"/>
      <c r="DN56" s="58"/>
      <c r="DO56" s="58"/>
      <c r="DP56" s="58"/>
      <c r="DQ56" s="58"/>
      <c r="DR56" s="58"/>
      <c r="DS56" s="58"/>
      <c r="DT56" s="58"/>
      <c r="DU56" s="58"/>
      <c r="DV56" s="58"/>
      <c r="DW56" s="58"/>
      <c r="DX56" s="58"/>
      <c r="DY56" s="58"/>
      <c r="DZ56" s="58"/>
      <c r="EA56" s="58"/>
      <c r="EB56" s="58"/>
      <c r="EC56" s="58"/>
      <c r="ED56" s="58"/>
      <c r="EE56" s="58"/>
      <c r="EF56" s="58"/>
      <c r="EG56" s="58"/>
      <c r="EH56" s="58"/>
      <c r="EI56" s="58"/>
      <c r="EJ56" s="58"/>
      <c r="EK56" s="58"/>
      <c r="EL56" s="58"/>
      <c r="EM56" s="58"/>
      <c r="EN56" s="58"/>
      <c r="EO56" s="58"/>
    </row>
    <row r="57" spans="1:145" x14ac:dyDescent="0.2">
      <c r="A57" s="11" t="s">
        <v>157</v>
      </c>
      <c r="AR57" s="58" t="s">
        <v>194</v>
      </c>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c r="CB57" s="58"/>
      <c r="CC57" s="58"/>
      <c r="CD57" s="58"/>
      <c r="CE57" s="58"/>
      <c r="CF57" s="58"/>
      <c r="CG57" s="58"/>
      <c r="CH57" s="58"/>
      <c r="CI57" s="58"/>
      <c r="CJ57" s="58"/>
      <c r="CK57" s="58"/>
      <c r="CL57" s="58"/>
      <c r="CM57" s="58"/>
      <c r="CN57" s="58"/>
      <c r="CO57" s="58"/>
      <c r="CP57" s="58"/>
      <c r="CQ57" s="58"/>
      <c r="CR57" s="58"/>
      <c r="CS57" s="58"/>
      <c r="CT57" s="58"/>
      <c r="CU57" s="58"/>
      <c r="CV57" s="58"/>
      <c r="CW57" s="58"/>
      <c r="CX57" s="58"/>
      <c r="CY57" s="58"/>
      <c r="CZ57" s="58"/>
      <c r="DA57" s="58"/>
      <c r="DB57" s="58"/>
      <c r="DC57" s="58"/>
      <c r="DD57" s="58"/>
      <c r="DE57" s="58"/>
      <c r="DF57" s="58"/>
      <c r="DG57" s="58"/>
      <c r="DH57" s="58"/>
      <c r="DI57" s="58"/>
      <c r="DJ57" s="58"/>
      <c r="DK57" s="58"/>
      <c r="DL57" s="58"/>
      <c r="DM57" s="58"/>
      <c r="DN57" s="58"/>
      <c r="DO57" s="58"/>
      <c r="DP57" s="58"/>
      <c r="DQ57" s="58"/>
      <c r="DR57" s="58"/>
      <c r="DS57" s="58"/>
      <c r="DT57" s="58"/>
      <c r="DU57" s="58"/>
      <c r="DV57" s="58"/>
      <c r="DW57" s="58"/>
      <c r="DX57" s="58"/>
      <c r="DY57" s="58"/>
      <c r="DZ57" s="58"/>
      <c r="EA57" s="58"/>
      <c r="EB57" s="58"/>
      <c r="EC57" s="58"/>
      <c r="ED57" s="58"/>
      <c r="EE57" s="58"/>
      <c r="EF57" s="58"/>
      <c r="EG57" s="58"/>
      <c r="EH57" s="58"/>
      <c r="EI57" s="58"/>
      <c r="EJ57" s="58"/>
      <c r="EK57" s="58"/>
      <c r="EL57" s="58"/>
      <c r="EM57" s="58"/>
      <c r="EN57" s="58"/>
      <c r="EO57" s="58"/>
    </row>
    <row r="58" spans="1:145" outlineLevel="1" x14ac:dyDescent="0.2">
      <c r="AR58" s="58" t="s">
        <v>188</v>
      </c>
      <c r="AS58" s="58">
        <v>0</v>
      </c>
      <c r="AT58" s="58">
        <v>0.01</v>
      </c>
      <c r="AU58" s="58">
        <v>0.02</v>
      </c>
      <c r="AV58" s="58">
        <v>0.03</v>
      </c>
      <c r="AW58" s="58">
        <v>0.04</v>
      </c>
      <c r="AX58" s="58">
        <v>0.05</v>
      </c>
      <c r="AY58" s="58">
        <v>6.0000000000000005E-2</v>
      </c>
      <c r="AZ58" s="58">
        <v>7.0000000000000007E-2</v>
      </c>
      <c r="BA58" s="58">
        <v>0.08</v>
      </c>
      <c r="BB58" s="58">
        <v>0.09</v>
      </c>
      <c r="BC58" s="58">
        <v>9.9999999999999992E-2</v>
      </c>
      <c r="BD58" s="58">
        <v>0.10999999999999999</v>
      </c>
      <c r="BE58" s="58">
        <v>0.11999999999999998</v>
      </c>
      <c r="BF58" s="58">
        <v>0.12999999999999998</v>
      </c>
      <c r="BG58" s="58">
        <v>0.13999999999999999</v>
      </c>
      <c r="BH58" s="58">
        <v>0.15</v>
      </c>
      <c r="BI58" s="58">
        <v>0.16</v>
      </c>
      <c r="BJ58" s="58">
        <v>0.17</v>
      </c>
      <c r="BK58" s="58">
        <v>0.18000000000000002</v>
      </c>
      <c r="BL58" s="58">
        <v>0.19000000000000003</v>
      </c>
      <c r="BM58" s="58">
        <v>0.20000000000000004</v>
      </c>
      <c r="BN58" s="58">
        <v>0.21000000000000005</v>
      </c>
      <c r="BO58" s="58">
        <v>0.22000000000000006</v>
      </c>
      <c r="BP58" s="58">
        <v>0.23000000000000007</v>
      </c>
      <c r="BQ58" s="58">
        <v>0.24000000000000007</v>
      </c>
      <c r="BR58" s="58">
        <v>0.25000000000000006</v>
      </c>
      <c r="BS58" s="58">
        <v>0.26000000000000006</v>
      </c>
      <c r="BT58" s="58">
        <v>0.27000000000000007</v>
      </c>
      <c r="BU58" s="58">
        <v>0.28000000000000008</v>
      </c>
      <c r="BV58" s="58">
        <v>0.29000000000000009</v>
      </c>
      <c r="BW58" s="58">
        <v>0.3000000000000001</v>
      </c>
      <c r="BX58" s="58">
        <v>0.31000000000000011</v>
      </c>
      <c r="BY58" s="58">
        <v>0.32000000000000012</v>
      </c>
      <c r="BZ58" s="58">
        <v>0.33000000000000013</v>
      </c>
      <c r="CA58" s="58">
        <v>0.34000000000000014</v>
      </c>
      <c r="CB58" s="58">
        <v>0.35000000000000014</v>
      </c>
      <c r="CC58" s="58">
        <v>0.36000000000000015</v>
      </c>
      <c r="CD58" s="58">
        <v>0.37000000000000016</v>
      </c>
      <c r="CE58" s="58">
        <v>0.38000000000000017</v>
      </c>
      <c r="CF58" s="58">
        <v>0.39000000000000018</v>
      </c>
      <c r="CG58" s="58">
        <v>0.40000000000000019</v>
      </c>
      <c r="CH58" s="58">
        <v>0.4100000000000002</v>
      </c>
      <c r="CI58" s="58">
        <v>0.42000000000000021</v>
      </c>
      <c r="CJ58" s="58">
        <v>0.43000000000000022</v>
      </c>
      <c r="CK58" s="58">
        <v>0.44000000000000022</v>
      </c>
      <c r="CL58" s="58">
        <v>0.45000000000000023</v>
      </c>
      <c r="CM58" s="58">
        <v>0.46000000000000024</v>
      </c>
      <c r="CN58" s="58">
        <v>0.47000000000000025</v>
      </c>
      <c r="CO58" s="58">
        <v>0.48000000000000026</v>
      </c>
      <c r="CP58" s="58">
        <v>0.49000000000000027</v>
      </c>
      <c r="CQ58" s="58">
        <v>0.50000000000000022</v>
      </c>
      <c r="CR58" s="58">
        <v>0.51000000000000023</v>
      </c>
      <c r="CS58" s="58">
        <v>0.52000000000000024</v>
      </c>
      <c r="CT58" s="58">
        <v>0.53000000000000025</v>
      </c>
      <c r="CU58" s="58">
        <v>0.54000000000000026</v>
      </c>
      <c r="CV58" s="58">
        <v>0.55000000000000027</v>
      </c>
      <c r="CW58" s="58">
        <v>0.56000000000000028</v>
      </c>
      <c r="CX58" s="58">
        <v>0.57000000000000028</v>
      </c>
      <c r="CY58" s="58">
        <v>0.58000000000000029</v>
      </c>
      <c r="CZ58" s="58">
        <v>0.5900000000000003</v>
      </c>
      <c r="DA58" s="58">
        <v>0.60000000000000031</v>
      </c>
      <c r="DB58" s="58">
        <v>0.61000000000000032</v>
      </c>
      <c r="DC58" s="58">
        <v>0.62000000000000033</v>
      </c>
      <c r="DD58" s="58">
        <v>0.63000000000000034</v>
      </c>
      <c r="DE58" s="58">
        <v>0.64000000000000035</v>
      </c>
      <c r="DF58" s="58">
        <v>0.65000000000000036</v>
      </c>
      <c r="DG58" s="58">
        <v>0.66000000000000036</v>
      </c>
      <c r="DH58" s="58">
        <v>0.67000000000000037</v>
      </c>
      <c r="DI58" s="58">
        <v>0.68000000000000038</v>
      </c>
      <c r="DJ58" s="58">
        <v>0.69000000000000039</v>
      </c>
      <c r="DK58" s="58">
        <v>0.7000000000000004</v>
      </c>
      <c r="DL58" s="58">
        <v>0.71000000000000041</v>
      </c>
      <c r="DM58" s="58">
        <v>0.72000000000000042</v>
      </c>
      <c r="DN58" s="58">
        <v>0.73000000000000043</v>
      </c>
      <c r="DO58" s="58">
        <v>0.74000000000000044</v>
      </c>
      <c r="DP58" s="58">
        <v>0.75000000000000044</v>
      </c>
      <c r="DQ58" s="58">
        <v>0.76000000000000045</v>
      </c>
      <c r="DR58" s="58">
        <v>0.77000000000000046</v>
      </c>
      <c r="DS58" s="58">
        <v>0.78000000000000047</v>
      </c>
      <c r="DT58" s="58">
        <v>0.79000000000000048</v>
      </c>
      <c r="DU58" s="58">
        <v>0.80000000000000049</v>
      </c>
      <c r="DV58" s="58">
        <v>0.8100000000000005</v>
      </c>
      <c r="DW58" s="58">
        <v>0.82000000000000051</v>
      </c>
      <c r="DX58" s="58">
        <v>0.83000000000000052</v>
      </c>
      <c r="DY58" s="58">
        <v>0.84000000000000052</v>
      </c>
      <c r="DZ58" s="58">
        <v>0.85000000000000053</v>
      </c>
      <c r="EA58" s="58">
        <v>0.86000000000000054</v>
      </c>
      <c r="EB58" s="58">
        <v>0.87000000000000055</v>
      </c>
      <c r="EC58" s="58">
        <v>0.88000000000000056</v>
      </c>
      <c r="ED58" s="58">
        <v>0.89000000000000057</v>
      </c>
      <c r="EE58" s="58">
        <v>0.90000000000000058</v>
      </c>
      <c r="EF58" s="58">
        <v>0.91000000000000059</v>
      </c>
      <c r="EG58" s="58">
        <v>0.9200000000000006</v>
      </c>
      <c r="EH58" s="58">
        <v>0.9300000000000006</v>
      </c>
      <c r="EI58" s="58">
        <v>0.94000000000000061</v>
      </c>
      <c r="EJ58" s="58">
        <v>0.95000000000000062</v>
      </c>
      <c r="EK58" s="58">
        <v>0.96000000000000063</v>
      </c>
      <c r="EL58" s="58">
        <v>0.97000000000000064</v>
      </c>
      <c r="EM58" s="58">
        <v>0.98000000000000065</v>
      </c>
      <c r="EN58" s="58">
        <v>0.99000000000000066</v>
      </c>
      <c r="EO58" s="58">
        <v>1.0000000000000007</v>
      </c>
    </row>
    <row r="59" spans="1:145" outlineLevel="1" x14ac:dyDescent="0.2">
      <c r="AR59" s="58" t="s">
        <v>195</v>
      </c>
      <c r="AS59" s="58">
        <v>1</v>
      </c>
      <c r="AT59" s="58">
        <v>0.94444444444444442</v>
      </c>
      <c r="AU59" s="58">
        <v>0.94444444444444442</v>
      </c>
      <c r="AV59" s="58">
        <v>0.94444444444444442</v>
      </c>
      <c r="AW59" s="58">
        <v>0.94444444444444442</v>
      </c>
      <c r="AX59" s="58">
        <v>0.94444444444444442</v>
      </c>
      <c r="AY59" s="58">
        <v>0.94444444444444442</v>
      </c>
      <c r="AZ59" s="58">
        <v>0.94444444444444442</v>
      </c>
      <c r="BA59" s="58">
        <v>0.88888888888888884</v>
      </c>
      <c r="BB59" s="58">
        <v>0.88888888888888884</v>
      </c>
      <c r="BC59" s="58">
        <v>0.88888888888888884</v>
      </c>
      <c r="BD59" s="58">
        <v>0.88888888888888884</v>
      </c>
      <c r="BE59" s="58">
        <v>0.88888888888888884</v>
      </c>
      <c r="BF59" s="58">
        <v>0.88888888888888884</v>
      </c>
      <c r="BG59" s="58">
        <v>0.88888888888888884</v>
      </c>
      <c r="BH59" s="58">
        <v>0.88888888888888884</v>
      </c>
      <c r="BI59" s="58">
        <v>0.88888888888888884</v>
      </c>
      <c r="BJ59" s="58">
        <v>0.88888888888888884</v>
      </c>
      <c r="BK59" s="58">
        <v>0.88888888888888884</v>
      </c>
      <c r="BL59" s="58">
        <v>0.88888888888888884</v>
      </c>
      <c r="BM59" s="58">
        <v>0.88888888888888884</v>
      </c>
      <c r="BN59" s="58">
        <v>0.88888888888888884</v>
      </c>
      <c r="BO59" s="58">
        <v>0.88888888888888884</v>
      </c>
      <c r="BP59" s="58">
        <v>0.88888888888888884</v>
      </c>
      <c r="BQ59" s="58">
        <v>0.88888888888888884</v>
      </c>
      <c r="BR59" s="58">
        <v>0.88888888888888884</v>
      </c>
      <c r="BS59" s="58">
        <v>0.88888888888888884</v>
      </c>
      <c r="BT59" s="58">
        <v>0.88888888888888884</v>
      </c>
      <c r="BU59" s="58">
        <v>0.88888888888888884</v>
      </c>
      <c r="BV59" s="58">
        <v>0.88888888888888884</v>
      </c>
      <c r="BW59" s="58">
        <v>0.88888888888888884</v>
      </c>
      <c r="BX59" s="58">
        <v>0.88888888888888884</v>
      </c>
      <c r="BY59" s="58">
        <v>0.88888888888888884</v>
      </c>
      <c r="BZ59" s="58">
        <v>0.88888888888888884</v>
      </c>
      <c r="CA59" s="58">
        <v>0.88888888888888884</v>
      </c>
      <c r="CB59" s="58">
        <v>0.88888888888888884</v>
      </c>
      <c r="CC59" s="58">
        <v>0.88888888888888884</v>
      </c>
      <c r="CD59" s="58">
        <v>0.88888888888888884</v>
      </c>
      <c r="CE59" s="58">
        <v>0.88888888888888884</v>
      </c>
      <c r="CF59" s="58">
        <v>0.88888888888888884</v>
      </c>
      <c r="CG59" s="58">
        <v>0.83333333333333337</v>
      </c>
      <c r="CH59" s="58">
        <v>0.83333333333333337</v>
      </c>
      <c r="CI59" s="58">
        <v>0.83333333333333337</v>
      </c>
      <c r="CJ59" s="58">
        <v>0.77777777777777779</v>
      </c>
      <c r="CK59" s="58">
        <v>0.72222222222222221</v>
      </c>
      <c r="CL59" s="58">
        <v>0.72222222222222221</v>
      </c>
      <c r="CM59" s="58">
        <v>0.72222222222222221</v>
      </c>
      <c r="CN59" s="58">
        <v>0.72222222222222221</v>
      </c>
      <c r="CO59" s="58">
        <v>0.72222222222222221</v>
      </c>
      <c r="CP59" s="58">
        <v>0.72222222222222221</v>
      </c>
      <c r="CQ59" s="58">
        <v>0.72222222222222221</v>
      </c>
      <c r="CR59" s="58">
        <v>0.72222222222222221</v>
      </c>
      <c r="CS59" s="58">
        <v>0.72222222222222221</v>
      </c>
      <c r="CT59" s="58">
        <v>0.72222222222222221</v>
      </c>
      <c r="CU59" s="58">
        <v>0.72222222222222221</v>
      </c>
      <c r="CV59" s="58">
        <v>0.72222222222222221</v>
      </c>
      <c r="CW59" s="58">
        <v>0.72222222222222221</v>
      </c>
      <c r="CX59" s="58">
        <v>0.72222222222222221</v>
      </c>
      <c r="CY59" s="58">
        <v>0.66666666666666663</v>
      </c>
      <c r="CZ59" s="58">
        <v>0.66666666666666663</v>
      </c>
      <c r="DA59" s="58">
        <v>0.66666666666666663</v>
      </c>
      <c r="DB59" s="58">
        <v>0.66666666666666663</v>
      </c>
      <c r="DC59" s="58">
        <v>0.66666666666666663</v>
      </c>
      <c r="DD59" s="58">
        <v>0.66666666666666663</v>
      </c>
      <c r="DE59" s="58">
        <v>0.66666666666666663</v>
      </c>
      <c r="DF59" s="58">
        <v>0.66666666666666663</v>
      </c>
      <c r="DG59" s="58">
        <v>0.66666666666666663</v>
      </c>
      <c r="DH59" s="58">
        <v>0.66666666666666663</v>
      </c>
      <c r="DI59" s="58">
        <v>0.66666666666666663</v>
      </c>
      <c r="DJ59" s="58">
        <v>0.61111111111111116</v>
      </c>
      <c r="DK59" s="58">
        <v>0.61111111111111116</v>
      </c>
      <c r="DL59" s="58">
        <v>0.61111111111111116</v>
      </c>
      <c r="DM59" s="58">
        <v>0.61111111111111116</v>
      </c>
      <c r="DN59" s="58">
        <v>0.61111111111111116</v>
      </c>
      <c r="DO59" s="58">
        <v>0.61111111111111116</v>
      </c>
      <c r="DP59" s="58">
        <v>0.61111111111111116</v>
      </c>
      <c r="DQ59" s="58">
        <v>0.55555555555555558</v>
      </c>
      <c r="DR59" s="58">
        <v>0.55555555555555558</v>
      </c>
      <c r="DS59" s="58">
        <v>0.55555555555555558</v>
      </c>
      <c r="DT59" s="58">
        <v>0.5</v>
      </c>
      <c r="DU59" s="58">
        <v>0.5</v>
      </c>
      <c r="DV59" s="58">
        <v>0.5</v>
      </c>
      <c r="DW59" s="58">
        <v>0.5</v>
      </c>
      <c r="DX59" s="58">
        <v>0.5</v>
      </c>
      <c r="DY59" s="58">
        <v>0.5</v>
      </c>
      <c r="DZ59" s="58">
        <v>0.5</v>
      </c>
      <c r="EA59" s="58">
        <v>0.5</v>
      </c>
      <c r="EB59" s="58">
        <v>0.5</v>
      </c>
      <c r="EC59" s="58">
        <v>0.5</v>
      </c>
      <c r="ED59" s="58">
        <v>0.5</v>
      </c>
      <c r="EE59" s="58">
        <v>0.5</v>
      </c>
      <c r="EF59" s="58">
        <v>0.5</v>
      </c>
      <c r="EG59" s="58">
        <v>0.44444444444444442</v>
      </c>
      <c r="EH59" s="58">
        <v>0.44444444444444442</v>
      </c>
      <c r="EI59" s="58">
        <v>0.44444444444444442</v>
      </c>
      <c r="EJ59" s="58">
        <v>0.44444444444444442</v>
      </c>
      <c r="EK59" s="58">
        <v>0.3888888888888889</v>
      </c>
      <c r="EL59" s="58">
        <v>0.3888888888888889</v>
      </c>
      <c r="EM59" s="58">
        <v>0.3888888888888889</v>
      </c>
      <c r="EN59" s="58">
        <v>0.33333333333333331</v>
      </c>
      <c r="EO59" s="58">
        <v>0</v>
      </c>
    </row>
    <row r="60" spans="1:145" outlineLevel="1" x14ac:dyDescent="0.2">
      <c r="B60" s="1" t="s">
        <v>198</v>
      </c>
      <c r="C60" s="1">
        <f>$AS$62</f>
        <v>0.96089181286549719</v>
      </c>
      <c r="AR60" s="58" t="s">
        <v>196</v>
      </c>
      <c r="AS60" s="58">
        <v>1</v>
      </c>
      <c r="AT60" s="58">
        <v>0.16228070175438597</v>
      </c>
      <c r="AU60" s="58">
        <v>0.13157894736842105</v>
      </c>
      <c r="AV60" s="58">
        <v>0.11403508771929824</v>
      </c>
      <c r="AW60" s="58">
        <v>0.10964912280701754</v>
      </c>
      <c r="AX60" s="58">
        <v>9.6491228070175433E-2</v>
      </c>
      <c r="AY60" s="58">
        <v>9.2105263157894732E-2</v>
      </c>
      <c r="AZ60" s="58">
        <v>7.4561403508771926E-2</v>
      </c>
      <c r="BA60" s="58">
        <v>7.0175438596491224E-2</v>
      </c>
      <c r="BB60" s="58">
        <v>6.5789473684210523E-2</v>
      </c>
      <c r="BC60" s="58">
        <v>6.1403508771929821E-2</v>
      </c>
      <c r="BD60" s="58">
        <v>5.701754385964912E-2</v>
      </c>
      <c r="BE60" s="58">
        <v>4.8245614035087717E-2</v>
      </c>
      <c r="BF60" s="58">
        <v>4.3859649122807015E-2</v>
      </c>
      <c r="BG60" s="58">
        <v>3.9473684210526314E-2</v>
      </c>
      <c r="BH60" s="58">
        <v>3.9473684210526314E-2</v>
      </c>
      <c r="BI60" s="58">
        <v>3.9473684210526314E-2</v>
      </c>
      <c r="BJ60" s="58">
        <v>3.9473684210526314E-2</v>
      </c>
      <c r="BK60" s="58">
        <v>3.5087719298245612E-2</v>
      </c>
      <c r="BL60" s="58">
        <v>3.5087719298245612E-2</v>
      </c>
      <c r="BM60" s="58">
        <v>3.5087719298245612E-2</v>
      </c>
      <c r="BN60" s="58">
        <v>3.5087719298245612E-2</v>
      </c>
      <c r="BO60" s="58">
        <v>3.0701754385964911E-2</v>
      </c>
      <c r="BP60" s="58">
        <v>2.6315789473684209E-2</v>
      </c>
      <c r="BQ60" s="58">
        <v>2.6315789473684209E-2</v>
      </c>
      <c r="BR60" s="58">
        <v>2.6315789473684209E-2</v>
      </c>
      <c r="BS60" s="58">
        <v>2.6315789473684209E-2</v>
      </c>
      <c r="BT60" s="58">
        <v>2.6315789473684209E-2</v>
      </c>
      <c r="BU60" s="58">
        <v>2.6315789473684209E-2</v>
      </c>
      <c r="BV60" s="58">
        <v>2.6315789473684209E-2</v>
      </c>
      <c r="BW60" s="58">
        <v>2.6315789473684209E-2</v>
      </c>
      <c r="BX60" s="58">
        <v>2.6315789473684209E-2</v>
      </c>
      <c r="BY60" s="58">
        <v>2.6315789473684209E-2</v>
      </c>
      <c r="BZ60" s="58">
        <v>2.6315789473684209E-2</v>
      </c>
      <c r="CA60" s="58">
        <v>2.6315789473684209E-2</v>
      </c>
      <c r="CB60" s="58">
        <v>2.6315789473684209E-2</v>
      </c>
      <c r="CC60" s="58">
        <v>2.6315789473684209E-2</v>
      </c>
      <c r="CD60" s="58">
        <v>2.1929824561403508E-2</v>
      </c>
      <c r="CE60" s="58">
        <v>2.1929824561403508E-2</v>
      </c>
      <c r="CF60" s="58">
        <v>2.1929824561403508E-2</v>
      </c>
      <c r="CG60" s="58">
        <v>2.1929824561403508E-2</v>
      </c>
      <c r="CH60" s="58">
        <v>1.7543859649122806E-2</v>
      </c>
      <c r="CI60" s="58">
        <v>1.7543859649122806E-2</v>
      </c>
      <c r="CJ60" s="58">
        <v>1.3157894736842105E-2</v>
      </c>
      <c r="CK60" s="58">
        <v>1.3157894736842105E-2</v>
      </c>
      <c r="CL60" s="58">
        <v>8.771929824561403E-3</v>
      </c>
      <c r="CM60" s="58">
        <v>8.771929824561403E-3</v>
      </c>
      <c r="CN60" s="58">
        <v>8.771929824561403E-3</v>
      </c>
      <c r="CO60" s="58">
        <v>8.771929824561403E-3</v>
      </c>
      <c r="CP60" s="58">
        <v>8.771929824561403E-3</v>
      </c>
      <c r="CQ60" s="58">
        <v>8.771929824561403E-3</v>
      </c>
      <c r="CR60" s="58">
        <v>4.3859649122807015E-3</v>
      </c>
      <c r="CS60" s="58">
        <v>4.3859649122807015E-3</v>
      </c>
      <c r="CT60" s="58">
        <v>4.3859649122807015E-3</v>
      </c>
      <c r="CU60" s="58">
        <v>4.3859649122807015E-3</v>
      </c>
      <c r="CV60" s="58">
        <v>4.3859649122807015E-3</v>
      </c>
      <c r="CW60" s="58">
        <v>4.3859649122807015E-3</v>
      </c>
      <c r="CX60" s="58">
        <v>0</v>
      </c>
      <c r="CY60" s="58">
        <v>0</v>
      </c>
      <c r="CZ60" s="58">
        <v>0</v>
      </c>
      <c r="DA60" s="58">
        <v>0</v>
      </c>
      <c r="DB60" s="58">
        <v>0</v>
      </c>
      <c r="DC60" s="58">
        <v>0</v>
      </c>
      <c r="DD60" s="58">
        <v>0</v>
      </c>
      <c r="DE60" s="58">
        <v>0</v>
      </c>
      <c r="DF60" s="58">
        <v>0</v>
      </c>
      <c r="DG60" s="58">
        <v>0</v>
      </c>
      <c r="DH60" s="58">
        <v>0</v>
      </c>
      <c r="DI60" s="58">
        <v>0</v>
      </c>
      <c r="DJ60" s="58">
        <v>0</v>
      </c>
      <c r="DK60" s="58">
        <v>0</v>
      </c>
      <c r="DL60" s="58">
        <v>0</v>
      </c>
      <c r="DM60" s="58">
        <v>0</v>
      </c>
      <c r="DN60" s="58">
        <v>0</v>
      </c>
      <c r="DO60" s="58">
        <v>0</v>
      </c>
      <c r="DP60" s="58">
        <v>0</v>
      </c>
      <c r="DQ60" s="58">
        <v>0</v>
      </c>
      <c r="DR60" s="58">
        <v>0</v>
      </c>
      <c r="DS60" s="58">
        <v>0</v>
      </c>
      <c r="DT60" s="58">
        <v>0</v>
      </c>
      <c r="DU60" s="58">
        <v>0</v>
      </c>
      <c r="DV60" s="58">
        <v>0</v>
      </c>
      <c r="DW60" s="58">
        <v>0</v>
      </c>
      <c r="DX60" s="58">
        <v>0</v>
      </c>
      <c r="DY60" s="58">
        <v>0</v>
      </c>
      <c r="DZ60" s="58">
        <v>0</v>
      </c>
      <c r="EA60" s="58">
        <v>0</v>
      </c>
      <c r="EB60" s="58">
        <v>0</v>
      </c>
      <c r="EC60" s="58">
        <v>0</v>
      </c>
      <c r="ED60" s="58">
        <v>0</v>
      </c>
      <c r="EE60" s="58">
        <v>0</v>
      </c>
      <c r="EF60" s="58">
        <v>0</v>
      </c>
      <c r="EG60" s="58">
        <v>0</v>
      </c>
      <c r="EH60" s="58">
        <v>0</v>
      </c>
      <c r="EI60" s="58">
        <v>0</v>
      </c>
      <c r="EJ60" s="58">
        <v>0</v>
      </c>
      <c r="EK60" s="58">
        <v>0</v>
      </c>
      <c r="EL60" s="58">
        <v>0</v>
      </c>
      <c r="EM60" s="58">
        <v>0</v>
      </c>
      <c r="EN60" s="58">
        <v>0</v>
      </c>
      <c r="EO60" s="58">
        <v>0</v>
      </c>
    </row>
    <row r="61" spans="1:145" outlineLevel="1" x14ac:dyDescent="0.2">
      <c r="B61" s="1" t="s">
        <v>199</v>
      </c>
      <c r="C61" s="1" t="str">
        <f xml:space="preserve"> "Cutoff = " &amp; TEXT($D$49,"0.00")</f>
        <v>Cutoff = 0.50</v>
      </c>
      <c r="AR61" s="58" t="s">
        <v>197</v>
      </c>
      <c r="AS61" s="58">
        <v>0.81444931773879148</v>
      </c>
      <c r="AT61" s="58">
        <v>2.8996101364522429E-2</v>
      </c>
      <c r="AU61" s="58">
        <v>1.6569200779727095E-2</v>
      </c>
      <c r="AV61" s="58">
        <v>4.1423001949317736E-3</v>
      </c>
      <c r="AW61" s="58">
        <v>1.2426900584795321E-2</v>
      </c>
      <c r="AX61" s="58">
        <v>4.1423001949317736E-3</v>
      </c>
      <c r="AY61" s="58">
        <v>1.6569200779727095E-2</v>
      </c>
      <c r="AZ61" s="58">
        <v>4.0204678362573097E-3</v>
      </c>
      <c r="BA61" s="58">
        <v>3.8986354775828458E-3</v>
      </c>
      <c r="BB61" s="58">
        <v>3.8986354775828458E-3</v>
      </c>
      <c r="BC61" s="58">
        <v>3.8986354775828458E-3</v>
      </c>
      <c r="BD61" s="58">
        <v>7.7972709551656916E-3</v>
      </c>
      <c r="BE61" s="58">
        <v>3.8986354775828458E-3</v>
      </c>
      <c r="BF61" s="58">
        <v>3.8986354775828458E-3</v>
      </c>
      <c r="BG61" s="58">
        <v>0</v>
      </c>
      <c r="BH61" s="58">
        <v>0</v>
      </c>
      <c r="BI61" s="58">
        <v>0</v>
      </c>
      <c r="BJ61" s="58">
        <v>3.8986354775828458E-3</v>
      </c>
      <c r="BK61" s="58">
        <v>0</v>
      </c>
      <c r="BL61" s="58">
        <v>0</v>
      </c>
      <c r="BM61" s="58">
        <v>0</v>
      </c>
      <c r="BN61" s="58">
        <v>3.8986354775828458E-3</v>
      </c>
      <c r="BO61" s="58">
        <v>3.8986354775828458E-3</v>
      </c>
      <c r="BP61" s="58">
        <v>0</v>
      </c>
      <c r="BQ61" s="58">
        <v>0</v>
      </c>
      <c r="BR61" s="58">
        <v>0</v>
      </c>
      <c r="BS61" s="58">
        <v>0</v>
      </c>
      <c r="BT61" s="58">
        <v>0</v>
      </c>
      <c r="BU61" s="58">
        <v>0</v>
      </c>
      <c r="BV61" s="58">
        <v>0</v>
      </c>
      <c r="BW61" s="58">
        <v>0</v>
      </c>
      <c r="BX61" s="58">
        <v>0</v>
      </c>
      <c r="BY61" s="58">
        <v>0</v>
      </c>
      <c r="BZ61" s="58">
        <v>0</v>
      </c>
      <c r="CA61" s="58">
        <v>0</v>
      </c>
      <c r="CB61" s="58">
        <v>0</v>
      </c>
      <c r="CC61" s="58">
        <v>3.8986354775828458E-3</v>
      </c>
      <c r="CD61" s="58">
        <v>0</v>
      </c>
      <c r="CE61" s="58">
        <v>0</v>
      </c>
      <c r="CF61" s="58">
        <v>0</v>
      </c>
      <c r="CG61" s="58">
        <v>3.6549707602339179E-3</v>
      </c>
      <c r="CH61" s="58">
        <v>0</v>
      </c>
      <c r="CI61" s="58">
        <v>3.533138401559454E-3</v>
      </c>
      <c r="CJ61" s="58">
        <v>0</v>
      </c>
      <c r="CK61" s="58">
        <v>3.1676413255360622E-3</v>
      </c>
      <c r="CL61" s="58">
        <v>0</v>
      </c>
      <c r="CM61" s="58">
        <v>0</v>
      </c>
      <c r="CN61" s="58">
        <v>0</v>
      </c>
      <c r="CO61" s="58">
        <v>0</v>
      </c>
      <c r="CP61" s="58">
        <v>0</v>
      </c>
      <c r="CQ61" s="58">
        <v>3.1676413255360622E-3</v>
      </c>
      <c r="CR61" s="58">
        <v>0</v>
      </c>
      <c r="CS61" s="58">
        <v>0</v>
      </c>
      <c r="CT61" s="58">
        <v>0</v>
      </c>
      <c r="CU61" s="58">
        <v>0</v>
      </c>
      <c r="CV61" s="58">
        <v>0</v>
      </c>
      <c r="CW61" s="58">
        <v>3.1676413255360622E-3</v>
      </c>
      <c r="CX61" s="58">
        <v>0</v>
      </c>
      <c r="CY61" s="58">
        <v>0</v>
      </c>
      <c r="CZ61" s="58">
        <v>0</v>
      </c>
      <c r="DA61" s="58">
        <v>0</v>
      </c>
      <c r="DB61" s="58">
        <v>0</v>
      </c>
      <c r="DC61" s="58">
        <v>0</v>
      </c>
      <c r="DD61" s="58">
        <v>0</v>
      </c>
      <c r="DE61" s="58">
        <v>0</v>
      </c>
      <c r="DF61" s="58">
        <v>0</v>
      </c>
      <c r="DG61" s="58">
        <v>0</v>
      </c>
      <c r="DH61" s="58">
        <v>0</v>
      </c>
      <c r="DI61" s="58">
        <v>0</v>
      </c>
      <c r="DJ61" s="58">
        <v>0</v>
      </c>
      <c r="DK61" s="58">
        <v>0</v>
      </c>
      <c r="DL61" s="58">
        <v>0</v>
      </c>
      <c r="DM61" s="58">
        <v>0</v>
      </c>
      <c r="DN61" s="58">
        <v>0</v>
      </c>
      <c r="DO61" s="58">
        <v>0</v>
      </c>
      <c r="DP61" s="58">
        <v>0</v>
      </c>
      <c r="DQ61" s="58">
        <v>0</v>
      </c>
      <c r="DR61" s="58">
        <v>0</v>
      </c>
      <c r="DS61" s="58">
        <v>0</v>
      </c>
      <c r="DT61" s="58">
        <v>0</v>
      </c>
      <c r="DU61" s="58">
        <v>0</v>
      </c>
      <c r="DV61" s="58">
        <v>0</v>
      </c>
      <c r="DW61" s="58">
        <v>0</v>
      </c>
      <c r="DX61" s="58">
        <v>0</v>
      </c>
      <c r="DY61" s="58">
        <v>0</v>
      </c>
      <c r="DZ61" s="58">
        <v>0</v>
      </c>
      <c r="EA61" s="58">
        <v>0</v>
      </c>
      <c r="EB61" s="58">
        <v>0</v>
      </c>
      <c r="EC61" s="58">
        <v>0</v>
      </c>
      <c r="ED61" s="58">
        <v>0</v>
      </c>
      <c r="EE61" s="58">
        <v>0</v>
      </c>
      <c r="EF61" s="58">
        <v>0</v>
      </c>
      <c r="EG61" s="58">
        <v>0</v>
      </c>
      <c r="EH61" s="58">
        <v>0</v>
      </c>
      <c r="EI61" s="58">
        <v>0</v>
      </c>
      <c r="EJ61" s="58">
        <v>0</v>
      </c>
      <c r="EK61" s="58">
        <v>0</v>
      </c>
      <c r="EL61" s="58">
        <v>0</v>
      </c>
      <c r="EM61" s="58">
        <v>0</v>
      </c>
      <c r="EN61" s="58">
        <v>0</v>
      </c>
      <c r="EO61" s="58">
        <v>0</v>
      </c>
    </row>
    <row r="62" spans="1:145" outlineLevel="1" x14ac:dyDescent="0.2">
      <c r="B62" s="1" t="s">
        <v>200</v>
      </c>
      <c r="C62" s="1" t="str">
        <f xml:space="preserve"> "ROC curve:  area under curve = " &amp; TEXT(C60,"0.00") &amp; " 
Model 2 for Vendor.Eq.EnchantedDiamonds    (9 variables, n=246)"</f>
        <v>ROC curve:  area under curve = 0.96 
Model 2 for Vendor.Eq.EnchantedDiamonds    (9 variables, n=246)</v>
      </c>
      <c r="AR62" s="58" t="s">
        <v>198</v>
      </c>
      <c r="AS62" s="58">
        <f>SUM(AS61:EO61)</f>
        <v>0.96089181286549719</v>
      </c>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c r="CB62" s="58"/>
      <c r="CC62" s="58"/>
      <c r="CD62" s="58"/>
      <c r="CE62" s="58"/>
      <c r="CF62" s="58"/>
      <c r="CG62" s="58"/>
      <c r="CH62" s="58"/>
      <c r="CI62" s="58"/>
      <c r="CJ62" s="58"/>
      <c r="CK62" s="58"/>
      <c r="CL62" s="58"/>
      <c r="CM62" s="58"/>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58"/>
      <c r="EI62" s="58"/>
      <c r="EJ62" s="58"/>
      <c r="EK62" s="58"/>
      <c r="EL62" s="58"/>
      <c r="EM62" s="58"/>
      <c r="EN62" s="58"/>
      <c r="EO62" s="58"/>
    </row>
    <row r="63" spans="1:145" outlineLevel="1" x14ac:dyDescent="0.2">
      <c r="B63" s="1" t="s">
        <v>201</v>
      </c>
      <c r="D63" s="1">
        <v>0</v>
      </c>
      <c r="E63" s="1">
        <v>1</v>
      </c>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c r="CB63" s="58"/>
      <c r="CC63" s="58"/>
      <c r="CD63" s="58"/>
      <c r="CE63" s="58"/>
      <c r="CF63" s="58"/>
      <c r="CG63" s="58"/>
      <c r="CH63" s="58"/>
      <c r="CI63" s="58"/>
      <c r="CJ63" s="58"/>
      <c r="CK63" s="58"/>
      <c r="CL63" s="58"/>
      <c r="CM63" s="58"/>
      <c r="CN63" s="58"/>
      <c r="CO63" s="58"/>
      <c r="CP63" s="58"/>
      <c r="CQ63" s="58"/>
      <c r="CR63" s="58"/>
      <c r="CS63" s="58"/>
      <c r="CT63" s="58"/>
      <c r="CU63" s="58"/>
      <c r="CV63" s="58"/>
      <c r="CW63" s="58"/>
      <c r="CX63" s="58"/>
      <c r="CY63" s="58"/>
      <c r="CZ63" s="58"/>
      <c r="DA63" s="58"/>
      <c r="DB63" s="58"/>
      <c r="DC63" s="58"/>
      <c r="DD63" s="58"/>
      <c r="DE63" s="58"/>
      <c r="DF63" s="58"/>
      <c r="DG63" s="58"/>
      <c r="DH63" s="58"/>
      <c r="DI63" s="58"/>
      <c r="DJ63" s="58"/>
      <c r="DK63" s="58"/>
      <c r="DL63" s="58"/>
      <c r="DM63" s="58"/>
      <c r="DN63" s="58"/>
      <c r="DO63" s="58"/>
      <c r="DP63" s="58"/>
      <c r="DQ63" s="58"/>
      <c r="DR63" s="58"/>
      <c r="DS63" s="58"/>
      <c r="DT63" s="58"/>
      <c r="DU63" s="58"/>
      <c r="DV63" s="58"/>
      <c r="DW63" s="58"/>
      <c r="DX63" s="58"/>
      <c r="DY63" s="58"/>
      <c r="DZ63" s="58"/>
      <c r="EA63" s="58"/>
      <c r="EB63" s="58"/>
      <c r="EC63" s="58"/>
      <c r="ED63" s="58"/>
      <c r="EE63" s="58"/>
      <c r="EF63" s="58"/>
      <c r="EG63" s="58"/>
      <c r="EH63" s="58"/>
      <c r="EI63" s="58"/>
      <c r="EJ63" s="58"/>
      <c r="EK63" s="58"/>
      <c r="EL63" s="58"/>
      <c r="EM63" s="58"/>
      <c r="EN63" s="58"/>
      <c r="EO63" s="58"/>
    </row>
    <row r="64" spans="1:145" outlineLevel="1" x14ac:dyDescent="0.2">
      <c r="D64" s="1">
        <v>0</v>
      </c>
      <c r="E64" s="1">
        <v>1</v>
      </c>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c r="CK64" s="58"/>
      <c r="CL64" s="58"/>
      <c r="CM64" s="58"/>
      <c r="CN64" s="58"/>
      <c r="CO64" s="58"/>
      <c r="CP64" s="58"/>
      <c r="CQ64" s="58"/>
      <c r="CR64" s="58"/>
      <c r="CS64" s="58"/>
      <c r="CT64" s="58"/>
      <c r="CU64" s="58"/>
      <c r="CV64" s="58"/>
      <c r="CW64" s="58"/>
      <c r="CX64" s="58"/>
      <c r="CY64" s="58"/>
      <c r="CZ64" s="58"/>
      <c r="DA64" s="58"/>
      <c r="DB64" s="58"/>
      <c r="DC64" s="58"/>
      <c r="DD64" s="58"/>
      <c r="DE64" s="58"/>
      <c r="DF64" s="58"/>
      <c r="DG64" s="58"/>
      <c r="DH64" s="58"/>
      <c r="DI64" s="58"/>
      <c r="DJ64" s="58"/>
      <c r="DK64" s="58"/>
      <c r="DL64" s="58"/>
      <c r="DM64" s="58"/>
      <c r="DN64" s="58"/>
      <c r="DO64" s="58"/>
      <c r="DP64" s="58"/>
      <c r="DQ64" s="58"/>
      <c r="DR64" s="58"/>
      <c r="DS64" s="58"/>
      <c r="DT64" s="58"/>
      <c r="DU64" s="58"/>
      <c r="DV64" s="58"/>
      <c r="DW64" s="58"/>
      <c r="DX64" s="58"/>
      <c r="DY64" s="58"/>
      <c r="DZ64" s="58"/>
      <c r="EA64" s="58"/>
      <c r="EB64" s="58"/>
      <c r="EC64" s="58"/>
      <c r="ED64" s="58"/>
      <c r="EE64" s="58"/>
      <c r="EF64" s="58"/>
      <c r="EG64" s="58"/>
      <c r="EH64" s="58"/>
      <c r="EI64" s="58"/>
      <c r="EJ64" s="58"/>
      <c r="EK64" s="58"/>
      <c r="EL64" s="58"/>
      <c r="EM64" s="58"/>
      <c r="EN64" s="58"/>
      <c r="EO64" s="58"/>
    </row>
    <row r="65" spans="1:145" outlineLevel="1" x14ac:dyDescent="0.2">
      <c r="D65" s="1">
        <f>1-$H$55</f>
        <v>8.7719298245614308E-3</v>
      </c>
      <c r="E65" s="1">
        <f>$E$55</f>
        <v>0.72222222222222232</v>
      </c>
      <c r="AR65" s="58"/>
      <c r="AS65" s="58"/>
      <c r="AT65" s="58"/>
      <c r="AU65" s="58"/>
      <c r="AV65" s="58"/>
      <c r="AW65" s="58"/>
      <c r="AX65" s="58"/>
      <c r="AY65" s="58"/>
      <c r="AZ65" s="58"/>
      <c r="BA65" s="58"/>
      <c r="BB65" s="58"/>
      <c r="BC65" s="58"/>
      <c r="BD65" s="58"/>
      <c r="BE65" s="58"/>
      <c r="BF65" s="58"/>
      <c r="BG65" s="58"/>
      <c r="BH65" s="58"/>
      <c r="BI65" s="58"/>
      <c r="BJ65" s="58"/>
      <c r="BK65" s="58"/>
      <c r="BL65" s="58"/>
      <c r="BM65" s="58"/>
      <c r="BN65" s="58"/>
      <c r="BO65" s="58"/>
      <c r="BP65" s="58"/>
      <c r="BQ65" s="58"/>
      <c r="BR65" s="58"/>
      <c r="BS65" s="58"/>
      <c r="BT65" s="58"/>
      <c r="BU65" s="58"/>
      <c r="BV65" s="58"/>
      <c r="BW65" s="58"/>
      <c r="BX65" s="58"/>
      <c r="BY65" s="58"/>
      <c r="BZ65" s="58"/>
      <c r="CA65" s="58"/>
      <c r="CB65" s="58"/>
      <c r="CC65" s="58"/>
      <c r="CD65" s="58"/>
      <c r="CE65" s="58"/>
      <c r="CF65" s="58"/>
      <c r="CG65" s="58"/>
      <c r="CH65" s="58"/>
      <c r="CI65" s="58"/>
      <c r="CJ65" s="58"/>
      <c r="CK65" s="58"/>
      <c r="CL65" s="58"/>
      <c r="CM65" s="58"/>
      <c r="CN65" s="58"/>
      <c r="CO65" s="58"/>
      <c r="CP65" s="58"/>
      <c r="CQ65" s="58"/>
      <c r="CR65" s="58"/>
      <c r="CS65" s="58"/>
      <c r="CT65" s="58"/>
      <c r="CU65" s="58"/>
      <c r="CV65" s="58"/>
      <c r="CW65" s="58"/>
      <c r="CX65" s="58"/>
      <c r="CY65" s="58"/>
      <c r="CZ65" s="58"/>
      <c r="DA65" s="58"/>
      <c r="DB65" s="58"/>
      <c r="DC65" s="58"/>
      <c r="DD65" s="58"/>
      <c r="DE65" s="58"/>
      <c r="DF65" s="58"/>
      <c r="DG65" s="58"/>
      <c r="DH65" s="58"/>
      <c r="DI65" s="58"/>
      <c r="DJ65" s="58"/>
      <c r="DK65" s="58"/>
      <c r="DL65" s="58"/>
      <c r="DM65" s="58"/>
      <c r="DN65" s="58"/>
      <c r="DO65" s="58"/>
      <c r="DP65" s="58"/>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c r="EO65" s="58"/>
    </row>
    <row r="66" spans="1:145" outlineLevel="1" x14ac:dyDescent="0.2">
      <c r="AR66" s="58"/>
      <c r="AS66" s="58"/>
      <c r="AT66" s="58"/>
      <c r="AU66" s="58"/>
      <c r="AV66" s="58"/>
      <c r="AW66" s="58"/>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c r="CF66" s="58"/>
      <c r="CG66" s="58"/>
      <c r="CH66" s="58"/>
      <c r="CI66" s="58"/>
      <c r="CJ66" s="58"/>
      <c r="CK66" s="58"/>
      <c r="CL66" s="58"/>
      <c r="CM66" s="58"/>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c r="EO66" s="58"/>
    </row>
    <row r="67" spans="1:145" outlineLevel="1" x14ac:dyDescent="0.2">
      <c r="AR67" s="58"/>
      <c r="AS67" s="58"/>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c r="CE67" s="58"/>
      <c r="CF67" s="58"/>
      <c r="CG67" s="58"/>
      <c r="CH67" s="58"/>
      <c r="CI67" s="58"/>
      <c r="CJ67" s="58"/>
      <c r="CK67" s="58"/>
      <c r="CL67" s="58"/>
      <c r="CM67" s="58"/>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c r="EO67" s="58"/>
    </row>
    <row r="68" spans="1:145" outlineLevel="1" x14ac:dyDescent="0.2">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c r="EO68" s="58"/>
    </row>
    <row r="69" spans="1:145" outlineLevel="1" x14ac:dyDescent="0.2">
      <c r="AR69" s="58"/>
      <c r="AS69" s="58"/>
      <c r="AT69" s="58"/>
      <c r="AU69" s="58"/>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c r="CG69" s="58"/>
      <c r="CH69" s="58"/>
      <c r="CI69" s="58"/>
      <c r="CJ69" s="58"/>
      <c r="CK69" s="58"/>
      <c r="CL69" s="58"/>
      <c r="CM69" s="58"/>
      <c r="CN69" s="58"/>
      <c r="CO69" s="58"/>
      <c r="CP69" s="58"/>
      <c r="CQ69" s="58"/>
      <c r="CR69" s="58"/>
      <c r="CS69" s="58"/>
      <c r="CT69" s="58"/>
      <c r="CU69" s="58"/>
      <c r="CV69" s="58"/>
      <c r="CW69" s="58"/>
      <c r="CX69" s="58"/>
      <c r="CY69" s="58"/>
      <c r="CZ69" s="58"/>
      <c r="DA69" s="58"/>
      <c r="DB69" s="58"/>
      <c r="DC69" s="58"/>
      <c r="DD69" s="58"/>
      <c r="DE69" s="58"/>
      <c r="DF69" s="58"/>
      <c r="DG69" s="58"/>
      <c r="DH69" s="58"/>
      <c r="DI69" s="58"/>
      <c r="DJ69" s="58"/>
      <c r="DK69" s="58"/>
      <c r="DL69" s="58"/>
      <c r="DM69" s="58"/>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c r="EO69" s="58"/>
    </row>
    <row r="70" spans="1:145" outlineLevel="1" x14ac:dyDescent="0.2">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c r="CG70" s="58"/>
      <c r="CH70" s="58"/>
      <c r="CI70" s="58"/>
      <c r="CJ70" s="58"/>
      <c r="CK70" s="58"/>
      <c r="CL70" s="58"/>
      <c r="CM70" s="58"/>
      <c r="CN70" s="58"/>
      <c r="CO70" s="58"/>
      <c r="CP70" s="58"/>
      <c r="CQ70" s="58"/>
      <c r="CR70" s="58"/>
      <c r="CS70" s="58"/>
      <c r="CT70" s="58"/>
      <c r="CU70" s="58"/>
      <c r="CV70" s="58"/>
      <c r="CW70" s="58"/>
      <c r="CX70" s="58"/>
      <c r="CY70" s="58"/>
      <c r="CZ70" s="58"/>
      <c r="DA70" s="58"/>
      <c r="DB70" s="58"/>
      <c r="DC70" s="58"/>
      <c r="DD70" s="58"/>
      <c r="DE70" s="58"/>
      <c r="DF70" s="58"/>
      <c r="DG70" s="58"/>
      <c r="DH70" s="58"/>
      <c r="DI70" s="58"/>
      <c r="DJ70" s="58"/>
      <c r="DK70" s="58"/>
      <c r="DL70" s="58"/>
      <c r="DM70" s="58"/>
      <c r="DN70" s="58"/>
      <c r="DO70" s="58"/>
      <c r="DP70" s="58"/>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c r="EO70" s="58"/>
    </row>
    <row r="71" spans="1:145" outlineLevel="1" x14ac:dyDescent="0.2">
      <c r="AR71" s="58"/>
      <c r="AS71" s="58"/>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c r="CG71" s="58"/>
      <c r="CH71" s="58"/>
      <c r="CI71" s="58"/>
      <c r="CJ71" s="58"/>
      <c r="CK71" s="58"/>
      <c r="CL71" s="58"/>
      <c r="CM71" s="58"/>
      <c r="CN71" s="58"/>
      <c r="CO71" s="58"/>
      <c r="CP71" s="58"/>
      <c r="CQ71" s="58"/>
      <c r="CR71" s="58"/>
      <c r="CS71" s="58"/>
      <c r="CT71" s="58"/>
      <c r="CU71" s="58"/>
      <c r="CV71" s="58"/>
      <c r="CW71" s="58"/>
      <c r="CX71" s="58"/>
      <c r="CY71" s="58"/>
      <c r="CZ71" s="58"/>
      <c r="DA71" s="58"/>
      <c r="DB71" s="58"/>
      <c r="DC71" s="58"/>
      <c r="DD71" s="58"/>
      <c r="DE71" s="58"/>
      <c r="DF71" s="58"/>
      <c r="DG71" s="58"/>
      <c r="DH71" s="58"/>
      <c r="DI71" s="58"/>
      <c r="DJ71" s="58"/>
      <c r="DK71" s="58"/>
      <c r="DL71" s="58"/>
      <c r="DM71" s="58"/>
      <c r="DN71" s="58"/>
      <c r="DO71" s="58"/>
      <c r="DP71" s="58"/>
      <c r="DQ71" s="58"/>
      <c r="DR71" s="58"/>
      <c r="DS71" s="58"/>
      <c r="DT71" s="58"/>
      <c r="DU71" s="58"/>
      <c r="DV71" s="58"/>
      <c r="DW71" s="58"/>
      <c r="DX71" s="58"/>
      <c r="DY71" s="58"/>
      <c r="DZ71" s="58"/>
      <c r="EA71" s="58"/>
      <c r="EB71" s="58"/>
      <c r="EC71" s="58"/>
      <c r="ED71" s="58"/>
      <c r="EE71" s="58"/>
      <c r="EF71" s="58"/>
      <c r="EG71" s="58"/>
      <c r="EH71" s="58"/>
      <c r="EI71" s="58"/>
      <c r="EJ71" s="58"/>
      <c r="EK71" s="58"/>
      <c r="EL71" s="58"/>
      <c r="EM71" s="58"/>
      <c r="EN71" s="58"/>
      <c r="EO71" s="58"/>
    </row>
    <row r="72" spans="1:145" outlineLevel="1" x14ac:dyDescent="0.2">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c r="CB72" s="58"/>
      <c r="CC72" s="58"/>
      <c r="CD72" s="58"/>
      <c r="CE72" s="58"/>
      <c r="CF72" s="58"/>
      <c r="CG72" s="58"/>
      <c r="CH72" s="58"/>
      <c r="CI72" s="58"/>
      <c r="CJ72" s="58"/>
      <c r="CK72" s="58"/>
      <c r="CL72" s="58"/>
      <c r="CM72" s="58"/>
      <c r="CN72" s="58"/>
      <c r="CO72" s="58"/>
      <c r="CP72" s="58"/>
      <c r="CQ72" s="58"/>
      <c r="CR72" s="58"/>
      <c r="CS72" s="58"/>
      <c r="CT72" s="58"/>
      <c r="CU72" s="58"/>
      <c r="CV72" s="58"/>
      <c r="CW72" s="58"/>
      <c r="CX72" s="58"/>
      <c r="CY72" s="58"/>
      <c r="CZ72" s="58"/>
      <c r="DA72" s="58"/>
      <c r="DB72" s="58"/>
      <c r="DC72" s="58"/>
      <c r="DD72" s="58"/>
      <c r="DE72" s="58"/>
      <c r="DF72" s="58"/>
      <c r="DG72" s="58"/>
      <c r="DH72" s="58"/>
      <c r="DI72" s="58"/>
      <c r="DJ72" s="58"/>
      <c r="DK72" s="58"/>
      <c r="DL72" s="58"/>
      <c r="DM72" s="58"/>
      <c r="DN72" s="58"/>
      <c r="DO72" s="58"/>
      <c r="DP72" s="58"/>
      <c r="DQ72" s="58"/>
      <c r="DR72" s="58"/>
      <c r="DS72" s="58"/>
      <c r="DT72" s="58"/>
      <c r="DU72" s="58"/>
      <c r="DV72" s="58"/>
      <c r="DW72" s="58"/>
      <c r="DX72" s="58"/>
      <c r="DY72" s="58"/>
      <c r="DZ72" s="58"/>
      <c r="EA72" s="58"/>
      <c r="EB72" s="58"/>
      <c r="EC72" s="58"/>
      <c r="ED72" s="58"/>
      <c r="EE72" s="58"/>
      <c r="EF72" s="58"/>
      <c r="EG72" s="58"/>
      <c r="EH72" s="58"/>
      <c r="EI72" s="58"/>
      <c r="EJ72" s="58"/>
      <c r="EK72" s="58"/>
      <c r="EL72" s="58"/>
      <c r="EM72" s="58"/>
      <c r="EN72" s="58"/>
      <c r="EO72" s="58"/>
    </row>
    <row r="73" spans="1:145" outlineLevel="1" x14ac:dyDescent="0.2">
      <c r="AR73" s="58"/>
      <c r="AS73" s="58"/>
      <c r="AT73" s="58"/>
      <c r="AU73" s="58"/>
      <c r="AV73" s="58"/>
      <c r="AW73" s="58"/>
      <c r="AX73" s="58"/>
      <c r="AY73" s="58"/>
      <c r="AZ73" s="58"/>
      <c r="BA73" s="58"/>
      <c r="BB73" s="58"/>
      <c r="BC73" s="58"/>
      <c r="BD73" s="58"/>
      <c r="BE73" s="58"/>
      <c r="BF73" s="58"/>
      <c r="BG73" s="58"/>
      <c r="BH73" s="58"/>
      <c r="BI73" s="58"/>
      <c r="BJ73" s="58"/>
      <c r="BK73" s="58"/>
      <c r="BL73" s="58"/>
      <c r="BM73" s="58"/>
      <c r="BN73" s="58"/>
      <c r="BO73" s="58"/>
      <c r="BP73" s="58"/>
      <c r="BQ73" s="58"/>
      <c r="BR73" s="58"/>
      <c r="BS73" s="58"/>
      <c r="BT73" s="58"/>
      <c r="BU73" s="58"/>
      <c r="BV73" s="58"/>
      <c r="BW73" s="58"/>
      <c r="BX73" s="58"/>
      <c r="BY73" s="58"/>
      <c r="BZ73" s="58"/>
      <c r="CA73" s="58"/>
      <c r="CB73" s="58"/>
      <c r="CC73" s="58"/>
      <c r="CD73" s="58"/>
      <c r="CE73" s="58"/>
      <c r="CF73" s="58"/>
      <c r="CG73" s="58"/>
      <c r="CH73" s="58"/>
      <c r="CI73" s="58"/>
      <c r="CJ73" s="58"/>
      <c r="CK73" s="58"/>
      <c r="CL73" s="58"/>
      <c r="CM73" s="58"/>
      <c r="CN73" s="58"/>
      <c r="CO73" s="58"/>
      <c r="CP73" s="58"/>
      <c r="CQ73" s="58"/>
      <c r="CR73" s="58"/>
      <c r="CS73" s="58"/>
      <c r="CT73" s="58"/>
      <c r="CU73" s="58"/>
      <c r="CV73" s="58"/>
      <c r="CW73" s="58"/>
      <c r="CX73" s="58"/>
      <c r="CY73" s="58"/>
      <c r="CZ73" s="58"/>
      <c r="DA73" s="58"/>
      <c r="DB73" s="58"/>
      <c r="DC73" s="58"/>
      <c r="DD73" s="58"/>
      <c r="DE73" s="58"/>
      <c r="DF73" s="58"/>
      <c r="DG73" s="58"/>
      <c r="DH73" s="58"/>
      <c r="DI73" s="58"/>
      <c r="DJ73" s="58"/>
      <c r="DK73" s="58"/>
      <c r="DL73" s="58"/>
      <c r="DM73" s="58"/>
      <c r="DN73" s="58"/>
      <c r="DO73" s="58"/>
      <c r="DP73" s="58"/>
      <c r="DQ73" s="58"/>
      <c r="DR73" s="58"/>
      <c r="DS73" s="58"/>
      <c r="DT73" s="58"/>
      <c r="DU73" s="58"/>
      <c r="DV73" s="58"/>
      <c r="DW73" s="58"/>
      <c r="DX73" s="58"/>
      <c r="DY73" s="58"/>
      <c r="DZ73" s="58"/>
      <c r="EA73" s="58"/>
      <c r="EB73" s="58"/>
      <c r="EC73" s="58"/>
      <c r="ED73" s="58"/>
      <c r="EE73" s="58"/>
      <c r="EF73" s="58"/>
      <c r="EG73" s="58"/>
      <c r="EH73" s="58"/>
      <c r="EI73" s="58"/>
      <c r="EJ73" s="58"/>
      <c r="EK73" s="58"/>
      <c r="EL73" s="58"/>
      <c r="EM73" s="58"/>
      <c r="EN73" s="58"/>
      <c r="EO73" s="58"/>
    </row>
    <row r="74" spans="1:145" outlineLevel="1" x14ac:dyDescent="0.2">
      <c r="AR74" s="58"/>
      <c r="AS74" s="58"/>
      <c r="AT74" s="58"/>
      <c r="AU74" s="58"/>
      <c r="AV74" s="58"/>
      <c r="AW74" s="58"/>
      <c r="AX74" s="58"/>
      <c r="AY74" s="58"/>
      <c r="AZ74" s="58"/>
      <c r="BA74" s="58"/>
      <c r="BB74" s="58"/>
      <c r="BC74" s="58"/>
      <c r="BD74" s="58"/>
      <c r="BE74" s="58"/>
      <c r="BF74" s="58"/>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c r="CK74" s="58"/>
      <c r="CL74" s="58"/>
      <c r="CM74" s="58"/>
      <c r="CN74" s="58"/>
      <c r="CO74" s="58"/>
      <c r="CP74" s="58"/>
      <c r="CQ74" s="58"/>
      <c r="CR74" s="58"/>
      <c r="CS74" s="58"/>
      <c r="CT74" s="58"/>
      <c r="CU74" s="58"/>
      <c r="CV74" s="58"/>
      <c r="CW74" s="58"/>
      <c r="CX74" s="58"/>
      <c r="CY74" s="58"/>
      <c r="CZ74" s="58"/>
      <c r="DA74" s="58"/>
      <c r="DB74" s="58"/>
      <c r="DC74" s="58"/>
      <c r="DD74" s="58"/>
      <c r="DE74" s="58"/>
      <c r="DF74" s="58"/>
      <c r="DG74" s="58"/>
      <c r="DH74" s="58"/>
      <c r="DI74" s="58"/>
      <c r="DJ74" s="58"/>
      <c r="DK74" s="58"/>
      <c r="DL74" s="58"/>
      <c r="DM74" s="58"/>
      <c r="DN74" s="58"/>
      <c r="DO74" s="58"/>
      <c r="DP74" s="58"/>
      <c r="DQ74" s="58"/>
      <c r="DR74" s="58"/>
      <c r="DS74" s="58"/>
      <c r="DT74" s="58"/>
      <c r="DU74" s="58"/>
      <c r="DV74" s="58"/>
      <c r="DW74" s="58"/>
      <c r="DX74" s="58"/>
      <c r="DY74" s="58"/>
      <c r="DZ74" s="58"/>
      <c r="EA74" s="58"/>
      <c r="EB74" s="58"/>
      <c r="EC74" s="58"/>
      <c r="ED74" s="58"/>
      <c r="EE74" s="58"/>
      <c r="EF74" s="58"/>
      <c r="EG74" s="58"/>
      <c r="EH74" s="58"/>
      <c r="EI74" s="58"/>
      <c r="EJ74" s="58"/>
      <c r="EK74" s="58"/>
      <c r="EL74" s="58"/>
      <c r="EM74" s="58"/>
      <c r="EN74" s="58"/>
      <c r="EO74" s="58"/>
    </row>
    <row r="75" spans="1:145" outlineLevel="1" x14ac:dyDescent="0.2">
      <c r="AR75" s="58"/>
      <c r="AS75" s="58"/>
      <c r="AT75" s="58"/>
      <c r="AU75" s="58"/>
      <c r="AV75" s="58"/>
      <c r="AW75" s="58"/>
      <c r="AX75" s="58"/>
      <c r="AY75" s="58"/>
      <c r="AZ75" s="58"/>
      <c r="BA75" s="58"/>
      <c r="BB75" s="58"/>
      <c r="BC75" s="58"/>
      <c r="BD75" s="58"/>
      <c r="BE75" s="58"/>
      <c r="BF75" s="58"/>
      <c r="BG75" s="58"/>
      <c r="BH75" s="58"/>
      <c r="BI75" s="58"/>
      <c r="BJ75" s="58"/>
      <c r="BK75" s="58"/>
      <c r="BL75" s="58"/>
      <c r="BM75" s="58"/>
      <c r="BN75" s="58"/>
      <c r="BO75" s="58"/>
      <c r="BP75" s="58"/>
      <c r="BQ75" s="58"/>
      <c r="BR75" s="58"/>
      <c r="BS75" s="58"/>
      <c r="BT75" s="58"/>
      <c r="BU75" s="58"/>
      <c r="BV75" s="58"/>
      <c r="BW75" s="58"/>
      <c r="BX75" s="58"/>
      <c r="BY75" s="58"/>
      <c r="BZ75" s="58"/>
      <c r="CA75" s="58"/>
      <c r="CB75" s="58"/>
      <c r="CC75" s="58"/>
      <c r="CD75" s="58"/>
      <c r="CE75" s="58"/>
      <c r="CF75" s="58"/>
      <c r="CG75" s="58"/>
      <c r="CH75" s="58"/>
      <c r="CI75" s="58"/>
      <c r="CJ75" s="58"/>
      <c r="CK75" s="58"/>
      <c r="CL75" s="58"/>
      <c r="CM75" s="58"/>
      <c r="CN75" s="58"/>
      <c r="CO75" s="58"/>
      <c r="CP75" s="58"/>
      <c r="CQ75" s="58"/>
      <c r="CR75" s="58"/>
      <c r="CS75" s="58"/>
      <c r="CT75" s="58"/>
      <c r="CU75" s="58"/>
      <c r="CV75" s="58"/>
      <c r="CW75" s="58"/>
      <c r="CX75" s="58"/>
      <c r="CY75" s="58"/>
      <c r="CZ75" s="58"/>
      <c r="DA75" s="58"/>
      <c r="DB75" s="58"/>
      <c r="DC75" s="58"/>
      <c r="DD75" s="58"/>
      <c r="DE75" s="58"/>
      <c r="DF75" s="58"/>
      <c r="DG75" s="58"/>
      <c r="DH75" s="58"/>
      <c r="DI75" s="58"/>
      <c r="DJ75" s="58"/>
      <c r="DK75" s="58"/>
      <c r="DL75" s="58"/>
      <c r="DM75" s="58"/>
      <c r="DN75" s="58"/>
      <c r="DO75" s="58"/>
      <c r="DP75" s="58"/>
      <c r="DQ75" s="58"/>
      <c r="DR75" s="58"/>
      <c r="DS75" s="58"/>
      <c r="DT75" s="58"/>
      <c r="DU75" s="58"/>
      <c r="DV75" s="58"/>
      <c r="DW75" s="58"/>
      <c r="DX75" s="58"/>
      <c r="DY75" s="58"/>
      <c r="DZ75" s="58"/>
      <c r="EA75" s="58"/>
      <c r="EB75" s="58"/>
      <c r="EC75" s="58"/>
      <c r="ED75" s="58"/>
      <c r="EE75" s="58"/>
      <c r="EF75" s="58"/>
      <c r="EG75" s="58"/>
      <c r="EH75" s="58"/>
      <c r="EI75" s="58"/>
      <c r="EJ75" s="58"/>
      <c r="EK75" s="58"/>
      <c r="EL75" s="58"/>
      <c r="EM75" s="58"/>
      <c r="EN75" s="58"/>
      <c r="EO75" s="58"/>
    </row>
    <row r="76" spans="1:145" outlineLevel="1" x14ac:dyDescent="0.2">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c r="CL76" s="58"/>
      <c r="CM76" s="58"/>
      <c r="CN76" s="58"/>
      <c r="CO76" s="58"/>
      <c r="CP76" s="58"/>
      <c r="CQ76" s="58"/>
      <c r="CR76" s="58"/>
      <c r="CS76" s="58"/>
      <c r="CT76" s="58"/>
      <c r="CU76" s="58"/>
      <c r="CV76" s="58"/>
      <c r="CW76" s="58"/>
      <c r="CX76" s="58"/>
      <c r="CY76" s="58"/>
      <c r="CZ76" s="58"/>
      <c r="DA76" s="58"/>
      <c r="DB76" s="58"/>
      <c r="DC76" s="58"/>
      <c r="DD76" s="58"/>
      <c r="DE76" s="58"/>
      <c r="DF76" s="58"/>
      <c r="DG76" s="58"/>
      <c r="DH76" s="58"/>
      <c r="DI76" s="58"/>
      <c r="DJ76" s="58"/>
      <c r="DK76" s="58"/>
      <c r="DL76" s="58"/>
      <c r="DM76" s="58"/>
      <c r="DN76" s="58"/>
      <c r="DO76" s="58"/>
      <c r="DP76" s="58"/>
      <c r="DQ76" s="58"/>
      <c r="DR76" s="58"/>
      <c r="DS76" s="58"/>
      <c r="DT76" s="58"/>
      <c r="DU76" s="58"/>
      <c r="DV76" s="58"/>
      <c r="DW76" s="58"/>
      <c r="DX76" s="58"/>
      <c r="DY76" s="58"/>
      <c r="DZ76" s="58"/>
      <c r="EA76" s="58"/>
      <c r="EB76" s="58"/>
      <c r="EC76" s="58"/>
      <c r="ED76" s="58"/>
      <c r="EE76" s="58"/>
      <c r="EF76" s="58"/>
      <c r="EG76" s="58"/>
      <c r="EH76" s="58"/>
      <c r="EI76" s="58"/>
      <c r="EJ76" s="58"/>
      <c r="EK76" s="58"/>
      <c r="EL76" s="58"/>
      <c r="EM76" s="58"/>
      <c r="EN76" s="58"/>
      <c r="EO76" s="58"/>
    </row>
    <row r="77" spans="1:145" outlineLevel="1" x14ac:dyDescent="0.2">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c r="CB77" s="58"/>
      <c r="CC77" s="58"/>
      <c r="CD77" s="58"/>
      <c r="CE77" s="58"/>
      <c r="CF77" s="58"/>
      <c r="CG77" s="58"/>
      <c r="CH77" s="58"/>
      <c r="CI77" s="58"/>
      <c r="CJ77" s="58"/>
      <c r="CK77" s="58"/>
      <c r="CL77" s="58"/>
      <c r="CM77" s="58"/>
      <c r="CN77" s="58"/>
      <c r="CO77" s="58"/>
      <c r="CP77" s="58"/>
      <c r="CQ77" s="58"/>
      <c r="CR77" s="58"/>
      <c r="CS77" s="58"/>
      <c r="CT77" s="58"/>
      <c r="CU77" s="58"/>
      <c r="CV77" s="58"/>
      <c r="CW77" s="58"/>
      <c r="CX77" s="58"/>
      <c r="CY77" s="58"/>
      <c r="CZ77" s="58"/>
      <c r="DA77" s="58"/>
      <c r="DB77" s="58"/>
      <c r="DC77" s="58"/>
      <c r="DD77" s="58"/>
      <c r="DE77" s="58"/>
      <c r="DF77" s="58"/>
      <c r="DG77" s="58"/>
      <c r="DH77" s="58"/>
      <c r="DI77" s="58"/>
      <c r="DJ77" s="58"/>
      <c r="DK77" s="58"/>
      <c r="DL77" s="58"/>
      <c r="DM77" s="58"/>
      <c r="DN77" s="58"/>
      <c r="DO77" s="58"/>
      <c r="DP77" s="58"/>
      <c r="DQ77" s="58"/>
      <c r="DR77" s="58"/>
      <c r="DS77" s="58"/>
      <c r="DT77" s="58"/>
      <c r="DU77" s="58"/>
      <c r="DV77" s="58"/>
      <c r="DW77" s="58"/>
      <c r="DX77" s="58"/>
      <c r="DY77" s="58"/>
      <c r="DZ77" s="58"/>
      <c r="EA77" s="58"/>
      <c r="EB77" s="58"/>
      <c r="EC77" s="58"/>
      <c r="ED77" s="58"/>
      <c r="EE77" s="58"/>
      <c r="EF77" s="58"/>
      <c r="EG77" s="58"/>
      <c r="EH77" s="58"/>
      <c r="EI77" s="58"/>
      <c r="EJ77" s="58"/>
      <c r="EK77" s="58"/>
      <c r="EL77" s="58"/>
      <c r="EM77" s="58"/>
      <c r="EN77" s="58"/>
      <c r="EO77" s="58"/>
    </row>
    <row r="78" spans="1:145" x14ac:dyDescent="0.2">
      <c r="A78" s="74"/>
      <c r="AR78" s="58"/>
      <c r="AS78" s="58"/>
      <c r="AT78" s="58"/>
      <c r="AU78" s="58"/>
      <c r="AV78" s="58"/>
      <c r="AW78" s="58"/>
      <c r="AX78" s="58"/>
      <c r="AY78" s="58"/>
      <c r="AZ78" s="58"/>
      <c r="BA78" s="58"/>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c r="CC78" s="58"/>
      <c r="CD78" s="58"/>
      <c r="CE78" s="58"/>
      <c r="CF78" s="58"/>
      <c r="CG78" s="58"/>
      <c r="CH78" s="58"/>
      <c r="CI78" s="58"/>
      <c r="CJ78" s="58"/>
      <c r="CK78" s="58"/>
      <c r="CL78" s="58"/>
      <c r="CM78" s="58"/>
      <c r="CN78" s="58"/>
      <c r="CO78" s="58"/>
      <c r="CP78" s="58"/>
      <c r="CQ78" s="58"/>
      <c r="CR78" s="58"/>
      <c r="CS78" s="58"/>
      <c r="CT78" s="58"/>
      <c r="CU78" s="58"/>
      <c r="CV78" s="58"/>
      <c r="CW78" s="58"/>
      <c r="CX78" s="58"/>
      <c r="CY78" s="58"/>
      <c r="CZ78" s="58"/>
      <c r="DA78" s="58"/>
      <c r="DB78" s="58"/>
      <c r="DC78" s="58"/>
      <c r="DD78" s="58"/>
      <c r="DE78" s="58"/>
      <c r="DF78" s="58"/>
      <c r="DG78" s="58"/>
      <c r="DH78" s="58"/>
      <c r="DI78" s="58"/>
      <c r="DJ78" s="58"/>
      <c r="DK78" s="58"/>
      <c r="DL78" s="58"/>
      <c r="DM78" s="58"/>
      <c r="DN78" s="58"/>
      <c r="DO78" s="58"/>
      <c r="DP78" s="58"/>
      <c r="DQ78" s="58"/>
      <c r="DR78" s="58"/>
      <c r="DS78" s="58"/>
      <c r="DT78" s="58"/>
      <c r="DU78" s="58"/>
      <c r="DV78" s="58"/>
      <c r="DW78" s="58"/>
      <c r="DX78" s="58"/>
      <c r="DY78" s="58"/>
      <c r="DZ78" s="58"/>
      <c r="EA78" s="58"/>
      <c r="EB78" s="58"/>
      <c r="EC78" s="58"/>
      <c r="ED78" s="58"/>
      <c r="EE78" s="58"/>
      <c r="EF78" s="58"/>
      <c r="EG78" s="58"/>
      <c r="EH78" s="58"/>
      <c r="EI78" s="58"/>
      <c r="EJ78" s="58"/>
      <c r="EK78" s="58"/>
      <c r="EL78" s="58"/>
      <c r="EM78" s="58"/>
      <c r="EN78" s="58"/>
      <c r="EO78" s="58"/>
    </row>
    <row r="79" spans="1:145" x14ac:dyDescent="0.2">
      <c r="A79" s="11" t="s">
        <v>158</v>
      </c>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c r="CB79" s="58"/>
      <c r="CC79" s="58"/>
      <c r="CD79" s="58"/>
      <c r="CE79" s="58"/>
      <c r="CF79" s="58"/>
      <c r="CG79" s="58"/>
      <c r="CH79" s="58"/>
      <c r="CI79" s="58"/>
      <c r="CJ79" s="58"/>
      <c r="CK79" s="58"/>
      <c r="CL79" s="58"/>
      <c r="CM79" s="58"/>
      <c r="CN79" s="58"/>
      <c r="CO79" s="58"/>
      <c r="CP79" s="58"/>
      <c r="CQ79" s="58"/>
      <c r="CR79" s="58"/>
      <c r="CS79" s="58"/>
      <c r="CT79" s="58"/>
      <c r="CU79" s="58"/>
      <c r="CV79" s="58"/>
      <c r="CW79" s="58"/>
      <c r="CX79" s="58"/>
      <c r="CY79" s="58"/>
      <c r="CZ79" s="58"/>
      <c r="DA79" s="58"/>
      <c r="DB79" s="58"/>
      <c r="DC79" s="58"/>
      <c r="DD79" s="58"/>
      <c r="DE79" s="58"/>
      <c r="DF79" s="58"/>
      <c r="DG79" s="58"/>
      <c r="DH79" s="58"/>
      <c r="DI79" s="58"/>
      <c r="DJ79" s="58"/>
      <c r="DK79" s="58"/>
      <c r="DL79" s="58"/>
      <c r="DM79" s="58"/>
      <c r="DN79" s="58"/>
      <c r="DO79" s="58"/>
      <c r="DP79" s="58"/>
      <c r="DQ79" s="58"/>
      <c r="DR79" s="58"/>
      <c r="DS79" s="58"/>
      <c r="DT79" s="58"/>
      <c r="DU79" s="58"/>
      <c r="DV79" s="58"/>
      <c r="DW79" s="58"/>
      <c r="DX79" s="58"/>
      <c r="DY79" s="58"/>
      <c r="DZ79" s="58"/>
      <c r="EA79" s="58"/>
      <c r="EB79" s="58"/>
      <c r="EC79" s="58"/>
      <c r="ED79" s="58"/>
      <c r="EE79" s="58"/>
      <c r="EF79" s="58"/>
      <c r="EG79" s="58"/>
      <c r="EH79" s="58"/>
      <c r="EI79" s="58"/>
      <c r="EJ79" s="58"/>
      <c r="EK79" s="58"/>
      <c r="EL79" s="58"/>
      <c r="EM79" s="58"/>
      <c r="EN79" s="58"/>
      <c r="EO79" s="58"/>
    </row>
    <row r="80" spans="1:145" outlineLevel="1" x14ac:dyDescent="0.2">
      <c r="AR80" s="70" t="s">
        <v>161</v>
      </c>
      <c r="AS80" s="70">
        <v>1</v>
      </c>
      <c r="AT80" s="58" t="s">
        <v>166</v>
      </c>
      <c r="AU80" s="58" t="s">
        <v>9</v>
      </c>
      <c r="AV80" s="58" t="s">
        <v>112</v>
      </c>
      <c r="AW80" s="58" t="s">
        <v>13</v>
      </c>
      <c r="AX80" s="58" t="s">
        <v>113</v>
      </c>
      <c r="AY80" s="58" t="s">
        <v>20</v>
      </c>
      <c r="AZ80" s="58" t="s">
        <v>24</v>
      </c>
      <c r="BA80" s="58" t="s">
        <v>27</v>
      </c>
      <c r="BB80" s="58" t="s">
        <v>26</v>
      </c>
      <c r="BC80" s="58" t="s">
        <v>114</v>
      </c>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c r="CY80" s="58"/>
      <c r="CZ80" s="58"/>
      <c r="DA80" s="58"/>
      <c r="DB80" s="58"/>
      <c r="DC80" s="58"/>
      <c r="DD80" s="58"/>
      <c r="DE80" s="58"/>
      <c r="DF80" s="58"/>
      <c r="DG80" s="58"/>
      <c r="DH80" s="58"/>
      <c r="DI80" s="58"/>
      <c r="DJ80" s="58"/>
      <c r="DK80" s="58"/>
      <c r="DL80" s="58"/>
      <c r="DM80" s="58"/>
      <c r="DN80" s="58"/>
      <c r="DO80" s="58"/>
      <c r="DP80" s="58"/>
      <c r="DQ80" s="58"/>
      <c r="DR80" s="58"/>
      <c r="DS80" s="58"/>
      <c r="DT80" s="58"/>
      <c r="DU80" s="58"/>
      <c r="DV80" s="58"/>
      <c r="DW80" s="58"/>
      <c r="DX80" s="58"/>
      <c r="DY80" s="58"/>
      <c r="DZ80" s="58"/>
      <c r="EA80" s="58"/>
      <c r="EB80" s="58"/>
      <c r="EC80" s="58"/>
      <c r="ED80" s="58"/>
      <c r="EE80" s="58"/>
      <c r="EF80" s="58"/>
      <c r="EG80" s="58"/>
      <c r="EH80" s="58"/>
      <c r="EI80" s="58"/>
      <c r="EJ80" s="58"/>
      <c r="EK80" s="58"/>
      <c r="EL80" s="58"/>
      <c r="EM80" s="58"/>
      <c r="EN80" s="58"/>
      <c r="EO80" s="58"/>
    </row>
    <row r="81" spans="1:145" outlineLevel="1" x14ac:dyDescent="0.2">
      <c r="J81" s="4" t="s">
        <v>217</v>
      </c>
      <c r="AR81" s="70" t="s">
        <v>162</v>
      </c>
      <c r="AS81" s="70" t="str">
        <f>INDEX($AU$80:$BC$80,$AS$80)</f>
        <v>CARAT</v>
      </c>
      <c r="AT81" s="58" t="s">
        <v>98</v>
      </c>
      <c r="AU81" s="58">
        <v>1.3162113821138195</v>
      </c>
      <c r="AV81" s="58">
        <v>0.93902439024390238</v>
      </c>
      <c r="AW81" s="58">
        <v>0.13008130081300814</v>
      </c>
      <c r="AX81" s="58">
        <v>0.32113821138211385</v>
      </c>
      <c r="AY81" s="58">
        <v>0.80894308943089432</v>
      </c>
      <c r="AZ81" s="58">
        <v>0.86585365853658536</v>
      </c>
      <c r="BA81" s="58">
        <v>0.43902439024390244</v>
      </c>
      <c r="BB81" s="58">
        <v>0.92682926829268297</v>
      </c>
      <c r="BC81" s="58">
        <v>-6.5462540537349171E-16</v>
      </c>
      <c r="BD81" s="58">
        <v>1</v>
      </c>
      <c r="BE81" s="58"/>
      <c r="BF81" s="58"/>
      <c r="BG81" s="58"/>
      <c r="BH81" s="58"/>
      <c r="BI81" s="58"/>
      <c r="BJ81" s="58"/>
      <c r="BK81" s="58"/>
      <c r="BL81" s="58"/>
      <c r="BM81" s="58"/>
      <c r="BN81" s="58"/>
      <c r="BO81" s="58"/>
      <c r="BP81" s="58"/>
      <c r="BQ81" s="58"/>
      <c r="BR81" s="58"/>
      <c r="BS81" s="58"/>
      <c r="BT81" s="58"/>
      <c r="BU81" s="58"/>
      <c r="BV81" s="58"/>
      <c r="BW81" s="58"/>
      <c r="BX81" s="58"/>
      <c r="BY81" s="58"/>
      <c r="BZ81" s="58"/>
      <c r="CA81" s="58"/>
      <c r="CB81" s="58"/>
      <c r="CC81" s="58"/>
      <c r="CD81" s="58"/>
      <c r="CE81" s="58"/>
      <c r="CF81" s="58"/>
      <c r="CG81" s="58"/>
      <c r="CH81" s="58"/>
      <c r="CI81" s="58"/>
      <c r="CJ81" s="58"/>
      <c r="CK81" s="58"/>
      <c r="CL81" s="58"/>
      <c r="CM81" s="58"/>
      <c r="CN81" s="58"/>
      <c r="CO81" s="58"/>
      <c r="CP81" s="58"/>
      <c r="CQ81" s="58"/>
      <c r="CR81" s="58"/>
      <c r="CS81" s="58"/>
      <c r="CT81" s="58"/>
      <c r="CU81" s="58"/>
      <c r="CV81" s="58"/>
      <c r="CW81" s="58"/>
      <c r="CX81" s="58"/>
      <c r="CY81" s="58"/>
      <c r="CZ81" s="58"/>
      <c r="DA81" s="58"/>
      <c r="DB81" s="58"/>
      <c r="DC81" s="58"/>
      <c r="DD81" s="58"/>
      <c r="DE81" s="58"/>
      <c r="DF81" s="58"/>
      <c r="DG81" s="58"/>
      <c r="DH81" s="58"/>
      <c r="DI81" s="58"/>
      <c r="DJ81" s="58"/>
      <c r="DK81" s="58"/>
      <c r="DL81" s="58"/>
      <c r="DM81" s="58"/>
      <c r="DN81" s="58"/>
      <c r="DO81" s="58"/>
      <c r="DP81" s="58"/>
      <c r="DQ81" s="58"/>
      <c r="DR81" s="58"/>
      <c r="DS81" s="58"/>
      <c r="DT81" s="58"/>
      <c r="DU81" s="58"/>
      <c r="DV81" s="58"/>
      <c r="DW81" s="58"/>
      <c r="DX81" s="58"/>
      <c r="DY81" s="58"/>
      <c r="DZ81" s="58"/>
      <c r="EA81" s="58"/>
      <c r="EB81" s="58"/>
      <c r="EC81" s="58"/>
      <c r="ED81" s="58"/>
      <c r="EE81" s="58"/>
      <c r="EF81" s="58"/>
      <c r="EG81" s="58"/>
      <c r="EH81" s="58"/>
      <c r="EI81" s="58"/>
      <c r="EJ81" s="58"/>
      <c r="EK81" s="58"/>
      <c r="EL81" s="58"/>
      <c r="EM81" s="58"/>
      <c r="EN81" s="58"/>
      <c r="EO81" s="58"/>
    </row>
    <row r="82" spans="1:145" outlineLevel="1" x14ac:dyDescent="0.2">
      <c r="AR82" s="70"/>
      <c r="AS82" s="70" t="s">
        <v>163</v>
      </c>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c r="CB82" s="58"/>
      <c r="CC82" s="58"/>
      <c r="CD82" s="58"/>
      <c r="CE82" s="58"/>
      <c r="CF82" s="58"/>
      <c r="CG82" s="58"/>
      <c r="CH82" s="58"/>
      <c r="CI82" s="58"/>
      <c r="CJ82" s="58"/>
      <c r="CK82" s="58"/>
      <c r="CL82" s="58"/>
      <c r="CM82" s="58"/>
      <c r="CN82" s="58"/>
      <c r="CO82" s="58"/>
      <c r="CP82" s="58"/>
      <c r="CQ82" s="58"/>
      <c r="CR82" s="58"/>
      <c r="CS82" s="58"/>
      <c r="CT82" s="58"/>
      <c r="CU82" s="58"/>
      <c r="CV82" s="58"/>
      <c r="CW82" s="58"/>
      <c r="CX82" s="58"/>
      <c r="CY82" s="58"/>
      <c r="CZ82" s="58"/>
      <c r="DA82" s="58"/>
      <c r="DB82" s="58"/>
      <c r="DC82" s="58"/>
      <c r="DD82" s="58"/>
      <c r="DE82" s="58"/>
      <c r="DF82" s="58"/>
      <c r="DG82" s="58"/>
      <c r="DH82" s="58"/>
      <c r="DI82" s="58"/>
      <c r="DJ82" s="58"/>
      <c r="DK82" s="58"/>
      <c r="DL82" s="58"/>
      <c r="DM82" s="58"/>
      <c r="DN82" s="58"/>
      <c r="DO82" s="58"/>
      <c r="DP82" s="58"/>
      <c r="DQ82" s="58"/>
      <c r="DR82" s="58"/>
      <c r="DS82" s="58"/>
      <c r="DT82" s="58"/>
      <c r="DU82" s="58"/>
      <c r="DV82" s="58"/>
      <c r="DW82" s="58"/>
      <c r="DX82" s="58"/>
      <c r="DY82" s="58"/>
      <c r="DZ82" s="58"/>
      <c r="EA82" s="58"/>
      <c r="EB82" s="58"/>
      <c r="EC82" s="58"/>
      <c r="ED82" s="58"/>
      <c r="EE82" s="58"/>
      <c r="EF82" s="58"/>
      <c r="EG82" s="58"/>
      <c r="EH82" s="58"/>
      <c r="EI82" s="58"/>
      <c r="EJ82" s="58"/>
      <c r="EK82" s="58"/>
      <c r="EL82" s="58"/>
      <c r="EM82" s="58"/>
      <c r="EN82" s="58"/>
      <c r="EO82" s="58"/>
    </row>
    <row r="83" spans="1:145" outlineLevel="1" x14ac:dyDescent="0.2">
      <c r="AR83" s="70"/>
      <c r="AS83" s="70" t="str">
        <f xml:space="preserve"> "Logistic Regression Curve -vs- " &amp; $AS$81 &amp; " 
Model 2 for Vendor.Eq.EnchantedDiamonds    (9 variables, n=246)"</f>
        <v>Logistic Regression Curve -vs- CARAT 
Model 2 for Vendor.Eq.EnchantedDiamonds    (9 variables, n=246)</v>
      </c>
      <c r="AT83" s="58" t="s">
        <v>167</v>
      </c>
      <c r="AU83" s="58">
        <v>1</v>
      </c>
      <c r="AV83" s="58">
        <v>0</v>
      </c>
      <c r="AW83" s="58">
        <v>0</v>
      </c>
      <c r="AX83" s="58">
        <v>0</v>
      </c>
      <c r="AY83" s="58">
        <v>0</v>
      </c>
      <c r="AZ83" s="58">
        <v>0</v>
      </c>
      <c r="BA83" s="58">
        <v>0</v>
      </c>
      <c r="BB83" s="58">
        <v>0</v>
      </c>
      <c r="BC83" s="58">
        <v>-1.2054177779786486</v>
      </c>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c r="CB83" s="58"/>
      <c r="CC83" s="58"/>
      <c r="CD83" s="58"/>
      <c r="CE83" s="58"/>
      <c r="CF83" s="58"/>
      <c r="CG83" s="58"/>
      <c r="CH83" s="58"/>
      <c r="CI83" s="58"/>
      <c r="CJ83" s="58"/>
      <c r="CK83" s="58"/>
      <c r="CL83" s="58"/>
      <c r="CM83" s="58"/>
      <c r="CN83" s="58"/>
      <c r="CO83" s="58"/>
      <c r="CP83" s="58"/>
      <c r="CQ83" s="58"/>
      <c r="CR83" s="58"/>
      <c r="CS83" s="58"/>
      <c r="CT83" s="58"/>
      <c r="CU83" s="58"/>
      <c r="CV83" s="58"/>
      <c r="CW83" s="58"/>
      <c r="CX83" s="58"/>
      <c r="CY83" s="58"/>
      <c r="CZ83" s="58"/>
      <c r="DA83" s="58"/>
      <c r="DB83" s="58"/>
      <c r="DC83" s="58"/>
      <c r="DD83" s="58"/>
      <c r="DE83" s="58"/>
      <c r="DF83" s="58"/>
      <c r="DG83" s="58"/>
      <c r="DH83" s="58"/>
      <c r="DI83" s="58"/>
      <c r="DJ83" s="58"/>
      <c r="DK83" s="58"/>
      <c r="DL83" s="58"/>
      <c r="DM83" s="58"/>
      <c r="DN83" s="58"/>
      <c r="DO83" s="58"/>
      <c r="DP83" s="58"/>
      <c r="DQ83" s="58"/>
      <c r="DR83" s="58"/>
      <c r="DS83" s="58"/>
      <c r="DT83" s="58"/>
      <c r="DU83" s="58"/>
      <c r="DV83" s="58"/>
      <c r="DW83" s="58"/>
      <c r="DX83" s="58"/>
      <c r="DY83" s="58"/>
      <c r="DZ83" s="58"/>
      <c r="EA83" s="58"/>
      <c r="EB83" s="58"/>
      <c r="EC83" s="58"/>
      <c r="ED83" s="58"/>
      <c r="EE83" s="58"/>
      <c r="EF83" s="58"/>
      <c r="EG83" s="58"/>
      <c r="EH83" s="58"/>
      <c r="EI83" s="58"/>
      <c r="EJ83" s="58"/>
      <c r="EK83" s="58"/>
      <c r="EL83" s="58"/>
      <c r="EM83" s="58"/>
      <c r="EN83" s="58"/>
      <c r="EO83" s="58"/>
    </row>
    <row r="84" spans="1:145" outlineLevel="1" x14ac:dyDescent="0.2">
      <c r="A84" s="25" t="s">
        <v>98</v>
      </c>
      <c r="B84" s="1">
        <f>SUMPRODUCT($AU$81:$BC$81,$AU$100:$BC$100)</f>
        <v>1.3162113821138195</v>
      </c>
      <c r="C84" s="1">
        <f>1/(1+EXP(-F84))</f>
        <v>2.1412154401185857E-4</v>
      </c>
      <c r="D84" s="1">
        <f>1/(1+EXP(-(F84- $H$11*G84)))</f>
        <v>3.720467250189412E-6</v>
      </c>
      <c r="E84" s="1">
        <f>1/(1+EXP(-(F84+ $H$11*G84)))</f>
        <v>1.2178286942065141E-2</v>
      </c>
      <c r="F84" s="1">
        <f>MMULT($AU$81:$BC$81,$B$16:$B$24) + B15</f>
        <v>-8.448752597028637</v>
      </c>
      <c r="G84" s="1">
        <f t="array" ref="G84">SQRT(MMULT($AU$81:$BD$81,MMULT($AR$15:$BA$24,TRANSPOSE($AU$81:$BD$81))))</f>
        <v>2.0678466579708688</v>
      </c>
      <c r="AR84" s="70"/>
      <c r="AS84" s="70" t="str">
        <f xml:space="preserve"> $AS$81 &amp; " (min to max) " &amp; CHAR(10) &amp; "Other Variables = Means"</f>
        <v>CARAT (min to max) 
Other Variables = Means</v>
      </c>
      <c r="AT84" s="58" t="s">
        <v>168</v>
      </c>
      <c r="AU84" s="58">
        <v>2.13</v>
      </c>
      <c r="AV84" s="58">
        <v>1</v>
      </c>
      <c r="AW84" s="58">
        <v>1</v>
      </c>
      <c r="AX84" s="58">
        <v>1</v>
      </c>
      <c r="AY84" s="58">
        <v>1</v>
      </c>
      <c r="AZ84" s="58">
        <v>1</v>
      </c>
      <c r="BA84" s="58">
        <v>1</v>
      </c>
      <c r="BB84" s="58">
        <v>1</v>
      </c>
      <c r="BC84" s="58">
        <v>5.5955831254882797</v>
      </c>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c r="CL84" s="58"/>
      <c r="CM84" s="58"/>
      <c r="CN84" s="58"/>
      <c r="CO84" s="58"/>
      <c r="CP84" s="58"/>
      <c r="CQ84" s="58"/>
      <c r="CR84" s="58"/>
      <c r="CS84" s="58"/>
      <c r="CT84" s="58"/>
      <c r="CU84" s="58"/>
      <c r="CV84" s="58"/>
      <c r="CW84" s="58"/>
      <c r="CX84" s="58"/>
      <c r="CY84" s="58"/>
      <c r="CZ84" s="58"/>
      <c r="DA84" s="58"/>
      <c r="DB84" s="58"/>
      <c r="DC84" s="58"/>
      <c r="DD84" s="58"/>
      <c r="DE84" s="58"/>
      <c r="DF84" s="58"/>
      <c r="DG84" s="58"/>
      <c r="DH84" s="58"/>
      <c r="DI84" s="58"/>
      <c r="DJ84" s="58"/>
      <c r="DK84" s="58"/>
      <c r="DL84" s="58"/>
      <c r="DM84" s="58"/>
      <c r="DN84" s="58"/>
      <c r="DO84" s="58"/>
      <c r="DP84" s="58"/>
      <c r="DQ84" s="58"/>
      <c r="DR84" s="58"/>
      <c r="DS84" s="58"/>
      <c r="DT84" s="58"/>
      <c r="DU84" s="58"/>
      <c r="DV84" s="58"/>
      <c r="DW84" s="58"/>
      <c r="DX84" s="58"/>
      <c r="DY84" s="58"/>
      <c r="DZ84" s="58"/>
      <c r="EA84" s="58"/>
      <c r="EB84" s="58"/>
      <c r="EC84" s="58"/>
      <c r="ED84" s="58"/>
      <c r="EE84" s="58"/>
      <c r="EF84" s="58"/>
      <c r="EG84" s="58"/>
      <c r="EH84" s="58"/>
      <c r="EI84" s="58"/>
      <c r="EJ84" s="58"/>
      <c r="EK84" s="58"/>
      <c r="EL84" s="58"/>
      <c r="EM84" s="58"/>
      <c r="EN84" s="58"/>
      <c r="EO84" s="58"/>
    </row>
    <row r="85" spans="1:145" outlineLevel="1" x14ac:dyDescent="0.2">
      <c r="AR85" s="70"/>
      <c r="AS85" s="70" t="s">
        <v>164</v>
      </c>
      <c r="AT85" s="58" t="s">
        <v>169</v>
      </c>
      <c r="AU85" s="58">
        <f t="shared" ref="AU85:BC85" si="4">AU83</f>
        <v>1</v>
      </c>
      <c r="AV85" s="58">
        <f t="shared" si="4"/>
        <v>0</v>
      </c>
      <c r="AW85" s="58">
        <f t="shared" si="4"/>
        <v>0</v>
      </c>
      <c r="AX85" s="58">
        <f t="shared" si="4"/>
        <v>0</v>
      </c>
      <c r="AY85" s="58">
        <f t="shared" si="4"/>
        <v>0</v>
      </c>
      <c r="AZ85" s="58">
        <f t="shared" si="4"/>
        <v>0</v>
      </c>
      <c r="BA85" s="58">
        <f t="shared" si="4"/>
        <v>0</v>
      </c>
      <c r="BB85" s="58">
        <f t="shared" si="4"/>
        <v>0</v>
      </c>
      <c r="BC85" s="58">
        <f t="shared" si="4"/>
        <v>-1.2054177779786486</v>
      </c>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c r="CO85" s="58"/>
      <c r="CP85" s="58"/>
      <c r="CQ85" s="58"/>
      <c r="CR85" s="58"/>
      <c r="CS85" s="58"/>
      <c r="CT85" s="58"/>
      <c r="CU85" s="58"/>
      <c r="CV85" s="58"/>
      <c r="CW85" s="58"/>
      <c r="CX85" s="58"/>
      <c r="CY85" s="58"/>
      <c r="CZ85" s="58"/>
      <c r="DA85" s="58"/>
      <c r="DB85" s="58"/>
      <c r="DC85" s="58"/>
      <c r="DD85" s="58"/>
      <c r="DE85" s="58"/>
      <c r="DF85" s="58"/>
      <c r="DG85" s="58"/>
      <c r="DH85" s="58"/>
      <c r="DI85" s="58"/>
      <c r="DJ85" s="58"/>
      <c r="DK85" s="58"/>
      <c r="DL85" s="58"/>
      <c r="DM85" s="58"/>
      <c r="DN85" s="58"/>
      <c r="DO85" s="58"/>
      <c r="DP85" s="58"/>
      <c r="DQ85" s="58"/>
      <c r="DR85" s="58"/>
      <c r="DS85" s="58"/>
      <c r="DT85" s="58"/>
      <c r="DU85" s="58"/>
      <c r="DV85" s="58"/>
      <c r="DW85" s="58"/>
      <c r="DX85" s="58"/>
      <c r="DY85" s="58"/>
      <c r="DZ85" s="58"/>
      <c r="EA85" s="58"/>
      <c r="EB85" s="58"/>
      <c r="EC85" s="58"/>
      <c r="ED85" s="58"/>
      <c r="EE85" s="58"/>
      <c r="EF85" s="58"/>
      <c r="EG85" s="58"/>
      <c r="EH85" s="58"/>
      <c r="EI85" s="58"/>
      <c r="EJ85" s="58"/>
      <c r="EK85" s="58"/>
      <c r="EL85" s="58"/>
      <c r="EM85" s="58"/>
      <c r="EN85" s="58"/>
      <c r="EO85" s="58"/>
    </row>
    <row r="86" spans="1:145" outlineLevel="1" x14ac:dyDescent="0.2">
      <c r="B86" s="23" t="str">
        <f>$AS$81</f>
        <v>CARAT</v>
      </c>
      <c r="C86" s="23" t="s">
        <v>159</v>
      </c>
      <c r="D86" s="23" t="str">
        <f>IF($I$11&gt;99%,("Lower "&amp;TEXT($I$11,"0.0%")),("Lower "&amp;TEXT($I$11,"0%")))</f>
        <v>Lower 95%</v>
      </c>
      <c r="E86" s="23" t="str">
        <f>IF($I$11&gt;99%,("Upper "&amp;TEXT($I$11,"0.0%")),("Upper "&amp;TEXT($I$11,"0%")))</f>
        <v>Upper 95%</v>
      </c>
      <c r="F86" s="23" t="s">
        <v>160</v>
      </c>
      <c r="G86" s="23" t="s">
        <v>106</v>
      </c>
      <c r="AR86" s="70"/>
      <c r="AS86" s="70" t="s">
        <v>165</v>
      </c>
      <c r="AT86" s="58" t="s">
        <v>170</v>
      </c>
      <c r="AU86" s="58">
        <f t="shared" ref="AU86:BC86" si="5">(AU84 - AU83)/12</f>
        <v>9.4166666666666662E-2</v>
      </c>
      <c r="AV86" s="58">
        <f t="shared" si="5"/>
        <v>8.3333333333333329E-2</v>
      </c>
      <c r="AW86" s="58">
        <f t="shared" si="5"/>
        <v>8.3333333333333329E-2</v>
      </c>
      <c r="AX86" s="58">
        <f t="shared" si="5"/>
        <v>8.3333333333333329E-2</v>
      </c>
      <c r="AY86" s="58">
        <f t="shared" si="5"/>
        <v>8.3333333333333329E-2</v>
      </c>
      <c r="AZ86" s="58">
        <f t="shared" si="5"/>
        <v>8.3333333333333329E-2</v>
      </c>
      <c r="BA86" s="58">
        <f t="shared" si="5"/>
        <v>8.3333333333333329E-2</v>
      </c>
      <c r="BB86" s="58">
        <f t="shared" si="5"/>
        <v>8.3333333333333329E-2</v>
      </c>
      <c r="BC86" s="58">
        <f t="shared" si="5"/>
        <v>0.56675007528891064</v>
      </c>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c r="EC86" s="58"/>
      <c r="ED86" s="58"/>
      <c r="EE86" s="58"/>
      <c r="EF86" s="58"/>
      <c r="EG86" s="58"/>
      <c r="EH86" s="58"/>
      <c r="EI86" s="58"/>
      <c r="EJ86" s="58"/>
      <c r="EK86" s="58"/>
      <c r="EL86" s="58"/>
      <c r="EM86" s="58"/>
      <c r="EN86" s="58"/>
      <c r="EO86" s="58"/>
    </row>
    <row r="87" spans="1:145" outlineLevel="1" x14ac:dyDescent="0.2">
      <c r="B87" s="1">
        <f>SUMPRODUCT($AU$87:$BC$87,$AU$100:$BC$100)</f>
        <v>1</v>
      </c>
      <c r="C87" s="1">
        <f t="shared" ref="C87:C99" si="6">1/(1+EXP(-F87))</f>
        <v>2.5019745842283821E-7</v>
      </c>
      <c r="D87" s="1">
        <f t="shared" ref="D87:D99" si="7">1/(1+EXP(-(F87- $H$11*G87)))</f>
        <v>6.2808559694578923E-11</v>
      </c>
      <c r="E87" s="1">
        <f t="shared" ref="E87:E99" si="8">1/(1+EXP(-(F87+ $H$11*G87)))</f>
        <v>9.9566798228010165E-4</v>
      </c>
      <c r="F87" s="1">
        <f>MMULT($AU$87:$BC$87,$B$16:$B$24) + B15</f>
        <v>-15.201015146949807</v>
      </c>
      <c r="G87" s="1">
        <f t="array" ref="G87">SQRT(MMULT($AU$87:$BD$87,MMULT($AR$15:$BA$24,TRANSPOSE($AU$87:$BD$87))))</f>
        <v>4.2296259876459983</v>
      </c>
      <c r="AR87" s="58"/>
      <c r="AS87" s="58">
        <v>1</v>
      </c>
      <c r="AT87" s="58"/>
      <c r="AU87" s="58">
        <f>IF($AU$101=$AS$80,$AU$85+($AS$87-1)*$AU$86,$AU$81)</f>
        <v>1</v>
      </c>
      <c r="AV87" s="58">
        <f>IF($AV$101=$AS$80,$AV$85+($AS$87-1)*$AV$86,$AV$81)</f>
        <v>0.93902439024390238</v>
      </c>
      <c r="AW87" s="58">
        <f>IF($AW$101=$AS$80,$AW$85+($AS$87-1)*$AW$86,$AW$81)</f>
        <v>0.13008130081300814</v>
      </c>
      <c r="AX87" s="58">
        <f>IF($AX$101=$AS$80,$AX$85+($AS$87-1)*$AX$86,$AX$81)</f>
        <v>0.32113821138211385</v>
      </c>
      <c r="AY87" s="58">
        <f>IF($AY$101=$AS$80,$AY$85+($AS$87-1)*$AY$86,$AY$81)</f>
        <v>0.80894308943089432</v>
      </c>
      <c r="AZ87" s="58">
        <f>IF($AZ$101=$AS$80,$AZ$85+($AS$87-1)*$AZ$86,$AZ$81)</f>
        <v>0.86585365853658536</v>
      </c>
      <c r="BA87" s="58">
        <f>IF($BA$101=$AS$80,$BA$85+($AS$87-1)*$BA$86,$BA$81)</f>
        <v>0.43902439024390244</v>
      </c>
      <c r="BB87" s="58">
        <f>IF($BB$101=$AS$80,$BB$85+($AS$87-1)*$BB$86,$BB$81)</f>
        <v>0.92682926829268297</v>
      </c>
      <c r="BC87" s="58">
        <f>IF($BC$101=$AS$80,$BC$85+($AS$87-1)*$BC$86,$BC$81)</f>
        <v>-6.5462540537349171E-16</v>
      </c>
      <c r="BD87" s="58">
        <v>1</v>
      </c>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c r="CO87" s="58"/>
      <c r="CP87" s="58"/>
      <c r="CQ87" s="58"/>
      <c r="CR87" s="58"/>
      <c r="CS87" s="58"/>
      <c r="CT87" s="58"/>
      <c r="CU87" s="58"/>
      <c r="CV87" s="58"/>
      <c r="CW87" s="58"/>
      <c r="CX87" s="58"/>
      <c r="CY87" s="58"/>
      <c r="CZ87" s="58"/>
      <c r="DA87" s="58"/>
      <c r="DB87" s="58"/>
      <c r="DC87" s="58"/>
      <c r="DD87" s="58"/>
      <c r="DE87" s="58"/>
      <c r="DF87" s="58"/>
      <c r="DG87" s="58"/>
      <c r="DH87" s="58"/>
      <c r="DI87" s="58"/>
      <c r="DJ87" s="58"/>
      <c r="DK87" s="58"/>
      <c r="DL87" s="58"/>
      <c r="DM87" s="58"/>
      <c r="DN87" s="58"/>
      <c r="DO87" s="58"/>
      <c r="DP87" s="58"/>
      <c r="DQ87" s="58"/>
      <c r="DR87" s="58"/>
      <c r="DS87" s="58"/>
      <c r="DT87" s="58"/>
      <c r="DU87" s="58"/>
      <c r="DV87" s="58"/>
      <c r="DW87" s="58"/>
      <c r="DX87" s="58"/>
      <c r="DY87" s="58"/>
      <c r="DZ87" s="58"/>
      <c r="EA87" s="58"/>
      <c r="EB87" s="58"/>
      <c r="EC87" s="58"/>
      <c r="ED87" s="58"/>
      <c r="EE87" s="58"/>
      <c r="EF87" s="58"/>
      <c r="EG87" s="58"/>
      <c r="EH87" s="58"/>
      <c r="EI87" s="58"/>
      <c r="EJ87" s="58"/>
      <c r="EK87" s="58"/>
      <c r="EL87" s="58"/>
      <c r="EM87" s="58"/>
      <c r="EN87" s="58"/>
      <c r="EO87" s="58"/>
    </row>
    <row r="88" spans="1:145" outlineLevel="1" x14ac:dyDescent="0.2">
      <c r="B88" s="1">
        <f>SUMPRODUCT($AU$88:$BC$88,$AU$100:$BC$100)</f>
        <v>1.0941666666666667</v>
      </c>
      <c r="C88" s="1">
        <f t="shared" si="6"/>
        <v>1.8687956858935752E-6</v>
      </c>
      <c r="D88" s="1">
        <f t="shared" si="7"/>
        <v>1.7338830233035623E-9</v>
      </c>
      <c r="E88" s="1">
        <f t="shared" si="8"/>
        <v>2.010164467089179E-3</v>
      </c>
      <c r="F88" s="1">
        <f>MMULT($AU$88:$BC$88,$B$16:$B$24) + B15</f>
        <v>-13.190214484007903</v>
      </c>
      <c r="G88" s="1">
        <f t="array" ref="G88">SQRT(MMULT($AU$88:$BD$88,MMULT($AR$15:$BA$24,TRANSPOSE($AU$88:$BD$88))))</f>
        <v>3.5626613503154383</v>
      </c>
      <c r="AR88" s="58"/>
      <c r="AS88" s="58">
        <v>2</v>
      </c>
      <c r="AT88" s="58"/>
      <c r="AU88" s="58">
        <f>IF($AU$101=$AS$80,$AU$85+($AS$88-1)*$AU$86,$AU$81)</f>
        <v>1.0941666666666667</v>
      </c>
      <c r="AV88" s="58">
        <f>IF($AV$101=$AS$80,$AV$85+($AS$88-1)*$AV$86,$AV$81)</f>
        <v>0.93902439024390238</v>
      </c>
      <c r="AW88" s="58">
        <f>IF($AW$101=$AS$80,$AW$85+($AS$88-1)*$AW$86,$AW$81)</f>
        <v>0.13008130081300814</v>
      </c>
      <c r="AX88" s="58">
        <f>IF($AX$101=$AS$80,$AX$85+($AS$88-1)*$AX$86,$AX$81)</f>
        <v>0.32113821138211385</v>
      </c>
      <c r="AY88" s="58">
        <f>IF($AY$101=$AS$80,$AY$85+($AS$88-1)*$AY$86,$AY$81)</f>
        <v>0.80894308943089432</v>
      </c>
      <c r="AZ88" s="58">
        <f>IF($AZ$101=$AS$80,$AZ$85+($AS$88-1)*$AZ$86,$AZ$81)</f>
        <v>0.86585365853658536</v>
      </c>
      <c r="BA88" s="58">
        <f>IF($BA$101=$AS$80,$BA$85+($AS$88-1)*$BA$86,$BA$81)</f>
        <v>0.43902439024390244</v>
      </c>
      <c r="BB88" s="58">
        <f>IF($BB$101=$AS$80,$BB$85+($AS$88-1)*$BB$86,$BB$81)</f>
        <v>0.92682926829268297</v>
      </c>
      <c r="BC88" s="58">
        <f>IF($BC$101=$AS$80,$BC$85+($AS$88-1)*$BC$86,$BC$81)</f>
        <v>-6.5462540537349171E-16</v>
      </c>
      <c r="BD88" s="58">
        <v>1</v>
      </c>
      <c r="BE88" s="58"/>
      <c r="BF88" s="58"/>
      <c r="BG88" s="58"/>
      <c r="BH88" s="58"/>
      <c r="BI88" s="58"/>
      <c r="BJ88" s="58"/>
      <c r="BK88" s="58"/>
      <c r="BL88" s="58"/>
      <c r="BM88" s="58"/>
      <c r="BN88" s="58"/>
      <c r="BO88" s="58"/>
      <c r="BP88" s="58"/>
      <c r="BQ88" s="58"/>
      <c r="BR88" s="58"/>
      <c r="BS88" s="58"/>
      <c r="BT88" s="58"/>
      <c r="BU88" s="58"/>
      <c r="BV88" s="58"/>
      <c r="BW88" s="58"/>
      <c r="BX88" s="58"/>
      <c r="BY88" s="58"/>
      <c r="BZ88" s="58"/>
      <c r="CA88" s="58"/>
      <c r="CB88" s="58"/>
      <c r="CC88" s="58"/>
      <c r="CD88" s="58"/>
      <c r="CE88" s="58"/>
      <c r="CF88" s="58"/>
      <c r="CG88" s="58"/>
      <c r="CH88" s="58"/>
      <c r="CI88" s="58"/>
      <c r="CJ88" s="58"/>
      <c r="CK88" s="58"/>
      <c r="CL88" s="58"/>
      <c r="CM88" s="58"/>
      <c r="CN88" s="58"/>
      <c r="CO88" s="58"/>
      <c r="CP88" s="58"/>
      <c r="CQ88" s="58"/>
      <c r="CR88" s="58"/>
      <c r="CS88" s="58"/>
      <c r="CT88" s="58"/>
      <c r="CU88" s="58"/>
      <c r="CV88" s="58"/>
      <c r="CW88" s="58"/>
      <c r="CX88" s="58"/>
      <c r="CY88" s="58"/>
      <c r="CZ88" s="58"/>
      <c r="DA88" s="58"/>
      <c r="DB88" s="58"/>
      <c r="DC88" s="58"/>
      <c r="DD88" s="58"/>
      <c r="DE88" s="58"/>
      <c r="DF88" s="58"/>
      <c r="DG88" s="58"/>
      <c r="DH88" s="58"/>
      <c r="DI88" s="58"/>
      <c r="DJ88" s="58"/>
      <c r="DK88" s="58"/>
      <c r="DL88" s="58"/>
      <c r="DM88" s="58"/>
      <c r="DN88" s="58"/>
      <c r="DO88" s="58"/>
      <c r="DP88" s="58"/>
      <c r="DQ88" s="58"/>
      <c r="DR88" s="58"/>
      <c r="DS88" s="58"/>
      <c r="DT88" s="58"/>
      <c r="DU88" s="58"/>
      <c r="DV88" s="58"/>
      <c r="DW88" s="58"/>
      <c r="DX88" s="58"/>
      <c r="DY88" s="58"/>
      <c r="DZ88" s="58"/>
      <c r="EA88" s="58"/>
      <c r="EB88" s="58"/>
      <c r="EC88" s="58"/>
      <c r="ED88" s="58"/>
      <c r="EE88" s="58"/>
      <c r="EF88" s="58"/>
      <c r="EG88" s="58"/>
      <c r="EH88" s="58"/>
      <c r="EI88" s="58"/>
      <c r="EJ88" s="58"/>
      <c r="EK88" s="58"/>
      <c r="EL88" s="58"/>
      <c r="EM88" s="58"/>
      <c r="EN88" s="58"/>
      <c r="EO88" s="58"/>
    </row>
    <row r="89" spans="1:145" outlineLevel="1" x14ac:dyDescent="0.2">
      <c r="B89" s="1">
        <f>SUMPRODUCT($AU$89:$BC$89,$AU$100:$BC$100)</f>
        <v>1.1883333333333332</v>
      </c>
      <c r="C89" s="1">
        <f t="shared" si="6"/>
        <v>1.3958418157064648E-5</v>
      </c>
      <c r="D89" s="1">
        <f t="shared" si="7"/>
        <v>4.6592456564654785E-8</v>
      </c>
      <c r="E89" s="1">
        <f t="shared" si="8"/>
        <v>4.1644392835621484E-3</v>
      </c>
      <c r="F89" s="1">
        <f>MMULT($AU$89:$BC$89,$B$16:$B$24) + B15</f>
        <v>-11.179413821066007</v>
      </c>
      <c r="G89" s="1">
        <f t="array" ref="G89">SQRT(MMULT($AU$89:$BD$89,MMULT($AR$15:$BA$24,TRANSPOSE($AU$89:$BD$89))))</f>
        <v>2.9094480115627634</v>
      </c>
      <c r="AR89" s="58"/>
      <c r="AS89" s="58">
        <v>3</v>
      </c>
      <c r="AT89" s="58"/>
      <c r="AU89" s="58">
        <f>IF($AU$101=$AS$80,$AU$85+($AS$89-1)*$AU$86,$AU$81)</f>
        <v>1.1883333333333332</v>
      </c>
      <c r="AV89" s="58">
        <f>IF($AV$101=$AS$80,$AV$85+($AS$89-1)*$AV$86,$AV$81)</f>
        <v>0.93902439024390238</v>
      </c>
      <c r="AW89" s="58">
        <f>IF($AW$101=$AS$80,$AW$85+($AS$89-1)*$AW$86,$AW$81)</f>
        <v>0.13008130081300814</v>
      </c>
      <c r="AX89" s="58">
        <f>IF($AX$101=$AS$80,$AX$85+($AS$89-1)*$AX$86,$AX$81)</f>
        <v>0.32113821138211385</v>
      </c>
      <c r="AY89" s="58">
        <f>IF($AY$101=$AS$80,$AY$85+($AS$89-1)*$AY$86,$AY$81)</f>
        <v>0.80894308943089432</v>
      </c>
      <c r="AZ89" s="58">
        <f>IF($AZ$101=$AS$80,$AZ$85+($AS$89-1)*$AZ$86,$AZ$81)</f>
        <v>0.86585365853658536</v>
      </c>
      <c r="BA89" s="58">
        <f>IF($BA$101=$AS$80,$BA$85+($AS$89-1)*$BA$86,$BA$81)</f>
        <v>0.43902439024390244</v>
      </c>
      <c r="BB89" s="58">
        <f>IF($BB$101=$AS$80,$BB$85+($AS$89-1)*$BB$86,$BB$81)</f>
        <v>0.92682926829268297</v>
      </c>
      <c r="BC89" s="58">
        <f>IF($BC$101=$AS$80,$BC$85+($AS$89-1)*$BC$86,$BC$81)</f>
        <v>-6.5462540537349171E-16</v>
      </c>
      <c r="BD89" s="58">
        <v>1</v>
      </c>
      <c r="BE89" s="58"/>
      <c r="BF89" s="58"/>
      <c r="BG89" s="58"/>
      <c r="BH89" s="58"/>
      <c r="BI89" s="58"/>
      <c r="BJ89" s="58"/>
      <c r="BK89" s="58"/>
      <c r="BL89" s="58"/>
      <c r="BM89" s="58"/>
      <c r="BN89" s="58"/>
      <c r="BO89" s="58"/>
      <c r="BP89" s="58"/>
      <c r="BQ89" s="58"/>
      <c r="BR89" s="58"/>
      <c r="BS89" s="58"/>
      <c r="BT89" s="58"/>
      <c r="BU89" s="58"/>
      <c r="BV89" s="58"/>
      <c r="BW89" s="58"/>
      <c r="BX89" s="58"/>
      <c r="BY89" s="58"/>
      <c r="BZ89" s="58"/>
      <c r="CA89" s="58"/>
      <c r="CB89" s="58"/>
      <c r="CC89" s="58"/>
      <c r="CD89" s="58"/>
      <c r="CE89" s="58"/>
      <c r="CF89" s="58"/>
      <c r="CG89" s="58"/>
      <c r="CH89" s="58"/>
      <c r="CI89" s="58"/>
      <c r="CJ89" s="58"/>
      <c r="CK89" s="58"/>
      <c r="CL89" s="58"/>
      <c r="CM89" s="58"/>
      <c r="CN89" s="58"/>
      <c r="CO89" s="58"/>
      <c r="CP89" s="58"/>
      <c r="CQ89" s="58"/>
      <c r="CR89" s="58"/>
      <c r="CS89" s="58"/>
      <c r="CT89" s="58"/>
      <c r="CU89" s="58"/>
      <c r="CV89" s="58"/>
      <c r="CW89" s="58"/>
      <c r="CX89" s="58"/>
      <c r="CY89" s="58"/>
      <c r="CZ89" s="58"/>
      <c r="DA89" s="58"/>
      <c r="DB89" s="58"/>
      <c r="DC89" s="58"/>
      <c r="DD89" s="58"/>
      <c r="DE89" s="58"/>
      <c r="DF89" s="58"/>
      <c r="DG89" s="58"/>
      <c r="DH89" s="58"/>
      <c r="DI89" s="58"/>
      <c r="DJ89" s="58"/>
      <c r="DK89" s="58"/>
      <c r="DL89" s="58"/>
      <c r="DM89" s="58"/>
      <c r="DN89" s="58"/>
      <c r="DO89" s="58"/>
      <c r="DP89" s="58"/>
      <c r="DQ89" s="58"/>
      <c r="DR89" s="58"/>
      <c r="DS89" s="58"/>
      <c r="DT89" s="58"/>
      <c r="DU89" s="58"/>
      <c r="DV89" s="58"/>
      <c r="DW89" s="58"/>
      <c r="DX89" s="58"/>
      <c r="DY89" s="58"/>
      <c r="DZ89" s="58"/>
      <c r="EA89" s="58"/>
      <c r="EB89" s="58"/>
      <c r="EC89" s="58"/>
      <c r="ED89" s="58"/>
      <c r="EE89" s="58"/>
      <c r="EF89" s="58"/>
      <c r="EG89" s="58"/>
      <c r="EH89" s="58"/>
      <c r="EI89" s="58"/>
      <c r="EJ89" s="58"/>
      <c r="EK89" s="58"/>
      <c r="EL89" s="58"/>
      <c r="EM89" s="58"/>
      <c r="EN89" s="58"/>
      <c r="EO89" s="58"/>
    </row>
    <row r="90" spans="1:145" outlineLevel="1" x14ac:dyDescent="0.2">
      <c r="B90" s="1">
        <f>SUMPRODUCT($AU$90:$BC$90,$AU$100:$BC$100)</f>
        <v>1.2825</v>
      </c>
      <c r="C90" s="1">
        <f t="shared" si="6"/>
        <v>1.042501338146585E-4</v>
      </c>
      <c r="D90" s="1">
        <f t="shared" si="7"/>
        <v>1.1907683134821996E-6</v>
      </c>
      <c r="E90" s="1">
        <f t="shared" si="8"/>
        <v>9.0462667329143376E-3</v>
      </c>
      <c r="F90" s="1">
        <f>MMULT($AU$90:$BC$90,$B$16:$B$24) + B15</f>
        <v>-9.1686131581241028</v>
      </c>
      <c r="G90" s="1">
        <f t="array" ref="G90">SQRT(MMULT($AU$90:$BD$90,MMULT($AR$15:$BA$24,TRANSPOSE($AU$90:$BD$90))))</f>
        <v>2.2818263519022799</v>
      </c>
      <c r="AR90" s="58"/>
      <c r="AS90" s="58">
        <v>4</v>
      </c>
      <c r="AT90" s="58"/>
      <c r="AU90" s="58">
        <f>IF($AU$101=$AS$80,$AU$85+($AS$90-1)*$AU$86,$AU$81)</f>
        <v>1.2825</v>
      </c>
      <c r="AV90" s="58">
        <f>IF($AV$101=$AS$80,$AV$85+($AS$90-1)*$AV$86,$AV$81)</f>
        <v>0.93902439024390238</v>
      </c>
      <c r="AW90" s="58">
        <f>IF($AW$101=$AS$80,$AW$85+($AS$90-1)*$AW$86,$AW$81)</f>
        <v>0.13008130081300814</v>
      </c>
      <c r="AX90" s="58">
        <f>IF($AX$101=$AS$80,$AX$85+($AS$90-1)*$AX$86,$AX$81)</f>
        <v>0.32113821138211385</v>
      </c>
      <c r="AY90" s="58">
        <f>IF($AY$101=$AS$80,$AY$85+($AS$90-1)*$AY$86,$AY$81)</f>
        <v>0.80894308943089432</v>
      </c>
      <c r="AZ90" s="58">
        <f>IF($AZ$101=$AS$80,$AZ$85+($AS$90-1)*$AZ$86,$AZ$81)</f>
        <v>0.86585365853658536</v>
      </c>
      <c r="BA90" s="58">
        <f>IF($BA$101=$AS$80,$BA$85+($AS$90-1)*$BA$86,$BA$81)</f>
        <v>0.43902439024390244</v>
      </c>
      <c r="BB90" s="58">
        <f>IF($BB$101=$AS$80,$BB$85+($AS$90-1)*$BB$86,$BB$81)</f>
        <v>0.92682926829268297</v>
      </c>
      <c r="BC90" s="58">
        <f>IF($BC$101=$AS$80,$BC$85+($AS$90-1)*$BC$86,$BC$81)</f>
        <v>-6.5462540537349171E-16</v>
      </c>
      <c r="BD90" s="58">
        <v>1</v>
      </c>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c r="EE90" s="58"/>
      <c r="EF90" s="58"/>
      <c r="EG90" s="58"/>
      <c r="EH90" s="58"/>
      <c r="EI90" s="58"/>
      <c r="EJ90" s="58"/>
      <c r="EK90" s="58"/>
      <c r="EL90" s="58"/>
      <c r="EM90" s="58"/>
      <c r="EN90" s="58"/>
      <c r="EO90" s="58"/>
    </row>
    <row r="91" spans="1:145" outlineLevel="1" x14ac:dyDescent="0.2">
      <c r="B91" s="1">
        <f>SUMPRODUCT($AU$91:$BC$91,$AU$100:$BC$100)</f>
        <v>1.3766666666666667</v>
      </c>
      <c r="C91" s="1">
        <f t="shared" si="6"/>
        <v>7.7815023498579051E-4</v>
      </c>
      <c r="D91" s="1">
        <f t="shared" si="7"/>
        <v>2.7373623842903985E-5</v>
      </c>
      <c r="E91" s="1">
        <f t="shared" si="8"/>
        <v>2.1674166234029041E-2</v>
      </c>
      <c r="F91" s="1">
        <f>MMULT($AU$91:$BC$91,$B$16:$B$24) + B15</f>
        <v>-7.1578124951821991</v>
      </c>
      <c r="G91" s="1">
        <f t="array" ref="G91">SQRT(MMULT($AU$91:$BD$91,MMULT($AR$15:$BA$24,TRANSPOSE($AU$91:$BD$91))))</f>
        <v>1.7082409671293326</v>
      </c>
      <c r="AR91" s="58"/>
      <c r="AS91" s="58">
        <v>5</v>
      </c>
      <c r="AT91" s="58"/>
      <c r="AU91" s="58">
        <f>IF($AU$101=$AS$80,$AU$85+($AS$91-1)*$AU$86,$AU$81)</f>
        <v>1.3766666666666667</v>
      </c>
      <c r="AV91" s="58">
        <f>IF($AV$101=$AS$80,$AV$85+($AS$91-1)*$AV$86,$AV$81)</f>
        <v>0.93902439024390238</v>
      </c>
      <c r="AW91" s="58">
        <f>IF($AW$101=$AS$80,$AW$85+($AS$91-1)*$AW$86,$AW$81)</f>
        <v>0.13008130081300814</v>
      </c>
      <c r="AX91" s="58">
        <f>IF($AX$101=$AS$80,$AX$85+($AS$91-1)*$AX$86,$AX$81)</f>
        <v>0.32113821138211385</v>
      </c>
      <c r="AY91" s="58">
        <f>IF($AY$101=$AS$80,$AY$85+($AS$91-1)*$AY$86,$AY$81)</f>
        <v>0.80894308943089432</v>
      </c>
      <c r="AZ91" s="58">
        <f>IF($AZ$101=$AS$80,$AZ$85+($AS$91-1)*$AZ$86,$AZ$81)</f>
        <v>0.86585365853658536</v>
      </c>
      <c r="BA91" s="58">
        <f>IF($BA$101=$AS$80,$BA$85+($AS$91-1)*$BA$86,$BA$81)</f>
        <v>0.43902439024390244</v>
      </c>
      <c r="BB91" s="58">
        <f>IF($BB$101=$AS$80,$BB$85+($AS$91-1)*$BB$86,$BB$81)</f>
        <v>0.92682926829268297</v>
      </c>
      <c r="BC91" s="58">
        <f>IF($BC$101=$AS$80,$BC$85+($AS$91-1)*$BC$86,$BC$81)</f>
        <v>-6.5462540537349171E-16</v>
      </c>
      <c r="BD91" s="58">
        <v>1</v>
      </c>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c r="CD91" s="58"/>
      <c r="CE91" s="58"/>
      <c r="CF91" s="58"/>
      <c r="CG91" s="58"/>
      <c r="CH91" s="58"/>
      <c r="CI91" s="58"/>
      <c r="CJ91" s="58"/>
      <c r="CK91" s="58"/>
      <c r="CL91" s="58"/>
      <c r="CM91" s="58"/>
      <c r="CN91" s="58"/>
      <c r="CO91" s="58"/>
      <c r="CP91" s="58"/>
      <c r="CQ91" s="58"/>
      <c r="CR91" s="58"/>
      <c r="CS91" s="58"/>
      <c r="CT91" s="58"/>
      <c r="CU91" s="58"/>
      <c r="CV91" s="58"/>
      <c r="CW91" s="58"/>
      <c r="CX91" s="58"/>
      <c r="CY91" s="58"/>
      <c r="CZ91" s="58"/>
      <c r="DA91" s="58"/>
      <c r="DB91" s="58"/>
      <c r="DC91" s="58"/>
      <c r="DD91" s="58"/>
      <c r="DE91" s="58"/>
      <c r="DF91" s="58"/>
      <c r="DG91" s="58"/>
      <c r="DH91" s="58"/>
      <c r="DI91" s="58"/>
      <c r="DJ91" s="58"/>
      <c r="DK91" s="58"/>
      <c r="DL91" s="58"/>
      <c r="DM91" s="58"/>
      <c r="DN91" s="58"/>
      <c r="DO91" s="58"/>
      <c r="DP91" s="58"/>
      <c r="DQ91" s="58"/>
      <c r="DR91" s="58"/>
      <c r="DS91" s="58"/>
      <c r="DT91" s="58"/>
      <c r="DU91" s="58"/>
      <c r="DV91" s="58"/>
      <c r="DW91" s="58"/>
      <c r="DX91" s="58"/>
      <c r="DY91" s="58"/>
      <c r="DZ91" s="58"/>
      <c r="EA91" s="58"/>
      <c r="EB91" s="58"/>
      <c r="EC91" s="58"/>
      <c r="ED91" s="58"/>
      <c r="EE91" s="58"/>
      <c r="EF91" s="58"/>
      <c r="EG91" s="58"/>
      <c r="EH91" s="58"/>
      <c r="EI91" s="58"/>
      <c r="EJ91" s="58"/>
      <c r="EK91" s="58"/>
      <c r="EL91" s="58"/>
      <c r="EM91" s="58"/>
      <c r="EN91" s="58"/>
      <c r="EO91" s="58"/>
    </row>
    <row r="92" spans="1:145" outlineLevel="1" x14ac:dyDescent="0.2">
      <c r="B92" s="1">
        <f>SUMPRODUCT($AU$92:$BC$92,$AU$100:$BC$100)</f>
        <v>1.4708333333333332</v>
      </c>
      <c r="C92" s="1">
        <f t="shared" si="6"/>
        <v>5.7831212092429507E-3</v>
      </c>
      <c r="D92" s="1">
        <f t="shared" si="7"/>
        <v>4.8767084134622365E-4</v>
      </c>
      <c r="E92" s="1">
        <f t="shared" si="8"/>
        <v>6.4849300428518677E-2</v>
      </c>
      <c r="F92" s="1">
        <f>MMULT($AU$92:$BC$92,$B$16:$B$24) + B15</f>
        <v>-5.1470118322403025</v>
      </c>
      <c r="G92" s="1">
        <f t="array" ref="G92">SQRT(MMULT($AU$92:$BD$92,MMULT($AR$15:$BA$24,TRANSPOSE($AU$92:$BD$92))))</f>
        <v>1.2644978594747915</v>
      </c>
      <c r="AR92" s="58"/>
      <c r="AS92" s="58">
        <v>6</v>
      </c>
      <c r="AT92" s="58"/>
      <c r="AU92" s="58">
        <f>IF($AU$101=$AS$80,$AU$85+($AS$92-1)*$AU$86,$AU$81)</f>
        <v>1.4708333333333332</v>
      </c>
      <c r="AV92" s="58">
        <f>IF($AV$101=$AS$80,$AV$85+($AS$92-1)*$AV$86,$AV$81)</f>
        <v>0.93902439024390238</v>
      </c>
      <c r="AW92" s="58">
        <f>IF($AW$101=$AS$80,$AW$85+($AS$92-1)*$AW$86,$AW$81)</f>
        <v>0.13008130081300814</v>
      </c>
      <c r="AX92" s="58">
        <f>IF($AX$101=$AS$80,$AX$85+($AS$92-1)*$AX$86,$AX$81)</f>
        <v>0.32113821138211385</v>
      </c>
      <c r="AY92" s="58">
        <f>IF($AY$101=$AS$80,$AY$85+($AS$92-1)*$AY$86,$AY$81)</f>
        <v>0.80894308943089432</v>
      </c>
      <c r="AZ92" s="58">
        <f>IF($AZ$101=$AS$80,$AZ$85+($AS$92-1)*$AZ$86,$AZ$81)</f>
        <v>0.86585365853658536</v>
      </c>
      <c r="BA92" s="58">
        <f>IF($BA$101=$AS$80,$BA$85+($AS$92-1)*$BA$86,$BA$81)</f>
        <v>0.43902439024390244</v>
      </c>
      <c r="BB92" s="58">
        <f>IF($BB$101=$AS$80,$BB$85+($AS$92-1)*$BB$86,$BB$81)</f>
        <v>0.92682926829268297</v>
      </c>
      <c r="BC92" s="58">
        <f>IF($BC$101=$AS$80,$BC$85+($AS$92-1)*$BC$86,$BC$81)</f>
        <v>-6.5462540537349171E-16</v>
      </c>
      <c r="BD92" s="58">
        <v>1</v>
      </c>
      <c r="BE92" s="58"/>
      <c r="BF92" s="58"/>
      <c r="BG92" s="58"/>
      <c r="BH92" s="58"/>
      <c r="BI92" s="58"/>
      <c r="BJ92" s="58"/>
      <c r="BK92" s="58"/>
      <c r="BL92" s="58"/>
      <c r="BM92" s="58"/>
      <c r="BN92" s="58"/>
      <c r="BO92" s="58"/>
      <c r="BP92" s="58"/>
      <c r="BQ92" s="58"/>
      <c r="BR92" s="58"/>
      <c r="BS92" s="58"/>
      <c r="BT92" s="58"/>
      <c r="BU92" s="58"/>
      <c r="BV92" s="58"/>
      <c r="BW92" s="58"/>
      <c r="BX92" s="58"/>
      <c r="BY92" s="58"/>
      <c r="BZ92" s="58"/>
      <c r="CA92" s="58"/>
      <c r="CB92" s="58"/>
      <c r="CC92" s="58"/>
      <c r="CD92" s="58"/>
      <c r="CE92" s="58"/>
      <c r="CF92" s="58"/>
      <c r="CG92" s="58"/>
      <c r="CH92" s="58"/>
      <c r="CI92" s="58"/>
      <c r="CJ92" s="58"/>
      <c r="CK92" s="58"/>
      <c r="CL92" s="58"/>
      <c r="CM92" s="58"/>
      <c r="CN92" s="58"/>
      <c r="CO92" s="58"/>
      <c r="CP92" s="58"/>
      <c r="CQ92" s="58"/>
      <c r="CR92" s="58"/>
      <c r="CS92" s="58"/>
      <c r="CT92" s="58"/>
      <c r="CU92" s="58"/>
      <c r="CV92" s="58"/>
      <c r="CW92" s="58"/>
      <c r="CX92" s="58"/>
      <c r="CY92" s="58"/>
      <c r="CZ92" s="58"/>
      <c r="DA92" s="58"/>
      <c r="DB92" s="58"/>
      <c r="DC92" s="58"/>
      <c r="DD92" s="58"/>
      <c r="DE92" s="58"/>
      <c r="DF92" s="58"/>
      <c r="DG92" s="58"/>
      <c r="DH92" s="58"/>
      <c r="DI92" s="58"/>
      <c r="DJ92" s="58"/>
      <c r="DK92" s="58"/>
      <c r="DL92" s="58"/>
      <c r="DM92" s="58"/>
      <c r="DN92" s="58"/>
      <c r="DO92" s="58"/>
      <c r="DP92" s="58"/>
      <c r="DQ92" s="58"/>
      <c r="DR92" s="58"/>
      <c r="DS92" s="58"/>
      <c r="DT92" s="58"/>
      <c r="DU92" s="58"/>
      <c r="DV92" s="58"/>
      <c r="DW92" s="58"/>
      <c r="DX92" s="58"/>
      <c r="DY92" s="58"/>
      <c r="DZ92" s="58"/>
      <c r="EA92" s="58"/>
      <c r="EB92" s="58"/>
      <c r="EC92" s="58"/>
      <c r="ED92" s="58"/>
      <c r="EE92" s="58"/>
      <c r="EF92" s="58"/>
      <c r="EG92" s="58"/>
      <c r="EH92" s="58"/>
      <c r="EI92" s="58"/>
      <c r="EJ92" s="58"/>
      <c r="EK92" s="58"/>
      <c r="EL92" s="58"/>
      <c r="EM92" s="58"/>
      <c r="EN92" s="58"/>
      <c r="EO92" s="58"/>
    </row>
    <row r="93" spans="1:145" outlineLevel="1" x14ac:dyDescent="0.2">
      <c r="B93" s="1">
        <f>SUMPRODUCT($AU$93:$BC$93,$AU$100:$BC$100)</f>
        <v>1.5649999999999999</v>
      </c>
      <c r="C93" s="1">
        <f t="shared" si="6"/>
        <v>4.1638047725838796E-2</v>
      </c>
      <c r="D93" s="1">
        <f t="shared" si="7"/>
        <v>4.8354493774429219E-3</v>
      </c>
      <c r="E93" s="1">
        <f t="shared" si="8"/>
        <v>0.27979306485752464</v>
      </c>
      <c r="F93" s="1">
        <f>MMULT($AU$93:$BC$93,$B$16:$B$24) + B15</f>
        <v>-3.1362111692983987</v>
      </c>
      <c r="G93" s="1">
        <f t="array" ref="G93">SQRT(MMULT($AU$93:$BD$93,MMULT($AR$15:$BA$24,TRANSPOSE($AU$93:$BD$93))))</f>
        <v>1.1177362858687898</v>
      </c>
      <c r="AR93" s="58"/>
      <c r="AS93" s="58">
        <v>7</v>
      </c>
      <c r="AT93" s="58"/>
      <c r="AU93" s="58">
        <f>IF($AU$101=$AS$80,$AU$85+($AS$93-1)*$AU$86,$AU$81)</f>
        <v>1.5649999999999999</v>
      </c>
      <c r="AV93" s="58">
        <f>IF($AV$101=$AS$80,$AV$85+($AS$93-1)*$AV$86,$AV$81)</f>
        <v>0.93902439024390238</v>
      </c>
      <c r="AW93" s="58">
        <f>IF($AW$101=$AS$80,$AW$85+($AS$93-1)*$AW$86,$AW$81)</f>
        <v>0.13008130081300814</v>
      </c>
      <c r="AX93" s="58">
        <f>IF($AX$101=$AS$80,$AX$85+($AS$93-1)*$AX$86,$AX$81)</f>
        <v>0.32113821138211385</v>
      </c>
      <c r="AY93" s="58">
        <f>IF($AY$101=$AS$80,$AY$85+($AS$93-1)*$AY$86,$AY$81)</f>
        <v>0.80894308943089432</v>
      </c>
      <c r="AZ93" s="58">
        <f>IF($AZ$101=$AS$80,$AZ$85+($AS$93-1)*$AZ$86,$AZ$81)</f>
        <v>0.86585365853658536</v>
      </c>
      <c r="BA93" s="58">
        <f>IF($BA$101=$AS$80,$BA$85+($AS$93-1)*$BA$86,$BA$81)</f>
        <v>0.43902439024390244</v>
      </c>
      <c r="BB93" s="58">
        <f>IF($BB$101=$AS$80,$BB$85+($AS$93-1)*$BB$86,$BB$81)</f>
        <v>0.92682926829268297</v>
      </c>
      <c r="BC93" s="58">
        <f>IF($BC$101=$AS$80,$BC$85+($AS$93-1)*$BC$86,$BC$81)</f>
        <v>-6.5462540537349171E-16</v>
      </c>
      <c r="BD93" s="58">
        <v>1</v>
      </c>
      <c r="BE93" s="58"/>
      <c r="BF93" s="58"/>
      <c r="BG93" s="58"/>
      <c r="BH93" s="58"/>
      <c r="BI93" s="58"/>
      <c r="BJ93" s="58"/>
      <c r="BK93" s="58"/>
      <c r="BL93" s="58"/>
      <c r="BM93" s="58"/>
      <c r="BN93" s="58"/>
      <c r="BO93" s="58"/>
      <c r="BP93" s="58"/>
      <c r="BQ93" s="58"/>
      <c r="BR93" s="58"/>
      <c r="BS93" s="58"/>
      <c r="BT93" s="58"/>
      <c r="BU93" s="58"/>
      <c r="BV93" s="58"/>
      <c r="BW93" s="58"/>
      <c r="BX93" s="58"/>
      <c r="BY93" s="58"/>
      <c r="BZ93" s="58"/>
      <c r="CA93" s="58"/>
      <c r="CB93" s="58"/>
      <c r="CC93" s="58"/>
      <c r="CD93" s="58"/>
      <c r="CE93" s="58"/>
      <c r="CF93" s="58"/>
      <c r="CG93" s="58"/>
      <c r="CH93" s="58"/>
      <c r="CI93" s="58"/>
      <c r="CJ93" s="58"/>
      <c r="CK93" s="58"/>
      <c r="CL93" s="58"/>
      <c r="CM93" s="58"/>
      <c r="CN93" s="58"/>
      <c r="CO93" s="58"/>
      <c r="CP93" s="58"/>
      <c r="CQ93" s="58"/>
      <c r="CR93" s="58"/>
      <c r="CS93" s="58"/>
      <c r="CT93" s="58"/>
      <c r="CU93" s="58"/>
      <c r="CV93" s="58"/>
      <c r="CW93" s="58"/>
      <c r="CX93" s="58"/>
      <c r="CY93" s="58"/>
      <c r="CZ93" s="58"/>
      <c r="DA93" s="58"/>
      <c r="DB93" s="58"/>
      <c r="DC93" s="58"/>
      <c r="DD93" s="58"/>
      <c r="DE93" s="58"/>
      <c r="DF93" s="58"/>
      <c r="DG93" s="58"/>
      <c r="DH93" s="58"/>
      <c r="DI93" s="58"/>
      <c r="DJ93" s="58"/>
      <c r="DK93" s="58"/>
      <c r="DL93" s="58"/>
      <c r="DM93" s="58"/>
      <c r="DN93" s="58"/>
      <c r="DO93" s="58"/>
      <c r="DP93" s="58"/>
      <c r="DQ93" s="58"/>
      <c r="DR93" s="58"/>
      <c r="DS93" s="58"/>
      <c r="DT93" s="58"/>
      <c r="DU93" s="58"/>
      <c r="DV93" s="58"/>
      <c r="DW93" s="58"/>
      <c r="DX93" s="58"/>
      <c r="DY93" s="58"/>
      <c r="DZ93" s="58"/>
      <c r="EA93" s="58"/>
      <c r="EB93" s="58"/>
      <c r="EC93" s="58"/>
      <c r="ED93" s="58"/>
      <c r="EE93" s="58"/>
      <c r="EF93" s="58"/>
      <c r="EG93" s="58"/>
      <c r="EH93" s="58"/>
      <c r="EI93" s="58"/>
      <c r="EJ93" s="58"/>
      <c r="EK93" s="58"/>
      <c r="EL93" s="58"/>
      <c r="EM93" s="58"/>
      <c r="EN93" s="58"/>
      <c r="EO93" s="58"/>
    </row>
    <row r="94" spans="1:145" outlineLevel="1" x14ac:dyDescent="0.2">
      <c r="B94" s="1">
        <f>SUMPRODUCT($AU$94:$BC$94,$AU$100:$BC$100)</f>
        <v>1.6591666666666667</v>
      </c>
      <c r="C94" s="1">
        <f t="shared" si="6"/>
        <v>0.24500906987193588</v>
      </c>
      <c r="D94" s="1">
        <f t="shared" si="7"/>
        <v>2.1773105083502407E-2</v>
      </c>
      <c r="E94" s="1">
        <f t="shared" si="8"/>
        <v>0.8255260154699291</v>
      </c>
      <c r="F94" s="1">
        <f>MMULT($AU$94:$BC$94,$B$16:$B$24) + B15</f>
        <v>-1.125410506356495</v>
      </c>
      <c r="G94" s="1">
        <f t="array" ref="G94">SQRT(MMULT($AU$94:$BD$94,MMULT($AR$15:$BA$24,TRANSPOSE($AU$94:$BD$94))))</f>
        <v>1.3671963670860336</v>
      </c>
      <c r="AR94" s="58"/>
      <c r="AS94" s="58">
        <v>8</v>
      </c>
      <c r="AT94" s="58"/>
      <c r="AU94" s="58">
        <f>IF($AU$101=$AS$80,$AU$85+($AS$94-1)*$AU$86,$AU$81)</f>
        <v>1.6591666666666667</v>
      </c>
      <c r="AV94" s="58">
        <f>IF($AV$101=$AS$80,$AV$85+($AS$94-1)*$AV$86,$AV$81)</f>
        <v>0.93902439024390238</v>
      </c>
      <c r="AW94" s="58">
        <f>IF($AW$101=$AS$80,$AW$85+($AS$94-1)*$AW$86,$AW$81)</f>
        <v>0.13008130081300814</v>
      </c>
      <c r="AX94" s="58">
        <f>IF($AX$101=$AS$80,$AX$85+($AS$94-1)*$AX$86,$AX$81)</f>
        <v>0.32113821138211385</v>
      </c>
      <c r="AY94" s="58">
        <f>IF($AY$101=$AS$80,$AY$85+($AS$94-1)*$AY$86,$AY$81)</f>
        <v>0.80894308943089432</v>
      </c>
      <c r="AZ94" s="58">
        <f>IF($AZ$101=$AS$80,$AZ$85+($AS$94-1)*$AZ$86,$AZ$81)</f>
        <v>0.86585365853658536</v>
      </c>
      <c r="BA94" s="58">
        <f>IF($BA$101=$AS$80,$BA$85+($AS$94-1)*$BA$86,$BA$81)</f>
        <v>0.43902439024390244</v>
      </c>
      <c r="BB94" s="58">
        <f>IF($BB$101=$AS$80,$BB$85+($AS$94-1)*$BB$86,$BB$81)</f>
        <v>0.92682926829268297</v>
      </c>
      <c r="BC94" s="58">
        <f>IF($BC$101=$AS$80,$BC$85+($AS$94-1)*$BC$86,$BC$81)</f>
        <v>-6.5462540537349171E-16</v>
      </c>
      <c r="BD94" s="58">
        <v>1</v>
      </c>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c r="CL94" s="58"/>
      <c r="CM94" s="58"/>
      <c r="CN94" s="58"/>
      <c r="CO94" s="58"/>
      <c r="CP94" s="58"/>
      <c r="CQ94" s="58"/>
      <c r="CR94" s="58"/>
      <c r="CS94" s="58"/>
      <c r="CT94" s="58"/>
      <c r="CU94" s="58"/>
      <c r="CV94" s="58"/>
      <c r="CW94" s="58"/>
      <c r="CX94" s="58"/>
      <c r="CY94" s="58"/>
      <c r="CZ94" s="58"/>
      <c r="DA94" s="58"/>
      <c r="DB94" s="58"/>
      <c r="DC94" s="58"/>
      <c r="DD94" s="58"/>
      <c r="DE94" s="58"/>
      <c r="DF94" s="58"/>
      <c r="DG94" s="58"/>
      <c r="DH94" s="58"/>
      <c r="DI94" s="58"/>
      <c r="DJ94" s="58"/>
      <c r="DK94" s="58"/>
      <c r="DL94" s="58"/>
      <c r="DM94" s="58"/>
      <c r="DN94" s="58"/>
      <c r="DO94" s="58"/>
      <c r="DP94" s="58"/>
      <c r="DQ94" s="58"/>
      <c r="DR94" s="58"/>
      <c r="DS94" s="58"/>
      <c r="DT94" s="58"/>
      <c r="DU94" s="58"/>
      <c r="DV94" s="58"/>
      <c r="DW94" s="58"/>
      <c r="DX94" s="58"/>
      <c r="DY94" s="58"/>
      <c r="DZ94" s="58"/>
      <c r="EA94" s="58"/>
      <c r="EB94" s="58"/>
      <c r="EC94" s="58"/>
      <c r="ED94" s="58"/>
      <c r="EE94" s="58"/>
      <c r="EF94" s="58"/>
      <c r="EG94" s="58"/>
      <c r="EH94" s="58"/>
      <c r="EI94" s="58"/>
      <c r="EJ94" s="58"/>
      <c r="EK94" s="58"/>
      <c r="EL94" s="58"/>
      <c r="EM94" s="58"/>
      <c r="EN94" s="58"/>
      <c r="EO94" s="58"/>
    </row>
    <row r="95" spans="1:145" outlineLevel="1" x14ac:dyDescent="0.2">
      <c r="B95" s="1">
        <f>SUMPRODUCT($AU$95:$BC$95,$AU$100:$BC$100)</f>
        <v>1.7533333333333334</v>
      </c>
      <c r="C95" s="1">
        <f t="shared" si="6"/>
        <v>0.70793794745035732</v>
      </c>
      <c r="D95" s="1">
        <f t="shared" si="7"/>
        <v>5.9545003687391178E-2</v>
      </c>
      <c r="E95" s="1">
        <f t="shared" si="8"/>
        <v>0.98933865086055095</v>
      </c>
      <c r="F95" s="1">
        <f>MMULT($AU$95:$BC$95,$B$16:$B$24) + B15</f>
        <v>0.88539015658540521</v>
      </c>
      <c r="G95" s="1">
        <f t="array" ref="G95">SQRT(MMULT($AU$95:$BD$95,MMULT($AR$15:$BA$24,TRANSPOSE($AU$95:$BD$95))))</f>
        <v>1.859739051827668</v>
      </c>
      <c r="AR95" s="58"/>
      <c r="AS95" s="58">
        <v>9</v>
      </c>
      <c r="AT95" s="58"/>
      <c r="AU95" s="58">
        <f>IF($AU$101=$AS$80,$AU$85+($AS$95-1)*$AU$86,$AU$81)</f>
        <v>1.7533333333333334</v>
      </c>
      <c r="AV95" s="58">
        <f>IF($AV$101=$AS$80,$AV$85+($AS$95-1)*$AV$86,$AV$81)</f>
        <v>0.93902439024390238</v>
      </c>
      <c r="AW95" s="58">
        <f>IF($AW$101=$AS$80,$AW$85+($AS$95-1)*$AW$86,$AW$81)</f>
        <v>0.13008130081300814</v>
      </c>
      <c r="AX95" s="58">
        <f>IF($AX$101=$AS$80,$AX$85+($AS$95-1)*$AX$86,$AX$81)</f>
        <v>0.32113821138211385</v>
      </c>
      <c r="AY95" s="58">
        <f>IF($AY$101=$AS$80,$AY$85+($AS$95-1)*$AY$86,$AY$81)</f>
        <v>0.80894308943089432</v>
      </c>
      <c r="AZ95" s="58">
        <f>IF($AZ$101=$AS$80,$AZ$85+($AS$95-1)*$AZ$86,$AZ$81)</f>
        <v>0.86585365853658536</v>
      </c>
      <c r="BA95" s="58">
        <f>IF($BA$101=$AS$80,$BA$85+($AS$95-1)*$BA$86,$BA$81)</f>
        <v>0.43902439024390244</v>
      </c>
      <c r="BB95" s="58">
        <f>IF($BB$101=$AS$80,$BB$85+($AS$95-1)*$BB$86,$BB$81)</f>
        <v>0.92682926829268297</v>
      </c>
      <c r="BC95" s="58">
        <f>IF($BC$101=$AS$80,$BC$85+($AS$95-1)*$BC$86,$BC$81)</f>
        <v>-6.5462540537349171E-16</v>
      </c>
      <c r="BD95" s="58">
        <v>1</v>
      </c>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c r="CY95" s="58"/>
      <c r="CZ95" s="58"/>
      <c r="DA95" s="58"/>
      <c r="DB95" s="58"/>
      <c r="DC95" s="58"/>
      <c r="DD95" s="58"/>
      <c r="DE95" s="58"/>
      <c r="DF95" s="58"/>
      <c r="DG95" s="58"/>
      <c r="DH95" s="58"/>
      <c r="DI95" s="58"/>
      <c r="DJ95" s="58"/>
      <c r="DK95" s="58"/>
      <c r="DL95" s="58"/>
      <c r="DM95" s="58"/>
      <c r="DN95" s="58"/>
      <c r="DO95" s="58"/>
      <c r="DP95" s="58"/>
      <c r="DQ95" s="58"/>
      <c r="DR95" s="58"/>
      <c r="DS95" s="58"/>
      <c r="DT95" s="58"/>
      <c r="DU95" s="58"/>
      <c r="DV95" s="58"/>
      <c r="DW95" s="58"/>
      <c r="DX95" s="58"/>
      <c r="DY95" s="58"/>
      <c r="DZ95" s="58"/>
      <c r="EA95" s="58"/>
      <c r="EB95" s="58"/>
      <c r="EC95" s="58"/>
      <c r="ED95" s="58"/>
      <c r="EE95" s="58"/>
      <c r="EF95" s="58"/>
      <c r="EG95" s="58"/>
      <c r="EH95" s="58"/>
      <c r="EI95" s="58"/>
      <c r="EJ95" s="58"/>
      <c r="EK95" s="58"/>
      <c r="EL95" s="58"/>
      <c r="EM95" s="58"/>
      <c r="EN95" s="58"/>
      <c r="EO95" s="58"/>
    </row>
    <row r="96" spans="1:145" outlineLevel="1" x14ac:dyDescent="0.2">
      <c r="B96" s="1">
        <f>SUMPRODUCT($AU$96:$BC$96,$AU$100:$BC$100)</f>
        <v>1.8474999999999999</v>
      </c>
      <c r="C96" s="1">
        <f t="shared" si="6"/>
        <v>0.94765781398704019</v>
      </c>
      <c r="D96" s="1">
        <f t="shared" si="7"/>
        <v>0.12878606503335274</v>
      </c>
      <c r="E96" s="1">
        <f t="shared" si="8"/>
        <v>0.99954923636820303</v>
      </c>
      <c r="F96" s="1">
        <f>MMULT($AU$96:$BC$96,$B$16:$B$24) + B15</f>
        <v>2.8961908195273018</v>
      </c>
      <c r="G96" s="1">
        <f t="array" ref="G96">SQRT(MMULT($AU$96:$BD$96,MMULT($AR$15:$BA$24,TRANSPOSE($AU$96:$BD$96))))</f>
        <v>2.4530684272776657</v>
      </c>
      <c r="AR96" s="58"/>
      <c r="AS96" s="58">
        <v>10</v>
      </c>
      <c r="AT96" s="58"/>
      <c r="AU96" s="58">
        <f>IF($AU$101=$AS$80,$AU$85+($AS$96-1)*$AU$86,$AU$81)</f>
        <v>1.8474999999999999</v>
      </c>
      <c r="AV96" s="58">
        <f>IF($AV$101=$AS$80,$AV$85+($AS$96-1)*$AV$86,$AV$81)</f>
        <v>0.93902439024390238</v>
      </c>
      <c r="AW96" s="58">
        <f>IF($AW$101=$AS$80,$AW$85+($AS$96-1)*$AW$86,$AW$81)</f>
        <v>0.13008130081300814</v>
      </c>
      <c r="AX96" s="58">
        <f>IF($AX$101=$AS$80,$AX$85+($AS$96-1)*$AX$86,$AX$81)</f>
        <v>0.32113821138211385</v>
      </c>
      <c r="AY96" s="58">
        <f>IF($AY$101=$AS$80,$AY$85+($AS$96-1)*$AY$86,$AY$81)</f>
        <v>0.80894308943089432</v>
      </c>
      <c r="AZ96" s="58">
        <f>IF($AZ$101=$AS$80,$AZ$85+($AS$96-1)*$AZ$86,$AZ$81)</f>
        <v>0.86585365853658536</v>
      </c>
      <c r="BA96" s="58">
        <f>IF($BA$101=$AS$80,$BA$85+($AS$96-1)*$BA$86,$BA$81)</f>
        <v>0.43902439024390244</v>
      </c>
      <c r="BB96" s="58">
        <f>IF($BB$101=$AS$80,$BB$85+($AS$96-1)*$BB$86,$BB$81)</f>
        <v>0.92682926829268297</v>
      </c>
      <c r="BC96" s="58">
        <f>IF($BC$101=$AS$80,$BC$85+($AS$96-1)*$BC$86,$BC$81)</f>
        <v>-6.5462540537349171E-16</v>
      </c>
      <c r="BD96" s="58">
        <v>1</v>
      </c>
      <c r="BE96" s="58"/>
      <c r="BF96" s="58"/>
      <c r="BG96" s="58"/>
      <c r="BH96" s="58"/>
      <c r="BI96" s="58"/>
      <c r="BJ96" s="58"/>
      <c r="BK96" s="58"/>
      <c r="BL96" s="58"/>
      <c r="BM96" s="58"/>
      <c r="BN96" s="58"/>
      <c r="BO96" s="58"/>
      <c r="BP96" s="58"/>
      <c r="BQ96" s="58"/>
      <c r="BR96" s="58"/>
      <c r="BS96" s="58"/>
      <c r="BT96" s="58"/>
      <c r="BU96" s="58"/>
      <c r="BV96" s="58"/>
      <c r="BW96" s="58"/>
      <c r="BX96" s="58"/>
      <c r="BY96" s="58"/>
      <c r="BZ96" s="58"/>
      <c r="CA96" s="58"/>
      <c r="CB96" s="58"/>
      <c r="CC96" s="58"/>
      <c r="CD96" s="58"/>
      <c r="CE96" s="58"/>
      <c r="CF96" s="58"/>
      <c r="CG96" s="58"/>
      <c r="CH96" s="58"/>
      <c r="CI96" s="58"/>
      <c r="CJ96" s="58"/>
      <c r="CK96" s="58"/>
      <c r="CL96" s="58"/>
      <c r="CM96" s="58"/>
      <c r="CN96" s="58"/>
      <c r="CO96" s="58"/>
      <c r="CP96" s="58"/>
      <c r="CQ96" s="58"/>
      <c r="CR96" s="58"/>
      <c r="CS96" s="58"/>
      <c r="CT96" s="58"/>
      <c r="CU96" s="58"/>
      <c r="CV96" s="58"/>
      <c r="CW96" s="58"/>
      <c r="CX96" s="58"/>
      <c r="CY96" s="58"/>
      <c r="CZ96" s="58"/>
      <c r="DA96" s="58"/>
      <c r="DB96" s="58"/>
      <c r="DC96" s="58"/>
      <c r="DD96" s="58"/>
      <c r="DE96" s="58"/>
      <c r="DF96" s="58"/>
      <c r="DG96" s="58"/>
      <c r="DH96" s="58"/>
      <c r="DI96" s="58"/>
      <c r="DJ96" s="58"/>
      <c r="DK96" s="58"/>
      <c r="DL96" s="58"/>
      <c r="DM96" s="58"/>
      <c r="DN96" s="58"/>
      <c r="DO96" s="58"/>
      <c r="DP96" s="58"/>
      <c r="DQ96" s="58"/>
      <c r="DR96" s="58"/>
      <c r="DS96" s="58"/>
      <c r="DT96" s="58"/>
      <c r="DU96" s="58"/>
      <c r="DV96" s="58"/>
      <c r="DW96" s="58"/>
      <c r="DX96" s="58"/>
      <c r="DY96" s="58"/>
      <c r="DZ96" s="58"/>
      <c r="EA96" s="58"/>
      <c r="EB96" s="58"/>
      <c r="EC96" s="58"/>
      <c r="ED96" s="58"/>
      <c r="EE96" s="58"/>
      <c r="EF96" s="58"/>
      <c r="EG96" s="58"/>
      <c r="EH96" s="58"/>
      <c r="EI96" s="58"/>
      <c r="EJ96" s="58"/>
      <c r="EK96" s="58"/>
      <c r="EL96" s="58"/>
      <c r="EM96" s="58"/>
      <c r="EN96" s="58"/>
      <c r="EO96" s="58"/>
    </row>
    <row r="97" spans="1:145" outlineLevel="1" x14ac:dyDescent="0.2">
      <c r="B97" s="1">
        <f>SUMPRODUCT($AU$97:$BC$97,$AU$100:$BC$100)</f>
        <v>1.9416666666666667</v>
      </c>
      <c r="C97" s="1">
        <f t="shared" si="6"/>
        <v>0.99265957824129281</v>
      </c>
      <c r="D97" s="1">
        <f t="shared" si="7"/>
        <v>0.24074081406039091</v>
      </c>
      <c r="E97" s="1">
        <f t="shared" si="8"/>
        <v>0.99998266221980059</v>
      </c>
      <c r="F97" s="1">
        <f>MMULT($AU$97:$BC$97,$B$16:$B$24) + B15</f>
        <v>4.9069914824691985</v>
      </c>
      <c r="G97" s="1">
        <f t="array" ref="G97">SQRT(MMULT($AU$97:$BD$97,MMULT($AR$15:$BA$24,TRANSPOSE($AU$97:$BD$97))))</f>
        <v>3.0896556458955526</v>
      </c>
      <c r="AR97" s="58"/>
      <c r="AS97" s="58">
        <v>11</v>
      </c>
      <c r="AT97" s="58"/>
      <c r="AU97" s="58">
        <f>IF($AU$101=$AS$80,$AU$85+($AS$97-1)*$AU$86,$AU$81)</f>
        <v>1.9416666666666667</v>
      </c>
      <c r="AV97" s="58">
        <f>IF($AV$101=$AS$80,$AV$85+($AS$97-1)*$AV$86,$AV$81)</f>
        <v>0.93902439024390238</v>
      </c>
      <c r="AW97" s="58">
        <f>IF($AW$101=$AS$80,$AW$85+($AS$97-1)*$AW$86,$AW$81)</f>
        <v>0.13008130081300814</v>
      </c>
      <c r="AX97" s="58">
        <f>IF($AX$101=$AS$80,$AX$85+($AS$97-1)*$AX$86,$AX$81)</f>
        <v>0.32113821138211385</v>
      </c>
      <c r="AY97" s="58">
        <f>IF($AY$101=$AS$80,$AY$85+($AS$97-1)*$AY$86,$AY$81)</f>
        <v>0.80894308943089432</v>
      </c>
      <c r="AZ97" s="58">
        <f>IF($AZ$101=$AS$80,$AZ$85+($AS$97-1)*$AZ$86,$AZ$81)</f>
        <v>0.86585365853658536</v>
      </c>
      <c r="BA97" s="58">
        <f>IF($BA$101=$AS$80,$BA$85+($AS$97-1)*$BA$86,$BA$81)</f>
        <v>0.43902439024390244</v>
      </c>
      <c r="BB97" s="58">
        <f>IF($BB$101=$AS$80,$BB$85+($AS$97-1)*$BB$86,$BB$81)</f>
        <v>0.92682926829268297</v>
      </c>
      <c r="BC97" s="58">
        <f>IF($BC$101=$AS$80,$BC$85+($AS$97-1)*$BC$86,$BC$81)</f>
        <v>-6.5462540537349171E-16</v>
      </c>
      <c r="BD97" s="58">
        <v>1</v>
      </c>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c r="CL97" s="58"/>
      <c r="CM97" s="58"/>
      <c r="CN97" s="58"/>
      <c r="CO97" s="58"/>
      <c r="CP97" s="58"/>
      <c r="CQ97" s="58"/>
      <c r="CR97" s="58"/>
      <c r="CS97" s="58"/>
      <c r="CT97" s="58"/>
      <c r="CU97" s="58"/>
      <c r="CV97" s="58"/>
      <c r="CW97" s="58"/>
      <c r="CX97" s="58"/>
      <c r="CY97" s="58"/>
      <c r="CZ97" s="58"/>
      <c r="DA97" s="58"/>
      <c r="DB97" s="58"/>
      <c r="DC97" s="58"/>
      <c r="DD97" s="58"/>
      <c r="DE97" s="58"/>
      <c r="DF97" s="58"/>
      <c r="DG97" s="58"/>
      <c r="DH97" s="58"/>
      <c r="DI97" s="58"/>
      <c r="DJ97" s="58"/>
      <c r="DK97" s="58"/>
      <c r="DL97" s="58"/>
      <c r="DM97" s="58"/>
      <c r="DN97" s="58"/>
      <c r="DO97" s="58"/>
      <c r="DP97" s="58"/>
      <c r="DQ97" s="58"/>
      <c r="DR97" s="58"/>
      <c r="DS97" s="58"/>
      <c r="DT97" s="58"/>
      <c r="DU97" s="58"/>
      <c r="DV97" s="58"/>
      <c r="DW97" s="58"/>
      <c r="DX97" s="58"/>
      <c r="DY97" s="58"/>
      <c r="DZ97" s="58"/>
      <c r="EA97" s="58"/>
      <c r="EB97" s="58"/>
      <c r="EC97" s="58"/>
      <c r="ED97" s="58"/>
      <c r="EE97" s="58"/>
      <c r="EF97" s="58"/>
      <c r="EG97" s="58"/>
      <c r="EH97" s="58"/>
      <c r="EI97" s="58"/>
      <c r="EJ97" s="58"/>
      <c r="EK97" s="58"/>
      <c r="EL97" s="58"/>
      <c r="EM97" s="58"/>
      <c r="EN97" s="58"/>
      <c r="EO97" s="58"/>
    </row>
    <row r="98" spans="1:145" outlineLevel="1" x14ac:dyDescent="0.2">
      <c r="B98" s="1">
        <f>SUMPRODUCT($AU$98:$BC$98,$AU$100:$BC$100)</f>
        <v>2.0358333333333336</v>
      </c>
      <c r="C98" s="1">
        <f t="shared" si="6"/>
        <v>0.99901096582220439</v>
      </c>
      <c r="D98" s="1">
        <f t="shared" si="7"/>
        <v>0.39479193752863762</v>
      </c>
      <c r="E98" s="1">
        <f t="shared" si="8"/>
        <v>0.99999936064011985</v>
      </c>
      <c r="F98" s="1">
        <f>MMULT($AU$98:$BC$98,$B$16:$B$24) + B15</f>
        <v>6.9177921454111164</v>
      </c>
      <c r="G98" s="1">
        <f t="array" ref="G98">SQRT(MMULT($AU$98:$BD$98,MMULT($AR$15:$BA$24,TRANSPOSE($AU$98:$BD$98))))</f>
        <v>3.7475206797049405</v>
      </c>
      <c r="AR98" s="58"/>
      <c r="AS98" s="58">
        <v>12</v>
      </c>
      <c r="AT98" s="58"/>
      <c r="AU98" s="58">
        <f>IF($AU$101=$AS$80,$AU$85+($AS$98-1)*$AU$86,$AU$81)</f>
        <v>2.0358333333333336</v>
      </c>
      <c r="AV98" s="58">
        <f>IF($AV$101=$AS$80,$AV$85+($AS$98-1)*$AV$86,$AV$81)</f>
        <v>0.93902439024390238</v>
      </c>
      <c r="AW98" s="58">
        <f>IF($AW$101=$AS$80,$AW$85+($AS$98-1)*$AW$86,$AW$81)</f>
        <v>0.13008130081300814</v>
      </c>
      <c r="AX98" s="58">
        <f>IF($AX$101=$AS$80,$AX$85+($AS$98-1)*$AX$86,$AX$81)</f>
        <v>0.32113821138211385</v>
      </c>
      <c r="AY98" s="58">
        <f>IF($AY$101=$AS$80,$AY$85+($AS$98-1)*$AY$86,$AY$81)</f>
        <v>0.80894308943089432</v>
      </c>
      <c r="AZ98" s="58">
        <f>IF($AZ$101=$AS$80,$AZ$85+($AS$98-1)*$AZ$86,$AZ$81)</f>
        <v>0.86585365853658536</v>
      </c>
      <c r="BA98" s="58">
        <f>IF($BA$101=$AS$80,$BA$85+($AS$98-1)*$BA$86,$BA$81)</f>
        <v>0.43902439024390244</v>
      </c>
      <c r="BB98" s="58">
        <f>IF($BB$101=$AS$80,$BB$85+($AS$98-1)*$BB$86,$BB$81)</f>
        <v>0.92682926829268297</v>
      </c>
      <c r="BC98" s="58">
        <f>IF($BC$101=$AS$80,$BC$85+($AS$98-1)*$BC$86,$BC$81)</f>
        <v>-6.5462540537349171E-16</v>
      </c>
      <c r="BD98" s="58">
        <v>1</v>
      </c>
      <c r="BE98" s="58"/>
      <c r="BF98" s="58"/>
      <c r="BG98" s="58"/>
      <c r="BH98" s="58"/>
      <c r="BI98" s="58"/>
      <c r="BJ98" s="58"/>
      <c r="BK98" s="58"/>
      <c r="BL98" s="58"/>
      <c r="BM98" s="58"/>
      <c r="BN98" s="58"/>
      <c r="BO98" s="58"/>
      <c r="BP98" s="58"/>
      <c r="BQ98" s="58"/>
      <c r="BR98" s="58"/>
      <c r="BS98" s="58"/>
      <c r="BT98" s="58"/>
      <c r="BU98" s="58"/>
      <c r="BV98" s="58"/>
      <c r="BW98" s="58"/>
      <c r="BX98" s="58"/>
      <c r="BY98" s="58"/>
      <c r="BZ98" s="58"/>
      <c r="CA98" s="58"/>
      <c r="CB98" s="58"/>
      <c r="CC98" s="58"/>
      <c r="CD98" s="58"/>
      <c r="CE98" s="58"/>
      <c r="CF98" s="58"/>
      <c r="CG98" s="58"/>
      <c r="CH98" s="58"/>
      <c r="CI98" s="58"/>
      <c r="CJ98" s="58"/>
      <c r="CK98" s="58"/>
      <c r="CL98" s="58"/>
      <c r="CM98" s="58"/>
      <c r="CN98" s="58"/>
      <c r="CO98" s="58"/>
      <c r="CP98" s="58"/>
      <c r="CQ98" s="58"/>
      <c r="CR98" s="58"/>
      <c r="CS98" s="58"/>
      <c r="CT98" s="58"/>
      <c r="CU98" s="58"/>
      <c r="CV98" s="58"/>
      <c r="CW98" s="58"/>
      <c r="CX98" s="58"/>
      <c r="CY98" s="58"/>
      <c r="CZ98" s="58"/>
      <c r="DA98" s="58"/>
      <c r="DB98" s="58"/>
      <c r="DC98" s="58"/>
      <c r="DD98" s="58"/>
      <c r="DE98" s="58"/>
      <c r="DF98" s="58"/>
      <c r="DG98" s="58"/>
      <c r="DH98" s="58"/>
      <c r="DI98" s="58"/>
      <c r="DJ98" s="58"/>
      <c r="DK98" s="58"/>
      <c r="DL98" s="58"/>
      <c r="DM98" s="58"/>
      <c r="DN98" s="58"/>
      <c r="DO98" s="58"/>
      <c r="DP98" s="58"/>
      <c r="DQ98" s="58"/>
      <c r="DR98" s="58"/>
      <c r="DS98" s="58"/>
      <c r="DT98" s="58"/>
      <c r="DU98" s="58"/>
      <c r="DV98" s="58"/>
      <c r="DW98" s="58"/>
      <c r="DX98" s="58"/>
      <c r="DY98" s="58"/>
      <c r="DZ98" s="58"/>
      <c r="EA98" s="58"/>
      <c r="EB98" s="58"/>
      <c r="EC98" s="58"/>
      <c r="ED98" s="58"/>
      <c r="EE98" s="58"/>
      <c r="EF98" s="58"/>
      <c r="EG98" s="58"/>
      <c r="EH98" s="58"/>
      <c r="EI98" s="58"/>
      <c r="EJ98" s="58"/>
      <c r="EK98" s="58"/>
      <c r="EL98" s="58"/>
      <c r="EM98" s="58"/>
      <c r="EN98" s="58"/>
      <c r="EO98" s="58"/>
    </row>
    <row r="99" spans="1:145" outlineLevel="1" x14ac:dyDescent="0.2">
      <c r="B99" s="1">
        <f>SUMPRODUCT($AU$99:$BC$99,$AU$100:$BC$100)</f>
        <v>2.13</v>
      </c>
      <c r="C99" s="1">
        <f t="shared" si="6"/>
        <v>0.99986747315694724</v>
      </c>
      <c r="D99" s="1">
        <f t="shared" si="7"/>
        <v>0.56736415940825868</v>
      </c>
      <c r="E99" s="1">
        <f t="shared" si="8"/>
        <v>0.99999997696107468</v>
      </c>
      <c r="F99" s="1">
        <f>MMULT($AU$99:$BC$99,$B$16:$B$24) + B15</f>
        <v>8.9285928083530059</v>
      </c>
      <c r="G99" s="1">
        <f t="array" ref="G99">SQRT(MMULT($AU$99:$BD$99,MMULT($AR$15:$BA$24,TRANSPOSE($AU$99:$BD$99))))</f>
        <v>4.4171667857023538</v>
      </c>
      <c r="AR99" s="58"/>
      <c r="AS99" s="58">
        <v>13</v>
      </c>
      <c r="AT99" s="58"/>
      <c r="AU99" s="58">
        <f>IF($AU$101=$AS$80,$AU$85+($AS$99-1)*$AU$86,$AU$81)</f>
        <v>2.13</v>
      </c>
      <c r="AV99" s="58">
        <f>IF($AV$101=$AS$80,$AV$85+($AS$99-1)*$AV$86,$AV$81)</f>
        <v>0.93902439024390238</v>
      </c>
      <c r="AW99" s="58">
        <f>IF($AW$101=$AS$80,$AW$85+($AS$99-1)*$AW$86,$AW$81)</f>
        <v>0.13008130081300814</v>
      </c>
      <c r="AX99" s="58">
        <f>IF($AX$101=$AS$80,$AX$85+($AS$99-1)*$AX$86,$AX$81)</f>
        <v>0.32113821138211385</v>
      </c>
      <c r="AY99" s="58">
        <f>IF($AY$101=$AS$80,$AY$85+($AS$99-1)*$AY$86,$AY$81)</f>
        <v>0.80894308943089432</v>
      </c>
      <c r="AZ99" s="58">
        <f>IF($AZ$101=$AS$80,$AZ$85+($AS$99-1)*$AZ$86,$AZ$81)</f>
        <v>0.86585365853658536</v>
      </c>
      <c r="BA99" s="58">
        <f>IF($BA$101=$AS$80,$BA$85+($AS$99-1)*$BA$86,$BA$81)</f>
        <v>0.43902439024390244</v>
      </c>
      <c r="BB99" s="58">
        <f>IF($BB$101=$AS$80,$BB$85+($AS$99-1)*$BB$86,$BB$81)</f>
        <v>0.92682926829268297</v>
      </c>
      <c r="BC99" s="58">
        <f>IF($BC$101=$AS$80,$BC$85+($AS$99-1)*$BC$86,$BC$81)</f>
        <v>-6.5462540537349171E-16</v>
      </c>
      <c r="BD99" s="58">
        <v>1</v>
      </c>
      <c r="BE99" s="58"/>
      <c r="BF99" s="58"/>
      <c r="BG99" s="58"/>
      <c r="BH99" s="58"/>
      <c r="BI99" s="58"/>
      <c r="BJ99" s="58"/>
      <c r="BK99" s="58"/>
      <c r="BL99" s="58"/>
      <c r="BM99" s="58"/>
      <c r="BN99" s="58"/>
      <c r="BO99" s="58"/>
      <c r="BP99" s="58"/>
      <c r="BQ99" s="58"/>
      <c r="BR99" s="58"/>
      <c r="BS99" s="58"/>
      <c r="BT99" s="58"/>
      <c r="BU99" s="58"/>
      <c r="BV99" s="58"/>
      <c r="BW99" s="58"/>
      <c r="BX99" s="58"/>
      <c r="BY99" s="58"/>
      <c r="BZ99" s="58"/>
      <c r="CA99" s="58"/>
      <c r="CB99" s="58"/>
      <c r="CC99" s="58"/>
      <c r="CD99" s="58"/>
      <c r="CE99" s="58"/>
      <c r="CF99" s="58"/>
      <c r="CG99" s="58"/>
      <c r="CH99" s="58"/>
      <c r="CI99" s="58"/>
      <c r="CJ99" s="58"/>
      <c r="CK99" s="58"/>
      <c r="CL99" s="58"/>
      <c r="CM99" s="58"/>
      <c r="CN99" s="58"/>
      <c r="CO99" s="58"/>
      <c r="CP99" s="58"/>
      <c r="CQ99" s="58"/>
      <c r="CR99" s="58"/>
      <c r="CS99" s="58"/>
      <c r="CT99" s="58"/>
      <c r="CU99" s="58"/>
      <c r="CV99" s="58"/>
      <c r="CW99" s="58"/>
      <c r="CX99" s="58"/>
      <c r="CY99" s="58"/>
      <c r="CZ99" s="58"/>
      <c r="DA99" s="58"/>
      <c r="DB99" s="58"/>
      <c r="DC99" s="58"/>
      <c r="DD99" s="58"/>
      <c r="DE99" s="58"/>
      <c r="DF99" s="58"/>
      <c r="DG99" s="58"/>
      <c r="DH99" s="58"/>
      <c r="DI99" s="58"/>
      <c r="DJ99" s="58"/>
      <c r="DK99" s="58"/>
      <c r="DL99" s="58"/>
      <c r="DM99" s="58"/>
      <c r="DN99" s="58"/>
      <c r="DO99" s="58"/>
      <c r="DP99" s="58"/>
      <c r="DQ99" s="58"/>
      <c r="DR99" s="58"/>
      <c r="DS99" s="58"/>
      <c r="DT99" s="58"/>
      <c r="DU99" s="58"/>
      <c r="DV99" s="58"/>
      <c r="DW99" s="58"/>
      <c r="DX99" s="58"/>
      <c r="DY99" s="58"/>
      <c r="DZ99" s="58"/>
      <c r="EA99" s="58"/>
      <c r="EB99" s="58"/>
      <c r="EC99" s="58"/>
      <c r="ED99" s="58"/>
      <c r="EE99" s="58"/>
      <c r="EF99" s="58"/>
      <c r="EG99" s="58"/>
      <c r="EH99" s="58"/>
      <c r="EI99" s="58"/>
      <c r="EJ99" s="58"/>
      <c r="EK99" s="58"/>
      <c r="EL99" s="58"/>
      <c r="EM99" s="58"/>
      <c r="EN99" s="58"/>
      <c r="EO99" s="58"/>
    </row>
    <row r="100" spans="1:145" outlineLevel="1" x14ac:dyDescent="0.2">
      <c r="AR100" s="58"/>
      <c r="AS100" s="58"/>
      <c r="AT100" s="58"/>
      <c r="AU100" s="58">
        <f>IF($AS$80 = $AU$101,1,0)</f>
        <v>1</v>
      </c>
      <c r="AV100" s="58">
        <f>IF($AS$80 = $AV$101,1,0)</f>
        <v>0</v>
      </c>
      <c r="AW100" s="58">
        <f>IF($AS$80 = $AW$101,1,0)</f>
        <v>0</v>
      </c>
      <c r="AX100" s="58">
        <f>IF($AS$80 = $AX$101,1,0)</f>
        <v>0</v>
      </c>
      <c r="AY100" s="58">
        <f>IF($AS$80 = $AY$101,1,0)</f>
        <v>0</v>
      </c>
      <c r="AZ100" s="58">
        <f>IF($AS$80 = $AZ$101,1,0)</f>
        <v>0</v>
      </c>
      <c r="BA100" s="58">
        <f>IF($AS$80 = $BA$101,1,0)</f>
        <v>0</v>
      </c>
      <c r="BB100" s="58">
        <f>IF($AS$80 = $BB$101,1,0)</f>
        <v>0</v>
      </c>
      <c r="BC100" s="58">
        <f>IF($AS$80 = $BC$101,1,0)</f>
        <v>0</v>
      </c>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c r="CB100" s="58"/>
      <c r="CC100" s="58"/>
      <c r="CD100" s="58"/>
      <c r="CE100" s="58"/>
      <c r="CF100" s="58"/>
      <c r="CG100" s="58"/>
      <c r="CH100" s="58"/>
      <c r="CI100" s="58"/>
      <c r="CJ100" s="58"/>
      <c r="CK100" s="58"/>
      <c r="CL100" s="58"/>
      <c r="CM100" s="58"/>
      <c r="CN100" s="58"/>
      <c r="CO100" s="58"/>
      <c r="CP100" s="58"/>
      <c r="CQ100" s="58"/>
      <c r="CR100" s="58"/>
      <c r="CS100" s="58"/>
      <c r="CT100" s="58"/>
      <c r="CU100" s="58"/>
      <c r="CV100" s="58"/>
      <c r="CW100" s="58"/>
      <c r="CX100" s="58"/>
      <c r="CY100" s="58"/>
      <c r="CZ100" s="58"/>
      <c r="DA100" s="58"/>
      <c r="DB100" s="58"/>
      <c r="DC100" s="58"/>
      <c r="DD100" s="58"/>
      <c r="DE100" s="58"/>
      <c r="DF100" s="58"/>
      <c r="DG100" s="58"/>
      <c r="DH100" s="58"/>
      <c r="DI100" s="58"/>
      <c r="DJ100" s="58"/>
      <c r="DK100" s="58"/>
      <c r="DL100" s="58"/>
      <c r="DM100" s="58"/>
      <c r="DN100" s="58"/>
      <c r="DO100" s="58"/>
      <c r="DP100" s="58"/>
      <c r="DQ100" s="58"/>
      <c r="DR100" s="58"/>
      <c r="DS100" s="58"/>
      <c r="DT100" s="58"/>
      <c r="DU100" s="58"/>
      <c r="DV100" s="58"/>
      <c r="DW100" s="58"/>
      <c r="DX100" s="58"/>
      <c r="DY100" s="58"/>
      <c r="DZ100" s="58"/>
      <c r="EA100" s="58"/>
      <c r="EB100" s="58"/>
      <c r="EC100" s="58"/>
      <c r="ED100" s="58"/>
      <c r="EE100" s="58"/>
      <c r="EF100" s="58"/>
      <c r="EG100" s="58"/>
      <c r="EH100" s="58"/>
      <c r="EI100" s="58"/>
      <c r="EJ100" s="58"/>
      <c r="EK100" s="58"/>
      <c r="EL100" s="58"/>
      <c r="EM100" s="58"/>
      <c r="EN100" s="58"/>
      <c r="EO100" s="58"/>
    </row>
    <row r="101" spans="1:145" x14ac:dyDescent="0.2">
      <c r="A101" s="74"/>
      <c r="AR101" s="58"/>
      <c r="AS101" s="58"/>
      <c r="AT101" s="58"/>
      <c r="AU101" s="58">
        <v>1</v>
      </c>
      <c r="AV101" s="58">
        <v>2</v>
      </c>
      <c r="AW101" s="58">
        <v>3</v>
      </c>
      <c r="AX101" s="58">
        <v>4</v>
      </c>
      <c r="AY101" s="58">
        <v>5</v>
      </c>
      <c r="AZ101" s="58">
        <v>6</v>
      </c>
      <c r="BA101" s="58">
        <v>7</v>
      </c>
      <c r="BB101" s="58">
        <v>8</v>
      </c>
      <c r="BC101" s="58">
        <v>9</v>
      </c>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58"/>
      <c r="DA101" s="58"/>
      <c r="DB101" s="58"/>
      <c r="DC101" s="58"/>
      <c r="DD101" s="58"/>
      <c r="DE101" s="58"/>
      <c r="DF101" s="58"/>
      <c r="DG101" s="58"/>
      <c r="DH101" s="58"/>
      <c r="DI101" s="58"/>
      <c r="DJ101" s="58"/>
      <c r="DK101" s="58"/>
      <c r="DL101" s="58"/>
      <c r="DM101" s="58"/>
      <c r="DN101" s="58"/>
      <c r="DO101" s="58"/>
      <c r="DP101" s="58"/>
      <c r="DQ101" s="58"/>
      <c r="DR101" s="58"/>
      <c r="DS101" s="58"/>
      <c r="DT101" s="58"/>
      <c r="DU101" s="58"/>
      <c r="DV101" s="58"/>
      <c r="DW101" s="58"/>
      <c r="DX101" s="58"/>
      <c r="DY101" s="58"/>
      <c r="DZ101" s="58"/>
      <c r="EA101" s="58"/>
      <c r="EB101" s="58"/>
      <c r="EC101" s="58"/>
      <c r="ED101" s="58"/>
      <c r="EE101" s="58"/>
      <c r="EF101" s="58"/>
      <c r="EG101" s="58"/>
      <c r="EH101" s="58"/>
      <c r="EI101" s="58"/>
      <c r="EJ101" s="58"/>
      <c r="EK101" s="58"/>
      <c r="EL101" s="58"/>
      <c r="EM101" s="58"/>
      <c r="EN101" s="58"/>
      <c r="EO101" s="58"/>
    </row>
    <row r="102" spans="1:145" x14ac:dyDescent="0.2">
      <c r="A102" s="11" t="s">
        <v>171</v>
      </c>
      <c r="AR102" s="70" t="s">
        <v>202</v>
      </c>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c r="CB102" s="58"/>
      <c r="CC102" s="58"/>
      <c r="CD102" s="58"/>
      <c r="CE102" s="58"/>
      <c r="CF102" s="58"/>
      <c r="CG102" s="58"/>
      <c r="CH102" s="58"/>
      <c r="CI102" s="58"/>
      <c r="CJ102" s="58"/>
      <c r="CK102" s="58"/>
      <c r="CL102" s="58"/>
      <c r="CM102" s="58"/>
      <c r="CN102" s="58"/>
      <c r="CO102" s="58"/>
      <c r="CP102" s="58"/>
      <c r="CQ102" s="58"/>
      <c r="CR102" s="58"/>
      <c r="CS102" s="58"/>
      <c r="CT102" s="58"/>
      <c r="CU102" s="58"/>
      <c r="CV102" s="58"/>
      <c r="CW102" s="58"/>
      <c r="CX102" s="58"/>
      <c r="CY102" s="58"/>
      <c r="CZ102" s="58"/>
      <c r="DA102" s="58"/>
      <c r="DB102" s="58"/>
      <c r="DC102" s="58"/>
      <c r="DD102" s="58"/>
      <c r="DE102" s="58"/>
      <c r="DF102" s="58"/>
      <c r="DG102" s="58"/>
      <c r="DH102" s="58"/>
      <c r="DI102" s="58"/>
      <c r="DJ102" s="58"/>
      <c r="DK102" s="58"/>
      <c r="DL102" s="58"/>
      <c r="DM102" s="58"/>
      <c r="DN102" s="58"/>
      <c r="DO102" s="58"/>
      <c r="DP102" s="58"/>
      <c r="DQ102" s="58"/>
      <c r="DR102" s="58"/>
      <c r="DS102" s="58"/>
      <c r="DT102" s="58"/>
      <c r="DU102" s="58"/>
      <c r="DV102" s="58"/>
      <c r="DW102" s="58"/>
      <c r="DX102" s="58"/>
      <c r="DY102" s="58"/>
      <c r="DZ102" s="58"/>
      <c r="EA102" s="58"/>
      <c r="EB102" s="58"/>
      <c r="EC102" s="58"/>
      <c r="ED102" s="58"/>
      <c r="EE102" s="58"/>
      <c r="EF102" s="58"/>
      <c r="EG102" s="58"/>
      <c r="EH102" s="58"/>
      <c r="EI102" s="58"/>
      <c r="EJ102" s="58"/>
      <c r="EK102" s="58"/>
      <c r="EL102" s="58"/>
      <c r="EM102" s="58"/>
      <c r="EN102" s="58"/>
      <c r="EO102" s="58"/>
    </row>
    <row r="103" spans="1:145" outlineLevel="1" x14ac:dyDescent="0.2">
      <c r="AR103" s="70" t="s">
        <v>203</v>
      </c>
      <c r="AS103" s="58">
        <v>0</v>
      </c>
      <c r="AT103" s="58">
        <v>0.05</v>
      </c>
      <c r="AU103" s="58">
        <v>0.1</v>
      </c>
      <c r="AV103" s="58">
        <v>0.15000000000000002</v>
      </c>
      <c r="AW103" s="58">
        <v>0.2</v>
      </c>
      <c r="AX103" s="58">
        <v>0.25</v>
      </c>
      <c r="AY103" s="58">
        <v>0.3</v>
      </c>
      <c r="AZ103" s="58">
        <v>0.35</v>
      </c>
      <c r="BA103" s="58">
        <v>0.39999999999999997</v>
      </c>
      <c r="BB103" s="58">
        <v>0.44999999999999996</v>
      </c>
      <c r="BC103" s="58">
        <v>0.49999999999999994</v>
      </c>
      <c r="BD103" s="58">
        <v>0.54999999999999993</v>
      </c>
      <c r="BE103" s="58">
        <v>0.6</v>
      </c>
      <c r="BF103" s="58">
        <v>0.65</v>
      </c>
      <c r="BG103" s="58">
        <v>0.70000000000000007</v>
      </c>
      <c r="BH103" s="58">
        <v>0.75000000000000011</v>
      </c>
      <c r="BI103" s="58">
        <v>0.80000000000000016</v>
      </c>
      <c r="BJ103" s="58">
        <v>0.8500000000000002</v>
      </c>
      <c r="BK103" s="58">
        <v>0.90000000000000024</v>
      </c>
      <c r="BL103" s="58">
        <v>0.95000000000000029</v>
      </c>
      <c r="BM103" s="58">
        <v>1.0000000000000002</v>
      </c>
      <c r="BN103" s="58"/>
      <c r="BO103" s="58"/>
      <c r="BP103" s="58"/>
      <c r="BQ103" s="58"/>
      <c r="BR103" s="58"/>
      <c r="BS103" s="58"/>
      <c r="BT103" s="58"/>
      <c r="BU103" s="58"/>
      <c r="BV103" s="58"/>
      <c r="BW103" s="58"/>
      <c r="BX103" s="58"/>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58"/>
      <c r="EI103" s="58"/>
      <c r="EJ103" s="58"/>
      <c r="EK103" s="58"/>
      <c r="EL103" s="58"/>
      <c r="EM103" s="58"/>
      <c r="EN103" s="58"/>
      <c r="EO103" s="58"/>
    </row>
    <row r="104" spans="1:145" outlineLevel="1" x14ac:dyDescent="0.2">
      <c r="AR104" s="70" t="s">
        <v>204</v>
      </c>
      <c r="AS104" s="58">
        <v>0</v>
      </c>
      <c r="AT104" s="58">
        <v>1</v>
      </c>
      <c r="AU104" s="58">
        <v>2</v>
      </c>
      <c r="AV104" s="58">
        <v>2</v>
      </c>
      <c r="AW104" s="58">
        <v>2</v>
      </c>
      <c r="AX104" s="58">
        <v>2</v>
      </c>
      <c r="AY104" s="58">
        <v>2</v>
      </c>
      <c r="AZ104" s="58">
        <v>2</v>
      </c>
      <c r="BA104" s="58">
        <v>3</v>
      </c>
      <c r="BB104" s="58">
        <v>5</v>
      </c>
      <c r="BC104" s="58">
        <v>5</v>
      </c>
      <c r="BD104" s="58">
        <v>5</v>
      </c>
      <c r="BE104" s="58">
        <v>6</v>
      </c>
      <c r="BF104" s="58">
        <v>6</v>
      </c>
      <c r="BG104" s="58">
        <v>7</v>
      </c>
      <c r="BH104" s="58">
        <v>7</v>
      </c>
      <c r="BI104" s="58">
        <v>9</v>
      </c>
      <c r="BJ104" s="58">
        <v>9</v>
      </c>
      <c r="BK104" s="58">
        <v>9</v>
      </c>
      <c r="BL104" s="58">
        <v>10</v>
      </c>
      <c r="BM104" s="58">
        <v>18</v>
      </c>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c r="CO104" s="58"/>
      <c r="CP104" s="58"/>
      <c r="CQ104" s="58"/>
      <c r="CR104" s="58"/>
      <c r="CS104" s="58"/>
      <c r="CT104" s="58"/>
      <c r="CU104" s="58"/>
      <c r="CV104" s="58"/>
      <c r="CW104" s="58"/>
      <c r="CX104" s="58"/>
      <c r="CY104" s="58"/>
      <c r="CZ104" s="58"/>
      <c r="DA104" s="58"/>
      <c r="DB104" s="58"/>
      <c r="DC104" s="58"/>
      <c r="DD104" s="58"/>
      <c r="DE104" s="58"/>
      <c r="DF104" s="58"/>
      <c r="DG104" s="58"/>
      <c r="DH104" s="58"/>
      <c r="DI104" s="58"/>
      <c r="DJ104" s="58"/>
      <c r="DK104" s="58"/>
      <c r="DL104" s="58"/>
      <c r="DM104" s="58"/>
      <c r="DN104" s="58"/>
      <c r="DO104" s="58"/>
      <c r="DP104" s="58"/>
      <c r="DQ104" s="58"/>
      <c r="DR104" s="58"/>
      <c r="DS104" s="58"/>
      <c r="DT104" s="58"/>
      <c r="DU104" s="58"/>
      <c r="DV104" s="58"/>
      <c r="DW104" s="58"/>
      <c r="DX104" s="58"/>
      <c r="DY104" s="58"/>
      <c r="DZ104" s="58"/>
      <c r="EA104" s="58"/>
      <c r="EB104" s="58"/>
      <c r="EC104" s="58"/>
      <c r="ED104" s="58"/>
      <c r="EE104" s="58"/>
      <c r="EF104" s="58"/>
      <c r="EG104" s="58"/>
      <c r="EH104" s="58"/>
      <c r="EI104" s="58"/>
      <c r="EJ104" s="58"/>
      <c r="EK104" s="58"/>
      <c r="EL104" s="58"/>
      <c r="EM104" s="58"/>
      <c r="EN104" s="58"/>
      <c r="EO104" s="58"/>
    </row>
    <row r="105" spans="1:145" outlineLevel="1" x14ac:dyDescent="0.2">
      <c r="AR105" s="70" t="s">
        <v>205</v>
      </c>
      <c r="AS105" s="58">
        <v>0</v>
      </c>
      <c r="AT105" s="58">
        <v>206</v>
      </c>
      <c r="AU105" s="58">
        <v>214</v>
      </c>
      <c r="AV105" s="58">
        <v>219</v>
      </c>
      <c r="AW105" s="58">
        <v>220</v>
      </c>
      <c r="AX105" s="58">
        <v>222</v>
      </c>
      <c r="AY105" s="58">
        <v>222</v>
      </c>
      <c r="AZ105" s="58">
        <v>222</v>
      </c>
      <c r="BA105" s="58">
        <v>223</v>
      </c>
      <c r="BB105" s="58">
        <v>226</v>
      </c>
      <c r="BC105" s="58">
        <v>226</v>
      </c>
      <c r="BD105" s="58">
        <v>227</v>
      </c>
      <c r="BE105" s="58">
        <v>228</v>
      </c>
      <c r="BF105" s="58">
        <v>228</v>
      </c>
      <c r="BG105" s="58">
        <v>228</v>
      </c>
      <c r="BH105" s="58">
        <v>228</v>
      </c>
      <c r="BI105" s="58">
        <v>228</v>
      </c>
      <c r="BJ105" s="58">
        <v>228</v>
      </c>
      <c r="BK105" s="58">
        <v>228</v>
      </c>
      <c r="BL105" s="58">
        <v>228</v>
      </c>
      <c r="BM105" s="58">
        <v>228</v>
      </c>
      <c r="BN105" s="58"/>
      <c r="BO105" s="58"/>
      <c r="BP105" s="58"/>
      <c r="BQ105" s="58"/>
      <c r="BR105" s="58"/>
      <c r="BS105" s="58"/>
      <c r="BT105" s="58"/>
      <c r="BU105" s="58"/>
      <c r="BV105" s="58"/>
      <c r="BW105" s="58"/>
      <c r="BX105" s="58"/>
      <c r="BY105" s="58"/>
      <c r="BZ105" s="58"/>
      <c r="CA105" s="58"/>
      <c r="CB105" s="58"/>
      <c r="CC105" s="58"/>
      <c r="CD105" s="58"/>
      <c r="CE105" s="58"/>
      <c r="CF105" s="58"/>
      <c r="CG105" s="58"/>
      <c r="CH105" s="58"/>
      <c r="CI105" s="58"/>
      <c r="CJ105" s="58"/>
      <c r="CK105" s="58"/>
      <c r="CL105" s="58"/>
      <c r="CM105" s="58"/>
      <c r="CN105" s="58"/>
      <c r="CO105" s="58"/>
      <c r="CP105" s="58"/>
      <c r="CQ105" s="58"/>
      <c r="CR105" s="58"/>
      <c r="CS105" s="58"/>
      <c r="CT105" s="58"/>
      <c r="CU105" s="58"/>
      <c r="CV105" s="58"/>
      <c r="CW105" s="58"/>
      <c r="CX105" s="58"/>
      <c r="CY105" s="58"/>
      <c r="CZ105" s="58"/>
      <c r="DA105" s="58"/>
      <c r="DB105" s="58"/>
      <c r="DC105" s="58"/>
      <c r="DD105" s="58"/>
      <c r="DE105" s="58"/>
      <c r="DF105" s="58"/>
      <c r="DG105" s="58"/>
      <c r="DH105" s="58"/>
      <c r="DI105" s="58"/>
      <c r="DJ105" s="58"/>
      <c r="DK105" s="58"/>
      <c r="DL105" s="58"/>
      <c r="DM105" s="58"/>
      <c r="DN105" s="58"/>
      <c r="DO105" s="58"/>
      <c r="DP105" s="58"/>
      <c r="DQ105" s="58"/>
      <c r="DR105" s="58"/>
      <c r="DS105" s="58"/>
      <c r="DT105" s="58"/>
      <c r="DU105" s="58"/>
      <c r="DV105" s="58"/>
      <c r="DW105" s="58"/>
      <c r="DX105" s="58"/>
      <c r="DY105" s="58"/>
      <c r="DZ105" s="58"/>
      <c r="EA105" s="58"/>
      <c r="EB105" s="58"/>
      <c r="EC105" s="58"/>
      <c r="ED105" s="58"/>
      <c r="EE105" s="58"/>
      <c r="EF105" s="58"/>
      <c r="EG105" s="58"/>
      <c r="EH105" s="58"/>
      <c r="EI105" s="58"/>
      <c r="EJ105" s="58"/>
      <c r="EK105" s="58"/>
      <c r="EL105" s="58"/>
      <c r="EM105" s="58"/>
      <c r="EN105" s="58"/>
      <c r="EO105" s="58"/>
    </row>
    <row r="106" spans="1:145" outlineLevel="1" x14ac:dyDescent="0.2">
      <c r="AR106" s="70"/>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58"/>
      <c r="CG106" s="58"/>
      <c r="CH106" s="58"/>
      <c r="CI106" s="58"/>
      <c r="CJ106" s="58"/>
      <c r="CK106" s="58"/>
      <c r="CL106" s="58"/>
      <c r="CM106" s="58"/>
      <c r="CN106" s="58"/>
      <c r="CO106" s="58"/>
      <c r="CP106" s="58"/>
      <c r="CQ106" s="58"/>
      <c r="CR106" s="58"/>
      <c r="CS106" s="58"/>
      <c r="CT106" s="58"/>
      <c r="CU106" s="58"/>
      <c r="CV106" s="58"/>
      <c r="CW106" s="58"/>
      <c r="CX106" s="58"/>
      <c r="CY106" s="58"/>
      <c r="CZ106" s="58"/>
      <c r="DA106" s="58"/>
      <c r="DB106" s="58"/>
      <c r="DC106" s="58"/>
      <c r="DD106" s="58"/>
      <c r="DE106" s="58"/>
      <c r="DF106" s="58"/>
      <c r="DG106" s="58"/>
      <c r="DH106" s="58"/>
      <c r="DI106" s="58"/>
      <c r="DJ106" s="58"/>
      <c r="DK106" s="58"/>
      <c r="DL106" s="58"/>
      <c r="DM106" s="58"/>
      <c r="DN106" s="58"/>
      <c r="DO106" s="58"/>
      <c r="DP106" s="58"/>
      <c r="DQ106" s="58"/>
      <c r="DR106" s="58"/>
      <c r="DS106" s="58"/>
      <c r="DT106" s="58"/>
      <c r="DU106" s="58"/>
      <c r="DV106" s="58"/>
      <c r="DW106" s="58"/>
      <c r="DX106" s="58"/>
      <c r="DY106" s="58"/>
      <c r="DZ106" s="58"/>
      <c r="EA106" s="58"/>
      <c r="EB106" s="58"/>
      <c r="EC106" s="58"/>
      <c r="ED106" s="58"/>
      <c r="EE106" s="58"/>
      <c r="EF106" s="58"/>
      <c r="EG106" s="58"/>
      <c r="EH106" s="58"/>
      <c r="EI106" s="58"/>
      <c r="EJ106" s="58"/>
      <c r="EK106" s="58"/>
      <c r="EL106" s="58"/>
      <c r="EM106" s="58"/>
      <c r="EN106" s="58"/>
      <c r="EO106" s="58"/>
    </row>
    <row r="107" spans="1:145" outlineLevel="1" x14ac:dyDescent="0.2">
      <c r="AR107" s="70" t="s">
        <v>206</v>
      </c>
      <c r="AS107" s="58">
        <v>0.05</v>
      </c>
      <c r="AT107" s="58">
        <v>0.1</v>
      </c>
      <c r="AU107" s="58">
        <v>0.15000000000000002</v>
      </c>
      <c r="AV107" s="58">
        <v>0.2</v>
      </c>
      <c r="AW107" s="58">
        <v>0.25</v>
      </c>
      <c r="AX107" s="58">
        <v>0.3</v>
      </c>
      <c r="AY107" s="58">
        <v>0.35</v>
      </c>
      <c r="AZ107" s="58">
        <v>0.39999999999999997</v>
      </c>
      <c r="BA107" s="58">
        <v>0.44999999999999996</v>
      </c>
      <c r="BB107" s="58">
        <v>0.49999999999999994</v>
      </c>
      <c r="BC107" s="58">
        <v>0.54999999999999993</v>
      </c>
      <c r="BD107" s="58">
        <v>0.6</v>
      </c>
      <c r="BE107" s="58">
        <v>0.65</v>
      </c>
      <c r="BF107" s="58">
        <v>0.70000000000000007</v>
      </c>
      <c r="BG107" s="58">
        <v>0.75000000000000011</v>
      </c>
      <c r="BH107" s="58">
        <v>0.80000000000000016</v>
      </c>
      <c r="BI107" s="58">
        <v>0.8500000000000002</v>
      </c>
      <c r="BJ107" s="58">
        <v>0.90000000000000024</v>
      </c>
      <c r="BK107" s="58">
        <v>0.95000000000000029</v>
      </c>
      <c r="BL107" s="58">
        <v>1.0000000000000002</v>
      </c>
      <c r="BM107" s="58"/>
      <c r="BN107" s="58"/>
      <c r="BO107" s="58"/>
      <c r="BP107" s="58"/>
      <c r="BQ107" s="58"/>
      <c r="BR107" s="58"/>
      <c r="BS107" s="58"/>
      <c r="BT107" s="58"/>
      <c r="BU107" s="58"/>
      <c r="BV107" s="58"/>
      <c r="BW107" s="58"/>
      <c r="BX107" s="58"/>
      <c r="BY107" s="58"/>
      <c r="BZ107" s="58"/>
      <c r="CA107" s="58"/>
      <c r="CB107" s="58"/>
      <c r="CC107" s="58"/>
      <c r="CD107" s="58"/>
      <c r="CE107" s="58"/>
      <c r="CF107" s="58"/>
      <c r="CG107" s="58"/>
      <c r="CH107" s="58"/>
      <c r="CI107" s="58"/>
      <c r="CJ107" s="58"/>
      <c r="CK107" s="58"/>
      <c r="CL107" s="58"/>
      <c r="CM107" s="58"/>
      <c r="CN107" s="58"/>
      <c r="CO107" s="58"/>
      <c r="CP107" s="58"/>
      <c r="CQ107" s="58"/>
      <c r="CR107" s="58"/>
      <c r="CS107" s="58"/>
      <c r="CT107" s="58"/>
      <c r="CU107" s="58"/>
      <c r="CV107" s="58"/>
      <c r="CW107" s="58"/>
      <c r="CX107" s="58"/>
      <c r="CY107" s="58"/>
      <c r="CZ107" s="58"/>
      <c r="DA107" s="58"/>
      <c r="DB107" s="58"/>
      <c r="DC107" s="58"/>
      <c r="DD107" s="58"/>
      <c r="DE107" s="58"/>
      <c r="DF107" s="58"/>
      <c r="DG107" s="58"/>
      <c r="DH107" s="58"/>
      <c r="DI107" s="58"/>
      <c r="DJ107" s="58"/>
      <c r="DK107" s="58"/>
      <c r="DL107" s="58"/>
      <c r="DM107" s="58"/>
      <c r="DN107" s="58"/>
      <c r="DO107" s="58"/>
      <c r="DP107" s="58"/>
      <c r="DQ107" s="58"/>
      <c r="DR107" s="58"/>
      <c r="DS107" s="58"/>
      <c r="DT107" s="58"/>
      <c r="DU107" s="58"/>
      <c r="DV107" s="58"/>
      <c r="DW107" s="58"/>
      <c r="DX107" s="58"/>
      <c r="DY107" s="58"/>
      <c r="DZ107" s="58"/>
      <c r="EA107" s="58"/>
      <c r="EB107" s="58"/>
      <c r="EC107" s="58"/>
      <c r="ED107" s="58"/>
      <c r="EE107" s="58"/>
      <c r="EF107" s="58"/>
      <c r="EG107" s="58"/>
      <c r="EH107" s="58"/>
      <c r="EI107" s="58"/>
      <c r="EJ107" s="58"/>
      <c r="EK107" s="58"/>
      <c r="EL107" s="58"/>
      <c r="EM107" s="58"/>
      <c r="EN107" s="58"/>
      <c r="EO107" s="58"/>
    </row>
    <row r="108" spans="1:145" outlineLevel="1" x14ac:dyDescent="0.2">
      <c r="AR108" s="70" t="s">
        <v>204</v>
      </c>
      <c r="AS108" s="58">
        <v>1</v>
      </c>
      <c r="AT108" s="58">
        <v>1</v>
      </c>
      <c r="AU108" s="58">
        <v>0</v>
      </c>
      <c r="AV108" s="58">
        <v>0</v>
      </c>
      <c r="AW108" s="58">
        <v>0</v>
      </c>
      <c r="AX108" s="58">
        <v>0</v>
      </c>
      <c r="AY108" s="58">
        <v>0</v>
      </c>
      <c r="AZ108" s="58">
        <v>1</v>
      </c>
      <c r="BA108" s="58">
        <v>2</v>
      </c>
      <c r="BB108" s="58">
        <v>0</v>
      </c>
      <c r="BC108" s="58">
        <v>0</v>
      </c>
      <c r="BD108" s="58">
        <v>1</v>
      </c>
      <c r="BE108" s="58">
        <v>0</v>
      </c>
      <c r="BF108" s="58">
        <v>1</v>
      </c>
      <c r="BG108" s="58">
        <v>0</v>
      </c>
      <c r="BH108" s="58">
        <v>2</v>
      </c>
      <c r="BI108" s="58">
        <v>0</v>
      </c>
      <c r="BJ108" s="58">
        <v>0</v>
      </c>
      <c r="BK108" s="58">
        <v>1</v>
      </c>
      <c r="BL108" s="58">
        <v>8</v>
      </c>
      <c r="BM108" s="58"/>
      <c r="BN108" s="58"/>
      <c r="BO108" s="58"/>
      <c r="BP108" s="58"/>
      <c r="BQ108" s="58"/>
      <c r="BR108" s="58"/>
      <c r="BS108" s="58"/>
      <c r="BT108" s="58"/>
      <c r="BU108" s="58"/>
      <c r="BV108" s="58"/>
      <c r="BW108" s="58"/>
      <c r="BX108" s="58"/>
      <c r="BY108" s="58"/>
      <c r="BZ108" s="58"/>
      <c r="CA108" s="58"/>
      <c r="CB108" s="58"/>
      <c r="CC108" s="58"/>
      <c r="CD108" s="58"/>
      <c r="CE108" s="58"/>
      <c r="CF108" s="58"/>
      <c r="CG108" s="58"/>
      <c r="CH108" s="58"/>
      <c r="CI108" s="58"/>
      <c r="CJ108" s="58"/>
      <c r="CK108" s="58"/>
      <c r="CL108" s="58"/>
      <c r="CM108" s="58"/>
      <c r="CN108" s="58"/>
      <c r="CO108" s="58"/>
      <c r="CP108" s="58"/>
      <c r="CQ108" s="58"/>
      <c r="CR108" s="58"/>
      <c r="CS108" s="58"/>
      <c r="CT108" s="58"/>
      <c r="CU108" s="58"/>
      <c r="CV108" s="58"/>
      <c r="CW108" s="58"/>
      <c r="CX108" s="58"/>
      <c r="CY108" s="58"/>
      <c r="CZ108" s="58"/>
      <c r="DA108" s="58"/>
      <c r="DB108" s="58"/>
      <c r="DC108" s="58"/>
      <c r="DD108" s="58"/>
      <c r="DE108" s="58"/>
      <c r="DF108" s="58"/>
      <c r="DG108" s="58"/>
      <c r="DH108" s="58"/>
      <c r="DI108" s="58"/>
      <c r="DJ108" s="58"/>
      <c r="DK108" s="58"/>
      <c r="DL108" s="58"/>
      <c r="DM108" s="58"/>
      <c r="DN108" s="58"/>
      <c r="DO108" s="58"/>
      <c r="DP108" s="58"/>
      <c r="DQ108" s="58"/>
      <c r="DR108" s="58"/>
      <c r="DS108" s="58"/>
      <c r="DT108" s="58"/>
      <c r="DU108" s="58"/>
      <c r="DV108" s="58"/>
      <c r="DW108" s="58"/>
      <c r="DX108" s="58"/>
      <c r="DY108" s="58"/>
      <c r="DZ108" s="58"/>
      <c r="EA108" s="58"/>
      <c r="EB108" s="58"/>
      <c r="EC108" s="58"/>
      <c r="ED108" s="58"/>
      <c r="EE108" s="58"/>
      <c r="EF108" s="58"/>
      <c r="EG108" s="58"/>
      <c r="EH108" s="58"/>
      <c r="EI108" s="58"/>
      <c r="EJ108" s="58"/>
      <c r="EK108" s="58"/>
      <c r="EL108" s="58"/>
      <c r="EM108" s="58"/>
      <c r="EN108" s="58"/>
      <c r="EO108" s="58"/>
    </row>
    <row r="109" spans="1:145" outlineLevel="1" x14ac:dyDescent="0.2">
      <c r="AR109" s="70" t="s">
        <v>205</v>
      </c>
      <c r="AS109" s="58">
        <v>-206</v>
      </c>
      <c r="AT109" s="58">
        <v>-8</v>
      </c>
      <c r="AU109" s="58">
        <v>-5</v>
      </c>
      <c r="AV109" s="58">
        <v>-1</v>
      </c>
      <c r="AW109" s="58">
        <v>-2</v>
      </c>
      <c r="AX109" s="58">
        <v>0</v>
      </c>
      <c r="AY109" s="58">
        <v>0</v>
      </c>
      <c r="AZ109" s="58">
        <v>-1</v>
      </c>
      <c r="BA109" s="58">
        <v>-3</v>
      </c>
      <c r="BB109" s="58">
        <v>0</v>
      </c>
      <c r="BC109" s="58">
        <v>-1</v>
      </c>
      <c r="BD109" s="58">
        <v>-1</v>
      </c>
      <c r="BE109" s="58">
        <v>0</v>
      </c>
      <c r="BF109" s="58">
        <v>0</v>
      </c>
      <c r="BG109" s="58">
        <v>0</v>
      </c>
      <c r="BH109" s="58">
        <v>0</v>
      </c>
      <c r="BI109" s="58">
        <v>0</v>
      </c>
      <c r="BJ109" s="58">
        <v>0</v>
      </c>
      <c r="BK109" s="58">
        <v>0</v>
      </c>
      <c r="BL109" s="58">
        <v>0</v>
      </c>
      <c r="BM109" s="58"/>
      <c r="BN109" s="58"/>
      <c r="BO109" s="58"/>
      <c r="BP109" s="58"/>
      <c r="BQ109" s="58"/>
      <c r="BR109" s="58"/>
      <c r="BS109" s="58"/>
      <c r="BT109" s="58"/>
      <c r="BU109" s="58"/>
      <c r="BV109" s="58"/>
      <c r="BW109" s="58"/>
      <c r="BX109" s="58"/>
      <c r="BY109" s="58"/>
      <c r="BZ109" s="58"/>
      <c r="CA109" s="58"/>
      <c r="CB109" s="58"/>
      <c r="CC109" s="58"/>
      <c r="CD109" s="58"/>
      <c r="CE109" s="58"/>
      <c r="CF109" s="58"/>
      <c r="CG109" s="58"/>
      <c r="CH109" s="58"/>
      <c r="CI109" s="58"/>
      <c r="CJ109" s="58"/>
      <c r="CK109" s="58"/>
      <c r="CL109" s="58"/>
      <c r="CM109" s="58"/>
      <c r="CN109" s="58"/>
      <c r="CO109" s="58"/>
      <c r="CP109" s="58"/>
      <c r="CQ109" s="58"/>
      <c r="CR109" s="58"/>
      <c r="CS109" s="58"/>
      <c r="CT109" s="58"/>
      <c r="CU109" s="58"/>
      <c r="CV109" s="58"/>
      <c r="CW109" s="58"/>
      <c r="CX109" s="58"/>
      <c r="CY109" s="58"/>
      <c r="CZ109" s="58"/>
      <c r="DA109" s="58"/>
      <c r="DB109" s="58"/>
      <c r="DC109" s="58"/>
      <c r="DD109" s="58"/>
      <c r="DE109" s="58"/>
      <c r="DF109" s="58"/>
      <c r="DG109" s="58"/>
      <c r="DH109" s="58"/>
      <c r="DI109" s="58"/>
      <c r="DJ109" s="58"/>
      <c r="DK109" s="58"/>
      <c r="DL109" s="58"/>
      <c r="DM109" s="58"/>
      <c r="DN109" s="58"/>
      <c r="DO109" s="58"/>
      <c r="DP109" s="58"/>
      <c r="DQ109" s="58"/>
      <c r="DR109" s="58"/>
      <c r="DS109" s="58"/>
      <c r="DT109" s="58"/>
      <c r="DU109" s="58"/>
      <c r="DV109" s="58"/>
      <c r="DW109" s="58"/>
      <c r="DX109" s="58"/>
      <c r="DY109" s="58"/>
      <c r="DZ109" s="58"/>
      <c r="EA109" s="58"/>
      <c r="EB109" s="58"/>
      <c r="EC109" s="58"/>
      <c r="ED109" s="58"/>
      <c r="EE109" s="58"/>
      <c r="EF109" s="58"/>
      <c r="EG109" s="58"/>
      <c r="EH109" s="58"/>
      <c r="EI109" s="58"/>
      <c r="EJ109" s="58"/>
      <c r="EK109" s="58"/>
      <c r="EL109" s="58"/>
      <c r="EM109" s="58"/>
      <c r="EN109" s="58"/>
      <c r="EO109" s="58"/>
    </row>
    <row r="110" spans="1:145" outlineLevel="1" x14ac:dyDescent="0.2">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c r="CO110" s="58"/>
      <c r="CP110" s="58"/>
      <c r="CQ110" s="58"/>
      <c r="CR110" s="58"/>
      <c r="CS110" s="58"/>
      <c r="CT110" s="58"/>
      <c r="CU110" s="58"/>
      <c r="CV110" s="58"/>
      <c r="CW110" s="58"/>
      <c r="CX110" s="58"/>
      <c r="CY110" s="58"/>
      <c r="CZ110" s="58"/>
      <c r="DA110" s="58"/>
      <c r="DB110" s="58"/>
      <c r="DC110" s="58"/>
      <c r="DD110" s="58"/>
      <c r="DE110" s="58"/>
      <c r="DF110" s="58"/>
      <c r="DG110" s="58"/>
      <c r="DH110" s="58"/>
      <c r="DI110" s="58"/>
      <c r="DJ110" s="58"/>
      <c r="DK110" s="58"/>
      <c r="DL110" s="58"/>
      <c r="DM110" s="58"/>
      <c r="DN110" s="58"/>
      <c r="DO110" s="58"/>
      <c r="DP110" s="58"/>
      <c r="DQ110" s="58"/>
      <c r="DR110" s="58"/>
      <c r="DS110" s="58"/>
      <c r="DT110" s="58"/>
      <c r="DU110" s="58"/>
      <c r="DV110" s="58"/>
      <c r="DW110" s="58"/>
      <c r="DX110" s="58"/>
      <c r="DY110" s="58"/>
      <c r="DZ110" s="58"/>
      <c r="EA110" s="58"/>
      <c r="EB110" s="58"/>
      <c r="EC110" s="58"/>
      <c r="ED110" s="58"/>
      <c r="EE110" s="58"/>
      <c r="EF110" s="58"/>
      <c r="EG110" s="58"/>
      <c r="EH110" s="58"/>
      <c r="EI110" s="58"/>
      <c r="EJ110" s="58"/>
      <c r="EK110" s="58"/>
      <c r="EL110" s="58"/>
      <c r="EM110" s="58"/>
      <c r="EN110" s="58"/>
      <c r="EO110" s="58"/>
    </row>
    <row r="111" spans="1:145" outlineLevel="1" x14ac:dyDescent="0.2">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58"/>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c r="EF111" s="58"/>
      <c r="EG111" s="58"/>
      <c r="EH111" s="58"/>
      <c r="EI111" s="58"/>
      <c r="EJ111" s="58"/>
      <c r="EK111" s="58"/>
      <c r="EL111" s="58"/>
      <c r="EM111" s="58"/>
      <c r="EN111" s="58"/>
      <c r="EO111" s="58"/>
    </row>
    <row r="112" spans="1:145" outlineLevel="1" x14ac:dyDescent="0.2">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c r="CC112" s="58"/>
      <c r="CD112" s="58"/>
      <c r="CE112" s="58"/>
      <c r="CF112" s="58"/>
      <c r="CG112" s="58"/>
      <c r="CH112" s="58"/>
      <c r="CI112" s="58"/>
      <c r="CJ112" s="58"/>
      <c r="CK112" s="58"/>
      <c r="CL112" s="58"/>
      <c r="CM112" s="58"/>
      <c r="CN112" s="58"/>
      <c r="CO112" s="58"/>
      <c r="CP112" s="58"/>
      <c r="CQ112" s="58"/>
      <c r="CR112" s="58"/>
      <c r="CS112" s="58"/>
      <c r="CT112" s="58"/>
      <c r="CU112" s="58"/>
      <c r="CV112" s="58"/>
      <c r="CW112" s="58"/>
      <c r="CX112" s="58"/>
      <c r="CY112" s="58"/>
      <c r="CZ112" s="58"/>
      <c r="DA112" s="58"/>
      <c r="DB112" s="58"/>
      <c r="DC112" s="58"/>
      <c r="DD112" s="58"/>
      <c r="DE112" s="58"/>
      <c r="DF112" s="58"/>
      <c r="DG112" s="58"/>
      <c r="DH112" s="58"/>
      <c r="DI112" s="58"/>
      <c r="DJ112" s="58"/>
      <c r="DK112" s="58"/>
      <c r="DL112" s="58"/>
      <c r="DM112" s="58"/>
      <c r="DN112" s="58"/>
      <c r="DO112" s="58"/>
      <c r="DP112" s="58"/>
      <c r="DQ112" s="58"/>
      <c r="DR112" s="58"/>
      <c r="DS112" s="58"/>
      <c r="DT112" s="58"/>
      <c r="DU112" s="58"/>
      <c r="DV112" s="58"/>
      <c r="DW112" s="58"/>
      <c r="DX112" s="58"/>
      <c r="DY112" s="58"/>
      <c r="DZ112" s="58"/>
      <c r="EA112" s="58"/>
      <c r="EB112" s="58"/>
      <c r="EC112" s="58"/>
      <c r="ED112" s="58"/>
      <c r="EE112" s="58"/>
      <c r="EF112" s="58"/>
      <c r="EG112" s="58"/>
      <c r="EH112" s="58"/>
      <c r="EI112" s="58"/>
      <c r="EJ112" s="58"/>
      <c r="EK112" s="58"/>
      <c r="EL112" s="58"/>
      <c r="EM112" s="58"/>
      <c r="EN112" s="58"/>
      <c r="EO112" s="58"/>
    </row>
    <row r="113" spans="1:145" outlineLevel="1" x14ac:dyDescent="0.2">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c r="CB113" s="58"/>
      <c r="CC113" s="58"/>
      <c r="CD113" s="58"/>
      <c r="CE113" s="58"/>
      <c r="CF113" s="58"/>
      <c r="CG113" s="58"/>
      <c r="CH113" s="58"/>
      <c r="CI113" s="58"/>
      <c r="CJ113" s="58"/>
      <c r="CK113" s="58"/>
      <c r="CL113" s="58"/>
      <c r="CM113" s="58"/>
      <c r="CN113" s="58"/>
      <c r="CO113" s="58"/>
      <c r="CP113" s="58"/>
      <c r="CQ113" s="58"/>
      <c r="CR113" s="58"/>
      <c r="CS113" s="58"/>
      <c r="CT113" s="58"/>
      <c r="CU113" s="58"/>
      <c r="CV113" s="58"/>
      <c r="CW113" s="58"/>
      <c r="CX113" s="58"/>
      <c r="CY113" s="58"/>
      <c r="CZ113" s="58"/>
      <c r="DA113" s="58"/>
      <c r="DB113" s="58"/>
      <c r="DC113" s="58"/>
      <c r="DD113" s="58"/>
      <c r="DE113" s="58"/>
      <c r="DF113" s="58"/>
      <c r="DG113" s="58"/>
      <c r="DH113" s="58"/>
      <c r="DI113" s="58"/>
      <c r="DJ113" s="58"/>
      <c r="DK113" s="58"/>
      <c r="DL113" s="58"/>
      <c r="DM113" s="58"/>
      <c r="DN113" s="58"/>
      <c r="DO113" s="58"/>
      <c r="DP113" s="58"/>
      <c r="DQ113" s="58"/>
      <c r="DR113" s="58"/>
      <c r="DS113" s="58"/>
      <c r="DT113" s="58"/>
      <c r="DU113" s="58"/>
      <c r="DV113" s="58"/>
      <c r="DW113" s="58"/>
      <c r="DX113" s="58"/>
      <c r="DY113" s="58"/>
      <c r="DZ113" s="58"/>
      <c r="EA113" s="58"/>
      <c r="EB113" s="58"/>
      <c r="EC113" s="58"/>
      <c r="ED113" s="58"/>
      <c r="EE113" s="58"/>
      <c r="EF113" s="58"/>
      <c r="EG113" s="58"/>
      <c r="EH113" s="58"/>
      <c r="EI113" s="58"/>
      <c r="EJ113" s="58"/>
      <c r="EK113" s="58"/>
      <c r="EL113" s="58"/>
      <c r="EM113" s="58"/>
      <c r="EN113" s="58"/>
      <c r="EO113" s="58"/>
    </row>
    <row r="114" spans="1:145" outlineLevel="1" x14ac:dyDescent="0.2">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c r="CB114" s="58"/>
      <c r="CC114" s="58"/>
      <c r="CD114" s="58"/>
      <c r="CE114" s="58"/>
      <c r="CF114" s="58"/>
      <c r="CG114" s="58"/>
      <c r="CH114" s="58"/>
      <c r="CI114" s="58"/>
      <c r="CJ114" s="58"/>
      <c r="CK114" s="58"/>
      <c r="CL114" s="58"/>
      <c r="CM114" s="58"/>
      <c r="CN114" s="58"/>
      <c r="CO114" s="58"/>
      <c r="CP114" s="58"/>
      <c r="CQ114" s="58"/>
      <c r="CR114" s="58"/>
      <c r="CS114" s="58"/>
      <c r="CT114" s="58"/>
      <c r="CU114" s="58"/>
      <c r="CV114" s="58"/>
      <c r="CW114" s="58"/>
      <c r="CX114" s="58"/>
      <c r="CY114" s="58"/>
      <c r="CZ114" s="58"/>
      <c r="DA114" s="58"/>
      <c r="DB114" s="58"/>
      <c r="DC114" s="58"/>
      <c r="DD114" s="58"/>
      <c r="DE114" s="58"/>
      <c r="DF114" s="58"/>
      <c r="DG114" s="58"/>
      <c r="DH114" s="58"/>
      <c r="DI114" s="58"/>
      <c r="DJ114" s="58"/>
      <c r="DK114" s="58"/>
      <c r="DL114" s="58"/>
      <c r="DM114" s="58"/>
      <c r="DN114" s="58"/>
      <c r="DO114" s="58"/>
      <c r="DP114" s="58"/>
      <c r="DQ114" s="58"/>
      <c r="DR114" s="58"/>
      <c r="DS114" s="58"/>
      <c r="DT114" s="58"/>
      <c r="DU114" s="58"/>
      <c r="DV114" s="58"/>
      <c r="DW114" s="58"/>
      <c r="DX114" s="58"/>
      <c r="DY114" s="58"/>
      <c r="DZ114" s="58"/>
      <c r="EA114" s="58"/>
      <c r="EB114" s="58"/>
      <c r="EC114" s="58"/>
      <c r="ED114" s="58"/>
      <c r="EE114" s="58"/>
      <c r="EF114" s="58"/>
      <c r="EG114" s="58"/>
      <c r="EH114" s="58"/>
      <c r="EI114" s="58"/>
      <c r="EJ114" s="58"/>
      <c r="EK114" s="58"/>
      <c r="EL114" s="58"/>
      <c r="EM114" s="58"/>
      <c r="EN114" s="58"/>
      <c r="EO114" s="58"/>
    </row>
    <row r="115" spans="1:145" outlineLevel="1" x14ac:dyDescent="0.2">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c r="CB115" s="58"/>
      <c r="CC115" s="58"/>
      <c r="CD115" s="58"/>
      <c r="CE115" s="58"/>
      <c r="CF115" s="58"/>
      <c r="CG115" s="58"/>
      <c r="CH115" s="58"/>
      <c r="CI115" s="58"/>
      <c r="CJ115" s="58"/>
      <c r="CK115" s="58"/>
      <c r="CL115" s="58"/>
      <c r="CM115" s="58"/>
      <c r="CN115" s="58"/>
      <c r="CO115" s="58"/>
      <c r="CP115" s="58"/>
      <c r="CQ115" s="58"/>
      <c r="CR115" s="58"/>
      <c r="CS115" s="58"/>
      <c r="CT115" s="58"/>
      <c r="CU115" s="58"/>
      <c r="CV115" s="58"/>
      <c r="CW115" s="58"/>
      <c r="CX115" s="58"/>
      <c r="CY115" s="58"/>
      <c r="CZ115" s="58"/>
      <c r="DA115" s="58"/>
      <c r="DB115" s="58"/>
      <c r="DC115" s="58"/>
      <c r="DD115" s="58"/>
      <c r="DE115" s="58"/>
      <c r="DF115" s="58"/>
      <c r="DG115" s="58"/>
      <c r="DH115" s="58"/>
      <c r="DI115" s="58"/>
      <c r="DJ115" s="58"/>
      <c r="DK115" s="58"/>
      <c r="DL115" s="58"/>
      <c r="DM115" s="58"/>
      <c r="DN115" s="58"/>
      <c r="DO115" s="58"/>
      <c r="DP115" s="58"/>
      <c r="DQ115" s="58"/>
      <c r="DR115" s="58"/>
      <c r="DS115" s="58"/>
      <c r="DT115" s="58"/>
      <c r="DU115" s="58"/>
      <c r="DV115" s="58"/>
      <c r="DW115" s="58"/>
      <c r="DX115" s="58"/>
      <c r="DY115" s="58"/>
      <c r="DZ115" s="58"/>
      <c r="EA115" s="58"/>
      <c r="EB115" s="58"/>
      <c r="EC115" s="58"/>
      <c r="ED115" s="58"/>
      <c r="EE115" s="58"/>
      <c r="EF115" s="58"/>
      <c r="EG115" s="58"/>
      <c r="EH115" s="58"/>
      <c r="EI115" s="58"/>
      <c r="EJ115" s="58"/>
      <c r="EK115" s="58"/>
      <c r="EL115" s="58"/>
      <c r="EM115" s="58"/>
      <c r="EN115" s="58"/>
      <c r="EO115" s="58"/>
    </row>
    <row r="116" spans="1:145" outlineLevel="1" x14ac:dyDescent="0.2">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c r="CJ116" s="58"/>
      <c r="CK116" s="58"/>
      <c r="CL116" s="58"/>
      <c r="CM116" s="58"/>
      <c r="CN116" s="58"/>
      <c r="CO116" s="58"/>
      <c r="CP116" s="58"/>
      <c r="CQ116" s="58"/>
      <c r="CR116" s="58"/>
      <c r="CS116" s="58"/>
      <c r="CT116" s="58"/>
      <c r="CU116" s="58"/>
      <c r="CV116" s="58"/>
      <c r="CW116" s="58"/>
      <c r="CX116" s="58"/>
      <c r="CY116" s="58"/>
      <c r="CZ116" s="58"/>
      <c r="DA116" s="58"/>
      <c r="DB116" s="58"/>
      <c r="DC116" s="58"/>
      <c r="DD116" s="58"/>
      <c r="DE116" s="58"/>
      <c r="DF116" s="58"/>
      <c r="DG116" s="58"/>
      <c r="DH116" s="58"/>
      <c r="DI116" s="58"/>
      <c r="DJ116" s="58"/>
      <c r="DK116" s="58"/>
      <c r="DL116" s="58"/>
      <c r="DM116" s="58"/>
      <c r="DN116" s="58"/>
      <c r="DO116" s="58"/>
      <c r="DP116" s="58"/>
      <c r="DQ116" s="58"/>
      <c r="DR116" s="58"/>
      <c r="DS116" s="58"/>
      <c r="DT116" s="58"/>
      <c r="DU116" s="58"/>
      <c r="DV116" s="58"/>
      <c r="DW116" s="58"/>
      <c r="DX116" s="58"/>
      <c r="DY116" s="58"/>
      <c r="DZ116" s="58"/>
      <c r="EA116" s="58"/>
      <c r="EB116" s="58"/>
      <c r="EC116" s="58"/>
      <c r="ED116" s="58"/>
      <c r="EE116" s="58"/>
      <c r="EF116" s="58"/>
      <c r="EG116" s="58"/>
      <c r="EH116" s="58"/>
      <c r="EI116" s="58"/>
      <c r="EJ116" s="58"/>
      <c r="EK116" s="58"/>
      <c r="EL116" s="58"/>
      <c r="EM116" s="58"/>
      <c r="EN116" s="58"/>
      <c r="EO116" s="58"/>
    </row>
    <row r="117" spans="1:145" outlineLevel="1" x14ac:dyDescent="0.2">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c r="CB117" s="58"/>
      <c r="CC117" s="58"/>
      <c r="CD117" s="58"/>
      <c r="CE117" s="58"/>
      <c r="CF117" s="58"/>
      <c r="CG117" s="58"/>
      <c r="CH117" s="58"/>
      <c r="CI117" s="58"/>
      <c r="CJ117" s="58"/>
      <c r="CK117" s="58"/>
      <c r="CL117" s="58"/>
      <c r="CM117" s="58"/>
      <c r="CN117" s="58"/>
      <c r="CO117" s="58"/>
      <c r="CP117" s="58"/>
      <c r="CQ117" s="58"/>
      <c r="CR117" s="58"/>
      <c r="CS117" s="58"/>
      <c r="CT117" s="58"/>
      <c r="CU117" s="58"/>
      <c r="CV117" s="58"/>
      <c r="CW117" s="58"/>
      <c r="CX117" s="58"/>
      <c r="CY117" s="58"/>
      <c r="CZ117" s="58"/>
      <c r="DA117" s="58"/>
      <c r="DB117" s="58"/>
      <c r="DC117" s="58"/>
      <c r="DD117" s="58"/>
      <c r="DE117" s="58"/>
      <c r="DF117" s="58"/>
      <c r="DG117" s="58"/>
      <c r="DH117" s="58"/>
      <c r="DI117" s="58"/>
      <c r="DJ117" s="58"/>
      <c r="DK117" s="58"/>
      <c r="DL117" s="58"/>
      <c r="DM117" s="58"/>
      <c r="DN117" s="58"/>
      <c r="DO117" s="58"/>
      <c r="DP117" s="58"/>
      <c r="DQ117" s="58"/>
      <c r="DR117" s="58"/>
      <c r="DS117" s="58"/>
      <c r="DT117" s="58"/>
      <c r="DU117" s="58"/>
      <c r="DV117" s="58"/>
      <c r="DW117" s="58"/>
      <c r="DX117" s="58"/>
      <c r="DY117" s="58"/>
      <c r="DZ117" s="58"/>
      <c r="EA117" s="58"/>
      <c r="EB117" s="58"/>
      <c r="EC117" s="58"/>
      <c r="ED117" s="58"/>
      <c r="EE117" s="58"/>
      <c r="EF117" s="58"/>
      <c r="EG117" s="58"/>
      <c r="EH117" s="58"/>
      <c r="EI117" s="58"/>
      <c r="EJ117" s="58"/>
      <c r="EK117" s="58"/>
      <c r="EL117" s="58"/>
      <c r="EM117" s="58"/>
      <c r="EN117" s="58"/>
      <c r="EO117" s="58"/>
    </row>
    <row r="118" spans="1:145" outlineLevel="1" x14ac:dyDescent="0.2">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c r="CB118" s="58"/>
      <c r="CC118" s="58"/>
      <c r="CD118" s="58"/>
      <c r="CE118" s="58"/>
      <c r="CF118" s="58"/>
      <c r="CG118" s="58"/>
      <c r="CH118" s="58"/>
      <c r="CI118" s="58"/>
      <c r="CJ118" s="58"/>
      <c r="CK118" s="58"/>
      <c r="CL118" s="58"/>
      <c r="CM118" s="58"/>
      <c r="CN118" s="58"/>
      <c r="CO118" s="58"/>
      <c r="CP118" s="58"/>
      <c r="CQ118" s="58"/>
      <c r="CR118" s="58"/>
      <c r="CS118" s="58"/>
      <c r="CT118" s="58"/>
      <c r="CU118" s="58"/>
      <c r="CV118" s="58"/>
      <c r="CW118" s="58"/>
      <c r="CX118" s="58"/>
      <c r="CY118" s="58"/>
      <c r="CZ118" s="58"/>
      <c r="DA118" s="58"/>
      <c r="DB118" s="58"/>
      <c r="DC118" s="58"/>
      <c r="DD118" s="58"/>
      <c r="DE118" s="58"/>
      <c r="DF118" s="58"/>
      <c r="DG118" s="58"/>
      <c r="DH118" s="58"/>
      <c r="DI118" s="58"/>
      <c r="DJ118" s="58"/>
      <c r="DK118" s="58"/>
      <c r="DL118" s="58"/>
      <c r="DM118" s="58"/>
      <c r="DN118" s="58"/>
      <c r="DO118" s="58"/>
      <c r="DP118" s="58"/>
      <c r="DQ118" s="58"/>
      <c r="DR118" s="58"/>
      <c r="DS118" s="58"/>
      <c r="DT118" s="58"/>
      <c r="DU118" s="58"/>
      <c r="DV118" s="58"/>
      <c r="DW118" s="58"/>
      <c r="DX118" s="58"/>
      <c r="DY118" s="58"/>
      <c r="DZ118" s="58"/>
      <c r="EA118" s="58"/>
      <c r="EB118" s="58"/>
      <c r="EC118" s="58"/>
      <c r="ED118" s="58"/>
      <c r="EE118" s="58"/>
      <c r="EF118" s="58"/>
      <c r="EG118" s="58"/>
      <c r="EH118" s="58"/>
      <c r="EI118" s="58"/>
      <c r="EJ118" s="58"/>
      <c r="EK118" s="58"/>
      <c r="EL118" s="58"/>
      <c r="EM118" s="58"/>
      <c r="EN118" s="58"/>
      <c r="EO118" s="58"/>
    </row>
    <row r="119" spans="1:145" outlineLevel="1" x14ac:dyDescent="0.2">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c r="CB119" s="58"/>
      <c r="CC119" s="58"/>
      <c r="CD119" s="58"/>
      <c r="CE119" s="58"/>
      <c r="CF119" s="58"/>
      <c r="CG119" s="58"/>
      <c r="CH119" s="58"/>
      <c r="CI119" s="58"/>
      <c r="CJ119" s="58"/>
      <c r="CK119" s="58"/>
      <c r="CL119" s="58"/>
      <c r="CM119" s="58"/>
      <c r="CN119" s="58"/>
      <c r="CO119" s="58"/>
      <c r="CP119" s="58"/>
      <c r="CQ119" s="58"/>
      <c r="CR119" s="58"/>
      <c r="CS119" s="58"/>
      <c r="CT119" s="58"/>
      <c r="CU119" s="58"/>
      <c r="CV119" s="58"/>
      <c r="CW119" s="58"/>
      <c r="CX119" s="58"/>
      <c r="CY119" s="58"/>
      <c r="CZ119" s="58"/>
      <c r="DA119" s="58"/>
      <c r="DB119" s="58"/>
      <c r="DC119" s="58"/>
      <c r="DD119" s="58"/>
      <c r="DE119" s="58"/>
      <c r="DF119" s="58"/>
      <c r="DG119" s="58"/>
      <c r="DH119" s="58"/>
      <c r="DI119" s="58"/>
      <c r="DJ119" s="58"/>
      <c r="DK119" s="58"/>
      <c r="DL119" s="58"/>
      <c r="DM119" s="58"/>
      <c r="DN119" s="58"/>
      <c r="DO119" s="58"/>
      <c r="DP119" s="58"/>
      <c r="DQ119" s="58"/>
      <c r="DR119" s="58"/>
      <c r="DS119" s="58"/>
      <c r="DT119" s="58"/>
      <c r="DU119" s="58"/>
      <c r="DV119" s="58"/>
      <c r="DW119" s="58"/>
      <c r="DX119" s="58"/>
      <c r="DY119" s="58"/>
      <c r="DZ119" s="58"/>
      <c r="EA119" s="58"/>
      <c r="EB119" s="58"/>
      <c r="EC119" s="58"/>
      <c r="ED119" s="58"/>
      <c r="EE119" s="58"/>
      <c r="EF119" s="58"/>
      <c r="EG119" s="58"/>
      <c r="EH119" s="58"/>
      <c r="EI119" s="58"/>
      <c r="EJ119" s="58"/>
      <c r="EK119" s="58"/>
      <c r="EL119" s="58"/>
      <c r="EM119" s="58"/>
      <c r="EN119" s="58"/>
      <c r="EO119" s="58"/>
    </row>
    <row r="120" spans="1:145" outlineLevel="1" x14ac:dyDescent="0.2">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c r="CO120" s="58"/>
      <c r="CP120" s="58"/>
      <c r="CQ120" s="58"/>
      <c r="CR120" s="58"/>
      <c r="CS120" s="58"/>
      <c r="CT120" s="58"/>
      <c r="CU120" s="58"/>
      <c r="CV120" s="58"/>
      <c r="CW120" s="58"/>
      <c r="CX120" s="58"/>
      <c r="CY120" s="58"/>
      <c r="CZ120" s="58"/>
      <c r="DA120" s="58"/>
      <c r="DB120" s="58"/>
      <c r="DC120" s="58"/>
      <c r="DD120" s="58"/>
      <c r="DE120" s="58"/>
      <c r="DF120" s="58"/>
      <c r="DG120" s="58"/>
      <c r="DH120" s="58"/>
      <c r="DI120" s="58"/>
      <c r="DJ120" s="58"/>
      <c r="DK120" s="58"/>
      <c r="DL120" s="58"/>
      <c r="DM120" s="58"/>
      <c r="DN120" s="58"/>
      <c r="DO120" s="58"/>
      <c r="DP120" s="58"/>
      <c r="DQ120" s="58"/>
      <c r="DR120" s="58"/>
      <c r="DS120" s="58"/>
      <c r="DT120" s="58"/>
      <c r="DU120" s="58"/>
      <c r="DV120" s="58"/>
      <c r="DW120" s="58"/>
      <c r="DX120" s="58"/>
      <c r="DY120" s="58"/>
      <c r="DZ120" s="58"/>
      <c r="EA120" s="58"/>
      <c r="EB120" s="58"/>
      <c r="EC120" s="58"/>
      <c r="ED120" s="58"/>
      <c r="EE120" s="58"/>
      <c r="EF120" s="58"/>
      <c r="EG120" s="58"/>
      <c r="EH120" s="58"/>
      <c r="EI120" s="58"/>
      <c r="EJ120" s="58"/>
      <c r="EK120" s="58"/>
      <c r="EL120" s="58"/>
      <c r="EM120" s="58"/>
      <c r="EN120" s="58"/>
      <c r="EO120" s="58"/>
    </row>
    <row r="121" spans="1:145" outlineLevel="1" x14ac:dyDescent="0.2">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c r="CO121" s="58"/>
      <c r="CP121" s="58"/>
      <c r="CQ121" s="58"/>
      <c r="CR121" s="58"/>
      <c r="CS121" s="58"/>
      <c r="CT121" s="58"/>
      <c r="CU121" s="58"/>
      <c r="CV121" s="58"/>
      <c r="CW121" s="58"/>
      <c r="CX121" s="58"/>
      <c r="CY121" s="58"/>
      <c r="CZ121" s="58"/>
      <c r="DA121" s="58"/>
      <c r="DB121" s="58"/>
      <c r="DC121" s="58"/>
      <c r="DD121" s="58"/>
      <c r="DE121" s="58"/>
      <c r="DF121" s="58"/>
      <c r="DG121" s="58"/>
      <c r="DH121" s="58"/>
      <c r="DI121" s="58"/>
      <c r="DJ121" s="58"/>
      <c r="DK121" s="58"/>
      <c r="DL121" s="58"/>
      <c r="DM121" s="58"/>
      <c r="DN121" s="58"/>
      <c r="DO121" s="58"/>
      <c r="DP121" s="58"/>
      <c r="DQ121" s="58"/>
      <c r="DR121" s="58"/>
      <c r="DS121" s="58"/>
      <c r="DT121" s="58"/>
      <c r="DU121" s="58"/>
      <c r="DV121" s="58"/>
      <c r="DW121" s="58"/>
      <c r="DX121" s="58"/>
      <c r="DY121" s="58"/>
      <c r="DZ121" s="58"/>
      <c r="EA121" s="58"/>
      <c r="EB121" s="58"/>
      <c r="EC121" s="58"/>
      <c r="ED121" s="58"/>
      <c r="EE121" s="58"/>
      <c r="EF121" s="58"/>
      <c r="EG121" s="58"/>
      <c r="EH121" s="58"/>
      <c r="EI121" s="58"/>
      <c r="EJ121" s="58"/>
      <c r="EK121" s="58"/>
      <c r="EL121" s="58"/>
      <c r="EM121" s="58"/>
      <c r="EN121" s="58"/>
      <c r="EO121" s="58"/>
    </row>
    <row r="122" spans="1:145" outlineLevel="1" x14ac:dyDescent="0.2">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c r="CB122" s="58"/>
      <c r="CC122" s="58"/>
      <c r="CD122" s="58"/>
      <c r="CE122" s="58"/>
      <c r="CF122" s="58"/>
      <c r="CG122" s="58"/>
      <c r="CH122" s="58"/>
      <c r="CI122" s="58"/>
      <c r="CJ122" s="58"/>
      <c r="CK122" s="58"/>
      <c r="CL122" s="58"/>
      <c r="CM122" s="58"/>
      <c r="CN122" s="58"/>
      <c r="CO122" s="58"/>
      <c r="CP122" s="58"/>
      <c r="CQ122" s="58"/>
      <c r="CR122" s="58"/>
      <c r="CS122" s="58"/>
      <c r="CT122" s="58"/>
      <c r="CU122" s="58"/>
      <c r="CV122" s="58"/>
      <c r="CW122" s="58"/>
      <c r="CX122" s="58"/>
      <c r="CY122" s="58"/>
      <c r="CZ122" s="58"/>
      <c r="DA122" s="58"/>
      <c r="DB122" s="58"/>
      <c r="DC122" s="58"/>
      <c r="DD122" s="58"/>
      <c r="DE122" s="58"/>
      <c r="DF122" s="58"/>
      <c r="DG122" s="58"/>
      <c r="DH122" s="58"/>
      <c r="DI122" s="58"/>
      <c r="DJ122" s="58"/>
      <c r="DK122" s="58"/>
      <c r="DL122" s="58"/>
      <c r="DM122" s="58"/>
      <c r="DN122" s="58"/>
      <c r="DO122" s="58"/>
      <c r="DP122" s="58"/>
      <c r="DQ122" s="58"/>
      <c r="DR122" s="58"/>
      <c r="DS122" s="58"/>
      <c r="DT122" s="58"/>
      <c r="DU122" s="58"/>
      <c r="DV122" s="58"/>
      <c r="DW122" s="58"/>
      <c r="DX122" s="58"/>
      <c r="DY122" s="58"/>
      <c r="DZ122" s="58"/>
      <c r="EA122" s="58"/>
      <c r="EB122" s="58"/>
      <c r="EC122" s="58"/>
      <c r="ED122" s="58"/>
      <c r="EE122" s="58"/>
      <c r="EF122" s="58"/>
      <c r="EG122" s="58"/>
      <c r="EH122" s="58"/>
      <c r="EI122" s="58"/>
      <c r="EJ122" s="58"/>
      <c r="EK122" s="58"/>
      <c r="EL122" s="58"/>
      <c r="EM122" s="58"/>
      <c r="EN122" s="58"/>
      <c r="EO122" s="58"/>
    </row>
    <row r="123" spans="1:145" x14ac:dyDescent="0.2">
      <c r="A123" s="74"/>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c r="CB123" s="58"/>
      <c r="CC123" s="58"/>
      <c r="CD123" s="58"/>
      <c r="CE123" s="58"/>
      <c r="CF123" s="58"/>
      <c r="CG123" s="58"/>
      <c r="CH123" s="58"/>
      <c r="CI123" s="58"/>
      <c r="CJ123" s="58"/>
      <c r="CK123" s="58"/>
      <c r="CL123" s="58"/>
      <c r="CM123" s="58"/>
      <c r="CN123" s="58"/>
      <c r="CO123" s="58"/>
      <c r="CP123" s="58"/>
      <c r="CQ123" s="58"/>
      <c r="CR123" s="58"/>
      <c r="CS123" s="58"/>
      <c r="CT123" s="58"/>
      <c r="CU123" s="58"/>
      <c r="CV123" s="58"/>
      <c r="CW123" s="58"/>
      <c r="CX123" s="58"/>
      <c r="CY123" s="58"/>
      <c r="CZ123" s="58"/>
      <c r="DA123" s="58"/>
      <c r="DB123" s="58"/>
      <c r="DC123" s="58"/>
      <c r="DD123" s="58"/>
      <c r="DE123" s="58"/>
      <c r="DF123" s="58"/>
      <c r="DG123" s="58"/>
      <c r="DH123" s="58"/>
      <c r="DI123" s="58"/>
      <c r="DJ123" s="58"/>
      <c r="DK123" s="58"/>
      <c r="DL123" s="58"/>
      <c r="DM123" s="58"/>
      <c r="DN123" s="58"/>
      <c r="DO123" s="58"/>
      <c r="DP123" s="58"/>
      <c r="DQ123" s="58"/>
      <c r="DR123" s="58"/>
      <c r="DS123" s="58"/>
      <c r="DT123" s="58"/>
      <c r="DU123" s="58"/>
      <c r="DV123" s="58"/>
      <c r="DW123" s="58"/>
      <c r="DX123" s="58"/>
      <c r="DY123" s="58"/>
      <c r="DZ123" s="58"/>
      <c r="EA123" s="58"/>
      <c r="EB123" s="58"/>
      <c r="EC123" s="58"/>
      <c r="ED123" s="58"/>
      <c r="EE123" s="58"/>
      <c r="EF123" s="58"/>
      <c r="EG123" s="58"/>
      <c r="EH123" s="58"/>
      <c r="EI123" s="58"/>
      <c r="EJ123" s="58"/>
      <c r="EK123" s="58"/>
      <c r="EL123" s="58"/>
      <c r="EM123" s="58"/>
      <c r="EN123" s="58"/>
      <c r="EO123" s="58"/>
    </row>
    <row r="124" spans="1:145" x14ac:dyDescent="0.2">
      <c r="A124" s="11" t="s">
        <v>172</v>
      </c>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c r="CO124" s="58"/>
      <c r="CP124" s="58"/>
      <c r="CQ124" s="58"/>
      <c r="CR124" s="58"/>
      <c r="CS124" s="58"/>
      <c r="CT124" s="58"/>
      <c r="CU124" s="58"/>
      <c r="CV124" s="58"/>
      <c r="CW124" s="58"/>
      <c r="CX124" s="58"/>
      <c r="CY124" s="58"/>
      <c r="CZ124" s="58"/>
      <c r="DA124" s="58"/>
      <c r="DB124" s="58"/>
      <c r="DC124" s="58"/>
      <c r="DD124" s="58"/>
      <c r="DE124" s="58"/>
      <c r="DF124" s="58"/>
      <c r="DG124" s="58"/>
      <c r="DH124" s="58"/>
      <c r="DI124" s="58"/>
      <c r="DJ124" s="58"/>
      <c r="DK124" s="58"/>
      <c r="DL124" s="58"/>
      <c r="DM124" s="58"/>
      <c r="DN124" s="58"/>
      <c r="DO124" s="58"/>
      <c r="DP124" s="58"/>
      <c r="DQ124" s="58"/>
      <c r="DR124" s="58"/>
      <c r="DS124" s="58"/>
      <c r="DT124" s="58"/>
      <c r="DU124" s="58"/>
      <c r="DV124" s="58"/>
      <c r="DW124" s="58"/>
      <c r="DX124" s="58"/>
      <c r="DY124" s="58"/>
      <c r="DZ124" s="58"/>
      <c r="EA124" s="58"/>
      <c r="EB124" s="58"/>
      <c r="EC124" s="58"/>
      <c r="ED124" s="58"/>
      <c r="EE124" s="58"/>
      <c r="EF124" s="58"/>
      <c r="EG124" s="58"/>
      <c r="EH124" s="58"/>
      <c r="EI124" s="58"/>
      <c r="EJ124" s="58"/>
      <c r="EK124" s="58"/>
      <c r="EL124" s="58"/>
      <c r="EM124" s="58"/>
      <c r="EN124" s="58"/>
      <c r="EO124" s="58"/>
    </row>
    <row r="125" spans="1:145" outlineLevel="1" x14ac:dyDescent="0.2">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c r="CB125" s="58"/>
      <c r="CC125" s="58"/>
      <c r="CD125" s="58"/>
      <c r="CE125" s="58"/>
      <c r="CF125" s="58"/>
      <c r="CG125" s="58"/>
      <c r="CH125" s="58"/>
      <c r="CI125" s="58"/>
      <c r="CJ125" s="58"/>
      <c r="CK125" s="58"/>
      <c r="CL125" s="58"/>
      <c r="CM125" s="58"/>
      <c r="CN125" s="58"/>
      <c r="CO125" s="58"/>
      <c r="CP125" s="58"/>
      <c r="CQ125" s="58"/>
      <c r="CR125" s="58"/>
      <c r="CS125" s="58"/>
      <c r="CT125" s="58"/>
      <c r="CU125" s="58"/>
      <c r="CV125" s="58"/>
      <c r="CW125" s="58"/>
      <c r="CX125" s="58"/>
      <c r="CY125" s="58"/>
      <c r="CZ125" s="58"/>
      <c r="DA125" s="58"/>
      <c r="DB125" s="58"/>
      <c r="DC125" s="58"/>
      <c r="DD125" s="58"/>
      <c r="DE125" s="58"/>
      <c r="DF125" s="58"/>
      <c r="DG125" s="58"/>
      <c r="DH125" s="58"/>
      <c r="DI125" s="58"/>
      <c r="DJ125" s="58"/>
      <c r="DK125" s="58"/>
      <c r="DL125" s="58"/>
      <c r="DM125" s="58"/>
      <c r="DN125" s="58"/>
      <c r="DO125" s="58"/>
      <c r="DP125" s="58"/>
      <c r="DQ125" s="58"/>
      <c r="DR125" s="58"/>
      <c r="DS125" s="58"/>
      <c r="DT125" s="58"/>
      <c r="DU125" s="58"/>
      <c r="DV125" s="58"/>
      <c r="DW125" s="58"/>
      <c r="DX125" s="58"/>
      <c r="DY125" s="58"/>
      <c r="DZ125" s="58"/>
      <c r="EA125" s="58"/>
      <c r="EB125" s="58"/>
      <c r="EC125" s="58"/>
      <c r="ED125" s="58"/>
      <c r="EE125" s="58"/>
      <c r="EF125" s="58"/>
      <c r="EG125" s="58"/>
      <c r="EH125" s="58"/>
      <c r="EI125" s="58"/>
      <c r="EJ125" s="58"/>
      <c r="EK125" s="58"/>
      <c r="EL125" s="58"/>
      <c r="EM125" s="58"/>
      <c r="EN125" s="58"/>
      <c r="EO125" s="58"/>
    </row>
    <row r="126" spans="1:145" outlineLevel="1" x14ac:dyDescent="0.2">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c r="CB126" s="58"/>
      <c r="CC126" s="58"/>
      <c r="CD126" s="58"/>
      <c r="CE126" s="58"/>
      <c r="CF126" s="58"/>
      <c r="CG126" s="58"/>
      <c r="CH126" s="58"/>
      <c r="CI126" s="58"/>
      <c r="CJ126" s="58"/>
      <c r="CK126" s="58"/>
      <c r="CL126" s="58"/>
      <c r="CM126" s="58"/>
      <c r="CN126" s="58"/>
      <c r="CO126" s="58"/>
      <c r="CP126" s="58"/>
      <c r="CQ126" s="58"/>
      <c r="CR126" s="58"/>
      <c r="CS126" s="58"/>
      <c r="CT126" s="58"/>
      <c r="CU126" s="58"/>
      <c r="CV126" s="58"/>
      <c r="CW126" s="58"/>
      <c r="CX126" s="58"/>
      <c r="CY126" s="58"/>
      <c r="CZ126" s="58"/>
      <c r="DA126" s="58"/>
      <c r="DB126" s="58"/>
      <c r="DC126" s="58"/>
      <c r="DD126" s="58"/>
      <c r="DE126" s="58"/>
      <c r="DF126" s="58"/>
      <c r="DG126" s="58"/>
      <c r="DH126" s="58"/>
      <c r="DI126" s="58"/>
      <c r="DJ126" s="58"/>
      <c r="DK126" s="58"/>
      <c r="DL126" s="58"/>
      <c r="DM126" s="58"/>
      <c r="DN126" s="58"/>
      <c r="DO126" s="58"/>
      <c r="DP126" s="58"/>
      <c r="DQ126" s="58"/>
      <c r="DR126" s="58"/>
      <c r="DS126" s="58"/>
      <c r="DT126" s="58"/>
      <c r="DU126" s="58"/>
      <c r="DV126" s="58"/>
      <c r="DW126" s="58"/>
      <c r="DX126" s="58"/>
      <c r="DY126" s="58"/>
      <c r="DZ126" s="58"/>
      <c r="EA126" s="58"/>
      <c r="EB126" s="58"/>
      <c r="EC126" s="58"/>
      <c r="ED126" s="58"/>
      <c r="EE126" s="58"/>
      <c r="EF126" s="58"/>
      <c r="EG126" s="58"/>
      <c r="EH126" s="58"/>
      <c r="EI126" s="58"/>
      <c r="EJ126" s="58"/>
      <c r="EK126" s="58"/>
      <c r="EL126" s="58"/>
      <c r="EM126" s="58"/>
      <c r="EN126" s="58"/>
      <c r="EO126" s="58"/>
    </row>
    <row r="127" spans="1:145" outlineLevel="1" x14ac:dyDescent="0.2">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c r="CH127" s="58"/>
      <c r="CI127" s="58"/>
      <c r="CJ127" s="58"/>
      <c r="CK127" s="58"/>
      <c r="CL127" s="58"/>
      <c r="CM127" s="58"/>
      <c r="CN127" s="58"/>
      <c r="CO127" s="58"/>
      <c r="CP127" s="58"/>
      <c r="CQ127" s="58"/>
      <c r="CR127" s="58"/>
      <c r="CS127" s="58"/>
      <c r="CT127" s="58"/>
      <c r="CU127" s="58"/>
      <c r="CV127" s="58"/>
      <c r="CW127" s="58"/>
      <c r="CX127" s="58"/>
      <c r="CY127" s="58"/>
      <c r="CZ127" s="58"/>
      <c r="DA127" s="58"/>
      <c r="DB127" s="58"/>
      <c r="DC127" s="58"/>
      <c r="DD127" s="58"/>
      <c r="DE127" s="58"/>
      <c r="DF127" s="58"/>
      <c r="DG127" s="58"/>
      <c r="DH127" s="58"/>
      <c r="DI127" s="58"/>
      <c r="DJ127" s="58"/>
      <c r="DK127" s="58"/>
      <c r="DL127" s="58"/>
      <c r="DM127" s="58"/>
      <c r="DN127" s="58"/>
      <c r="DO127" s="58"/>
      <c r="DP127" s="58"/>
      <c r="DQ127" s="58"/>
      <c r="DR127" s="58"/>
      <c r="DS127" s="58"/>
      <c r="DT127" s="58"/>
      <c r="DU127" s="58"/>
      <c r="DV127" s="58"/>
      <c r="DW127" s="58"/>
      <c r="DX127" s="58"/>
      <c r="DY127" s="58"/>
      <c r="DZ127" s="58"/>
      <c r="EA127" s="58"/>
      <c r="EB127" s="58"/>
      <c r="EC127" s="58"/>
      <c r="ED127" s="58"/>
      <c r="EE127" s="58"/>
      <c r="EF127" s="58"/>
      <c r="EG127" s="58"/>
      <c r="EH127" s="58"/>
      <c r="EI127" s="58"/>
      <c r="EJ127" s="58"/>
      <c r="EK127" s="58"/>
      <c r="EL127" s="58"/>
      <c r="EM127" s="58"/>
      <c r="EN127" s="58"/>
      <c r="EO127" s="58"/>
    </row>
    <row r="128" spans="1:145" outlineLevel="1" x14ac:dyDescent="0.2">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c r="CG128" s="58"/>
      <c r="CH128" s="58"/>
      <c r="CI128" s="58"/>
      <c r="CJ128" s="58"/>
      <c r="CK128" s="58"/>
      <c r="CL128" s="58"/>
      <c r="CM128" s="58"/>
      <c r="CN128" s="58"/>
      <c r="CO128" s="58"/>
      <c r="CP128" s="58"/>
      <c r="CQ128" s="58"/>
      <c r="CR128" s="58"/>
      <c r="CS128" s="58"/>
      <c r="CT128" s="58"/>
      <c r="CU128" s="58"/>
      <c r="CV128" s="58"/>
      <c r="CW128" s="58"/>
      <c r="CX128" s="58"/>
      <c r="CY128" s="58"/>
      <c r="CZ128" s="58"/>
      <c r="DA128" s="58"/>
      <c r="DB128" s="58"/>
      <c r="DC128" s="58"/>
      <c r="DD128" s="58"/>
      <c r="DE128" s="58"/>
      <c r="DF128" s="58"/>
      <c r="DG128" s="58"/>
      <c r="DH128" s="58"/>
      <c r="DI128" s="58"/>
      <c r="DJ128" s="58"/>
      <c r="DK128" s="58"/>
      <c r="DL128" s="58"/>
      <c r="DM128" s="58"/>
      <c r="DN128" s="58"/>
      <c r="DO128" s="58"/>
      <c r="DP128" s="58"/>
      <c r="DQ128" s="58"/>
      <c r="DR128" s="58"/>
      <c r="DS128" s="58"/>
      <c r="DT128" s="58"/>
      <c r="DU128" s="58"/>
      <c r="DV128" s="58"/>
      <c r="DW128" s="58"/>
      <c r="DX128" s="58"/>
      <c r="DY128" s="58"/>
      <c r="DZ128" s="58"/>
      <c r="EA128" s="58"/>
      <c r="EB128" s="58"/>
      <c r="EC128" s="58"/>
      <c r="ED128" s="58"/>
      <c r="EE128" s="58"/>
      <c r="EF128" s="58"/>
      <c r="EG128" s="58"/>
      <c r="EH128" s="58"/>
      <c r="EI128" s="58"/>
      <c r="EJ128" s="58"/>
      <c r="EK128" s="58"/>
      <c r="EL128" s="58"/>
      <c r="EM128" s="58"/>
      <c r="EN128" s="58"/>
      <c r="EO128" s="58"/>
    </row>
    <row r="129" spans="44:145" outlineLevel="1" x14ac:dyDescent="0.2">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c r="CB129" s="58"/>
      <c r="CC129" s="58"/>
      <c r="CD129" s="58"/>
      <c r="CE129" s="58"/>
      <c r="CF129" s="58"/>
      <c r="CG129" s="58"/>
      <c r="CH129" s="58"/>
      <c r="CI129" s="58"/>
      <c r="CJ129" s="58"/>
      <c r="CK129" s="58"/>
      <c r="CL129" s="58"/>
      <c r="CM129" s="58"/>
      <c r="CN129" s="58"/>
      <c r="CO129" s="58"/>
      <c r="CP129" s="58"/>
      <c r="CQ129" s="58"/>
      <c r="CR129" s="58"/>
      <c r="CS129" s="58"/>
      <c r="CT129" s="58"/>
      <c r="CU129" s="58"/>
      <c r="CV129" s="58"/>
      <c r="CW129" s="58"/>
      <c r="CX129" s="58"/>
      <c r="CY129" s="58"/>
      <c r="CZ129" s="58"/>
      <c r="DA129" s="58"/>
      <c r="DB129" s="58"/>
      <c r="DC129" s="58"/>
      <c r="DD129" s="58"/>
      <c r="DE129" s="58"/>
      <c r="DF129" s="58"/>
      <c r="DG129" s="58"/>
      <c r="DH129" s="58"/>
      <c r="DI129" s="58"/>
      <c r="DJ129" s="58"/>
      <c r="DK129" s="58"/>
      <c r="DL129" s="58"/>
      <c r="DM129" s="58"/>
      <c r="DN129" s="58"/>
      <c r="DO129" s="58"/>
      <c r="DP129" s="58"/>
      <c r="DQ129" s="58"/>
      <c r="DR129" s="58"/>
      <c r="DS129" s="58"/>
      <c r="DT129" s="58"/>
      <c r="DU129" s="58"/>
      <c r="DV129" s="58"/>
      <c r="DW129" s="58"/>
      <c r="DX129" s="58"/>
      <c r="DY129" s="58"/>
      <c r="DZ129" s="58"/>
      <c r="EA129" s="58"/>
      <c r="EB129" s="58"/>
      <c r="EC129" s="58"/>
      <c r="ED129" s="58"/>
      <c r="EE129" s="58"/>
      <c r="EF129" s="58"/>
      <c r="EG129" s="58"/>
      <c r="EH129" s="58"/>
      <c r="EI129" s="58"/>
      <c r="EJ129" s="58"/>
      <c r="EK129" s="58"/>
      <c r="EL129" s="58"/>
      <c r="EM129" s="58"/>
      <c r="EN129" s="58"/>
      <c r="EO129" s="58"/>
    </row>
    <row r="130" spans="44:145" outlineLevel="1" x14ac:dyDescent="0.2">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c r="CB130" s="58"/>
      <c r="CC130" s="58"/>
      <c r="CD130" s="58"/>
      <c r="CE130" s="58"/>
      <c r="CF130" s="58"/>
      <c r="CG130" s="58"/>
      <c r="CH130" s="58"/>
      <c r="CI130" s="58"/>
      <c r="CJ130" s="58"/>
      <c r="CK130" s="58"/>
      <c r="CL130" s="58"/>
      <c r="CM130" s="58"/>
      <c r="CN130" s="58"/>
      <c r="CO130" s="58"/>
      <c r="CP130" s="58"/>
      <c r="CQ130" s="58"/>
      <c r="CR130" s="58"/>
      <c r="CS130" s="58"/>
      <c r="CT130" s="58"/>
      <c r="CU130" s="58"/>
      <c r="CV130" s="58"/>
      <c r="CW130" s="58"/>
      <c r="CX130" s="58"/>
      <c r="CY130" s="58"/>
      <c r="CZ130" s="58"/>
      <c r="DA130" s="58"/>
      <c r="DB130" s="58"/>
      <c r="DC130" s="58"/>
      <c r="DD130" s="58"/>
      <c r="DE130" s="58"/>
      <c r="DF130" s="58"/>
      <c r="DG130" s="58"/>
      <c r="DH130" s="58"/>
      <c r="DI130" s="58"/>
      <c r="DJ130" s="58"/>
      <c r="DK130" s="58"/>
      <c r="DL130" s="58"/>
      <c r="DM130" s="58"/>
      <c r="DN130" s="58"/>
      <c r="DO130" s="58"/>
      <c r="DP130" s="58"/>
      <c r="DQ130" s="58"/>
      <c r="DR130" s="58"/>
      <c r="DS130" s="58"/>
      <c r="DT130" s="58"/>
      <c r="DU130" s="58"/>
      <c r="DV130" s="58"/>
      <c r="DW130" s="58"/>
      <c r="DX130" s="58"/>
      <c r="DY130" s="58"/>
      <c r="DZ130" s="58"/>
      <c r="EA130" s="58"/>
      <c r="EB130" s="58"/>
      <c r="EC130" s="58"/>
      <c r="ED130" s="58"/>
      <c r="EE130" s="58"/>
      <c r="EF130" s="58"/>
      <c r="EG130" s="58"/>
      <c r="EH130" s="58"/>
      <c r="EI130" s="58"/>
      <c r="EJ130" s="58"/>
      <c r="EK130" s="58"/>
      <c r="EL130" s="58"/>
      <c r="EM130" s="58"/>
      <c r="EN130" s="58"/>
      <c r="EO130" s="58"/>
    </row>
    <row r="131" spans="44:145" outlineLevel="1" x14ac:dyDescent="0.2">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c r="CB131" s="58"/>
      <c r="CC131" s="58"/>
      <c r="CD131" s="58"/>
      <c r="CE131" s="58"/>
      <c r="CF131" s="58"/>
      <c r="CG131" s="58"/>
      <c r="CH131" s="58"/>
      <c r="CI131" s="58"/>
      <c r="CJ131" s="58"/>
      <c r="CK131" s="58"/>
      <c r="CL131" s="58"/>
      <c r="CM131" s="58"/>
      <c r="CN131" s="58"/>
      <c r="CO131" s="58"/>
      <c r="CP131" s="58"/>
      <c r="CQ131" s="58"/>
      <c r="CR131" s="58"/>
      <c r="CS131" s="58"/>
      <c r="CT131" s="58"/>
      <c r="CU131" s="58"/>
      <c r="CV131" s="58"/>
      <c r="CW131" s="58"/>
      <c r="CX131" s="58"/>
      <c r="CY131" s="58"/>
      <c r="CZ131" s="58"/>
      <c r="DA131" s="58"/>
      <c r="DB131" s="58"/>
      <c r="DC131" s="58"/>
      <c r="DD131" s="58"/>
      <c r="DE131" s="58"/>
      <c r="DF131" s="58"/>
      <c r="DG131" s="58"/>
      <c r="DH131" s="58"/>
      <c r="DI131" s="58"/>
      <c r="DJ131" s="58"/>
      <c r="DK131" s="58"/>
      <c r="DL131" s="58"/>
      <c r="DM131" s="58"/>
      <c r="DN131" s="58"/>
      <c r="DO131" s="58"/>
      <c r="DP131" s="58"/>
      <c r="DQ131" s="58"/>
      <c r="DR131" s="58"/>
      <c r="DS131" s="58"/>
      <c r="DT131" s="58"/>
      <c r="DU131" s="58"/>
      <c r="DV131" s="58"/>
      <c r="DW131" s="58"/>
      <c r="DX131" s="58"/>
      <c r="DY131" s="58"/>
      <c r="DZ131" s="58"/>
      <c r="EA131" s="58"/>
      <c r="EB131" s="58"/>
      <c r="EC131" s="58"/>
      <c r="ED131" s="58"/>
      <c r="EE131" s="58"/>
      <c r="EF131" s="58"/>
      <c r="EG131" s="58"/>
      <c r="EH131" s="58"/>
      <c r="EI131" s="58"/>
      <c r="EJ131" s="58"/>
      <c r="EK131" s="58"/>
      <c r="EL131" s="58"/>
      <c r="EM131" s="58"/>
      <c r="EN131" s="58"/>
      <c r="EO131" s="58"/>
    </row>
    <row r="132" spans="44:145" outlineLevel="1" x14ac:dyDescent="0.2">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c r="CO132" s="58"/>
      <c r="CP132" s="58"/>
      <c r="CQ132" s="58"/>
      <c r="CR132" s="58"/>
      <c r="CS132" s="58"/>
      <c r="CT132" s="58"/>
      <c r="CU132" s="58"/>
      <c r="CV132" s="58"/>
      <c r="CW132" s="58"/>
      <c r="CX132" s="58"/>
      <c r="CY132" s="58"/>
      <c r="CZ132" s="58"/>
      <c r="DA132" s="58"/>
      <c r="DB132" s="58"/>
      <c r="DC132" s="58"/>
      <c r="DD132" s="58"/>
      <c r="DE132" s="58"/>
      <c r="DF132" s="58"/>
      <c r="DG132" s="58"/>
      <c r="DH132" s="58"/>
      <c r="DI132" s="58"/>
      <c r="DJ132" s="58"/>
      <c r="DK132" s="58"/>
      <c r="DL132" s="58"/>
      <c r="DM132" s="58"/>
      <c r="DN132" s="58"/>
      <c r="DO132" s="58"/>
      <c r="DP132" s="58"/>
      <c r="DQ132" s="58"/>
      <c r="DR132" s="58"/>
      <c r="DS132" s="58"/>
      <c r="DT132" s="58"/>
      <c r="DU132" s="58"/>
      <c r="DV132" s="58"/>
      <c r="DW132" s="58"/>
      <c r="DX132" s="58"/>
      <c r="DY132" s="58"/>
      <c r="DZ132" s="58"/>
      <c r="EA132" s="58"/>
      <c r="EB132" s="58"/>
      <c r="EC132" s="58"/>
      <c r="ED132" s="58"/>
      <c r="EE132" s="58"/>
      <c r="EF132" s="58"/>
      <c r="EG132" s="58"/>
      <c r="EH132" s="58"/>
      <c r="EI132" s="58"/>
      <c r="EJ132" s="58"/>
      <c r="EK132" s="58"/>
      <c r="EL132" s="58"/>
      <c r="EM132" s="58"/>
      <c r="EN132" s="58"/>
      <c r="EO132" s="58"/>
    </row>
    <row r="133" spans="44:145" outlineLevel="1" x14ac:dyDescent="0.2">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E133" s="58"/>
      <c r="EF133" s="58"/>
      <c r="EG133" s="58"/>
      <c r="EH133" s="58"/>
      <c r="EI133" s="58"/>
      <c r="EJ133" s="58"/>
      <c r="EK133" s="58"/>
      <c r="EL133" s="58"/>
      <c r="EM133" s="58"/>
      <c r="EN133" s="58"/>
      <c r="EO133" s="58"/>
    </row>
    <row r="134" spans="44:145" outlineLevel="1" x14ac:dyDescent="0.2">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c r="CF134" s="58"/>
      <c r="CG134" s="58"/>
      <c r="CH134" s="58"/>
      <c r="CI134" s="58"/>
      <c r="CJ134" s="58"/>
      <c r="CK134" s="58"/>
      <c r="CL134" s="58"/>
      <c r="CM134" s="58"/>
      <c r="CN134" s="58"/>
      <c r="CO134" s="58"/>
      <c r="CP134" s="58"/>
      <c r="CQ134" s="58"/>
      <c r="CR134" s="58"/>
      <c r="CS134" s="58"/>
      <c r="CT134" s="58"/>
      <c r="CU134" s="58"/>
      <c r="CV134" s="58"/>
      <c r="CW134" s="58"/>
      <c r="CX134" s="58"/>
      <c r="CY134" s="58"/>
      <c r="CZ134" s="58"/>
      <c r="DA134" s="58"/>
      <c r="DB134" s="58"/>
      <c r="DC134" s="58"/>
      <c r="DD134" s="58"/>
      <c r="DE134" s="58"/>
      <c r="DF134" s="58"/>
      <c r="DG134" s="58"/>
      <c r="DH134" s="58"/>
      <c r="DI134" s="58"/>
      <c r="DJ134" s="58"/>
      <c r="DK134" s="58"/>
      <c r="DL134" s="58"/>
      <c r="DM134" s="58"/>
      <c r="DN134" s="58"/>
      <c r="DO134" s="58"/>
      <c r="DP134" s="58"/>
      <c r="DQ134" s="58"/>
      <c r="DR134" s="58"/>
      <c r="DS134" s="58"/>
      <c r="DT134" s="58"/>
      <c r="DU134" s="58"/>
      <c r="DV134" s="58"/>
      <c r="DW134" s="58"/>
      <c r="DX134" s="58"/>
      <c r="DY134" s="58"/>
      <c r="DZ134" s="58"/>
      <c r="EA134" s="58"/>
      <c r="EB134" s="58"/>
      <c r="EC134" s="58"/>
      <c r="ED134" s="58"/>
      <c r="EE134" s="58"/>
      <c r="EF134" s="58"/>
      <c r="EG134" s="58"/>
      <c r="EH134" s="58"/>
      <c r="EI134" s="58"/>
      <c r="EJ134" s="58"/>
      <c r="EK134" s="58"/>
      <c r="EL134" s="58"/>
      <c r="EM134" s="58"/>
      <c r="EN134" s="58"/>
      <c r="EO134" s="58"/>
    </row>
    <row r="135" spans="44:145" outlineLevel="1" x14ac:dyDescent="0.2">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c r="CO135" s="58"/>
      <c r="CP135" s="58"/>
      <c r="CQ135" s="58"/>
      <c r="CR135" s="58"/>
      <c r="CS135" s="58"/>
      <c r="CT135" s="58"/>
      <c r="CU135" s="58"/>
      <c r="CV135" s="58"/>
      <c r="CW135" s="58"/>
      <c r="CX135" s="58"/>
      <c r="CY135" s="58"/>
      <c r="CZ135" s="58"/>
      <c r="DA135" s="58"/>
      <c r="DB135" s="58"/>
      <c r="DC135" s="58"/>
      <c r="DD135" s="58"/>
      <c r="DE135" s="58"/>
      <c r="DF135" s="58"/>
      <c r="DG135" s="58"/>
      <c r="DH135" s="58"/>
      <c r="DI135" s="58"/>
      <c r="DJ135" s="58"/>
      <c r="DK135" s="58"/>
      <c r="DL135" s="58"/>
      <c r="DM135" s="58"/>
      <c r="DN135" s="58"/>
      <c r="DO135" s="58"/>
      <c r="DP135" s="58"/>
      <c r="DQ135" s="58"/>
      <c r="DR135" s="58"/>
      <c r="DS135" s="58"/>
      <c r="DT135" s="58"/>
      <c r="DU135" s="58"/>
      <c r="DV135" s="58"/>
      <c r="DW135" s="58"/>
      <c r="DX135" s="58"/>
      <c r="DY135" s="58"/>
      <c r="DZ135" s="58"/>
      <c r="EA135" s="58"/>
      <c r="EB135" s="58"/>
      <c r="EC135" s="58"/>
      <c r="ED135" s="58"/>
      <c r="EE135" s="58"/>
      <c r="EF135" s="58"/>
      <c r="EG135" s="58"/>
      <c r="EH135" s="58"/>
      <c r="EI135" s="58"/>
      <c r="EJ135" s="58"/>
      <c r="EK135" s="58"/>
      <c r="EL135" s="58"/>
      <c r="EM135" s="58"/>
      <c r="EN135" s="58"/>
      <c r="EO135" s="58"/>
    </row>
    <row r="136" spans="44:145" outlineLevel="1" x14ac:dyDescent="0.2">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8"/>
      <c r="CG136" s="58"/>
      <c r="CH136" s="58"/>
      <c r="CI136" s="58"/>
      <c r="CJ136" s="58"/>
      <c r="CK136" s="58"/>
      <c r="CL136" s="58"/>
      <c r="CM136" s="58"/>
      <c r="CN136" s="58"/>
      <c r="CO136" s="58"/>
      <c r="CP136" s="58"/>
      <c r="CQ136" s="58"/>
      <c r="CR136" s="58"/>
      <c r="CS136" s="58"/>
      <c r="CT136" s="58"/>
      <c r="CU136" s="58"/>
      <c r="CV136" s="58"/>
      <c r="CW136" s="58"/>
      <c r="CX136" s="58"/>
      <c r="CY136" s="58"/>
      <c r="CZ136" s="58"/>
      <c r="DA136" s="58"/>
      <c r="DB136" s="58"/>
      <c r="DC136" s="58"/>
      <c r="DD136" s="58"/>
      <c r="DE136" s="58"/>
      <c r="DF136" s="58"/>
      <c r="DG136" s="58"/>
      <c r="DH136" s="58"/>
      <c r="DI136" s="58"/>
      <c r="DJ136" s="58"/>
      <c r="DK136" s="58"/>
      <c r="DL136" s="58"/>
      <c r="DM136" s="58"/>
      <c r="DN136" s="58"/>
      <c r="DO136" s="58"/>
      <c r="DP136" s="58"/>
      <c r="DQ136" s="58"/>
      <c r="DR136" s="58"/>
      <c r="DS136" s="58"/>
      <c r="DT136" s="58"/>
      <c r="DU136" s="58"/>
      <c r="DV136" s="58"/>
      <c r="DW136" s="58"/>
      <c r="DX136" s="58"/>
      <c r="DY136" s="58"/>
      <c r="DZ136" s="58"/>
      <c r="EA136" s="58"/>
      <c r="EB136" s="58"/>
      <c r="EC136" s="58"/>
      <c r="ED136" s="58"/>
      <c r="EE136" s="58"/>
      <c r="EF136" s="58"/>
      <c r="EG136" s="58"/>
      <c r="EH136" s="58"/>
      <c r="EI136" s="58"/>
      <c r="EJ136" s="58"/>
      <c r="EK136" s="58"/>
      <c r="EL136" s="58"/>
      <c r="EM136" s="58"/>
      <c r="EN136" s="58"/>
      <c r="EO136" s="58"/>
    </row>
    <row r="137" spans="44:145" outlineLevel="1" x14ac:dyDescent="0.2">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c r="CH137" s="58"/>
      <c r="CI137" s="58"/>
      <c r="CJ137" s="58"/>
      <c r="CK137" s="58"/>
      <c r="CL137" s="58"/>
      <c r="CM137" s="58"/>
      <c r="CN137" s="58"/>
      <c r="CO137" s="58"/>
      <c r="CP137" s="58"/>
      <c r="CQ137" s="58"/>
      <c r="CR137" s="58"/>
      <c r="CS137" s="58"/>
      <c r="CT137" s="58"/>
      <c r="CU137" s="58"/>
      <c r="CV137" s="58"/>
      <c r="CW137" s="58"/>
      <c r="CX137" s="58"/>
      <c r="CY137" s="58"/>
      <c r="CZ137" s="58"/>
      <c r="DA137" s="58"/>
      <c r="DB137" s="58"/>
      <c r="DC137" s="58"/>
      <c r="DD137" s="58"/>
      <c r="DE137" s="58"/>
      <c r="DF137" s="58"/>
      <c r="DG137" s="58"/>
      <c r="DH137" s="58"/>
      <c r="DI137" s="58"/>
      <c r="DJ137" s="58"/>
      <c r="DK137" s="58"/>
      <c r="DL137" s="58"/>
      <c r="DM137" s="58"/>
      <c r="DN137" s="58"/>
      <c r="DO137" s="58"/>
      <c r="DP137" s="58"/>
      <c r="DQ137" s="58"/>
      <c r="DR137" s="58"/>
      <c r="DS137" s="58"/>
      <c r="DT137" s="58"/>
      <c r="DU137" s="58"/>
      <c r="DV137" s="58"/>
      <c r="DW137" s="58"/>
      <c r="DX137" s="58"/>
      <c r="DY137" s="58"/>
      <c r="DZ137" s="58"/>
      <c r="EA137" s="58"/>
      <c r="EB137" s="58"/>
      <c r="EC137" s="58"/>
      <c r="ED137" s="58"/>
      <c r="EE137" s="58"/>
      <c r="EF137" s="58"/>
      <c r="EG137" s="58"/>
      <c r="EH137" s="58"/>
      <c r="EI137" s="58"/>
      <c r="EJ137" s="58"/>
      <c r="EK137" s="58"/>
      <c r="EL137" s="58"/>
      <c r="EM137" s="58"/>
      <c r="EN137" s="58"/>
      <c r="EO137" s="58"/>
    </row>
    <row r="138" spans="44:145" outlineLevel="1" x14ac:dyDescent="0.2">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c r="CG138" s="58"/>
      <c r="CH138" s="58"/>
      <c r="CI138" s="58"/>
      <c r="CJ138" s="58"/>
      <c r="CK138" s="58"/>
      <c r="CL138" s="58"/>
      <c r="CM138" s="58"/>
      <c r="CN138" s="58"/>
      <c r="CO138" s="58"/>
      <c r="CP138" s="58"/>
      <c r="CQ138" s="58"/>
      <c r="CR138" s="58"/>
      <c r="CS138" s="58"/>
      <c r="CT138" s="58"/>
      <c r="CU138" s="58"/>
      <c r="CV138" s="58"/>
      <c r="CW138" s="58"/>
      <c r="CX138" s="58"/>
      <c r="CY138" s="58"/>
      <c r="CZ138" s="58"/>
      <c r="DA138" s="58"/>
      <c r="DB138" s="58"/>
      <c r="DC138" s="58"/>
      <c r="DD138" s="58"/>
      <c r="DE138" s="58"/>
      <c r="DF138" s="58"/>
      <c r="DG138" s="58"/>
      <c r="DH138" s="58"/>
      <c r="DI138" s="58"/>
      <c r="DJ138" s="58"/>
      <c r="DK138" s="58"/>
      <c r="DL138" s="58"/>
      <c r="DM138" s="58"/>
      <c r="DN138" s="58"/>
      <c r="DO138" s="58"/>
      <c r="DP138" s="58"/>
      <c r="DQ138" s="58"/>
      <c r="DR138" s="58"/>
      <c r="DS138" s="58"/>
      <c r="DT138" s="58"/>
      <c r="DU138" s="58"/>
      <c r="DV138" s="58"/>
      <c r="DW138" s="58"/>
      <c r="DX138" s="58"/>
      <c r="DY138" s="58"/>
      <c r="DZ138" s="58"/>
      <c r="EA138" s="58"/>
      <c r="EB138" s="58"/>
      <c r="EC138" s="58"/>
      <c r="ED138" s="58"/>
      <c r="EE138" s="58"/>
      <c r="EF138" s="58"/>
      <c r="EG138" s="58"/>
      <c r="EH138" s="58"/>
      <c r="EI138" s="58"/>
      <c r="EJ138" s="58"/>
      <c r="EK138" s="58"/>
      <c r="EL138" s="58"/>
      <c r="EM138" s="58"/>
      <c r="EN138" s="58"/>
      <c r="EO138" s="58"/>
    </row>
    <row r="139" spans="44:145" outlineLevel="1" x14ac:dyDescent="0.2">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c r="CC139" s="58"/>
      <c r="CD139" s="58"/>
      <c r="CE139" s="58"/>
      <c r="CF139" s="58"/>
      <c r="CG139" s="58"/>
      <c r="CH139" s="58"/>
      <c r="CI139" s="58"/>
      <c r="CJ139" s="58"/>
      <c r="CK139" s="58"/>
      <c r="CL139" s="58"/>
      <c r="CM139" s="58"/>
      <c r="CN139" s="58"/>
      <c r="CO139" s="58"/>
      <c r="CP139" s="58"/>
      <c r="CQ139" s="58"/>
      <c r="CR139" s="58"/>
      <c r="CS139" s="58"/>
      <c r="CT139" s="58"/>
      <c r="CU139" s="58"/>
      <c r="CV139" s="58"/>
      <c r="CW139" s="58"/>
      <c r="CX139" s="58"/>
      <c r="CY139" s="58"/>
      <c r="CZ139" s="58"/>
      <c r="DA139" s="58"/>
      <c r="DB139" s="58"/>
      <c r="DC139" s="58"/>
      <c r="DD139" s="58"/>
      <c r="DE139" s="58"/>
      <c r="DF139" s="58"/>
      <c r="DG139" s="58"/>
      <c r="DH139" s="58"/>
      <c r="DI139" s="58"/>
      <c r="DJ139" s="58"/>
      <c r="DK139" s="58"/>
      <c r="DL139" s="58"/>
      <c r="DM139" s="58"/>
      <c r="DN139" s="58"/>
      <c r="DO139" s="58"/>
      <c r="DP139" s="58"/>
      <c r="DQ139" s="58"/>
      <c r="DR139" s="58"/>
      <c r="DS139" s="58"/>
      <c r="DT139" s="58"/>
      <c r="DU139" s="58"/>
      <c r="DV139" s="58"/>
      <c r="DW139" s="58"/>
      <c r="DX139" s="58"/>
      <c r="DY139" s="58"/>
      <c r="DZ139" s="58"/>
      <c r="EA139" s="58"/>
      <c r="EB139" s="58"/>
      <c r="EC139" s="58"/>
      <c r="ED139" s="58"/>
      <c r="EE139" s="58"/>
      <c r="EF139" s="58"/>
      <c r="EG139" s="58"/>
      <c r="EH139" s="58"/>
      <c r="EI139" s="58"/>
      <c r="EJ139" s="58"/>
      <c r="EK139" s="58"/>
      <c r="EL139" s="58"/>
      <c r="EM139" s="58"/>
      <c r="EN139" s="58"/>
      <c r="EO139" s="58"/>
    </row>
    <row r="140" spans="44:145" outlineLevel="1" x14ac:dyDescent="0.2">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c r="CH140" s="58"/>
      <c r="CI140" s="58"/>
      <c r="CJ140" s="58"/>
      <c r="CK140" s="58"/>
      <c r="CL140" s="58"/>
      <c r="CM140" s="58"/>
      <c r="CN140" s="58"/>
      <c r="CO140" s="58"/>
      <c r="CP140" s="58"/>
      <c r="CQ140" s="58"/>
      <c r="CR140" s="58"/>
      <c r="CS140" s="58"/>
      <c r="CT140" s="58"/>
      <c r="CU140" s="58"/>
      <c r="CV140" s="58"/>
      <c r="CW140" s="58"/>
      <c r="CX140" s="58"/>
      <c r="CY140" s="58"/>
      <c r="CZ140" s="58"/>
      <c r="DA140" s="58"/>
      <c r="DB140" s="58"/>
      <c r="DC140" s="58"/>
      <c r="DD140" s="58"/>
      <c r="DE140" s="58"/>
      <c r="DF140" s="58"/>
      <c r="DG140" s="58"/>
      <c r="DH140" s="58"/>
      <c r="DI140" s="58"/>
      <c r="DJ140" s="58"/>
      <c r="DK140" s="58"/>
      <c r="DL140" s="58"/>
      <c r="DM140" s="58"/>
      <c r="DN140" s="58"/>
      <c r="DO140" s="58"/>
      <c r="DP140" s="58"/>
      <c r="DQ140" s="58"/>
      <c r="DR140" s="58"/>
      <c r="DS140" s="58"/>
      <c r="DT140" s="58"/>
      <c r="DU140" s="58"/>
      <c r="DV140" s="58"/>
      <c r="DW140" s="58"/>
      <c r="DX140" s="58"/>
      <c r="DY140" s="58"/>
      <c r="DZ140" s="58"/>
      <c r="EA140" s="58"/>
      <c r="EB140" s="58"/>
      <c r="EC140" s="58"/>
      <c r="ED140" s="58"/>
      <c r="EE140" s="58"/>
      <c r="EF140" s="58"/>
      <c r="EG140" s="58"/>
      <c r="EH140" s="58"/>
      <c r="EI140" s="58"/>
      <c r="EJ140" s="58"/>
      <c r="EK140" s="58"/>
      <c r="EL140" s="58"/>
      <c r="EM140" s="58"/>
      <c r="EN140" s="58"/>
      <c r="EO140" s="58"/>
    </row>
    <row r="141" spans="44:145" outlineLevel="1" x14ac:dyDescent="0.2">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58"/>
      <c r="DA141" s="58"/>
      <c r="DB141" s="58"/>
      <c r="DC141" s="58"/>
      <c r="DD141" s="58"/>
      <c r="DE141" s="58"/>
      <c r="DF141" s="58"/>
      <c r="DG141" s="58"/>
      <c r="DH141" s="58"/>
      <c r="DI141" s="58"/>
      <c r="DJ141" s="58"/>
      <c r="DK141" s="58"/>
      <c r="DL141" s="58"/>
      <c r="DM141" s="58"/>
      <c r="DN141" s="58"/>
      <c r="DO141" s="58"/>
      <c r="DP141" s="58"/>
      <c r="DQ141" s="58"/>
      <c r="DR141" s="58"/>
      <c r="DS141" s="58"/>
      <c r="DT141" s="58"/>
      <c r="DU141" s="58"/>
      <c r="DV141" s="58"/>
      <c r="DW141" s="58"/>
      <c r="DX141" s="58"/>
      <c r="DY141" s="58"/>
      <c r="DZ141" s="58"/>
      <c r="EA141" s="58"/>
      <c r="EB141" s="58"/>
      <c r="EC141" s="58"/>
      <c r="ED141" s="58"/>
      <c r="EE141" s="58"/>
      <c r="EF141" s="58"/>
      <c r="EG141" s="58"/>
      <c r="EH141" s="58"/>
      <c r="EI141" s="58"/>
      <c r="EJ141" s="58"/>
      <c r="EK141" s="58"/>
      <c r="EL141" s="58"/>
      <c r="EM141" s="58"/>
      <c r="EN141" s="58"/>
      <c r="EO141" s="58"/>
    </row>
    <row r="142" spans="44:145" outlineLevel="1" x14ac:dyDescent="0.2">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c r="CH142" s="58"/>
      <c r="CI142" s="58"/>
      <c r="CJ142" s="58"/>
      <c r="CK142" s="58"/>
      <c r="CL142" s="58"/>
      <c r="CM142" s="58"/>
      <c r="CN142" s="58"/>
      <c r="CO142" s="58"/>
      <c r="CP142" s="58"/>
      <c r="CQ142" s="58"/>
      <c r="CR142" s="58"/>
      <c r="CS142" s="58"/>
      <c r="CT142" s="58"/>
      <c r="CU142" s="58"/>
      <c r="CV142" s="58"/>
      <c r="CW142" s="58"/>
      <c r="CX142" s="58"/>
      <c r="CY142" s="58"/>
      <c r="CZ142" s="58"/>
      <c r="DA142" s="58"/>
      <c r="DB142" s="58"/>
      <c r="DC142" s="58"/>
      <c r="DD142" s="58"/>
      <c r="DE142" s="58"/>
      <c r="DF142" s="58"/>
      <c r="DG142" s="58"/>
      <c r="DH142" s="58"/>
      <c r="DI142" s="58"/>
      <c r="DJ142" s="58"/>
      <c r="DK142" s="58"/>
      <c r="DL142" s="58"/>
      <c r="DM142" s="58"/>
      <c r="DN142" s="58"/>
      <c r="DO142" s="58"/>
      <c r="DP142" s="58"/>
      <c r="DQ142" s="58"/>
      <c r="DR142" s="58"/>
      <c r="DS142" s="58"/>
      <c r="DT142" s="58"/>
      <c r="DU142" s="58"/>
      <c r="DV142" s="58"/>
      <c r="DW142" s="58"/>
      <c r="DX142" s="58"/>
      <c r="DY142" s="58"/>
      <c r="DZ142" s="58"/>
      <c r="EA142" s="58"/>
      <c r="EB142" s="58"/>
      <c r="EC142" s="58"/>
      <c r="ED142" s="58"/>
      <c r="EE142" s="58"/>
      <c r="EF142" s="58"/>
      <c r="EG142" s="58"/>
      <c r="EH142" s="58"/>
      <c r="EI142" s="58"/>
      <c r="EJ142" s="58"/>
      <c r="EK142" s="58"/>
      <c r="EL142" s="58"/>
      <c r="EM142" s="58"/>
      <c r="EN142" s="58"/>
      <c r="EO142" s="58"/>
    </row>
    <row r="143" spans="44:145" outlineLevel="1" x14ac:dyDescent="0.2">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c r="CB143" s="58"/>
      <c r="CC143" s="58"/>
      <c r="CD143" s="58"/>
      <c r="CE143" s="58"/>
      <c r="CF143" s="58"/>
      <c r="CG143" s="58"/>
      <c r="CH143" s="58"/>
      <c r="CI143" s="58"/>
      <c r="CJ143" s="58"/>
      <c r="CK143" s="58"/>
      <c r="CL143" s="58"/>
      <c r="CM143" s="58"/>
      <c r="CN143" s="58"/>
      <c r="CO143" s="58"/>
      <c r="CP143" s="58"/>
      <c r="CQ143" s="58"/>
      <c r="CR143" s="58"/>
      <c r="CS143" s="58"/>
      <c r="CT143" s="58"/>
      <c r="CU143" s="58"/>
      <c r="CV143" s="58"/>
      <c r="CW143" s="58"/>
      <c r="CX143" s="58"/>
      <c r="CY143" s="58"/>
      <c r="CZ143" s="58"/>
      <c r="DA143" s="58"/>
      <c r="DB143" s="58"/>
      <c r="DC143" s="58"/>
      <c r="DD143" s="58"/>
      <c r="DE143" s="58"/>
      <c r="DF143" s="58"/>
      <c r="DG143" s="58"/>
      <c r="DH143" s="58"/>
      <c r="DI143" s="58"/>
      <c r="DJ143" s="58"/>
      <c r="DK143" s="58"/>
      <c r="DL143" s="58"/>
      <c r="DM143" s="58"/>
      <c r="DN143" s="58"/>
      <c r="DO143" s="58"/>
      <c r="DP143" s="58"/>
      <c r="DQ143" s="58"/>
      <c r="DR143" s="58"/>
      <c r="DS143" s="58"/>
      <c r="DT143" s="58"/>
      <c r="DU143" s="58"/>
      <c r="DV143" s="58"/>
      <c r="DW143" s="58"/>
      <c r="DX143" s="58"/>
      <c r="DY143" s="58"/>
      <c r="DZ143" s="58"/>
      <c r="EA143" s="58"/>
      <c r="EB143" s="58"/>
      <c r="EC143" s="58"/>
      <c r="ED143" s="58"/>
      <c r="EE143" s="58"/>
      <c r="EF143" s="58"/>
      <c r="EG143" s="58"/>
      <c r="EH143" s="58"/>
      <c r="EI143" s="58"/>
      <c r="EJ143" s="58"/>
      <c r="EK143" s="58"/>
      <c r="EL143" s="58"/>
      <c r="EM143" s="58"/>
      <c r="EN143" s="58"/>
      <c r="EO143" s="58"/>
    </row>
    <row r="144" spans="44:145" outlineLevel="1" x14ac:dyDescent="0.2">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c r="CB144" s="58"/>
      <c r="CC144" s="58"/>
      <c r="CD144" s="58"/>
      <c r="CE144" s="58"/>
      <c r="CF144" s="58"/>
      <c r="CG144" s="58"/>
      <c r="CH144" s="58"/>
      <c r="CI144" s="58"/>
      <c r="CJ144" s="58"/>
      <c r="CK144" s="58"/>
      <c r="CL144" s="58"/>
      <c r="CM144" s="58"/>
      <c r="CN144" s="58"/>
      <c r="CO144" s="58"/>
      <c r="CP144" s="58"/>
      <c r="CQ144" s="58"/>
      <c r="CR144" s="58"/>
      <c r="CS144" s="58"/>
      <c r="CT144" s="58"/>
      <c r="CU144" s="58"/>
      <c r="CV144" s="58"/>
      <c r="CW144" s="58"/>
      <c r="CX144" s="58"/>
      <c r="CY144" s="58"/>
      <c r="CZ144" s="58"/>
      <c r="DA144" s="58"/>
      <c r="DB144" s="58"/>
      <c r="DC144" s="58"/>
      <c r="DD144" s="58"/>
      <c r="DE144" s="58"/>
      <c r="DF144" s="58"/>
      <c r="DG144" s="58"/>
      <c r="DH144" s="58"/>
      <c r="DI144" s="58"/>
      <c r="DJ144" s="58"/>
      <c r="DK144" s="58"/>
      <c r="DL144" s="58"/>
      <c r="DM144" s="58"/>
      <c r="DN144" s="58"/>
      <c r="DO144" s="58"/>
      <c r="DP144" s="58"/>
      <c r="DQ144" s="58"/>
      <c r="DR144" s="58"/>
      <c r="DS144" s="58"/>
      <c r="DT144" s="58"/>
      <c r="DU144" s="58"/>
      <c r="DV144" s="58"/>
      <c r="DW144" s="58"/>
      <c r="DX144" s="58"/>
      <c r="DY144" s="58"/>
      <c r="DZ144" s="58"/>
      <c r="EA144" s="58"/>
      <c r="EB144" s="58"/>
      <c r="EC144" s="58"/>
      <c r="ED144" s="58"/>
      <c r="EE144" s="58"/>
      <c r="EF144" s="58"/>
      <c r="EG144" s="58"/>
      <c r="EH144" s="58"/>
      <c r="EI144" s="58"/>
      <c r="EJ144" s="58"/>
      <c r="EK144" s="58"/>
      <c r="EL144" s="58"/>
      <c r="EM144" s="58"/>
      <c r="EN144" s="58"/>
      <c r="EO144" s="58"/>
    </row>
    <row r="145" spans="1:145" x14ac:dyDescent="0.2">
      <c r="A145" s="74"/>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c r="CB145" s="58"/>
      <c r="CC145" s="58"/>
      <c r="CD145" s="58"/>
      <c r="CE145" s="58"/>
      <c r="CF145" s="58"/>
      <c r="CG145" s="58"/>
      <c r="CH145" s="58"/>
      <c r="CI145" s="58"/>
      <c r="CJ145" s="58"/>
      <c r="CK145" s="58"/>
      <c r="CL145" s="58"/>
      <c r="CM145" s="58"/>
      <c r="CN145" s="58"/>
      <c r="CO145" s="58"/>
      <c r="CP145" s="58"/>
      <c r="CQ145" s="58"/>
      <c r="CR145" s="58"/>
      <c r="CS145" s="58"/>
      <c r="CT145" s="58"/>
      <c r="CU145" s="58"/>
      <c r="CV145" s="58"/>
      <c r="CW145" s="58"/>
      <c r="CX145" s="58"/>
      <c r="CY145" s="58"/>
      <c r="CZ145" s="58"/>
      <c r="DA145" s="58"/>
      <c r="DB145" s="58"/>
      <c r="DC145" s="58"/>
      <c r="DD145" s="58"/>
      <c r="DE145" s="58"/>
      <c r="DF145" s="58"/>
      <c r="DG145" s="58"/>
      <c r="DH145" s="58"/>
      <c r="DI145" s="58"/>
      <c r="DJ145" s="58"/>
      <c r="DK145" s="58"/>
      <c r="DL145" s="58"/>
      <c r="DM145" s="58"/>
      <c r="DN145" s="58"/>
      <c r="DO145" s="58"/>
      <c r="DP145" s="58"/>
      <c r="DQ145" s="58"/>
      <c r="DR145" s="58"/>
      <c r="DS145" s="58"/>
      <c r="DT145" s="58"/>
      <c r="DU145" s="58"/>
      <c r="DV145" s="58"/>
      <c r="DW145" s="58"/>
      <c r="DX145" s="58"/>
      <c r="DY145" s="58"/>
      <c r="DZ145" s="58"/>
      <c r="EA145" s="58"/>
      <c r="EB145" s="58"/>
      <c r="EC145" s="58"/>
      <c r="ED145" s="58"/>
      <c r="EE145" s="58"/>
      <c r="EF145" s="58"/>
      <c r="EG145" s="58"/>
      <c r="EH145" s="58"/>
      <c r="EI145" s="58"/>
      <c r="EJ145" s="58"/>
      <c r="EK145" s="58"/>
      <c r="EL145" s="58"/>
      <c r="EM145" s="58"/>
      <c r="EN145" s="58"/>
      <c r="EO145" s="58"/>
    </row>
    <row r="146" spans="1:145" x14ac:dyDescent="0.2">
      <c r="A146" s="11" t="s">
        <v>173</v>
      </c>
      <c r="AR146" s="58" t="s">
        <v>208</v>
      </c>
      <c r="AS146" s="58"/>
      <c r="AT146" s="58"/>
      <c r="AU146" s="58">
        <v>10</v>
      </c>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c r="CB146" s="58"/>
      <c r="CC146" s="58"/>
      <c r="CD146" s="58"/>
      <c r="CE146" s="58"/>
      <c r="CF146" s="58"/>
      <c r="CG146" s="58"/>
      <c r="CH146" s="58"/>
      <c r="CI146" s="58"/>
      <c r="CJ146" s="58"/>
      <c r="CK146" s="58"/>
      <c r="CL146" s="58"/>
      <c r="CM146" s="58"/>
      <c r="CN146" s="58"/>
      <c r="CO146" s="58"/>
      <c r="CP146" s="58"/>
      <c r="CQ146" s="58"/>
      <c r="CR146" s="58"/>
      <c r="CS146" s="58"/>
      <c r="CT146" s="58"/>
      <c r="CU146" s="58"/>
      <c r="CV146" s="58"/>
      <c r="CW146" s="58"/>
      <c r="CX146" s="58"/>
      <c r="CY146" s="58"/>
      <c r="CZ146" s="58"/>
      <c r="DA146" s="58"/>
      <c r="DB146" s="58"/>
      <c r="DC146" s="58"/>
      <c r="DD146" s="58"/>
      <c r="DE146" s="58"/>
      <c r="DF146" s="58"/>
      <c r="DG146" s="58"/>
      <c r="DH146" s="58"/>
      <c r="DI146" s="58"/>
      <c r="DJ146" s="58"/>
      <c r="DK146" s="58"/>
      <c r="DL146" s="58"/>
      <c r="DM146" s="58"/>
      <c r="DN146" s="58"/>
      <c r="DO146" s="58"/>
      <c r="DP146" s="58"/>
      <c r="DQ146" s="58"/>
      <c r="DR146" s="58"/>
      <c r="DS146" s="58"/>
      <c r="DT146" s="58"/>
      <c r="DU146" s="58"/>
      <c r="DV146" s="58"/>
      <c r="DW146" s="58"/>
      <c r="DX146" s="58"/>
      <c r="DY146" s="58"/>
      <c r="DZ146" s="58"/>
      <c r="EA146" s="58"/>
      <c r="EB146" s="58"/>
      <c r="EC146" s="58"/>
      <c r="ED146" s="58"/>
      <c r="EE146" s="58"/>
      <c r="EF146" s="58"/>
      <c r="EG146" s="58"/>
      <c r="EH146" s="58"/>
      <c r="EI146" s="58"/>
      <c r="EJ146" s="58"/>
      <c r="EK146" s="58"/>
      <c r="EL146" s="58"/>
      <c r="EM146" s="58"/>
      <c r="EN146" s="58"/>
      <c r="EO146" s="58"/>
    </row>
    <row r="147" spans="1:145" outlineLevel="1" x14ac:dyDescent="0.2">
      <c r="E147" s="25" t="s">
        <v>207</v>
      </c>
      <c r="F147" s="57">
        <f>$AU$146/20</f>
        <v>0.5</v>
      </c>
      <c r="AR147" s="58" t="s">
        <v>188</v>
      </c>
      <c r="AS147" s="58">
        <v>0</v>
      </c>
      <c r="AT147" s="58">
        <v>0.01</v>
      </c>
      <c r="AU147" s="58">
        <v>0.02</v>
      </c>
      <c r="AV147" s="58">
        <v>0.03</v>
      </c>
      <c r="AW147" s="58">
        <v>0.04</v>
      </c>
      <c r="AX147" s="58">
        <v>0.05</v>
      </c>
      <c r="AY147" s="58">
        <v>6.0000000000000005E-2</v>
      </c>
      <c r="AZ147" s="58">
        <v>7.0000000000000007E-2</v>
      </c>
      <c r="BA147" s="58">
        <v>0.08</v>
      </c>
      <c r="BB147" s="58">
        <v>0.09</v>
      </c>
      <c r="BC147" s="58">
        <v>9.9999999999999992E-2</v>
      </c>
      <c r="BD147" s="58">
        <v>0.10999999999999999</v>
      </c>
      <c r="BE147" s="58">
        <v>0.11999999999999998</v>
      </c>
      <c r="BF147" s="58">
        <v>0.12999999999999998</v>
      </c>
      <c r="BG147" s="58">
        <v>0.13999999999999999</v>
      </c>
      <c r="BH147" s="58">
        <v>0.15</v>
      </c>
      <c r="BI147" s="58">
        <v>0.16</v>
      </c>
      <c r="BJ147" s="58">
        <v>0.17</v>
      </c>
      <c r="BK147" s="58">
        <v>0.18000000000000002</v>
      </c>
      <c r="BL147" s="58">
        <v>0.19000000000000003</v>
      </c>
      <c r="BM147" s="58">
        <v>0.20000000000000004</v>
      </c>
      <c r="BN147" s="58">
        <v>0.21000000000000005</v>
      </c>
      <c r="BO147" s="58">
        <v>0.22000000000000006</v>
      </c>
      <c r="BP147" s="58">
        <v>0.23000000000000007</v>
      </c>
      <c r="BQ147" s="58">
        <v>0.24000000000000007</v>
      </c>
      <c r="BR147" s="58">
        <v>0.25000000000000006</v>
      </c>
      <c r="BS147" s="58">
        <v>0.26000000000000006</v>
      </c>
      <c r="BT147" s="58">
        <v>0.27000000000000007</v>
      </c>
      <c r="BU147" s="58">
        <v>0.28000000000000008</v>
      </c>
      <c r="BV147" s="58">
        <v>0.29000000000000009</v>
      </c>
      <c r="BW147" s="58">
        <v>0.3000000000000001</v>
      </c>
      <c r="BX147" s="58">
        <v>0.31000000000000011</v>
      </c>
      <c r="BY147" s="58">
        <v>0.32000000000000012</v>
      </c>
      <c r="BZ147" s="58">
        <v>0.33000000000000013</v>
      </c>
      <c r="CA147" s="58">
        <v>0.34000000000000014</v>
      </c>
      <c r="CB147" s="58">
        <v>0.35000000000000014</v>
      </c>
      <c r="CC147" s="58">
        <v>0.36000000000000015</v>
      </c>
      <c r="CD147" s="58">
        <v>0.37000000000000016</v>
      </c>
      <c r="CE147" s="58">
        <v>0.38000000000000017</v>
      </c>
      <c r="CF147" s="58">
        <v>0.39000000000000018</v>
      </c>
      <c r="CG147" s="58">
        <v>0.40000000000000019</v>
      </c>
      <c r="CH147" s="58">
        <v>0.4100000000000002</v>
      </c>
      <c r="CI147" s="58">
        <v>0.42000000000000021</v>
      </c>
      <c r="CJ147" s="58">
        <v>0.43000000000000022</v>
      </c>
      <c r="CK147" s="58">
        <v>0.44000000000000022</v>
      </c>
      <c r="CL147" s="58">
        <v>0.45000000000000023</v>
      </c>
      <c r="CM147" s="58">
        <v>0.46000000000000024</v>
      </c>
      <c r="CN147" s="58">
        <v>0.47000000000000025</v>
      </c>
      <c r="CO147" s="58">
        <v>0.48000000000000026</v>
      </c>
      <c r="CP147" s="58">
        <v>0.49000000000000027</v>
      </c>
      <c r="CQ147" s="58">
        <v>0.50000000000000022</v>
      </c>
      <c r="CR147" s="58">
        <v>0.51000000000000023</v>
      </c>
      <c r="CS147" s="58">
        <v>0.52000000000000024</v>
      </c>
      <c r="CT147" s="58">
        <v>0.53000000000000025</v>
      </c>
      <c r="CU147" s="58">
        <v>0.54000000000000026</v>
      </c>
      <c r="CV147" s="58">
        <v>0.55000000000000027</v>
      </c>
      <c r="CW147" s="58">
        <v>0.56000000000000028</v>
      </c>
      <c r="CX147" s="58">
        <v>0.57000000000000028</v>
      </c>
      <c r="CY147" s="58">
        <v>0.58000000000000029</v>
      </c>
      <c r="CZ147" s="58">
        <v>0.5900000000000003</v>
      </c>
      <c r="DA147" s="58">
        <v>0.60000000000000031</v>
      </c>
      <c r="DB147" s="58">
        <v>0.61000000000000032</v>
      </c>
      <c r="DC147" s="58">
        <v>0.62000000000000033</v>
      </c>
      <c r="DD147" s="58">
        <v>0.63000000000000034</v>
      </c>
      <c r="DE147" s="58">
        <v>0.64000000000000035</v>
      </c>
      <c r="DF147" s="58">
        <v>0.65000000000000036</v>
      </c>
      <c r="DG147" s="58">
        <v>0.66000000000000036</v>
      </c>
      <c r="DH147" s="58">
        <v>0.67000000000000037</v>
      </c>
      <c r="DI147" s="58">
        <v>0.68000000000000038</v>
      </c>
      <c r="DJ147" s="58">
        <v>0.69000000000000039</v>
      </c>
      <c r="DK147" s="58">
        <v>0.7000000000000004</v>
      </c>
      <c r="DL147" s="58">
        <v>0.71000000000000041</v>
      </c>
      <c r="DM147" s="58">
        <v>0.72000000000000042</v>
      </c>
      <c r="DN147" s="58">
        <v>0.73000000000000043</v>
      </c>
      <c r="DO147" s="58">
        <v>0.74000000000000044</v>
      </c>
      <c r="DP147" s="58">
        <v>0.75000000000000044</v>
      </c>
      <c r="DQ147" s="58">
        <v>0.76000000000000045</v>
      </c>
      <c r="DR147" s="58">
        <v>0.77000000000000046</v>
      </c>
      <c r="DS147" s="58">
        <v>0.78000000000000047</v>
      </c>
      <c r="DT147" s="58">
        <v>0.79000000000000048</v>
      </c>
      <c r="DU147" s="58">
        <v>0.80000000000000049</v>
      </c>
      <c r="DV147" s="58">
        <v>0.8100000000000005</v>
      </c>
      <c r="DW147" s="58">
        <v>0.82000000000000051</v>
      </c>
      <c r="DX147" s="58">
        <v>0.83000000000000052</v>
      </c>
      <c r="DY147" s="58">
        <v>0.84000000000000052</v>
      </c>
      <c r="DZ147" s="58">
        <v>0.85000000000000053</v>
      </c>
      <c r="EA147" s="58">
        <v>0.86000000000000054</v>
      </c>
      <c r="EB147" s="58">
        <v>0.87000000000000055</v>
      </c>
      <c r="EC147" s="58">
        <v>0.88000000000000056</v>
      </c>
      <c r="ED147" s="58">
        <v>0.89000000000000057</v>
      </c>
      <c r="EE147" s="58">
        <v>0.90000000000000058</v>
      </c>
      <c r="EF147" s="58">
        <v>0.91000000000000059</v>
      </c>
      <c r="EG147" s="58">
        <v>0.9200000000000006</v>
      </c>
      <c r="EH147" s="58">
        <v>0.9300000000000006</v>
      </c>
      <c r="EI147" s="58">
        <v>0.94000000000000061</v>
      </c>
      <c r="EJ147" s="58">
        <v>0.95000000000000062</v>
      </c>
      <c r="EK147" s="58">
        <v>0.96000000000000063</v>
      </c>
      <c r="EL147" s="58">
        <v>0.97000000000000064</v>
      </c>
      <c r="EM147" s="58">
        <v>0.98000000000000065</v>
      </c>
      <c r="EN147" s="58">
        <v>0.99000000000000066</v>
      </c>
      <c r="EO147" s="58">
        <v>1.0000000000000007</v>
      </c>
    </row>
    <row r="148" spans="1:145" outlineLevel="1" x14ac:dyDescent="0.2">
      <c r="AR148" s="58" t="s">
        <v>209</v>
      </c>
      <c r="AS148" s="58">
        <v>1</v>
      </c>
      <c r="AT148" s="58">
        <v>0.94444444444444442</v>
      </c>
      <c r="AU148" s="58">
        <v>0.95555555555555549</v>
      </c>
      <c r="AV148" s="58">
        <v>0.94444444444444442</v>
      </c>
      <c r="AW148" s="58">
        <v>0.94444444444444442</v>
      </c>
      <c r="AX148" s="58">
        <v>0.94444444444444442</v>
      </c>
      <c r="AY148" s="58">
        <v>0.93333333333333335</v>
      </c>
      <c r="AZ148" s="58">
        <v>0.92222222222222228</v>
      </c>
      <c r="BA148" s="58">
        <v>0.91111111111111098</v>
      </c>
      <c r="BB148" s="58">
        <v>0.89999999999999991</v>
      </c>
      <c r="BC148" s="58">
        <v>0.88888888888888884</v>
      </c>
      <c r="BD148" s="58">
        <v>0.88888888888888884</v>
      </c>
      <c r="BE148" s="58">
        <v>0.88888888888888884</v>
      </c>
      <c r="BF148" s="58">
        <v>0.88888888888888884</v>
      </c>
      <c r="BG148" s="58">
        <v>0.88888888888888884</v>
      </c>
      <c r="BH148" s="58">
        <v>0.88888888888888884</v>
      </c>
      <c r="BI148" s="58">
        <v>0.88888888888888884</v>
      </c>
      <c r="BJ148" s="58">
        <v>0.88888888888888884</v>
      </c>
      <c r="BK148" s="58">
        <v>0.88888888888888884</v>
      </c>
      <c r="BL148" s="58">
        <v>0.88888888888888884</v>
      </c>
      <c r="BM148" s="58">
        <v>0.88888888888888884</v>
      </c>
      <c r="BN148" s="58">
        <v>0.88888888888888884</v>
      </c>
      <c r="BO148" s="58">
        <v>0.88888888888888884</v>
      </c>
      <c r="BP148" s="58">
        <v>0.88888888888888884</v>
      </c>
      <c r="BQ148" s="58">
        <v>0.88888888888888884</v>
      </c>
      <c r="BR148" s="58">
        <v>0.88888888888888884</v>
      </c>
      <c r="BS148" s="58">
        <v>0.88888888888888884</v>
      </c>
      <c r="BT148" s="58">
        <v>0.88888888888888884</v>
      </c>
      <c r="BU148" s="58">
        <v>0.88888888888888884</v>
      </c>
      <c r="BV148" s="58">
        <v>0.88888888888888884</v>
      </c>
      <c r="BW148" s="58">
        <v>0.88888888888888884</v>
      </c>
      <c r="BX148" s="58">
        <v>0.88888888888888884</v>
      </c>
      <c r="BY148" s="58">
        <v>0.88888888888888884</v>
      </c>
      <c r="BZ148" s="58">
        <v>0.88888888888888884</v>
      </c>
      <c r="CA148" s="58">
        <v>0.88888888888888884</v>
      </c>
      <c r="CB148" s="58">
        <v>0.88888888888888884</v>
      </c>
      <c r="CC148" s="58">
        <v>0.88888888888888884</v>
      </c>
      <c r="CD148" s="58">
        <v>0.88888888888888884</v>
      </c>
      <c r="CE148" s="58">
        <v>0.87777777777777777</v>
      </c>
      <c r="CF148" s="58">
        <v>0.8666666666666667</v>
      </c>
      <c r="CG148" s="58">
        <v>0.85555555555555562</v>
      </c>
      <c r="CH148" s="58">
        <v>0.83333333333333337</v>
      </c>
      <c r="CI148" s="58">
        <v>0.8</v>
      </c>
      <c r="CJ148" s="58">
        <v>0.77777777777777779</v>
      </c>
      <c r="CK148" s="58">
        <v>0.75555555555555554</v>
      </c>
      <c r="CL148" s="58">
        <v>0.73333333333333328</v>
      </c>
      <c r="CM148" s="58">
        <v>0.72222222222222221</v>
      </c>
      <c r="CN148" s="58">
        <v>0.72222222222222221</v>
      </c>
      <c r="CO148" s="58">
        <v>0.72222222222222221</v>
      </c>
      <c r="CP148" s="58">
        <v>0.72222222222222221</v>
      </c>
      <c r="CQ148" s="58">
        <v>0.72222222222222221</v>
      </c>
      <c r="CR148" s="58">
        <v>0.72222222222222221</v>
      </c>
      <c r="CS148" s="58">
        <v>0.72222222222222221</v>
      </c>
      <c r="CT148" s="58">
        <v>0.72222222222222221</v>
      </c>
      <c r="CU148" s="58">
        <v>0.72222222222222221</v>
      </c>
      <c r="CV148" s="58">
        <v>0.72222222222222221</v>
      </c>
      <c r="CW148" s="58">
        <v>0.71111111111111114</v>
      </c>
      <c r="CX148" s="58">
        <v>0.7</v>
      </c>
      <c r="CY148" s="58">
        <v>0.68888888888888888</v>
      </c>
      <c r="CZ148" s="58">
        <v>0.6777777777777777</v>
      </c>
      <c r="DA148" s="58">
        <v>0.66666666666666663</v>
      </c>
      <c r="DB148" s="58">
        <v>0.66666666666666663</v>
      </c>
      <c r="DC148" s="58">
        <v>0.66666666666666663</v>
      </c>
      <c r="DD148" s="58">
        <v>0.66666666666666663</v>
      </c>
      <c r="DE148" s="58">
        <v>0.66666666666666663</v>
      </c>
      <c r="DF148" s="58">
        <v>0.66666666666666663</v>
      </c>
      <c r="DG148" s="58">
        <v>0.66666666666666663</v>
      </c>
      <c r="DH148" s="58">
        <v>0.65555555555555556</v>
      </c>
      <c r="DI148" s="58">
        <v>0.64444444444444438</v>
      </c>
      <c r="DJ148" s="58">
        <v>0.6333333333333333</v>
      </c>
      <c r="DK148" s="58">
        <v>0.62222222222222223</v>
      </c>
      <c r="DL148" s="58">
        <v>0.61111111111111116</v>
      </c>
      <c r="DM148" s="58">
        <v>0.61111111111111116</v>
      </c>
      <c r="DN148" s="58">
        <v>0.61111111111111116</v>
      </c>
      <c r="DO148" s="58">
        <v>0.60000000000000009</v>
      </c>
      <c r="DP148" s="58">
        <v>0.58888888888888891</v>
      </c>
      <c r="DQ148" s="58">
        <v>0.57777777777777783</v>
      </c>
      <c r="DR148" s="58">
        <v>0.55555555555555558</v>
      </c>
      <c r="DS148" s="58">
        <v>0.53333333333333333</v>
      </c>
      <c r="DT148" s="58">
        <v>0.52222222222222225</v>
      </c>
      <c r="DU148" s="58">
        <v>0.51111111111111107</v>
      </c>
      <c r="DV148" s="58">
        <v>0.5</v>
      </c>
      <c r="DW148" s="58">
        <v>0.5</v>
      </c>
      <c r="DX148" s="58">
        <v>0.5</v>
      </c>
      <c r="DY148" s="58">
        <v>0.5</v>
      </c>
      <c r="DZ148" s="58">
        <v>0.5</v>
      </c>
      <c r="EA148" s="58">
        <v>0.5</v>
      </c>
      <c r="EB148" s="58">
        <v>0.5</v>
      </c>
      <c r="EC148" s="58">
        <v>0.5</v>
      </c>
      <c r="ED148" s="58">
        <v>0.5</v>
      </c>
      <c r="EE148" s="58">
        <v>0.48888888888888893</v>
      </c>
      <c r="EF148" s="58">
        <v>0.47777777777777775</v>
      </c>
      <c r="EG148" s="58">
        <v>0.46666666666666667</v>
      </c>
      <c r="EH148" s="58">
        <v>0.45555555555555549</v>
      </c>
      <c r="EI148" s="58">
        <v>0.43333333333333335</v>
      </c>
      <c r="EJ148" s="58">
        <v>0.42222222222222222</v>
      </c>
      <c r="EK148" s="58">
        <v>0.41111111111111115</v>
      </c>
      <c r="EL148" s="58">
        <v>0.3888888888888889</v>
      </c>
      <c r="EM148" s="58">
        <v>0.30000000000000004</v>
      </c>
      <c r="EN148" s="58">
        <v>0.33333333333333331</v>
      </c>
      <c r="EO148" s="58">
        <v>0</v>
      </c>
    </row>
    <row r="149" spans="1:145" outlineLevel="1" x14ac:dyDescent="0.2">
      <c r="AR149" s="58" t="s">
        <v>210</v>
      </c>
      <c r="AS149" s="58">
        <v>0</v>
      </c>
      <c r="AT149" s="58">
        <v>0.83771929824561409</v>
      </c>
      <c r="AU149" s="58">
        <v>0.69649122807017549</v>
      </c>
      <c r="AV149" s="58">
        <v>0.8771929824561403</v>
      </c>
      <c r="AW149" s="58">
        <v>0.89122807017543859</v>
      </c>
      <c r="AX149" s="58">
        <v>0.90263157894736845</v>
      </c>
      <c r="AY149" s="58">
        <v>0.91140350877192988</v>
      </c>
      <c r="AZ149" s="58">
        <v>0.92017543859649131</v>
      </c>
      <c r="BA149" s="58">
        <v>0.92719298245614035</v>
      </c>
      <c r="BB149" s="58">
        <v>0.93421052631578949</v>
      </c>
      <c r="BC149" s="58">
        <v>0.93947368421052624</v>
      </c>
      <c r="BD149" s="58">
        <v>0.94473684210526321</v>
      </c>
      <c r="BE149" s="58">
        <v>0.95</v>
      </c>
      <c r="BF149" s="58">
        <v>0.95438596491228067</v>
      </c>
      <c r="BG149" s="58">
        <v>0.95789473684210524</v>
      </c>
      <c r="BH149" s="58">
        <v>0.95964912280701764</v>
      </c>
      <c r="BI149" s="58">
        <v>0.96140350877192982</v>
      </c>
      <c r="BJ149" s="58">
        <v>0.96228070175438596</v>
      </c>
      <c r="BK149" s="58">
        <v>0.9631578947368421</v>
      </c>
      <c r="BL149" s="58">
        <v>0.96403508771929824</v>
      </c>
      <c r="BM149" s="58">
        <v>0.96578947368421053</v>
      </c>
      <c r="BN149" s="58">
        <v>0.96754385964912282</v>
      </c>
      <c r="BO149" s="58">
        <v>0.9692982456140351</v>
      </c>
      <c r="BP149" s="58">
        <v>0.97105263157894739</v>
      </c>
      <c r="BQ149" s="58">
        <v>0.97280701754385968</v>
      </c>
      <c r="BR149" s="58">
        <v>0.97368421052631582</v>
      </c>
      <c r="BS149" s="58">
        <v>0.97368421052631582</v>
      </c>
      <c r="BT149" s="58">
        <v>0.97368421052631582</v>
      </c>
      <c r="BU149" s="58">
        <v>0.97368421052631582</v>
      </c>
      <c r="BV149" s="58">
        <v>0.97368421052631582</v>
      </c>
      <c r="BW149" s="58">
        <v>0.97368421052631582</v>
      </c>
      <c r="BX149" s="58">
        <v>0.97368421052631582</v>
      </c>
      <c r="BY149" s="58">
        <v>0.97368421052631582</v>
      </c>
      <c r="BZ149" s="58">
        <v>0.97368421052631582</v>
      </c>
      <c r="CA149" s="58">
        <v>0.97368421052631582</v>
      </c>
      <c r="CB149" s="58">
        <v>0.97456140350877185</v>
      </c>
      <c r="CC149" s="58">
        <v>0.9754385964912281</v>
      </c>
      <c r="CD149" s="58">
        <v>0.97631578947368414</v>
      </c>
      <c r="CE149" s="58">
        <v>0.97719298245614039</v>
      </c>
      <c r="CF149" s="58">
        <v>0.97894736842105257</v>
      </c>
      <c r="CG149" s="58">
        <v>0.97982456140350882</v>
      </c>
      <c r="CH149" s="58">
        <v>0.98157894736842111</v>
      </c>
      <c r="CI149" s="58">
        <v>0.98333333333333328</v>
      </c>
      <c r="CJ149" s="58">
        <v>0.98596491228070182</v>
      </c>
      <c r="CK149" s="58">
        <v>0.987719298245614</v>
      </c>
      <c r="CL149" s="58">
        <v>0.98947368421052628</v>
      </c>
      <c r="CM149" s="58">
        <v>0.99035087719298254</v>
      </c>
      <c r="CN149" s="58">
        <v>0.99122807017543857</v>
      </c>
      <c r="CO149" s="58">
        <v>0.99122807017543857</v>
      </c>
      <c r="CP149" s="58">
        <v>0.99210526315789471</v>
      </c>
      <c r="CQ149" s="58">
        <v>0.99298245614035086</v>
      </c>
      <c r="CR149" s="58">
        <v>0.993859649122807</v>
      </c>
      <c r="CS149" s="58">
        <v>0.99473684210526325</v>
      </c>
      <c r="CT149" s="58">
        <v>0.99561403508771928</v>
      </c>
      <c r="CU149" s="58">
        <v>0.99561403508771928</v>
      </c>
      <c r="CV149" s="58">
        <v>0.99649122807017543</v>
      </c>
      <c r="CW149" s="58">
        <v>0.99736842105263157</v>
      </c>
      <c r="CX149" s="58">
        <v>0.99824561403508771</v>
      </c>
      <c r="CY149" s="58">
        <v>0.99912280701754386</v>
      </c>
      <c r="CZ149" s="58">
        <v>1</v>
      </c>
      <c r="DA149" s="58">
        <v>1</v>
      </c>
      <c r="DB149" s="58">
        <v>1</v>
      </c>
      <c r="DC149" s="58">
        <v>1</v>
      </c>
      <c r="DD149" s="58">
        <v>1</v>
      </c>
      <c r="DE149" s="58">
        <v>1</v>
      </c>
      <c r="DF149" s="58">
        <v>1</v>
      </c>
      <c r="DG149" s="58">
        <v>1</v>
      </c>
      <c r="DH149" s="58">
        <v>1</v>
      </c>
      <c r="DI149" s="58">
        <v>1</v>
      </c>
      <c r="DJ149" s="58">
        <v>1</v>
      </c>
      <c r="DK149" s="58">
        <v>1</v>
      </c>
      <c r="DL149" s="58">
        <v>1</v>
      </c>
      <c r="DM149" s="58">
        <v>1</v>
      </c>
      <c r="DN149" s="58">
        <v>1</v>
      </c>
      <c r="DO149" s="58">
        <v>1</v>
      </c>
      <c r="DP149" s="58">
        <v>1</v>
      </c>
      <c r="DQ149" s="58">
        <v>1</v>
      </c>
      <c r="DR149" s="58">
        <v>1</v>
      </c>
      <c r="DS149" s="58">
        <v>1</v>
      </c>
      <c r="DT149" s="58">
        <v>1</v>
      </c>
      <c r="DU149" s="58">
        <v>1</v>
      </c>
      <c r="DV149" s="58">
        <v>1</v>
      </c>
      <c r="DW149" s="58">
        <v>1</v>
      </c>
      <c r="DX149" s="58">
        <v>1</v>
      </c>
      <c r="DY149" s="58">
        <v>1</v>
      </c>
      <c r="DZ149" s="58">
        <v>1</v>
      </c>
      <c r="EA149" s="58">
        <v>1</v>
      </c>
      <c r="EB149" s="58">
        <v>1</v>
      </c>
      <c r="EC149" s="58">
        <v>1</v>
      </c>
      <c r="ED149" s="58">
        <v>1</v>
      </c>
      <c r="EE149" s="58">
        <v>1</v>
      </c>
      <c r="EF149" s="58">
        <v>1</v>
      </c>
      <c r="EG149" s="58">
        <v>1</v>
      </c>
      <c r="EH149" s="58">
        <v>1</v>
      </c>
      <c r="EI149" s="58">
        <v>1</v>
      </c>
      <c r="EJ149" s="58">
        <v>1</v>
      </c>
      <c r="EK149" s="58">
        <v>1</v>
      </c>
      <c r="EL149" s="58">
        <v>1</v>
      </c>
      <c r="EM149" s="58">
        <v>1</v>
      </c>
      <c r="EN149" s="58">
        <v>1</v>
      </c>
      <c r="EO149" s="58">
        <v>1</v>
      </c>
    </row>
    <row r="150" spans="1:145" outlineLevel="1" x14ac:dyDescent="0.2">
      <c r="AR150" s="58" t="str">
        <f xml:space="preserve"> TEXT($F$147,"0%") &amp; " Wtd.Avg."</f>
        <v>50% Wtd.Avg.</v>
      </c>
      <c r="AS150" s="58">
        <f>$F$147*AS148+(1-$F$147)*AS149</f>
        <v>0.5</v>
      </c>
      <c r="AT150" s="58">
        <f>$F$147*AT148+(1-$F$147)*AT149</f>
        <v>0.89108187134502925</v>
      </c>
      <c r="AU150" s="58">
        <f>$F$147*AU148+(1-$F$147)*AU149</f>
        <v>0.82602339181286544</v>
      </c>
      <c r="AV150" s="58">
        <f t="shared" ref="AV150:DG150" si="9">$F$147*AV148+(1-$F$147)*AV149</f>
        <v>0.91081871345029231</v>
      </c>
      <c r="AW150" s="58">
        <f t="shared" si="9"/>
        <v>0.91783625730994145</v>
      </c>
      <c r="AX150" s="58">
        <f t="shared" si="9"/>
        <v>0.92353801169590644</v>
      </c>
      <c r="AY150" s="58">
        <f t="shared" si="9"/>
        <v>0.92236842105263162</v>
      </c>
      <c r="AZ150" s="58">
        <f t="shared" si="9"/>
        <v>0.92119883040935679</v>
      </c>
      <c r="BA150" s="58">
        <f t="shared" si="9"/>
        <v>0.91915204678362561</v>
      </c>
      <c r="BB150" s="58">
        <f t="shared" si="9"/>
        <v>0.91710526315789465</v>
      </c>
      <c r="BC150" s="58">
        <f t="shared" si="9"/>
        <v>0.91418128654970754</v>
      </c>
      <c r="BD150" s="58">
        <f t="shared" si="9"/>
        <v>0.91681286549707597</v>
      </c>
      <c r="BE150" s="58">
        <f t="shared" si="9"/>
        <v>0.9194444444444444</v>
      </c>
      <c r="BF150" s="58">
        <f t="shared" si="9"/>
        <v>0.9216374269005847</v>
      </c>
      <c r="BG150" s="58">
        <f t="shared" si="9"/>
        <v>0.92339181286549699</v>
      </c>
      <c r="BH150" s="58">
        <f t="shared" si="9"/>
        <v>0.92426900584795324</v>
      </c>
      <c r="BI150" s="58">
        <f t="shared" si="9"/>
        <v>0.92514619883040927</v>
      </c>
      <c r="BJ150" s="58">
        <f t="shared" si="9"/>
        <v>0.9255847953216374</v>
      </c>
      <c r="BK150" s="58">
        <f t="shared" si="9"/>
        <v>0.92602339181286553</v>
      </c>
      <c r="BL150" s="58">
        <f t="shared" si="9"/>
        <v>0.92646198830409354</v>
      </c>
      <c r="BM150" s="58">
        <f t="shared" si="9"/>
        <v>0.92733918128654969</v>
      </c>
      <c r="BN150" s="58">
        <f t="shared" si="9"/>
        <v>0.92821637426900583</v>
      </c>
      <c r="BO150" s="58">
        <f t="shared" si="9"/>
        <v>0.92909356725146197</v>
      </c>
      <c r="BP150" s="58">
        <f t="shared" si="9"/>
        <v>0.92997076023391811</v>
      </c>
      <c r="BQ150" s="58">
        <f t="shared" si="9"/>
        <v>0.93084795321637426</v>
      </c>
      <c r="BR150" s="58">
        <f t="shared" si="9"/>
        <v>0.93128654970760238</v>
      </c>
      <c r="BS150" s="58">
        <f t="shared" si="9"/>
        <v>0.93128654970760238</v>
      </c>
      <c r="BT150" s="58">
        <f t="shared" si="9"/>
        <v>0.93128654970760238</v>
      </c>
      <c r="BU150" s="58">
        <f t="shared" si="9"/>
        <v>0.93128654970760238</v>
      </c>
      <c r="BV150" s="58">
        <f t="shared" si="9"/>
        <v>0.93128654970760238</v>
      </c>
      <c r="BW150" s="58">
        <f t="shared" si="9"/>
        <v>0.93128654970760238</v>
      </c>
      <c r="BX150" s="58">
        <f t="shared" si="9"/>
        <v>0.93128654970760238</v>
      </c>
      <c r="BY150" s="58">
        <f t="shared" si="9"/>
        <v>0.93128654970760238</v>
      </c>
      <c r="BZ150" s="58">
        <f t="shared" si="9"/>
        <v>0.93128654970760238</v>
      </c>
      <c r="CA150" s="58">
        <f t="shared" si="9"/>
        <v>0.93128654970760238</v>
      </c>
      <c r="CB150" s="58">
        <f t="shared" si="9"/>
        <v>0.93172514619883029</v>
      </c>
      <c r="CC150" s="58">
        <f t="shared" si="9"/>
        <v>0.93216374269005842</v>
      </c>
      <c r="CD150" s="58">
        <f t="shared" si="9"/>
        <v>0.93260233918128654</v>
      </c>
      <c r="CE150" s="58">
        <f t="shared" si="9"/>
        <v>0.92748538011695913</v>
      </c>
      <c r="CF150" s="58">
        <f t="shared" si="9"/>
        <v>0.92280701754385963</v>
      </c>
      <c r="CG150" s="58">
        <f t="shared" si="9"/>
        <v>0.91769005847953222</v>
      </c>
      <c r="CH150" s="58">
        <f t="shared" si="9"/>
        <v>0.90745614035087718</v>
      </c>
      <c r="CI150" s="58">
        <f t="shared" si="9"/>
        <v>0.89166666666666661</v>
      </c>
      <c r="CJ150" s="58">
        <f t="shared" si="9"/>
        <v>0.88187134502923981</v>
      </c>
      <c r="CK150" s="58">
        <f t="shared" si="9"/>
        <v>0.87163742690058477</v>
      </c>
      <c r="CL150" s="58">
        <f t="shared" si="9"/>
        <v>0.86140350877192984</v>
      </c>
      <c r="CM150" s="58">
        <f t="shared" si="9"/>
        <v>0.85628654970760243</v>
      </c>
      <c r="CN150" s="58">
        <f t="shared" si="9"/>
        <v>0.85672514619883033</v>
      </c>
      <c r="CO150" s="58">
        <f t="shared" si="9"/>
        <v>0.85672514619883033</v>
      </c>
      <c r="CP150" s="58">
        <f t="shared" si="9"/>
        <v>0.85716374269005846</v>
      </c>
      <c r="CQ150" s="58">
        <f t="shared" si="9"/>
        <v>0.85760233918128659</v>
      </c>
      <c r="CR150" s="58">
        <f t="shared" si="9"/>
        <v>0.8580409356725146</v>
      </c>
      <c r="CS150" s="58">
        <f t="shared" si="9"/>
        <v>0.85847953216374273</v>
      </c>
      <c r="CT150" s="58">
        <f t="shared" si="9"/>
        <v>0.85891812865497075</v>
      </c>
      <c r="CU150" s="58">
        <f t="shared" si="9"/>
        <v>0.85891812865497075</v>
      </c>
      <c r="CV150" s="58">
        <f t="shared" si="9"/>
        <v>0.85935672514619887</v>
      </c>
      <c r="CW150" s="58">
        <f t="shared" si="9"/>
        <v>0.85423976608187135</v>
      </c>
      <c r="CX150" s="58">
        <f t="shared" si="9"/>
        <v>0.84912280701754383</v>
      </c>
      <c r="CY150" s="58">
        <f t="shared" si="9"/>
        <v>0.84400584795321643</v>
      </c>
      <c r="CZ150" s="58">
        <f t="shared" si="9"/>
        <v>0.8388888888888888</v>
      </c>
      <c r="DA150" s="58">
        <f t="shared" si="9"/>
        <v>0.83333333333333326</v>
      </c>
      <c r="DB150" s="58">
        <f t="shared" si="9"/>
        <v>0.83333333333333326</v>
      </c>
      <c r="DC150" s="58">
        <f t="shared" si="9"/>
        <v>0.83333333333333326</v>
      </c>
      <c r="DD150" s="58">
        <f t="shared" si="9"/>
        <v>0.83333333333333326</v>
      </c>
      <c r="DE150" s="58">
        <f t="shared" si="9"/>
        <v>0.83333333333333326</v>
      </c>
      <c r="DF150" s="58">
        <f t="shared" si="9"/>
        <v>0.83333333333333326</v>
      </c>
      <c r="DG150" s="58">
        <f t="shared" si="9"/>
        <v>0.83333333333333326</v>
      </c>
      <c r="DH150" s="58">
        <f t="shared" ref="DH150:EM150" si="10">$F$147*DH148+(1-$F$147)*DH149</f>
        <v>0.82777777777777772</v>
      </c>
      <c r="DI150" s="58">
        <f t="shared" si="10"/>
        <v>0.82222222222222219</v>
      </c>
      <c r="DJ150" s="58">
        <f t="shared" si="10"/>
        <v>0.81666666666666665</v>
      </c>
      <c r="DK150" s="58">
        <f t="shared" si="10"/>
        <v>0.81111111111111112</v>
      </c>
      <c r="DL150" s="58">
        <f t="shared" si="10"/>
        <v>0.80555555555555558</v>
      </c>
      <c r="DM150" s="58">
        <f t="shared" si="10"/>
        <v>0.80555555555555558</v>
      </c>
      <c r="DN150" s="58">
        <f t="shared" si="10"/>
        <v>0.80555555555555558</v>
      </c>
      <c r="DO150" s="58">
        <f t="shared" si="10"/>
        <v>0.8</v>
      </c>
      <c r="DP150" s="58">
        <f t="shared" si="10"/>
        <v>0.79444444444444451</v>
      </c>
      <c r="DQ150" s="58">
        <f t="shared" si="10"/>
        <v>0.78888888888888897</v>
      </c>
      <c r="DR150" s="58">
        <f t="shared" si="10"/>
        <v>0.77777777777777779</v>
      </c>
      <c r="DS150" s="58">
        <f t="shared" si="10"/>
        <v>0.76666666666666661</v>
      </c>
      <c r="DT150" s="58">
        <f t="shared" si="10"/>
        <v>0.76111111111111107</v>
      </c>
      <c r="DU150" s="58">
        <f t="shared" si="10"/>
        <v>0.75555555555555554</v>
      </c>
      <c r="DV150" s="58">
        <f t="shared" si="10"/>
        <v>0.75</v>
      </c>
      <c r="DW150" s="58">
        <f t="shared" si="10"/>
        <v>0.75</v>
      </c>
      <c r="DX150" s="58">
        <f t="shared" si="10"/>
        <v>0.75</v>
      </c>
      <c r="DY150" s="58">
        <f t="shared" si="10"/>
        <v>0.75</v>
      </c>
      <c r="DZ150" s="58">
        <f t="shared" si="10"/>
        <v>0.75</v>
      </c>
      <c r="EA150" s="58">
        <f t="shared" si="10"/>
        <v>0.75</v>
      </c>
      <c r="EB150" s="58">
        <f t="shared" si="10"/>
        <v>0.75</v>
      </c>
      <c r="EC150" s="58">
        <f t="shared" si="10"/>
        <v>0.75</v>
      </c>
      <c r="ED150" s="58">
        <f t="shared" si="10"/>
        <v>0.75</v>
      </c>
      <c r="EE150" s="58">
        <f t="shared" si="10"/>
        <v>0.74444444444444446</v>
      </c>
      <c r="EF150" s="58">
        <f t="shared" si="10"/>
        <v>0.73888888888888893</v>
      </c>
      <c r="EG150" s="58">
        <f t="shared" si="10"/>
        <v>0.73333333333333339</v>
      </c>
      <c r="EH150" s="58">
        <f t="shared" si="10"/>
        <v>0.72777777777777775</v>
      </c>
      <c r="EI150" s="58">
        <f t="shared" si="10"/>
        <v>0.71666666666666667</v>
      </c>
      <c r="EJ150" s="58">
        <f t="shared" si="10"/>
        <v>0.71111111111111114</v>
      </c>
      <c r="EK150" s="58">
        <f t="shared" si="10"/>
        <v>0.7055555555555556</v>
      </c>
      <c r="EL150" s="58">
        <f t="shared" si="10"/>
        <v>0.69444444444444442</v>
      </c>
      <c r="EM150" s="58">
        <f t="shared" si="10"/>
        <v>0.65</v>
      </c>
      <c r="EN150" s="58">
        <f>$F$147*EN148+(1-$F$147)*EN149</f>
        <v>0.66666666666666663</v>
      </c>
      <c r="EO150" s="58">
        <f>$F$147*EO148+(1-$F$147)*EO149</f>
        <v>0.5</v>
      </c>
    </row>
    <row r="151" spans="1:145" outlineLevel="1" x14ac:dyDescent="0.2">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c r="CB151" s="58"/>
      <c r="CC151" s="58"/>
      <c r="CD151" s="58"/>
      <c r="CE151" s="58"/>
      <c r="CF151" s="58"/>
      <c r="CG151" s="58"/>
      <c r="CH151" s="58"/>
      <c r="CI151" s="58"/>
      <c r="CJ151" s="58"/>
      <c r="CK151" s="58"/>
      <c r="CL151" s="58"/>
      <c r="CM151" s="58"/>
      <c r="CN151" s="58"/>
      <c r="CO151" s="58"/>
      <c r="CP151" s="58"/>
      <c r="CQ151" s="58"/>
      <c r="CR151" s="58"/>
      <c r="CS151" s="58"/>
      <c r="CT151" s="58"/>
      <c r="CU151" s="58"/>
      <c r="CV151" s="58"/>
      <c r="CW151" s="58"/>
      <c r="CX151" s="58"/>
      <c r="CY151" s="58"/>
      <c r="CZ151" s="58"/>
      <c r="DA151" s="58"/>
      <c r="DB151" s="58"/>
      <c r="DC151" s="58"/>
      <c r="DD151" s="58"/>
      <c r="DE151" s="58"/>
      <c r="DF151" s="58"/>
      <c r="DG151" s="58"/>
      <c r="DH151" s="58"/>
      <c r="DI151" s="58"/>
      <c r="DJ151" s="58"/>
      <c r="DK151" s="58"/>
      <c r="DL151" s="58"/>
      <c r="DM151" s="58"/>
      <c r="DN151" s="58"/>
      <c r="DO151" s="58"/>
      <c r="DP151" s="58"/>
      <c r="DQ151" s="58"/>
      <c r="DR151" s="58"/>
      <c r="DS151" s="58"/>
      <c r="DT151" s="58"/>
      <c r="DU151" s="58"/>
      <c r="DV151" s="58"/>
      <c r="DW151" s="58"/>
      <c r="DX151" s="58"/>
      <c r="DY151" s="58"/>
      <c r="DZ151" s="58"/>
      <c r="EA151" s="58"/>
      <c r="EB151" s="58"/>
      <c r="EC151" s="58"/>
      <c r="ED151" s="58"/>
      <c r="EE151" s="58"/>
      <c r="EF151" s="58"/>
      <c r="EG151" s="58"/>
      <c r="EH151" s="58"/>
      <c r="EI151" s="58"/>
      <c r="EJ151" s="58"/>
      <c r="EK151" s="58"/>
      <c r="EL151" s="58"/>
      <c r="EM151" s="58"/>
      <c r="EN151" s="58"/>
      <c r="EO151" s="58"/>
    </row>
    <row r="152" spans="1:145" outlineLevel="1" x14ac:dyDescent="0.2">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c r="CB152" s="58"/>
      <c r="CC152" s="58"/>
      <c r="CD152" s="58"/>
      <c r="CE152" s="58"/>
      <c r="CF152" s="58"/>
      <c r="CG152" s="58"/>
      <c r="CH152" s="58"/>
      <c r="CI152" s="58"/>
      <c r="CJ152" s="58"/>
      <c r="CK152" s="58"/>
      <c r="CL152" s="58"/>
      <c r="CM152" s="58"/>
      <c r="CN152" s="58"/>
      <c r="CO152" s="58"/>
      <c r="CP152" s="58"/>
      <c r="CQ152" s="58"/>
      <c r="CR152" s="58"/>
      <c r="CS152" s="58"/>
      <c r="CT152" s="58"/>
      <c r="CU152" s="58"/>
      <c r="CV152" s="58"/>
      <c r="CW152" s="58"/>
      <c r="CX152" s="58"/>
      <c r="CY152" s="58"/>
      <c r="CZ152" s="58"/>
      <c r="DA152" s="58"/>
      <c r="DB152" s="58"/>
      <c r="DC152" s="58"/>
      <c r="DD152" s="58"/>
      <c r="DE152" s="58"/>
      <c r="DF152" s="58"/>
      <c r="DG152" s="58"/>
      <c r="DH152" s="58"/>
      <c r="DI152" s="58"/>
      <c r="DJ152" s="58"/>
      <c r="DK152" s="58"/>
      <c r="DL152" s="58"/>
      <c r="DM152" s="58"/>
      <c r="DN152" s="58"/>
      <c r="DO152" s="58"/>
      <c r="DP152" s="58"/>
      <c r="DQ152" s="58"/>
      <c r="DR152" s="58"/>
      <c r="DS152" s="58"/>
      <c r="DT152" s="58"/>
      <c r="DU152" s="58"/>
      <c r="DV152" s="58"/>
      <c r="DW152" s="58"/>
      <c r="DX152" s="58"/>
      <c r="DY152" s="58"/>
      <c r="DZ152" s="58"/>
      <c r="EA152" s="58"/>
      <c r="EB152" s="58"/>
      <c r="EC152" s="58"/>
      <c r="ED152" s="58"/>
      <c r="EE152" s="58"/>
      <c r="EF152" s="58"/>
      <c r="EG152" s="58"/>
      <c r="EH152" s="58"/>
      <c r="EI152" s="58"/>
      <c r="EJ152" s="58"/>
      <c r="EK152" s="58"/>
      <c r="EL152" s="58"/>
      <c r="EM152" s="58"/>
      <c r="EN152" s="58"/>
      <c r="EO152" s="58"/>
    </row>
    <row r="153" spans="1:145" outlineLevel="1" x14ac:dyDescent="0.2">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c r="CH153" s="58"/>
      <c r="CI153" s="58"/>
      <c r="CJ153" s="58"/>
      <c r="CK153" s="58"/>
      <c r="CL153" s="58"/>
      <c r="CM153" s="58"/>
      <c r="CN153" s="58"/>
      <c r="CO153" s="58"/>
      <c r="CP153" s="58"/>
      <c r="CQ153" s="58"/>
      <c r="CR153" s="58"/>
      <c r="CS153" s="58"/>
      <c r="CT153" s="58"/>
      <c r="CU153" s="58"/>
      <c r="CV153" s="58"/>
      <c r="CW153" s="58"/>
      <c r="CX153" s="58"/>
      <c r="CY153" s="58"/>
      <c r="CZ153" s="58"/>
      <c r="DA153" s="58"/>
      <c r="DB153" s="58"/>
      <c r="DC153" s="58"/>
      <c r="DD153" s="58"/>
      <c r="DE153" s="58"/>
      <c r="DF153" s="58"/>
      <c r="DG153" s="58"/>
      <c r="DH153" s="58"/>
      <c r="DI153" s="58"/>
      <c r="DJ153" s="58"/>
      <c r="DK153" s="58"/>
      <c r="DL153" s="58"/>
      <c r="DM153" s="58"/>
      <c r="DN153" s="58"/>
      <c r="DO153" s="58"/>
      <c r="DP153" s="58"/>
      <c r="DQ153" s="58"/>
      <c r="DR153" s="58"/>
      <c r="DS153" s="58"/>
      <c r="DT153" s="58"/>
      <c r="DU153" s="58"/>
      <c r="DV153" s="58"/>
      <c r="DW153" s="58"/>
      <c r="DX153" s="58"/>
      <c r="DY153" s="58"/>
      <c r="DZ153" s="58"/>
      <c r="EA153" s="58"/>
      <c r="EB153" s="58"/>
      <c r="EC153" s="58"/>
      <c r="ED153" s="58"/>
      <c r="EE153" s="58"/>
      <c r="EF153" s="58"/>
      <c r="EG153" s="58"/>
      <c r="EH153" s="58"/>
      <c r="EI153" s="58"/>
      <c r="EJ153" s="58"/>
      <c r="EK153" s="58"/>
      <c r="EL153" s="58"/>
      <c r="EM153" s="58"/>
      <c r="EN153" s="58"/>
      <c r="EO153" s="58"/>
    </row>
    <row r="154" spans="1:145" outlineLevel="1" x14ac:dyDescent="0.2">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58"/>
      <c r="DI154" s="58"/>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c r="EF154" s="58"/>
      <c r="EG154" s="58"/>
      <c r="EH154" s="58"/>
      <c r="EI154" s="58"/>
      <c r="EJ154" s="58"/>
      <c r="EK154" s="58"/>
      <c r="EL154" s="58"/>
      <c r="EM154" s="58"/>
      <c r="EN154" s="58"/>
      <c r="EO154" s="58"/>
    </row>
    <row r="155" spans="1:145" outlineLevel="1" x14ac:dyDescent="0.2">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c r="CJ155" s="58"/>
      <c r="CK155" s="58"/>
      <c r="CL155" s="58"/>
      <c r="CM155" s="58"/>
      <c r="CN155" s="58"/>
      <c r="CO155" s="58"/>
      <c r="CP155" s="58"/>
      <c r="CQ155" s="58"/>
      <c r="CR155" s="58"/>
      <c r="CS155" s="58"/>
      <c r="CT155" s="58"/>
      <c r="CU155" s="58"/>
      <c r="CV155" s="58"/>
      <c r="CW155" s="58"/>
      <c r="CX155" s="58"/>
      <c r="CY155" s="58"/>
      <c r="CZ155" s="58"/>
      <c r="DA155" s="58"/>
      <c r="DB155" s="58"/>
      <c r="DC155" s="58"/>
      <c r="DD155" s="58"/>
      <c r="DE155" s="58"/>
      <c r="DF155" s="58"/>
      <c r="DG155" s="58"/>
      <c r="DH155" s="58"/>
      <c r="DI155" s="58"/>
      <c r="DJ155" s="58"/>
      <c r="DK155" s="58"/>
      <c r="DL155" s="58"/>
      <c r="DM155" s="58"/>
      <c r="DN155" s="58"/>
      <c r="DO155" s="58"/>
      <c r="DP155" s="58"/>
      <c r="DQ155" s="58"/>
      <c r="DR155" s="58"/>
      <c r="DS155" s="58"/>
      <c r="DT155" s="58"/>
      <c r="DU155" s="58"/>
      <c r="DV155" s="58"/>
      <c r="DW155" s="58"/>
      <c r="DX155" s="58"/>
      <c r="DY155" s="58"/>
      <c r="DZ155" s="58"/>
      <c r="EA155" s="58"/>
      <c r="EB155" s="58"/>
      <c r="EC155" s="58"/>
      <c r="ED155" s="58"/>
      <c r="EE155" s="58"/>
      <c r="EF155" s="58"/>
      <c r="EG155" s="58"/>
      <c r="EH155" s="58"/>
      <c r="EI155" s="58"/>
      <c r="EJ155" s="58"/>
      <c r="EK155" s="58"/>
      <c r="EL155" s="58"/>
      <c r="EM155" s="58"/>
      <c r="EN155" s="58"/>
      <c r="EO155" s="58"/>
    </row>
    <row r="156" spans="1:145" outlineLevel="1" x14ac:dyDescent="0.2">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c r="CL156" s="58"/>
      <c r="CM156" s="58"/>
      <c r="CN156" s="58"/>
      <c r="CO156" s="58"/>
      <c r="CP156" s="58"/>
      <c r="CQ156" s="58"/>
      <c r="CR156" s="58"/>
      <c r="CS156" s="58"/>
      <c r="CT156" s="58"/>
      <c r="CU156" s="58"/>
      <c r="CV156" s="58"/>
      <c r="CW156" s="58"/>
      <c r="CX156" s="58"/>
      <c r="CY156" s="58"/>
      <c r="CZ156" s="58"/>
      <c r="DA156" s="58"/>
      <c r="DB156" s="58"/>
      <c r="DC156" s="58"/>
      <c r="DD156" s="58"/>
      <c r="DE156" s="58"/>
      <c r="DF156" s="58"/>
      <c r="DG156" s="58"/>
      <c r="DH156" s="58"/>
      <c r="DI156" s="58"/>
      <c r="DJ156" s="58"/>
      <c r="DK156" s="58"/>
      <c r="DL156" s="58"/>
      <c r="DM156" s="58"/>
      <c r="DN156" s="58"/>
      <c r="DO156" s="58"/>
      <c r="DP156" s="58"/>
      <c r="DQ156" s="58"/>
      <c r="DR156" s="58"/>
      <c r="DS156" s="58"/>
      <c r="DT156" s="58"/>
      <c r="DU156" s="58"/>
      <c r="DV156" s="58"/>
      <c r="DW156" s="58"/>
      <c r="DX156" s="58"/>
      <c r="DY156" s="58"/>
      <c r="DZ156" s="58"/>
      <c r="EA156" s="58"/>
      <c r="EB156" s="58"/>
      <c r="EC156" s="58"/>
      <c r="ED156" s="58"/>
      <c r="EE156" s="58"/>
      <c r="EF156" s="58"/>
      <c r="EG156" s="58"/>
      <c r="EH156" s="58"/>
      <c r="EI156" s="58"/>
      <c r="EJ156" s="58"/>
      <c r="EK156" s="58"/>
      <c r="EL156" s="58"/>
      <c r="EM156" s="58"/>
      <c r="EN156" s="58"/>
      <c r="EO156" s="58"/>
    </row>
    <row r="157" spans="1:145" outlineLevel="1" x14ac:dyDescent="0.2">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c r="CH157" s="58"/>
      <c r="CI157" s="58"/>
      <c r="CJ157" s="58"/>
      <c r="CK157" s="58"/>
      <c r="CL157" s="58"/>
      <c r="CM157" s="58"/>
      <c r="CN157" s="58"/>
      <c r="CO157" s="58"/>
      <c r="CP157" s="58"/>
      <c r="CQ157" s="58"/>
      <c r="CR157" s="58"/>
      <c r="CS157" s="58"/>
      <c r="CT157" s="58"/>
      <c r="CU157" s="58"/>
      <c r="CV157" s="58"/>
      <c r="CW157" s="58"/>
      <c r="CX157" s="58"/>
      <c r="CY157" s="58"/>
      <c r="CZ157" s="58"/>
      <c r="DA157" s="58"/>
      <c r="DB157" s="58"/>
      <c r="DC157" s="58"/>
      <c r="DD157" s="58"/>
      <c r="DE157" s="58"/>
      <c r="DF157" s="58"/>
      <c r="DG157" s="58"/>
      <c r="DH157" s="58"/>
      <c r="DI157" s="58"/>
      <c r="DJ157" s="58"/>
      <c r="DK157" s="58"/>
      <c r="DL157" s="58"/>
      <c r="DM157" s="58"/>
      <c r="DN157" s="58"/>
      <c r="DO157" s="58"/>
      <c r="DP157" s="58"/>
      <c r="DQ157" s="58"/>
      <c r="DR157" s="58"/>
      <c r="DS157" s="58"/>
      <c r="DT157" s="58"/>
      <c r="DU157" s="58"/>
      <c r="DV157" s="58"/>
      <c r="DW157" s="58"/>
      <c r="DX157" s="58"/>
      <c r="DY157" s="58"/>
      <c r="DZ157" s="58"/>
      <c r="EA157" s="58"/>
      <c r="EB157" s="58"/>
      <c r="EC157" s="58"/>
      <c r="ED157" s="58"/>
      <c r="EE157" s="58"/>
      <c r="EF157" s="58"/>
      <c r="EG157" s="58"/>
      <c r="EH157" s="58"/>
      <c r="EI157" s="58"/>
      <c r="EJ157" s="58"/>
      <c r="EK157" s="58"/>
      <c r="EL157" s="58"/>
      <c r="EM157" s="58"/>
      <c r="EN157" s="58"/>
      <c r="EO157" s="58"/>
    </row>
    <row r="158" spans="1:145" outlineLevel="1" x14ac:dyDescent="0.2">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c r="CB158" s="58"/>
      <c r="CC158" s="58"/>
      <c r="CD158" s="58"/>
      <c r="CE158" s="58"/>
      <c r="CF158" s="58"/>
      <c r="CG158" s="58"/>
      <c r="CH158" s="58"/>
      <c r="CI158" s="58"/>
      <c r="CJ158" s="58"/>
      <c r="CK158" s="58"/>
      <c r="CL158" s="58"/>
      <c r="CM158" s="58"/>
      <c r="CN158" s="58"/>
      <c r="CO158" s="58"/>
      <c r="CP158" s="58"/>
      <c r="CQ158" s="58"/>
      <c r="CR158" s="58"/>
      <c r="CS158" s="58"/>
      <c r="CT158" s="58"/>
      <c r="CU158" s="58"/>
      <c r="CV158" s="58"/>
      <c r="CW158" s="58"/>
      <c r="CX158" s="58"/>
      <c r="CY158" s="58"/>
      <c r="CZ158" s="58"/>
      <c r="DA158" s="58"/>
      <c r="DB158" s="58"/>
      <c r="DC158" s="58"/>
      <c r="DD158" s="58"/>
      <c r="DE158" s="58"/>
      <c r="DF158" s="58"/>
      <c r="DG158" s="58"/>
      <c r="DH158" s="58"/>
      <c r="DI158" s="58"/>
      <c r="DJ158" s="58"/>
      <c r="DK158" s="58"/>
      <c r="DL158" s="58"/>
      <c r="DM158" s="58"/>
      <c r="DN158" s="58"/>
      <c r="DO158" s="58"/>
      <c r="DP158" s="58"/>
      <c r="DQ158" s="58"/>
      <c r="DR158" s="58"/>
      <c r="DS158" s="58"/>
      <c r="DT158" s="58"/>
      <c r="DU158" s="58"/>
      <c r="DV158" s="58"/>
      <c r="DW158" s="58"/>
      <c r="DX158" s="58"/>
      <c r="DY158" s="58"/>
      <c r="DZ158" s="58"/>
      <c r="EA158" s="58"/>
      <c r="EB158" s="58"/>
      <c r="EC158" s="58"/>
      <c r="ED158" s="58"/>
      <c r="EE158" s="58"/>
      <c r="EF158" s="58"/>
      <c r="EG158" s="58"/>
      <c r="EH158" s="58"/>
      <c r="EI158" s="58"/>
      <c r="EJ158" s="58"/>
      <c r="EK158" s="58"/>
      <c r="EL158" s="58"/>
      <c r="EM158" s="58"/>
      <c r="EN158" s="58"/>
      <c r="EO158" s="58"/>
    </row>
    <row r="159" spans="1:145" outlineLevel="1" x14ac:dyDescent="0.2">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c r="CB159" s="58"/>
      <c r="CC159" s="58"/>
      <c r="CD159" s="58"/>
      <c r="CE159" s="58"/>
      <c r="CF159" s="58"/>
      <c r="CG159" s="58"/>
      <c r="CH159" s="58"/>
      <c r="CI159" s="58"/>
      <c r="CJ159" s="58"/>
      <c r="CK159" s="58"/>
      <c r="CL159" s="58"/>
      <c r="CM159" s="58"/>
      <c r="CN159" s="58"/>
      <c r="CO159" s="58"/>
      <c r="CP159" s="58"/>
      <c r="CQ159" s="58"/>
      <c r="CR159" s="58"/>
      <c r="CS159" s="58"/>
      <c r="CT159" s="58"/>
      <c r="CU159" s="58"/>
      <c r="CV159" s="58"/>
      <c r="CW159" s="58"/>
      <c r="CX159" s="58"/>
      <c r="CY159" s="58"/>
      <c r="CZ159" s="58"/>
      <c r="DA159" s="58"/>
      <c r="DB159" s="58"/>
      <c r="DC159" s="58"/>
      <c r="DD159" s="58"/>
      <c r="DE159" s="58"/>
      <c r="DF159" s="58"/>
      <c r="DG159" s="58"/>
      <c r="DH159" s="58"/>
      <c r="DI159" s="58"/>
      <c r="DJ159" s="58"/>
      <c r="DK159" s="58"/>
      <c r="DL159" s="58"/>
      <c r="DM159" s="58"/>
      <c r="DN159" s="58"/>
      <c r="DO159" s="58"/>
      <c r="DP159" s="58"/>
      <c r="DQ159" s="58"/>
      <c r="DR159" s="58"/>
      <c r="DS159" s="58"/>
      <c r="DT159" s="58"/>
      <c r="DU159" s="58"/>
      <c r="DV159" s="58"/>
      <c r="DW159" s="58"/>
      <c r="DX159" s="58"/>
      <c r="DY159" s="58"/>
      <c r="DZ159" s="58"/>
      <c r="EA159" s="58"/>
      <c r="EB159" s="58"/>
      <c r="EC159" s="58"/>
      <c r="ED159" s="58"/>
      <c r="EE159" s="58"/>
      <c r="EF159" s="58"/>
      <c r="EG159" s="58"/>
      <c r="EH159" s="58"/>
      <c r="EI159" s="58"/>
      <c r="EJ159" s="58"/>
      <c r="EK159" s="58"/>
      <c r="EL159" s="58"/>
      <c r="EM159" s="58"/>
      <c r="EN159" s="58"/>
      <c r="EO159" s="58"/>
    </row>
    <row r="160" spans="1:145" outlineLevel="1" x14ac:dyDescent="0.2">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58"/>
      <c r="CM160" s="58"/>
      <c r="CN160" s="58"/>
      <c r="CO160" s="58"/>
      <c r="CP160" s="58"/>
      <c r="CQ160" s="58"/>
      <c r="CR160" s="58"/>
      <c r="CS160" s="58"/>
      <c r="CT160" s="58"/>
      <c r="CU160" s="58"/>
      <c r="CV160" s="58"/>
      <c r="CW160" s="58"/>
      <c r="CX160" s="58"/>
      <c r="CY160" s="58"/>
      <c r="CZ160" s="58"/>
      <c r="DA160" s="58"/>
      <c r="DB160" s="58"/>
      <c r="DC160" s="58"/>
      <c r="DD160" s="58"/>
      <c r="DE160" s="58"/>
      <c r="DF160" s="58"/>
      <c r="DG160" s="58"/>
      <c r="DH160" s="58"/>
      <c r="DI160" s="58"/>
      <c r="DJ160" s="58"/>
      <c r="DK160" s="58"/>
      <c r="DL160" s="58"/>
      <c r="DM160" s="58"/>
      <c r="DN160" s="58"/>
      <c r="DO160" s="58"/>
      <c r="DP160" s="58"/>
      <c r="DQ160" s="58"/>
      <c r="DR160" s="58"/>
      <c r="DS160" s="58"/>
      <c r="DT160" s="58"/>
      <c r="DU160" s="58"/>
      <c r="DV160" s="58"/>
      <c r="DW160" s="58"/>
      <c r="DX160" s="58"/>
      <c r="DY160" s="58"/>
      <c r="DZ160" s="58"/>
      <c r="EA160" s="58"/>
      <c r="EB160" s="58"/>
      <c r="EC160" s="58"/>
      <c r="ED160" s="58"/>
      <c r="EE160" s="58"/>
      <c r="EF160" s="58"/>
      <c r="EG160" s="58"/>
      <c r="EH160" s="58"/>
      <c r="EI160" s="58"/>
      <c r="EJ160" s="58"/>
      <c r="EK160" s="58"/>
      <c r="EL160" s="58"/>
      <c r="EM160" s="58"/>
      <c r="EN160" s="58"/>
      <c r="EO160" s="58"/>
    </row>
    <row r="161" spans="1:145" outlineLevel="1" x14ac:dyDescent="0.2">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c r="CO161" s="58"/>
      <c r="CP161" s="58"/>
      <c r="CQ161" s="58"/>
      <c r="CR161" s="58"/>
      <c r="CS161" s="58"/>
      <c r="CT161" s="58"/>
      <c r="CU161" s="58"/>
      <c r="CV161" s="58"/>
      <c r="CW161" s="58"/>
      <c r="CX161" s="58"/>
      <c r="CY161" s="58"/>
      <c r="CZ161" s="58"/>
      <c r="DA161" s="58"/>
      <c r="DB161" s="58"/>
      <c r="DC161" s="58"/>
      <c r="DD161" s="58"/>
      <c r="DE161" s="58"/>
      <c r="DF161" s="58"/>
      <c r="DG161" s="58"/>
      <c r="DH161" s="58"/>
      <c r="DI161" s="58"/>
      <c r="DJ161" s="58"/>
      <c r="DK161" s="58"/>
      <c r="DL161" s="58"/>
      <c r="DM161" s="58"/>
      <c r="DN161" s="58"/>
      <c r="DO161" s="58"/>
      <c r="DP161" s="58"/>
      <c r="DQ161" s="58"/>
      <c r="DR161" s="58"/>
      <c r="DS161" s="58"/>
      <c r="DT161" s="58"/>
      <c r="DU161" s="58"/>
      <c r="DV161" s="58"/>
      <c r="DW161" s="58"/>
      <c r="DX161" s="58"/>
      <c r="DY161" s="58"/>
      <c r="DZ161" s="58"/>
      <c r="EA161" s="58"/>
      <c r="EB161" s="58"/>
      <c r="EC161" s="58"/>
      <c r="ED161" s="58"/>
      <c r="EE161" s="58"/>
      <c r="EF161" s="58"/>
      <c r="EG161" s="58"/>
      <c r="EH161" s="58"/>
      <c r="EI161" s="58"/>
      <c r="EJ161" s="58"/>
      <c r="EK161" s="58"/>
      <c r="EL161" s="58"/>
      <c r="EM161" s="58"/>
      <c r="EN161" s="58"/>
      <c r="EO161" s="58"/>
    </row>
    <row r="162" spans="1:145" outlineLevel="1" x14ac:dyDescent="0.2">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c r="CB162" s="58"/>
      <c r="CC162" s="58"/>
      <c r="CD162" s="58"/>
      <c r="CE162" s="58"/>
      <c r="CF162" s="58"/>
      <c r="CG162" s="58"/>
      <c r="CH162" s="58"/>
      <c r="CI162" s="58"/>
      <c r="CJ162" s="58"/>
      <c r="CK162" s="58"/>
      <c r="CL162" s="58"/>
      <c r="CM162" s="58"/>
      <c r="CN162" s="58"/>
      <c r="CO162" s="58"/>
      <c r="CP162" s="58"/>
      <c r="CQ162" s="58"/>
      <c r="CR162" s="58"/>
      <c r="CS162" s="58"/>
      <c r="CT162" s="58"/>
      <c r="CU162" s="58"/>
      <c r="CV162" s="58"/>
      <c r="CW162" s="58"/>
      <c r="CX162" s="58"/>
      <c r="CY162" s="58"/>
      <c r="CZ162" s="58"/>
      <c r="DA162" s="58"/>
      <c r="DB162" s="58"/>
      <c r="DC162" s="58"/>
      <c r="DD162" s="58"/>
      <c r="DE162" s="58"/>
      <c r="DF162" s="58"/>
      <c r="DG162" s="58"/>
      <c r="DH162" s="58"/>
      <c r="DI162" s="58"/>
      <c r="DJ162" s="58"/>
      <c r="DK162" s="58"/>
      <c r="DL162" s="58"/>
      <c r="DM162" s="58"/>
      <c r="DN162" s="58"/>
      <c r="DO162" s="58"/>
      <c r="DP162" s="58"/>
      <c r="DQ162" s="58"/>
      <c r="DR162" s="58"/>
      <c r="DS162" s="58"/>
      <c r="DT162" s="58"/>
      <c r="DU162" s="58"/>
      <c r="DV162" s="58"/>
      <c r="DW162" s="58"/>
      <c r="DX162" s="58"/>
      <c r="DY162" s="58"/>
      <c r="DZ162" s="58"/>
      <c r="EA162" s="58"/>
      <c r="EB162" s="58"/>
      <c r="EC162" s="58"/>
      <c r="ED162" s="58"/>
      <c r="EE162" s="58"/>
      <c r="EF162" s="58"/>
      <c r="EG162" s="58"/>
      <c r="EH162" s="58"/>
      <c r="EI162" s="58"/>
      <c r="EJ162" s="58"/>
      <c r="EK162" s="58"/>
      <c r="EL162" s="58"/>
      <c r="EM162" s="58"/>
      <c r="EN162" s="58"/>
      <c r="EO162" s="58"/>
    </row>
    <row r="163" spans="1:145" outlineLevel="1" x14ac:dyDescent="0.2">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c r="CB163" s="58"/>
      <c r="CC163" s="58"/>
      <c r="CD163" s="58"/>
      <c r="CE163" s="58"/>
      <c r="CF163" s="58"/>
      <c r="CG163" s="58"/>
      <c r="CH163" s="58"/>
      <c r="CI163" s="58"/>
      <c r="CJ163" s="58"/>
      <c r="CK163" s="58"/>
      <c r="CL163" s="58"/>
      <c r="CM163" s="58"/>
      <c r="CN163" s="58"/>
      <c r="CO163" s="58"/>
      <c r="CP163" s="58"/>
      <c r="CQ163" s="58"/>
      <c r="CR163" s="58"/>
      <c r="CS163" s="58"/>
      <c r="CT163" s="58"/>
      <c r="CU163" s="58"/>
      <c r="CV163" s="58"/>
      <c r="CW163" s="58"/>
      <c r="CX163" s="58"/>
      <c r="CY163" s="58"/>
      <c r="CZ163" s="58"/>
      <c r="DA163" s="58"/>
      <c r="DB163" s="58"/>
      <c r="DC163" s="58"/>
      <c r="DD163" s="58"/>
      <c r="DE163" s="58"/>
      <c r="DF163" s="58"/>
      <c r="DG163" s="58"/>
      <c r="DH163" s="58"/>
      <c r="DI163" s="58"/>
      <c r="DJ163" s="58"/>
      <c r="DK163" s="58"/>
      <c r="DL163" s="58"/>
      <c r="DM163" s="58"/>
      <c r="DN163" s="58"/>
      <c r="DO163" s="58"/>
      <c r="DP163" s="58"/>
      <c r="DQ163" s="58"/>
      <c r="DR163" s="58"/>
      <c r="DS163" s="58"/>
      <c r="DT163" s="58"/>
      <c r="DU163" s="58"/>
      <c r="DV163" s="58"/>
      <c r="DW163" s="58"/>
      <c r="DX163" s="58"/>
      <c r="DY163" s="58"/>
      <c r="DZ163" s="58"/>
      <c r="EA163" s="58"/>
      <c r="EB163" s="58"/>
      <c r="EC163" s="58"/>
      <c r="ED163" s="58"/>
      <c r="EE163" s="58"/>
      <c r="EF163" s="58"/>
      <c r="EG163" s="58"/>
      <c r="EH163" s="58"/>
      <c r="EI163" s="58"/>
      <c r="EJ163" s="58"/>
      <c r="EK163" s="58"/>
      <c r="EL163" s="58"/>
      <c r="EM163" s="58"/>
      <c r="EN163" s="58"/>
      <c r="EO163" s="58"/>
    </row>
    <row r="164" spans="1:145" outlineLevel="1" x14ac:dyDescent="0.2">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c r="CF164" s="58"/>
      <c r="CG164" s="58"/>
      <c r="CH164" s="58"/>
      <c r="CI164" s="58"/>
      <c r="CJ164" s="58"/>
      <c r="CK164" s="58"/>
      <c r="CL164" s="58"/>
      <c r="CM164" s="58"/>
      <c r="CN164" s="58"/>
      <c r="CO164" s="58"/>
      <c r="CP164" s="58"/>
      <c r="CQ164" s="58"/>
      <c r="CR164" s="58"/>
      <c r="CS164" s="58"/>
      <c r="CT164" s="58"/>
      <c r="CU164" s="58"/>
      <c r="CV164" s="58"/>
      <c r="CW164" s="58"/>
      <c r="CX164" s="58"/>
      <c r="CY164" s="58"/>
      <c r="CZ164" s="58"/>
      <c r="DA164" s="58"/>
      <c r="DB164" s="58"/>
      <c r="DC164" s="58"/>
      <c r="DD164" s="58"/>
      <c r="DE164" s="58"/>
      <c r="DF164" s="58"/>
      <c r="DG164" s="58"/>
      <c r="DH164" s="58"/>
      <c r="DI164" s="58"/>
      <c r="DJ164" s="58"/>
      <c r="DK164" s="58"/>
      <c r="DL164" s="58"/>
      <c r="DM164" s="58"/>
      <c r="DN164" s="58"/>
      <c r="DO164" s="58"/>
      <c r="DP164" s="58"/>
      <c r="DQ164" s="58"/>
      <c r="DR164" s="58"/>
      <c r="DS164" s="58"/>
      <c r="DT164" s="58"/>
      <c r="DU164" s="58"/>
      <c r="DV164" s="58"/>
      <c r="DW164" s="58"/>
      <c r="DX164" s="58"/>
      <c r="DY164" s="58"/>
      <c r="DZ164" s="58"/>
      <c r="EA164" s="58"/>
      <c r="EB164" s="58"/>
      <c r="EC164" s="58"/>
      <c r="ED164" s="58"/>
      <c r="EE164" s="58"/>
      <c r="EF164" s="58"/>
      <c r="EG164" s="58"/>
      <c r="EH164" s="58"/>
      <c r="EI164" s="58"/>
      <c r="EJ164" s="58"/>
      <c r="EK164" s="58"/>
      <c r="EL164" s="58"/>
      <c r="EM164" s="58"/>
      <c r="EN164" s="58"/>
      <c r="EO164" s="58"/>
    </row>
    <row r="165" spans="1:145" outlineLevel="1" x14ac:dyDescent="0.2">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c r="CB165" s="58"/>
      <c r="CC165" s="58"/>
      <c r="CD165" s="58"/>
      <c r="CE165" s="58"/>
      <c r="CF165" s="58"/>
      <c r="CG165" s="58"/>
      <c r="CH165" s="58"/>
      <c r="CI165" s="58"/>
      <c r="CJ165" s="58"/>
      <c r="CK165" s="58"/>
      <c r="CL165" s="58"/>
      <c r="CM165" s="58"/>
      <c r="CN165" s="58"/>
      <c r="CO165" s="58"/>
      <c r="CP165" s="58"/>
      <c r="CQ165" s="58"/>
      <c r="CR165" s="58"/>
      <c r="CS165" s="58"/>
      <c r="CT165" s="58"/>
      <c r="CU165" s="58"/>
      <c r="CV165" s="58"/>
      <c r="CW165" s="58"/>
      <c r="CX165" s="58"/>
      <c r="CY165" s="58"/>
      <c r="CZ165" s="58"/>
      <c r="DA165" s="58"/>
      <c r="DB165" s="58"/>
      <c r="DC165" s="58"/>
      <c r="DD165" s="58"/>
      <c r="DE165" s="58"/>
      <c r="DF165" s="58"/>
      <c r="DG165" s="58"/>
      <c r="DH165" s="58"/>
      <c r="DI165" s="58"/>
      <c r="DJ165" s="58"/>
      <c r="DK165" s="58"/>
      <c r="DL165" s="58"/>
      <c r="DM165" s="58"/>
      <c r="DN165" s="58"/>
      <c r="DO165" s="58"/>
      <c r="DP165" s="58"/>
      <c r="DQ165" s="58"/>
      <c r="DR165" s="58"/>
      <c r="DS165" s="58"/>
      <c r="DT165" s="58"/>
      <c r="DU165" s="58"/>
      <c r="DV165" s="58"/>
      <c r="DW165" s="58"/>
      <c r="DX165" s="58"/>
      <c r="DY165" s="58"/>
      <c r="DZ165" s="58"/>
      <c r="EA165" s="58"/>
      <c r="EB165" s="58"/>
      <c r="EC165" s="58"/>
      <c r="ED165" s="58"/>
      <c r="EE165" s="58"/>
      <c r="EF165" s="58"/>
      <c r="EG165" s="58"/>
      <c r="EH165" s="58"/>
      <c r="EI165" s="58"/>
      <c r="EJ165" s="58"/>
      <c r="EK165" s="58"/>
      <c r="EL165" s="58"/>
      <c r="EM165" s="58"/>
      <c r="EN165" s="58"/>
      <c r="EO165" s="58"/>
    </row>
    <row r="166" spans="1:145" outlineLevel="1" x14ac:dyDescent="0.2">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c r="CB166" s="58"/>
      <c r="CC166" s="58"/>
      <c r="CD166" s="58"/>
      <c r="CE166" s="58"/>
      <c r="CF166" s="58"/>
      <c r="CG166" s="58"/>
      <c r="CH166" s="58"/>
      <c r="CI166" s="58"/>
      <c r="CJ166" s="58"/>
      <c r="CK166" s="58"/>
      <c r="CL166" s="58"/>
      <c r="CM166" s="58"/>
      <c r="CN166" s="58"/>
      <c r="CO166" s="58"/>
      <c r="CP166" s="58"/>
      <c r="CQ166" s="58"/>
      <c r="CR166" s="58"/>
      <c r="CS166" s="58"/>
      <c r="CT166" s="58"/>
      <c r="CU166" s="58"/>
      <c r="CV166" s="58"/>
      <c r="CW166" s="58"/>
      <c r="CX166" s="58"/>
      <c r="CY166" s="58"/>
      <c r="CZ166" s="58"/>
      <c r="DA166" s="58"/>
      <c r="DB166" s="58"/>
      <c r="DC166" s="58"/>
      <c r="DD166" s="58"/>
      <c r="DE166" s="58"/>
      <c r="DF166" s="58"/>
      <c r="DG166" s="58"/>
      <c r="DH166" s="58"/>
      <c r="DI166" s="58"/>
      <c r="DJ166" s="58"/>
      <c r="DK166" s="58"/>
      <c r="DL166" s="58"/>
      <c r="DM166" s="58"/>
      <c r="DN166" s="58"/>
      <c r="DO166" s="58"/>
      <c r="DP166" s="58"/>
      <c r="DQ166" s="58"/>
      <c r="DR166" s="58"/>
      <c r="DS166" s="58"/>
      <c r="DT166" s="58"/>
      <c r="DU166" s="58"/>
      <c r="DV166" s="58"/>
      <c r="DW166" s="58"/>
      <c r="DX166" s="58"/>
      <c r="DY166" s="58"/>
      <c r="DZ166" s="58"/>
      <c r="EA166" s="58"/>
      <c r="EB166" s="58"/>
      <c r="EC166" s="58"/>
      <c r="ED166" s="58"/>
      <c r="EE166" s="58"/>
      <c r="EF166" s="58"/>
      <c r="EG166" s="58"/>
      <c r="EH166" s="58"/>
      <c r="EI166" s="58"/>
      <c r="EJ166" s="58"/>
      <c r="EK166" s="58"/>
      <c r="EL166" s="58"/>
      <c r="EM166" s="58"/>
      <c r="EN166" s="58"/>
      <c r="EO166" s="58"/>
    </row>
    <row r="167" spans="1:145" outlineLevel="1" x14ac:dyDescent="0.2">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c r="CL167" s="58"/>
      <c r="CM167" s="58"/>
      <c r="CN167" s="58"/>
      <c r="CO167" s="58"/>
      <c r="CP167" s="58"/>
      <c r="CQ167" s="58"/>
      <c r="CR167" s="58"/>
      <c r="CS167" s="58"/>
      <c r="CT167" s="58"/>
      <c r="CU167" s="58"/>
      <c r="CV167" s="58"/>
      <c r="CW167" s="58"/>
      <c r="CX167" s="58"/>
      <c r="CY167" s="58"/>
      <c r="CZ167" s="58"/>
      <c r="DA167" s="58"/>
      <c r="DB167" s="58"/>
      <c r="DC167" s="58"/>
      <c r="DD167" s="58"/>
      <c r="DE167" s="58"/>
      <c r="DF167" s="58"/>
      <c r="DG167" s="58"/>
      <c r="DH167" s="58"/>
      <c r="DI167" s="58"/>
      <c r="DJ167" s="58"/>
      <c r="DK167" s="58"/>
      <c r="DL167" s="58"/>
      <c r="DM167" s="58"/>
      <c r="DN167" s="58"/>
      <c r="DO167" s="58"/>
      <c r="DP167" s="58"/>
      <c r="DQ167" s="58"/>
      <c r="DR167" s="58"/>
      <c r="DS167" s="58"/>
      <c r="DT167" s="58"/>
      <c r="DU167" s="58"/>
      <c r="DV167" s="58"/>
      <c r="DW167" s="58"/>
      <c r="DX167" s="58"/>
      <c r="DY167" s="58"/>
      <c r="DZ167" s="58"/>
      <c r="EA167" s="58"/>
      <c r="EB167" s="58"/>
      <c r="EC167" s="58"/>
      <c r="ED167" s="58"/>
      <c r="EE167" s="58"/>
      <c r="EF167" s="58"/>
      <c r="EG167" s="58"/>
      <c r="EH167" s="58"/>
      <c r="EI167" s="58"/>
      <c r="EJ167" s="58"/>
      <c r="EK167" s="58"/>
      <c r="EL167" s="58"/>
      <c r="EM167" s="58"/>
      <c r="EN167" s="58"/>
      <c r="EO167" s="58"/>
    </row>
    <row r="168" spans="1:145" x14ac:dyDescent="0.2">
      <c r="A168" s="74"/>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c r="CB168" s="58"/>
      <c r="CC168" s="58"/>
      <c r="CD168" s="58"/>
      <c r="CE168" s="58"/>
      <c r="CF168" s="58"/>
      <c r="CG168" s="58"/>
      <c r="CH168" s="58"/>
      <c r="CI168" s="58"/>
      <c r="CJ168" s="58"/>
      <c r="CK168" s="58"/>
      <c r="CL168" s="58"/>
      <c r="CM168" s="58"/>
      <c r="CN168" s="58"/>
      <c r="CO168" s="58"/>
      <c r="CP168" s="58"/>
      <c r="CQ168" s="58"/>
      <c r="CR168" s="58"/>
      <c r="CS168" s="58"/>
      <c r="CT168" s="58"/>
      <c r="CU168" s="58"/>
      <c r="CV168" s="58"/>
      <c r="CW168" s="58"/>
      <c r="CX168" s="58"/>
      <c r="CY168" s="58"/>
      <c r="CZ168" s="58"/>
      <c r="DA168" s="58"/>
      <c r="DB168" s="58"/>
      <c r="DC168" s="58"/>
      <c r="DD168" s="58"/>
      <c r="DE168" s="58"/>
      <c r="DF168" s="58"/>
      <c r="DG168" s="58"/>
      <c r="DH168" s="58"/>
      <c r="DI168" s="58"/>
      <c r="DJ168" s="58"/>
      <c r="DK168" s="58"/>
      <c r="DL168" s="58"/>
      <c r="DM168" s="58"/>
      <c r="DN168" s="58"/>
      <c r="DO168" s="58"/>
      <c r="DP168" s="58"/>
      <c r="DQ168" s="58"/>
      <c r="DR168" s="58"/>
      <c r="DS168" s="58"/>
      <c r="DT168" s="58"/>
      <c r="DU168" s="58"/>
      <c r="DV168" s="58"/>
      <c r="DW168" s="58"/>
      <c r="DX168" s="58"/>
      <c r="DY168" s="58"/>
      <c r="DZ168" s="58"/>
      <c r="EA168" s="58"/>
      <c r="EB168" s="58"/>
      <c r="EC168" s="58"/>
      <c r="ED168" s="58"/>
      <c r="EE168" s="58"/>
      <c r="EF168" s="58"/>
      <c r="EG168" s="58"/>
      <c r="EH168" s="58"/>
      <c r="EI168" s="58"/>
      <c r="EJ168" s="58"/>
      <c r="EK168" s="58"/>
      <c r="EL168" s="58"/>
      <c r="EM168" s="58"/>
      <c r="EN168" s="58"/>
      <c r="EO168" s="58"/>
    </row>
    <row r="169" spans="1:145" x14ac:dyDescent="0.2">
      <c r="A169" s="11" t="s">
        <v>174</v>
      </c>
      <c r="AR169" s="58" t="s">
        <v>211</v>
      </c>
      <c r="AS169" s="58"/>
      <c r="AT169" s="58"/>
      <c r="AU169" s="58">
        <v>10</v>
      </c>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c r="CB169" s="58"/>
      <c r="CC169" s="58"/>
      <c r="CD169" s="58"/>
      <c r="CE169" s="58"/>
      <c r="CF169" s="58"/>
      <c r="CG169" s="58"/>
      <c r="CH169" s="58"/>
      <c r="CI169" s="58"/>
      <c r="CJ169" s="58"/>
      <c r="CK169" s="58"/>
      <c r="CL169" s="58"/>
      <c r="CM169" s="58"/>
      <c r="CN169" s="58"/>
      <c r="CO169" s="58"/>
      <c r="CP169" s="58"/>
      <c r="CQ169" s="58"/>
      <c r="CR169" s="58"/>
      <c r="CS169" s="58"/>
      <c r="CT169" s="58"/>
      <c r="CU169" s="58"/>
      <c r="CV169" s="58"/>
      <c r="CW169" s="58"/>
      <c r="CX169" s="58"/>
      <c r="CY169" s="58"/>
      <c r="CZ169" s="58"/>
      <c r="DA169" s="58"/>
      <c r="DB169" s="58"/>
      <c r="DC169" s="58"/>
      <c r="DD169" s="58"/>
      <c r="DE169" s="58"/>
      <c r="DF169" s="58"/>
      <c r="DG169" s="58"/>
      <c r="DH169" s="58"/>
      <c r="DI169" s="58"/>
      <c r="DJ169" s="58"/>
      <c r="DK169" s="58"/>
      <c r="DL169" s="58"/>
      <c r="DM169" s="58"/>
      <c r="DN169" s="58"/>
      <c r="DO169" s="58"/>
      <c r="DP169" s="58"/>
      <c r="DQ169" s="58"/>
      <c r="DR169" s="58"/>
      <c r="DS169" s="58"/>
      <c r="DT169" s="58"/>
      <c r="DU169" s="58"/>
      <c r="DV169" s="58"/>
      <c r="DW169" s="58"/>
      <c r="DX169" s="58"/>
      <c r="DY169" s="58"/>
      <c r="DZ169" s="58"/>
      <c r="EA169" s="58"/>
      <c r="EB169" s="58"/>
      <c r="EC169" s="58"/>
      <c r="ED169" s="58"/>
      <c r="EE169" s="58"/>
      <c r="EF169" s="58"/>
      <c r="EG169" s="58"/>
      <c r="EH169" s="58"/>
      <c r="EI169" s="58"/>
      <c r="EJ169" s="58"/>
      <c r="EK169" s="58"/>
      <c r="EL169" s="58"/>
      <c r="EM169" s="58"/>
      <c r="EN169" s="58"/>
      <c r="EO169" s="58"/>
    </row>
    <row r="170" spans="1:145" outlineLevel="1" x14ac:dyDescent="0.2">
      <c r="E170" s="25" t="s">
        <v>211</v>
      </c>
      <c r="F170" s="57">
        <f>$AU$169/20</f>
        <v>0.5</v>
      </c>
      <c r="AR170" s="58" t="s">
        <v>188</v>
      </c>
      <c r="AS170" s="58">
        <v>0</v>
      </c>
      <c r="AT170" s="58">
        <v>0.01</v>
      </c>
      <c r="AU170" s="58">
        <v>0.02</v>
      </c>
      <c r="AV170" s="58">
        <v>0.03</v>
      </c>
      <c r="AW170" s="58">
        <v>0.04</v>
      </c>
      <c r="AX170" s="58">
        <v>0.05</v>
      </c>
      <c r="AY170" s="58">
        <v>6.0000000000000005E-2</v>
      </c>
      <c r="AZ170" s="58">
        <v>7.0000000000000007E-2</v>
      </c>
      <c r="BA170" s="58">
        <v>0.08</v>
      </c>
      <c r="BB170" s="58">
        <v>0.09</v>
      </c>
      <c r="BC170" s="58">
        <v>9.9999999999999992E-2</v>
      </c>
      <c r="BD170" s="58">
        <v>0.10999999999999999</v>
      </c>
      <c r="BE170" s="58">
        <v>0.11999999999999998</v>
      </c>
      <c r="BF170" s="58">
        <v>0.12999999999999998</v>
      </c>
      <c r="BG170" s="58">
        <v>0.13999999999999999</v>
      </c>
      <c r="BH170" s="58">
        <v>0.15</v>
      </c>
      <c r="BI170" s="58">
        <v>0.16</v>
      </c>
      <c r="BJ170" s="58">
        <v>0.17</v>
      </c>
      <c r="BK170" s="58">
        <v>0.18000000000000002</v>
      </c>
      <c r="BL170" s="58">
        <v>0.19000000000000003</v>
      </c>
      <c r="BM170" s="58">
        <v>0.20000000000000004</v>
      </c>
      <c r="BN170" s="58">
        <v>0.21000000000000005</v>
      </c>
      <c r="BO170" s="58">
        <v>0.22000000000000006</v>
      </c>
      <c r="BP170" s="58">
        <v>0.23000000000000007</v>
      </c>
      <c r="BQ170" s="58">
        <v>0.24000000000000007</v>
      </c>
      <c r="BR170" s="58">
        <v>0.25000000000000006</v>
      </c>
      <c r="BS170" s="58">
        <v>0.26000000000000006</v>
      </c>
      <c r="BT170" s="58">
        <v>0.27000000000000007</v>
      </c>
      <c r="BU170" s="58">
        <v>0.28000000000000008</v>
      </c>
      <c r="BV170" s="58">
        <v>0.29000000000000009</v>
      </c>
      <c r="BW170" s="58">
        <v>0.3000000000000001</v>
      </c>
      <c r="BX170" s="58">
        <v>0.31000000000000011</v>
      </c>
      <c r="BY170" s="58">
        <v>0.32000000000000012</v>
      </c>
      <c r="BZ170" s="58">
        <v>0.33000000000000013</v>
      </c>
      <c r="CA170" s="58">
        <v>0.34000000000000014</v>
      </c>
      <c r="CB170" s="58">
        <v>0.35000000000000014</v>
      </c>
      <c r="CC170" s="58">
        <v>0.36000000000000015</v>
      </c>
      <c r="CD170" s="58">
        <v>0.37000000000000016</v>
      </c>
      <c r="CE170" s="58">
        <v>0.38000000000000017</v>
      </c>
      <c r="CF170" s="58">
        <v>0.39000000000000018</v>
      </c>
      <c r="CG170" s="58">
        <v>0.40000000000000019</v>
      </c>
      <c r="CH170" s="58">
        <v>0.4100000000000002</v>
      </c>
      <c r="CI170" s="58">
        <v>0.42000000000000021</v>
      </c>
      <c r="CJ170" s="58">
        <v>0.43000000000000022</v>
      </c>
      <c r="CK170" s="58">
        <v>0.44000000000000022</v>
      </c>
      <c r="CL170" s="58">
        <v>0.45000000000000023</v>
      </c>
      <c r="CM170" s="58">
        <v>0.46000000000000024</v>
      </c>
      <c r="CN170" s="58">
        <v>0.47000000000000025</v>
      </c>
      <c r="CO170" s="58">
        <v>0.48000000000000026</v>
      </c>
      <c r="CP170" s="58">
        <v>0.49000000000000027</v>
      </c>
      <c r="CQ170" s="58">
        <v>0.50000000000000022</v>
      </c>
      <c r="CR170" s="58">
        <v>0.51000000000000023</v>
      </c>
      <c r="CS170" s="58">
        <v>0.52000000000000024</v>
      </c>
      <c r="CT170" s="58">
        <v>0.53000000000000025</v>
      </c>
      <c r="CU170" s="58">
        <v>0.54000000000000026</v>
      </c>
      <c r="CV170" s="58">
        <v>0.55000000000000027</v>
      </c>
      <c r="CW170" s="58">
        <v>0.56000000000000028</v>
      </c>
      <c r="CX170" s="58">
        <v>0.57000000000000028</v>
      </c>
      <c r="CY170" s="58">
        <v>0.58000000000000029</v>
      </c>
      <c r="CZ170" s="58">
        <v>0.5900000000000003</v>
      </c>
      <c r="DA170" s="58">
        <v>0.60000000000000031</v>
      </c>
      <c r="DB170" s="58">
        <v>0.61000000000000032</v>
      </c>
      <c r="DC170" s="58">
        <v>0.62000000000000033</v>
      </c>
      <c r="DD170" s="58">
        <v>0.63000000000000034</v>
      </c>
      <c r="DE170" s="58">
        <v>0.64000000000000035</v>
      </c>
      <c r="DF170" s="58">
        <v>0.65000000000000036</v>
      </c>
      <c r="DG170" s="58">
        <v>0.66000000000000036</v>
      </c>
      <c r="DH170" s="58">
        <v>0.67000000000000037</v>
      </c>
      <c r="DI170" s="58">
        <v>0.68000000000000038</v>
      </c>
      <c r="DJ170" s="58">
        <v>0.69000000000000039</v>
      </c>
      <c r="DK170" s="58">
        <v>0.7000000000000004</v>
      </c>
      <c r="DL170" s="58">
        <v>0.71000000000000041</v>
      </c>
      <c r="DM170" s="58">
        <v>0.72000000000000042</v>
      </c>
      <c r="DN170" s="58">
        <v>0.73000000000000043</v>
      </c>
      <c r="DO170" s="58">
        <v>0.74000000000000044</v>
      </c>
      <c r="DP170" s="58">
        <v>0.75000000000000044</v>
      </c>
      <c r="DQ170" s="58">
        <v>0.76000000000000045</v>
      </c>
      <c r="DR170" s="58">
        <v>0.77000000000000046</v>
      </c>
      <c r="DS170" s="58">
        <v>0.78000000000000047</v>
      </c>
      <c r="DT170" s="58">
        <v>0.79000000000000048</v>
      </c>
      <c r="DU170" s="58">
        <v>0.80000000000000049</v>
      </c>
      <c r="DV170" s="58">
        <v>0.8100000000000005</v>
      </c>
      <c r="DW170" s="58">
        <v>0.82000000000000051</v>
      </c>
      <c r="DX170" s="58">
        <v>0.83000000000000052</v>
      </c>
      <c r="DY170" s="58">
        <v>0.84000000000000052</v>
      </c>
      <c r="DZ170" s="58">
        <v>0.85000000000000053</v>
      </c>
      <c r="EA170" s="58">
        <v>0.86000000000000054</v>
      </c>
      <c r="EB170" s="58">
        <v>0.87000000000000055</v>
      </c>
      <c r="EC170" s="58">
        <v>0.88000000000000056</v>
      </c>
      <c r="ED170" s="58">
        <v>0.89000000000000057</v>
      </c>
      <c r="EE170" s="58">
        <v>0.90000000000000058</v>
      </c>
      <c r="EF170" s="58">
        <v>0.91000000000000059</v>
      </c>
      <c r="EG170" s="58">
        <v>0.9200000000000006</v>
      </c>
      <c r="EH170" s="58">
        <v>0.9300000000000006</v>
      </c>
      <c r="EI170" s="58">
        <v>0.94000000000000061</v>
      </c>
      <c r="EJ170" s="58">
        <v>0.95000000000000062</v>
      </c>
      <c r="EK170" s="58">
        <v>0.96000000000000063</v>
      </c>
      <c r="EL170" s="58">
        <v>0.97000000000000064</v>
      </c>
      <c r="EM170" s="58">
        <v>0.98000000000000065</v>
      </c>
      <c r="EN170" s="58">
        <v>0.99000000000000066</v>
      </c>
      <c r="EO170" s="58">
        <v>1.0000000000000007</v>
      </c>
    </row>
    <row r="171" spans="1:145" outlineLevel="1" x14ac:dyDescent="0.2">
      <c r="AR171" s="58" t="s">
        <v>212</v>
      </c>
      <c r="AS171" s="58">
        <v>0.92682926829268297</v>
      </c>
      <c r="AT171" s="58">
        <v>0.15040650406504066</v>
      </c>
      <c r="AU171" s="58">
        <v>0.28130081300813009</v>
      </c>
      <c r="AV171" s="58">
        <v>0.11382113821138211</v>
      </c>
      <c r="AW171" s="58">
        <v>0.1008130081300813</v>
      </c>
      <c r="AX171" s="58">
        <v>9.0243902439024387E-2</v>
      </c>
      <c r="AY171" s="58">
        <v>8.2113821138211376E-2</v>
      </c>
      <c r="AZ171" s="58">
        <v>7.3983739837398366E-2</v>
      </c>
      <c r="BA171" s="58">
        <v>6.7479674796747977E-2</v>
      </c>
      <c r="BB171" s="58">
        <v>6.097560975609756E-2</v>
      </c>
      <c r="BC171" s="58">
        <v>5.6097560975609757E-2</v>
      </c>
      <c r="BD171" s="58">
        <v>5.1219512195121948E-2</v>
      </c>
      <c r="BE171" s="58">
        <v>4.6341463414634146E-2</v>
      </c>
      <c r="BF171" s="58">
        <v>4.2276422764227641E-2</v>
      </c>
      <c r="BG171" s="58">
        <v>3.9024390243902439E-2</v>
      </c>
      <c r="BH171" s="58">
        <v>3.7398373983739831E-2</v>
      </c>
      <c r="BI171" s="58">
        <v>3.5772357723577237E-2</v>
      </c>
      <c r="BJ171" s="58">
        <v>3.4959349593495934E-2</v>
      </c>
      <c r="BK171" s="58">
        <v>3.4146341463414637E-2</v>
      </c>
      <c r="BL171" s="58">
        <v>3.3333333333333333E-2</v>
      </c>
      <c r="BM171" s="58">
        <v>3.1707317073170732E-2</v>
      </c>
      <c r="BN171" s="58">
        <v>3.0081300813008131E-2</v>
      </c>
      <c r="BO171" s="58">
        <v>2.8455284552845527E-2</v>
      </c>
      <c r="BP171" s="58">
        <v>2.6829268292682926E-2</v>
      </c>
      <c r="BQ171" s="58">
        <v>2.5203252032520326E-2</v>
      </c>
      <c r="BR171" s="58">
        <v>2.4390243902439025E-2</v>
      </c>
      <c r="BS171" s="58">
        <v>2.4390243902439025E-2</v>
      </c>
      <c r="BT171" s="58">
        <v>2.4390243902439025E-2</v>
      </c>
      <c r="BU171" s="58">
        <v>2.4390243902439025E-2</v>
      </c>
      <c r="BV171" s="58">
        <v>2.4390243902439025E-2</v>
      </c>
      <c r="BW171" s="58">
        <v>2.4390243902439025E-2</v>
      </c>
      <c r="BX171" s="58">
        <v>2.4390243902439025E-2</v>
      </c>
      <c r="BY171" s="58">
        <v>2.4390243902439025E-2</v>
      </c>
      <c r="BZ171" s="58">
        <v>2.4390243902439025E-2</v>
      </c>
      <c r="CA171" s="58">
        <v>2.4390243902439025E-2</v>
      </c>
      <c r="CB171" s="58">
        <v>2.3577235772357721E-2</v>
      </c>
      <c r="CC171" s="58">
        <v>2.2764227642276421E-2</v>
      </c>
      <c r="CD171" s="58">
        <v>2.1951219512195124E-2</v>
      </c>
      <c r="CE171" s="58">
        <v>2.113821138211382E-2</v>
      </c>
      <c r="CF171" s="58">
        <v>1.9512195121951219E-2</v>
      </c>
      <c r="CG171" s="58">
        <v>1.8699186991869916E-2</v>
      </c>
      <c r="CH171" s="58">
        <v>1.7073170731707318E-2</v>
      </c>
      <c r="CI171" s="58">
        <v>1.5447154471544714E-2</v>
      </c>
      <c r="CJ171" s="58">
        <v>1.3008130081300813E-2</v>
      </c>
      <c r="CK171" s="58">
        <v>1.1382113821138211E-2</v>
      </c>
      <c r="CL171" s="58">
        <v>9.7560975609756097E-3</v>
      </c>
      <c r="CM171" s="58">
        <v>8.9430894308943094E-3</v>
      </c>
      <c r="CN171" s="58">
        <v>8.130081300813009E-3</v>
      </c>
      <c r="CO171" s="58">
        <v>8.130081300813009E-3</v>
      </c>
      <c r="CP171" s="58">
        <v>7.3170731707317077E-3</v>
      </c>
      <c r="CQ171" s="58">
        <v>6.5040650406504065E-3</v>
      </c>
      <c r="CR171" s="58">
        <v>5.6910569105691053E-3</v>
      </c>
      <c r="CS171" s="58">
        <v>4.8780487804878049E-3</v>
      </c>
      <c r="CT171" s="58">
        <v>4.0650406504065045E-3</v>
      </c>
      <c r="CU171" s="58">
        <v>4.0650406504065045E-3</v>
      </c>
      <c r="CV171" s="58">
        <v>3.2520325203252032E-3</v>
      </c>
      <c r="CW171" s="58">
        <v>2.4390243902439024E-3</v>
      </c>
      <c r="CX171" s="58">
        <v>1.6260162601626016E-3</v>
      </c>
      <c r="CY171" s="58">
        <v>8.1300813008130081E-4</v>
      </c>
      <c r="CZ171" s="58">
        <v>0</v>
      </c>
      <c r="DA171" s="58">
        <v>0</v>
      </c>
      <c r="DB171" s="58">
        <v>0</v>
      </c>
      <c r="DC171" s="58">
        <v>0</v>
      </c>
      <c r="DD171" s="58">
        <v>0</v>
      </c>
      <c r="DE171" s="58">
        <v>0</v>
      </c>
      <c r="DF171" s="58">
        <v>0</v>
      </c>
      <c r="DG171" s="58">
        <v>0</v>
      </c>
      <c r="DH171" s="58">
        <v>0</v>
      </c>
      <c r="DI171" s="58">
        <v>0</v>
      </c>
      <c r="DJ171" s="58">
        <v>0</v>
      </c>
      <c r="DK171" s="58">
        <v>0</v>
      </c>
      <c r="DL171" s="58">
        <v>0</v>
      </c>
      <c r="DM171" s="58">
        <v>0</v>
      </c>
      <c r="DN171" s="58">
        <v>0</v>
      </c>
      <c r="DO171" s="58">
        <v>0</v>
      </c>
      <c r="DP171" s="58">
        <v>0</v>
      </c>
      <c r="DQ171" s="58">
        <v>0</v>
      </c>
      <c r="DR171" s="58">
        <v>0</v>
      </c>
      <c r="DS171" s="58">
        <v>0</v>
      </c>
      <c r="DT171" s="58">
        <v>0</v>
      </c>
      <c r="DU171" s="58">
        <v>0</v>
      </c>
      <c r="DV171" s="58">
        <v>0</v>
      </c>
      <c r="DW171" s="58">
        <v>0</v>
      </c>
      <c r="DX171" s="58">
        <v>0</v>
      </c>
      <c r="DY171" s="58">
        <v>0</v>
      </c>
      <c r="DZ171" s="58">
        <v>0</v>
      </c>
      <c r="EA171" s="58">
        <v>0</v>
      </c>
      <c r="EB171" s="58">
        <v>0</v>
      </c>
      <c r="EC171" s="58">
        <v>0</v>
      </c>
      <c r="ED171" s="58">
        <v>0</v>
      </c>
      <c r="EE171" s="58">
        <v>0</v>
      </c>
      <c r="EF171" s="58">
        <v>0</v>
      </c>
      <c r="EG171" s="58">
        <v>0</v>
      </c>
      <c r="EH171" s="58">
        <v>0</v>
      </c>
      <c r="EI171" s="58">
        <v>0</v>
      </c>
      <c r="EJ171" s="58">
        <v>0</v>
      </c>
      <c r="EK171" s="58">
        <v>0</v>
      </c>
      <c r="EL171" s="58">
        <v>0</v>
      </c>
      <c r="EM171" s="58">
        <v>0</v>
      </c>
      <c r="EN171" s="58">
        <v>0</v>
      </c>
      <c r="EO171" s="58">
        <v>0</v>
      </c>
    </row>
    <row r="172" spans="1:145" outlineLevel="1" x14ac:dyDescent="0.2">
      <c r="AR172" s="58" t="s">
        <v>213</v>
      </c>
      <c r="AS172" s="58">
        <v>0</v>
      </c>
      <c r="AT172" s="58">
        <v>4.0650406504065045E-3</v>
      </c>
      <c r="AU172" s="58">
        <v>3.2520325203252032E-3</v>
      </c>
      <c r="AV172" s="58">
        <v>4.0650406504065045E-3</v>
      </c>
      <c r="AW172" s="58">
        <v>4.0650406504065045E-3</v>
      </c>
      <c r="AX172" s="58">
        <v>4.0650406504065045E-3</v>
      </c>
      <c r="AY172" s="58">
        <v>4.8780487804878049E-3</v>
      </c>
      <c r="AZ172" s="58">
        <v>5.6910569105691053E-3</v>
      </c>
      <c r="BA172" s="58">
        <v>6.5040650406504065E-3</v>
      </c>
      <c r="BB172" s="58">
        <v>7.3170731707317077E-3</v>
      </c>
      <c r="BC172" s="58">
        <v>8.130081300813009E-3</v>
      </c>
      <c r="BD172" s="58">
        <v>8.130081300813009E-3</v>
      </c>
      <c r="BE172" s="58">
        <v>8.130081300813009E-3</v>
      </c>
      <c r="BF172" s="58">
        <v>8.130081300813009E-3</v>
      </c>
      <c r="BG172" s="58">
        <v>8.130081300813009E-3</v>
      </c>
      <c r="BH172" s="58">
        <v>8.130081300813009E-3</v>
      </c>
      <c r="BI172" s="58">
        <v>8.130081300813009E-3</v>
      </c>
      <c r="BJ172" s="58">
        <v>8.130081300813009E-3</v>
      </c>
      <c r="BK172" s="58">
        <v>8.130081300813009E-3</v>
      </c>
      <c r="BL172" s="58">
        <v>8.130081300813009E-3</v>
      </c>
      <c r="BM172" s="58">
        <v>8.130081300813009E-3</v>
      </c>
      <c r="BN172" s="58">
        <v>8.130081300813009E-3</v>
      </c>
      <c r="BO172" s="58">
        <v>8.130081300813009E-3</v>
      </c>
      <c r="BP172" s="58">
        <v>8.130081300813009E-3</v>
      </c>
      <c r="BQ172" s="58">
        <v>8.130081300813009E-3</v>
      </c>
      <c r="BR172" s="58">
        <v>8.130081300813009E-3</v>
      </c>
      <c r="BS172" s="58">
        <v>8.130081300813009E-3</v>
      </c>
      <c r="BT172" s="58">
        <v>8.130081300813009E-3</v>
      </c>
      <c r="BU172" s="58">
        <v>8.130081300813009E-3</v>
      </c>
      <c r="BV172" s="58">
        <v>8.130081300813009E-3</v>
      </c>
      <c r="BW172" s="58">
        <v>8.130081300813009E-3</v>
      </c>
      <c r="BX172" s="58">
        <v>8.130081300813009E-3</v>
      </c>
      <c r="BY172" s="58">
        <v>8.130081300813009E-3</v>
      </c>
      <c r="BZ172" s="58">
        <v>8.130081300813009E-3</v>
      </c>
      <c r="CA172" s="58">
        <v>8.130081300813009E-3</v>
      </c>
      <c r="CB172" s="58">
        <v>8.130081300813009E-3</v>
      </c>
      <c r="CC172" s="58">
        <v>8.130081300813009E-3</v>
      </c>
      <c r="CD172" s="58">
        <v>8.130081300813009E-3</v>
      </c>
      <c r="CE172" s="58">
        <v>8.9430894308943094E-3</v>
      </c>
      <c r="CF172" s="58">
        <v>9.7560975609756097E-3</v>
      </c>
      <c r="CG172" s="58">
        <v>1.056910569105691E-2</v>
      </c>
      <c r="CH172" s="58">
        <v>1.2195121951219513E-2</v>
      </c>
      <c r="CI172" s="58">
        <v>1.4634146341463415E-2</v>
      </c>
      <c r="CJ172" s="58">
        <v>1.6260162601626018E-2</v>
      </c>
      <c r="CK172" s="58">
        <v>1.7886178861788619E-2</v>
      </c>
      <c r="CL172" s="58">
        <v>1.9512195121951219E-2</v>
      </c>
      <c r="CM172" s="58">
        <v>2.032520325203252E-2</v>
      </c>
      <c r="CN172" s="58">
        <v>2.032520325203252E-2</v>
      </c>
      <c r="CO172" s="58">
        <v>2.032520325203252E-2</v>
      </c>
      <c r="CP172" s="58">
        <v>2.032520325203252E-2</v>
      </c>
      <c r="CQ172" s="58">
        <v>2.032520325203252E-2</v>
      </c>
      <c r="CR172" s="58">
        <v>2.032520325203252E-2</v>
      </c>
      <c r="CS172" s="58">
        <v>2.032520325203252E-2</v>
      </c>
      <c r="CT172" s="58">
        <v>2.032520325203252E-2</v>
      </c>
      <c r="CU172" s="58">
        <v>2.032520325203252E-2</v>
      </c>
      <c r="CV172" s="58">
        <v>2.032520325203252E-2</v>
      </c>
      <c r="CW172" s="58">
        <v>2.113821138211382E-2</v>
      </c>
      <c r="CX172" s="58">
        <v>2.1951219512195124E-2</v>
      </c>
      <c r="CY172" s="58">
        <v>2.2764227642276421E-2</v>
      </c>
      <c r="CZ172" s="58">
        <v>2.3577235772357721E-2</v>
      </c>
      <c r="DA172" s="58">
        <v>2.4390243902439025E-2</v>
      </c>
      <c r="DB172" s="58">
        <v>2.4390243902439025E-2</v>
      </c>
      <c r="DC172" s="58">
        <v>2.4390243902439025E-2</v>
      </c>
      <c r="DD172" s="58">
        <v>2.4390243902439025E-2</v>
      </c>
      <c r="DE172" s="58">
        <v>2.4390243902439025E-2</v>
      </c>
      <c r="DF172" s="58">
        <v>2.4390243902439025E-2</v>
      </c>
      <c r="DG172" s="58">
        <v>2.4390243902439025E-2</v>
      </c>
      <c r="DH172" s="58">
        <v>2.5203252032520326E-2</v>
      </c>
      <c r="DI172" s="58">
        <v>2.6016260162601626E-2</v>
      </c>
      <c r="DJ172" s="58">
        <v>2.6829268292682926E-2</v>
      </c>
      <c r="DK172" s="58">
        <v>2.7642276422764227E-2</v>
      </c>
      <c r="DL172" s="58">
        <v>2.8455284552845527E-2</v>
      </c>
      <c r="DM172" s="58">
        <v>2.8455284552845527E-2</v>
      </c>
      <c r="DN172" s="58">
        <v>2.8455284552845527E-2</v>
      </c>
      <c r="DO172" s="58">
        <v>2.9268292682926831E-2</v>
      </c>
      <c r="DP172" s="58">
        <v>3.0081300813008131E-2</v>
      </c>
      <c r="DQ172" s="58">
        <v>3.0894308943089428E-2</v>
      </c>
      <c r="DR172" s="58">
        <v>3.2520325203252036E-2</v>
      </c>
      <c r="DS172" s="58">
        <v>3.4146341463414637E-2</v>
      </c>
      <c r="DT172" s="58">
        <v>3.4959349593495934E-2</v>
      </c>
      <c r="DU172" s="58">
        <v>3.5772357723577237E-2</v>
      </c>
      <c r="DV172" s="58">
        <v>3.6585365853658534E-2</v>
      </c>
      <c r="DW172" s="58">
        <v>3.6585365853658534E-2</v>
      </c>
      <c r="DX172" s="58">
        <v>3.6585365853658534E-2</v>
      </c>
      <c r="DY172" s="58">
        <v>3.6585365853658534E-2</v>
      </c>
      <c r="DZ172" s="58">
        <v>3.6585365853658534E-2</v>
      </c>
      <c r="EA172" s="58">
        <v>3.6585365853658534E-2</v>
      </c>
      <c r="EB172" s="58">
        <v>3.6585365853658534E-2</v>
      </c>
      <c r="EC172" s="58">
        <v>3.6585365853658534E-2</v>
      </c>
      <c r="ED172" s="58">
        <v>3.6585365853658534E-2</v>
      </c>
      <c r="EE172" s="58">
        <v>3.7398373983739831E-2</v>
      </c>
      <c r="EF172" s="58">
        <v>3.8211382113821142E-2</v>
      </c>
      <c r="EG172" s="58">
        <v>3.9024390243902439E-2</v>
      </c>
      <c r="EH172" s="58">
        <v>3.9837398373983743E-2</v>
      </c>
      <c r="EI172" s="58">
        <v>4.1463414634146337E-2</v>
      </c>
      <c r="EJ172" s="58">
        <v>4.2276422764227641E-2</v>
      </c>
      <c r="EK172" s="58">
        <v>4.3089430894308944E-2</v>
      </c>
      <c r="EL172" s="58">
        <v>4.4715447154471545E-2</v>
      </c>
      <c r="EM172" s="58">
        <v>5.1219512195121948E-2</v>
      </c>
      <c r="EN172" s="58">
        <v>4.878048780487805E-2</v>
      </c>
      <c r="EO172" s="58">
        <v>7.3170731707317069E-2</v>
      </c>
    </row>
    <row r="173" spans="1:145" outlineLevel="1" x14ac:dyDescent="0.2">
      <c r="AR173" s="58" t="s">
        <v>214</v>
      </c>
      <c r="AS173" s="58">
        <v>0.92682926829268297</v>
      </c>
      <c r="AT173" s="58">
        <v>0.15447154471544716</v>
      </c>
      <c r="AU173" s="58">
        <v>0.28455284552845528</v>
      </c>
      <c r="AV173" s="58">
        <v>0.11788617886178861</v>
      </c>
      <c r="AW173" s="58">
        <v>0.1048780487804878</v>
      </c>
      <c r="AX173" s="58">
        <v>9.4308943089430886E-2</v>
      </c>
      <c r="AY173" s="58">
        <v>8.6991869918699186E-2</v>
      </c>
      <c r="AZ173" s="58">
        <v>7.9674796747967472E-2</v>
      </c>
      <c r="BA173" s="58">
        <v>7.398373983739838E-2</v>
      </c>
      <c r="BB173" s="58">
        <v>6.8292682926829273E-2</v>
      </c>
      <c r="BC173" s="58">
        <v>6.4227642276422761E-2</v>
      </c>
      <c r="BD173" s="58">
        <v>5.9349593495934959E-2</v>
      </c>
      <c r="BE173" s="58">
        <v>5.4471544715447157E-2</v>
      </c>
      <c r="BF173" s="58">
        <v>5.0406504065040651E-2</v>
      </c>
      <c r="BG173" s="58">
        <v>4.715447154471545E-2</v>
      </c>
      <c r="BH173" s="58">
        <v>4.5528455284552842E-2</v>
      </c>
      <c r="BI173" s="58">
        <v>4.3902439024390248E-2</v>
      </c>
      <c r="BJ173" s="58">
        <v>4.3089430894308944E-2</v>
      </c>
      <c r="BK173" s="58">
        <v>4.2276422764227647E-2</v>
      </c>
      <c r="BL173" s="58">
        <v>4.1463414634146344E-2</v>
      </c>
      <c r="BM173" s="58">
        <v>3.9837398373983743E-2</v>
      </c>
      <c r="BN173" s="58">
        <v>3.8211382113821142E-2</v>
      </c>
      <c r="BO173" s="58">
        <v>3.6585365853658534E-2</v>
      </c>
      <c r="BP173" s="58">
        <v>3.4959349593495934E-2</v>
      </c>
      <c r="BQ173" s="58">
        <v>3.3333333333333333E-2</v>
      </c>
      <c r="BR173" s="58">
        <v>3.2520325203252036E-2</v>
      </c>
      <c r="BS173" s="58">
        <v>3.2520325203252036E-2</v>
      </c>
      <c r="BT173" s="58">
        <v>3.2520325203252036E-2</v>
      </c>
      <c r="BU173" s="58">
        <v>3.2520325203252036E-2</v>
      </c>
      <c r="BV173" s="58">
        <v>3.2520325203252036E-2</v>
      </c>
      <c r="BW173" s="58">
        <v>3.2520325203252036E-2</v>
      </c>
      <c r="BX173" s="58">
        <v>3.2520325203252036E-2</v>
      </c>
      <c r="BY173" s="58">
        <v>3.2520325203252036E-2</v>
      </c>
      <c r="BZ173" s="58">
        <v>3.2520325203252036E-2</v>
      </c>
      <c r="CA173" s="58">
        <v>3.2520325203252036E-2</v>
      </c>
      <c r="CB173" s="58">
        <v>3.1707317073170732E-2</v>
      </c>
      <c r="CC173" s="58">
        <v>3.0894308943089428E-2</v>
      </c>
      <c r="CD173" s="58">
        <v>3.0081300813008131E-2</v>
      </c>
      <c r="CE173" s="58">
        <v>3.0081300813008131E-2</v>
      </c>
      <c r="CF173" s="58">
        <v>2.9268292682926828E-2</v>
      </c>
      <c r="CG173" s="58">
        <v>2.9268292682926828E-2</v>
      </c>
      <c r="CH173" s="58">
        <v>2.9268292682926831E-2</v>
      </c>
      <c r="CI173" s="58">
        <v>3.0081300813008131E-2</v>
      </c>
      <c r="CJ173" s="58">
        <v>2.9268292682926831E-2</v>
      </c>
      <c r="CK173" s="58">
        <v>2.9268292682926828E-2</v>
      </c>
      <c r="CL173" s="58">
        <v>2.9268292682926828E-2</v>
      </c>
      <c r="CM173" s="58">
        <v>2.9268292682926828E-2</v>
      </c>
      <c r="CN173" s="58">
        <v>2.8455284552845531E-2</v>
      </c>
      <c r="CO173" s="58">
        <v>2.8455284552845531E-2</v>
      </c>
      <c r="CP173" s="58">
        <v>2.7642276422764227E-2</v>
      </c>
      <c r="CQ173" s="58">
        <v>2.6829268292682926E-2</v>
      </c>
      <c r="CR173" s="58">
        <v>2.6016260162601626E-2</v>
      </c>
      <c r="CS173" s="58">
        <v>2.5203252032520326E-2</v>
      </c>
      <c r="CT173" s="58">
        <v>2.4390243902439025E-2</v>
      </c>
      <c r="CU173" s="58">
        <v>2.4390243902439025E-2</v>
      </c>
      <c r="CV173" s="58">
        <v>2.3577235772357721E-2</v>
      </c>
      <c r="CW173" s="58">
        <v>2.3577235772357721E-2</v>
      </c>
      <c r="CX173" s="58">
        <v>2.3577235772357725E-2</v>
      </c>
      <c r="CY173" s="58">
        <v>2.3577235772357721E-2</v>
      </c>
      <c r="CZ173" s="58">
        <v>2.3577235772357721E-2</v>
      </c>
      <c r="DA173" s="58">
        <v>2.4390243902439025E-2</v>
      </c>
      <c r="DB173" s="58">
        <v>2.4390243902439025E-2</v>
      </c>
      <c r="DC173" s="58">
        <v>2.4390243902439025E-2</v>
      </c>
      <c r="DD173" s="58">
        <v>2.4390243902439025E-2</v>
      </c>
      <c r="DE173" s="58">
        <v>2.4390243902439025E-2</v>
      </c>
      <c r="DF173" s="58">
        <v>2.4390243902439025E-2</v>
      </c>
      <c r="DG173" s="58">
        <v>2.4390243902439025E-2</v>
      </c>
      <c r="DH173" s="58">
        <v>2.5203252032520326E-2</v>
      </c>
      <c r="DI173" s="58">
        <v>2.6016260162601626E-2</v>
      </c>
      <c r="DJ173" s="58">
        <v>2.6829268292682926E-2</v>
      </c>
      <c r="DK173" s="58">
        <v>2.7642276422764227E-2</v>
      </c>
      <c r="DL173" s="58">
        <v>2.8455284552845527E-2</v>
      </c>
      <c r="DM173" s="58">
        <v>2.8455284552845527E-2</v>
      </c>
      <c r="DN173" s="58">
        <v>2.8455284552845527E-2</v>
      </c>
      <c r="DO173" s="58">
        <v>2.9268292682926831E-2</v>
      </c>
      <c r="DP173" s="58">
        <v>3.0081300813008131E-2</v>
      </c>
      <c r="DQ173" s="58">
        <v>3.0894308943089428E-2</v>
      </c>
      <c r="DR173" s="58">
        <v>3.2520325203252036E-2</v>
      </c>
      <c r="DS173" s="58">
        <v>3.4146341463414637E-2</v>
      </c>
      <c r="DT173" s="58">
        <v>3.4959349593495934E-2</v>
      </c>
      <c r="DU173" s="58">
        <v>3.5772357723577237E-2</v>
      </c>
      <c r="DV173" s="58">
        <v>3.6585365853658534E-2</v>
      </c>
      <c r="DW173" s="58">
        <v>3.6585365853658534E-2</v>
      </c>
      <c r="DX173" s="58">
        <v>3.6585365853658534E-2</v>
      </c>
      <c r="DY173" s="58">
        <v>3.6585365853658534E-2</v>
      </c>
      <c r="DZ173" s="58">
        <v>3.6585365853658534E-2</v>
      </c>
      <c r="EA173" s="58">
        <v>3.6585365853658534E-2</v>
      </c>
      <c r="EB173" s="58">
        <v>3.6585365853658534E-2</v>
      </c>
      <c r="EC173" s="58">
        <v>3.6585365853658534E-2</v>
      </c>
      <c r="ED173" s="58">
        <v>3.6585365853658534E-2</v>
      </c>
      <c r="EE173" s="58">
        <v>3.7398373983739831E-2</v>
      </c>
      <c r="EF173" s="58">
        <v>3.8211382113821142E-2</v>
      </c>
      <c r="EG173" s="58">
        <v>3.9024390243902439E-2</v>
      </c>
      <c r="EH173" s="58">
        <v>3.9837398373983743E-2</v>
      </c>
      <c r="EI173" s="58">
        <v>4.1463414634146337E-2</v>
      </c>
      <c r="EJ173" s="58">
        <v>4.2276422764227641E-2</v>
      </c>
      <c r="EK173" s="58">
        <v>4.3089430894308944E-2</v>
      </c>
      <c r="EL173" s="58">
        <v>4.4715447154471545E-2</v>
      </c>
      <c r="EM173" s="58">
        <v>5.1219512195121948E-2</v>
      </c>
      <c r="EN173" s="58">
        <v>4.878048780487805E-2</v>
      </c>
      <c r="EO173" s="58">
        <v>7.3170731707317069E-2</v>
      </c>
    </row>
    <row r="174" spans="1:145" outlineLevel="1" x14ac:dyDescent="0.2">
      <c r="AR174" s="58" t="str">
        <f xml:space="preserve"> TEXT($F$170,"0%") &amp; " Wtd.Avg."</f>
        <v>50% Wtd.Avg.</v>
      </c>
      <c r="AS174" s="58">
        <f>$F$170*AS172+(1-$F$170)*AS171</f>
        <v>0.46341463414634149</v>
      </c>
      <c r="AT174" s="58">
        <f>$F$170*AT172+(1-$F$170)*AT171</f>
        <v>7.7235772357723581E-2</v>
      </c>
      <c r="AU174" s="58">
        <f>$F$170*AU172+(1-$F$170)*AU171</f>
        <v>0.14227642276422764</v>
      </c>
      <c r="AV174" s="58">
        <f t="shared" ref="AV174:DG174" si="11">$F$170*AV172+(1-$F$170)*AV171</f>
        <v>5.8943089430894303E-2</v>
      </c>
      <c r="AW174" s="58">
        <f t="shared" si="11"/>
        <v>5.24390243902439E-2</v>
      </c>
      <c r="AX174" s="58">
        <f t="shared" si="11"/>
        <v>4.7154471544715443E-2</v>
      </c>
      <c r="AY174" s="58">
        <f t="shared" si="11"/>
        <v>4.3495934959349593E-2</v>
      </c>
      <c r="AZ174" s="58">
        <f t="shared" si="11"/>
        <v>3.9837398373983736E-2</v>
      </c>
      <c r="BA174" s="58">
        <f t="shared" si="11"/>
        <v>3.699186991869919E-2</v>
      </c>
      <c r="BB174" s="58">
        <f t="shared" si="11"/>
        <v>3.4146341463414637E-2</v>
      </c>
      <c r="BC174" s="58">
        <f t="shared" si="11"/>
        <v>3.2113821138211381E-2</v>
      </c>
      <c r="BD174" s="58">
        <f t="shared" si="11"/>
        <v>2.9674796747967479E-2</v>
      </c>
      <c r="BE174" s="58">
        <f t="shared" si="11"/>
        <v>2.7235772357723578E-2</v>
      </c>
      <c r="BF174" s="58">
        <f t="shared" si="11"/>
        <v>2.5203252032520326E-2</v>
      </c>
      <c r="BG174" s="58">
        <f t="shared" si="11"/>
        <v>2.3577235772357725E-2</v>
      </c>
      <c r="BH174" s="58">
        <f t="shared" si="11"/>
        <v>2.2764227642276421E-2</v>
      </c>
      <c r="BI174" s="58">
        <f t="shared" si="11"/>
        <v>2.1951219512195124E-2</v>
      </c>
      <c r="BJ174" s="58">
        <f t="shared" si="11"/>
        <v>2.1544715447154472E-2</v>
      </c>
      <c r="BK174" s="58">
        <f t="shared" si="11"/>
        <v>2.1138211382113824E-2</v>
      </c>
      <c r="BL174" s="58">
        <f t="shared" si="11"/>
        <v>2.0731707317073172E-2</v>
      </c>
      <c r="BM174" s="58">
        <f t="shared" si="11"/>
        <v>1.9918699186991871E-2</v>
      </c>
      <c r="BN174" s="58">
        <f t="shared" si="11"/>
        <v>1.9105691056910571E-2</v>
      </c>
      <c r="BO174" s="58">
        <f t="shared" si="11"/>
        <v>1.8292682926829267E-2</v>
      </c>
      <c r="BP174" s="58">
        <f t="shared" si="11"/>
        <v>1.7479674796747967E-2</v>
      </c>
      <c r="BQ174" s="58">
        <f t="shared" si="11"/>
        <v>1.6666666666666666E-2</v>
      </c>
      <c r="BR174" s="58">
        <f t="shared" si="11"/>
        <v>1.6260162601626018E-2</v>
      </c>
      <c r="BS174" s="58">
        <f t="shared" si="11"/>
        <v>1.6260162601626018E-2</v>
      </c>
      <c r="BT174" s="58">
        <f t="shared" si="11"/>
        <v>1.6260162601626018E-2</v>
      </c>
      <c r="BU174" s="58">
        <f t="shared" si="11"/>
        <v>1.6260162601626018E-2</v>
      </c>
      <c r="BV174" s="58">
        <f t="shared" si="11"/>
        <v>1.6260162601626018E-2</v>
      </c>
      <c r="BW174" s="58">
        <f t="shared" si="11"/>
        <v>1.6260162601626018E-2</v>
      </c>
      <c r="BX174" s="58">
        <f t="shared" si="11"/>
        <v>1.6260162601626018E-2</v>
      </c>
      <c r="BY174" s="58">
        <f t="shared" si="11"/>
        <v>1.6260162601626018E-2</v>
      </c>
      <c r="BZ174" s="58">
        <f t="shared" si="11"/>
        <v>1.6260162601626018E-2</v>
      </c>
      <c r="CA174" s="58">
        <f t="shared" si="11"/>
        <v>1.6260162601626018E-2</v>
      </c>
      <c r="CB174" s="58">
        <f t="shared" si="11"/>
        <v>1.5853658536585366E-2</v>
      </c>
      <c r="CC174" s="58">
        <f t="shared" si="11"/>
        <v>1.5447154471544714E-2</v>
      </c>
      <c r="CD174" s="58">
        <f t="shared" si="11"/>
        <v>1.5040650406504066E-2</v>
      </c>
      <c r="CE174" s="58">
        <f t="shared" si="11"/>
        <v>1.5040650406504066E-2</v>
      </c>
      <c r="CF174" s="58">
        <f t="shared" si="11"/>
        <v>1.4634146341463414E-2</v>
      </c>
      <c r="CG174" s="58">
        <f t="shared" si="11"/>
        <v>1.4634146341463414E-2</v>
      </c>
      <c r="CH174" s="58">
        <f t="shared" si="11"/>
        <v>1.4634146341463415E-2</v>
      </c>
      <c r="CI174" s="58">
        <f t="shared" si="11"/>
        <v>1.5040650406504066E-2</v>
      </c>
      <c r="CJ174" s="58">
        <f t="shared" si="11"/>
        <v>1.4634146341463415E-2</v>
      </c>
      <c r="CK174" s="58">
        <f t="shared" si="11"/>
        <v>1.4634146341463414E-2</v>
      </c>
      <c r="CL174" s="58">
        <f t="shared" si="11"/>
        <v>1.4634146341463414E-2</v>
      </c>
      <c r="CM174" s="58">
        <f t="shared" si="11"/>
        <v>1.4634146341463414E-2</v>
      </c>
      <c r="CN174" s="58">
        <f t="shared" si="11"/>
        <v>1.4227642276422765E-2</v>
      </c>
      <c r="CO174" s="58">
        <f t="shared" si="11"/>
        <v>1.4227642276422765E-2</v>
      </c>
      <c r="CP174" s="58">
        <f t="shared" si="11"/>
        <v>1.3821138211382113E-2</v>
      </c>
      <c r="CQ174" s="58">
        <f t="shared" si="11"/>
        <v>1.3414634146341463E-2</v>
      </c>
      <c r="CR174" s="58">
        <f t="shared" si="11"/>
        <v>1.3008130081300813E-2</v>
      </c>
      <c r="CS174" s="58">
        <f t="shared" si="11"/>
        <v>1.2601626016260163E-2</v>
      </c>
      <c r="CT174" s="58">
        <f t="shared" si="11"/>
        <v>1.2195121951219513E-2</v>
      </c>
      <c r="CU174" s="58">
        <f t="shared" si="11"/>
        <v>1.2195121951219513E-2</v>
      </c>
      <c r="CV174" s="58">
        <f t="shared" si="11"/>
        <v>1.1788617886178861E-2</v>
      </c>
      <c r="CW174" s="58">
        <f t="shared" si="11"/>
        <v>1.1788617886178861E-2</v>
      </c>
      <c r="CX174" s="58">
        <f t="shared" si="11"/>
        <v>1.1788617886178862E-2</v>
      </c>
      <c r="CY174" s="58">
        <f t="shared" si="11"/>
        <v>1.1788617886178861E-2</v>
      </c>
      <c r="CZ174" s="58">
        <f t="shared" si="11"/>
        <v>1.1788617886178861E-2</v>
      </c>
      <c r="DA174" s="58">
        <f t="shared" si="11"/>
        <v>1.2195121951219513E-2</v>
      </c>
      <c r="DB174" s="58">
        <f t="shared" si="11"/>
        <v>1.2195121951219513E-2</v>
      </c>
      <c r="DC174" s="58">
        <f t="shared" si="11"/>
        <v>1.2195121951219513E-2</v>
      </c>
      <c r="DD174" s="58">
        <f t="shared" si="11"/>
        <v>1.2195121951219513E-2</v>
      </c>
      <c r="DE174" s="58">
        <f t="shared" si="11"/>
        <v>1.2195121951219513E-2</v>
      </c>
      <c r="DF174" s="58">
        <f t="shared" si="11"/>
        <v>1.2195121951219513E-2</v>
      </c>
      <c r="DG174" s="58">
        <f t="shared" si="11"/>
        <v>1.2195121951219513E-2</v>
      </c>
      <c r="DH174" s="58">
        <f t="shared" ref="DH174:EM174" si="12">$F$170*DH172+(1-$F$170)*DH171</f>
        <v>1.2601626016260163E-2</v>
      </c>
      <c r="DI174" s="58">
        <f t="shared" si="12"/>
        <v>1.3008130081300813E-2</v>
      </c>
      <c r="DJ174" s="58">
        <f t="shared" si="12"/>
        <v>1.3414634146341463E-2</v>
      </c>
      <c r="DK174" s="58">
        <f t="shared" si="12"/>
        <v>1.3821138211382113E-2</v>
      </c>
      <c r="DL174" s="58">
        <f t="shared" si="12"/>
        <v>1.4227642276422764E-2</v>
      </c>
      <c r="DM174" s="58">
        <f t="shared" si="12"/>
        <v>1.4227642276422764E-2</v>
      </c>
      <c r="DN174" s="58">
        <f t="shared" si="12"/>
        <v>1.4227642276422764E-2</v>
      </c>
      <c r="DO174" s="58">
        <f t="shared" si="12"/>
        <v>1.4634146341463415E-2</v>
      </c>
      <c r="DP174" s="58">
        <f t="shared" si="12"/>
        <v>1.5040650406504066E-2</v>
      </c>
      <c r="DQ174" s="58">
        <f t="shared" si="12"/>
        <v>1.5447154471544714E-2</v>
      </c>
      <c r="DR174" s="58">
        <f t="shared" si="12"/>
        <v>1.6260162601626018E-2</v>
      </c>
      <c r="DS174" s="58">
        <f t="shared" si="12"/>
        <v>1.7073170731707318E-2</v>
      </c>
      <c r="DT174" s="58">
        <f t="shared" si="12"/>
        <v>1.7479674796747967E-2</v>
      </c>
      <c r="DU174" s="58">
        <f t="shared" si="12"/>
        <v>1.7886178861788619E-2</v>
      </c>
      <c r="DV174" s="58">
        <f t="shared" si="12"/>
        <v>1.8292682926829267E-2</v>
      </c>
      <c r="DW174" s="58">
        <f t="shared" si="12"/>
        <v>1.8292682926829267E-2</v>
      </c>
      <c r="DX174" s="58">
        <f t="shared" si="12"/>
        <v>1.8292682926829267E-2</v>
      </c>
      <c r="DY174" s="58">
        <f t="shared" si="12"/>
        <v>1.8292682926829267E-2</v>
      </c>
      <c r="DZ174" s="58">
        <f t="shared" si="12"/>
        <v>1.8292682926829267E-2</v>
      </c>
      <c r="EA174" s="58">
        <f t="shared" si="12"/>
        <v>1.8292682926829267E-2</v>
      </c>
      <c r="EB174" s="58">
        <f t="shared" si="12"/>
        <v>1.8292682926829267E-2</v>
      </c>
      <c r="EC174" s="58">
        <f t="shared" si="12"/>
        <v>1.8292682926829267E-2</v>
      </c>
      <c r="ED174" s="58">
        <f t="shared" si="12"/>
        <v>1.8292682926829267E-2</v>
      </c>
      <c r="EE174" s="58">
        <f t="shared" si="12"/>
        <v>1.8699186991869916E-2</v>
      </c>
      <c r="EF174" s="58">
        <f t="shared" si="12"/>
        <v>1.9105691056910571E-2</v>
      </c>
      <c r="EG174" s="58">
        <f t="shared" si="12"/>
        <v>1.9512195121951219E-2</v>
      </c>
      <c r="EH174" s="58">
        <f t="shared" si="12"/>
        <v>1.9918699186991871E-2</v>
      </c>
      <c r="EI174" s="58">
        <f t="shared" si="12"/>
        <v>2.0731707317073168E-2</v>
      </c>
      <c r="EJ174" s="58">
        <f t="shared" si="12"/>
        <v>2.113821138211382E-2</v>
      </c>
      <c r="EK174" s="58">
        <f t="shared" si="12"/>
        <v>2.1544715447154472E-2</v>
      </c>
      <c r="EL174" s="58">
        <f t="shared" si="12"/>
        <v>2.2357723577235773E-2</v>
      </c>
      <c r="EM174" s="58">
        <f t="shared" si="12"/>
        <v>2.5609756097560974E-2</v>
      </c>
      <c r="EN174" s="58">
        <f>$F$170*EN172+(1-$F$170)*EN171</f>
        <v>2.4390243902439025E-2</v>
      </c>
      <c r="EO174" s="58">
        <f>$F$170*EO172+(1-$F$170)*EO171</f>
        <v>3.6585365853658534E-2</v>
      </c>
    </row>
    <row r="175" spans="1:145" outlineLevel="1" x14ac:dyDescent="0.2">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c r="CB175" s="58"/>
      <c r="CC175" s="58"/>
      <c r="CD175" s="58"/>
      <c r="CE175" s="58"/>
      <c r="CF175" s="58"/>
      <c r="CG175" s="58"/>
      <c r="CH175" s="58"/>
      <c r="CI175" s="58"/>
      <c r="CJ175" s="58"/>
      <c r="CK175" s="58"/>
      <c r="CL175" s="58"/>
      <c r="CM175" s="58"/>
      <c r="CN175" s="58"/>
      <c r="CO175" s="58"/>
      <c r="CP175" s="58"/>
      <c r="CQ175" s="58"/>
      <c r="CR175" s="58"/>
      <c r="CS175" s="58"/>
      <c r="CT175" s="58"/>
      <c r="CU175" s="58"/>
      <c r="CV175" s="58"/>
      <c r="CW175" s="58"/>
      <c r="CX175" s="58"/>
      <c r="CY175" s="58"/>
      <c r="CZ175" s="58"/>
      <c r="DA175" s="58"/>
      <c r="DB175" s="58"/>
      <c r="DC175" s="58"/>
      <c r="DD175" s="58"/>
      <c r="DE175" s="58"/>
      <c r="DF175" s="58"/>
      <c r="DG175" s="58"/>
      <c r="DH175" s="58"/>
      <c r="DI175" s="58"/>
      <c r="DJ175" s="58"/>
      <c r="DK175" s="58"/>
      <c r="DL175" s="58"/>
      <c r="DM175" s="58"/>
      <c r="DN175" s="58"/>
      <c r="DO175" s="58"/>
      <c r="DP175" s="58"/>
      <c r="DQ175" s="58"/>
      <c r="DR175" s="58"/>
      <c r="DS175" s="58"/>
      <c r="DT175" s="58"/>
      <c r="DU175" s="58"/>
      <c r="DV175" s="58"/>
      <c r="DW175" s="58"/>
      <c r="DX175" s="58"/>
      <c r="DY175" s="58"/>
      <c r="DZ175" s="58"/>
      <c r="EA175" s="58"/>
      <c r="EB175" s="58"/>
      <c r="EC175" s="58"/>
      <c r="ED175" s="58"/>
      <c r="EE175" s="58"/>
      <c r="EF175" s="58"/>
      <c r="EG175" s="58"/>
      <c r="EH175" s="58"/>
      <c r="EI175" s="58"/>
      <c r="EJ175" s="58"/>
      <c r="EK175" s="58"/>
      <c r="EL175" s="58"/>
      <c r="EM175" s="58"/>
      <c r="EN175" s="58"/>
      <c r="EO175" s="58"/>
    </row>
    <row r="176" spans="1:145" outlineLevel="1" x14ac:dyDescent="0.2">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8"/>
      <c r="CX176" s="58"/>
      <c r="CY176" s="58"/>
      <c r="CZ176" s="58"/>
      <c r="DA176" s="58"/>
      <c r="DB176" s="58"/>
      <c r="DC176" s="58"/>
      <c r="DD176" s="58"/>
      <c r="DE176" s="58"/>
      <c r="DF176" s="58"/>
      <c r="DG176" s="58"/>
      <c r="DH176" s="58"/>
      <c r="DI176" s="58"/>
      <c r="DJ176" s="58"/>
      <c r="DK176" s="58"/>
      <c r="DL176" s="58"/>
      <c r="DM176" s="58"/>
      <c r="DN176" s="58"/>
      <c r="DO176" s="58"/>
      <c r="DP176" s="58"/>
      <c r="DQ176" s="58"/>
      <c r="DR176" s="58"/>
      <c r="DS176" s="58"/>
      <c r="DT176" s="58"/>
      <c r="DU176" s="58"/>
      <c r="DV176" s="58"/>
      <c r="DW176" s="58"/>
      <c r="DX176" s="58"/>
      <c r="DY176" s="58"/>
      <c r="DZ176" s="58"/>
      <c r="EA176" s="58"/>
      <c r="EB176" s="58"/>
      <c r="EC176" s="58"/>
      <c r="ED176" s="58"/>
      <c r="EE176" s="58"/>
      <c r="EF176" s="58"/>
      <c r="EG176" s="58"/>
      <c r="EH176" s="58"/>
      <c r="EI176" s="58"/>
      <c r="EJ176" s="58"/>
      <c r="EK176" s="58"/>
      <c r="EL176" s="58"/>
      <c r="EM176" s="58"/>
      <c r="EN176" s="58"/>
      <c r="EO176" s="58"/>
    </row>
    <row r="177" spans="1:145" outlineLevel="1" x14ac:dyDescent="0.2">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c r="CB177" s="58"/>
      <c r="CC177" s="58"/>
      <c r="CD177" s="58"/>
      <c r="CE177" s="58"/>
      <c r="CF177" s="58"/>
      <c r="CG177" s="58"/>
      <c r="CH177" s="58"/>
      <c r="CI177" s="58"/>
      <c r="CJ177" s="58"/>
      <c r="CK177" s="58"/>
      <c r="CL177" s="58"/>
      <c r="CM177" s="58"/>
      <c r="CN177" s="58"/>
      <c r="CO177" s="58"/>
      <c r="CP177" s="58"/>
      <c r="CQ177" s="58"/>
      <c r="CR177" s="58"/>
      <c r="CS177" s="58"/>
      <c r="CT177" s="58"/>
      <c r="CU177" s="58"/>
      <c r="CV177" s="58"/>
      <c r="CW177" s="58"/>
      <c r="CX177" s="58"/>
      <c r="CY177" s="58"/>
      <c r="CZ177" s="58"/>
      <c r="DA177" s="58"/>
      <c r="DB177" s="58"/>
      <c r="DC177" s="58"/>
      <c r="DD177" s="58"/>
      <c r="DE177" s="58"/>
      <c r="DF177" s="58"/>
      <c r="DG177" s="58"/>
      <c r="DH177" s="58"/>
      <c r="DI177" s="58"/>
      <c r="DJ177" s="58"/>
      <c r="DK177" s="58"/>
      <c r="DL177" s="58"/>
      <c r="DM177" s="58"/>
      <c r="DN177" s="58"/>
      <c r="DO177" s="58"/>
      <c r="DP177" s="58"/>
      <c r="DQ177" s="58"/>
      <c r="DR177" s="58"/>
      <c r="DS177" s="58"/>
      <c r="DT177" s="58"/>
      <c r="DU177" s="58"/>
      <c r="DV177" s="58"/>
      <c r="DW177" s="58"/>
      <c r="DX177" s="58"/>
      <c r="DY177" s="58"/>
      <c r="DZ177" s="58"/>
      <c r="EA177" s="58"/>
      <c r="EB177" s="58"/>
      <c r="EC177" s="58"/>
      <c r="ED177" s="58"/>
      <c r="EE177" s="58"/>
      <c r="EF177" s="58"/>
      <c r="EG177" s="58"/>
      <c r="EH177" s="58"/>
      <c r="EI177" s="58"/>
      <c r="EJ177" s="58"/>
      <c r="EK177" s="58"/>
      <c r="EL177" s="58"/>
      <c r="EM177" s="58"/>
      <c r="EN177" s="58"/>
      <c r="EO177" s="58"/>
    </row>
    <row r="178" spans="1:145" outlineLevel="1" x14ac:dyDescent="0.2">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c r="CB178" s="58"/>
      <c r="CC178" s="58"/>
      <c r="CD178" s="58"/>
      <c r="CE178" s="58"/>
      <c r="CF178" s="58"/>
      <c r="CG178" s="58"/>
      <c r="CH178" s="58"/>
      <c r="CI178" s="58"/>
      <c r="CJ178" s="58"/>
      <c r="CK178" s="58"/>
      <c r="CL178" s="58"/>
      <c r="CM178" s="58"/>
      <c r="CN178" s="58"/>
      <c r="CO178" s="58"/>
      <c r="CP178" s="58"/>
      <c r="CQ178" s="58"/>
      <c r="CR178" s="58"/>
      <c r="CS178" s="58"/>
      <c r="CT178" s="58"/>
      <c r="CU178" s="58"/>
      <c r="CV178" s="58"/>
      <c r="CW178" s="58"/>
      <c r="CX178" s="58"/>
      <c r="CY178" s="58"/>
      <c r="CZ178" s="58"/>
      <c r="DA178" s="58"/>
      <c r="DB178" s="58"/>
      <c r="DC178" s="58"/>
      <c r="DD178" s="58"/>
      <c r="DE178" s="58"/>
      <c r="DF178" s="58"/>
      <c r="DG178" s="58"/>
      <c r="DH178" s="58"/>
      <c r="DI178" s="58"/>
      <c r="DJ178" s="58"/>
      <c r="DK178" s="58"/>
      <c r="DL178" s="58"/>
      <c r="DM178" s="58"/>
      <c r="DN178" s="58"/>
      <c r="DO178" s="58"/>
      <c r="DP178" s="58"/>
      <c r="DQ178" s="58"/>
      <c r="DR178" s="58"/>
      <c r="DS178" s="58"/>
      <c r="DT178" s="58"/>
      <c r="DU178" s="58"/>
      <c r="DV178" s="58"/>
      <c r="DW178" s="58"/>
      <c r="DX178" s="58"/>
      <c r="DY178" s="58"/>
      <c r="DZ178" s="58"/>
      <c r="EA178" s="58"/>
      <c r="EB178" s="58"/>
      <c r="EC178" s="58"/>
      <c r="ED178" s="58"/>
      <c r="EE178" s="58"/>
      <c r="EF178" s="58"/>
      <c r="EG178" s="58"/>
      <c r="EH178" s="58"/>
      <c r="EI178" s="58"/>
      <c r="EJ178" s="58"/>
      <c r="EK178" s="58"/>
      <c r="EL178" s="58"/>
      <c r="EM178" s="58"/>
      <c r="EN178" s="58"/>
      <c r="EO178" s="58"/>
    </row>
    <row r="179" spans="1:145" outlineLevel="1" x14ac:dyDescent="0.2">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c r="CB179" s="58"/>
      <c r="CC179" s="58"/>
      <c r="CD179" s="58"/>
      <c r="CE179" s="58"/>
      <c r="CF179" s="58"/>
      <c r="CG179" s="58"/>
      <c r="CH179" s="58"/>
      <c r="CI179" s="58"/>
      <c r="CJ179" s="58"/>
      <c r="CK179" s="58"/>
      <c r="CL179" s="58"/>
      <c r="CM179" s="58"/>
      <c r="CN179" s="58"/>
      <c r="CO179" s="58"/>
      <c r="CP179" s="58"/>
      <c r="CQ179" s="58"/>
      <c r="CR179" s="58"/>
      <c r="CS179" s="58"/>
      <c r="CT179" s="58"/>
      <c r="CU179" s="58"/>
      <c r="CV179" s="58"/>
      <c r="CW179" s="58"/>
      <c r="CX179" s="58"/>
      <c r="CY179" s="58"/>
      <c r="CZ179" s="58"/>
      <c r="DA179" s="58"/>
      <c r="DB179" s="58"/>
      <c r="DC179" s="58"/>
      <c r="DD179" s="58"/>
      <c r="DE179" s="58"/>
      <c r="DF179" s="58"/>
      <c r="DG179" s="58"/>
      <c r="DH179" s="58"/>
      <c r="DI179" s="58"/>
      <c r="DJ179" s="58"/>
      <c r="DK179" s="58"/>
      <c r="DL179" s="58"/>
      <c r="DM179" s="58"/>
      <c r="DN179" s="58"/>
      <c r="DO179" s="58"/>
      <c r="DP179" s="58"/>
      <c r="DQ179" s="58"/>
      <c r="DR179" s="58"/>
      <c r="DS179" s="58"/>
      <c r="DT179" s="58"/>
      <c r="DU179" s="58"/>
      <c r="DV179" s="58"/>
      <c r="DW179" s="58"/>
      <c r="DX179" s="58"/>
      <c r="DY179" s="58"/>
      <c r="DZ179" s="58"/>
      <c r="EA179" s="58"/>
      <c r="EB179" s="58"/>
      <c r="EC179" s="58"/>
      <c r="ED179" s="58"/>
      <c r="EE179" s="58"/>
      <c r="EF179" s="58"/>
      <c r="EG179" s="58"/>
      <c r="EH179" s="58"/>
      <c r="EI179" s="58"/>
      <c r="EJ179" s="58"/>
      <c r="EK179" s="58"/>
      <c r="EL179" s="58"/>
      <c r="EM179" s="58"/>
      <c r="EN179" s="58"/>
      <c r="EO179" s="58"/>
    </row>
    <row r="180" spans="1:145" outlineLevel="1" x14ac:dyDescent="0.2">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c r="CG180" s="58"/>
      <c r="CH180" s="58"/>
      <c r="CI180" s="58"/>
      <c r="CJ180" s="58"/>
      <c r="CK180" s="58"/>
      <c r="CL180" s="58"/>
      <c r="CM180" s="58"/>
      <c r="CN180" s="58"/>
      <c r="CO180" s="58"/>
      <c r="CP180" s="58"/>
      <c r="CQ180" s="58"/>
      <c r="CR180" s="58"/>
      <c r="CS180" s="58"/>
      <c r="CT180" s="58"/>
      <c r="CU180" s="58"/>
      <c r="CV180" s="58"/>
      <c r="CW180" s="58"/>
      <c r="CX180" s="58"/>
      <c r="CY180" s="58"/>
      <c r="CZ180" s="58"/>
      <c r="DA180" s="58"/>
      <c r="DB180" s="58"/>
      <c r="DC180" s="58"/>
      <c r="DD180" s="58"/>
      <c r="DE180" s="58"/>
      <c r="DF180" s="58"/>
      <c r="DG180" s="58"/>
      <c r="DH180" s="58"/>
      <c r="DI180" s="58"/>
      <c r="DJ180" s="58"/>
      <c r="DK180" s="58"/>
      <c r="DL180" s="58"/>
      <c r="DM180" s="58"/>
      <c r="DN180" s="58"/>
      <c r="DO180" s="58"/>
      <c r="DP180" s="58"/>
      <c r="DQ180" s="58"/>
      <c r="DR180" s="58"/>
      <c r="DS180" s="58"/>
      <c r="DT180" s="58"/>
      <c r="DU180" s="58"/>
      <c r="DV180" s="58"/>
      <c r="DW180" s="58"/>
      <c r="DX180" s="58"/>
      <c r="DY180" s="58"/>
      <c r="DZ180" s="58"/>
      <c r="EA180" s="58"/>
      <c r="EB180" s="58"/>
      <c r="EC180" s="58"/>
      <c r="ED180" s="58"/>
      <c r="EE180" s="58"/>
      <c r="EF180" s="58"/>
      <c r="EG180" s="58"/>
      <c r="EH180" s="58"/>
      <c r="EI180" s="58"/>
      <c r="EJ180" s="58"/>
      <c r="EK180" s="58"/>
      <c r="EL180" s="58"/>
      <c r="EM180" s="58"/>
      <c r="EN180" s="58"/>
      <c r="EO180" s="58"/>
    </row>
    <row r="181" spans="1:145" outlineLevel="1" x14ac:dyDescent="0.2">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c r="CB181" s="58"/>
      <c r="CC181" s="58"/>
      <c r="CD181" s="58"/>
      <c r="CE181" s="58"/>
      <c r="CF181" s="58"/>
      <c r="CG181" s="58"/>
      <c r="CH181" s="58"/>
      <c r="CI181" s="58"/>
      <c r="CJ181" s="58"/>
      <c r="CK181" s="58"/>
      <c r="CL181" s="58"/>
      <c r="CM181" s="58"/>
      <c r="CN181" s="58"/>
      <c r="CO181" s="58"/>
      <c r="CP181" s="58"/>
      <c r="CQ181" s="58"/>
      <c r="CR181" s="58"/>
      <c r="CS181" s="58"/>
      <c r="CT181" s="58"/>
      <c r="CU181" s="58"/>
      <c r="CV181" s="58"/>
      <c r="CW181" s="58"/>
      <c r="CX181" s="58"/>
      <c r="CY181" s="58"/>
      <c r="CZ181" s="58"/>
      <c r="DA181" s="58"/>
      <c r="DB181" s="58"/>
      <c r="DC181" s="58"/>
      <c r="DD181" s="58"/>
      <c r="DE181" s="58"/>
      <c r="DF181" s="58"/>
      <c r="DG181" s="58"/>
      <c r="DH181" s="58"/>
      <c r="DI181" s="58"/>
      <c r="DJ181" s="58"/>
      <c r="DK181" s="58"/>
      <c r="DL181" s="58"/>
      <c r="DM181" s="58"/>
      <c r="DN181" s="58"/>
      <c r="DO181" s="58"/>
      <c r="DP181" s="58"/>
      <c r="DQ181" s="58"/>
      <c r="DR181" s="58"/>
      <c r="DS181" s="58"/>
      <c r="DT181" s="58"/>
      <c r="DU181" s="58"/>
      <c r="DV181" s="58"/>
      <c r="DW181" s="58"/>
      <c r="DX181" s="58"/>
      <c r="DY181" s="58"/>
      <c r="DZ181" s="58"/>
      <c r="EA181" s="58"/>
      <c r="EB181" s="58"/>
      <c r="EC181" s="58"/>
      <c r="ED181" s="58"/>
      <c r="EE181" s="58"/>
      <c r="EF181" s="58"/>
      <c r="EG181" s="58"/>
      <c r="EH181" s="58"/>
      <c r="EI181" s="58"/>
      <c r="EJ181" s="58"/>
      <c r="EK181" s="58"/>
      <c r="EL181" s="58"/>
      <c r="EM181" s="58"/>
      <c r="EN181" s="58"/>
      <c r="EO181" s="58"/>
    </row>
    <row r="182" spans="1:145" outlineLevel="1" x14ac:dyDescent="0.2">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c r="CG182" s="58"/>
      <c r="CH182" s="58"/>
      <c r="CI182" s="58"/>
      <c r="CJ182" s="58"/>
      <c r="CK182" s="58"/>
      <c r="CL182" s="58"/>
      <c r="CM182" s="58"/>
      <c r="CN182" s="58"/>
      <c r="CO182" s="58"/>
      <c r="CP182" s="58"/>
      <c r="CQ182" s="58"/>
      <c r="CR182" s="58"/>
      <c r="CS182" s="58"/>
      <c r="CT182" s="58"/>
      <c r="CU182" s="58"/>
      <c r="CV182" s="58"/>
      <c r="CW182" s="58"/>
      <c r="CX182" s="58"/>
      <c r="CY182" s="58"/>
      <c r="CZ182" s="58"/>
      <c r="DA182" s="58"/>
      <c r="DB182" s="58"/>
      <c r="DC182" s="58"/>
      <c r="DD182" s="58"/>
      <c r="DE182" s="58"/>
      <c r="DF182" s="58"/>
      <c r="DG182" s="58"/>
      <c r="DH182" s="58"/>
      <c r="DI182" s="58"/>
      <c r="DJ182" s="58"/>
      <c r="DK182" s="58"/>
      <c r="DL182" s="58"/>
      <c r="DM182" s="58"/>
      <c r="DN182" s="58"/>
      <c r="DO182" s="58"/>
      <c r="DP182" s="58"/>
      <c r="DQ182" s="58"/>
      <c r="DR182" s="58"/>
      <c r="DS182" s="58"/>
      <c r="DT182" s="58"/>
      <c r="DU182" s="58"/>
      <c r="DV182" s="58"/>
      <c r="DW182" s="58"/>
      <c r="DX182" s="58"/>
      <c r="DY182" s="58"/>
      <c r="DZ182" s="58"/>
      <c r="EA182" s="58"/>
      <c r="EB182" s="58"/>
      <c r="EC182" s="58"/>
      <c r="ED182" s="58"/>
      <c r="EE182" s="58"/>
      <c r="EF182" s="58"/>
      <c r="EG182" s="58"/>
      <c r="EH182" s="58"/>
      <c r="EI182" s="58"/>
      <c r="EJ182" s="58"/>
      <c r="EK182" s="58"/>
      <c r="EL182" s="58"/>
      <c r="EM182" s="58"/>
      <c r="EN182" s="58"/>
      <c r="EO182" s="58"/>
    </row>
    <row r="183" spans="1:145" outlineLevel="1" x14ac:dyDescent="0.2">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c r="CB183" s="58"/>
      <c r="CC183" s="58"/>
      <c r="CD183" s="58"/>
      <c r="CE183" s="58"/>
      <c r="CF183" s="58"/>
      <c r="CG183" s="58"/>
      <c r="CH183" s="58"/>
      <c r="CI183" s="58"/>
      <c r="CJ183" s="58"/>
      <c r="CK183" s="58"/>
      <c r="CL183" s="58"/>
      <c r="CM183" s="58"/>
      <c r="CN183" s="58"/>
      <c r="CO183" s="58"/>
      <c r="CP183" s="58"/>
      <c r="CQ183" s="58"/>
      <c r="CR183" s="58"/>
      <c r="CS183" s="58"/>
      <c r="CT183" s="58"/>
      <c r="CU183" s="58"/>
      <c r="CV183" s="58"/>
      <c r="CW183" s="58"/>
      <c r="CX183" s="58"/>
      <c r="CY183" s="58"/>
      <c r="CZ183" s="58"/>
      <c r="DA183" s="58"/>
      <c r="DB183" s="58"/>
      <c r="DC183" s="58"/>
      <c r="DD183" s="58"/>
      <c r="DE183" s="58"/>
      <c r="DF183" s="58"/>
      <c r="DG183" s="58"/>
      <c r="DH183" s="58"/>
      <c r="DI183" s="58"/>
      <c r="DJ183" s="58"/>
      <c r="DK183" s="58"/>
      <c r="DL183" s="58"/>
      <c r="DM183" s="58"/>
      <c r="DN183" s="58"/>
      <c r="DO183" s="58"/>
      <c r="DP183" s="58"/>
      <c r="DQ183" s="58"/>
      <c r="DR183" s="58"/>
      <c r="DS183" s="58"/>
      <c r="DT183" s="58"/>
      <c r="DU183" s="58"/>
      <c r="DV183" s="58"/>
      <c r="DW183" s="58"/>
      <c r="DX183" s="58"/>
      <c r="DY183" s="58"/>
      <c r="DZ183" s="58"/>
      <c r="EA183" s="58"/>
      <c r="EB183" s="58"/>
      <c r="EC183" s="58"/>
      <c r="ED183" s="58"/>
      <c r="EE183" s="58"/>
      <c r="EF183" s="58"/>
      <c r="EG183" s="58"/>
      <c r="EH183" s="58"/>
      <c r="EI183" s="58"/>
      <c r="EJ183" s="58"/>
      <c r="EK183" s="58"/>
      <c r="EL183" s="58"/>
      <c r="EM183" s="58"/>
      <c r="EN183" s="58"/>
      <c r="EO183" s="58"/>
    </row>
    <row r="184" spans="1:145" outlineLevel="1" x14ac:dyDescent="0.2">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c r="CB184" s="58"/>
      <c r="CC184" s="58"/>
      <c r="CD184" s="58"/>
      <c r="CE184" s="58"/>
      <c r="CF184" s="58"/>
      <c r="CG184" s="58"/>
      <c r="CH184" s="58"/>
      <c r="CI184" s="58"/>
      <c r="CJ184" s="58"/>
      <c r="CK184" s="58"/>
      <c r="CL184" s="58"/>
      <c r="CM184" s="58"/>
      <c r="CN184" s="58"/>
      <c r="CO184" s="58"/>
      <c r="CP184" s="58"/>
      <c r="CQ184" s="58"/>
      <c r="CR184" s="58"/>
      <c r="CS184" s="58"/>
      <c r="CT184" s="58"/>
      <c r="CU184" s="58"/>
      <c r="CV184" s="58"/>
      <c r="CW184" s="58"/>
      <c r="CX184" s="58"/>
      <c r="CY184" s="58"/>
      <c r="CZ184" s="58"/>
      <c r="DA184" s="58"/>
      <c r="DB184" s="58"/>
      <c r="DC184" s="58"/>
      <c r="DD184" s="58"/>
      <c r="DE184" s="58"/>
      <c r="DF184" s="58"/>
      <c r="DG184" s="58"/>
      <c r="DH184" s="58"/>
      <c r="DI184" s="58"/>
      <c r="DJ184" s="58"/>
      <c r="DK184" s="58"/>
      <c r="DL184" s="58"/>
      <c r="DM184" s="58"/>
      <c r="DN184" s="58"/>
      <c r="DO184" s="58"/>
      <c r="DP184" s="58"/>
      <c r="DQ184" s="58"/>
      <c r="DR184" s="58"/>
      <c r="DS184" s="58"/>
      <c r="DT184" s="58"/>
      <c r="DU184" s="58"/>
      <c r="DV184" s="58"/>
      <c r="DW184" s="58"/>
      <c r="DX184" s="58"/>
      <c r="DY184" s="58"/>
      <c r="DZ184" s="58"/>
      <c r="EA184" s="58"/>
      <c r="EB184" s="58"/>
      <c r="EC184" s="58"/>
      <c r="ED184" s="58"/>
      <c r="EE184" s="58"/>
      <c r="EF184" s="58"/>
      <c r="EG184" s="58"/>
      <c r="EH184" s="58"/>
      <c r="EI184" s="58"/>
      <c r="EJ184" s="58"/>
      <c r="EK184" s="58"/>
      <c r="EL184" s="58"/>
      <c r="EM184" s="58"/>
      <c r="EN184" s="58"/>
      <c r="EO184" s="58"/>
    </row>
    <row r="185" spans="1:145" outlineLevel="1" x14ac:dyDescent="0.2">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c r="CH185" s="58"/>
      <c r="CI185" s="58"/>
      <c r="CJ185" s="58"/>
      <c r="CK185" s="58"/>
      <c r="CL185" s="58"/>
      <c r="CM185" s="58"/>
      <c r="CN185" s="58"/>
      <c r="CO185" s="58"/>
      <c r="CP185" s="58"/>
      <c r="CQ185" s="58"/>
      <c r="CR185" s="58"/>
      <c r="CS185" s="58"/>
      <c r="CT185" s="58"/>
      <c r="CU185" s="58"/>
      <c r="CV185" s="58"/>
      <c r="CW185" s="58"/>
      <c r="CX185" s="58"/>
      <c r="CY185" s="58"/>
      <c r="CZ185" s="58"/>
      <c r="DA185" s="58"/>
      <c r="DB185" s="58"/>
      <c r="DC185" s="58"/>
      <c r="DD185" s="58"/>
      <c r="DE185" s="58"/>
      <c r="DF185" s="58"/>
      <c r="DG185" s="58"/>
      <c r="DH185" s="58"/>
      <c r="DI185" s="58"/>
      <c r="DJ185" s="58"/>
      <c r="DK185" s="58"/>
      <c r="DL185" s="58"/>
      <c r="DM185" s="58"/>
      <c r="DN185" s="58"/>
      <c r="DO185" s="58"/>
      <c r="DP185" s="58"/>
      <c r="DQ185" s="58"/>
      <c r="DR185" s="58"/>
      <c r="DS185" s="58"/>
      <c r="DT185" s="58"/>
      <c r="DU185" s="58"/>
      <c r="DV185" s="58"/>
      <c r="DW185" s="58"/>
      <c r="DX185" s="58"/>
      <c r="DY185" s="58"/>
      <c r="DZ185" s="58"/>
      <c r="EA185" s="58"/>
      <c r="EB185" s="58"/>
      <c r="EC185" s="58"/>
      <c r="ED185" s="58"/>
      <c r="EE185" s="58"/>
      <c r="EF185" s="58"/>
      <c r="EG185" s="58"/>
      <c r="EH185" s="58"/>
      <c r="EI185" s="58"/>
      <c r="EJ185" s="58"/>
      <c r="EK185" s="58"/>
      <c r="EL185" s="58"/>
      <c r="EM185" s="58"/>
      <c r="EN185" s="58"/>
      <c r="EO185" s="58"/>
    </row>
    <row r="186" spans="1:145" outlineLevel="1" x14ac:dyDescent="0.2">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c r="CB186" s="58"/>
      <c r="CC186" s="58"/>
      <c r="CD186" s="58"/>
      <c r="CE186" s="58"/>
      <c r="CF186" s="58"/>
      <c r="CG186" s="58"/>
      <c r="CH186" s="58"/>
      <c r="CI186" s="58"/>
      <c r="CJ186" s="58"/>
      <c r="CK186" s="58"/>
      <c r="CL186" s="58"/>
      <c r="CM186" s="58"/>
      <c r="CN186" s="58"/>
      <c r="CO186" s="58"/>
      <c r="CP186" s="58"/>
      <c r="CQ186" s="58"/>
      <c r="CR186" s="58"/>
      <c r="CS186" s="58"/>
      <c r="CT186" s="58"/>
      <c r="CU186" s="58"/>
      <c r="CV186" s="58"/>
      <c r="CW186" s="58"/>
      <c r="CX186" s="58"/>
      <c r="CY186" s="58"/>
      <c r="CZ186" s="58"/>
      <c r="DA186" s="58"/>
      <c r="DB186" s="58"/>
      <c r="DC186" s="58"/>
      <c r="DD186" s="58"/>
      <c r="DE186" s="58"/>
      <c r="DF186" s="58"/>
      <c r="DG186" s="58"/>
      <c r="DH186" s="58"/>
      <c r="DI186" s="58"/>
      <c r="DJ186" s="58"/>
      <c r="DK186" s="58"/>
      <c r="DL186" s="58"/>
      <c r="DM186" s="58"/>
      <c r="DN186" s="58"/>
      <c r="DO186" s="58"/>
      <c r="DP186" s="58"/>
      <c r="DQ186" s="58"/>
      <c r="DR186" s="58"/>
      <c r="DS186" s="58"/>
      <c r="DT186" s="58"/>
      <c r="DU186" s="58"/>
      <c r="DV186" s="58"/>
      <c r="DW186" s="58"/>
      <c r="DX186" s="58"/>
      <c r="DY186" s="58"/>
      <c r="DZ186" s="58"/>
      <c r="EA186" s="58"/>
      <c r="EB186" s="58"/>
      <c r="EC186" s="58"/>
      <c r="ED186" s="58"/>
      <c r="EE186" s="58"/>
      <c r="EF186" s="58"/>
      <c r="EG186" s="58"/>
      <c r="EH186" s="58"/>
      <c r="EI186" s="58"/>
      <c r="EJ186" s="58"/>
      <c r="EK186" s="58"/>
      <c r="EL186" s="58"/>
      <c r="EM186" s="58"/>
      <c r="EN186" s="58"/>
      <c r="EO186" s="58"/>
    </row>
    <row r="187" spans="1:145" outlineLevel="1" x14ac:dyDescent="0.2">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c r="CH187" s="58"/>
      <c r="CI187" s="58"/>
      <c r="CJ187" s="58"/>
      <c r="CK187" s="58"/>
      <c r="CL187" s="58"/>
      <c r="CM187" s="58"/>
      <c r="CN187" s="58"/>
      <c r="CO187" s="58"/>
      <c r="CP187" s="58"/>
      <c r="CQ187" s="58"/>
      <c r="CR187" s="58"/>
      <c r="CS187" s="58"/>
      <c r="CT187" s="58"/>
      <c r="CU187" s="58"/>
      <c r="CV187" s="58"/>
      <c r="CW187" s="58"/>
      <c r="CX187" s="58"/>
      <c r="CY187" s="58"/>
      <c r="CZ187" s="58"/>
      <c r="DA187" s="58"/>
      <c r="DB187" s="58"/>
      <c r="DC187" s="58"/>
      <c r="DD187" s="58"/>
      <c r="DE187" s="58"/>
      <c r="DF187" s="58"/>
      <c r="DG187" s="58"/>
      <c r="DH187" s="58"/>
      <c r="DI187" s="58"/>
      <c r="DJ187" s="58"/>
      <c r="DK187" s="58"/>
      <c r="DL187" s="58"/>
      <c r="DM187" s="58"/>
      <c r="DN187" s="58"/>
      <c r="DO187" s="58"/>
      <c r="DP187" s="58"/>
      <c r="DQ187" s="58"/>
      <c r="DR187" s="58"/>
      <c r="DS187" s="58"/>
      <c r="DT187" s="58"/>
      <c r="DU187" s="58"/>
      <c r="DV187" s="58"/>
      <c r="DW187" s="58"/>
      <c r="DX187" s="58"/>
      <c r="DY187" s="58"/>
      <c r="DZ187" s="58"/>
      <c r="EA187" s="58"/>
      <c r="EB187" s="58"/>
      <c r="EC187" s="58"/>
      <c r="ED187" s="58"/>
      <c r="EE187" s="58"/>
      <c r="EF187" s="58"/>
      <c r="EG187" s="58"/>
      <c r="EH187" s="58"/>
      <c r="EI187" s="58"/>
      <c r="EJ187" s="58"/>
      <c r="EK187" s="58"/>
      <c r="EL187" s="58"/>
      <c r="EM187" s="58"/>
      <c r="EN187" s="58"/>
      <c r="EO187" s="58"/>
    </row>
    <row r="188" spans="1:145" outlineLevel="1" x14ac:dyDescent="0.2">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c r="CC188" s="58"/>
      <c r="CD188" s="58"/>
      <c r="CE188" s="58"/>
      <c r="CF188" s="58"/>
      <c r="CG188" s="58"/>
      <c r="CH188" s="58"/>
      <c r="CI188" s="58"/>
      <c r="CJ188" s="58"/>
      <c r="CK188" s="58"/>
      <c r="CL188" s="58"/>
      <c r="CM188" s="58"/>
      <c r="CN188" s="58"/>
      <c r="CO188" s="58"/>
      <c r="CP188" s="58"/>
      <c r="CQ188" s="58"/>
      <c r="CR188" s="58"/>
      <c r="CS188" s="58"/>
      <c r="CT188" s="58"/>
      <c r="CU188" s="58"/>
      <c r="CV188" s="58"/>
      <c r="CW188" s="58"/>
      <c r="CX188" s="58"/>
      <c r="CY188" s="58"/>
      <c r="CZ188" s="58"/>
      <c r="DA188" s="58"/>
      <c r="DB188" s="58"/>
      <c r="DC188" s="58"/>
      <c r="DD188" s="58"/>
      <c r="DE188" s="58"/>
      <c r="DF188" s="58"/>
      <c r="DG188" s="58"/>
      <c r="DH188" s="58"/>
      <c r="DI188" s="58"/>
      <c r="DJ188" s="58"/>
      <c r="DK188" s="58"/>
      <c r="DL188" s="58"/>
      <c r="DM188" s="58"/>
      <c r="DN188" s="58"/>
      <c r="DO188" s="58"/>
      <c r="DP188" s="58"/>
      <c r="DQ188" s="58"/>
      <c r="DR188" s="58"/>
      <c r="DS188" s="58"/>
      <c r="DT188" s="58"/>
      <c r="DU188" s="58"/>
      <c r="DV188" s="58"/>
      <c r="DW188" s="58"/>
      <c r="DX188" s="58"/>
      <c r="DY188" s="58"/>
      <c r="DZ188" s="58"/>
      <c r="EA188" s="58"/>
      <c r="EB188" s="58"/>
      <c r="EC188" s="58"/>
      <c r="ED188" s="58"/>
      <c r="EE188" s="58"/>
      <c r="EF188" s="58"/>
      <c r="EG188" s="58"/>
      <c r="EH188" s="58"/>
      <c r="EI188" s="58"/>
      <c r="EJ188" s="58"/>
      <c r="EK188" s="58"/>
      <c r="EL188" s="58"/>
      <c r="EM188" s="58"/>
      <c r="EN188" s="58"/>
      <c r="EO188" s="58"/>
    </row>
    <row r="189" spans="1:145" outlineLevel="1" x14ac:dyDescent="0.2">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c r="CB189" s="58"/>
      <c r="CC189" s="58"/>
      <c r="CD189" s="58"/>
      <c r="CE189" s="58"/>
      <c r="CF189" s="58"/>
      <c r="CG189" s="58"/>
      <c r="CH189" s="58"/>
      <c r="CI189" s="58"/>
      <c r="CJ189" s="58"/>
      <c r="CK189" s="58"/>
      <c r="CL189" s="58"/>
      <c r="CM189" s="58"/>
      <c r="CN189" s="58"/>
      <c r="CO189" s="58"/>
      <c r="CP189" s="58"/>
      <c r="CQ189" s="58"/>
      <c r="CR189" s="58"/>
      <c r="CS189" s="58"/>
      <c r="CT189" s="58"/>
      <c r="CU189" s="58"/>
      <c r="CV189" s="58"/>
      <c r="CW189" s="58"/>
      <c r="CX189" s="58"/>
      <c r="CY189" s="58"/>
      <c r="CZ189" s="58"/>
      <c r="DA189" s="58"/>
      <c r="DB189" s="58"/>
      <c r="DC189" s="58"/>
      <c r="DD189" s="58"/>
      <c r="DE189" s="58"/>
      <c r="DF189" s="58"/>
      <c r="DG189" s="58"/>
      <c r="DH189" s="58"/>
      <c r="DI189" s="58"/>
      <c r="DJ189" s="58"/>
      <c r="DK189" s="58"/>
      <c r="DL189" s="58"/>
      <c r="DM189" s="58"/>
      <c r="DN189" s="58"/>
      <c r="DO189" s="58"/>
      <c r="DP189" s="58"/>
      <c r="DQ189" s="58"/>
      <c r="DR189" s="58"/>
      <c r="DS189" s="58"/>
      <c r="DT189" s="58"/>
      <c r="DU189" s="58"/>
      <c r="DV189" s="58"/>
      <c r="DW189" s="58"/>
      <c r="DX189" s="58"/>
      <c r="DY189" s="58"/>
      <c r="DZ189" s="58"/>
      <c r="EA189" s="58"/>
      <c r="EB189" s="58"/>
      <c r="EC189" s="58"/>
      <c r="ED189" s="58"/>
      <c r="EE189" s="58"/>
      <c r="EF189" s="58"/>
      <c r="EG189" s="58"/>
      <c r="EH189" s="58"/>
      <c r="EI189" s="58"/>
      <c r="EJ189" s="58"/>
      <c r="EK189" s="58"/>
      <c r="EL189" s="58"/>
      <c r="EM189" s="58"/>
      <c r="EN189" s="58"/>
      <c r="EO189" s="58"/>
    </row>
    <row r="190" spans="1:145" outlineLevel="1" x14ac:dyDescent="0.2">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58"/>
      <c r="CZ190" s="58"/>
      <c r="DA190" s="58"/>
      <c r="DB190" s="58"/>
      <c r="DC190" s="58"/>
      <c r="DD190" s="58"/>
      <c r="DE190" s="58"/>
      <c r="DF190" s="58"/>
      <c r="DG190" s="58"/>
      <c r="DH190" s="58"/>
      <c r="DI190" s="58"/>
      <c r="DJ190" s="58"/>
      <c r="DK190" s="58"/>
      <c r="DL190" s="58"/>
      <c r="DM190" s="58"/>
      <c r="DN190" s="58"/>
      <c r="DO190" s="58"/>
      <c r="DP190" s="58"/>
      <c r="DQ190" s="58"/>
      <c r="DR190" s="58"/>
      <c r="DS190" s="58"/>
      <c r="DT190" s="58"/>
      <c r="DU190" s="58"/>
      <c r="DV190" s="58"/>
      <c r="DW190" s="58"/>
      <c r="DX190" s="58"/>
      <c r="DY190" s="58"/>
      <c r="DZ190" s="58"/>
      <c r="EA190" s="58"/>
      <c r="EB190" s="58"/>
      <c r="EC190" s="58"/>
      <c r="ED190" s="58"/>
      <c r="EE190" s="58"/>
      <c r="EF190" s="58"/>
      <c r="EG190" s="58"/>
      <c r="EH190" s="58"/>
      <c r="EI190" s="58"/>
      <c r="EJ190" s="58"/>
      <c r="EK190" s="58"/>
      <c r="EL190" s="58"/>
      <c r="EM190" s="58"/>
      <c r="EN190" s="58"/>
      <c r="EO190" s="58"/>
    </row>
    <row r="191" spans="1:145" x14ac:dyDescent="0.2">
      <c r="A191" s="74"/>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c r="CG191" s="58"/>
      <c r="CH191" s="58"/>
      <c r="CI191" s="58"/>
      <c r="CJ191" s="58"/>
      <c r="CK191" s="58"/>
      <c r="CL191" s="58"/>
      <c r="CM191" s="58"/>
      <c r="CN191" s="58"/>
      <c r="CO191" s="58"/>
      <c r="CP191" s="58"/>
      <c r="CQ191" s="58"/>
      <c r="CR191" s="58"/>
      <c r="CS191" s="58"/>
      <c r="CT191" s="58"/>
      <c r="CU191" s="58"/>
      <c r="CV191" s="58"/>
      <c r="CW191" s="58"/>
      <c r="CX191" s="58"/>
      <c r="CY191" s="58"/>
      <c r="CZ191" s="58"/>
      <c r="DA191" s="58"/>
      <c r="DB191" s="58"/>
      <c r="DC191" s="58"/>
      <c r="DD191" s="58"/>
      <c r="DE191" s="58"/>
      <c r="DF191" s="58"/>
      <c r="DG191" s="58"/>
      <c r="DH191" s="58"/>
      <c r="DI191" s="58"/>
      <c r="DJ191" s="58"/>
      <c r="DK191" s="58"/>
      <c r="DL191" s="58"/>
      <c r="DM191" s="58"/>
      <c r="DN191" s="58"/>
      <c r="DO191" s="58"/>
      <c r="DP191" s="58"/>
      <c r="DQ191" s="58"/>
      <c r="DR191" s="58"/>
      <c r="DS191" s="58"/>
      <c r="DT191" s="58"/>
      <c r="DU191" s="58"/>
      <c r="DV191" s="58"/>
      <c r="DW191" s="58"/>
      <c r="DX191" s="58"/>
      <c r="DY191" s="58"/>
      <c r="DZ191" s="58"/>
      <c r="EA191" s="58"/>
      <c r="EB191" s="58"/>
      <c r="EC191" s="58"/>
      <c r="ED191" s="58"/>
      <c r="EE191" s="58"/>
      <c r="EF191" s="58"/>
      <c r="EG191" s="58"/>
      <c r="EH191" s="58"/>
      <c r="EI191" s="58"/>
      <c r="EJ191" s="58"/>
      <c r="EK191" s="58"/>
      <c r="EL191" s="58"/>
      <c r="EM191" s="58"/>
      <c r="EN191" s="58"/>
      <c r="EO191" s="58"/>
    </row>
    <row r="192" spans="1:145" x14ac:dyDescent="0.2">
      <c r="A192" s="11" t="s">
        <v>265</v>
      </c>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c r="CB192" s="58"/>
      <c r="CC192" s="58"/>
      <c r="CD192" s="58"/>
      <c r="CE192" s="58"/>
      <c r="CF192" s="58"/>
      <c r="CG192" s="58"/>
      <c r="CH192" s="58"/>
      <c r="CI192" s="58"/>
      <c r="CJ192" s="58"/>
      <c r="CK192" s="58"/>
      <c r="CL192" s="58"/>
      <c r="CM192" s="58"/>
      <c r="CN192" s="58"/>
      <c r="CO192" s="58"/>
      <c r="CP192" s="58"/>
      <c r="CQ192" s="58"/>
      <c r="CR192" s="58"/>
      <c r="CS192" s="58"/>
      <c r="CT192" s="58"/>
      <c r="CU192" s="58"/>
      <c r="CV192" s="58"/>
      <c r="CW192" s="58"/>
      <c r="CX192" s="58"/>
      <c r="CY192" s="58"/>
      <c r="CZ192" s="58"/>
      <c r="DA192" s="58"/>
      <c r="DB192" s="58"/>
      <c r="DC192" s="58"/>
      <c r="DD192" s="58"/>
      <c r="DE192" s="58"/>
      <c r="DF192" s="58"/>
      <c r="DG192" s="58"/>
      <c r="DH192" s="58"/>
      <c r="DI192" s="58"/>
      <c r="DJ192" s="58"/>
      <c r="DK192" s="58"/>
      <c r="DL192" s="58"/>
      <c r="DM192" s="58"/>
      <c r="DN192" s="58"/>
      <c r="DO192" s="58"/>
      <c r="DP192" s="58"/>
      <c r="DQ192" s="58"/>
      <c r="DR192" s="58"/>
      <c r="DS192" s="58"/>
      <c r="DT192" s="58"/>
      <c r="DU192" s="58"/>
      <c r="DV192" s="58"/>
      <c r="DW192" s="58"/>
      <c r="DX192" s="58"/>
      <c r="DY192" s="58"/>
      <c r="DZ192" s="58"/>
      <c r="EA192" s="58"/>
      <c r="EB192" s="58"/>
      <c r="EC192" s="58"/>
      <c r="ED192" s="58"/>
      <c r="EE192" s="58"/>
      <c r="EF192" s="58"/>
      <c r="EG192" s="58"/>
      <c r="EH192" s="58"/>
      <c r="EI192" s="58"/>
      <c r="EJ192" s="58"/>
      <c r="EK192" s="58"/>
      <c r="EL192" s="58"/>
      <c r="EM192" s="58"/>
      <c r="EN192" s="58"/>
      <c r="EO192" s="58"/>
    </row>
    <row r="193" spans="1:145" ht="10.8" outlineLevel="1" thickBot="1" x14ac:dyDescent="0.25">
      <c r="A193" s="13" t="s">
        <v>176</v>
      </c>
      <c r="B193" s="56" t="s">
        <v>177</v>
      </c>
      <c r="C193" s="15" t="s">
        <v>178</v>
      </c>
      <c r="D193" s="15" t="s">
        <v>126</v>
      </c>
      <c r="E193" s="15" t="s">
        <v>119</v>
      </c>
      <c r="F193" s="15" t="s">
        <v>179</v>
      </c>
      <c r="G193" s="15" t="s">
        <v>180</v>
      </c>
      <c r="H193" s="15" t="s">
        <v>181</v>
      </c>
      <c r="I193" s="15" t="s">
        <v>182</v>
      </c>
      <c r="J193" s="15" t="s">
        <v>183</v>
      </c>
      <c r="AR193" s="58"/>
      <c r="AS193" s="58"/>
      <c r="AT193" s="58"/>
      <c r="AU193" s="58"/>
      <c r="AV193" s="58"/>
      <c r="AW193" s="58"/>
      <c r="AX193" s="58"/>
      <c r="AY193" s="71"/>
      <c r="AZ193" s="58"/>
      <c r="BA193" s="58"/>
      <c r="BB193" s="58"/>
      <c r="BC193" s="72" t="s">
        <v>184</v>
      </c>
      <c r="BD193" s="70" t="s">
        <v>185</v>
      </c>
      <c r="BE193" s="70" t="s">
        <v>186</v>
      </c>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c r="CB193" s="58"/>
      <c r="CC193" s="58"/>
      <c r="CD193" s="58"/>
      <c r="CE193" s="58"/>
      <c r="CF193" s="58"/>
      <c r="CG193" s="58"/>
      <c r="CH193" s="58"/>
      <c r="CI193" s="58"/>
      <c r="CJ193" s="58"/>
      <c r="CK193" s="58"/>
      <c r="CL193" s="58"/>
      <c r="CM193" s="58"/>
      <c r="CN193" s="58"/>
      <c r="CO193" s="58"/>
      <c r="CP193" s="58"/>
      <c r="CQ193" s="58"/>
      <c r="CR193" s="58"/>
      <c r="CS193" s="58"/>
      <c r="CT193" s="58"/>
      <c r="CU193" s="58"/>
      <c r="CV193" s="58"/>
      <c r="CW193" s="58"/>
      <c r="CX193" s="58"/>
      <c r="CY193" s="58"/>
      <c r="CZ193" s="58"/>
      <c r="DA193" s="58"/>
      <c r="DB193" s="58"/>
      <c r="DC193" s="58"/>
      <c r="DD193" s="58"/>
      <c r="DE193" s="58"/>
      <c r="DF193" s="58"/>
      <c r="DG193" s="58"/>
      <c r="DH193" s="58"/>
      <c r="DI193" s="58"/>
      <c r="DJ193" s="58"/>
      <c r="DK193" s="58"/>
      <c r="DL193" s="58"/>
      <c r="DM193" s="58"/>
      <c r="DN193" s="58"/>
      <c r="DO193" s="58"/>
      <c r="DP193" s="58"/>
      <c r="DQ193" s="58"/>
      <c r="DR193" s="58"/>
      <c r="DS193" s="58"/>
      <c r="DT193" s="58"/>
      <c r="DU193" s="58"/>
      <c r="DV193" s="58"/>
      <c r="DW193" s="58"/>
      <c r="DX193" s="58"/>
      <c r="DY193" s="58"/>
      <c r="DZ193" s="58"/>
      <c r="EA193" s="58"/>
      <c r="EB193" s="58"/>
      <c r="EC193" s="58"/>
      <c r="ED193" s="58"/>
      <c r="EE193" s="58"/>
      <c r="EF193" s="58"/>
      <c r="EG193" s="58"/>
      <c r="EH193" s="58"/>
      <c r="EI193" s="58"/>
      <c r="EJ193" s="58"/>
      <c r="EK193" s="58"/>
      <c r="EL193" s="58"/>
      <c r="EM193" s="58"/>
      <c r="EN193" s="58"/>
      <c r="EO193" s="58"/>
    </row>
    <row r="194" spans="1:145" outlineLevel="1" x14ac:dyDescent="0.2">
      <c r="A194" s="16">
        <v>1</v>
      </c>
      <c r="B194" s="16">
        <v>1</v>
      </c>
      <c r="C194" s="1">
        <v>0.91325214262471688</v>
      </c>
      <c r="D194" s="1">
        <f>B194 - C194</f>
        <v>8.6747857375283122E-2</v>
      </c>
      <c r="E194" s="1">
        <f>2*IF(B194=1,LN(1/C194),LN(1/(1-C194)))</f>
        <v>0.1814865343119226</v>
      </c>
      <c r="F194" s="1">
        <f>SQRT(E194)*SIGN(D194)</f>
        <v>0.42601236403644743</v>
      </c>
      <c r="G194" s="1">
        <f>D194/(SQRT(C194*(1-C194)))</f>
        <v>0.30820098933037077</v>
      </c>
      <c r="H194" s="1">
        <v>0.14939354441087643</v>
      </c>
      <c r="I194" s="1">
        <f>G194^2*H194/(1-H194)</f>
        <v>1.6682887212959005E-2</v>
      </c>
      <c r="J194" s="1">
        <f>G194/SQRT(1-H194)</f>
        <v>0.33417171788943828</v>
      </c>
      <c r="AR194" s="58"/>
      <c r="AS194" s="58"/>
      <c r="AT194" s="58"/>
      <c r="AU194" s="58"/>
      <c r="AV194" s="58"/>
      <c r="AW194" s="58"/>
      <c r="AX194" s="58"/>
      <c r="AY194" s="71"/>
      <c r="AZ194" s="58"/>
      <c r="BA194" s="58"/>
      <c r="BB194" s="58"/>
      <c r="BC194" s="58">
        <f>1-B194</f>
        <v>0</v>
      </c>
      <c r="BD194" s="58" t="e">
        <f>IF(B194=0,C194,NA())</f>
        <v>#N/A</v>
      </c>
      <c r="BE194" s="58">
        <f>IF(B194=1,C194,NA())</f>
        <v>0.91325214262471688</v>
      </c>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c r="CH194" s="58"/>
      <c r="CI194" s="58"/>
      <c r="CJ194" s="58"/>
      <c r="CK194" s="58"/>
      <c r="CL194" s="58"/>
      <c r="CM194" s="58"/>
      <c r="CN194" s="58"/>
      <c r="CO194" s="58"/>
      <c r="CP194" s="58"/>
      <c r="CQ194" s="58"/>
      <c r="CR194" s="58"/>
      <c r="CS194" s="58"/>
      <c r="CT194" s="58"/>
      <c r="CU194" s="58"/>
      <c r="CV194" s="58"/>
      <c r="CW194" s="58"/>
      <c r="CX194" s="58"/>
      <c r="CY194" s="58"/>
      <c r="CZ194" s="58"/>
      <c r="DA194" s="58"/>
      <c r="DB194" s="58"/>
      <c r="DC194" s="58"/>
      <c r="DD194" s="58"/>
      <c r="DE194" s="58"/>
      <c r="DF194" s="58"/>
      <c r="DG194" s="58"/>
      <c r="DH194" s="58"/>
      <c r="DI194" s="58"/>
      <c r="DJ194" s="58"/>
      <c r="DK194" s="58"/>
      <c r="DL194" s="58"/>
      <c r="DM194" s="58"/>
      <c r="DN194" s="58"/>
      <c r="DO194" s="58"/>
      <c r="DP194" s="58"/>
      <c r="DQ194" s="58"/>
      <c r="DR194" s="58"/>
      <c r="DS194" s="58"/>
      <c r="DT194" s="58"/>
      <c r="DU194" s="58"/>
      <c r="DV194" s="58"/>
      <c r="DW194" s="58"/>
      <c r="DX194" s="58"/>
      <c r="DY194" s="58"/>
      <c r="DZ194" s="58"/>
      <c r="EA194" s="58"/>
      <c r="EB194" s="58"/>
      <c r="EC194" s="58"/>
      <c r="ED194" s="58"/>
      <c r="EE194" s="58"/>
      <c r="EF194" s="58"/>
      <c r="EG194" s="58"/>
      <c r="EH194" s="58"/>
      <c r="EI194" s="58"/>
      <c r="EJ194" s="58"/>
      <c r="EK194" s="58"/>
      <c r="EL194" s="58"/>
      <c r="EM194" s="58"/>
      <c r="EN194" s="58"/>
      <c r="EO194" s="58"/>
    </row>
    <row r="195" spans="1:145" outlineLevel="1" x14ac:dyDescent="0.2">
      <c r="A195" s="16">
        <v>2</v>
      </c>
      <c r="B195" s="16">
        <v>0</v>
      </c>
      <c r="C195" s="1">
        <v>4.0615676432773486E-5</v>
      </c>
      <c r="D195" s="1">
        <f t="shared" ref="D195:D258" si="13">B195 - C195</f>
        <v>-4.0615676432773486E-5</v>
      </c>
      <c r="E195" s="1">
        <f t="shared" ref="E195:E258" si="14">2*IF(B195=1,LN(1/C195),LN(1/(1-C195)))</f>
        <v>8.1233002543327243E-5</v>
      </c>
      <c r="F195" s="1">
        <f t="shared" ref="F195:F258" si="15">SQRT(E195)*SIGN(D195)</f>
        <v>-9.0129352900887531E-3</v>
      </c>
      <c r="G195" s="1">
        <f t="shared" ref="G195:G258" si="16">D195/(SQRT(C195*(1-C195)))</f>
        <v>-6.3731723759011313E-3</v>
      </c>
      <c r="H195" s="1">
        <v>4.0284470735916969E-4</v>
      </c>
      <c r="I195" s="1">
        <f t="shared" ref="I195:I258" si="17">G195^2*H195/(1-H195)</f>
        <v>1.636906905257213E-8</v>
      </c>
      <c r="J195" s="1">
        <f t="shared" ref="J195:J258" si="18">G195/SQRT(1-H195)</f>
        <v>-6.3744564632603647E-3</v>
      </c>
      <c r="AR195" s="58"/>
      <c r="AS195" s="58"/>
      <c r="AT195" s="58"/>
      <c r="AU195" s="58"/>
      <c r="AV195" s="58"/>
      <c r="AW195" s="58"/>
      <c r="AX195" s="58"/>
      <c r="AY195" s="71"/>
      <c r="AZ195" s="58"/>
      <c r="BA195" s="58"/>
      <c r="BB195" s="58"/>
      <c r="BC195" s="58">
        <f t="shared" ref="BC195:BC258" si="19">1-B195</f>
        <v>1</v>
      </c>
      <c r="BD195" s="58">
        <f t="shared" ref="BD195:BD258" si="20">IF(B195=0,C195,NA())</f>
        <v>4.0615676432773486E-5</v>
      </c>
      <c r="BE195" s="58" t="e">
        <f t="shared" ref="BE195:BE258" si="21">IF(B195=1,C195,NA())</f>
        <v>#N/A</v>
      </c>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c r="CC195" s="58"/>
      <c r="CD195" s="58"/>
      <c r="CE195" s="58"/>
      <c r="CF195" s="58"/>
      <c r="CG195" s="58"/>
      <c r="CH195" s="58"/>
      <c r="CI195" s="58"/>
      <c r="CJ195" s="58"/>
      <c r="CK195" s="58"/>
      <c r="CL195" s="58"/>
      <c r="CM195" s="58"/>
      <c r="CN195" s="58"/>
      <c r="CO195" s="58"/>
      <c r="CP195" s="58"/>
      <c r="CQ195" s="58"/>
      <c r="CR195" s="58"/>
      <c r="CS195" s="58"/>
      <c r="CT195" s="58"/>
      <c r="CU195" s="58"/>
      <c r="CV195" s="58"/>
      <c r="CW195" s="58"/>
      <c r="CX195" s="58"/>
      <c r="CY195" s="58"/>
      <c r="CZ195" s="58"/>
      <c r="DA195" s="58"/>
      <c r="DB195" s="58"/>
      <c r="DC195" s="58"/>
      <c r="DD195" s="58"/>
      <c r="DE195" s="58"/>
      <c r="DF195" s="58"/>
      <c r="DG195" s="58"/>
      <c r="DH195" s="58"/>
      <c r="DI195" s="58"/>
      <c r="DJ195" s="58"/>
      <c r="DK195" s="58"/>
      <c r="DL195" s="58"/>
      <c r="DM195" s="58"/>
      <c r="DN195" s="58"/>
      <c r="DO195" s="58"/>
      <c r="DP195" s="58"/>
      <c r="DQ195" s="58"/>
      <c r="DR195" s="58"/>
      <c r="DS195" s="58"/>
      <c r="DT195" s="58"/>
      <c r="DU195" s="58"/>
      <c r="DV195" s="58"/>
      <c r="DW195" s="58"/>
      <c r="DX195" s="58"/>
      <c r="DY195" s="58"/>
      <c r="DZ195" s="58"/>
      <c r="EA195" s="58"/>
      <c r="EB195" s="58"/>
      <c r="EC195" s="58"/>
      <c r="ED195" s="58"/>
      <c r="EE195" s="58"/>
      <c r="EF195" s="58"/>
      <c r="EG195" s="58"/>
      <c r="EH195" s="58"/>
      <c r="EI195" s="58"/>
      <c r="EJ195" s="58"/>
      <c r="EK195" s="58"/>
      <c r="EL195" s="58"/>
      <c r="EM195" s="58"/>
      <c r="EN195" s="58"/>
      <c r="EO195" s="58"/>
    </row>
    <row r="196" spans="1:145" outlineLevel="1" x14ac:dyDescent="0.2">
      <c r="A196" s="16">
        <v>3</v>
      </c>
      <c r="B196" s="16">
        <v>0</v>
      </c>
      <c r="C196" s="1">
        <v>2.4521667110743651E-7</v>
      </c>
      <c r="D196" s="1">
        <f t="shared" si="13"/>
        <v>-2.4521667110743651E-7</v>
      </c>
      <c r="E196" s="1">
        <f t="shared" si="14"/>
        <v>4.9043340215448667E-7</v>
      </c>
      <c r="F196" s="1">
        <f t="shared" si="15"/>
        <v>-7.0030950454387432E-4</v>
      </c>
      <c r="G196" s="1">
        <f t="shared" si="16"/>
        <v>-4.9519363004653751E-4</v>
      </c>
      <c r="H196" s="1">
        <v>3.8804942670978797E-6</v>
      </c>
      <c r="I196" s="1">
        <f t="shared" si="17"/>
        <v>9.5156581231380859E-13</v>
      </c>
      <c r="J196" s="1">
        <f t="shared" si="18"/>
        <v>-4.9519459084735511E-4</v>
      </c>
      <c r="AR196" s="58"/>
      <c r="AS196" s="58"/>
      <c r="AT196" s="58"/>
      <c r="AU196" s="58"/>
      <c r="AV196" s="58"/>
      <c r="AW196" s="58"/>
      <c r="AX196" s="58"/>
      <c r="AY196" s="71"/>
      <c r="AZ196" s="58"/>
      <c r="BA196" s="58"/>
      <c r="BB196" s="58"/>
      <c r="BC196" s="58">
        <f t="shared" si="19"/>
        <v>1</v>
      </c>
      <c r="BD196" s="58">
        <f t="shared" si="20"/>
        <v>2.4521667110743651E-7</v>
      </c>
      <c r="BE196" s="58" t="e">
        <f t="shared" si="21"/>
        <v>#N/A</v>
      </c>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c r="CB196" s="58"/>
      <c r="CC196" s="58"/>
      <c r="CD196" s="58"/>
      <c r="CE196" s="58"/>
      <c r="CF196" s="58"/>
      <c r="CG196" s="58"/>
      <c r="CH196" s="58"/>
      <c r="CI196" s="58"/>
      <c r="CJ196" s="58"/>
      <c r="CK196" s="58"/>
      <c r="CL196" s="58"/>
      <c r="CM196" s="58"/>
      <c r="CN196" s="58"/>
      <c r="CO196" s="58"/>
      <c r="CP196" s="58"/>
      <c r="CQ196" s="58"/>
      <c r="CR196" s="58"/>
      <c r="CS196" s="58"/>
      <c r="CT196" s="58"/>
      <c r="CU196" s="58"/>
      <c r="CV196" s="58"/>
      <c r="CW196" s="58"/>
      <c r="CX196" s="58"/>
      <c r="CY196" s="58"/>
      <c r="CZ196" s="58"/>
      <c r="DA196" s="58"/>
      <c r="DB196" s="58"/>
      <c r="DC196" s="58"/>
      <c r="DD196" s="58"/>
      <c r="DE196" s="58"/>
      <c r="DF196" s="58"/>
      <c r="DG196" s="58"/>
      <c r="DH196" s="58"/>
      <c r="DI196" s="58"/>
      <c r="DJ196" s="58"/>
      <c r="DK196" s="58"/>
      <c r="DL196" s="58"/>
      <c r="DM196" s="58"/>
      <c r="DN196" s="58"/>
      <c r="DO196" s="58"/>
      <c r="DP196" s="58"/>
      <c r="DQ196" s="58"/>
      <c r="DR196" s="58"/>
      <c r="DS196" s="58"/>
      <c r="DT196" s="58"/>
      <c r="DU196" s="58"/>
      <c r="DV196" s="58"/>
      <c r="DW196" s="58"/>
      <c r="DX196" s="58"/>
      <c r="DY196" s="58"/>
      <c r="DZ196" s="58"/>
      <c r="EA196" s="58"/>
      <c r="EB196" s="58"/>
      <c r="EC196" s="58"/>
      <c r="ED196" s="58"/>
      <c r="EE196" s="58"/>
      <c r="EF196" s="58"/>
      <c r="EG196" s="58"/>
      <c r="EH196" s="58"/>
      <c r="EI196" s="58"/>
      <c r="EJ196" s="58"/>
      <c r="EK196" s="58"/>
      <c r="EL196" s="58"/>
      <c r="EM196" s="58"/>
      <c r="EN196" s="58"/>
      <c r="EO196" s="58"/>
    </row>
    <row r="197" spans="1:145" outlineLevel="1" x14ac:dyDescent="0.2">
      <c r="A197" s="16">
        <v>4</v>
      </c>
      <c r="B197" s="16">
        <v>0</v>
      </c>
      <c r="C197" s="1">
        <v>1.3648828573009629E-5</v>
      </c>
      <c r="D197" s="1">
        <f t="shared" si="13"/>
        <v>-1.3648828573009629E-5</v>
      </c>
      <c r="E197" s="1">
        <f t="shared" si="14"/>
        <v>2.7297843438313949E-5</v>
      </c>
      <c r="F197" s="1">
        <f t="shared" si="15"/>
        <v>-5.2247338150678974E-3</v>
      </c>
      <c r="G197" s="1">
        <f t="shared" si="16"/>
        <v>-3.6944573168563913E-3</v>
      </c>
      <c r="H197" s="1">
        <v>1.11363727479992E-4</v>
      </c>
      <c r="I197" s="1">
        <f t="shared" si="17"/>
        <v>1.5201744642105486E-9</v>
      </c>
      <c r="J197" s="1">
        <f t="shared" si="18"/>
        <v>-3.6946630483087272E-3</v>
      </c>
      <c r="AR197" s="58"/>
      <c r="AS197" s="58"/>
      <c r="AT197" s="58"/>
      <c r="AU197" s="58"/>
      <c r="AV197" s="58"/>
      <c r="AW197" s="58"/>
      <c r="AX197" s="58"/>
      <c r="AY197" s="71"/>
      <c r="AZ197" s="58"/>
      <c r="BA197" s="58"/>
      <c r="BB197" s="58"/>
      <c r="BC197" s="58">
        <f t="shared" si="19"/>
        <v>1</v>
      </c>
      <c r="BD197" s="58">
        <f t="shared" si="20"/>
        <v>1.3648828573009629E-5</v>
      </c>
      <c r="BE197" s="58" t="e">
        <f t="shared" si="21"/>
        <v>#N/A</v>
      </c>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58"/>
      <c r="DI197" s="58"/>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c r="EF197" s="58"/>
      <c r="EG197" s="58"/>
      <c r="EH197" s="58"/>
      <c r="EI197" s="58"/>
      <c r="EJ197" s="58"/>
      <c r="EK197" s="58"/>
      <c r="EL197" s="58"/>
      <c r="EM197" s="58"/>
      <c r="EN197" s="58"/>
      <c r="EO197" s="58"/>
    </row>
    <row r="198" spans="1:145" outlineLevel="1" x14ac:dyDescent="0.2">
      <c r="A198" s="16">
        <v>5</v>
      </c>
      <c r="B198" s="16">
        <v>0</v>
      </c>
      <c r="C198" s="1">
        <v>0.44168531391096372</v>
      </c>
      <c r="D198" s="1">
        <f t="shared" si="13"/>
        <v>-0.44168531391096372</v>
      </c>
      <c r="E198" s="1">
        <f t="shared" si="14"/>
        <v>1.1656650439965892</v>
      </c>
      <c r="F198" s="1">
        <f t="shared" si="15"/>
        <v>-1.0796596889745349</v>
      </c>
      <c r="G198" s="1">
        <f t="shared" si="16"/>
        <v>-0.88944060820232451</v>
      </c>
      <c r="H198" s="1">
        <v>0.59114120206229737</v>
      </c>
      <c r="I198" s="1">
        <f t="shared" si="17"/>
        <v>1.1438044721335676</v>
      </c>
      <c r="J198" s="1">
        <f t="shared" si="18"/>
        <v>-1.3910100889831418</v>
      </c>
      <c r="AR198" s="58"/>
      <c r="AS198" s="58"/>
      <c r="AT198" s="58"/>
      <c r="AU198" s="58"/>
      <c r="AV198" s="58"/>
      <c r="AW198" s="58"/>
      <c r="AX198" s="58"/>
      <c r="AY198" s="71"/>
      <c r="AZ198" s="58"/>
      <c r="BA198" s="58"/>
      <c r="BB198" s="58"/>
      <c r="BC198" s="58">
        <f t="shared" si="19"/>
        <v>1</v>
      </c>
      <c r="BD198" s="58">
        <f t="shared" si="20"/>
        <v>0.44168531391096372</v>
      </c>
      <c r="BE198" s="58" t="e">
        <f t="shared" si="21"/>
        <v>#N/A</v>
      </c>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58"/>
      <c r="CJ198" s="58"/>
      <c r="CK198" s="58"/>
      <c r="CL198" s="58"/>
      <c r="CM198" s="58"/>
      <c r="CN198" s="58"/>
      <c r="CO198" s="58"/>
      <c r="CP198" s="58"/>
      <c r="CQ198" s="58"/>
      <c r="CR198" s="58"/>
      <c r="CS198" s="58"/>
      <c r="CT198" s="58"/>
      <c r="CU198" s="58"/>
      <c r="CV198" s="58"/>
      <c r="CW198" s="58"/>
      <c r="CX198" s="58"/>
      <c r="CY198" s="58"/>
      <c r="CZ198" s="58"/>
      <c r="DA198" s="58"/>
      <c r="DB198" s="58"/>
      <c r="DC198" s="58"/>
      <c r="DD198" s="58"/>
      <c r="DE198" s="58"/>
      <c r="DF198" s="58"/>
      <c r="DG198" s="58"/>
      <c r="DH198" s="58"/>
      <c r="DI198" s="58"/>
      <c r="DJ198" s="58"/>
      <c r="DK198" s="58"/>
      <c r="DL198" s="58"/>
      <c r="DM198" s="58"/>
      <c r="DN198" s="58"/>
      <c r="DO198" s="58"/>
      <c r="DP198" s="58"/>
      <c r="DQ198" s="58"/>
      <c r="DR198" s="58"/>
      <c r="DS198" s="58"/>
      <c r="DT198" s="58"/>
      <c r="DU198" s="58"/>
      <c r="DV198" s="58"/>
      <c r="DW198" s="58"/>
      <c r="DX198" s="58"/>
      <c r="DY198" s="58"/>
      <c r="DZ198" s="58"/>
      <c r="EA198" s="58"/>
      <c r="EB198" s="58"/>
      <c r="EC198" s="58"/>
      <c r="ED198" s="58"/>
      <c r="EE198" s="58"/>
      <c r="EF198" s="58"/>
      <c r="EG198" s="58"/>
      <c r="EH198" s="58"/>
      <c r="EI198" s="58"/>
      <c r="EJ198" s="58"/>
      <c r="EK198" s="58"/>
      <c r="EL198" s="58"/>
      <c r="EM198" s="58"/>
      <c r="EN198" s="58"/>
      <c r="EO198" s="58"/>
    </row>
    <row r="199" spans="1:145" outlineLevel="1" x14ac:dyDescent="0.2">
      <c r="A199" s="16">
        <v>6</v>
      </c>
      <c r="B199" s="16">
        <v>0</v>
      </c>
      <c r="C199" s="1">
        <v>3.8202160745108362E-6</v>
      </c>
      <c r="D199" s="1">
        <f t="shared" si="13"/>
        <v>-3.8202160745108362E-6</v>
      </c>
      <c r="E199" s="1">
        <f t="shared" si="14"/>
        <v>7.640446743262966E-6</v>
      </c>
      <c r="F199" s="1">
        <f t="shared" si="15"/>
        <v>-2.7641358040557569E-3</v>
      </c>
      <c r="G199" s="1">
        <f t="shared" si="16"/>
        <v>-1.954541037844293E-3</v>
      </c>
      <c r="H199" s="1">
        <v>3.8635673463692621E-5</v>
      </c>
      <c r="I199" s="1">
        <f t="shared" si="17"/>
        <v>1.4760288740564788E-10</v>
      </c>
      <c r="J199" s="1">
        <f t="shared" si="18"/>
        <v>-1.9545787964430732E-3</v>
      </c>
      <c r="AR199" s="58"/>
      <c r="AS199" s="58"/>
      <c r="AT199" s="58"/>
      <c r="AU199" s="58"/>
      <c r="AV199" s="58"/>
      <c r="AW199" s="58"/>
      <c r="AX199" s="58"/>
      <c r="AY199" s="71"/>
      <c r="AZ199" s="58"/>
      <c r="BA199" s="58"/>
      <c r="BB199" s="58"/>
      <c r="BC199" s="58">
        <f t="shared" si="19"/>
        <v>1</v>
      </c>
      <c r="BD199" s="58">
        <f t="shared" si="20"/>
        <v>3.8202160745108362E-6</v>
      </c>
      <c r="BE199" s="58" t="e">
        <f t="shared" si="21"/>
        <v>#N/A</v>
      </c>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c r="CB199" s="58"/>
      <c r="CC199" s="58"/>
      <c r="CD199" s="58"/>
      <c r="CE199" s="58"/>
      <c r="CF199" s="58"/>
      <c r="CG199" s="58"/>
      <c r="CH199" s="58"/>
      <c r="CI199" s="58"/>
      <c r="CJ199" s="58"/>
      <c r="CK199" s="58"/>
      <c r="CL199" s="58"/>
      <c r="CM199" s="58"/>
      <c r="CN199" s="58"/>
      <c r="CO199" s="58"/>
      <c r="CP199" s="58"/>
      <c r="CQ199" s="58"/>
      <c r="CR199" s="58"/>
      <c r="CS199" s="58"/>
      <c r="CT199" s="58"/>
      <c r="CU199" s="58"/>
      <c r="CV199" s="58"/>
      <c r="CW199" s="58"/>
      <c r="CX199" s="58"/>
      <c r="CY199" s="58"/>
      <c r="CZ199" s="58"/>
      <c r="DA199" s="58"/>
      <c r="DB199" s="58"/>
      <c r="DC199" s="58"/>
      <c r="DD199" s="58"/>
      <c r="DE199" s="58"/>
      <c r="DF199" s="58"/>
      <c r="DG199" s="58"/>
      <c r="DH199" s="58"/>
      <c r="DI199" s="58"/>
      <c r="DJ199" s="58"/>
      <c r="DK199" s="58"/>
      <c r="DL199" s="58"/>
      <c r="DM199" s="58"/>
      <c r="DN199" s="58"/>
      <c r="DO199" s="58"/>
      <c r="DP199" s="58"/>
      <c r="DQ199" s="58"/>
      <c r="DR199" s="58"/>
      <c r="DS199" s="58"/>
      <c r="DT199" s="58"/>
      <c r="DU199" s="58"/>
      <c r="DV199" s="58"/>
      <c r="DW199" s="58"/>
      <c r="DX199" s="58"/>
      <c r="DY199" s="58"/>
      <c r="DZ199" s="58"/>
      <c r="EA199" s="58"/>
      <c r="EB199" s="58"/>
      <c r="EC199" s="58"/>
      <c r="ED199" s="58"/>
      <c r="EE199" s="58"/>
      <c r="EF199" s="58"/>
      <c r="EG199" s="58"/>
      <c r="EH199" s="58"/>
      <c r="EI199" s="58"/>
      <c r="EJ199" s="58"/>
      <c r="EK199" s="58"/>
      <c r="EL199" s="58"/>
      <c r="EM199" s="58"/>
      <c r="EN199" s="58"/>
      <c r="EO199" s="58"/>
    </row>
    <row r="200" spans="1:145" outlineLevel="1" x14ac:dyDescent="0.2">
      <c r="A200" s="16">
        <v>7</v>
      </c>
      <c r="B200" s="16">
        <v>0</v>
      </c>
      <c r="C200" s="1">
        <v>7.1893120458480398E-4</v>
      </c>
      <c r="D200" s="1">
        <f t="shared" si="13"/>
        <v>-7.1893120458480398E-4</v>
      </c>
      <c r="E200" s="1">
        <f t="shared" si="14"/>
        <v>1.4383795191057029E-3</v>
      </c>
      <c r="F200" s="1">
        <f t="shared" si="15"/>
        <v>-3.7925974201142187E-2</v>
      </c>
      <c r="G200" s="1">
        <f t="shared" si="16"/>
        <v>-2.682253601949942E-2</v>
      </c>
      <c r="H200" s="1">
        <v>4.0227388650377156E-3</v>
      </c>
      <c r="I200" s="1">
        <f t="shared" si="17"/>
        <v>2.9058426411426244E-6</v>
      </c>
      <c r="J200" s="1">
        <f t="shared" si="18"/>
        <v>-2.6876649366289806E-2</v>
      </c>
      <c r="AR200" s="58"/>
      <c r="AS200" s="58"/>
      <c r="AT200" s="58"/>
      <c r="AU200" s="58"/>
      <c r="AV200" s="58"/>
      <c r="AW200" s="58"/>
      <c r="AX200" s="58"/>
      <c r="AY200" s="71"/>
      <c r="AZ200" s="58"/>
      <c r="BA200" s="58"/>
      <c r="BB200" s="58"/>
      <c r="BC200" s="58">
        <f t="shared" si="19"/>
        <v>1</v>
      </c>
      <c r="BD200" s="58">
        <f t="shared" si="20"/>
        <v>7.1893120458480398E-4</v>
      </c>
      <c r="BE200" s="58" t="e">
        <f t="shared" si="21"/>
        <v>#N/A</v>
      </c>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c r="CB200" s="58"/>
      <c r="CC200" s="58"/>
      <c r="CD200" s="58"/>
      <c r="CE200" s="58"/>
      <c r="CF200" s="58"/>
      <c r="CG200" s="58"/>
      <c r="CH200" s="58"/>
      <c r="CI200" s="58"/>
      <c r="CJ200" s="58"/>
      <c r="CK200" s="58"/>
      <c r="CL200" s="58"/>
      <c r="CM200" s="58"/>
      <c r="CN200" s="58"/>
      <c r="CO200" s="58"/>
      <c r="CP200" s="58"/>
      <c r="CQ200" s="58"/>
      <c r="CR200" s="58"/>
      <c r="CS200" s="58"/>
      <c r="CT200" s="58"/>
      <c r="CU200" s="58"/>
      <c r="CV200" s="58"/>
      <c r="CW200" s="58"/>
      <c r="CX200" s="58"/>
      <c r="CY200" s="58"/>
      <c r="CZ200" s="58"/>
      <c r="DA200" s="58"/>
      <c r="DB200" s="58"/>
      <c r="DC200" s="58"/>
      <c r="DD200" s="58"/>
      <c r="DE200" s="58"/>
      <c r="DF200" s="58"/>
      <c r="DG200" s="58"/>
      <c r="DH200" s="58"/>
      <c r="DI200" s="58"/>
      <c r="DJ200" s="58"/>
      <c r="DK200" s="58"/>
      <c r="DL200" s="58"/>
      <c r="DM200" s="58"/>
      <c r="DN200" s="58"/>
      <c r="DO200" s="58"/>
      <c r="DP200" s="58"/>
      <c r="DQ200" s="58"/>
      <c r="DR200" s="58"/>
      <c r="DS200" s="58"/>
      <c r="DT200" s="58"/>
      <c r="DU200" s="58"/>
      <c r="DV200" s="58"/>
      <c r="DW200" s="58"/>
      <c r="DX200" s="58"/>
      <c r="DY200" s="58"/>
      <c r="DZ200" s="58"/>
      <c r="EA200" s="58"/>
      <c r="EB200" s="58"/>
      <c r="EC200" s="58"/>
      <c r="ED200" s="58"/>
      <c r="EE200" s="58"/>
      <c r="EF200" s="58"/>
      <c r="EG200" s="58"/>
      <c r="EH200" s="58"/>
      <c r="EI200" s="58"/>
      <c r="EJ200" s="58"/>
      <c r="EK200" s="58"/>
      <c r="EL200" s="58"/>
      <c r="EM200" s="58"/>
      <c r="EN200" s="58"/>
      <c r="EO200" s="58"/>
    </row>
    <row r="201" spans="1:145" outlineLevel="1" x14ac:dyDescent="0.2">
      <c r="A201" s="16">
        <v>8</v>
      </c>
      <c r="B201" s="16">
        <v>0</v>
      </c>
      <c r="C201" s="1">
        <v>7.8856186134881567E-8</v>
      </c>
      <c r="D201" s="1">
        <f t="shared" si="13"/>
        <v>-7.8856186134881567E-8</v>
      </c>
      <c r="E201" s="1">
        <f t="shared" si="14"/>
        <v>1.5771237871115496E-7</v>
      </c>
      <c r="F201" s="1">
        <f t="shared" si="15"/>
        <v>-3.9713017854496396E-4</v>
      </c>
      <c r="G201" s="1">
        <f t="shared" si="16"/>
        <v>-2.8081344760032446E-4</v>
      </c>
      <c r="H201" s="1">
        <v>1.4733067746232565E-6</v>
      </c>
      <c r="I201" s="1">
        <f t="shared" si="17"/>
        <v>1.1617953358302889E-13</v>
      </c>
      <c r="J201" s="1">
        <f t="shared" si="18"/>
        <v>-2.8081365446273041E-4</v>
      </c>
      <c r="AR201" s="58"/>
      <c r="AS201" s="58"/>
      <c r="AT201" s="58"/>
      <c r="AU201" s="58"/>
      <c r="AV201" s="58"/>
      <c r="AW201" s="58"/>
      <c r="AX201" s="58"/>
      <c r="AY201" s="71"/>
      <c r="AZ201" s="58"/>
      <c r="BA201" s="58"/>
      <c r="BB201" s="58"/>
      <c r="BC201" s="58">
        <f t="shared" si="19"/>
        <v>1</v>
      </c>
      <c r="BD201" s="58">
        <f t="shared" si="20"/>
        <v>7.8856186134881567E-8</v>
      </c>
      <c r="BE201" s="58" t="e">
        <f t="shared" si="21"/>
        <v>#N/A</v>
      </c>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c r="CB201" s="58"/>
      <c r="CC201" s="58"/>
      <c r="CD201" s="58"/>
      <c r="CE201" s="58"/>
      <c r="CF201" s="58"/>
      <c r="CG201" s="58"/>
      <c r="CH201" s="58"/>
      <c r="CI201" s="58"/>
      <c r="CJ201" s="58"/>
      <c r="CK201" s="58"/>
      <c r="CL201" s="58"/>
      <c r="CM201" s="58"/>
      <c r="CN201" s="58"/>
      <c r="CO201" s="58"/>
      <c r="CP201" s="58"/>
      <c r="CQ201" s="58"/>
      <c r="CR201" s="58"/>
      <c r="CS201" s="58"/>
      <c r="CT201" s="58"/>
      <c r="CU201" s="58"/>
      <c r="CV201" s="58"/>
      <c r="CW201" s="58"/>
      <c r="CX201" s="58"/>
      <c r="CY201" s="58"/>
      <c r="CZ201" s="58"/>
      <c r="DA201" s="58"/>
      <c r="DB201" s="58"/>
      <c r="DC201" s="58"/>
      <c r="DD201" s="58"/>
      <c r="DE201" s="58"/>
      <c r="DF201" s="58"/>
      <c r="DG201" s="58"/>
      <c r="DH201" s="58"/>
      <c r="DI201" s="58"/>
      <c r="DJ201" s="58"/>
      <c r="DK201" s="58"/>
      <c r="DL201" s="58"/>
      <c r="DM201" s="58"/>
      <c r="DN201" s="58"/>
      <c r="DO201" s="58"/>
      <c r="DP201" s="58"/>
      <c r="DQ201" s="58"/>
      <c r="DR201" s="58"/>
      <c r="DS201" s="58"/>
      <c r="DT201" s="58"/>
      <c r="DU201" s="58"/>
      <c r="DV201" s="58"/>
      <c r="DW201" s="58"/>
      <c r="DX201" s="58"/>
      <c r="DY201" s="58"/>
      <c r="DZ201" s="58"/>
      <c r="EA201" s="58"/>
      <c r="EB201" s="58"/>
      <c r="EC201" s="58"/>
      <c r="ED201" s="58"/>
      <c r="EE201" s="58"/>
      <c r="EF201" s="58"/>
      <c r="EG201" s="58"/>
      <c r="EH201" s="58"/>
      <c r="EI201" s="58"/>
      <c r="EJ201" s="58"/>
      <c r="EK201" s="58"/>
      <c r="EL201" s="58"/>
      <c r="EM201" s="58"/>
      <c r="EN201" s="58"/>
      <c r="EO201" s="58"/>
    </row>
    <row r="202" spans="1:145" outlineLevel="1" x14ac:dyDescent="0.2">
      <c r="A202" s="16">
        <v>9</v>
      </c>
      <c r="B202" s="16">
        <v>0</v>
      </c>
      <c r="C202" s="1">
        <v>1.1268961595490867E-7</v>
      </c>
      <c r="D202" s="1">
        <f t="shared" si="13"/>
        <v>-1.1268961595490867E-7</v>
      </c>
      <c r="E202" s="1">
        <f t="shared" si="14"/>
        <v>2.2537924478016767E-7</v>
      </c>
      <c r="F202" s="1">
        <f t="shared" si="15"/>
        <v>-4.7474123981403559E-4</v>
      </c>
      <c r="G202" s="1">
        <f t="shared" si="16"/>
        <v>-3.3569275931103973E-4</v>
      </c>
      <c r="H202" s="1">
        <v>1.9952043458770945E-6</v>
      </c>
      <c r="I202" s="1">
        <f t="shared" si="17"/>
        <v>2.2483928542577613E-13</v>
      </c>
      <c r="J202" s="1">
        <f t="shared" si="18"/>
        <v>-3.3569309419936697E-4</v>
      </c>
      <c r="AR202" s="58"/>
      <c r="AS202" s="58"/>
      <c r="AT202" s="58"/>
      <c r="AU202" s="58"/>
      <c r="AV202" s="58"/>
      <c r="AW202" s="58"/>
      <c r="AX202" s="58"/>
      <c r="AY202" s="71"/>
      <c r="AZ202" s="58"/>
      <c r="BA202" s="58"/>
      <c r="BB202" s="58"/>
      <c r="BC202" s="58">
        <f t="shared" si="19"/>
        <v>1</v>
      </c>
      <c r="BD202" s="58">
        <f t="shared" si="20"/>
        <v>1.1268961595490867E-7</v>
      </c>
      <c r="BE202" s="58" t="e">
        <f t="shared" si="21"/>
        <v>#N/A</v>
      </c>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c r="CH202" s="58"/>
      <c r="CI202" s="58"/>
      <c r="CJ202" s="58"/>
      <c r="CK202" s="58"/>
      <c r="CL202" s="58"/>
      <c r="CM202" s="58"/>
      <c r="CN202" s="58"/>
      <c r="CO202" s="58"/>
      <c r="CP202" s="58"/>
      <c r="CQ202" s="58"/>
      <c r="CR202" s="58"/>
      <c r="CS202" s="58"/>
      <c r="CT202" s="58"/>
      <c r="CU202" s="58"/>
      <c r="CV202" s="58"/>
      <c r="CW202" s="58"/>
      <c r="CX202" s="58"/>
      <c r="CY202" s="58"/>
      <c r="CZ202" s="58"/>
      <c r="DA202" s="58"/>
      <c r="DB202" s="58"/>
      <c r="DC202" s="58"/>
      <c r="DD202" s="58"/>
      <c r="DE202" s="58"/>
      <c r="DF202" s="58"/>
      <c r="DG202" s="58"/>
      <c r="DH202" s="58"/>
      <c r="DI202" s="58"/>
      <c r="DJ202" s="58"/>
      <c r="DK202" s="58"/>
      <c r="DL202" s="58"/>
      <c r="DM202" s="58"/>
      <c r="DN202" s="58"/>
      <c r="DO202" s="58"/>
      <c r="DP202" s="58"/>
      <c r="DQ202" s="58"/>
      <c r="DR202" s="58"/>
      <c r="DS202" s="58"/>
      <c r="DT202" s="58"/>
      <c r="DU202" s="58"/>
      <c r="DV202" s="58"/>
      <c r="DW202" s="58"/>
      <c r="DX202" s="58"/>
      <c r="DY202" s="58"/>
      <c r="DZ202" s="58"/>
      <c r="EA202" s="58"/>
      <c r="EB202" s="58"/>
      <c r="EC202" s="58"/>
      <c r="ED202" s="58"/>
      <c r="EE202" s="58"/>
      <c r="EF202" s="58"/>
      <c r="EG202" s="58"/>
      <c r="EH202" s="58"/>
      <c r="EI202" s="58"/>
      <c r="EJ202" s="58"/>
      <c r="EK202" s="58"/>
      <c r="EL202" s="58"/>
      <c r="EM202" s="58"/>
      <c r="EN202" s="58"/>
      <c r="EO202" s="58"/>
    </row>
    <row r="203" spans="1:145" outlineLevel="1" x14ac:dyDescent="0.2">
      <c r="A203" s="16">
        <v>10</v>
      </c>
      <c r="B203" s="16">
        <v>0</v>
      </c>
      <c r="C203" s="1">
        <v>4.3758437816582327E-2</v>
      </c>
      <c r="D203" s="1">
        <f t="shared" si="13"/>
        <v>-4.3758437816582327E-2</v>
      </c>
      <c r="E203" s="1">
        <f t="shared" si="14"/>
        <v>8.9489435481600446E-2</v>
      </c>
      <c r="F203" s="1">
        <f t="shared" si="15"/>
        <v>-0.29914784886674423</v>
      </c>
      <c r="G203" s="1">
        <f t="shared" si="16"/>
        <v>-0.21391788526176295</v>
      </c>
      <c r="H203" s="1">
        <v>9.5401534075366903E-2</v>
      </c>
      <c r="I203" s="1">
        <f t="shared" si="17"/>
        <v>4.8260709751639444E-3</v>
      </c>
      <c r="J203" s="1">
        <f t="shared" si="18"/>
        <v>-0.22491538989146279</v>
      </c>
      <c r="AR203" s="58"/>
      <c r="AS203" s="58"/>
      <c r="AT203" s="58"/>
      <c r="AU203" s="58"/>
      <c r="AV203" s="58"/>
      <c r="AW203" s="58"/>
      <c r="AX203" s="58"/>
      <c r="AY203" s="71"/>
      <c r="AZ203" s="58"/>
      <c r="BA203" s="58"/>
      <c r="BB203" s="58"/>
      <c r="BC203" s="58">
        <f t="shared" si="19"/>
        <v>1</v>
      </c>
      <c r="BD203" s="58">
        <f t="shared" si="20"/>
        <v>4.3758437816582327E-2</v>
      </c>
      <c r="BE203" s="58" t="e">
        <f t="shared" si="21"/>
        <v>#N/A</v>
      </c>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c r="CF203" s="58"/>
      <c r="CG203" s="58"/>
      <c r="CH203" s="58"/>
      <c r="CI203" s="58"/>
      <c r="CJ203" s="58"/>
      <c r="CK203" s="58"/>
      <c r="CL203" s="58"/>
      <c r="CM203" s="58"/>
      <c r="CN203" s="58"/>
      <c r="CO203" s="58"/>
      <c r="CP203" s="58"/>
      <c r="CQ203" s="58"/>
      <c r="CR203" s="58"/>
      <c r="CS203" s="58"/>
      <c r="CT203" s="58"/>
      <c r="CU203" s="58"/>
      <c r="CV203" s="58"/>
      <c r="CW203" s="58"/>
      <c r="CX203" s="58"/>
      <c r="CY203" s="58"/>
      <c r="CZ203" s="58"/>
      <c r="DA203" s="58"/>
      <c r="DB203" s="58"/>
      <c r="DC203" s="58"/>
      <c r="DD203" s="58"/>
      <c r="DE203" s="58"/>
      <c r="DF203" s="58"/>
      <c r="DG203" s="58"/>
      <c r="DH203" s="58"/>
      <c r="DI203" s="58"/>
      <c r="DJ203" s="58"/>
      <c r="DK203" s="58"/>
      <c r="DL203" s="58"/>
      <c r="DM203" s="58"/>
      <c r="DN203" s="58"/>
      <c r="DO203" s="58"/>
      <c r="DP203" s="58"/>
      <c r="DQ203" s="58"/>
      <c r="DR203" s="58"/>
      <c r="DS203" s="58"/>
      <c r="DT203" s="58"/>
      <c r="DU203" s="58"/>
      <c r="DV203" s="58"/>
      <c r="DW203" s="58"/>
      <c r="DX203" s="58"/>
      <c r="DY203" s="58"/>
      <c r="DZ203" s="58"/>
      <c r="EA203" s="58"/>
      <c r="EB203" s="58"/>
      <c r="EC203" s="58"/>
      <c r="ED203" s="58"/>
      <c r="EE203" s="58"/>
      <c r="EF203" s="58"/>
      <c r="EG203" s="58"/>
      <c r="EH203" s="58"/>
      <c r="EI203" s="58"/>
      <c r="EJ203" s="58"/>
      <c r="EK203" s="58"/>
      <c r="EL203" s="58"/>
      <c r="EM203" s="58"/>
      <c r="EN203" s="58"/>
      <c r="EO203" s="58"/>
    </row>
    <row r="204" spans="1:145" outlineLevel="1" x14ac:dyDescent="0.2">
      <c r="A204" s="16">
        <v>11</v>
      </c>
      <c r="B204" s="16">
        <v>0</v>
      </c>
      <c r="C204" s="1">
        <v>4.6638337618522465E-7</v>
      </c>
      <c r="D204" s="1">
        <f t="shared" si="13"/>
        <v>-4.6638337618522465E-7</v>
      </c>
      <c r="E204" s="1">
        <f t="shared" si="14"/>
        <v>9.3276696997565852E-7</v>
      </c>
      <c r="F204" s="1">
        <f t="shared" si="15"/>
        <v>-9.6579861771264636E-4</v>
      </c>
      <c r="G204" s="1">
        <f t="shared" si="16"/>
        <v>-6.8292283143762272E-4</v>
      </c>
      <c r="H204" s="1">
        <v>6.6521623920532279E-6</v>
      </c>
      <c r="I204" s="1">
        <f t="shared" si="17"/>
        <v>3.1024800404747026E-12</v>
      </c>
      <c r="J204" s="1">
        <f t="shared" si="18"/>
        <v>-6.8292510290574341E-4</v>
      </c>
      <c r="AR204" s="58"/>
      <c r="AS204" s="58"/>
      <c r="AT204" s="58"/>
      <c r="AU204" s="58"/>
      <c r="AV204" s="58"/>
      <c r="AW204" s="58"/>
      <c r="AX204" s="58"/>
      <c r="AY204" s="71"/>
      <c r="AZ204" s="58"/>
      <c r="BA204" s="58"/>
      <c r="BB204" s="58"/>
      <c r="BC204" s="58">
        <f t="shared" si="19"/>
        <v>1</v>
      </c>
      <c r="BD204" s="58">
        <f t="shared" si="20"/>
        <v>4.6638337618522465E-7</v>
      </c>
      <c r="BE204" s="58" t="e">
        <f t="shared" si="21"/>
        <v>#N/A</v>
      </c>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c r="CB204" s="58"/>
      <c r="CC204" s="58"/>
      <c r="CD204" s="58"/>
      <c r="CE204" s="58"/>
      <c r="CF204" s="58"/>
      <c r="CG204" s="58"/>
      <c r="CH204" s="58"/>
      <c r="CI204" s="58"/>
      <c r="CJ204" s="58"/>
      <c r="CK204" s="58"/>
      <c r="CL204" s="58"/>
      <c r="CM204" s="58"/>
      <c r="CN204" s="58"/>
      <c r="CO204" s="58"/>
      <c r="CP204" s="58"/>
      <c r="CQ204" s="58"/>
      <c r="CR204" s="58"/>
      <c r="CS204" s="58"/>
      <c r="CT204" s="58"/>
      <c r="CU204" s="58"/>
      <c r="CV204" s="58"/>
      <c r="CW204" s="58"/>
      <c r="CX204" s="58"/>
      <c r="CY204" s="58"/>
      <c r="CZ204" s="58"/>
      <c r="DA204" s="58"/>
      <c r="DB204" s="58"/>
      <c r="DC204" s="58"/>
      <c r="DD204" s="58"/>
      <c r="DE204" s="58"/>
      <c r="DF204" s="58"/>
      <c r="DG204" s="58"/>
      <c r="DH204" s="58"/>
      <c r="DI204" s="58"/>
      <c r="DJ204" s="58"/>
      <c r="DK204" s="58"/>
      <c r="DL204" s="58"/>
      <c r="DM204" s="58"/>
      <c r="DN204" s="58"/>
      <c r="DO204" s="58"/>
      <c r="DP204" s="58"/>
      <c r="DQ204" s="58"/>
      <c r="DR204" s="58"/>
      <c r="DS204" s="58"/>
      <c r="DT204" s="58"/>
      <c r="DU204" s="58"/>
      <c r="DV204" s="58"/>
      <c r="DW204" s="58"/>
      <c r="DX204" s="58"/>
      <c r="DY204" s="58"/>
      <c r="DZ204" s="58"/>
      <c r="EA204" s="58"/>
      <c r="EB204" s="58"/>
      <c r="EC204" s="58"/>
      <c r="ED204" s="58"/>
      <c r="EE204" s="58"/>
      <c r="EF204" s="58"/>
      <c r="EG204" s="58"/>
      <c r="EH204" s="58"/>
      <c r="EI204" s="58"/>
      <c r="EJ204" s="58"/>
      <c r="EK204" s="58"/>
      <c r="EL204" s="58"/>
      <c r="EM204" s="58"/>
      <c r="EN204" s="58"/>
      <c r="EO204" s="58"/>
    </row>
    <row r="205" spans="1:145" outlineLevel="1" x14ac:dyDescent="0.2">
      <c r="A205" s="16">
        <v>12</v>
      </c>
      <c r="B205" s="16">
        <v>0</v>
      </c>
      <c r="C205" s="1">
        <v>3.1727728562650947E-5</v>
      </c>
      <c r="D205" s="1">
        <f t="shared" si="13"/>
        <v>-3.1727728562650947E-5</v>
      </c>
      <c r="E205" s="1">
        <f t="shared" si="14"/>
        <v>6.3456463795403487E-5</v>
      </c>
      <c r="F205" s="1">
        <f t="shared" si="15"/>
        <v>-7.9659565524426192E-3</v>
      </c>
      <c r="G205" s="1">
        <f t="shared" si="16"/>
        <v>-5.6328265767153158E-3</v>
      </c>
      <c r="H205" s="1">
        <v>2.9576686675940799E-4</v>
      </c>
      <c r="I205" s="1">
        <f t="shared" si="17"/>
        <v>9.3870849978823735E-9</v>
      </c>
      <c r="J205" s="1">
        <f t="shared" si="18"/>
        <v>-5.6336597632754021E-3</v>
      </c>
      <c r="AR205" s="58"/>
      <c r="AS205" s="58"/>
      <c r="AT205" s="58"/>
      <c r="AU205" s="58"/>
      <c r="AV205" s="58"/>
      <c r="AW205" s="58"/>
      <c r="AX205" s="58"/>
      <c r="AY205" s="71"/>
      <c r="AZ205" s="58"/>
      <c r="BA205" s="58"/>
      <c r="BB205" s="58"/>
      <c r="BC205" s="58">
        <f t="shared" si="19"/>
        <v>1</v>
      </c>
      <c r="BD205" s="58">
        <f t="shared" si="20"/>
        <v>3.1727728562650947E-5</v>
      </c>
      <c r="BE205" s="58" t="e">
        <f t="shared" si="21"/>
        <v>#N/A</v>
      </c>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c r="CH205" s="58"/>
      <c r="CI205" s="58"/>
      <c r="CJ205" s="58"/>
      <c r="CK205" s="58"/>
      <c r="CL205" s="58"/>
      <c r="CM205" s="58"/>
      <c r="CN205" s="58"/>
      <c r="CO205" s="58"/>
      <c r="CP205" s="58"/>
      <c r="CQ205" s="58"/>
      <c r="CR205" s="58"/>
      <c r="CS205" s="58"/>
      <c r="CT205" s="58"/>
      <c r="CU205" s="58"/>
      <c r="CV205" s="58"/>
      <c r="CW205" s="58"/>
      <c r="CX205" s="58"/>
      <c r="CY205" s="58"/>
      <c r="CZ205" s="58"/>
      <c r="DA205" s="58"/>
      <c r="DB205" s="58"/>
      <c r="DC205" s="58"/>
      <c r="DD205" s="58"/>
      <c r="DE205" s="58"/>
      <c r="DF205" s="58"/>
      <c r="DG205" s="58"/>
      <c r="DH205" s="58"/>
      <c r="DI205" s="58"/>
      <c r="DJ205" s="58"/>
      <c r="DK205" s="58"/>
      <c r="DL205" s="58"/>
      <c r="DM205" s="58"/>
      <c r="DN205" s="58"/>
      <c r="DO205" s="58"/>
      <c r="DP205" s="58"/>
      <c r="DQ205" s="58"/>
      <c r="DR205" s="58"/>
      <c r="DS205" s="58"/>
      <c r="DT205" s="58"/>
      <c r="DU205" s="58"/>
      <c r="DV205" s="58"/>
      <c r="DW205" s="58"/>
      <c r="DX205" s="58"/>
      <c r="DY205" s="58"/>
      <c r="DZ205" s="58"/>
      <c r="EA205" s="58"/>
      <c r="EB205" s="58"/>
      <c r="EC205" s="58"/>
      <c r="ED205" s="58"/>
      <c r="EE205" s="58"/>
      <c r="EF205" s="58"/>
      <c r="EG205" s="58"/>
      <c r="EH205" s="58"/>
      <c r="EI205" s="58"/>
      <c r="EJ205" s="58"/>
      <c r="EK205" s="58"/>
      <c r="EL205" s="58"/>
      <c r="EM205" s="58"/>
      <c r="EN205" s="58"/>
      <c r="EO205" s="58"/>
    </row>
    <row r="206" spans="1:145" outlineLevel="1" x14ac:dyDescent="0.2">
      <c r="A206" s="16">
        <v>13</v>
      </c>
      <c r="B206" s="16">
        <v>0</v>
      </c>
      <c r="C206" s="1">
        <v>5.0054510818373012E-4</v>
      </c>
      <c r="D206" s="1">
        <f t="shared" si="13"/>
        <v>-5.0054510818373012E-4</v>
      </c>
      <c r="E206" s="1">
        <f t="shared" si="14"/>
        <v>1.0013408454106105E-3</v>
      </c>
      <c r="F206" s="1">
        <f t="shared" si="15"/>
        <v>-3.1643970127191855E-2</v>
      </c>
      <c r="G206" s="1">
        <f t="shared" si="16"/>
        <v>-2.2378466861273993E-2</v>
      </c>
      <c r="H206" s="1">
        <v>2.457356117587196E-3</v>
      </c>
      <c r="I206" s="1">
        <f t="shared" si="17"/>
        <v>1.2336651258818737E-6</v>
      </c>
      <c r="J206" s="1">
        <f t="shared" si="18"/>
        <v>-2.240601357196367E-2</v>
      </c>
      <c r="AR206" s="58"/>
      <c r="AS206" s="58"/>
      <c r="AT206" s="58"/>
      <c r="AU206" s="58"/>
      <c r="AV206" s="58"/>
      <c r="AW206" s="58"/>
      <c r="AX206" s="58"/>
      <c r="AY206" s="71"/>
      <c r="AZ206" s="58"/>
      <c r="BA206" s="58"/>
      <c r="BB206" s="58"/>
      <c r="BC206" s="58">
        <f t="shared" si="19"/>
        <v>1</v>
      </c>
      <c r="BD206" s="58">
        <f t="shared" si="20"/>
        <v>5.0054510818373012E-4</v>
      </c>
      <c r="BE206" s="58" t="e">
        <f t="shared" si="21"/>
        <v>#N/A</v>
      </c>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c r="CB206" s="58"/>
      <c r="CC206" s="58"/>
      <c r="CD206" s="58"/>
      <c r="CE206" s="58"/>
      <c r="CF206" s="58"/>
      <c r="CG206" s="58"/>
      <c r="CH206" s="58"/>
      <c r="CI206" s="58"/>
      <c r="CJ206" s="58"/>
      <c r="CK206" s="58"/>
      <c r="CL206" s="58"/>
      <c r="CM206" s="58"/>
      <c r="CN206" s="58"/>
      <c r="CO206" s="58"/>
      <c r="CP206" s="58"/>
      <c r="CQ206" s="58"/>
      <c r="CR206" s="58"/>
      <c r="CS206" s="58"/>
      <c r="CT206" s="58"/>
      <c r="CU206" s="58"/>
      <c r="CV206" s="58"/>
      <c r="CW206" s="58"/>
      <c r="CX206" s="58"/>
      <c r="CY206" s="58"/>
      <c r="CZ206" s="58"/>
      <c r="DA206" s="58"/>
      <c r="DB206" s="58"/>
      <c r="DC206" s="58"/>
      <c r="DD206" s="58"/>
      <c r="DE206" s="58"/>
      <c r="DF206" s="58"/>
      <c r="DG206" s="58"/>
      <c r="DH206" s="58"/>
      <c r="DI206" s="58"/>
      <c r="DJ206" s="58"/>
      <c r="DK206" s="58"/>
      <c r="DL206" s="58"/>
      <c r="DM206" s="58"/>
      <c r="DN206" s="58"/>
      <c r="DO206" s="58"/>
      <c r="DP206" s="58"/>
      <c r="DQ206" s="58"/>
      <c r="DR206" s="58"/>
      <c r="DS206" s="58"/>
      <c r="DT206" s="58"/>
      <c r="DU206" s="58"/>
      <c r="DV206" s="58"/>
      <c r="DW206" s="58"/>
      <c r="DX206" s="58"/>
      <c r="DY206" s="58"/>
      <c r="DZ206" s="58"/>
      <c r="EA206" s="58"/>
      <c r="EB206" s="58"/>
      <c r="EC206" s="58"/>
      <c r="ED206" s="58"/>
      <c r="EE206" s="58"/>
      <c r="EF206" s="58"/>
      <c r="EG206" s="58"/>
      <c r="EH206" s="58"/>
      <c r="EI206" s="58"/>
      <c r="EJ206" s="58"/>
      <c r="EK206" s="58"/>
      <c r="EL206" s="58"/>
      <c r="EM206" s="58"/>
      <c r="EN206" s="58"/>
      <c r="EO206" s="58"/>
    </row>
    <row r="207" spans="1:145" outlineLevel="1" x14ac:dyDescent="0.2">
      <c r="A207" s="16">
        <v>14</v>
      </c>
      <c r="B207" s="16">
        <v>1</v>
      </c>
      <c r="C207" s="1">
        <v>7.4695318584133322E-2</v>
      </c>
      <c r="D207" s="1">
        <f t="shared" si="13"/>
        <v>0.92530468141586664</v>
      </c>
      <c r="E207" s="1">
        <f t="shared" si="14"/>
        <v>5.1886757167272641</v>
      </c>
      <c r="F207" s="1">
        <f t="shared" si="15"/>
        <v>2.2778664835163767</v>
      </c>
      <c r="G207" s="1">
        <f t="shared" si="16"/>
        <v>3.5196192775960591</v>
      </c>
      <c r="H207" s="1">
        <v>0.16074636762397695</v>
      </c>
      <c r="I207" s="1">
        <f t="shared" si="17"/>
        <v>2.3726807888533137</v>
      </c>
      <c r="J207" s="1">
        <f t="shared" si="18"/>
        <v>3.8419266843706321</v>
      </c>
      <c r="AR207" s="58"/>
      <c r="AS207" s="58"/>
      <c r="AT207" s="58"/>
      <c r="AU207" s="58"/>
      <c r="AV207" s="58"/>
      <c r="AW207" s="58"/>
      <c r="AX207" s="58"/>
      <c r="AY207" s="71"/>
      <c r="AZ207" s="58"/>
      <c r="BA207" s="58"/>
      <c r="BB207" s="58"/>
      <c r="BC207" s="58">
        <f t="shared" si="19"/>
        <v>0</v>
      </c>
      <c r="BD207" s="58" t="e">
        <f t="shared" si="20"/>
        <v>#N/A</v>
      </c>
      <c r="BE207" s="58">
        <f t="shared" si="21"/>
        <v>7.4695318584133322E-2</v>
      </c>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c r="CH207" s="58"/>
      <c r="CI207" s="58"/>
      <c r="CJ207" s="58"/>
      <c r="CK207" s="58"/>
      <c r="CL207" s="58"/>
      <c r="CM207" s="58"/>
      <c r="CN207" s="58"/>
      <c r="CO207" s="58"/>
      <c r="CP207" s="58"/>
      <c r="CQ207" s="58"/>
      <c r="CR207" s="58"/>
      <c r="CS207" s="58"/>
      <c r="CT207" s="58"/>
      <c r="CU207" s="58"/>
      <c r="CV207" s="58"/>
      <c r="CW207" s="58"/>
      <c r="CX207" s="58"/>
      <c r="CY207" s="58"/>
      <c r="CZ207" s="58"/>
      <c r="DA207" s="58"/>
      <c r="DB207" s="58"/>
      <c r="DC207" s="58"/>
      <c r="DD207" s="58"/>
      <c r="DE207" s="58"/>
      <c r="DF207" s="58"/>
      <c r="DG207" s="58"/>
      <c r="DH207" s="58"/>
      <c r="DI207" s="58"/>
      <c r="DJ207" s="58"/>
      <c r="DK207" s="58"/>
      <c r="DL207" s="58"/>
      <c r="DM207" s="58"/>
      <c r="DN207" s="58"/>
      <c r="DO207" s="58"/>
      <c r="DP207" s="58"/>
      <c r="DQ207" s="58"/>
      <c r="DR207" s="58"/>
      <c r="DS207" s="58"/>
      <c r="DT207" s="58"/>
      <c r="DU207" s="58"/>
      <c r="DV207" s="58"/>
      <c r="DW207" s="58"/>
      <c r="DX207" s="58"/>
      <c r="DY207" s="58"/>
      <c r="DZ207" s="58"/>
      <c r="EA207" s="58"/>
      <c r="EB207" s="58"/>
      <c r="EC207" s="58"/>
      <c r="ED207" s="58"/>
      <c r="EE207" s="58"/>
      <c r="EF207" s="58"/>
      <c r="EG207" s="58"/>
      <c r="EH207" s="58"/>
      <c r="EI207" s="58"/>
      <c r="EJ207" s="58"/>
      <c r="EK207" s="58"/>
      <c r="EL207" s="58"/>
      <c r="EM207" s="58"/>
      <c r="EN207" s="58"/>
      <c r="EO207" s="58"/>
    </row>
    <row r="208" spans="1:145" outlineLevel="1" x14ac:dyDescent="0.2">
      <c r="A208" s="16">
        <v>15</v>
      </c>
      <c r="B208" s="16">
        <v>0</v>
      </c>
      <c r="C208" s="1">
        <v>2.7105028873843122E-7</v>
      </c>
      <c r="D208" s="1">
        <f t="shared" si="13"/>
        <v>-2.7105028873843122E-7</v>
      </c>
      <c r="E208" s="1">
        <f t="shared" si="14"/>
        <v>5.4210065084176069E-7</v>
      </c>
      <c r="F208" s="1">
        <f t="shared" si="15"/>
        <v>-7.3627484735101518E-4</v>
      </c>
      <c r="G208" s="1">
        <f t="shared" si="16"/>
        <v>-5.2062497270752403E-4</v>
      </c>
      <c r="H208" s="1">
        <v>4.1987233272625063E-6</v>
      </c>
      <c r="I208" s="1">
        <f t="shared" si="17"/>
        <v>1.1380702571024021E-12</v>
      </c>
      <c r="J208" s="1">
        <f t="shared" si="18"/>
        <v>-5.206260656910747E-4</v>
      </c>
      <c r="AR208" s="58"/>
      <c r="AS208" s="58"/>
      <c r="AT208" s="58"/>
      <c r="AU208" s="58"/>
      <c r="AV208" s="58"/>
      <c r="AW208" s="58"/>
      <c r="AX208" s="58"/>
      <c r="AY208" s="71"/>
      <c r="AZ208" s="58"/>
      <c r="BA208" s="58"/>
      <c r="BB208" s="58"/>
      <c r="BC208" s="58">
        <f t="shared" si="19"/>
        <v>1</v>
      </c>
      <c r="BD208" s="58">
        <f t="shared" si="20"/>
        <v>2.7105028873843122E-7</v>
      </c>
      <c r="BE208" s="58" t="e">
        <f t="shared" si="21"/>
        <v>#N/A</v>
      </c>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c r="CO208" s="58"/>
      <c r="CP208" s="58"/>
      <c r="CQ208" s="58"/>
      <c r="CR208" s="58"/>
      <c r="CS208" s="58"/>
      <c r="CT208" s="58"/>
      <c r="CU208" s="58"/>
      <c r="CV208" s="58"/>
      <c r="CW208" s="58"/>
      <c r="CX208" s="58"/>
      <c r="CY208" s="58"/>
      <c r="CZ208" s="58"/>
      <c r="DA208" s="58"/>
      <c r="DB208" s="58"/>
      <c r="DC208" s="58"/>
      <c r="DD208" s="58"/>
      <c r="DE208" s="58"/>
      <c r="DF208" s="58"/>
      <c r="DG208" s="58"/>
      <c r="DH208" s="58"/>
      <c r="DI208" s="58"/>
      <c r="DJ208" s="58"/>
      <c r="DK208" s="58"/>
      <c r="DL208" s="58"/>
      <c r="DM208" s="58"/>
      <c r="DN208" s="58"/>
      <c r="DO208" s="58"/>
      <c r="DP208" s="58"/>
      <c r="DQ208" s="58"/>
      <c r="DR208" s="58"/>
      <c r="DS208" s="58"/>
      <c r="DT208" s="58"/>
      <c r="DU208" s="58"/>
      <c r="DV208" s="58"/>
      <c r="DW208" s="58"/>
      <c r="DX208" s="58"/>
      <c r="DY208" s="58"/>
      <c r="DZ208" s="58"/>
      <c r="EA208" s="58"/>
      <c r="EB208" s="58"/>
      <c r="EC208" s="58"/>
      <c r="ED208" s="58"/>
      <c r="EE208" s="58"/>
      <c r="EF208" s="58"/>
      <c r="EG208" s="58"/>
      <c r="EH208" s="58"/>
      <c r="EI208" s="58"/>
      <c r="EJ208" s="58"/>
      <c r="EK208" s="58"/>
      <c r="EL208" s="58"/>
      <c r="EM208" s="58"/>
      <c r="EN208" s="58"/>
      <c r="EO208" s="58"/>
    </row>
    <row r="209" spans="1:145" outlineLevel="1" x14ac:dyDescent="0.2">
      <c r="A209" s="16">
        <v>16</v>
      </c>
      <c r="B209" s="16">
        <v>0</v>
      </c>
      <c r="C209" s="1">
        <v>1.7059310503315529E-4</v>
      </c>
      <c r="D209" s="1">
        <f t="shared" si="13"/>
        <v>-1.7059310503315529E-4</v>
      </c>
      <c r="E209" s="1">
        <f t="shared" si="14"/>
        <v>3.4121531538406345E-4</v>
      </c>
      <c r="F209" s="1">
        <f t="shared" si="15"/>
        <v>-1.8472014383495466E-2</v>
      </c>
      <c r="G209" s="1">
        <f t="shared" si="16"/>
        <v>-1.3062243758485333E-2</v>
      </c>
      <c r="H209" s="1">
        <v>1.0384435505137251E-3</v>
      </c>
      <c r="I209" s="1">
        <f t="shared" si="17"/>
        <v>1.773657199200418E-7</v>
      </c>
      <c r="J209" s="1">
        <f t="shared" si="18"/>
        <v>-1.3069031246653635E-2</v>
      </c>
      <c r="AR209" s="58"/>
      <c r="AS209" s="58"/>
      <c r="AT209" s="58"/>
      <c r="AU209" s="58"/>
      <c r="AV209" s="58"/>
      <c r="AW209" s="58"/>
      <c r="AX209" s="58"/>
      <c r="AY209" s="71"/>
      <c r="AZ209" s="58"/>
      <c r="BA209" s="58"/>
      <c r="BB209" s="58"/>
      <c r="BC209" s="58">
        <f t="shared" si="19"/>
        <v>1</v>
      </c>
      <c r="BD209" s="58">
        <f t="shared" si="20"/>
        <v>1.7059310503315529E-4</v>
      </c>
      <c r="BE209" s="58" t="e">
        <f t="shared" si="21"/>
        <v>#N/A</v>
      </c>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58"/>
      <c r="CM209" s="58"/>
      <c r="CN209" s="58"/>
      <c r="CO209" s="58"/>
      <c r="CP209" s="58"/>
      <c r="CQ209" s="58"/>
      <c r="CR209" s="58"/>
      <c r="CS209" s="58"/>
      <c r="CT209" s="58"/>
      <c r="CU209" s="58"/>
      <c r="CV209" s="58"/>
      <c r="CW209" s="58"/>
      <c r="CX209" s="58"/>
      <c r="CY209" s="58"/>
      <c r="CZ209" s="58"/>
      <c r="DA209" s="58"/>
      <c r="DB209" s="58"/>
      <c r="DC209" s="58"/>
      <c r="DD209" s="58"/>
      <c r="DE209" s="58"/>
      <c r="DF209" s="58"/>
      <c r="DG209" s="58"/>
      <c r="DH209" s="58"/>
      <c r="DI209" s="58"/>
      <c r="DJ209" s="58"/>
      <c r="DK209" s="58"/>
      <c r="DL209" s="58"/>
      <c r="DM209" s="58"/>
      <c r="DN209" s="58"/>
      <c r="DO209" s="58"/>
      <c r="DP209" s="58"/>
      <c r="DQ209" s="58"/>
      <c r="DR209" s="58"/>
      <c r="DS209" s="58"/>
      <c r="DT209" s="58"/>
      <c r="DU209" s="58"/>
      <c r="DV209" s="58"/>
      <c r="DW209" s="58"/>
      <c r="DX209" s="58"/>
      <c r="DY209" s="58"/>
      <c r="DZ209" s="58"/>
      <c r="EA209" s="58"/>
      <c r="EB209" s="58"/>
      <c r="EC209" s="58"/>
      <c r="ED209" s="58"/>
      <c r="EE209" s="58"/>
      <c r="EF209" s="58"/>
      <c r="EG209" s="58"/>
      <c r="EH209" s="58"/>
      <c r="EI209" s="58"/>
      <c r="EJ209" s="58"/>
      <c r="EK209" s="58"/>
      <c r="EL209" s="58"/>
      <c r="EM209" s="58"/>
      <c r="EN209" s="58"/>
      <c r="EO209" s="58"/>
    </row>
    <row r="210" spans="1:145" outlineLevel="1" x14ac:dyDescent="0.2">
      <c r="A210" s="16">
        <v>17</v>
      </c>
      <c r="B210" s="16">
        <v>0</v>
      </c>
      <c r="C210" s="1">
        <v>6.5967612110790592E-4</v>
      </c>
      <c r="D210" s="1">
        <f t="shared" si="13"/>
        <v>-6.5967612110790592E-4</v>
      </c>
      <c r="E210" s="1">
        <f t="shared" si="14"/>
        <v>1.319787606277521E-3</v>
      </c>
      <c r="F210" s="1">
        <f t="shared" si="15"/>
        <v>-3.6328881159175833E-2</v>
      </c>
      <c r="G210" s="1">
        <f t="shared" si="16"/>
        <v>-2.5692636706946385E-2</v>
      </c>
      <c r="H210" s="1">
        <v>2.8125621371371829E-3</v>
      </c>
      <c r="I210" s="1">
        <f t="shared" si="17"/>
        <v>1.8618413834606379E-6</v>
      </c>
      <c r="J210" s="1">
        <f t="shared" si="18"/>
        <v>-2.5728844170280745E-2</v>
      </c>
      <c r="AR210" s="58"/>
      <c r="AS210" s="58"/>
      <c r="AT210" s="58"/>
      <c r="AU210" s="58"/>
      <c r="AV210" s="58"/>
      <c r="AW210" s="58"/>
      <c r="AX210" s="58"/>
      <c r="AY210" s="71"/>
      <c r="AZ210" s="58"/>
      <c r="BA210" s="58"/>
      <c r="BB210" s="58"/>
      <c r="BC210" s="58">
        <f t="shared" si="19"/>
        <v>1</v>
      </c>
      <c r="BD210" s="58">
        <f t="shared" si="20"/>
        <v>6.5967612110790592E-4</v>
      </c>
      <c r="BE210" s="58" t="e">
        <f t="shared" si="21"/>
        <v>#N/A</v>
      </c>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c r="CB210" s="58"/>
      <c r="CC210" s="58"/>
      <c r="CD210" s="58"/>
      <c r="CE210" s="58"/>
      <c r="CF210" s="58"/>
      <c r="CG210" s="58"/>
      <c r="CH210" s="58"/>
      <c r="CI210" s="58"/>
      <c r="CJ210" s="58"/>
      <c r="CK210" s="58"/>
      <c r="CL210" s="58"/>
      <c r="CM210" s="58"/>
      <c r="CN210" s="58"/>
      <c r="CO210" s="58"/>
      <c r="CP210" s="58"/>
      <c r="CQ210" s="58"/>
      <c r="CR210" s="58"/>
      <c r="CS210" s="58"/>
      <c r="CT210" s="58"/>
      <c r="CU210" s="58"/>
      <c r="CV210" s="58"/>
      <c r="CW210" s="58"/>
      <c r="CX210" s="58"/>
      <c r="CY210" s="58"/>
      <c r="CZ210" s="58"/>
      <c r="DA210" s="58"/>
      <c r="DB210" s="58"/>
      <c r="DC210" s="58"/>
      <c r="DD210" s="58"/>
      <c r="DE210" s="58"/>
      <c r="DF210" s="58"/>
      <c r="DG210" s="58"/>
      <c r="DH210" s="58"/>
      <c r="DI210" s="58"/>
      <c r="DJ210" s="58"/>
      <c r="DK210" s="58"/>
      <c r="DL210" s="58"/>
      <c r="DM210" s="58"/>
      <c r="DN210" s="58"/>
      <c r="DO210" s="58"/>
      <c r="DP210" s="58"/>
      <c r="DQ210" s="58"/>
      <c r="DR210" s="58"/>
      <c r="DS210" s="58"/>
      <c r="DT210" s="58"/>
      <c r="DU210" s="58"/>
      <c r="DV210" s="58"/>
      <c r="DW210" s="58"/>
      <c r="DX210" s="58"/>
      <c r="DY210" s="58"/>
      <c r="DZ210" s="58"/>
      <c r="EA210" s="58"/>
      <c r="EB210" s="58"/>
      <c r="EC210" s="58"/>
      <c r="ED210" s="58"/>
      <c r="EE210" s="58"/>
      <c r="EF210" s="58"/>
      <c r="EG210" s="58"/>
      <c r="EH210" s="58"/>
      <c r="EI210" s="58"/>
      <c r="EJ210" s="58"/>
      <c r="EK210" s="58"/>
      <c r="EL210" s="58"/>
      <c r="EM210" s="58"/>
      <c r="EN210" s="58"/>
      <c r="EO210" s="58"/>
    </row>
    <row r="211" spans="1:145" outlineLevel="1" x14ac:dyDescent="0.2">
      <c r="A211" s="16">
        <v>18</v>
      </c>
      <c r="B211" s="16">
        <v>0</v>
      </c>
      <c r="C211" s="1">
        <v>6.5002438603510335E-2</v>
      </c>
      <c r="D211" s="1">
        <f t="shared" si="13"/>
        <v>-6.5002438603510335E-2</v>
      </c>
      <c r="E211" s="1">
        <f t="shared" si="14"/>
        <v>0.13442271565789571</v>
      </c>
      <c r="F211" s="1">
        <f t="shared" si="15"/>
        <v>-0.36663703530589448</v>
      </c>
      <c r="G211" s="1">
        <f t="shared" si="16"/>
        <v>-0.26366931188689363</v>
      </c>
      <c r="H211" s="1">
        <v>0.14239964737338917</v>
      </c>
      <c r="I211" s="1">
        <f t="shared" si="17"/>
        <v>1.1543649572143447E-2</v>
      </c>
      <c r="J211" s="1">
        <f t="shared" si="18"/>
        <v>-0.28471943313207732</v>
      </c>
      <c r="AR211" s="58"/>
      <c r="AS211" s="58"/>
      <c r="AT211" s="58"/>
      <c r="AU211" s="58"/>
      <c r="AV211" s="58"/>
      <c r="AW211" s="58"/>
      <c r="AX211" s="58"/>
      <c r="AY211" s="71"/>
      <c r="AZ211" s="58"/>
      <c r="BA211" s="58"/>
      <c r="BB211" s="58"/>
      <c r="BC211" s="58">
        <f t="shared" si="19"/>
        <v>1</v>
      </c>
      <c r="BD211" s="58">
        <f t="shared" si="20"/>
        <v>6.5002438603510335E-2</v>
      </c>
      <c r="BE211" s="58" t="e">
        <f t="shared" si="21"/>
        <v>#N/A</v>
      </c>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c r="CE211" s="58"/>
      <c r="CF211" s="58"/>
      <c r="CG211" s="58"/>
      <c r="CH211" s="58"/>
      <c r="CI211" s="58"/>
      <c r="CJ211" s="58"/>
      <c r="CK211" s="58"/>
      <c r="CL211" s="58"/>
      <c r="CM211" s="58"/>
      <c r="CN211" s="58"/>
      <c r="CO211" s="58"/>
      <c r="CP211" s="58"/>
      <c r="CQ211" s="58"/>
      <c r="CR211" s="58"/>
      <c r="CS211" s="58"/>
      <c r="CT211" s="58"/>
      <c r="CU211" s="58"/>
      <c r="CV211" s="58"/>
      <c r="CW211" s="58"/>
      <c r="CX211" s="58"/>
      <c r="CY211" s="58"/>
      <c r="CZ211" s="58"/>
      <c r="DA211" s="58"/>
      <c r="DB211" s="58"/>
      <c r="DC211" s="58"/>
      <c r="DD211" s="58"/>
      <c r="DE211" s="58"/>
      <c r="DF211" s="58"/>
      <c r="DG211" s="58"/>
      <c r="DH211" s="58"/>
      <c r="DI211" s="58"/>
      <c r="DJ211" s="58"/>
      <c r="DK211" s="58"/>
      <c r="DL211" s="58"/>
      <c r="DM211" s="58"/>
      <c r="DN211" s="58"/>
      <c r="DO211" s="58"/>
      <c r="DP211" s="58"/>
      <c r="DQ211" s="58"/>
      <c r="DR211" s="58"/>
      <c r="DS211" s="58"/>
      <c r="DT211" s="58"/>
      <c r="DU211" s="58"/>
      <c r="DV211" s="58"/>
      <c r="DW211" s="58"/>
      <c r="DX211" s="58"/>
      <c r="DY211" s="58"/>
      <c r="DZ211" s="58"/>
      <c r="EA211" s="58"/>
      <c r="EB211" s="58"/>
      <c r="EC211" s="58"/>
      <c r="ED211" s="58"/>
      <c r="EE211" s="58"/>
      <c r="EF211" s="58"/>
      <c r="EG211" s="58"/>
      <c r="EH211" s="58"/>
      <c r="EI211" s="58"/>
      <c r="EJ211" s="58"/>
      <c r="EK211" s="58"/>
      <c r="EL211" s="58"/>
      <c r="EM211" s="58"/>
      <c r="EN211" s="58"/>
      <c r="EO211" s="58"/>
    </row>
    <row r="212" spans="1:145" outlineLevel="1" x14ac:dyDescent="0.2">
      <c r="A212" s="16">
        <v>19</v>
      </c>
      <c r="B212" s="16">
        <v>0</v>
      </c>
      <c r="C212" s="1">
        <v>6.8176273137111652E-9</v>
      </c>
      <c r="D212" s="1">
        <f t="shared" si="13"/>
        <v>-6.8176273137111652E-9</v>
      </c>
      <c r="E212" s="1">
        <f t="shared" si="14"/>
        <v>1.363525465662374E-8</v>
      </c>
      <c r="F212" s="1">
        <f t="shared" si="15"/>
        <v>-1.1677009316012273E-4</v>
      </c>
      <c r="G212" s="1">
        <f t="shared" si="16"/>
        <v>-8.2568924906354494E-5</v>
      </c>
      <c r="H212" s="1">
        <v>1.6867497361079101E-7</v>
      </c>
      <c r="I212" s="1">
        <f t="shared" si="17"/>
        <v>1.1499633090384894E-15</v>
      </c>
      <c r="J212" s="1">
        <f t="shared" si="18"/>
        <v>-8.2568931870010992E-5</v>
      </c>
      <c r="AR212" s="58"/>
      <c r="AS212" s="58"/>
      <c r="AT212" s="58"/>
      <c r="AU212" s="58"/>
      <c r="AV212" s="58"/>
      <c r="AW212" s="58"/>
      <c r="AX212" s="58"/>
      <c r="AY212" s="71"/>
      <c r="AZ212" s="58"/>
      <c r="BA212" s="58"/>
      <c r="BB212" s="58"/>
      <c r="BC212" s="58">
        <f t="shared" si="19"/>
        <v>1</v>
      </c>
      <c r="BD212" s="58">
        <f t="shared" si="20"/>
        <v>6.8176273137111652E-9</v>
      </c>
      <c r="BE212" s="58" t="e">
        <f t="shared" si="21"/>
        <v>#N/A</v>
      </c>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c r="CN212" s="58"/>
      <c r="CO212" s="58"/>
      <c r="CP212" s="58"/>
      <c r="CQ212" s="58"/>
      <c r="CR212" s="58"/>
      <c r="CS212" s="58"/>
      <c r="CT212" s="58"/>
      <c r="CU212" s="58"/>
      <c r="CV212" s="58"/>
      <c r="CW212" s="58"/>
      <c r="CX212" s="58"/>
      <c r="CY212" s="58"/>
      <c r="CZ212" s="58"/>
      <c r="DA212" s="58"/>
      <c r="DB212" s="58"/>
      <c r="DC212" s="58"/>
      <c r="DD212" s="58"/>
      <c r="DE212" s="58"/>
      <c r="DF212" s="58"/>
      <c r="DG212" s="58"/>
      <c r="DH212" s="58"/>
      <c r="DI212" s="58"/>
      <c r="DJ212" s="58"/>
      <c r="DK212" s="58"/>
      <c r="DL212" s="58"/>
      <c r="DM212" s="58"/>
      <c r="DN212" s="58"/>
      <c r="DO212" s="58"/>
      <c r="DP212" s="58"/>
      <c r="DQ212" s="58"/>
      <c r="DR212" s="58"/>
      <c r="DS212" s="58"/>
      <c r="DT212" s="58"/>
      <c r="DU212" s="58"/>
      <c r="DV212" s="58"/>
      <c r="DW212" s="58"/>
      <c r="DX212" s="58"/>
      <c r="DY212" s="58"/>
      <c r="DZ212" s="58"/>
      <c r="EA212" s="58"/>
      <c r="EB212" s="58"/>
      <c r="EC212" s="58"/>
      <c r="ED212" s="58"/>
      <c r="EE212" s="58"/>
      <c r="EF212" s="58"/>
      <c r="EG212" s="58"/>
      <c r="EH212" s="58"/>
      <c r="EI212" s="58"/>
      <c r="EJ212" s="58"/>
      <c r="EK212" s="58"/>
      <c r="EL212" s="58"/>
      <c r="EM212" s="58"/>
      <c r="EN212" s="58"/>
      <c r="EO212" s="58"/>
    </row>
    <row r="213" spans="1:145" outlineLevel="1" x14ac:dyDescent="0.2">
      <c r="A213" s="16">
        <v>20</v>
      </c>
      <c r="B213" s="16">
        <v>0</v>
      </c>
      <c r="C213" s="1">
        <v>6.3432850810847971E-2</v>
      </c>
      <c r="D213" s="1">
        <f t="shared" si="13"/>
        <v>-6.3432850810847971E-2</v>
      </c>
      <c r="E213" s="1">
        <f t="shared" si="14"/>
        <v>0.13106811476856198</v>
      </c>
      <c r="F213" s="1">
        <f t="shared" si="15"/>
        <v>-0.36203330615920132</v>
      </c>
      <c r="G213" s="1">
        <f t="shared" si="16"/>
        <v>-0.2602481522596562</v>
      </c>
      <c r="H213" s="1">
        <v>0.17205942556140463</v>
      </c>
      <c r="I213" s="1">
        <f t="shared" si="17"/>
        <v>1.4075201203326539E-2</v>
      </c>
      <c r="J213" s="1">
        <f t="shared" si="18"/>
        <v>-0.2860145135441412</v>
      </c>
      <c r="AR213" s="58"/>
      <c r="AS213" s="58"/>
      <c r="AT213" s="58"/>
      <c r="AU213" s="58"/>
      <c r="AV213" s="58"/>
      <c r="AW213" s="58"/>
      <c r="AX213" s="58"/>
      <c r="AY213" s="71"/>
      <c r="AZ213" s="58"/>
      <c r="BA213" s="58"/>
      <c r="BB213" s="58"/>
      <c r="BC213" s="58">
        <f t="shared" si="19"/>
        <v>1</v>
      </c>
      <c r="BD213" s="58">
        <f t="shared" si="20"/>
        <v>6.3432850810847971E-2</v>
      </c>
      <c r="BE213" s="58" t="e">
        <f t="shared" si="21"/>
        <v>#N/A</v>
      </c>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c r="CN213" s="58"/>
      <c r="CO213" s="58"/>
      <c r="CP213" s="58"/>
      <c r="CQ213" s="58"/>
      <c r="CR213" s="58"/>
      <c r="CS213" s="58"/>
      <c r="CT213" s="58"/>
      <c r="CU213" s="58"/>
      <c r="CV213" s="58"/>
      <c r="CW213" s="58"/>
      <c r="CX213" s="58"/>
      <c r="CY213" s="58"/>
      <c r="CZ213" s="58"/>
      <c r="DA213" s="58"/>
      <c r="DB213" s="58"/>
      <c r="DC213" s="58"/>
      <c r="DD213" s="58"/>
      <c r="DE213" s="58"/>
      <c r="DF213" s="58"/>
      <c r="DG213" s="58"/>
      <c r="DH213" s="58"/>
      <c r="DI213" s="58"/>
      <c r="DJ213" s="58"/>
      <c r="DK213" s="58"/>
      <c r="DL213" s="58"/>
      <c r="DM213" s="58"/>
      <c r="DN213" s="58"/>
      <c r="DO213" s="58"/>
      <c r="DP213" s="58"/>
      <c r="DQ213" s="58"/>
      <c r="DR213" s="58"/>
      <c r="DS213" s="58"/>
      <c r="DT213" s="58"/>
      <c r="DU213" s="58"/>
      <c r="DV213" s="58"/>
      <c r="DW213" s="58"/>
      <c r="DX213" s="58"/>
      <c r="DY213" s="58"/>
      <c r="DZ213" s="58"/>
      <c r="EA213" s="58"/>
      <c r="EB213" s="58"/>
      <c r="EC213" s="58"/>
      <c r="ED213" s="58"/>
      <c r="EE213" s="58"/>
      <c r="EF213" s="58"/>
      <c r="EG213" s="58"/>
      <c r="EH213" s="58"/>
      <c r="EI213" s="58"/>
      <c r="EJ213" s="58"/>
      <c r="EK213" s="58"/>
      <c r="EL213" s="58"/>
      <c r="EM213" s="58"/>
      <c r="EN213" s="58"/>
      <c r="EO213" s="58"/>
    </row>
    <row r="214" spans="1:145" outlineLevel="1" x14ac:dyDescent="0.2">
      <c r="A214" s="16">
        <v>21</v>
      </c>
      <c r="B214" s="16">
        <v>0</v>
      </c>
      <c r="C214" s="1">
        <v>2.1509581347993367E-2</v>
      </c>
      <c r="D214" s="1">
        <f t="shared" si="13"/>
        <v>-2.1509581347993367E-2</v>
      </c>
      <c r="E214" s="1">
        <f t="shared" si="14"/>
        <v>4.3488568134430979E-2</v>
      </c>
      <c r="F214" s="1">
        <f t="shared" si="15"/>
        <v>-0.20853912854529477</v>
      </c>
      <c r="G214" s="1">
        <f t="shared" si="16"/>
        <v>-0.14826467504870219</v>
      </c>
      <c r="H214" s="1">
        <v>4.4539969664321014E-2</v>
      </c>
      <c r="I214" s="1">
        <f t="shared" si="17"/>
        <v>1.0247378390637505E-3</v>
      </c>
      <c r="J214" s="1">
        <f t="shared" si="18"/>
        <v>-0.15168108552605036</v>
      </c>
      <c r="AR214" s="58"/>
      <c r="AS214" s="58"/>
      <c r="AT214" s="58"/>
      <c r="AU214" s="58"/>
      <c r="AV214" s="58"/>
      <c r="AW214" s="58"/>
      <c r="AX214" s="58"/>
      <c r="AY214" s="71"/>
      <c r="AZ214" s="58"/>
      <c r="BA214" s="58"/>
      <c r="BB214" s="58"/>
      <c r="BC214" s="58">
        <f t="shared" si="19"/>
        <v>1</v>
      </c>
      <c r="BD214" s="58">
        <f t="shared" si="20"/>
        <v>2.1509581347993367E-2</v>
      </c>
      <c r="BE214" s="58" t="e">
        <f t="shared" si="21"/>
        <v>#N/A</v>
      </c>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c r="CN214" s="58"/>
      <c r="CO214" s="58"/>
      <c r="CP214" s="58"/>
      <c r="CQ214" s="58"/>
      <c r="CR214" s="58"/>
      <c r="CS214" s="58"/>
      <c r="CT214" s="58"/>
      <c r="CU214" s="58"/>
      <c r="CV214" s="58"/>
      <c r="CW214" s="58"/>
      <c r="CX214" s="58"/>
      <c r="CY214" s="58"/>
      <c r="CZ214" s="58"/>
      <c r="DA214" s="58"/>
      <c r="DB214" s="58"/>
      <c r="DC214" s="58"/>
      <c r="DD214" s="58"/>
      <c r="DE214" s="58"/>
      <c r="DF214" s="58"/>
      <c r="DG214" s="58"/>
      <c r="DH214" s="58"/>
      <c r="DI214" s="58"/>
      <c r="DJ214" s="58"/>
      <c r="DK214" s="58"/>
      <c r="DL214" s="58"/>
      <c r="DM214" s="58"/>
      <c r="DN214" s="58"/>
      <c r="DO214" s="58"/>
      <c r="DP214" s="58"/>
      <c r="DQ214" s="58"/>
      <c r="DR214" s="58"/>
      <c r="DS214" s="58"/>
      <c r="DT214" s="58"/>
      <c r="DU214" s="58"/>
      <c r="DV214" s="58"/>
      <c r="DW214" s="58"/>
      <c r="DX214" s="58"/>
      <c r="DY214" s="58"/>
      <c r="DZ214" s="58"/>
      <c r="EA214" s="58"/>
      <c r="EB214" s="58"/>
      <c r="EC214" s="58"/>
      <c r="ED214" s="58"/>
      <c r="EE214" s="58"/>
      <c r="EF214" s="58"/>
      <c r="EG214" s="58"/>
      <c r="EH214" s="58"/>
      <c r="EI214" s="58"/>
      <c r="EJ214" s="58"/>
      <c r="EK214" s="58"/>
      <c r="EL214" s="58"/>
      <c r="EM214" s="58"/>
      <c r="EN214" s="58"/>
      <c r="EO214" s="58"/>
    </row>
    <row r="215" spans="1:145" outlineLevel="1" x14ac:dyDescent="0.2">
      <c r="A215" s="16">
        <v>22</v>
      </c>
      <c r="B215" s="16">
        <v>0</v>
      </c>
      <c r="C215" s="1">
        <v>8.5220995860790956E-4</v>
      </c>
      <c r="D215" s="1">
        <f t="shared" si="13"/>
        <v>-8.5220995860790956E-4</v>
      </c>
      <c r="E215" s="1">
        <f t="shared" si="14"/>
        <v>1.7051465919115342E-3</v>
      </c>
      <c r="F215" s="1">
        <f t="shared" si="15"/>
        <v>-4.1293420685522463E-2</v>
      </c>
      <c r="G215" s="1">
        <f t="shared" si="16"/>
        <v>-2.9205082432291064E-2</v>
      </c>
      <c r="H215" s="1">
        <v>4.0573602626888944E-3</v>
      </c>
      <c r="I215" s="1">
        <f t="shared" si="17"/>
        <v>3.4747704361898028E-6</v>
      </c>
      <c r="J215" s="1">
        <f t="shared" si="18"/>
        <v>-2.9264511106681861E-2</v>
      </c>
      <c r="AR215" s="58"/>
      <c r="AS215" s="58"/>
      <c r="AT215" s="58"/>
      <c r="AU215" s="58"/>
      <c r="AV215" s="58"/>
      <c r="AW215" s="58"/>
      <c r="AX215" s="58"/>
      <c r="AY215" s="71"/>
      <c r="AZ215" s="58"/>
      <c r="BA215" s="58"/>
      <c r="BB215" s="58"/>
      <c r="BC215" s="58">
        <f t="shared" si="19"/>
        <v>1</v>
      </c>
      <c r="BD215" s="58">
        <f t="shared" si="20"/>
        <v>8.5220995860790956E-4</v>
      </c>
      <c r="BE215" s="58" t="e">
        <f t="shared" si="21"/>
        <v>#N/A</v>
      </c>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c r="CL215" s="58"/>
      <c r="CM215" s="58"/>
      <c r="CN215" s="58"/>
      <c r="CO215" s="58"/>
      <c r="CP215" s="58"/>
      <c r="CQ215" s="58"/>
      <c r="CR215" s="58"/>
      <c r="CS215" s="58"/>
      <c r="CT215" s="58"/>
      <c r="CU215" s="58"/>
      <c r="CV215" s="58"/>
      <c r="CW215" s="58"/>
      <c r="CX215" s="58"/>
      <c r="CY215" s="58"/>
      <c r="CZ215" s="58"/>
      <c r="DA215" s="58"/>
      <c r="DB215" s="58"/>
      <c r="DC215" s="58"/>
      <c r="DD215" s="58"/>
      <c r="DE215" s="58"/>
      <c r="DF215" s="58"/>
      <c r="DG215" s="58"/>
      <c r="DH215" s="58"/>
      <c r="DI215" s="58"/>
      <c r="DJ215" s="58"/>
      <c r="DK215" s="58"/>
      <c r="DL215" s="58"/>
      <c r="DM215" s="58"/>
      <c r="DN215" s="58"/>
      <c r="DO215" s="58"/>
      <c r="DP215" s="58"/>
      <c r="DQ215" s="58"/>
      <c r="DR215" s="58"/>
      <c r="DS215" s="58"/>
      <c r="DT215" s="58"/>
      <c r="DU215" s="58"/>
      <c r="DV215" s="58"/>
      <c r="DW215" s="58"/>
      <c r="DX215" s="58"/>
      <c r="DY215" s="58"/>
      <c r="DZ215" s="58"/>
      <c r="EA215" s="58"/>
      <c r="EB215" s="58"/>
      <c r="EC215" s="58"/>
      <c r="ED215" s="58"/>
      <c r="EE215" s="58"/>
      <c r="EF215" s="58"/>
      <c r="EG215" s="58"/>
      <c r="EH215" s="58"/>
      <c r="EI215" s="58"/>
      <c r="EJ215" s="58"/>
      <c r="EK215" s="58"/>
      <c r="EL215" s="58"/>
      <c r="EM215" s="58"/>
      <c r="EN215" s="58"/>
      <c r="EO215" s="58"/>
    </row>
    <row r="216" spans="1:145" outlineLevel="1" x14ac:dyDescent="0.2">
      <c r="A216" s="16">
        <v>23</v>
      </c>
      <c r="B216" s="16">
        <v>0</v>
      </c>
      <c r="C216" s="1">
        <v>6.4197891310109785E-4</v>
      </c>
      <c r="D216" s="1">
        <f t="shared" si="13"/>
        <v>-6.4197891310109785E-4</v>
      </c>
      <c r="E216" s="1">
        <f t="shared" si="14"/>
        <v>1.2843701396011097E-3</v>
      </c>
      <c r="F216" s="1">
        <f t="shared" si="15"/>
        <v>-3.5838110156662974E-2</v>
      </c>
      <c r="G216" s="1">
        <f t="shared" si="16"/>
        <v>-2.5345439723531041E-2</v>
      </c>
      <c r="H216" s="1">
        <v>5.2245013215539357E-3</v>
      </c>
      <c r="I216" s="1">
        <f t="shared" si="17"/>
        <v>3.3738006992302027E-6</v>
      </c>
      <c r="J216" s="1">
        <f t="shared" si="18"/>
        <v>-2.541190893023142E-2</v>
      </c>
      <c r="AR216" s="58"/>
      <c r="AS216" s="58"/>
      <c r="AT216" s="58"/>
      <c r="AU216" s="58"/>
      <c r="AV216" s="58"/>
      <c r="AW216" s="58"/>
      <c r="AX216" s="58"/>
      <c r="AY216" s="71"/>
      <c r="AZ216" s="58"/>
      <c r="BA216" s="58"/>
      <c r="BB216" s="58"/>
      <c r="BC216" s="58">
        <f t="shared" si="19"/>
        <v>1</v>
      </c>
      <c r="BD216" s="58">
        <f t="shared" si="20"/>
        <v>6.4197891310109785E-4</v>
      </c>
      <c r="BE216" s="58" t="e">
        <f t="shared" si="21"/>
        <v>#N/A</v>
      </c>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c r="CB216" s="58"/>
      <c r="CC216" s="58"/>
      <c r="CD216" s="58"/>
      <c r="CE216" s="58"/>
      <c r="CF216" s="58"/>
      <c r="CG216" s="58"/>
      <c r="CH216" s="58"/>
      <c r="CI216" s="58"/>
      <c r="CJ216" s="58"/>
      <c r="CK216" s="58"/>
      <c r="CL216" s="58"/>
      <c r="CM216" s="58"/>
      <c r="CN216" s="58"/>
      <c r="CO216" s="58"/>
      <c r="CP216" s="58"/>
      <c r="CQ216" s="58"/>
      <c r="CR216" s="58"/>
      <c r="CS216" s="58"/>
      <c r="CT216" s="58"/>
      <c r="CU216" s="58"/>
      <c r="CV216" s="58"/>
      <c r="CW216" s="58"/>
      <c r="CX216" s="58"/>
      <c r="CY216" s="58"/>
      <c r="CZ216" s="58"/>
      <c r="DA216" s="58"/>
      <c r="DB216" s="58"/>
      <c r="DC216" s="58"/>
      <c r="DD216" s="58"/>
      <c r="DE216" s="58"/>
      <c r="DF216" s="58"/>
      <c r="DG216" s="58"/>
      <c r="DH216" s="58"/>
      <c r="DI216" s="58"/>
      <c r="DJ216" s="58"/>
      <c r="DK216" s="58"/>
      <c r="DL216" s="58"/>
      <c r="DM216" s="58"/>
      <c r="DN216" s="58"/>
      <c r="DO216" s="58"/>
      <c r="DP216" s="58"/>
      <c r="DQ216" s="58"/>
      <c r="DR216" s="58"/>
      <c r="DS216" s="58"/>
      <c r="DT216" s="58"/>
      <c r="DU216" s="58"/>
      <c r="DV216" s="58"/>
      <c r="DW216" s="58"/>
      <c r="DX216" s="58"/>
      <c r="DY216" s="58"/>
      <c r="DZ216" s="58"/>
      <c r="EA216" s="58"/>
      <c r="EB216" s="58"/>
      <c r="EC216" s="58"/>
      <c r="ED216" s="58"/>
      <c r="EE216" s="58"/>
      <c r="EF216" s="58"/>
      <c r="EG216" s="58"/>
      <c r="EH216" s="58"/>
      <c r="EI216" s="58"/>
      <c r="EJ216" s="58"/>
      <c r="EK216" s="58"/>
      <c r="EL216" s="58"/>
      <c r="EM216" s="58"/>
      <c r="EN216" s="58"/>
      <c r="EO216" s="58"/>
    </row>
    <row r="217" spans="1:145" outlineLevel="1" x14ac:dyDescent="0.2">
      <c r="A217" s="16">
        <v>24</v>
      </c>
      <c r="B217" s="16">
        <v>0</v>
      </c>
      <c r="C217" s="1">
        <v>4.8741607138352384E-2</v>
      </c>
      <c r="D217" s="1">
        <f t="shared" si="13"/>
        <v>-4.8741607138352384E-2</v>
      </c>
      <c r="E217" s="1">
        <f t="shared" si="14"/>
        <v>9.9939093726285122E-2</v>
      </c>
      <c r="F217" s="1">
        <f t="shared" si="15"/>
        <v>-0.31613145007462501</v>
      </c>
      <c r="G217" s="1">
        <f t="shared" si="16"/>
        <v>-0.22636051413821698</v>
      </c>
      <c r="H217" s="1">
        <v>0.11965378154795006</v>
      </c>
      <c r="I217" s="1">
        <f t="shared" si="17"/>
        <v>6.9642486547065582E-3</v>
      </c>
      <c r="J217" s="1">
        <f t="shared" si="18"/>
        <v>-0.24125366528951325</v>
      </c>
      <c r="AR217" s="58"/>
      <c r="AS217" s="58"/>
      <c r="AT217" s="58"/>
      <c r="AU217" s="58"/>
      <c r="AV217" s="58"/>
      <c r="AW217" s="58"/>
      <c r="AX217" s="58"/>
      <c r="AY217" s="71"/>
      <c r="AZ217" s="58"/>
      <c r="BA217" s="58"/>
      <c r="BB217" s="58"/>
      <c r="BC217" s="58">
        <f t="shared" si="19"/>
        <v>1</v>
      </c>
      <c r="BD217" s="58">
        <f t="shared" si="20"/>
        <v>4.8741607138352384E-2</v>
      </c>
      <c r="BE217" s="58" t="e">
        <f t="shared" si="21"/>
        <v>#N/A</v>
      </c>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c r="CN217" s="58"/>
      <c r="CO217" s="58"/>
      <c r="CP217" s="58"/>
      <c r="CQ217" s="58"/>
      <c r="CR217" s="58"/>
      <c r="CS217" s="58"/>
      <c r="CT217" s="58"/>
      <c r="CU217" s="58"/>
      <c r="CV217" s="58"/>
      <c r="CW217" s="58"/>
      <c r="CX217" s="58"/>
      <c r="CY217" s="58"/>
      <c r="CZ217" s="58"/>
      <c r="DA217" s="58"/>
      <c r="DB217" s="58"/>
      <c r="DC217" s="58"/>
      <c r="DD217" s="58"/>
      <c r="DE217" s="58"/>
      <c r="DF217" s="58"/>
      <c r="DG217" s="58"/>
      <c r="DH217" s="58"/>
      <c r="DI217" s="58"/>
      <c r="DJ217" s="58"/>
      <c r="DK217" s="58"/>
      <c r="DL217" s="58"/>
      <c r="DM217" s="58"/>
      <c r="DN217" s="58"/>
      <c r="DO217" s="58"/>
      <c r="DP217" s="58"/>
      <c r="DQ217" s="58"/>
      <c r="DR217" s="58"/>
      <c r="DS217" s="58"/>
      <c r="DT217" s="58"/>
      <c r="DU217" s="58"/>
      <c r="DV217" s="58"/>
      <c r="DW217" s="58"/>
      <c r="DX217" s="58"/>
      <c r="DY217" s="58"/>
      <c r="DZ217" s="58"/>
      <c r="EA217" s="58"/>
      <c r="EB217" s="58"/>
      <c r="EC217" s="58"/>
      <c r="ED217" s="58"/>
      <c r="EE217" s="58"/>
      <c r="EF217" s="58"/>
      <c r="EG217" s="58"/>
      <c r="EH217" s="58"/>
      <c r="EI217" s="58"/>
      <c r="EJ217" s="58"/>
      <c r="EK217" s="58"/>
      <c r="EL217" s="58"/>
      <c r="EM217" s="58"/>
      <c r="EN217" s="58"/>
      <c r="EO217" s="58"/>
    </row>
    <row r="218" spans="1:145" outlineLevel="1" x14ac:dyDescent="0.2">
      <c r="A218" s="16">
        <v>25</v>
      </c>
      <c r="B218" s="16">
        <v>0</v>
      </c>
      <c r="C218" s="1">
        <v>1.5373375095827986E-7</v>
      </c>
      <c r="D218" s="1">
        <f t="shared" si="13"/>
        <v>-1.5373375095827986E-7</v>
      </c>
      <c r="E218" s="1">
        <f t="shared" si="14"/>
        <v>3.0746752556467669E-7</v>
      </c>
      <c r="F218" s="1">
        <f t="shared" si="15"/>
        <v>-5.5449754333511403E-4</v>
      </c>
      <c r="G218" s="1">
        <f t="shared" si="16"/>
        <v>-3.9208898810391202E-4</v>
      </c>
      <c r="H218" s="1">
        <v>2.6227145312513585E-6</v>
      </c>
      <c r="I218" s="1">
        <f t="shared" si="17"/>
        <v>4.0320086204823623E-13</v>
      </c>
      <c r="J218" s="1">
        <f t="shared" si="18"/>
        <v>-3.920895022736667E-4</v>
      </c>
      <c r="AR218" s="58"/>
      <c r="AS218" s="58"/>
      <c r="AT218" s="58"/>
      <c r="AU218" s="58"/>
      <c r="AV218" s="58"/>
      <c r="AW218" s="58"/>
      <c r="AX218" s="58"/>
      <c r="AY218" s="71"/>
      <c r="AZ218" s="58"/>
      <c r="BA218" s="58"/>
      <c r="BB218" s="58"/>
      <c r="BC218" s="58">
        <f t="shared" si="19"/>
        <v>1</v>
      </c>
      <c r="BD218" s="58">
        <f t="shared" si="20"/>
        <v>1.5373375095827986E-7</v>
      </c>
      <c r="BE218" s="58" t="e">
        <f t="shared" si="21"/>
        <v>#N/A</v>
      </c>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c r="CC218" s="58"/>
      <c r="CD218" s="58"/>
      <c r="CE218" s="58"/>
      <c r="CF218" s="58"/>
      <c r="CG218" s="58"/>
      <c r="CH218" s="58"/>
      <c r="CI218" s="58"/>
      <c r="CJ218" s="58"/>
      <c r="CK218" s="58"/>
      <c r="CL218" s="58"/>
      <c r="CM218" s="58"/>
      <c r="CN218" s="58"/>
      <c r="CO218" s="58"/>
      <c r="CP218" s="58"/>
      <c r="CQ218" s="58"/>
      <c r="CR218" s="58"/>
      <c r="CS218" s="58"/>
      <c r="CT218" s="58"/>
      <c r="CU218" s="58"/>
      <c r="CV218" s="58"/>
      <c r="CW218" s="58"/>
      <c r="CX218" s="58"/>
      <c r="CY218" s="58"/>
      <c r="CZ218" s="58"/>
      <c r="DA218" s="58"/>
      <c r="DB218" s="58"/>
      <c r="DC218" s="58"/>
      <c r="DD218" s="58"/>
      <c r="DE218" s="58"/>
      <c r="DF218" s="58"/>
      <c r="DG218" s="58"/>
      <c r="DH218" s="58"/>
      <c r="DI218" s="58"/>
      <c r="DJ218" s="58"/>
      <c r="DK218" s="58"/>
      <c r="DL218" s="58"/>
      <c r="DM218" s="58"/>
      <c r="DN218" s="58"/>
      <c r="DO218" s="58"/>
      <c r="DP218" s="58"/>
      <c r="DQ218" s="58"/>
      <c r="DR218" s="58"/>
      <c r="DS218" s="58"/>
      <c r="DT218" s="58"/>
      <c r="DU218" s="58"/>
      <c r="DV218" s="58"/>
      <c r="DW218" s="58"/>
      <c r="DX218" s="58"/>
      <c r="DY218" s="58"/>
      <c r="DZ218" s="58"/>
      <c r="EA218" s="58"/>
      <c r="EB218" s="58"/>
      <c r="EC218" s="58"/>
      <c r="ED218" s="58"/>
      <c r="EE218" s="58"/>
      <c r="EF218" s="58"/>
      <c r="EG218" s="58"/>
      <c r="EH218" s="58"/>
      <c r="EI218" s="58"/>
      <c r="EJ218" s="58"/>
      <c r="EK218" s="58"/>
      <c r="EL218" s="58"/>
      <c r="EM218" s="58"/>
      <c r="EN218" s="58"/>
      <c r="EO218" s="58"/>
    </row>
    <row r="219" spans="1:145" outlineLevel="1" x14ac:dyDescent="0.2">
      <c r="A219" s="16">
        <v>26</v>
      </c>
      <c r="B219" s="16">
        <v>0</v>
      </c>
      <c r="C219" s="1">
        <v>4.6284156781029946E-7</v>
      </c>
      <c r="D219" s="1">
        <f t="shared" si="13"/>
        <v>-4.6284156781029946E-7</v>
      </c>
      <c r="E219" s="1">
        <f t="shared" si="14"/>
        <v>9.2568334980122248E-7</v>
      </c>
      <c r="F219" s="1">
        <f t="shared" si="15"/>
        <v>-9.6212439414101883E-4</v>
      </c>
      <c r="G219" s="1">
        <f t="shared" si="16"/>
        <v>-6.8032476217812004E-4</v>
      </c>
      <c r="H219" s="1">
        <v>6.6192157419691322E-6</v>
      </c>
      <c r="I219" s="1">
        <f t="shared" si="17"/>
        <v>3.0636698887639525E-12</v>
      </c>
      <c r="J219" s="1">
        <f t="shared" si="18"/>
        <v>-6.8032701379748572E-4</v>
      </c>
      <c r="AR219" s="58"/>
      <c r="AS219" s="58"/>
      <c r="AT219" s="58"/>
      <c r="AU219" s="58"/>
      <c r="AV219" s="58"/>
      <c r="AW219" s="58"/>
      <c r="AX219" s="58"/>
      <c r="AY219" s="71"/>
      <c r="AZ219" s="58"/>
      <c r="BA219" s="58"/>
      <c r="BB219" s="58"/>
      <c r="BC219" s="58">
        <f t="shared" si="19"/>
        <v>1</v>
      </c>
      <c r="BD219" s="58">
        <f t="shared" si="20"/>
        <v>4.6284156781029946E-7</v>
      </c>
      <c r="BE219" s="58" t="e">
        <f t="shared" si="21"/>
        <v>#N/A</v>
      </c>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c r="CN219" s="58"/>
      <c r="CO219" s="58"/>
      <c r="CP219" s="58"/>
      <c r="CQ219" s="58"/>
      <c r="CR219" s="58"/>
      <c r="CS219" s="58"/>
      <c r="CT219" s="58"/>
      <c r="CU219" s="58"/>
      <c r="CV219" s="58"/>
      <c r="CW219" s="58"/>
      <c r="CX219" s="58"/>
      <c r="CY219" s="58"/>
      <c r="CZ219" s="58"/>
      <c r="DA219" s="58"/>
      <c r="DB219" s="58"/>
      <c r="DC219" s="58"/>
      <c r="DD219" s="58"/>
      <c r="DE219" s="58"/>
      <c r="DF219" s="58"/>
      <c r="DG219" s="58"/>
      <c r="DH219" s="58"/>
      <c r="DI219" s="58"/>
      <c r="DJ219" s="58"/>
      <c r="DK219" s="58"/>
      <c r="DL219" s="58"/>
      <c r="DM219" s="58"/>
      <c r="DN219" s="58"/>
      <c r="DO219" s="58"/>
      <c r="DP219" s="58"/>
      <c r="DQ219" s="58"/>
      <c r="DR219" s="58"/>
      <c r="DS219" s="58"/>
      <c r="DT219" s="58"/>
      <c r="DU219" s="58"/>
      <c r="DV219" s="58"/>
      <c r="DW219" s="58"/>
      <c r="DX219" s="58"/>
      <c r="DY219" s="58"/>
      <c r="DZ219" s="58"/>
      <c r="EA219" s="58"/>
      <c r="EB219" s="58"/>
      <c r="EC219" s="58"/>
      <c r="ED219" s="58"/>
      <c r="EE219" s="58"/>
      <c r="EF219" s="58"/>
      <c r="EG219" s="58"/>
      <c r="EH219" s="58"/>
      <c r="EI219" s="58"/>
      <c r="EJ219" s="58"/>
      <c r="EK219" s="58"/>
      <c r="EL219" s="58"/>
      <c r="EM219" s="58"/>
      <c r="EN219" s="58"/>
      <c r="EO219" s="58"/>
    </row>
    <row r="220" spans="1:145" outlineLevel="1" x14ac:dyDescent="0.2">
      <c r="A220" s="16">
        <v>27</v>
      </c>
      <c r="B220" s="16">
        <v>0</v>
      </c>
      <c r="C220" s="1">
        <v>1.0152138300779728E-6</v>
      </c>
      <c r="D220" s="1">
        <f t="shared" si="13"/>
        <v>-1.0152138300779728E-6</v>
      </c>
      <c r="E220" s="1">
        <f t="shared" si="14"/>
        <v>2.0304286910283596E-6</v>
      </c>
      <c r="F220" s="1">
        <f t="shared" si="15"/>
        <v>-1.4249311179942558E-3</v>
      </c>
      <c r="G220" s="1">
        <f t="shared" si="16"/>
        <v>-1.0075787119317972E-3</v>
      </c>
      <c r="H220" s="1">
        <v>1.2528687001548431E-5</v>
      </c>
      <c r="I220" s="1">
        <f t="shared" si="17"/>
        <v>1.2719468587749492E-11</v>
      </c>
      <c r="J220" s="1">
        <f t="shared" si="18"/>
        <v>-1.0075850238102627E-3</v>
      </c>
      <c r="AR220" s="58"/>
      <c r="AS220" s="58"/>
      <c r="AT220" s="58"/>
      <c r="AU220" s="58"/>
      <c r="AV220" s="58"/>
      <c r="AW220" s="58"/>
      <c r="AX220" s="58"/>
      <c r="AY220" s="71"/>
      <c r="AZ220" s="58"/>
      <c r="BA220" s="58"/>
      <c r="BB220" s="58"/>
      <c r="BC220" s="58">
        <f t="shared" si="19"/>
        <v>1</v>
      </c>
      <c r="BD220" s="58">
        <f t="shared" si="20"/>
        <v>1.0152138300779728E-6</v>
      </c>
      <c r="BE220" s="58" t="e">
        <f t="shared" si="21"/>
        <v>#N/A</v>
      </c>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c r="CB220" s="58"/>
      <c r="CC220" s="58"/>
      <c r="CD220" s="58"/>
      <c r="CE220" s="58"/>
      <c r="CF220" s="58"/>
      <c r="CG220" s="58"/>
      <c r="CH220" s="58"/>
      <c r="CI220" s="58"/>
      <c r="CJ220" s="58"/>
      <c r="CK220" s="58"/>
      <c r="CL220" s="58"/>
      <c r="CM220" s="58"/>
      <c r="CN220" s="58"/>
      <c r="CO220" s="58"/>
      <c r="CP220" s="58"/>
      <c r="CQ220" s="58"/>
      <c r="CR220" s="58"/>
      <c r="CS220" s="58"/>
      <c r="CT220" s="58"/>
      <c r="CU220" s="58"/>
      <c r="CV220" s="58"/>
      <c r="CW220" s="58"/>
      <c r="CX220" s="58"/>
      <c r="CY220" s="58"/>
      <c r="CZ220" s="58"/>
      <c r="DA220" s="58"/>
      <c r="DB220" s="58"/>
      <c r="DC220" s="58"/>
      <c r="DD220" s="58"/>
      <c r="DE220" s="58"/>
      <c r="DF220" s="58"/>
      <c r="DG220" s="58"/>
      <c r="DH220" s="58"/>
      <c r="DI220" s="58"/>
      <c r="DJ220" s="58"/>
      <c r="DK220" s="58"/>
      <c r="DL220" s="58"/>
      <c r="DM220" s="58"/>
      <c r="DN220" s="58"/>
      <c r="DO220" s="58"/>
      <c r="DP220" s="58"/>
      <c r="DQ220" s="58"/>
      <c r="DR220" s="58"/>
      <c r="DS220" s="58"/>
      <c r="DT220" s="58"/>
      <c r="DU220" s="58"/>
      <c r="DV220" s="58"/>
      <c r="DW220" s="58"/>
      <c r="DX220" s="58"/>
      <c r="DY220" s="58"/>
      <c r="DZ220" s="58"/>
      <c r="EA220" s="58"/>
      <c r="EB220" s="58"/>
      <c r="EC220" s="58"/>
      <c r="ED220" s="58"/>
      <c r="EE220" s="58"/>
      <c r="EF220" s="58"/>
      <c r="EG220" s="58"/>
      <c r="EH220" s="58"/>
      <c r="EI220" s="58"/>
      <c r="EJ220" s="58"/>
      <c r="EK220" s="58"/>
      <c r="EL220" s="58"/>
      <c r="EM220" s="58"/>
      <c r="EN220" s="58"/>
      <c r="EO220" s="58"/>
    </row>
    <row r="221" spans="1:145" outlineLevel="1" x14ac:dyDescent="0.2">
      <c r="A221" s="16">
        <v>28</v>
      </c>
      <c r="B221" s="16">
        <v>0</v>
      </c>
      <c r="C221" s="1">
        <v>5.0131307559537379E-4</v>
      </c>
      <c r="D221" s="1">
        <f t="shared" si="13"/>
        <v>-5.0131307559537379E-4</v>
      </c>
      <c r="E221" s="1">
        <f t="shared" si="14"/>
        <v>1.002877550013602E-3</v>
      </c>
      <c r="F221" s="1">
        <f t="shared" si="15"/>
        <v>-3.1668241978575352E-2</v>
      </c>
      <c r="G221" s="1">
        <f t="shared" si="16"/>
        <v>-2.2395636102725967E-2</v>
      </c>
      <c r="H221" s="1">
        <v>2.0494307455779415E-3</v>
      </c>
      <c r="I221" s="1">
        <f t="shared" si="17"/>
        <v>1.0300327216234437E-6</v>
      </c>
      <c r="J221" s="1">
        <f t="shared" si="18"/>
        <v>-2.2418620590200153E-2</v>
      </c>
      <c r="AR221" s="58"/>
      <c r="AS221" s="58"/>
      <c r="AT221" s="58"/>
      <c r="AU221" s="58"/>
      <c r="AV221" s="58"/>
      <c r="AW221" s="58"/>
      <c r="AX221" s="58"/>
      <c r="AY221" s="71"/>
      <c r="AZ221" s="58"/>
      <c r="BA221" s="58"/>
      <c r="BB221" s="58"/>
      <c r="BC221" s="58">
        <f t="shared" si="19"/>
        <v>1</v>
      </c>
      <c r="BD221" s="58">
        <f t="shared" si="20"/>
        <v>5.0131307559537379E-4</v>
      </c>
      <c r="BE221" s="58" t="e">
        <f t="shared" si="21"/>
        <v>#N/A</v>
      </c>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c r="CB221" s="58"/>
      <c r="CC221" s="58"/>
      <c r="CD221" s="58"/>
      <c r="CE221" s="58"/>
      <c r="CF221" s="58"/>
      <c r="CG221" s="58"/>
      <c r="CH221" s="58"/>
      <c r="CI221" s="58"/>
      <c r="CJ221" s="58"/>
      <c r="CK221" s="58"/>
      <c r="CL221" s="58"/>
      <c r="CM221" s="58"/>
      <c r="CN221" s="58"/>
      <c r="CO221" s="58"/>
      <c r="CP221" s="58"/>
      <c r="CQ221" s="58"/>
      <c r="CR221" s="58"/>
      <c r="CS221" s="58"/>
      <c r="CT221" s="58"/>
      <c r="CU221" s="58"/>
      <c r="CV221" s="58"/>
      <c r="CW221" s="58"/>
      <c r="CX221" s="58"/>
      <c r="CY221" s="58"/>
      <c r="CZ221" s="58"/>
      <c r="DA221" s="58"/>
      <c r="DB221" s="58"/>
      <c r="DC221" s="58"/>
      <c r="DD221" s="58"/>
      <c r="DE221" s="58"/>
      <c r="DF221" s="58"/>
      <c r="DG221" s="58"/>
      <c r="DH221" s="58"/>
      <c r="DI221" s="58"/>
      <c r="DJ221" s="58"/>
      <c r="DK221" s="58"/>
      <c r="DL221" s="58"/>
      <c r="DM221" s="58"/>
      <c r="DN221" s="58"/>
      <c r="DO221" s="58"/>
      <c r="DP221" s="58"/>
      <c r="DQ221" s="58"/>
      <c r="DR221" s="58"/>
      <c r="DS221" s="58"/>
      <c r="DT221" s="58"/>
      <c r="DU221" s="58"/>
      <c r="DV221" s="58"/>
      <c r="DW221" s="58"/>
      <c r="DX221" s="58"/>
      <c r="DY221" s="58"/>
      <c r="DZ221" s="58"/>
      <c r="EA221" s="58"/>
      <c r="EB221" s="58"/>
      <c r="EC221" s="58"/>
      <c r="ED221" s="58"/>
      <c r="EE221" s="58"/>
      <c r="EF221" s="58"/>
      <c r="EG221" s="58"/>
      <c r="EH221" s="58"/>
      <c r="EI221" s="58"/>
      <c r="EJ221" s="58"/>
      <c r="EK221" s="58"/>
      <c r="EL221" s="58"/>
      <c r="EM221" s="58"/>
      <c r="EN221" s="58"/>
      <c r="EO221" s="58"/>
    </row>
    <row r="222" spans="1:145" outlineLevel="1" x14ac:dyDescent="0.2">
      <c r="A222" s="16">
        <v>29</v>
      </c>
      <c r="B222" s="16">
        <v>0</v>
      </c>
      <c r="C222" s="1">
        <v>6.2475455486187749E-5</v>
      </c>
      <c r="D222" s="1">
        <f t="shared" si="13"/>
        <v>-6.2475455486187749E-5</v>
      </c>
      <c r="E222" s="1">
        <f t="shared" si="14"/>
        <v>1.2495481431744248E-4</v>
      </c>
      <c r="F222" s="1">
        <f t="shared" si="15"/>
        <v>-1.1178318939690462E-2</v>
      </c>
      <c r="G222" s="1">
        <f t="shared" si="16"/>
        <v>-7.9043885856272447E-3</v>
      </c>
      <c r="H222" s="1">
        <v>3.9863952218316553E-4</v>
      </c>
      <c r="I222" s="1">
        <f t="shared" si="17"/>
        <v>2.4916674554465874E-8</v>
      </c>
      <c r="J222" s="1">
        <f t="shared" si="18"/>
        <v>-7.9059645576709196E-3</v>
      </c>
      <c r="AR222" s="58"/>
      <c r="AS222" s="58"/>
      <c r="AT222" s="58"/>
      <c r="AU222" s="58"/>
      <c r="AV222" s="58"/>
      <c r="AW222" s="58"/>
      <c r="AX222" s="58"/>
      <c r="AY222" s="71"/>
      <c r="AZ222" s="58"/>
      <c r="BA222" s="58"/>
      <c r="BB222" s="58"/>
      <c r="BC222" s="58">
        <f t="shared" si="19"/>
        <v>1</v>
      </c>
      <c r="BD222" s="58">
        <f t="shared" si="20"/>
        <v>6.2475455486187749E-5</v>
      </c>
      <c r="BE222" s="58" t="e">
        <f t="shared" si="21"/>
        <v>#N/A</v>
      </c>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c r="CG222" s="58"/>
      <c r="CH222" s="58"/>
      <c r="CI222" s="58"/>
      <c r="CJ222" s="58"/>
      <c r="CK222" s="58"/>
      <c r="CL222" s="58"/>
      <c r="CM222" s="58"/>
      <c r="CN222" s="58"/>
      <c r="CO222" s="58"/>
      <c r="CP222" s="58"/>
      <c r="CQ222" s="58"/>
      <c r="CR222" s="58"/>
      <c r="CS222" s="58"/>
      <c r="CT222" s="58"/>
      <c r="CU222" s="58"/>
      <c r="CV222" s="58"/>
      <c r="CW222" s="58"/>
      <c r="CX222" s="58"/>
      <c r="CY222" s="58"/>
      <c r="CZ222" s="58"/>
      <c r="DA222" s="58"/>
      <c r="DB222" s="58"/>
      <c r="DC222" s="58"/>
      <c r="DD222" s="58"/>
      <c r="DE222" s="58"/>
      <c r="DF222" s="58"/>
      <c r="DG222" s="58"/>
      <c r="DH222" s="58"/>
      <c r="DI222" s="58"/>
      <c r="DJ222" s="58"/>
      <c r="DK222" s="58"/>
      <c r="DL222" s="58"/>
      <c r="DM222" s="58"/>
      <c r="DN222" s="58"/>
      <c r="DO222" s="58"/>
      <c r="DP222" s="58"/>
      <c r="DQ222" s="58"/>
      <c r="DR222" s="58"/>
      <c r="DS222" s="58"/>
      <c r="DT222" s="58"/>
      <c r="DU222" s="58"/>
      <c r="DV222" s="58"/>
      <c r="DW222" s="58"/>
      <c r="DX222" s="58"/>
      <c r="DY222" s="58"/>
      <c r="DZ222" s="58"/>
      <c r="EA222" s="58"/>
      <c r="EB222" s="58"/>
      <c r="EC222" s="58"/>
      <c r="ED222" s="58"/>
      <c r="EE222" s="58"/>
      <c r="EF222" s="58"/>
      <c r="EG222" s="58"/>
      <c r="EH222" s="58"/>
      <c r="EI222" s="58"/>
      <c r="EJ222" s="58"/>
      <c r="EK222" s="58"/>
      <c r="EL222" s="58"/>
      <c r="EM222" s="58"/>
      <c r="EN222" s="58"/>
      <c r="EO222" s="58"/>
    </row>
    <row r="223" spans="1:145" outlineLevel="1" x14ac:dyDescent="0.2">
      <c r="A223" s="16">
        <v>30</v>
      </c>
      <c r="B223" s="16">
        <v>1</v>
      </c>
      <c r="C223" s="1">
        <v>0.75748639216128522</v>
      </c>
      <c r="D223" s="1">
        <f t="shared" si="13"/>
        <v>0.24251360783871478</v>
      </c>
      <c r="E223" s="1">
        <f t="shared" si="14"/>
        <v>0.55549941180697582</v>
      </c>
      <c r="F223" s="1">
        <f t="shared" si="15"/>
        <v>0.74531832917685303</v>
      </c>
      <c r="G223" s="1">
        <f t="shared" si="16"/>
        <v>0.56582305420360512</v>
      </c>
      <c r="H223" s="1">
        <v>0.62287112909081577</v>
      </c>
      <c r="I223" s="1">
        <f t="shared" si="17"/>
        <v>0.52877351903544723</v>
      </c>
      <c r="J223" s="1">
        <f t="shared" si="18"/>
        <v>0.92137356577218077</v>
      </c>
      <c r="AR223" s="58"/>
      <c r="AS223" s="58"/>
      <c r="AT223" s="58"/>
      <c r="AU223" s="58"/>
      <c r="AV223" s="58"/>
      <c r="AW223" s="58"/>
      <c r="AX223" s="58"/>
      <c r="AY223" s="71"/>
      <c r="AZ223" s="58"/>
      <c r="BA223" s="58"/>
      <c r="BB223" s="58"/>
      <c r="BC223" s="58">
        <f t="shared" si="19"/>
        <v>0</v>
      </c>
      <c r="BD223" s="58" t="e">
        <f t="shared" si="20"/>
        <v>#N/A</v>
      </c>
      <c r="BE223" s="58">
        <f t="shared" si="21"/>
        <v>0.75748639216128522</v>
      </c>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c r="CB223" s="58"/>
      <c r="CC223" s="58"/>
      <c r="CD223" s="58"/>
      <c r="CE223" s="58"/>
      <c r="CF223" s="58"/>
      <c r="CG223" s="58"/>
      <c r="CH223" s="58"/>
      <c r="CI223" s="58"/>
      <c r="CJ223" s="58"/>
      <c r="CK223" s="58"/>
      <c r="CL223" s="58"/>
      <c r="CM223" s="58"/>
      <c r="CN223" s="58"/>
      <c r="CO223" s="58"/>
      <c r="CP223" s="58"/>
      <c r="CQ223" s="58"/>
      <c r="CR223" s="58"/>
      <c r="CS223" s="58"/>
      <c r="CT223" s="58"/>
      <c r="CU223" s="58"/>
      <c r="CV223" s="58"/>
      <c r="CW223" s="58"/>
      <c r="CX223" s="58"/>
      <c r="CY223" s="58"/>
      <c r="CZ223" s="58"/>
      <c r="DA223" s="58"/>
      <c r="DB223" s="58"/>
      <c r="DC223" s="58"/>
      <c r="DD223" s="58"/>
      <c r="DE223" s="58"/>
      <c r="DF223" s="58"/>
      <c r="DG223" s="58"/>
      <c r="DH223" s="58"/>
      <c r="DI223" s="58"/>
      <c r="DJ223" s="58"/>
      <c r="DK223" s="58"/>
      <c r="DL223" s="58"/>
      <c r="DM223" s="58"/>
      <c r="DN223" s="58"/>
      <c r="DO223" s="58"/>
      <c r="DP223" s="58"/>
      <c r="DQ223" s="58"/>
      <c r="DR223" s="58"/>
      <c r="DS223" s="58"/>
      <c r="DT223" s="58"/>
      <c r="DU223" s="58"/>
      <c r="DV223" s="58"/>
      <c r="DW223" s="58"/>
      <c r="DX223" s="58"/>
      <c r="DY223" s="58"/>
      <c r="DZ223" s="58"/>
      <c r="EA223" s="58"/>
      <c r="EB223" s="58"/>
      <c r="EC223" s="58"/>
      <c r="ED223" s="58"/>
      <c r="EE223" s="58"/>
      <c r="EF223" s="58"/>
      <c r="EG223" s="58"/>
      <c r="EH223" s="58"/>
      <c r="EI223" s="58"/>
      <c r="EJ223" s="58"/>
      <c r="EK223" s="58"/>
      <c r="EL223" s="58"/>
      <c r="EM223" s="58"/>
      <c r="EN223" s="58"/>
      <c r="EO223" s="58"/>
    </row>
    <row r="224" spans="1:145" outlineLevel="1" x14ac:dyDescent="0.2">
      <c r="A224" s="16">
        <v>31</v>
      </c>
      <c r="B224" s="16">
        <v>0</v>
      </c>
      <c r="C224" s="1">
        <v>6.4074815880936073E-3</v>
      </c>
      <c r="D224" s="1">
        <f t="shared" si="13"/>
        <v>-6.4074815880936073E-3</v>
      </c>
      <c r="E224" s="1">
        <f t="shared" si="14"/>
        <v>1.2856195219897545E-2</v>
      </c>
      <c r="F224" s="1">
        <f t="shared" si="15"/>
        <v>-0.113385163138294</v>
      </c>
      <c r="G224" s="1">
        <f t="shared" si="16"/>
        <v>-8.0304434306322017E-2</v>
      </c>
      <c r="H224" s="1">
        <v>1.3427166738148769E-2</v>
      </c>
      <c r="I224" s="1">
        <f t="shared" si="17"/>
        <v>8.7767612353244082E-5</v>
      </c>
      <c r="J224" s="1">
        <f t="shared" si="18"/>
        <v>-8.0849055539391632E-2</v>
      </c>
      <c r="AR224" s="58"/>
      <c r="AS224" s="58"/>
      <c r="AT224" s="58"/>
      <c r="AU224" s="58"/>
      <c r="AV224" s="58"/>
      <c r="AW224" s="58"/>
      <c r="AX224" s="58"/>
      <c r="AY224" s="71"/>
      <c r="AZ224" s="58"/>
      <c r="BA224" s="58"/>
      <c r="BB224" s="58"/>
      <c r="BC224" s="58">
        <f t="shared" si="19"/>
        <v>1</v>
      </c>
      <c r="BD224" s="58">
        <f t="shared" si="20"/>
        <v>6.4074815880936073E-3</v>
      </c>
      <c r="BE224" s="58" t="e">
        <f t="shared" si="21"/>
        <v>#N/A</v>
      </c>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c r="CO224" s="58"/>
      <c r="CP224" s="58"/>
      <c r="CQ224" s="58"/>
      <c r="CR224" s="58"/>
      <c r="CS224" s="58"/>
      <c r="CT224" s="58"/>
      <c r="CU224" s="58"/>
      <c r="CV224" s="58"/>
      <c r="CW224" s="58"/>
      <c r="CX224" s="58"/>
      <c r="CY224" s="58"/>
      <c r="CZ224" s="58"/>
      <c r="DA224" s="58"/>
      <c r="DB224" s="58"/>
      <c r="DC224" s="58"/>
      <c r="DD224" s="58"/>
      <c r="DE224" s="58"/>
      <c r="DF224" s="58"/>
      <c r="DG224" s="58"/>
      <c r="DH224" s="58"/>
      <c r="DI224" s="58"/>
      <c r="DJ224" s="58"/>
      <c r="DK224" s="58"/>
      <c r="DL224" s="58"/>
      <c r="DM224" s="58"/>
      <c r="DN224" s="58"/>
      <c r="DO224" s="58"/>
      <c r="DP224" s="58"/>
      <c r="DQ224" s="58"/>
      <c r="DR224" s="58"/>
      <c r="DS224" s="58"/>
      <c r="DT224" s="58"/>
      <c r="DU224" s="58"/>
      <c r="DV224" s="58"/>
      <c r="DW224" s="58"/>
      <c r="DX224" s="58"/>
      <c r="DY224" s="58"/>
      <c r="DZ224" s="58"/>
      <c r="EA224" s="58"/>
      <c r="EB224" s="58"/>
      <c r="EC224" s="58"/>
      <c r="ED224" s="58"/>
      <c r="EE224" s="58"/>
      <c r="EF224" s="58"/>
      <c r="EG224" s="58"/>
      <c r="EH224" s="58"/>
      <c r="EI224" s="58"/>
      <c r="EJ224" s="58"/>
      <c r="EK224" s="58"/>
      <c r="EL224" s="58"/>
      <c r="EM224" s="58"/>
      <c r="EN224" s="58"/>
      <c r="EO224" s="58"/>
    </row>
    <row r="225" spans="1:145" outlineLevel="1" x14ac:dyDescent="0.2">
      <c r="A225" s="16">
        <v>32</v>
      </c>
      <c r="B225" s="16">
        <v>0</v>
      </c>
      <c r="C225" s="1">
        <v>1.1710206363952141E-4</v>
      </c>
      <c r="D225" s="1">
        <f t="shared" si="13"/>
        <v>-1.1710206363952141E-4</v>
      </c>
      <c r="E225" s="1">
        <f t="shared" si="14"/>
        <v>2.34217841242885E-4</v>
      </c>
      <c r="F225" s="1">
        <f t="shared" si="15"/>
        <v>-1.5304177248153035E-2</v>
      </c>
      <c r="G225" s="1">
        <f t="shared" si="16"/>
        <v>-1.082200434941819E-2</v>
      </c>
      <c r="H225" s="1">
        <v>8.3582423363736313E-4</v>
      </c>
      <c r="I225" s="1">
        <f t="shared" si="17"/>
        <v>9.7970091286196533E-8</v>
      </c>
      <c r="J225" s="1">
        <f t="shared" si="18"/>
        <v>-1.0826529833243542E-2</v>
      </c>
      <c r="AR225" s="58"/>
      <c r="AS225" s="58"/>
      <c r="AT225" s="58"/>
      <c r="AU225" s="58"/>
      <c r="AV225" s="58"/>
      <c r="AW225" s="58"/>
      <c r="AX225" s="58"/>
      <c r="AY225" s="71"/>
      <c r="AZ225" s="58"/>
      <c r="BA225" s="58"/>
      <c r="BB225" s="58"/>
      <c r="BC225" s="58">
        <f t="shared" si="19"/>
        <v>1</v>
      </c>
      <c r="BD225" s="58">
        <f t="shared" si="20"/>
        <v>1.1710206363952141E-4</v>
      </c>
      <c r="BE225" s="58" t="e">
        <f t="shared" si="21"/>
        <v>#N/A</v>
      </c>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c r="CB225" s="58"/>
      <c r="CC225" s="58"/>
      <c r="CD225" s="58"/>
      <c r="CE225" s="58"/>
      <c r="CF225" s="58"/>
      <c r="CG225" s="58"/>
      <c r="CH225" s="58"/>
      <c r="CI225" s="58"/>
      <c r="CJ225" s="58"/>
      <c r="CK225" s="58"/>
      <c r="CL225" s="58"/>
      <c r="CM225" s="58"/>
      <c r="CN225" s="58"/>
      <c r="CO225" s="58"/>
      <c r="CP225" s="58"/>
      <c r="CQ225" s="58"/>
      <c r="CR225" s="58"/>
      <c r="CS225" s="58"/>
      <c r="CT225" s="58"/>
      <c r="CU225" s="58"/>
      <c r="CV225" s="58"/>
      <c r="CW225" s="58"/>
      <c r="CX225" s="58"/>
      <c r="CY225" s="58"/>
      <c r="CZ225" s="58"/>
      <c r="DA225" s="58"/>
      <c r="DB225" s="58"/>
      <c r="DC225" s="58"/>
      <c r="DD225" s="58"/>
      <c r="DE225" s="58"/>
      <c r="DF225" s="58"/>
      <c r="DG225" s="58"/>
      <c r="DH225" s="58"/>
      <c r="DI225" s="58"/>
      <c r="DJ225" s="58"/>
      <c r="DK225" s="58"/>
      <c r="DL225" s="58"/>
      <c r="DM225" s="58"/>
      <c r="DN225" s="58"/>
      <c r="DO225" s="58"/>
      <c r="DP225" s="58"/>
      <c r="DQ225" s="58"/>
      <c r="DR225" s="58"/>
      <c r="DS225" s="58"/>
      <c r="DT225" s="58"/>
      <c r="DU225" s="58"/>
      <c r="DV225" s="58"/>
      <c r="DW225" s="58"/>
      <c r="DX225" s="58"/>
      <c r="DY225" s="58"/>
      <c r="DZ225" s="58"/>
      <c r="EA225" s="58"/>
      <c r="EB225" s="58"/>
      <c r="EC225" s="58"/>
      <c r="ED225" s="58"/>
      <c r="EE225" s="58"/>
      <c r="EF225" s="58"/>
      <c r="EG225" s="58"/>
      <c r="EH225" s="58"/>
      <c r="EI225" s="58"/>
      <c r="EJ225" s="58"/>
      <c r="EK225" s="58"/>
      <c r="EL225" s="58"/>
      <c r="EM225" s="58"/>
      <c r="EN225" s="58"/>
      <c r="EO225" s="58"/>
    </row>
    <row r="226" spans="1:145" outlineLevel="1" x14ac:dyDescent="0.2">
      <c r="A226" s="16">
        <v>33</v>
      </c>
      <c r="B226" s="16">
        <v>0</v>
      </c>
      <c r="C226" s="1">
        <v>1.1204692044336168E-3</v>
      </c>
      <c r="D226" s="1">
        <f t="shared" si="13"/>
        <v>-1.1204692044336168E-3</v>
      </c>
      <c r="E226" s="1">
        <f t="shared" si="14"/>
        <v>2.2421947986902631E-3</v>
      </c>
      <c r="F226" s="1">
        <f t="shared" si="15"/>
        <v>-4.735181938099383E-2</v>
      </c>
      <c r="G226" s="1">
        <f t="shared" si="16"/>
        <v>-3.3492179145945052E-2</v>
      </c>
      <c r="H226" s="1">
        <v>4.5757664442806637E-3</v>
      </c>
      <c r="I226" s="1">
        <f t="shared" si="17"/>
        <v>5.1563507397602684E-6</v>
      </c>
      <c r="J226" s="1">
        <f t="shared" si="18"/>
        <v>-3.3569069315127535E-2</v>
      </c>
      <c r="AR226" s="58"/>
      <c r="AS226" s="58"/>
      <c r="AT226" s="58"/>
      <c r="AU226" s="58"/>
      <c r="AV226" s="58"/>
      <c r="AW226" s="58"/>
      <c r="AX226" s="58"/>
      <c r="AY226" s="71"/>
      <c r="AZ226" s="58"/>
      <c r="BA226" s="58"/>
      <c r="BB226" s="58"/>
      <c r="BC226" s="58">
        <f t="shared" si="19"/>
        <v>1</v>
      </c>
      <c r="BD226" s="58">
        <f t="shared" si="20"/>
        <v>1.1204692044336168E-3</v>
      </c>
      <c r="BE226" s="58" t="e">
        <f t="shared" si="21"/>
        <v>#N/A</v>
      </c>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c r="CB226" s="58"/>
      <c r="CC226" s="58"/>
      <c r="CD226" s="58"/>
      <c r="CE226" s="58"/>
      <c r="CF226" s="58"/>
      <c r="CG226" s="58"/>
      <c r="CH226" s="58"/>
      <c r="CI226" s="58"/>
      <c r="CJ226" s="58"/>
      <c r="CK226" s="58"/>
      <c r="CL226" s="58"/>
      <c r="CM226" s="58"/>
      <c r="CN226" s="58"/>
      <c r="CO226" s="58"/>
      <c r="CP226" s="58"/>
      <c r="CQ226" s="58"/>
      <c r="CR226" s="58"/>
      <c r="CS226" s="58"/>
      <c r="CT226" s="58"/>
      <c r="CU226" s="58"/>
      <c r="CV226" s="58"/>
      <c r="CW226" s="58"/>
      <c r="CX226" s="58"/>
      <c r="CY226" s="58"/>
      <c r="CZ226" s="58"/>
      <c r="DA226" s="58"/>
      <c r="DB226" s="58"/>
      <c r="DC226" s="58"/>
      <c r="DD226" s="58"/>
      <c r="DE226" s="58"/>
      <c r="DF226" s="58"/>
      <c r="DG226" s="58"/>
      <c r="DH226" s="58"/>
      <c r="DI226" s="58"/>
      <c r="DJ226" s="58"/>
      <c r="DK226" s="58"/>
      <c r="DL226" s="58"/>
      <c r="DM226" s="58"/>
      <c r="DN226" s="58"/>
      <c r="DO226" s="58"/>
      <c r="DP226" s="58"/>
      <c r="DQ226" s="58"/>
      <c r="DR226" s="58"/>
      <c r="DS226" s="58"/>
      <c r="DT226" s="58"/>
      <c r="DU226" s="58"/>
      <c r="DV226" s="58"/>
      <c r="DW226" s="58"/>
      <c r="DX226" s="58"/>
      <c r="DY226" s="58"/>
      <c r="DZ226" s="58"/>
      <c r="EA226" s="58"/>
      <c r="EB226" s="58"/>
      <c r="EC226" s="58"/>
      <c r="ED226" s="58"/>
      <c r="EE226" s="58"/>
      <c r="EF226" s="58"/>
      <c r="EG226" s="58"/>
      <c r="EH226" s="58"/>
      <c r="EI226" s="58"/>
      <c r="EJ226" s="58"/>
      <c r="EK226" s="58"/>
      <c r="EL226" s="58"/>
      <c r="EM226" s="58"/>
      <c r="EN226" s="58"/>
      <c r="EO226" s="58"/>
    </row>
    <row r="227" spans="1:145" outlineLevel="1" x14ac:dyDescent="0.2">
      <c r="A227" s="16">
        <v>34</v>
      </c>
      <c r="B227" s="16">
        <v>0</v>
      </c>
      <c r="C227" s="1">
        <v>0.11315456691634473</v>
      </c>
      <c r="D227" s="1">
        <f t="shared" si="13"/>
        <v>-0.11315456691634473</v>
      </c>
      <c r="E227" s="1">
        <f t="shared" si="14"/>
        <v>0.24016913987313415</v>
      </c>
      <c r="F227" s="1">
        <f t="shared" si="15"/>
        <v>-0.49007054581267601</v>
      </c>
      <c r="G227" s="1">
        <f t="shared" si="16"/>
        <v>-0.35720051504536987</v>
      </c>
      <c r="H227" s="1">
        <v>0.18180642414823439</v>
      </c>
      <c r="I227" s="1">
        <f t="shared" si="17"/>
        <v>2.835158300060971E-2</v>
      </c>
      <c r="J227" s="1">
        <f t="shared" si="18"/>
        <v>-0.3948971903537517</v>
      </c>
      <c r="AR227" s="58"/>
      <c r="AS227" s="58"/>
      <c r="AT227" s="58"/>
      <c r="AU227" s="58"/>
      <c r="AV227" s="58"/>
      <c r="AW227" s="58"/>
      <c r="AX227" s="58"/>
      <c r="AY227" s="71"/>
      <c r="AZ227" s="58"/>
      <c r="BA227" s="58"/>
      <c r="BB227" s="58"/>
      <c r="BC227" s="58">
        <f t="shared" si="19"/>
        <v>1</v>
      </c>
      <c r="BD227" s="58">
        <f t="shared" si="20"/>
        <v>0.11315456691634473</v>
      </c>
      <c r="BE227" s="58" t="e">
        <f t="shared" si="21"/>
        <v>#N/A</v>
      </c>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c r="CB227" s="58"/>
      <c r="CC227" s="58"/>
      <c r="CD227" s="58"/>
      <c r="CE227" s="58"/>
      <c r="CF227" s="58"/>
      <c r="CG227" s="58"/>
      <c r="CH227" s="58"/>
      <c r="CI227" s="58"/>
      <c r="CJ227" s="58"/>
      <c r="CK227" s="58"/>
      <c r="CL227" s="58"/>
      <c r="CM227" s="58"/>
      <c r="CN227" s="58"/>
      <c r="CO227" s="58"/>
      <c r="CP227" s="58"/>
      <c r="CQ227" s="58"/>
      <c r="CR227" s="58"/>
      <c r="CS227" s="58"/>
      <c r="CT227" s="58"/>
      <c r="CU227" s="58"/>
      <c r="CV227" s="58"/>
      <c r="CW227" s="58"/>
      <c r="CX227" s="58"/>
      <c r="CY227" s="58"/>
      <c r="CZ227" s="58"/>
      <c r="DA227" s="58"/>
      <c r="DB227" s="58"/>
      <c r="DC227" s="58"/>
      <c r="DD227" s="58"/>
      <c r="DE227" s="58"/>
      <c r="DF227" s="58"/>
      <c r="DG227" s="58"/>
      <c r="DH227" s="58"/>
      <c r="DI227" s="58"/>
      <c r="DJ227" s="58"/>
      <c r="DK227" s="58"/>
      <c r="DL227" s="58"/>
      <c r="DM227" s="58"/>
      <c r="DN227" s="58"/>
      <c r="DO227" s="58"/>
      <c r="DP227" s="58"/>
      <c r="DQ227" s="58"/>
      <c r="DR227" s="58"/>
      <c r="DS227" s="58"/>
      <c r="DT227" s="58"/>
      <c r="DU227" s="58"/>
      <c r="DV227" s="58"/>
      <c r="DW227" s="58"/>
      <c r="DX227" s="58"/>
      <c r="DY227" s="58"/>
      <c r="DZ227" s="58"/>
      <c r="EA227" s="58"/>
      <c r="EB227" s="58"/>
      <c r="EC227" s="58"/>
      <c r="ED227" s="58"/>
      <c r="EE227" s="58"/>
      <c r="EF227" s="58"/>
      <c r="EG227" s="58"/>
      <c r="EH227" s="58"/>
      <c r="EI227" s="58"/>
      <c r="EJ227" s="58"/>
      <c r="EK227" s="58"/>
      <c r="EL227" s="58"/>
      <c r="EM227" s="58"/>
      <c r="EN227" s="58"/>
      <c r="EO227" s="58"/>
    </row>
    <row r="228" spans="1:145" outlineLevel="1" x14ac:dyDescent="0.2">
      <c r="A228" s="16">
        <v>35</v>
      </c>
      <c r="B228" s="16">
        <v>0</v>
      </c>
      <c r="C228" s="1">
        <v>1.785494067352529E-3</v>
      </c>
      <c r="D228" s="1">
        <f t="shared" si="13"/>
        <v>-1.785494067352529E-3</v>
      </c>
      <c r="E228" s="1">
        <f t="shared" si="14"/>
        <v>3.5741799236155402E-3</v>
      </c>
      <c r="F228" s="1">
        <f t="shared" si="15"/>
        <v>-5.9784445498938438E-2</v>
      </c>
      <c r="G228" s="1">
        <f t="shared" si="16"/>
        <v>-4.2292880709808529E-2</v>
      </c>
      <c r="H228" s="1">
        <v>8.0648183504553241E-3</v>
      </c>
      <c r="I228" s="1">
        <f t="shared" si="17"/>
        <v>1.4542726305850604E-5</v>
      </c>
      <c r="J228" s="1">
        <f t="shared" si="18"/>
        <v>-4.2464461435887127E-2</v>
      </c>
      <c r="AR228" s="58"/>
      <c r="AS228" s="58"/>
      <c r="AT228" s="58"/>
      <c r="AU228" s="58"/>
      <c r="AV228" s="58"/>
      <c r="AW228" s="58"/>
      <c r="AX228" s="58"/>
      <c r="AY228" s="71"/>
      <c r="AZ228" s="58"/>
      <c r="BA228" s="58"/>
      <c r="BB228" s="58"/>
      <c r="BC228" s="58">
        <f t="shared" si="19"/>
        <v>1</v>
      </c>
      <c r="BD228" s="58">
        <f t="shared" si="20"/>
        <v>1.785494067352529E-3</v>
      </c>
      <c r="BE228" s="58" t="e">
        <f t="shared" si="21"/>
        <v>#N/A</v>
      </c>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c r="CB228" s="58"/>
      <c r="CC228" s="58"/>
      <c r="CD228" s="58"/>
      <c r="CE228" s="58"/>
      <c r="CF228" s="58"/>
      <c r="CG228" s="58"/>
      <c r="CH228" s="58"/>
      <c r="CI228" s="58"/>
      <c r="CJ228" s="58"/>
      <c r="CK228" s="58"/>
      <c r="CL228" s="58"/>
      <c r="CM228" s="58"/>
      <c r="CN228" s="58"/>
      <c r="CO228" s="58"/>
      <c r="CP228" s="58"/>
      <c r="CQ228" s="58"/>
      <c r="CR228" s="58"/>
      <c r="CS228" s="58"/>
      <c r="CT228" s="58"/>
      <c r="CU228" s="58"/>
      <c r="CV228" s="58"/>
      <c r="CW228" s="58"/>
      <c r="CX228" s="58"/>
      <c r="CY228" s="58"/>
      <c r="CZ228" s="58"/>
      <c r="DA228" s="58"/>
      <c r="DB228" s="58"/>
      <c r="DC228" s="58"/>
      <c r="DD228" s="58"/>
      <c r="DE228" s="58"/>
      <c r="DF228" s="58"/>
      <c r="DG228" s="58"/>
      <c r="DH228" s="58"/>
      <c r="DI228" s="58"/>
      <c r="DJ228" s="58"/>
      <c r="DK228" s="58"/>
      <c r="DL228" s="58"/>
      <c r="DM228" s="58"/>
      <c r="DN228" s="58"/>
      <c r="DO228" s="58"/>
      <c r="DP228" s="58"/>
      <c r="DQ228" s="58"/>
      <c r="DR228" s="58"/>
      <c r="DS228" s="58"/>
      <c r="DT228" s="58"/>
      <c r="DU228" s="58"/>
      <c r="DV228" s="58"/>
      <c r="DW228" s="58"/>
      <c r="DX228" s="58"/>
      <c r="DY228" s="58"/>
      <c r="DZ228" s="58"/>
      <c r="EA228" s="58"/>
      <c r="EB228" s="58"/>
      <c r="EC228" s="58"/>
      <c r="ED228" s="58"/>
      <c r="EE228" s="58"/>
      <c r="EF228" s="58"/>
      <c r="EG228" s="58"/>
      <c r="EH228" s="58"/>
      <c r="EI228" s="58"/>
      <c r="EJ228" s="58"/>
      <c r="EK228" s="58"/>
      <c r="EL228" s="58"/>
      <c r="EM228" s="58"/>
      <c r="EN228" s="58"/>
      <c r="EO228" s="58"/>
    </row>
    <row r="229" spans="1:145" outlineLevel="1" x14ac:dyDescent="0.2">
      <c r="A229" s="16">
        <v>36</v>
      </c>
      <c r="B229" s="16">
        <v>1</v>
      </c>
      <c r="C229" s="1">
        <v>0.99996374960664036</v>
      </c>
      <c r="D229" s="1">
        <f t="shared" si="13"/>
        <v>3.6250393359638089E-5</v>
      </c>
      <c r="E229" s="1">
        <f t="shared" si="14"/>
        <v>7.2502100842113283E-5</v>
      </c>
      <c r="F229" s="1">
        <f t="shared" si="15"/>
        <v>8.5148165477662106E-3</v>
      </c>
      <c r="G229" s="1">
        <f t="shared" si="16"/>
        <v>6.0209390877416172E-3</v>
      </c>
      <c r="H229" s="1">
        <v>3.7913922578486782E-4</v>
      </c>
      <c r="I229" s="1">
        <f t="shared" si="17"/>
        <v>1.3749657348725002E-8</v>
      </c>
      <c r="J229" s="1">
        <f t="shared" si="18"/>
        <v>6.0220807994947716E-3</v>
      </c>
      <c r="AR229" s="58"/>
      <c r="AS229" s="58"/>
      <c r="AT229" s="58"/>
      <c r="AU229" s="58"/>
      <c r="AV229" s="58"/>
      <c r="AW229" s="58"/>
      <c r="AX229" s="58"/>
      <c r="AY229" s="71"/>
      <c r="AZ229" s="58"/>
      <c r="BA229" s="58"/>
      <c r="BB229" s="58"/>
      <c r="BC229" s="58">
        <f t="shared" si="19"/>
        <v>0</v>
      </c>
      <c r="BD229" s="58" t="e">
        <f t="shared" si="20"/>
        <v>#N/A</v>
      </c>
      <c r="BE229" s="58">
        <f t="shared" si="21"/>
        <v>0.99996374960664036</v>
      </c>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c r="CB229" s="58"/>
      <c r="CC229" s="58"/>
      <c r="CD229" s="58"/>
      <c r="CE229" s="58"/>
      <c r="CF229" s="58"/>
      <c r="CG229" s="58"/>
      <c r="CH229" s="58"/>
      <c r="CI229" s="58"/>
      <c r="CJ229" s="58"/>
      <c r="CK229" s="58"/>
      <c r="CL229" s="58"/>
      <c r="CM229" s="58"/>
      <c r="CN229" s="58"/>
      <c r="CO229" s="58"/>
      <c r="CP229" s="58"/>
      <c r="CQ229" s="58"/>
      <c r="CR229" s="58"/>
      <c r="CS229" s="58"/>
      <c r="CT229" s="58"/>
      <c r="CU229" s="58"/>
      <c r="CV229" s="58"/>
      <c r="CW229" s="58"/>
      <c r="CX229" s="58"/>
      <c r="CY229" s="58"/>
      <c r="CZ229" s="58"/>
      <c r="DA229" s="58"/>
      <c r="DB229" s="58"/>
      <c r="DC229" s="58"/>
      <c r="DD229" s="58"/>
      <c r="DE229" s="58"/>
      <c r="DF229" s="58"/>
      <c r="DG229" s="58"/>
      <c r="DH229" s="58"/>
      <c r="DI229" s="58"/>
      <c r="DJ229" s="58"/>
      <c r="DK229" s="58"/>
      <c r="DL229" s="58"/>
      <c r="DM229" s="58"/>
      <c r="DN229" s="58"/>
      <c r="DO229" s="58"/>
      <c r="DP229" s="58"/>
      <c r="DQ229" s="58"/>
      <c r="DR229" s="58"/>
      <c r="DS229" s="58"/>
      <c r="DT229" s="58"/>
      <c r="DU229" s="58"/>
      <c r="DV229" s="58"/>
      <c r="DW229" s="58"/>
      <c r="DX229" s="58"/>
      <c r="DY229" s="58"/>
      <c r="DZ229" s="58"/>
      <c r="EA229" s="58"/>
      <c r="EB229" s="58"/>
      <c r="EC229" s="58"/>
      <c r="ED229" s="58"/>
      <c r="EE229" s="58"/>
      <c r="EF229" s="58"/>
      <c r="EG229" s="58"/>
      <c r="EH229" s="58"/>
      <c r="EI229" s="58"/>
      <c r="EJ229" s="58"/>
      <c r="EK229" s="58"/>
      <c r="EL229" s="58"/>
      <c r="EM229" s="58"/>
      <c r="EN229" s="58"/>
      <c r="EO229" s="58"/>
    </row>
    <row r="230" spans="1:145" outlineLevel="1" x14ac:dyDescent="0.2">
      <c r="A230" s="16">
        <v>37</v>
      </c>
      <c r="B230" s="16">
        <v>0</v>
      </c>
      <c r="C230" s="1">
        <v>6.8716872074864354E-4</v>
      </c>
      <c r="D230" s="1">
        <f t="shared" si="13"/>
        <v>-6.8716872074864354E-4</v>
      </c>
      <c r="E230" s="1">
        <f t="shared" si="14"/>
        <v>1.3748098587806335E-3</v>
      </c>
      <c r="F230" s="1">
        <f t="shared" si="15"/>
        <v>-3.7078428483157608E-2</v>
      </c>
      <c r="G230" s="1">
        <f t="shared" si="16"/>
        <v>-2.6222914527264139E-2</v>
      </c>
      <c r="H230" s="1">
        <v>3.2971240316457427E-3</v>
      </c>
      <c r="I230" s="1">
        <f t="shared" si="17"/>
        <v>2.2747385735569954E-6</v>
      </c>
      <c r="J230" s="1">
        <f t="shared" si="18"/>
        <v>-2.6266251823923364E-2</v>
      </c>
      <c r="AR230" s="58"/>
      <c r="AS230" s="58"/>
      <c r="AT230" s="58"/>
      <c r="AU230" s="58"/>
      <c r="AV230" s="58"/>
      <c r="AW230" s="58"/>
      <c r="AX230" s="58"/>
      <c r="AY230" s="71"/>
      <c r="AZ230" s="58"/>
      <c r="BA230" s="58"/>
      <c r="BB230" s="58"/>
      <c r="BC230" s="58">
        <f t="shared" si="19"/>
        <v>1</v>
      </c>
      <c r="BD230" s="58">
        <f t="shared" si="20"/>
        <v>6.8716872074864354E-4</v>
      </c>
      <c r="BE230" s="58" t="e">
        <f t="shared" si="21"/>
        <v>#N/A</v>
      </c>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c r="CO230" s="58"/>
      <c r="CP230" s="58"/>
      <c r="CQ230" s="58"/>
      <c r="CR230" s="58"/>
      <c r="CS230" s="58"/>
      <c r="CT230" s="58"/>
      <c r="CU230" s="58"/>
      <c r="CV230" s="58"/>
      <c r="CW230" s="58"/>
      <c r="CX230" s="58"/>
      <c r="CY230" s="58"/>
      <c r="CZ230" s="58"/>
      <c r="DA230" s="58"/>
      <c r="DB230" s="58"/>
      <c r="DC230" s="58"/>
      <c r="DD230" s="58"/>
      <c r="DE230" s="58"/>
      <c r="DF230" s="58"/>
      <c r="DG230" s="58"/>
      <c r="DH230" s="58"/>
      <c r="DI230" s="58"/>
      <c r="DJ230" s="58"/>
      <c r="DK230" s="58"/>
      <c r="DL230" s="58"/>
      <c r="DM230" s="58"/>
      <c r="DN230" s="58"/>
      <c r="DO230" s="58"/>
      <c r="DP230" s="58"/>
      <c r="DQ230" s="58"/>
      <c r="DR230" s="58"/>
      <c r="DS230" s="58"/>
      <c r="DT230" s="58"/>
      <c r="DU230" s="58"/>
      <c r="DV230" s="58"/>
      <c r="DW230" s="58"/>
      <c r="DX230" s="58"/>
      <c r="DY230" s="58"/>
      <c r="DZ230" s="58"/>
      <c r="EA230" s="58"/>
      <c r="EB230" s="58"/>
      <c r="EC230" s="58"/>
      <c r="ED230" s="58"/>
      <c r="EE230" s="58"/>
      <c r="EF230" s="58"/>
      <c r="EG230" s="58"/>
      <c r="EH230" s="58"/>
      <c r="EI230" s="58"/>
      <c r="EJ230" s="58"/>
      <c r="EK230" s="58"/>
      <c r="EL230" s="58"/>
      <c r="EM230" s="58"/>
      <c r="EN230" s="58"/>
      <c r="EO230" s="58"/>
    </row>
    <row r="231" spans="1:145" outlineLevel="1" x14ac:dyDescent="0.2">
      <c r="A231" s="16">
        <v>38</v>
      </c>
      <c r="B231" s="16">
        <v>0</v>
      </c>
      <c r="C231" s="1">
        <v>0.21061232833557367</v>
      </c>
      <c r="D231" s="1">
        <f t="shared" si="13"/>
        <v>-0.21061232833557367</v>
      </c>
      <c r="E231" s="1">
        <f t="shared" si="14"/>
        <v>0.47299546644937668</v>
      </c>
      <c r="F231" s="1">
        <f t="shared" si="15"/>
        <v>-0.68774665862465423</v>
      </c>
      <c r="G231" s="1">
        <f t="shared" si="16"/>
        <v>-0.51653139696953265</v>
      </c>
      <c r="H231" s="1">
        <v>0.39873350235422533</v>
      </c>
      <c r="I231" s="1">
        <f t="shared" si="17"/>
        <v>0.17693313453256013</v>
      </c>
      <c r="J231" s="1">
        <f t="shared" si="18"/>
        <v>-0.66613648645593426</v>
      </c>
      <c r="AR231" s="58"/>
      <c r="AS231" s="58"/>
      <c r="AT231" s="58"/>
      <c r="AU231" s="58"/>
      <c r="AV231" s="58"/>
      <c r="AW231" s="58"/>
      <c r="AX231" s="58"/>
      <c r="AY231" s="71"/>
      <c r="AZ231" s="58"/>
      <c r="BA231" s="58"/>
      <c r="BB231" s="58"/>
      <c r="BC231" s="58">
        <f t="shared" si="19"/>
        <v>1</v>
      </c>
      <c r="BD231" s="58">
        <f t="shared" si="20"/>
        <v>0.21061232833557367</v>
      </c>
      <c r="BE231" s="58" t="e">
        <f t="shared" si="21"/>
        <v>#N/A</v>
      </c>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c r="CB231" s="58"/>
      <c r="CC231" s="58"/>
      <c r="CD231" s="58"/>
      <c r="CE231" s="58"/>
      <c r="CF231" s="58"/>
      <c r="CG231" s="58"/>
      <c r="CH231" s="58"/>
      <c r="CI231" s="58"/>
      <c r="CJ231" s="58"/>
      <c r="CK231" s="58"/>
      <c r="CL231" s="58"/>
      <c r="CM231" s="58"/>
      <c r="CN231" s="58"/>
      <c r="CO231" s="58"/>
      <c r="CP231" s="58"/>
      <c r="CQ231" s="58"/>
      <c r="CR231" s="58"/>
      <c r="CS231" s="58"/>
      <c r="CT231" s="58"/>
      <c r="CU231" s="58"/>
      <c r="CV231" s="58"/>
      <c r="CW231" s="58"/>
      <c r="CX231" s="58"/>
      <c r="CY231" s="58"/>
      <c r="CZ231" s="58"/>
      <c r="DA231" s="58"/>
      <c r="DB231" s="58"/>
      <c r="DC231" s="58"/>
      <c r="DD231" s="58"/>
      <c r="DE231" s="58"/>
      <c r="DF231" s="58"/>
      <c r="DG231" s="58"/>
      <c r="DH231" s="58"/>
      <c r="DI231" s="58"/>
      <c r="DJ231" s="58"/>
      <c r="DK231" s="58"/>
      <c r="DL231" s="58"/>
      <c r="DM231" s="58"/>
      <c r="DN231" s="58"/>
      <c r="DO231" s="58"/>
      <c r="DP231" s="58"/>
      <c r="DQ231" s="58"/>
      <c r="DR231" s="58"/>
      <c r="DS231" s="58"/>
      <c r="DT231" s="58"/>
      <c r="DU231" s="58"/>
      <c r="DV231" s="58"/>
      <c r="DW231" s="58"/>
      <c r="DX231" s="58"/>
      <c r="DY231" s="58"/>
      <c r="DZ231" s="58"/>
      <c r="EA231" s="58"/>
      <c r="EB231" s="58"/>
      <c r="EC231" s="58"/>
      <c r="ED231" s="58"/>
      <c r="EE231" s="58"/>
      <c r="EF231" s="58"/>
      <c r="EG231" s="58"/>
      <c r="EH231" s="58"/>
      <c r="EI231" s="58"/>
      <c r="EJ231" s="58"/>
      <c r="EK231" s="58"/>
      <c r="EL231" s="58"/>
      <c r="EM231" s="58"/>
      <c r="EN231" s="58"/>
      <c r="EO231" s="58"/>
    </row>
    <row r="232" spans="1:145" outlineLevel="1" x14ac:dyDescent="0.2">
      <c r="A232" s="16">
        <v>39</v>
      </c>
      <c r="B232" s="16">
        <v>0</v>
      </c>
      <c r="C232" s="1">
        <v>1.2625310348642346E-7</v>
      </c>
      <c r="D232" s="1">
        <f t="shared" si="13"/>
        <v>-1.2625310348642346E-7</v>
      </c>
      <c r="E232" s="1">
        <f t="shared" si="14"/>
        <v>2.5250622308921114E-7</v>
      </c>
      <c r="F232" s="1">
        <f t="shared" si="15"/>
        <v>-5.02499973223095E-4</v>
      </c>
      <c r="G232" s="1">
        <f t="shared" si="16"/>
        <v>-3.553211497030139E-4</v>
      </c>
      <c r="H232" s="1">
        <v>2.1121912427149429E-6</v>
      </c>
      <c r="I232" s="1">
        <f t="shared" si="17"/>
        <v>2.6667129647839179E-13</v>
      </c>
      <c r="J232" s="1">
        <f t="shared" si="18"/>
        <v>-3.5532152495671874E-4</v>
      </c>
      <c r="AR232" s="58"/>
      <c r="AS232" s="58"/>
      <c r="AT232" s="58"/>
      <c r="AU232" s="58"/>
      <c r="AV232" s="58"/>
      <c r="AW232" s="58"/>
      <c r="AX232" s="58"/>
      <c r="AY232" s="71"/>
      <c r="AZ232" s="58"/>
      <c r="BA232" s="58"/>
      <c r="BB232" s="58"/>
      <c r="BC232" s="58">
        <f t="shared" si="19"/>
        <v>1</v>
      </c>
      <c r="BD232" s="58">
        <f t="shared" si="20"/>
        <v>1.2625310348642346E-7</v>
      </c>
      <c r="BE232" s="58" t="e">
        <f t="shared" si="21"/>
        <v>#N/A</v>
      </c>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c r="CG232" s="58"/>
      <c r="CH232" s="58"/>
      <c r="CI232" s="58"/>
      <c r="CJ232" s="58"/>
      <c r="CK232" s="58"/>
      <c r="CL232" s="58"/>
      <c r="CM232" s="58"/>
      <c r="CN232" s="58"/>
      <c r="CO232" s="58"/>
      <c r="CP232" s="58"/>
      <c r="CQ232" s="58"/>
      <c r="CR232" s="58"/>
      <c r="CS232" s="58"/>
      <c r="CT232" s="58"/>
      <c r="CU232" s="58"/>
      <c r="CV232" s="58"/>
      <c r="CW232" s="58"/>
      <c r="CX232" s="58"/>
      <c r="CY232" s="58"/>
      <c r="CZ232" s="58"/>
      <c r="DA232" s="58"/>
      <c r="DB232" s="58"/>
      <c r="DC232" s="58"/>
      <c r="DD232" s="58"/>
      <c r="DE232" s="58"/>
      <c r="DF232" s="58"/>
      <c r="DG232" s="58"/>
      <c r="DH232" s="58"/>
      <c r="DI232" s="58"/>
      <c r="DJ232" s="58"/>
      <c r="DK232" s="58"/>
      <c r="DL232" s="58"/>
      <c r="DM232" s="58"/>
      <c r="DN232" s="58"/>
      <c r="DO232" s="58"/>
      <c r="DP232" s="58"/>
      <c r="DQ232" s="58"/>
      <c r="DR232" s="58"/>
      <c r="DS232" s="58"/>
      <c r="DT232" s="58"/>
      <c r="DU232" s="58"/>
      <c r="DV232" s="58"/>
      <c r="DW232" s="58"/>
      <c r="DX232" s="58"/>
      <c r="DY232" s="58"/>
      <c r="DZ232" s="58"/>
      <c r="EA232" s="58"/>
      <c r="EB232" s="58"/>
      <c r="EC232" s="58"/>
      <c r="ED232" s="58"/>
      <c r="EE232" s="58"/>
      <c r="EF232" s="58"/>
      <c r="EG232" s="58"/>
      <c r="EH232" s="58"/>
      <c r="EI232" s="58"/>
      <c r="EJ232" s="58"/>
      <c r="EK232" s="58"/>
      <c r="EL232" s="58"/>
      <c r="EM232" s="58"/>
      <c r="EN232" s="58"/>
      <c r="EO232" s="58"/>
    </row>
    <row r="233" spans="1:145" outlineLevel="1" x14ac:dyDescent="0.2">
      <c r="A233" s="16">
        <v>40</v>
      </c>
      <c r="B233" s="16">
        <v>0</v>
      </c>
      <c r="C233" s="1">
        <v>8.3647073775901541E-4</v>
      </c>
      <c r="D233" s="1">
        <f t="shared" si="13"/>
        <v>-8.3647073775901541E-4</v>
      </c>
      <c r="E233" s="1">
        <f t="shared" si="14"/>
        <v>1.6736415492344596E-3</v>
      </c>
      <c r="F233" s="1">
        <f t="shared" si="15"/>
        <v>-4.0910164375549257E-2</v>
      </c>
      <c r="G233" s="1">
        <f t="shared" si="16"/>
        <v>-2.8933907562040617E-2</v>
      </c>
      <c r="H233" s="1">
        <v>2.9391410287068868E-3</v>
      </c>
      <c r="I233" s="1">
        <f t="shared" si="17"/>
        <v>2.467816916104796E-6</v>
      </c>
      <c r="J233" s="1">
        <f t="shared" si="18"/>
        <v>-2.8976521939750047E-2</v>
      </c>
      <c r="AR233" s="58"/>
      <c r="AS233" s="58"/>
      <c r="AT233" s="58"/>
      <c r="AU233" s="58"/>
      <c r="AV233" s="58"/>
      <c r="AW233" s="58"/>
      <c r="AX233" s="58"/>
      <c r="AY233" s="71"/>
      <c r="AZ233" s="58"/>
      <c r="BA233" s="58"/>
      <c r="BB233" s="58"/>
      <c r="BC233" s="58">
        <f t="shared" si="19"/>
        <v>1</v>
      </c>
      <c r="BD233" s="58">
        <f t="shared" si="20"/>
        <v>8.3647073775901541E-4</v>
      </c>
      <c r="BE233" s="58" t="e">
        <f t="shared" si="21"/>
        <v>#N/A</v>
      </c>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c r="CJ233" s="58"/>
      <c r="CK233" s="58"/>
      <c r="CL233" s="58"/>
      <c r="CM233" s="58"/>
      <c r="CN233" s="58"/>
      <c r="CO233" s="58"/>
      <c r="CP233" s="58"/>
      <c r="CQ233" s="58"/>
      <c r="CR233" s="58"/>
      <c r="CS233" s="58"/>
      <c r="CT233" s="58"/>
      <c r="CU233" s="58"/>
      <c r="CV233" s="58"/>
      <c r="CW233" s="58"/>
      <c r="CX233" s="58"/>
      <c r="CY233" s="58"/>
      <c r="CZ233" s="58"/>
      <c r="DA233" s="58"/>
      <c r="DB233" s="58"/>
      <c r="DC233" s="58"/>
      <c r="DD233" s="58"/>
      <c r="DE233" s="58"/>
      <c r="DF233" s="58"/>
      <c r="DG233" s="58"/>
      <c r="DH233" s="58"/>
      <c r="DI233" s="58"/>
      <c r="DJ233" s="58"/>
      <c r="DK233" s="58"/>
      <c r="DL233" s="58"/>
      <c r="DM233" s="58"/>
      <c r="DN233" s="58"/>
      <c r="DO233" s="58"/>
      <c r="DP233" s="58"/>
      <c r="DQ233" s="58"/>
      <c r="DR233" s="58"/>
      <c r="DS233" s="58"/>
      <c r="DT233" s="58"/>
      <c r="DU233" s="58"/>
      <c r="DV233" s="58"/>
      <c r="DW233" s="58"/>
      <c r="DX233" s="58"/>
      <c r="DY233" s="58"/>
      <c r="DZ233" s="58"/>
      <c r="EA233" s="58"/>
      <c r="EB233" s="58"/>
      <c r="EC233" s="58"/>
      <c r="ED233" s="58"/>
      <c r="EE233" s="58"/>
      <c r="EF233" s="58"/>
      <c r="EG233" s="58"/>
      <c r="EH233" s="58"/>
      <c r="EI233" s="58"/>
      <c r="EJ233" s="58"/>
      <c r="EK233" s="58"/>
      <c r="EL233" s="58"/>
      <c r="EM233" s="58"/>
      <c r="EN233" s="58"/>
      <c r="EO233" s="58"/>
    </row>
    <row r="234" spans="1:145" outlineLevel="1" x14ac:dyDescent="0.2">
      <c r="A234" s="16">
        <v>41</v>
      </c>
      <c r="B234" s="16">
        <v>1</v>
      </c>
      <c r="C234" s="1">
        <v>0.99702989573014789</v>
      </c>
      <c r="D234" s="1">
        <f t="shared" si="13"/>
        <v>2.9701042698521141E-3</v>
      </c>
      <c r="E234" s="1">
        <f t="shared" si="14"/>
        <v>5.9490475653020698E-3</v>
      </c>
      <c r="F234" s="1">
        <f t="shared" si="15"/>
        <v>7.7130069138449955E-2</v>
      </c>
      <c r="G234" s="1">
        <f t="shared" si="16"/>
        <v>5.4579777098384075E-2</v>
      </c>
      <c r="H234" s="1">
        <v>1.6992934270838225E-2</v>
      </c>
      <c r="I234" s="1">
        <f t="shared" si="17"/>
        <v>5.1496208373446132E-5</v>
      </c>
      <c r="J234" s="1">
        <f t="shared" si="18"/>
        <v>5.5049507504452179E-2</v>
      </c>
      <c r="AR234" s="58"/>
      <c r="AS234" s="58"/>
      <c r="AT234" s="58"/>
      <c r="AU234" s="58"/>
      <c r="AV234" s="58"/>
      <c r="AW234" s="58"/>
      <c r="AX234" s="58"/>
      <c r="AY234" s="71"/>
      <c r="AZ234" s="58"/>
      <c r="BA234" s="58"/>
      <c r="BB234" s="58"/>
      <c r="BC234" s="58">
        <f t="shared" si="19"/>
        <v>0</v>
      </c>
      <c r="BD234" s="58" t="e">
        <f t="shared" si="20"/>
        <v>#N/A</v>
      </c>
      <c r="BE234" s="58">
        <f t="shared" si="21"/>
        <v>0.99702989573014789</v>
      </c>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c r="CB234" s="58"/>
      <c r="CC234" s="58"/>
      <c r="CD234" s="58"/>
      <c r="CE234" s="58"/>
      <c r="CF234" s="58"/>
      <c r="CG234" s="58"/>
      <c r="CH234" s="58"/>
      <c r="CI234" s="58"/>
      <c r="CJ234" s="58"/>
      <c r="CK234" s="58"/>
      <c r="CL234" s="58"/>
      <c r="CM234" s="58"/>
      <c r="CN234" s="58"/>
      <c r="CO234" s="58"/>
      <c r="CP234" s="58"/>
      <c r="CQ234" s="58"/>
      <c r="CR234" s="58"/>
      <c r="CS234" s="58"/>
      <c r="CT234" s="58"/>
      <c r="CU234" s="58"/>
      <c r="CV234" s="58"/>
      <c r="CW234" s="58"/>
      <c r="CX234" s="58"/>
      <c r="CY234" s="58"/>
      <c r="CZ234" s="58"/>
      <c r="DA234" s="58"/>
      <c r="DB234" s="58"/>
      <c r="DC234" s="58"/>
      <c r="DD234" s="58"/>
      <c r="DE234" s="58"/>
      <c r="DF234" s="58"/>
      <c r="DG234" s="58"/>
      <c r="DH234" s="58"/>
      <c r="DI234" s="58"/>
      <c r="DJ234" s="58"/>
      <c r="DK234" s="58"/>
      <c r="DL234" s="58"/>
      <c r="DM234" s="58"/>
      <c r="DN234" s="58"/>
      <c r="DO234" s="58"/>
      <c r="DP234" s="58"/>
      <c r="DQ234" s="58"/>
      <c r="DR234" s="58"/>
      <c r="DS234" s="58"/>
      <c r="DT234" s="58"/>
      <c r="DU234" s="58"/>
      <c r="DV234" s="58"/>
      <c r="DW234" s="58"/>
      <c r="DX234" s="58"/>
      <c r="DY234" s="58"/>
      <c r="DZ234" s="58"/>
      <c r="EA234" s="58"/>
      <c r="EB234" s="58"/>
      <c r="EC234" s="58"/>
      <c r="ED234" s="58"/>
      <c r="EE234" s="58"/>
      <c r="EF234" s="58"/>
      <c r="EG234" s="58"/>
      <c r="EH234" s="58"/>
      <c r="EI234" s="58"/>
      <c r="EJ234" s="58"/>
      <c r="EK234" s="58"/>
      <c r="EL234" s="58"/>
      <c r="EM234" s="58"/>
      <c r="EN234" s="58"/>
      <c r="EO234" s="58"/>
    </row>
    <row r="235" spans="1:145" outlineLevel="1" x14ac:dyDescent="0.2">
      <c r="A235" s="16">
        <v>42</v>
      </c>
      <c r="B235" s="16">
        <v>0</v>
      </c>
      <c r="C235" s="1">
        <v>4.3601177568660808E-4</v>
      </c>
      <c r="D235" s="1">
        <f t="shared" si="13"/>
        <v>-4.3601177568660808E-4</v>
      </c>
      <c r="E235" s="1">
        <f t="shared" si="14"/>
        <v>8.7221371291875543E-4</v>
      </c>
      <c r="F235" s="1">
        <f t="shared" si="15"/>
        <v>-2.9533264515098148E-2</v>
      </c>
      <c r="G235" s="1">
        <f t="shared" si="16"/>
        <v>-2.0885448639659941E-2</v>
      </c>
      <c r="H235" s="1">
        <v>1.8736500798180687E-3</v>
      </c>
      <c r="I235" s="1">
        <f t="shared" si="17"/>
        <v>8.1882403603444592E-7</v>
      </c>
      <c r="J235" s="1">
        <f t="shared" si="18"/>
        <v>-2.090504218880956E-2</v>
      </c>
      <c r="AR235" s="58"/>
      <c r="AS235" s="58"/>
      <c r="AT235" s="58"/>
      <c r="AU235" s="58"/>
      <c r="AV235" s="58"/>
      <c r="AW235" s="58"/>
      <c r="AX235" s="58"/>
      <c r="AY235" s="71"/>
      <c r="AZ235" s="58"/>
      <c r="BA235" s="58"/>
      <c r="BB235" s="58"/>
      <c r="BC235" s="58">
        <f t="shared" si="19"/>
        <v>1</v>
      </c>
      <c r="BD235" s="58">
        <f t="shared" si="20"/>
        <v>4.3601177568660808E-4</v>
      </c>
      <c r="BE235" s="58" t="e">
        <f t="shared" si="21"/>
        <v>#N/A</v>
      </c>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58"/>
      <c r="CM235" s="58"/>
      <c r="CN235" s="58"/>
      <c r="CO235" s="58"/>
      <c r="CP235" s="58"/>
      <c r="CQ235" s="58"/>
      <c r="CR235" s="58"/>
      <c r="CS235" s="58"/>
      <c r="CT235" s="58"/>
      <c r="CU235" s="58"/>
      <c r="CV235" s="58"/>
      <c r="CW235" s="58"/>
      <c r="CX235" s="58"/>
      <c r="CY235" s="58"/>
      <c r="CZ235" s="58"/>
      <c r="DA235" s="58"/>
      <c r="DB235" s="58"/>
      <c r="DC235" s="58"/>
      <c r="DD235" s="58"/>
      <c r="DE235" s="58"/>
      <c r="DF235" s="58"/>
      <c r="DG235" s="58"/>
      <c r="DH235" s="58"/>
      <c r="DI235" s="58"/>
      <c r="DJ235" s="58"/>
      <c r="DK235" s="58"/>
      <c r="DL235" s="58"/>
      <c r="DM235" s="58"/>
      <c r="DN235" s="58"/>
      <c r="DO235" s="58"/>
      <c r="DP235" s="58"/>
      <c r="DQ235" s="58"/>
      <c r="DR235" s="58"/>
      <c r="DS235" s="58"/>
      <c r="DT235" s="58"/>
      <c r="DU235" s="58"/>
      <c r="DV235" s="58"/>
      <c r="DW235" s="58"/>
      <c r="DX235" s="58"/>
      <c r="DY235" s="58"/>
      <c r="DZ235" s="58"/>
      <c r="EA235" s="58"/>
      <c r="EB235" s="58"/>
      <c r="EC235" s="58"/>
      <c r="ED235" s="58"/>
      <c r="EE235" s="58"/>
      <c r="EF235" s="58"/>
      <c r="EG235" s="58"/>
      <c r="EH235" s="58"/>
      <c r="EI235" s="58"/>
      <c r="EJ235" s="58"/>
      <c r="EK235" s="58"/>
      <c r="EL235" s="58"/>
      <c r="EM235" s="58"/>
      <c r="EN235" s="58"/>
      <c r="EO235" s="58"/>
    </row>
    <row r="236" spans="1:145" outlineLevel="1" x14ac:dyDescent="0.2">
      <c r="A236" s="16">
        <v>43</v>
      </c>
      <c r="B236" s="16">
        <v>0</v>
      </c>
      <c r="C236" s="1">
        <v>2.898548150941095E-3</v>
      </c>
      <c r="D236" s="1">
        <f t="shared" si="13"/>
        <v>-2.898548150941095E-3</v>
      </c>
      <c r="E236" s="1">
        <f t="shared" si="14"/>
        <v>5.8055141535662373E-3</v>
      </c>
      <c r="F236" s="1">
        <f t="shared" si="15"/>
        <v>-7.6193924649976111E-2</v>
      </c>
      <c r="G236" s="1">
        <f t="shared" si="16"/>
        <v>-5.3916362595267553E-2</v>
      </c>
      <c r="H236" s="1">
        <v>1.1961762749829151E-2</v>
      </c>
      <c r="I236" s="1">
        <f t="shared" si="17"/>
        <v>3.5193511604170628E-5</v>
      </c>
      <c r="J236" s="1">
        <f t="shared" si="18"/>
        <v>-5.4241752065254459E-2</v>
      </c>
      <c r="AR236" s="58"/>
      <c r="AS236" s="58"/>
      <c r="AT236" s="58"/>
      <c r="AU236" s="58"/>
      <c r="AV236" s="58"/>
      <c r="AW236" s="58"/>
      <c r="AX236" s="58"/>
      <c r="AY236" s="71"/>
      <c r="AZ236" s="58"/>
      <c r="BA236" s="58"/>
      <c r="BB236" s="58"/>
      <c r="BC236" s="58">
        <f t="shared" si="19"/>
        <v>1</v>
      </c>
      <c r="BD236" s="58">
        <f t="shared" si="20"/>
        <v>2.898548150941095E-3</v>
      </c>
      <c r="BE236" s="58" t="e">
        <f t="shared" si="21"/>
        <v>#N/A</v>
      </c>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c r="CB236" s="58"/>
      <c r="CC236" s="58"/>
      <c r="CD236" s="58"/>
      <c r="CE236" s="58"/>
      <c r="CF236" s="58"/>
      <c r="CG236" s="58"/>
      <c r="CH236" s="58"/>
      <c r="CI236" s="58"/>
      <c r="CJ236" s="58"/>
      <c r="CK236" s="58"/>
      <c r="CL236" s="58"/>
      <c r="CM236" s="58"/>
      <c r="CN236" s="58"/>
      <c r="CO236" s="58"/>
      <c r="CP236" s="58"/>
      <c r="CQ236" s="58"/>
      <c r="CR236" s="58"/>
      <c r="CS236" s="58"/>
      <c r="CT236" s="58"/>
      <c r="CU236" s="58"/>
      <c r="CV236" s="58"/>
      <c r="CW236" s="58"/>
      <c r="CX236" s="58"/>
      <c r="CY236" s="58"/>
      <c r="CZ236" s="58"/>
      <c r="DA236" s="58"/>
      <c r="DB236" s="58"/>
      <c r="DC236" s="58"/>
      <c r="DD236" s="58"/>
      <c r="DE236" s="58"/>
      <c r="DF236" s="58"/>
      <c r="DG236" s="58"/>
      <c r="DH236" s="58"/>
      <c r="DI236" s="58"/>
      <c r="DJ236" s="58"/>
      <c r="DK236" s="58"/>
      <c r="DL236" s="58"/>
      <c r="DM236" s="58"/>
      <c r="DN236" s="58"/>
      <c r="DO236" s="58"/>
      <c r="DP236" s="58"/>
      <c r="DQ236" s="58"/>
      <c r="DR236" s="58"/>
      <c r="DS236" s="58"/>
      <c r="DT236" s="58"/>
      <c r="DU236" s="58"/>
      <c r="DV236" s="58"/>
      <c r="DW236" s="58"/>
      <c r="DX236" s="58"/>
      <c r="DY236" s="58"/>
      <c r="DZ236" s="58"/>
      <c r="EA236" s="58"/>
      <c r="EB236" s="58"/>
      <c r="EC236" s="58"/>
      <c r="ED236" s="58"/>
      <c r="EE236" s="58"/>
      <c r="EF236" s="58"/>
      <c r="EG236" s="58"/>
      <c r="EH236" s="58"/>
      <c r="EI236" s="58"/>
      <c r="EJ236" s="58"/>
      <c r="EK236" s="58"/>
      <c r="EL236" s="58"/>
      <c r="EM236" s="58"/>
      <c r="EN236" s="58"/>
      <c r="EO236" s="58"/>
    </row>
    <row r="237" spans="1:145" outlineLevel="1" x14ac:dyDescent="0.2">
      <c r="A237" s="16">
        <v>44</v>
      </c>
      <c r="B237" s="16">
        <v>1</v>
      </c>
      <c r="C237" s="1">
        <v>0.43984451821155551</v>
      </c>
      <c r="D237" s="1">
        <f t="shared" si="13"/>
        <v>0.56015548178844443</v>
      </c>
      <c r="E237" s="1">
        <f t="shared" si="14"/>
        <v>1.6426679644398372</v>
      </c>
      <c r="F237" s="1">
        <f t="shared" si="15"/>
        <v>1.2816660892915273</v>
      </c>
      <c r="G237" s="1">
        <f t="shared" si="16"/>
        <v>1.1285081590451842</v>
      </c>
      <c r="H237" s="1">
        <v>0.29925420081237153</v>
      </c>
      <c r="I237" s="1">
        <f t="shared" si="17"/>
        <v>0.54386255588814547</v>
      </c>
      <c r="J237" s="1">
        <f t="shared" si="18"/>
        <v>1.3481072735208042</v>
      </c>
      <c r="AR237" s="58"/>
      <c r="AS237" s="58"/>
      <c r="AT237" s="58"/>
      <c r="AU237" s="58"/>
      <c r="AV237" s="58"/>
      <c r="AW237" s="58"/>
      <c r="AX237" s="58"/>
      <c r="AY237" s="71"/>
      <c r="AZ237" s="58"/>
      <c r="BA237" s="58"/>
      <c r="BB237" s="58"/>
      <c r="BC237" s="58">
        <f t="shared" si="19"/>
        <v>0</v>
      </c>
      <c r="BD237" s="58" t="e">
        <f t="shared" si="20"/>
        <v>#N/A</v>
      </c>
      <c r="BE237" s="58">
        <f t="shared" si="21"/>
        <v>0.43984451821155551</v>
      </c>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c r="CB237" s="58"/>
      <c r="CC237" s="58"/>
      <c r="CD237" s="58"/>
      <c r="CE237" s="58"/>
      <c r="CF237" s="58"/>
      <c r="CG237" s="58"/>
      <c r="CH237" s="58"/>
      <c r="CI237" s="58"/>
      <c r="CJ237" s="58"/>
      <c r="CK237" s="58"/>
      <c r="CL237" s="58"/>
      <c r="CM237" s="58"/>
      <c r="CN237" s="58"/>
      <c r="CO237" s="58"/>
      <c r="CP237" s="58"/>
      <c r="CQ237" s="58"/>
      <c r="CR237" s="58"/>
      <c r="CS237" s="58"/>
      <c r="CT237" s="58"/>
      <c r="CU237" s="58"/>
      <c r="CV237" s="58"/>
      <c r="CW237" s="58"/>
      <c r="CX237" s="58"/>
      <c r="CY237" s="58"/>
      <c r="CZ237" s="58"/>
      <c r="DA237" s="58"/>
      <c r="DB237" s="58"/>
      <c r="DC237" s="58"/>
      <c r="DD237" s="58"/>
      <c r="DE237" s="58"/>
      <c r="DF237" s="58"/>
      <c r="DG237" s="58"/>
      <c r="DH237" s="58"/>
      <c r="DI237" s="58"/>
      <c r="DJ237" s="58"/>
      <c r="DK237" s="58"/>
      <c r="DL237" s="58"/>
      <c r="DM237" s="58"/>
      <c r="DN237" s="58"/>
      <c r="DO237" s="58"/>
      <c r="DP237" s="58"/>
      <c r="DQ237" s="58"/>
      <c r="DR237" s="58"/>
      <c r="DS237" s="58"/>
      <c r="DT237" s="58"/>
      <c r="DU237" s="58"/>
      <c r="DV237" s="58"/>
      <c r="DW237" s="58"/>
      <c r="DX237" s="58"/>
      <c r="DY237" s="58"/>
      <c r="DZ237" s="58"/>
      <c r="EA237" s="58"/>
      <c r="EB237" s="58"/>
      <c r="EC237" s="58"/>
      <c r="ED237" s="58"/>
      <c r="EE237" s="58"/>
      <c r="EF237" s="58"/>
      <c r="EG237" s="58"/>
      <c r="EH237" s="58"/>
      <c r="EI237" s="58"/>
      <c r="EJ237" s="58"/>
      <c r="EK237" s="58"/>
      <c r="EL237" s="58"/>
      <c r="EM237" s="58"/>
      <c r="EN237" s="58"/>
      <c r="EO237" s="58"/>
    </row>
    <row r="238" spans="1:145" outlineLevel="1" x14ac:dyDescent="0.2">
      <c r="A238" s="16">
        <v>45</v>
      </c>
      <c r="B238" s="16">
        <v>0</v>
      </c>
      <c r="C238" s="1">
        <v>2.3680093970508803E-4</v>
      </c>
      <c r="D238" s="1">
        <f t="shared" si="13"/>
        <v>-2.3680093970508803E-4</v>
      </c>
      <c r="E238" s="1">
        <f t="shared" si="14"/>
        <v>4.7365796294920756E-4</v>
      </c>
      <c r="F238" s="1">
        <f t="shared" si="15"/>
        <v>-2.1763684498476068E-2</v>
      </c>
      <c r="G238" s="1">
        <f t="shared" si="16"/>
        <v>-1.539016009246871E-2</v>
      </c>
      <c r="H238" s="1">
        <v>1.2045467891665408E-3</v>
      </c>
      <c r="I238" s="1">
        <f t="shared" si="17"/>
        <v>2.8564945030180534E-7</v>
      </c>
      <c r="J238" s="1">
        <f t="shared" si="18"/>
        <v>-1.5399437558629155E-2</v>
      </c>
      <c r="AR238" s="58"/>
      <c r="AS238" s="58"/>
      <c r="AT238" s="58"/>
      <c r="AU238" s="58"/>
      <c r="AV238" s="58"/>
      <c r="AW238" s="58"/>
      <c r="AX238" s="58"/>
      <c r="AY238" s="71"/>
      <c r="AZ238" s="58"/>
      <c r="BA238" s="58"/>
      <c r="BB238" s="58"/>
      <c r="BC238" s="58">
        <f t="shared" si="19"/>
        <v>1</v>
      </c>
      <c r="BD238" s="58">
        <f t="shared" si="20"/>
        <v>2.3680093970508803E-4</v>
      </c>
      <c r="BE238" s="58" t="e">
        <f t="shared" si="21"/>
        <v>#N/A</v>
      </c>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c r="CB238" s="58"/>
      <c r="CC238" s="58"/>
      <c r="CD238" s="58"/>
      <c r="CE238" s="58"/>
      <c r="CF238" s="58"/>
      <c r="CG238" s="58"/>
      <c r="CH238" s="58"/>
      <c r="CI238" s="58"/>
      <c r="CJ238" s="58"/>
      <c r="CK238" s="58"/>
      <c r="CL238" s="58"/>
      <c r="CM238" s="58"/>
      <c r="CN238" s="58"/>
      <c r="CO238" s="58"/>
      <c r="CP238" s="58"/>
      <c r="CQ238" s="58"/>
      <c r="CR238" s="58"/>
      <c r="CS238" s="58"/>
      <c r="CT238" s="58"/>
      <c r="CU238" s="58"/>
      <c r="CV238" s="58"/>
      <c r="CW238" s="58"/>
      <c r="CX238" s="58"/>
      <c r="CY238" s="58"/>
      <c r="CZ238" s="58"/>
      <c r="DA238" s="58"/>
      <c r="DB238" s="58"/>
      <c r="DC238" s="58"/>
      <c r="DD238" s="58"/>
      <c r="DE238" s="58"/>
      <c r="DF238" s="58"/>
      <c r="DG238" s="58"/>
      <c r="DH238" s="58"/>
      <c r="DI238" s="58"/>
      <c r="DJ238" s="58"/>
      <c r="DK238" s="58"/>
      <c r="DL238" s="58"/>
      <c r="DM238" s="58"/>
      <c r="DN238" s="58"/>
      <c r="DO238" s="58"/>
      <c r="DP238" s="58"/>
      <c r="DQ238" s="58"/>
      <c r="DR238" s="58"/>
      <c r="DS238" s="58"/>
      <c r="DT238" s="58"/>
      <c r="DU238" s="58"/>
      <c r="DV238" s="58"/>
      <c r="DW238" s="58"/>
      <c r="DX238" s="58"/>
      <c r="DY238" s="58"/>
      <c r="DZ238" s="58"/>
      <c r="EA238" s="58"/>
      <c r="EB238" s="58"/>
      <c r="EC238" s="58"/>
      <c r="ED238" s="58"/>
      <c r="EE238" s="58"/>
      <c r="EF238" s="58"/>
      <c r="EG238" s="58"/>
      <c r="EH238" s="58"/>
      <c r="EI238" s="58"/>
      <c r="EJ238" s="58"/>
      <c r="EK238" s="58"/>
      <c r="EL238" s="58"/>
      <c r="EM238" s="58"/>
      <c r="EN238" s="58"/>
      <c r="EO238" s="58"/>
    </row>
    <row r="239" spans="1:145" outlineLevel="1" x14ac:dyDescent="0.2">
      <c r="A239" s="16">
        <v>46</v>
      </c>
      <c r="B239" s="16">
        <v>0</v>
      </c>
      <c r="C239" s="1">
        <v>7.1456057284650561E-6</v>
      </c>
      <c r="D239" s="1">
        <f t="shared" si="13"/>
        <v>-7.1456057284650561E-6</v>
      </c>
      <c r="E239" s="1">
        <f t="shared" si="14"/>
        <v>1.429126251682961E-5</v>
      </c>
      <c r="F239" s="1">
        <f t="shared" si="15"/>
        <v>-3.7803786208301425E-3</v>
      </c>
      <c r="G239" s="1">
        <f t="shared" si="16"/>
        <v>-2.6731361335538334E-3</v>
      </c>
      <c r="H239" s="1">
        <v>6.4365182247308876E-5</v>
      </c>
      <c r="I239" s="1">
        <f t="shared" si="17"/>
        <v>4.5996110694971469E-10</v>
      </c>
      <c r="J239" s="1">
        <f t="shared" si="18"/>
        <v>-2.6732221661541875E-3</v>
      </c>
      <c r="AR239" s="58"/>
      <c r="AS239" s="58"/>
      <c r="AT239" s="58"/>
      <c r="AU239" s="58"/>
      <c r="AV239" s="58"/>
      <c r="AW239" s="58"/>
      <c r="AX239" s="58"/>
      <c r="AY239" s="71"/>
      <c r="AZ239" s="58"/>
      <c r="BA239" s="58"/>
      <c r="BB239" s="58"/>
      <c r="BC239" s="58">
        <f t="shared" si="19"/>
        <v>1</v>
      </c>
      <c r="BD239" s="58">
        <f t="shared" si="20"/>
        <v>7.1456057284650561E-6</v>
      </c>
      <c r="BE239" s="58" t="e">
        <f t="shared" si="21"/>
        <v>#N/A</v>
      </c>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c r="CF239" s="58"/>
      <c r="CG239" s="58"/>
      <c r="CH239" s="58"/>
      <c r="CI239" s="58"/>
      <c r="CJ239" s="58"/>
      <c r="CK239" s="58"/>
      <c r="CL239" s="58"/>
      <c r="CM239" s="58"/>
      <c r="CN239" s="58"/>
      <c r="CO239" s="58"/>
      <c r="CP239" s="58"/>
      <c r="CQ239" s="58"/>
      <c r="CR239" s="58"/>
      <c r="CS239" s="58"/>
      <c r="CT239" s="58"/>
      <c r="CU239" s="58"/>
      <c r="CV239" s="58"/>
      <c r="CW239" s="58"/>
      <c r="CX239" s="58"/>
      <c r="CY239" s="58"/>
      <c r="CZ239" s="58"/>
      <c r="DA239" s="58"/>
      <c r="DB239" s="58"/>
      <c r="DC239" s="58"/>
      <c r="DD239" s="58"/>
      <c r="DE239" s="58"/>
      <c r="DF239" s="58"/>
      <c r="DG239" s="58"/>
      <c r="DH239" s="58"/>
      <c r="DI239" s="58"/>
      <c r="DJ239" s="58"/>
      <c r="DK239" s="58"/>
      <c r="DL239" s="58"/>
      <c r="DM239" s="58"/>
      <c r="DN239" s="58"/>
      <c r="DO239" s="58"/>
      <c r="DP239" s="58"/>
      <c r="DQ239" s="58"/>
      <c r="DR239" s="58"/>
      <c r="DS239" s="58"/>
      <c r="DT239" s="58"/>
      <c r="DU239" s="58"/>
      <c r="DV239" s="58"/>
      <c r="DW239" s="58"/>
      <c r="DX239" s="58"/>
      <c r="DY239" s="58"/>
      <c r="DZ239" s="58"/>
      <c r="EA239" s="58"/>
      <c r="EB239" s="58"/>
      <c r="EC239" s="58"/>
      <c r="ED239" s="58"/>
      <c r="EE239" s="58"/>
      <c r="EF239" s="58"/>
      <c r="EG239" s="58"/>
      <c r="EH239" s="58"/>
      <c r="EI239" s="58"/>
      <c r="EJ239" s="58"/>
      <c r="EK239" s="58"/>
      <c r="EL239" s="58"/>
      <c r="EM239" s="58"/>
      <c r="EN239" s="58"/>
      <c r="EO239" s="58"/>
    </row>
    <row r="240" spans="1:145" outlineLevel="1" x14ac:dyDescent="0.2">
      <c r="A240" s="16">
        <v>47</v>
      </c>
      <c r="B240" s="16">
        <v>0</v>
      </c>
      <c r="C240" s="1">
        <v>8.0493304569760108E-5</v>
      </c>
      <c r="D240" s="1">
        <f t="shared" si="13"/>
        <v>-8.0493304569760108E-5</v>
      </c>
      <c r="E240" s="1">
        <f t="shared" si="14"/>
        <v>1.6099308865925939E-4</v>
      </c>
      <c r="F240" s="1">
        <f t="shared" si="15"/>
        <v>-1.2688305192548743E-2</v>
      </c>
      <c r="G240" s="1">
        <f t="shared" si="16"/>
        <v>-8.9721671999251455E-3</v>
      </c>
      <c r="H240" s="1">
        <v>5.4363766973342846E-4</v>
      </c>
      <c r="I240" s="1">
        <f t="shared" si="17"/>
        <v>4.3786519132232142E-8</v>
      </c>
      <c r="J240" s="1">
        <f t="shared" si="18"/>
        <v>-8.9746069987796592E-3</v>
      </c>
      <c r="AR240" s="58"/>
      <c r="AS240" s="58"/>
      <c r="AT240" s="58"/>
      <c r="AU240" s="58"/>
      <c r="AV240" s="58"/>
      <c r="AW240" s="58"/>
      <c r="AX240" s="58"/>
      <c r="AY240" s="71"/>
      <c r="AZ240" s="58"/>
      <c r="BA240" s="58"/>
      <c r="BB240" s="58"/>
      <c r="BC240" s="58">
        <f t="shared" si="19"/>
        <v>1</v>
      </c>
      <c r="BD240" s="58">
        <f t="shared" si="20"/>
        <v>8.0493304569760108E-5</v>
      </c>
      <c r="BE240" s="58" t="e">
        <f t="shared" si="21"/>
        <v>#N/A</v>
      </c>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58"/>
      <c r="DD240" s="58"/>
      <c r="DE240" s="58"/>
      <c r="DF240" s="58"/>
      <c r="DG240" s="58"/>
      <c r="DH240" s="58"/>
      <c r="DI240" s="58"/>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c r="EF240" s="58"/>
      <c r="EG240" s="58"/>
      <c r="EH240" s="58"/>
      <c r="EI240" s="58"/>
      <c r="EJ240" s="58"/>
      <c r="EK240" s="58"/>
      <c r="EL240" s="58"/>
      <c r="EM240" s="58"/>
      <c r="EN240" s="58"/>
      <c r="EO240" s="58"/>
    </row>
    <row r="241" spans="1:145" outlineLevel="1" x14ac:dyDescent="0.2">
      <c r="A241" s="16">
        <v>48</v>
      </c>
      <c r="B241" s="16">
        <v>0</v>
      </c>
      <c r="C241" s="1">
        <v>0.36359336424366595</v>
      </c>
      <c r="D241" s="1">
        <f t="shared" si="13"/>
        <v>-0.36359336424366595</v>
      </c>
      <c r="E241" s="1">
        <f t="shared" si="14"/>
        <v>0.90383511110319925</v>
      </c>
      <c r="F241" s="1">
        <f t="shared" si="15"/>
        <v>-0.95070243036567403</v>
      </c>
      <c r="G241" s="1">
        <f t="shared" si="16"/>
        <v>-0.75585871459490495</v>
      </c>
      <c r="H241" s="1">
        <v>0.25553532941256263</v>
      </c>
      <c r="I241" s="1">
        <f t="shared" si="17"/>
        <v>0.19610474820393531</v>
      </c>
      <c r="J241" s="1">
        <f t="shared" si="18"/>
        <v>-0.87602919165573312</v>
      </c>
      <c r="AR241" s="58"/>
      <c r="AS241" s="58"/>
      <c r="AT241" s="58"/>
      <c r="AU241" s="58"/>
      <c r="AV241" s="58"/>
      <c r="AW241" s="58"/>
      <c r="AX241" s="58"/>
      <c r="AY241" s="71"/>
      <c r="AZ241" s="58"/>
      <c r="BA241" s="58"/>
      <c r="BB241" s="58"/>
      <c r="BC241" s="58">
        <f t="shared" si="19"/>
        <v>1</v>
      </c>
      <c r="BD241" s="58">
        <f t="shared" si="20"/>
        <v>0.36359336424366595</v>
      </c>
      <c r="BE241" s="58" t="e">
        <f t="shared" si="21"/>
        <v>#N/A</v>
      </c>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c r="CB241" s="58"/>
      <c r="CC241" s="58"/>
      <c r="CD241" s="58"/>
      <c r="CE241" s="58"/>
      <c r="CF241" s="58"/>
      <c r="CG241" s="58"/>
      <c r="CH241" s="58"/>
      <c r="CI241" s="58"/>
      <c r="CJ241" s="58"/>
      <c r="CK241" s="58"/>
      <c r="CL241" s="58"/>
      <c r="CM241" s="58"/>
      <c r="CN241" s="58"/>
      <c r="CO241" s="58"/>
      <c r="CP241" s="58"/>
      <c r="CQ241" s="58"/>
      <c r="CR241" s="58"/>
      <c r="CS241" s="58"/>
      <c r="CT241" s="58"/>
      <c r="CU241" s="58"/>
      <c r="CV241" s="58"/>
      <c r="CW241" s="58"/>
      <c r="CX241" s="58"/>
      <c r="CY241" s="58"/>
      <c r="CZ241" s="58"/>
      <c r="DA241" s="58"/>
      <c r="DB241" s="58"/>
      <c r="DC241" s="58"/>
      <c r="DD241" s="58"/>
      <c r="DE241" s="58"/>
      <c r="DF241" s="58"/>
      <c r="DG241" s="58"/>
      <c r="DH241" s="58"/>
      <c r="DI241" s="58"/>
      <c r="DJ241" s="58"/>
      <c r="DK241" s="58"/>
      <c r="DL241" s="58"/>
      <c r="DM241" s="58"/>
      <c r="DN241" s="58"/>
      <c r="DO241" s="58"/>
      <c r="DP241" s="58"/>
      <c r="DQ241" s="58"/>
      <c r="DR241" s="58"/>
      <c r="DS241" s="58"/>
      <c r="DT241" s="58"/>
      <c r="DU241" s="58"/>
      <c r="DV241" s="58"/>
      <c r="DW241" s="58"/>
      <c r="DX241" s="58"/>
      <c r="DY241" s="58"/>
      <c r="DZ241" s="58"/>
      <c r="EA241" s="58"/>
      <c r="EB241" s="58"/>
      <c r="EC241" s="58"/>
      <c r="ED241" s="58"/>
      <c r="EE241" s="58"/>
      <c r="EF241" s="58"/>
      <c r="EG241" s="58"/>
      <c r="EH241" s="58"/>
      <c r="EI241" s="58"/>
      <c r="EJ241" s="58"/>
      <c r="EK241" s="58"/>
      <c r="EL241" s="58"/>
      <c r="EM241" s="58"/>
      <c r="EN241" s="58"/>
      <c r="EO241" s="58"/>
    </row>
    <row r="242" spans="1:145" outlineLevel="1" x14ac:dyDescent="0.2">
      <c r="A242" s="16">
        <v>49</v>
      </c>
      <c r="B242" s="16">
        <v>0</v>
      </c>
      <c r="C242" s="1">
        <v>3.0961223667341528E-8</v>
      </c>
      <c r="D242" s="1">
        <f t="shared" si="13"/>
        <v>-3.0961223667341528E-8</v>
      </c>
      <c r="E242" s="1">
        <f t="shared" si="14"/>
        <v>6.192244843169737E-8</v>
      </c>
      <c r="F242" s="1">
        <f t="shared" si="15"/>
        <v>-2.4884221593551479E-4</v>
      </c>
      <c r="G242" s="1">
        <f t="shared" si="16"/>
        <v>-1.7595801949879671E-4</v>
      </c>
      <c r="H242" s="1">
        <v>6.7048532503535717E-7</v>
      </c>
      <c r="I242" s="1">
        <f t="shared" si="17"/>
        <v>2.075906067546091E-14</v>
      </c>
      <c r="J242" s="1">
        <f t="shared" si="18"/>
        <v>-1.7595807848746133E-4</v>
      </c>
      <c r="AR242" s="58"/>
      <c r="AS242" s="58"/>
      <c r="AT242" s="58"/>
      <c r="AU242" s="58"/>
      <c r="AV242" s="58"/>
      <c r="AW242" s="58"/>
      <c r="AX242" s="58"/>
      <c r="AY242" s="71"/>
      <c r="AZ242" s="58"/>
      <c r="BA242" s="58"/>
      <c r="BB242" s="58"/>
      <c r="BC242" s="58">
        <f t="shared" si="19"/>
        <v>1</v>
      </c>
      <c r="BD242" s="58">
        <f t="shared" si="20"/>
        <v>3.0961223667341528E-8</v>
      </c>
      <c r="BE242" s="58" t="e">
        <f t="shared" si="21"/>
        <v>#N/A</v>
      </c>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c r="CB242" s="58"/>
      <c r="CC242" s="58"/>
      <c r="CD242" s="58"/>
      <c r="CE242" s="58"/>
      <c r="CF242" s="58"/>
      <c r="CG242" s="58"/>
      <c r="CH242" s="58"/>
      <c r="CI242" s="58"/>
      <c r="CJ242" s="58"/>
      <c r="CK242" s="58"/>
      <c r="CL242" s="58"/>
      <c r="CM242" s="58"/>
      <c r="CN242" s="58"/>
      <c r="CO242" s="58"/>
      <c r="CP242" s="58"/>
      <c r="CQ242" s="58"/>
      <c r="CR242" s="58"/>
      <c r="CS242" s="58"/>
      <c r="CT242" s="58"/>
      <c r="CU242" s="58"/>
      <c r="CV242" s="58"/>
      <c r="CW242" s="58"/>
      <c r="CX242" s="58"/>
      <c r="CY242" s="58"/>
      <c r="CZ242" s="58"/>
      <c r="DA242" s="58"/>
      <c r="DB242" s="58"/>
      <c r="DC242" s="58"/>
      <c r="DD242" s="58"/>
      <c r="DE242" s="58"/>
      <c r="DF242" s="58"/>
      <c r="DG242" s="58"/>
      <c r="DH242" s="58"/>
      <c r="DI242" s="58"/>
      <c r="DJ242" s="58"/>
      <c r="DK242" s="58"/>
      <c r="DL242" s="58"/>
      <c r="DM242" s="58"/>
      <c r="DN242" s="58"/>
      <c r="DO242" s="58"/>
      <c r="DP242" s="58"/>
      <c r="DQ242" s="58"/>
      <c r="DR242" s="58"/>
      <c r="DS242" s="58"/>
      <c r="DT242" s="58"/>
      <c r="DU242" s="58"/>
      <c r="DV242" s="58"/>
      <c r="DW242" s="58"/>
      <c r="DX242" s="58"/>
      <c r="DY242" s="58"/>
      <c r="DZ242" s="58"/>
      <c r="EA242" s="58"/>
      <c r="EB242" s="58"/>
      <c r="EC242" s="58"/>
      <c r="ED242" s="58"/>
      <c r="EE242" s="58"/>
      <c r="EF242" s="58"/>
      <c r="EG242" s="58"/>
      <c r="EH242" s="58"/>
      <c r="EI242" s="58"/>
      <c r="EJ242" s="58"/>
      <c r="EK242" s="58"/>
      <c r="EL242" s="58"/>
      <c r="EM242" s="58"/>
      <c r="EN242" s="58"/>
      <c r="EO242" s="58"/>
    </row>
    <row r="243" spans="1:145" outlineLevel="1" x14ac:dyDescent="0.2">
      <c r="A243" s="16">
        <v>50</v>
      </c>
      <c r="B243" s="16">
        <v>0</v>
      </c>
      <c r="C243" s="1">
        <v>1.1533073453960691E-3</v>
      </c>
      <c r="D243" s="1">
        <f t="shared" si="13"/>
        <v>-1.1533073453960691E-3</v>
      </c>
      <c r="E243" s="1">
        <f t="shared" si="14"/>
        <v>2.3079458322002029E-3</v>
      </c>
      <c r="F243" s="1">
        <f t="shared" si="15"/>
        <v>-4.8041084835796569E-2</v>
      </c>
      <c r="G243" s="1">
        <f t="shared" si="16"/>
        <v>-3.3979979385440139E-2</v>
      </c>
      <c r="H243" s="1">
        <v>5.3221815543846021E-3</v>
      </c>
      <c r="I243" s="1">
        <f t="shared" si="17"/>
        <v>6.1780792420202467E-6</v>
      </c>
      <c r="J243" s="1">
        <f t="shared" si="18"/>
        <v>-3.407076574245077E-2</v>
      </c>
      <c r="AR243" s="58"/>
      <c r="AS243" s="58"/>
      <c r="AT243" s="58"/>
      <c r="AU243" s="58"/>
      <c r="AV243" s="58"/>
      <c r="AW243" s="58"/>
      <c r="AX243" s="58"/>
      <c r="AY243" s="71"/>
      <c r="AZ243" s="58"/>
      <c r="BA243" s="58"/>
      <c r="BB243" s="58"/>
      <c r="BC243" s="58">
        <f t="shared" si="19"/>
        <v>1</v>
      </c>
      <c r="BD243" s="58">
        <f t="shared" si="20"/>
        <v>1.1533073453960691E-3</v>
      </c>
      <c r="BE243" s="58" t="e">
        <f t="shared" si="21"/>
        <v>#N/A</v>
      </c>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58"/>
      <c r="CM243" s="58"/>
      <c r="CN243" s="58"/>
      <c r="CO243" s="58"/>
      <c r="CP243" s="58"/>
      <c r="CQ243" s="58"/>
      <c r="CR243" s="58"/>
      <c r="CS243" s="58"/>
      <c r="CT243" s="58"/>
      <c r="CU243" s="58"/>
      <c r="CV243" s="58"/>
      <c r="CW243" s="58"/>
      <c r="CX243" s="58"/>
      <c r="CY243" s="58"/>
      <c r="CZ243" s="58"/>
      <c r="DA243" s="58"/>
      <c r="DB243" s="58"/>
      <c r="DC243" s="58"/>
      <c r="DD243" s="58"/>
      <c r="DE243" s="58"/>
      <c r="DF243" s="58"/>
      <c r="DG243" s="58"/>
      <c r="DH243" s="58"/>
      <c r="DI243" s="58"/>
      <c r="DJ243" s="58"/>
      <c r="DK243" s="58"/>
      <c r="DL243" s="58"/>
      <c r="DM243" s="58"/>
      <c r="DN243" s="58"/>
      <c r="DO243" s="58"/>
      <c r="DP243" s="58"/>
      <c r="DQ243" s="58"/>
      <c r="DR243" s="58"/>
      <c r="DS243" s="58"/>
      <c r="DT243" s="58"/>
      <c r="DU243" s="58"/>
      <c r="DV243" s="58"/>
      <c r="DW243" s="58"/>
      <c r="DX243" s="58"/>
      <c r="DY243" s="58"/>
      <c r="DZ243" s="58"/>
      <c r="EA243" s="58"/>
      <c r="EB243" s="58"/>
      <c r="EC243" s="58"/>
      <c r="ED243" s="58"/>
      <c r="EE243" s="58"/>
      <c r="EF243" s="58"/>
      <c r="EG243" s="58"/>
      <c r="EH243" s="58"/>
      <c r="EI243" s="58"/>
      <c r="EJ243" s="58"/>
      <c r="EK243" s="58"/>
      <c r="EL243" s="58"/>
      <c r="EM243" s="58"/>
      <c r="EN243" s="58"/>
      <c r="EO243" s="58"/>
    </row>
    <row r="244" spans="1:145" outlineLevel="1" x14ac:dyDescent="0.2">
      <c r="A244" s="16">
        <v>51</v>
      </c>
      <c r="B244" s="16">
        <v>0</v>
      </c>
      <c r="C244" s="1">
        <v>7.9144443227233846E-4</v>
      </c>
      <c r="D244" s="1">
        <f t="shared" si="13"/>
        <v>-7.9144443227233846E-4</v>
      </c>
      <c r="E244" s="1">
        <f t="shared" si="14"/>
        <v>1.5835155795292967E-3</v>
      </c>
      <c r="F244" s="1">
        <f t="shared" si="15"/>
        <v>-3.9793411257760959E-2</v>
      </c>
      <c r="G244" s="1">
        <f t="shared" si="16"/>
        <v>-2.8143761523697214E-2</v>
      </c>
      <c r="H244" s="1">
        <v>3.023033533600541E-3</v>
      </c>
      <c r="I244" s="1">
        <f t="shared" si="17"/>
        <v>2.4017186152154518E-6</v>
      </c>
      <c r="J244" s="1">
        <f t="shared" si="18"/>
        <v>-2.8186397984097847E-2</v>
      </c>
      <c r="AR244" s="58"/>
      <c r="AS244" s="58"/>
      <c r="AT244" s="58"/>
      <c r="AU244" s="58"/>
      <c r="AV244" s="58"/>
      <c r="AW244" s="58"/>
      <c r="AX244" s="58"/>
      <c r="AY244" s="71"/>
      <c r="AZ244" s="58"/>
      <c r="BA244" s="58"/>
      <c r="BB244" s="58"/>
      <c r="BC244" s="58">
        <f t="shared" si="19"/>
        <v>1</v>
      </c>
      <c r="BD244" s="58">
        <f t="shared" si="20"/>
        <v>7.9144443227233846E-4</v>
      </c>
      <c r="BE244" s="58" t="e">
        <f t="shared" si="21"/>
        <v>#N/A</v>
      </c>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c r="CH244" s="58"/>
      <c r="CI244" s="58"/>
      <c r="CJ244" s="58"/>
      <c r="CK244" s="58"/>
      <c r="CL244" s="58"/>
      <c r="CM244" s="58"/>
      <c r="CN244" s="58"/>
      <c r="CO244" s="58"/>
      <c r="CP244" s="58"/>
      <c r="CQ244" s="58"/>
      <c r="CR244" s="58"/>
      <c r="CS244" s="58"/>
      <c r="CT244" s="58"/>
      <c r="CU244" s="58"/>
      <c r="CV244" s="58"/>
      <c r="CW244" s="58"/>
      <c r="CX244" s="58"/>
      <c r="CY244" s="58"/>
      <c r="CZ244" s="58"/>
      <c r="DA244" s="58"/>
      <c r="DB244" s="58"/>
      <c r="DC244" s="58"/>
      <c r="DD244" s="58"/>
      <c r="DE244" s="58"/>
      <c r="DF244" s="58"/>
      <c r="DG244" s="58"/>
      <c r="DH244" s="58"/>
      <c r="DI244" s="58"/>
      <c r="DJ244" s="58"/>
      <c r="DK244" s="58"/>
      <c r="DL244" s="58"/>
      <c r="DM244" s="58"/>
      <c r="DN244" s="58"/>
      <c r="DO244" s="58"/>
      <c r="DP244" s="58"/>
      <c r="DQ244" s="58"/>
      <c r="DR244" s="58"/>
      <c r="DS244" s="58"/>
      <c r="DT244" s="58"/>
      <c r="DU244" s="58"/>
      <c r="DV244" s="58"/>
      <c r="DW244" s="58"/>
      <c r="DX244" s="58"/>
      <c r="DY244" s="58"/>
      <c r="DZ244" s="58"/>
      <c r="EA244" s="58"/>
      <c r="EB244" s="58"/>
      <c r="EC244" s="58"/>
      <c r="ED244" s="58"/>
      <c r="EE244" s="58"/>
      <c r="EF244" s="58"/>
      <c r="EG244" s="58"/>
      <c r="EH244" s="58"/>
      <c r="EI244" s="58"/>
      <c r="EJ244" s="58"/>
      <c r="EK244" s="58"/>
      <c r="EL244" s="58"/>
      <c r="EM244" s="58"/>
      <c r="EN244" s="58"/>
      <c r="EO244" s="58"/>
    </row>
    <row r="245" spans="1:145" outlineLevel="1" x14ac:dyDescent="0.2">
      <c r="A245" s="16">
        <v>52</v>
      </c>
      <c r="B245" s="16">
        <v>0</v>
      </c>
      <c r="C245" s="1">
        <v>2.4218845858853836E-6</v>
      </c>
      <c r="D245" s="1">
        <f t="shared" si="13"/>
        <v>-2.4218845858853836E-6</v>
      </c>
      <c r="E245" s="1">
        <f t="shared" si="14"/>
        <v>4.8437750374971618E-6</v>
      </c>
      <c r="F245" s="1">
        <f t="shared" si="15"/>
        <v>-2.200857795837151E-3</v>
      </c>
      <c r="G245" s="1">
        <f t="shared" si="16"/>
        <v>-1.5562424140938122E-3</v>
      </c>
      <c r="H245" s="1">
        <v>2.6345785892403044E-5</v>
      </c>
      <c r="I245" s="1">
        <f t="shared" si="17"/>
        <v>6.3808288367589685E-11</v>
      </c>
      <c r="J245" s="1">
        <f t="shared" si="18"/>
        <v>-1.5562629147136109E-3</v>
      </c>
      <c r="AR245" s="58"/>
      <c r="AS245" s="58"/>
      <c r="AT245" s="58"/>
      <c r="AU245" s="58"/>
      <c r="AV245" s="58"/>
      <c r="AW245" s="58"/>
      <c r="AX245" s="58"/>
      <c r="AY245" s="71"/>
      <c r="AZ245" s="58"/>
      <c r="BA245" s="58"/>
      <c r="BB245" s="58"/>
      <c r="BC245" s="58">
        <f t="shared" si="19"/>
        <v>1</v>
      </c>
      <c r="BD245" s="58">
        <f t="shared" si="20"/>
        <v>2.4218845858853836E-6</v>
      </c>
      <c r="BE245" s="58" t="e">
        <f t="shared" si="21"/>
        <v>#N/A</v>
      </c>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c r="CB245" s="58"/>
      <c r="CC245" s="58"/>
      <c r="CD245" s="58"/>
      <c r="CE245" s="58"/>
      <c r="CF245" s="58"/>
      <c r="CG245" s="58"/>
      <c r="CH245" s="58"/>
      <c r="CI245" s="58"/>
      <c r="CJ245" s="58"/>
      <c r="CK245" s="58"/>
      <c r="CL245" s="58"/>
      <c r="CM245" s="58"/>
      <c r="CN245" s="58"/>
      <c r="CO245" s="58"/>
      <c r="CP245" s="58"/>
      <c r="CQ245" s="58"/>
      <c r="CR245" s="58"/>
      <c r="CS245" s="58"/>
      <c r="CT245" s="58"/>
      <c r="CU245" s="58"/>
      <c r="CV245" s="58"/>
      <c r="CW245" s="58"/>
      <c r="CX245" s="58"/>
      <c r="CY245" s="58"/>
      <c r="CZ245" s="58"/>
      <c r="DA245" s="58"/>
      <c r="DB245" s="58"/>
      <c r="DC245" s="58"/>
      <c r="DD245" s="58"/>
      <c r="DE245" s="58"/>
      <c r="DF245" s="58"/>
      <c r="DG245" s="58"/>
      <c r="DH245" s="58"/>
      <c r="DI245" s="58"/>
      <c r="DJ245" s="58"/>
      <c r="DK245" s="58"/>
      <c r="DL245" s="58"/>
      <c r="DM245" s="58"/>
      <c r="DN245" s="58"/>
      <c r="DO245" s="58"/>
      <c r="DP245" s="58"/>
      <c r="DQ245" s="58"/>
      <c r="DR245" s="58"/>
      <c r="DS245" s="58"/>
      <c r="DT245" s="58"/>
      <c r="DU245" s="58"/>
      <c r="DV245" s="58"/>
      <c r="DW245" s="58"/>
      <c r="DX245" s="58"/>
      <c r="DY245" s="58"/>
      <c r="DZ245" s="58"/>
      <c r="EA245" s="58"/>
      <c r="EB245" s="58"/>
      <c r="EC245" s="58"/>
      <c r="ED245" s="58"/>
      <c r="EE245" s="58"/>
      <c r="EF245" s="58"/>
      <c r="EG245" s="58"/>
      <c r="EH245" s="58"/>
      <c r="EI245" s="58"/>
      <c r="EJ245" s="58"/>
      <c r="EK245" s="58"/>
      <c r="EL245" s="58"/>
      <c r="EM245" s="58"/>
      <c r="EN245" s="58"/>
      <c r="EO245" s="58"/>
    </row>
    <row r="246" spans="1:145" outlineLevel="1" x14ac:dyDescent="0.2">
      <c r="A246" s="16">
        <v>53</v>
      </c>
      <c r="B246" s="16">
        <v>0</v>
      </c>
      <c r="C246" s="1">
        <v>2.7458082955251321E-2</v>
      </c>
      <c r="D246" s="1">
        <f t="shared" si="13"/>
        <v>-2.7458082955251321E-2</v>
      </c>
      <c r="E246" s="1">
        <f t="shared" si="14"/>
        <v>5.5684204117553981E-2</v>
      </c>
      <c r="F246" s="1">
        <f t="shared" si="15"/>
        <v>-0.23597500740026259</v>
      </c>
      <c r="G246" s="1">
        <f t="shared" si="16"/>
        <v>-0.1680277229485499</v>
      </c>
      <c r="H246" s="1">
        <v>6.9854118981640498E-2</v>
      </c>
      <c r="I246" s="1">
        <f t="shared" si="17"/>
        <v>2.1203269647842899E-3</v>
      </c>
      <c r="J246" s="1">
        <f t="shared" si="18"/>
        <v>-0.17422296818748936</v>
      </c>
      <c r="AR246" s="58"/>
      <c r="AS246" s="58"/>
      <c r="AT246" s="58"/>
      <c r="AU246" s="58"/>
      <c r="AV246" s="58"/>
      <c r="AW246" s="58"/>
      <c r="AX246" s="58"/>
      <c r="AY246" s="71"/>
      <c r="AZ246" s="58"/>
      <c r="BA246" s="58"/>
      <c r="BB246" s="58"/>
      <c r="BC246" s="58">
        <f t="shared" si="19"/>
        <v>1</v>
      </c>
      <c r="BD246" s="58">
        <f t="shared" si="20"/>
        <v>2.7458082955251321E-2</v>
      </c>
      <c r="BE246" s="58" t="e">
        <f t="shared" si="21"/>
        <v>#N/A</v>
      </c>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c r="CH246" s="58"/>
      <c r="CI246" s="58"/>
      <c r="CJ246" s="58"/>
      <c r="CK246" s="58"/>
      <c r="CL246" s="58"/>
      <c r="CM246" s="58"/>
      <c r="CN246" s="58"/>
      <c r="CO246" s="58"/>
      <c r="CP246" s="58"/>
      <c r="CQ246" s="58"/>
      <c r="CR246" s="58"/>
      <c r="CS246" s="58"/>
      <c r="CT246" s="58"/>
      <c r="CU246" s="58"/>
      <c r="CV246" s="58"/>
      <c r="CW246" s="58"/>
      <c r="CX246" s="58"/>
      <c r="CY246" s="58"/>
      <c r="CZ246" s="58"/>
      <c r="DA246" s="58"/>
      <c r="DB246" s="58"/>
      <c r="DC246" s="58"/>
      <c r="DD246" s="58"/>
      <c r="DE246" s="58"/>
      <c r="DF246" s="58"/>
      <c r="DG246" s="58"/>
      <c r="DH246" s="58"/>
      <c r="DI246" s="58"/>
      <c r="DJ246" s="58"/>
      <c r="DK246" s="58"/>
      <c r="DL246" s="58"/>
      <c r="DM246" s="58"/>
      <c r="DN246" s="58"/>
      <c r="DO246" s="58"/>
      <c r="DP246" s="58"/>
      <c r="DQ246" s="58"/>
      <c r="DR246" s="58"/>
      <c r="DS246" s="58"/>
      <c r="DT246" s="58"/>
      <c r="DU246" s="58"/>
      <c r="DV246" s="58"/>
      <c r="DW246" s="58"/>
      <c r="DX246" s="58"/>
      <c r="DY246" s="58"/>
      <c r="DZ246" s="58"/>
      <c r="EA246" s="58"/>
      <c r="EB246" s="58"/>
      <c r="EC246" s="58"/>
      <c r="ED246" s="58"/>
      <c r="EE246" s="58"/>
      <c r="EF246" s="58"/>
      <c r="EG246" s="58"/>
      <c r="EH246" s="58"/>
      <c r="EI246" s="58"/>
      <c r="EJ246" s="58"/>
      <c r="EK246" s="58"/>
      <c r="EL246" s="58"/>
      <c r="EM246" s="58"/>
      <c r="EN246" s="58"/>
      <c r="EO246" s="58"/>
    </row>
    <row r="247" spans="1:145" outlineLevel="1" x14ac:dyDescent="0.2">
      <c r="A247" s="16">
        <v>54</v>
      </c>
      <c r="B247" s="16">
        <v>0</v>
      </c>
      <c r="C247" s="1">
        <v>7.7398208661473382E-4</v>
      </c>
      <c r="D247" s="1">
        <f t="shared" si="13"/>
        <v>-7.7398208661473382E-4</v>
      </c>
      <c r="E247" s="1">
        <f t="shared" si="14"/>
        <v>1.5485635307811055E-3</v>
      </c>
      <c r="F247" s="1">
        <f t="shared" si="15"/>
        <v>-3.9351791964040282E-2</v>
      </c>
      <c r="G247" s="1">
        <f t="shared" si="16"/>
        <v>-2.7831306093981673E-2</v>
      </c>
      <c r="H247" s="1">
        <v>2.9516767443052709E-3</v>
      </c>
      <c r="I247" s="1">
        <f t="shared" si="17"/>
        <v>2.2930829315927233E-6</v>
      </c>
      <c r="J247" s="1">
        <f t="shared" si="18"/>
        <v>-2.7872471756708161E-2</v>
      </c>
      <c r="AR247" s="58"/>
      <c r="AS247" s="58"/>
      <c r="AT247" s="58"/>
      <c r="AU247" s="58"/>
      <c r="AV247" s="58"/>
      <c r="AW247" s="58"/>
      <c r="AX247" s="58"/>
      <c r="AY247" s="71"/>
      <c r="AZ247" s="58"/>
      <c r="BA247" s="58"/>
      <c r="BB247" s="58"/>
      <c r="BC247" s="58">
        <f t="shared" si="19"/>
        <v>1</v>
      </c>
      <c r="BD247" s="58">
        <f t="shared" si="20"/>
        <v>7.7398208661473382E-4</v>
      </c>
      <c r="BE247" s="58" t="e">
        <f t="shared" si="21"/>
        <v>#N/A</v>
      </c>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c r="CH247" s="58"/>
      <c r="CI247" s="58"/>
      <c r="CJ247" s="58"/>
      <c r="CK247" s="58"/>
      <c r="CL247" s="58"/>
      <c r="CM247" s="58"/>
      <c r="CN247" s="58"/>
      <c r="CO247" s="58"/>
      <c r="CP247" s="58"/>
      <c r="CQ247" s="58"/>
      <c r="CR247" s="58"/>
      <c r="CS247" s="58"/>
      <c r="CT247" s="58"/>
      <c r="CU247" s="58"/>
      <c r="CV247" s="58"/>
      <c r="CW247" s="58"/>
      <c r="CX247" s="58"/>
      <c r="CY247" s="58"/>
      <c r="CZ247" s="58"/>
      <c r="DA247" s="58"/>
      <c r="DB247" s="58"/>
      <c r="DC247" s="58"/>
      <c r="DD247" s="58"/>
      <c r="DE247" s="58"/>
      <c r="DF247" s="58"/>
      <c r="DG247" s="58"/>
      <c r="DH247" s="58"/>
      <c r="DI247" s="58"/>
      <c r="DJ247" s="58"/>
      <c r="DK247" s="58"/>
      <c r="DL247" s="58"/>
      <c r="DM247" s="58"/>
      <c r="DN247" s="58"/>
      <c r="DO247" s="58"/>
      <c r="DP247" s="58"/>
      <c r="DQ247" s="58"/>
      <c r="DR247" s="58"/>
      <c r="DS247" s="58"/>
      <c r="DT247" s="58"/>
      <c r="DU247" s="58"/>
      <c r="DV247" s="58"/>
      <c r="DW247" s="58"/>
      <c r="DX247" s="58"/>
      <c r="DY247" s="58"/>
      <c r="DZ247" s="58"/>
      <c r="EA247" s="58"/>
      <c r="EB247" s="58"/>
      <c r="EC247" s="58"/>
      <c r="ED247" s="58"/>
      <c r="EE247" s="58"/>
      <c r="EF247" s="58"/>
      <c r="EG247" s="58"/>
      <c r="EH247" s="58"/>
      <c r="EI247" s="58"/>
      <c r="EJ247" s="58"/>
      <c r="EK247" s="58"/>
      <c r="EL247" s="58"/>
      <c r="EM247" s="58"/>
      <c r="EN247" s="58"/>
      <c r="EO247" s="58"/>
    </row>
    <row r="248" spans="1:145" outlineLevel="1" x14ac:dyDescent="0.2">
      <c r="A248" s="16">
        <v>55</v>
      </c>
      <c r="B248" s="16">
        <v>0</v>
      </c>
      <c r="C248" s="1">
        <v>4.4917695312815433E-4</v>
      </c>
      <c r="D248" s="1">
        <f t="shared" si="13"/>
        <v>-4.4917695312815433E-4</v>
      </c>
      <c r="E248" s="1">
        <f t="shared" si="14"/>
        <v>8.9855572662930349E-4</v>
      </c>
      <c r="F248" s="1">
        <f t="shared" si="15"/>
        <v>-2.997591911233588E-2</v>
      </c>
      <c r="G248" s="1">
        <f t="shared" si="16"/>
        <v>-2.1198556642611641E-2</v>
      </c>
      <c r="H248" s="1">
        <v>1.874328637804727E-3</v>
      </c>
      <c r="I248" s="1">
        <f t="shared" si="17"/>
        <v>8.4386524184282912E-7</v>
      </c>
      <c r="J248" s="1">
        <f t="shared" si="18"/>
        <v>-2.1218451144507627E-2</v>
      </c>
      <c r="AR248" s="58"/>
      <c r="AS248" s="58"/>
      <c r="AT248" s="58"/>
      <c r="AU248" s="58"/>
      <c r="AV248" s="58"/>
      <c r="AW248" s="58"/>
      <c r="AX248" s="58"/>
      <c r="AY248" s="71"/>
      <c r="AZ248" s="58"/>
      <c r="BA248" s="58"/>
      <c r="BB248" s="58"/>
      <c r="BC248" s="58">
        <f t="shared" si="19"/>
        <v>1</v>
      </c>
      <c r="BD248" s="58">
        <f t="shared" si="20"/>
        <v>4.4917695312815433E-4</v>
      </c>
      <c r="BE248" s="58" t="e">
        <f t="shared" si="21"/>
        <v>#N/A</v>
      </c>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c r="CO248" s="58"/>
      <c r="CP248" s="58"/>
      <c r="CQ248" s="58"/>
      <c r="CR248" s="58"/>
      <c r="CS248" s="58"/>
      <c r="CT248" s="58"/>
      <c r="CU248" s="58"/>
      <c r="CV248" s="58"/>
      <c r="CW248" s="58"/>
      <c r="CX248" s="58"/>
      <c r="CY248" s="58"/>
      <c r="CZ248" s="58"/>
      <c r="DA248" s="58"/>
      <c r="DB248" s="58"/>
      <c r="DC248" s="58"/>
      <c r="DD248" s="58"/>
      <c r="DE248" s="58"/>
      <c r="DF248" s="58"/>
      <c r="DG248" s="58"/>
      <c r="DH248" s="58"/>
      <c r="DI248" s="58"/>
      <c r="DJ248" s="58"/>
      <c r="DK248" s="58"/>
      <c r="DL248" s="58"/>
      <c r="DM248" s="58"/>
      <c r="DN248" s="58"/>
      <c r="DO248" s="58"/>
      <c r="DP248" s="58"/>
      <c r="DQ248" s="58"/>
      <c r="DR248" s="58"/>
      <c r="DS248" s="58"/>
      <c r="DT248" s="58"/>
      <c r="DU248" s="58"/>
      <c r="DV248" s="58"/>
      <c r="DW248" s="58"/>
      <c r="DX248" s="58"/>
      <c r="DY248" s="58"/>
      <c r="DZ248" s="58"/>
      <c r="EA248" s="58"/>
      <c r="EB248" s="58"/>
      <c r="EC248" s="58"/>
      <c r="ED248" s="58"/>
      <c r="EE248" s="58"/>
      <c r="EF248" s="58"/>
      <c r="EG248" s="58"/>
      <c r="EH248" s="58"/>
      <c r="EI248" s="58"/>
      <c r="EJ248" s="58"/>
      <c r="EK248" s="58"/>
      <c r="EL248" s="58"/>
      <c r="EM248" s="58"/>
      <c r="EN248" s="58"/>
      <c r="EO248" s="58"/>
    </row>
    <row r="249" spans="1:145" outlineLevel="1" x14ac:dyDescent="0.2">
      <c r="A249" s="16">
        <v>56</v>
      </c>
      <c r="B249" s="16">
        <v>0</v>
      </c>
      <c r="C249" s="1">
        <v>7.6788791983778736E-3</v>
      </c>
      <c r="D249" s="1">
        <f t="shared" si="13"/>
        <v>-7.6788791983778736E-3</v>
      </c>
      <c r="E249" s="1">
        <f t="shared" si="14"/>
        <v>1.5417027189386071E-2</v>
      </c>
      <c r="F249" s="1">
        <f t="shared" si="15"/>
        <v>-0.12416532200814392</v>
      </c>
      <c r="G249" s="1">
        <f t="shared" si="16"/>
        <v>-8.7967611508200899E-2</v>
      </c>
      <c r="H249" s="1">
        <v>1.2536845898671194E-2</v>
      </c>
      <c r="I249" s="1">
        <f t="shared" si="17"/>
        <v>9.8245572678153006E-5</v>
      </c>
      <c r="J249" s="1">
        <f t="shared" si="18"/>
        <v>-8.8524269255023574E-2</v>
      </c>
      <c r="AR249" s="58"/>
      <c r="AS249" s="58"/>
      <c r="AT249" s="58"/>
      <c r="AU249" s="58"/>
      <c r="AV249" s="58"/>
      <c r="AW249" s="58"/>
      <c r="AX249" s="58"/>
      <c r="AY249" s="71"/>
      <c r="AZ249" s="58"/>
      <c r="BA249" s="58"/>
      <c r="BB249" s="58"/>
      <c r="BC249" s="58">
        <f t="shared" si="19"/>
        <v>1</v>
      </c>
      <c r="BD249" s="58">
        <f t="shared" si="20"/>
        <v>7.6788791983778736E-3</v>
      </c>
      <c r="BE249" s="58" t="e">
        <f t="shared" si="21"/>
        <v>#N/A</v>
      </c>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c r="CO249" s="58"/>
      <c r="CP249" s="58"/>
      <c r="CQ249" s="58"/>
      <c r="CR249" s="58"/>
      <c r="CS249" s="58"/>
      <c r="CT249" s="58"/>
      <c r="CU249" s="58"/>
      <c r="CV249" s="58"/>
      <c r="CW249" s="58"/>
      <c r="CX249" s="58"/>
      <c r="CY249" s="58"/>
      <c r="CZ249" s="58"/>
      <c r="DA249" s="58"/>
      <c r="DB249" s="58"/>
      <c r="DC249" s="58"/>
      <c r="DD249" s="58"/>
      <c r="DE249" s="58"/>
      <c r="DF249" s="58"/>
      <c r="DG249" s="58"/>
      <c r="DH249" s="58"/>
      <c r="DI249" s="58"/>
      <c r="DJ249" s="58"/>
      <c r="DK249" s="58"/>
      <c r="DL249" s="58"/>
      <c r="DM249" s="58"/>
      <c r="DN249" s="58"/>
      <c r="DO249" s="58"/>
      <c r="DP249" s="58"/>
      <c r="DQ249" s="58"/>
      <c r="DR249" s="58"/>
      <c r="DS249" s="58"/>
      <c r="DT249" s="58"/>
      <c r="DU249" s="58"/>
      <c r="DV249" s="58"/>
      <c r="DW249" s="58"/>
      <c r="DX249" s="58"/>
      <c r="DY249" s="58"/>
      <c r="DZ249" s="58"/>
      <c r="EA249" s="58"/>
      <c r="EB249" s="58"/>
      <c r="EC249" s="58"/>
      <c r="ED249" s="58"/>
      <c r="EE249" s="58"/>
      <c r="EF249" s="58"/>
      <c r="EG249" s="58"/>
      <c r="EH249" s="58"/>
      <c r="EI249" s="58"/>
      <c r="EJ249" s="58"/>
      <c r="EK249" s="58"/>
      <c r="EL249" s="58"/>
      <c r="EM249" s="58"/>
      <c r="EN249" s="58"/>
      <c r="EO249" s="58"/>
    </row>
    <row r="250" spans="1:145" outlineLevel="1" x14ac:dyDescent="0.2">
      <c r="A250" s="16">
        <v>57</v>
      </c>
      <c r="B250" s="16">
        <v>0</v>
      </c>
      <c r="C250" s="1">
        <v>3.1723264147006182E-7</v>
      </c>
      <c r="D250" s="1">
        <f t="shared" si="13"/>
        <v>-3.1723264147006182E-7</v>
      </c>
      <c r="E250" s="1">
        <f t="shared" si="14"/>
        <v>6.344653835139901E-7</v>
      </c>
      <c r="F250" s="1">
        <f t="shared" si="15"/>
        <v>-7.9653335367327219E-4</v>
      </c>
      <c r="G250" s="1">
        <f t="shared" si="16"/>
        <v>-5.6323418052053843E-4</v>
      </c>
      <c r="H250" s="1">
        <v>4.808549885737522E-6</v>
      </c>
      <c r="I250" s="1">
        <f t="shared" si="17"/>
        <v>1.5254368009480514E-12</v>
      </c>
      <c r="J250" s="1">
        <f t="shared" si="18"/>
        <v>-5.6323553469524938E-4</v>
      </c>
      <c r="AR250" s="58"/>
      <c r="AS250" s="58"/>
      <c r="AT250" s="58"/>
      <c r="AU250" s="58"/>
      <c r="AV250" s="58"/>
      <c r="AW250" s="58"/>
      <c r="AX250" s="58"/>
      <c r="AY250" s="71"/>
      <c r="AZ250" s="58"/>
      <c r="BA250" s="58"/>
      <c r="BB250" s="58"/>
      <c r="BC250" s="58">
        <f t="shared" si="19"/>
        <v>1</v>
      </c>
      <c r="BD250" s="58">
        <f t="shared" si="20"/>
        <v>3.1723264147006182E-7</v>
      </c>
      <c r="BE250" s="58" t="e">
        <f t="shared" si="21"/>
        <v>#N/A</v>
      </c>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c r="CB250" s="58"/>
      <c r="CC250" s="58"/>
      <c r="CD250" s="58"/>
      <c r="CE250" s="58"/>
      <c r="CF250" s="58"/>
      <c r="CG250" s="58"/>
      <c r="CH250" s="58"/>
      <c r="CI250" s="58"/>
      <c r="CJ250" s="58"/>
      <c r="CK250" s="58"/>
      <c r="CL250" s="58"/>
      <c r="CM250" s="58"/>
      <c r="CN250" s="58"/>
      <c r="CO250" s="58"/>
      <c r="CP250" s="58"/>
      <c r="CQ250" s="58"/>
      <c r="CR250" s="58"/>
      <c r="CS250" s="58"/>
      <c r="CT250" s="58"/>
      <c r="CU250" s="58"/>
      <c r="CV250" s="58"/>
      <c r="CW250" s="58"/>
      <c r="CX250" s="58"/>
      <c r="CY250" s="58"/>
      <c r="CZ250" s="58"/>
      <c r="DA250" s="58"/>
      <c r="DB250" s="58"/>
      <c r="DC250" s="58"/>
      <c r="DD250" s="58"/>
      <c r="DE250" s="58"/>
      <c r="DF250" s="58"/>
      <c r="DG250" s="58"/>
      <c r="DH250" s="58"/>
      <c r="DI250" s="58"/>
      <c r="DJ250" s="58"/>
      <c r="DK250" s="58"/>
      <c r="DL250" s="58"/>
      <c r="DM250" s="58"/>
      <c r="DN250" s="58"/>
      <c r="DO250" s="58"/>
      <c r="DP250" s="58"/>
      <c r="DQ250" s="58"/>
      <c r="DR250" s="58"/>
      <c r="DS250" s="58"/>
      <c r="DT250" s="58"/>
      <c r="DU250" s="58"/>
      <c r="DV250" s="58"/>
      <c r="DW250" s="58"/>
      <c r="DX250" s="58"/>
      <c r="DY250" s="58"/>
      <c r="DZ250" s="58"/>
      <c r="EA250" s="58"/>
      <c r="EB250" s="58"/>
      <c r="EC250" s="58"/>
      <c r="ED250" s="58"/>
      <c r="EE250" s="58"/>
      <c r="EF250" s="58"/>
      <c r="EG250" s="58"/>
      <c r="EH250" s="58"/>
      <c r="EI250" s="58"/>
      <c r="EJ250" s="58"/>
      <c r="EK250" s="58"/>
      <c r="EL250" s="58"/>
      <c r="EM250" s="58"/>
      <c r="EN250" s="58"/>
      <c r="EO250" s="58"/>
    </row>
    <row r="251" spans="1:145" outlineLevel="1" x14ac:dyDescent="0.2">
      <c r="A251" s="16">
        <v>58</v>
      </c>
      <c r="B251" s="16">
        <v>0</v>
      </c>
      <c r="C251" s="1">
        <v>6.5976722170338687E-7</v>
      </c>
      <c r="D251" s="1">
        <f t="shared" si="13"/>
        <v>-6.5976722170338687E-7</v>
      </c>
      <c r="E251" s="1">
        <f t="shared" si="14"/>
        <v>1.3195348786107714E-6</v>
      </c>
      <c r="F251" s="1">
        <f t="shared" si="15"/>
        <v>-1.1487100933702862E-3</v>
      </c>
      <c r="G251" s="1">
        <f t="shared" si="16"/>
        <v>-8.122608306427566E-4</v>
      </c>
      <c r="H251" s="1">
        <v>8.9191668723658896E-6</v>
      </c>
      <c r="I251" s="1">
        <f t="shared" si="17"/>
        <v>5.8846303157410636E-12</v>
      </c>
      <c r="J251" s="1">
        <f t="shared" si="18"/>
        <v>-8.1226445301193421E-4</v>
      </c>
      <c r="AR251" s="58"/>
      <c r="AS251" s="58"/>
      <c r="AT251" s="58"/>
      <c r="AU251" s="58"/>
      <c r="AV251" s="58"/>
      <c r="AW251" s="58"/>
      <c r="AX251" s="58"/>
      <c r="AY251" s="71"/>
      <c r="AZ251" s="58"/>
      <c r="BA251" s="58"/>
      <c r="BB251" s="58"/>
      <c r="BC251" s="58">
        <f t="shared" si="19"/>
        <v>1</v>
      </c>
      <c r="BD251" s="58">
        <f t="shared" si="20"/>
        <v>6.5976722170338687E-7</v>
      </c>
      <c r="BE251" s="58" t="e">
        <f t="shared" si="21"/>
        <v>#N/A</v>
      </c>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c r="CB251" s="58"/>
      <c r="CC251" s="58"/>
      <c r="CD251" s="58"/>
      <c r="CE251" s="58"/>
      <c r="CF251" s="58"/>
      <c r="CG251" s="58"/>
      <c r="CH251" s="58"/>
      <c r="CI251" s="58"/>
      <c r="CJ251" s="58"/>
      <c r="CK251" s="58"/>
      <c r="CL251" s="58"/>
      <c r="CM251" s="58"/>
      <c r="CN251" s="58"/>
      <c r="CO251" s="58"/>
      <c r="CP251" s="58"/>
      <c r="CQ251" s="58"/>
      <c r="CR251" s="58"/>
      <c r="CS251" s="58"/>
      <c r="CT251" s="58"/>
      <c r="CU251" s="58"/>
      <c r="CV251" s="58"/>
      <c r="CW251" s="58"/>
      <c r="CX251" s="58"/>
      <c r="CY251" s="58"/>
      <c r="CZ251" s="58"/>
      <c r="DA251" s="58"/>
      <c r="DB251" s="58"/>
      <c r="DC251" s="58"/>
      <c r="DD251" s="58"/>
      <c r="DE251" s="58"/>
      <c r="DF251" s="58"/>
      <c r="DG251" s="58"/>
      <c r="DH251" s="58"/>
      <c r="DI251" s="58"/>
      <c r="DJ251" s="58"/>
      <c r="DK251" s="58"/>
      <c r="DL251" s="58"/>
      <c r="DM251" s="58"/>
      <c r="DN251" s="58"/>
      <c r="DO251" s="58"/>
      <c r="DP251" s="58"/>
      <c r="DQ251" s="58"/>
      <c r="DR251" s="58"/>
      <c r="DS251" s="58"/>
      <c r="DT251" s="58"/>
      <c r="DU251" s="58"/>
      <c r="DV251" s="58"/>
      <c r="DW251" s="58"/>
      <c r="DX251" s="58"/>
      <c r="DY251" s="58"/>
      <c r="DZ251" s="58"/>
      <c r="EA251" s="58"/>
      <c r="EB251" s="58"/>
      <c r="EC251" s="58"/>
      <c r="ED251" s="58"/>
      <c r="EE251" s="58"/>
      <c r="EF251" s="58"/>
      <c r="EG251" s="58"/>
      <c r="EH251" s="58"/>
      <c r="EI251" s="58"/>
      <c r="EJ251" s="58"/>
      <c r="EK251" s="58"/>
      <c r="EL251" s="58"/>
      <c r="EM251" s="58"/>
      <c r="EN251" s="58"/>
      <c r="EO251" s="58"/>
    </row>
    <row r="252" spans="1:145" outlineLevel="1" x14ac:dyDescent="0.2">
      <c r="A252" s="16">
        <v>59</v>
      </c>
      <c r="B252" s="16">
        <v>0</v>
      </c>
      <c r="C252" s="1">
        <v>1.4887165991358211E-5</v>
      </c>
      <c r="D252" s="1">
        <f t="shared" si="13"/>
        <v>-1.4887165991358211E-5</v>
      </c>
      <c r="E252" s="1">
        <f t="shared" si="14"/>
        <v>2.9774553612795695E-5</v>
      </c>
      <c r="F252" s="1">
        <f t="shared" si="15"/>
        <v>-5.4566064190846395E-3</v>
      </c>
      <c r="G252" s="1">
        <f t="shared" si="16"/>
        <v>-3.8584177615142872E-3</v>
      </c>
      <c r="H252" s="1">
        <v>1.506137706064197E-4</v>
      </c>
      <c r="I252" s="1">
        <f t="shared" si="17"/>
        <v>2.2425833482182994E-9</v>
      </c>
      <c r="J252" s="1">
        <f t="shared" si="18"/>
        <v>-3.8587083597645911E-3</v>
      </c>
      <c r="AR252" s="58"/>
      <c r="AS252" s="58"/>
      <c r="AT252" s="58"/>
      <c r="AU252" s="58"/>
      <c r="AV252" s="58"/>
      <c r="AW252" s="58"/>
      <c r="AX252" s="58"/>
      <c r="AY252" s="71"/>
      <c r="AZ252" s="58"/>
      <c r="BA252" s="58"/>
      <c r="BB252" s="58"/>
      <c r="BC252" s="58">
        <f t="shared" si="19"/>
        <v>1</v>
      </c>
      <c r="BD252" s="58">
        <f t="shared" si="20"/>
        <v>1.4887165991358211E-5</v>
      </c>
      <c r="BE252" s="58" t="e">
        <f t="shared" si="21"/>
        <v>#N/A</v>
      </c>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c r="CB252" s="58"/>
      <c r="CC252" s="58"/>
      <c r="CD252" s="58"/>
      <c r="CE252" s="58"/>
      <c r="CF252" s="58"/>
      <c r="CG252" s="58"/>
      <c r="CH252" s="58"/>
      <c r="CI252" s="58"/>
      <c r="CJ252" s="58"/>
      <c r="CK252" s="58"/>
      <c r="CL252" s="58"/>
      <c r="CM252" s="58"/>
      <c r="CN252" s="58"/>
      <c r="CO252" s="58"/>
      <c r="CP252" s="58"/>
      <c r="CQ252" s="58"/>
      <c r="CR252" s="58"/>
      <c r="CS252" s="58"/>
      <c r="CT252" s="58"/>
      <c r="CU252" s="58"/>
      <c r="CV252" s="58"/>
      <c r="CW252" s="58"/>
      <c r="CX252" s="58"/>
      <c r="CY252" s="58"/>
      <c r="CZ252" s="58"/>
      <c r="DA252" s="58"/>
      <c r="DB252" s="58"/>
      <c r="DC252" s="58"/>
      <c r="DD252" s="58"/>
      <c r="DE252" s="58"/>
      <c r="DF252" s="58"/>
      <c r="DG252" s="58"/>
      <c r="DH252" s="58"/>
      <c r="DI252" s="58"/>
      <c r="DJ252" s="58"/>
      <c r="DK252" s="58"/>
      <c r="DL252" s="58"/>
      <c r="DM252" s="58"/>
      <c r="DN252" s="58"/>
      <c r="DO252" s="58"/>
      <c r="DP252" s="58"/>
      <c r="DQ252" s="58"/>
      <c r="DR252" s="58"/>
      <c r="DS252" s="58"/>
      <c r="DT252" s="58"/>
      <c r="DU252" s="58"/>
      <c r="DV252" s="58"/>
      <c r="DW252" s="58"/>
      <c r="DX252" s="58"/>
      <c r="DY252" s="58"/>
      <c r="DZ252" s="58"/>
      <c r="EA252" s="58"/>
      <c r="EB252" s="58"/>
      <c r="EC252" s="58"/>
      <c r="ED252" s="58"/>
      <c r="EE252" s="58"/>
      <c r="EF252" s="58"/>
      <c r="EG252" s="58"/>
      <c r="EH252" s="58"/>
      <c r="EI252" s="58"/>
      <c r="EJ252" s="58"/>
      <c r="EK252" s="58"/>
      <c r="EL252" s="58"/>
      <c r="EM252" s="58"/>
      <c r="EN252" s="58"/>
      <c r="EO252" s="58"/>
    </row>
    <row r="253" spans="1:145" outlineLevel="1" x14ac:dyDescent="0.2">
      <c r="A253" s="16">
        <v>60</v>
      </c>
      <c r="B253" s="16">
        <v>0</v>
      </c>
      <c r="C253" s="1">
        <v>5.3958715838285872E-5</v>
      </c>
      <c r="D253" s="1">
        <f t="shared" si="13"/>
        <v>-5.3958715838285872E-5</v>
      </c>
      <c r="E253" s="1">
        <f t="shared" si="14"/>
        <v>1.079203433241933E-4</v>
      </c>
      <c r="F253" s="1">
        <f t="shared" si="15"/>
        <v>-1.0388471654877503E-2</v>
      </c>
      <c r="G253" s="1">
        <f t="shared" si="16"/>
        <v>-7.3458578490474746E-3</v>
      </c>
      <c r="H253" s="1">
        <v>4.3337638985629099E-4</v>
      </c>
      <c r="I253" s="1">
        <f t="shared" si="17"/>
        <v>2.3395834535675722E-8</v>
      </c>
      <c r="J253" s="1">
        <f t="shared" si="18"/>
        <v>-7.3474501272855243E-3</v>
      </c>
      <c r="AR253" s="58"/>
      <c r="AS253" s="58"/>
      <c r="AT253" s="58"/>
      <c r="AU253" s="58"/>
      <c r="AV253" s="58"/>
      <c r="AW253" s="58"/>
      <c r="AX253" s="58"/>
      <c r="AY253" s="71"/>
      <c r="AZ253" s="58"/>
      <c r="BA253" s="58"/>
      <c r="BB253" s="58"/>
      <c r="BC253" s="58">
        <f t="shared" si="19"/>
        <v>1</v>
      </c>
      <c r="BD253" s="58">
        <f t="shared" si="20"/>
        <v>5.3958715838285872E-5</v>
      </c>
      <c r="BE253" s="58" t="e">
        <f t="shared" si="21"/>
        <v>#N/A</v>
      </c>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c r="CH253" s="58"/>
      <c r="CI253" s="58"/>
      <c r="CJ253" s="58"/>
      <c r="CK253" s="58"/>
      <c r="CL253" s="58"/>
      <c r="CM253" s="58"/>
      <c r="CN253" s="58"/>
      <c r="CO253" s="58"/>
      <c r="CP253" s="58"/>
      <c r="CQ253" s="58"/>
      <c r="CR253" s="58"/>
      <c r="CS253" s="58"/>
      <c r="CT253" s="58"/>
      <c r="CU253" s="58"/>
      <c r="CV253" s="58"/>
      <c r="CW253" s="58"/>
      <c r="CX253" s="58"/>
      <c r="CY253" s="58"/>
      <c r="CZ253" s="58"/>
      <c r="DA253" s="58"/>
      <c r="DB253" s="58"/>
      <c r="DC253" s="58"/>
      <c r="DD253" s="58"/>
      <c r="DE253" s="58"/>
      <c r="DF253" s="58"/>
      <c r="DG253" s="58"/>
      <c r="DH253" s="58"/>
      <c r="DI253" s="58"/>
      <c r="DJ253" s="58"/>
      <c r="DK253" s="58"/>
      <c r="DL253" s="58"/>
      <c r="DM253" s="58"/>
      <c r="DN253" s="58"/>
      <c r="DO253" s="58"/>
      <c r="DP253" s="58"/>
      <c r="DQ253" s="58"/>
      <c r="DR253" s="58"/>
      <c r="DS253" s="58"/>
      <c r="DT253" s="58"/>
      <c r="DU253" s="58"/>
      <c r="DV253" s="58"/>
      <c r="DW253" s="58"/>
      <c r="DX253" s="58"/>
      <c r="DY253" s="58"/>
      <c r="DZ253" s="58"/>
      <c r="EA253" s="58"/>
      <c r="EB253" s="58"/>
      <c r="EC253" s="58"/>
      <c r="ED253" s="58"/>
      <c r="EE253" s="58"/>
      <c r="EF253" s="58"/>
      <c r="EG253" s="58"/>
      <c r="EH253" s="58"/>
      <c r="EI253" s="58"/>
      <c r="EJ253" s="58"/>
      <c r="EK253" s="58"/>
      <c r="EL253" s="58"/>
      <c r="EM253" s="58"/>
      <c r="EN253" s="58"/>
      <c r="EO253" s="58"/>
    </row>
    <row r="254" spans="1:145" outlineLevel="1" x14ac:dyDescent="0.2">
      <c r="A254" s="16">
        <v>61</v>
      </c>
      <c r="B254" s="16">
        <v>0</v>
      </c>
      <c r="C254" s="1">
        <v>3.9816007514922506E-4</v>
      </c>
      <c r="D254" s="1">
        <f t="shared" si="13"/>
        <v>-3.9816007514922506E-4</v>
      </c>
      <c r="E254" s="1">
        <f t="shared" si="14"/>
        <v>7.9647872383708509E-4</v>
      </c>
      <c r="F254" s="1">
        <f t="shared" si="15"/>
        <v>-2.822195464238941E-2</v>
      </c>
      <c r="G254" s="1">
        <f t="shared" si="16"/>
        <v>-1.9957922480576536E-2</v>
      </c>
      <c r="H254" s="1">
        <v>1.7507474690242309E-3</v>
      </c>
      <c r="I254" s="1">
        <f t="shared" si="17"/>
        <v>6.9857843734472927E-7</v>
      </c>
      <c r="J254" s="1">
        <f t="shared" si="18"/>
        <v>-1.9975416095241848E-2</v>
      </c>
      <c r="AR254" s="58"/>
      <c r="AS254" s="58"/>
      <c r="AT254" s="58"/>
      <c r="AU254" s="58"/>
      <c r="AV254" s="58"/>
      <c r="AW254" s="58"/>
      <c r="AX254" s="58"/>
      <c r="AY254" s="71"/>
      <c r="AZ254" s="58"/>
      <c r="BA254" s="58"/>
      <c r="BB254" s="58"/>
      <c r="BC254" s="58">
        <f t="shared" si="19"/>
        <v>1</v>
      </c>
      <c r="BD254" s="58">
        <f t="shared" si="20"/>
        <v>3.9816007514922506E-4</v>
      </c>
      <c r="BE254" s="58" t="e">
        <f t="shared" si="21"/>
        <v>#N/A</v>
      </c>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c r="CH254" s="58"/>
      <c r="CI254" s="58"/>
      <c r="CJ254" s="58"/>
      <c r="CK254" s="58"/>
      <c r="CL254" s="58"/>
      <c r="CM254" s="58"/>
      <c r="CN254" s="58"/>
      <c r="CO254" s="58"/>
      <c r="CP254" s="58"/>
      <c r="CQ254" s="58"/>
      <c r="CR254" s="58"/>
      <c r="CS254" s="58"/>
      <c r="CT254" s="58"/>
      <c r="CU254" s="58"/>
      <c r="CV254" s="58"/>
      <c r="CW254" s="58"/>
      <c r="CX254" s="58"/>
      <c r="CY254" s="58"/>
      <c r="CZ254" s="58"/>
      <c r="DA254" s="58"/>
      <c r="DB254" s="58"/>
      <c r="DC254" s="58"/>
      <c r="DD254" s="58"/>
      <c r="DE254" s="58"/>
      <c r="DF254" s="58"/>
      <c r="DG254" s="58"/>
      <c r="DH254" s="58"/>
      <c r="DI254" s="58"/>
      <c r="DJ254" s="58"/>
      <c r="DK254" s="58"/>
      <c r="DL254" s="58"/>
      <c r="DM254" s="58"/>
      <c r="DN254" s="58"/>
      <c r="DO254" s="58"/>
      <c r="DP254" s="58"/>
      <c r="DQ254" s="58"/>
      <c r="DR254" s="58"/>
      <c r="DS254" s="58"/>
      <c r="DT254" s="58"/>
      <c r="DU254" s="58"/>
      <c r="DV254" s="58"/>
      <c r="DW254" s="58"/>
      <c r="DX254" s="58"/>
      <c r="DY254" s="58"/>
      <c r="DZ254" s="58"/>
      <c r="EA254" s="58"/>
      <c r="EB254" s="58"/>
      <c r="EC254" s="58"/>
      <c r="ED254" s="58"/>
      <c r="EE254" s="58"/>
      <c r="EF254" s="58"/>
      <c r="EG254" s="58"/>
      <c r="EH254" s="58"/>
      <c r="EI254" s="58"/>
      <c r="EJ254" s="58"/>
      <c r="EK254" s="58"/>
      <c r="EL254" s="58"/>
      <c r="EM254" s="58"/>
      <c r="EN254" s="58"/>
      <c r="EO254" s="58"/>
    </row>
    <row r="255" spans="1:145" outlineLevel="1" x14ac:dyDescent="0.2">
      <c r="A255" s="16">
        <v>62</v>
      </c>
      <c r="B255" s="16">
        <v>0</v>
      </c>
      <c r="C255" s="1">
        <v>8.6434447739086518E-6</v>
      </c>
      <c r="D255" s="1">
        <f t="shared" si="13"/>
        <v>-8.6434447739086518E-6</v>
      </c>
      <c r="E255" s="1">
        <f t="shared" si="14"/>
        <v>1.7286964257418785E-5</v>
      </c>
      <c r="F255" s="1">
        <f t="shared" si="15"/>
        <v>-4.1577595237602171E-3</v>
      </c>
      <c r="G255" s="1">
        <f t="shared" si="16"/>
        <v>-2.9399863067184448E-3</v>
      </c>
      <c r="H255" s="1">
        <v>9.4951413251977796E-5</v>
      </c>
      <c r="I255" s="1">
        <f t="shared" si="17"/>
        <v>8.2079232583888194E-10</v>
      </c>
      <c r="J255" s="1">
        <f t="shared" si="18"/>
        <v>-2.9401258945864549E-3</v>
      </c>
      <c r="AR255" s="58"/>
      <c r="AS255" s="58"/>
      <c r="AT255" s="58"/>
      <c r="AU255" s="58"/>
      <c r="AV255" s="58"/>
      <c r="AW255" s="58"/>
      <c r="AX255" s="58"/>
      <c r="AY255" s="71"/>
      <c r="AZ255" s="58"/>
      <c r="BA255" s="58"/>
      <c r="BB255" s="58"/>
      <c r="BC255" s="58">
        <f t="shared" si="19"/>
        <v>1</v>
      </c>
      <c r="BD255" s="58">
        <f t="shared" si="20"/>
        <v>8.6434447739086518E-6</v>
      </c>
      <c r="BE255" s="58" t="e">
        <f t="shared" si="21"/>
        <v>#N/A</v>
      </c>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c r="CH255" s="58"/>
      <c r="CI255" s="58"/>
      <c r="CJ255" s="58"/>
      <c r="CK255" s="58"/>
      <c r="CL255" s="58"/>
      <c r="CM255" s="58"/>
      <c r="CN255" s="58"/>
      <c r="CO255" s="58"/>
      <c r="CP255" s="58"/>
      <c r="CQ255" s="58"/>
      <c r="CR255" s="58"/>
      <c r="CS255" s="58"/>
      <c r="CT255" s="58"/>
      <c r="CU255" s="58"/>
      <c r="CV255" s="58"/>
      <c r="CW255" s="58"/>
      <c r="CX255" s="58"/>
      <c r="CY255" s="58"/>
      <c r="CZ255" s="58"/>
      <c r="DA255" s="58"/>
      <c r="DB255" s="58"/>
      <c r="DC255" s="58"/>
      <c r="DD255" s="58"/>
      <c r="DE255" s="58"/>
      <c r="DF255" s="58"/>
      <c r="DG255" s="58"/>
      <c r="DH255" s="58"/>
      <c r="DI255" s="58"/>
      <c r="DJ255" s="58"/>
      <c r="DK255" s="58"/>
      <c r="DL255" s="58"/>
      <c r="DM255" s="58"/>
      <c r="DN255" s="58"/>
      <c r="DO255" s="58"/>
      <c r="DP255" s="58"/>
      <c r="DQ255" s="58"/>
      <c r="DR255" s="58"/>
      <c r="DS255" s="58"/>
      <c r="DT255" s="58"/>
      <c r="DU255" s="58"/>
      <c r="DV255" s="58"/>
      <c r="DW255" s="58"/>
      <c r="DX255" s="58"/>
      <c r="DY255" s="58"/>
      <c r="DZ255" s="58"/>
      <c r="EA255" s="58"/>
      <c r="EB255" s="58"/>
      <c r="EC255" s="58"/>
      <c r="ED255" s="58"/>
      <c r="EE255" s="58"/>
      <c r="EF255" s="58"/>
      <c r="EG255" s="58"/>
      <c r="EH255" s="58"/>
      <c r="EI255" s="58"/>
      <c r="EJ255" s="58"/>
      <c r="EK255" s="58"/>
      <c r="EL255" s="58"/>
      <c r="EM255" s="58"/>
      <c r="EN255" s="58"/>
      <c r="EO255" s="58"/>
    </row>
    <row r="256" spans="1:145" outlineLevel="1" x14ac:dyDescent="0.2">
      <c r="A256" s="16">
        <v>63</v>
      </c>
      <c r="B256" s="16">
        <v>0</v>
      </c>
      <c r="C256" s="1">
        <v>1.6575140923465984E-5</v>
      </c>
      <c r="D256" s="1">
        <f t="shared" si="13"/>
        <v>-1.6575140923465984E-5</v>
      </c>
      <c r="E256" s="1">
        <f t="shared" si="14"/>
        <v>3.3150556585343033E-5</v>
      </c>
      <c r="F256" s="1">
        <f t="shared" si="15"/>
        <v>-5.7576520027996687E-3</v>
      </c>
      <c r="G256" s="1">
        <f t="shared" si="16"/>
        <v>-4.0712916455734873E-3</v>
      </c>
      <c r="H256" s="1">
        <v>1.3538172236653972E-4</v>
      </c>
      <c r="I256" s="1">
        <f t="shared" si="17"/>
        <v>2.2443121602868921E-9</v>
      </c>
      <c r="J256" s="1">
        <f t="shared" si="18"/>
        <v>-4.0715672627965709E-3</v>
      </c>
      <c r="AR256" s="58"/>
      <c r="AS256" s="58"/>
      <c r="AT256" s="58"/>
      <c r="AU256" s="58"/>
      <c r="AV256" s="58"/>
      <c r="AW256" s="58"/>
      <c r="AX256" s="58"/>
      <c r="AY256" s="71"/>
      <c r="AZ256" s="58"/>
      <c r="BA256" s="58"/>
      <c r="BB256" s="58"/>
      <c r="BC256" s="58">
        <f t="shared" si="19"/>
        <v>1</v>
      </c>
      <c r="BD256" s="58">
        <f t="shared" si="20"/>
        <v>1.6575140923465984E-5</v>
      </c>
      <c r="BE256" s="58" t="e">
        <f t="shared" si="21"/>
        <v>#N/A</v>
      </c>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c r="CO256" s="58"/>
      <c r="CP256" s="58"/>
      <c r="CQ256" s="58"/>
      <c r="CR256" s="58"/>
      <c r="CS256" s="58"/>
      <c r="CT256" s="58"/>
      <c r="CU256" s="58"/>
      <c r="CV256" s="58"/>
      <c r="CW256" s="58"/>
      <c r="CX256" s="58"/>
      <c r="CY256" s="58"/>
      <c r="CZ256" s="58"/>
      <c r="DA256" s="58"/>
      <c r="DB256" s="58"/>
      <c r="DC256" s="58"/>
      <c r="DD256" s="58"/>
      <c r="DE256" s="58"/>
      <c r="DF256" s="58"/>
      <c r="DG256" s="58"/>
      <c r="DH256" s="58"/>
      <c r="DI256" s="58"/>
      <c r="DJ256" s="58"/>
      <c r="DK256" s="58"/>
      <c r="DL256" s="58"/>
      <c r="DM256" s="58"/>
      <c r="DN256" s="58"/>
      <c r="DO256" s="58"/>
      <c r="DP256" s="58"/>
      <c r="DQ256" s="58"/>
      <c r="DR256" s="58"/>
      <c r="DS256" s="58"/>
      <c r="DT256" s="58"/>
      <c r="DU256" s="58"/>
      <c r="DV256" s="58"/>
      <c r="DW256" s="58"/>
      <c r="DX256" s="58"/>
      <c r="DY256" s="58"/>
      <c r="DZ256" s="58"/>
      <c r="EA256" s="58"/>
      <c r="EB256" s="58"/>
      <c r="EC256" s="58"/>
      <c r="ED256" s="58"/>
      <c r="EE256" s="58"/>
      <c r="EF256" s="58"/>
      <c r="EG256" s="58"/>
      <c r="EH256" s="58"/>
      <c r="EI256" s="58"/>
      <c r="EJ256" s="58"/>
      <c r="EK256" s="58"/>
      <c r="EL256" s="58"/>
      <c r="EM256" s="58"/>
      <c r="EN256" s="58"/>
      <c r="EO256" s="58"/>
    </row>
    <row r="257" spans="1:145" outlineLevel="1" x14ac:dyDescent="0.2">
      <c r="A257" s="16">
        <v>64</v>
      </c>
      <c r="B257" s="16">
        <v>1</v>
      </c>
      <c r="C257" s="1">
        <v>0.57435389200215492</v>
      </c>
      <c r="D257" s="1">
        <f t="shared" si="13"/>
        <v>0.42564610799784508</v>
      </c>
      <c r="E257" s="1">
        <f t="shared" si="14"/>
        <v>1.1090190721081015</v>
      </c>
      <c r="F257" s="1">
        <f t="shared" si="15"/>
        <v>1.0530997446149635</v>
      </c>
      <c r="G257" s="1">
        <f t="shared" si="16"/>
        <v>0.86086400494330551</v>
      </c>
      <c r="H257" s="1">
        <v>0.55663715170803774</v>
      </c>
      <c r="I257" s="1">
        <f t="shared" si="17"/>
        <v>0.93042632371169476</v>
      </c>
      <c r="J257" s="1">
        <f t="shared" si="18"/>
        <v>1.2928701244590355</v>
      </c>
      <c r="AR257" s="58"/>
      <c r="AS257" s="58"/>
      <c r="AT257" s="58"/>
      <c r="AU257" s="58"/>
      <c r="AV257" s="58"/>
      <c r="AW257" s="58"/>
      <c r="AX257" s="58"/>
      <c r="AY257" s="71"/>
      <c r="AZ257" s="58"/>
      <c r="BA257" s="58"/>
      <c r="BB257" s="58"/>
      <c r="BC257" s="58">
        <f t="shared" si="19"/>
        <v>0</v>
      </c>
      <c r="BD257" s="58" t="e">
        <f t="shared" si="20"/>
        <v>#N/A</v>
      </c>
      <c r="BE257" s="58">
        <f t="shared" si="21"/>
        <v>0.57435389200215492</v>
      </c>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c r="CO257" s="58"/>
      <c r="CP257" s="58"/>
      <c r="CQ257" s="58"/>
      <c r="CR257" s="58"/>
      <c r="CS257" s="58"/>
      <c r="CT257" s="58"/>
      <c r="CU257" s="58"/>
      <c r="CV257" s="58"/>
      <c r="CW257" s="58"/>
      <c r="CX257" s="58"/>
      <c r="CY257" s="58"/>
      <c r="CZ257" s="58"/>
      <c r="DA257" s="58"/>
      <c r="DB257" s="58"/>
      <c r="DC257" s="58"/>
      <c r="DD257" s="58"/>
      <c r="DE257" s="58"/>
      <c r="DF257" s="58"/>
      <c r="DG257" s="58"/>
      <c r="DH257" s="58"/>
      <c r="DI257" s="58"/>
      <c r="DJ257" s="58"/>
      <c r="DK257" s="58"/>
      <c r="DL257" s="58"/>
      <c r="DM257" s="58"/>
      <c r="DN257" s="58"/>
      <c r="DO257" s="58"/>
      <c r="DP257" s="58"/>
      <c r="DQ257" s="58"/>
      <c r="DR257" s="58"/>
      <c r="DS257" s="58"/>
      <c r="DT257" s="58"/>
      <c r="DU257" s="58"/>
      <c r="DV257" s="58"/>
      <c r="DW257" s="58"/>
      <c r="DX257" s="58"/>
      <c r="DY257" s="58"/>
      <c r="DZ257" s="58"/>
      <c r="EA257" s="58"/>
      <c r="EB257" s="58"/>
      <c r="EC257" s="58"/>
      <c r="ED257" s="58"/>
      <c r="EE257" s="58"/>
      <c r="EF257" s="58"/>
      <c r="EG257" s="58"/>
      <c r="EH257" s="58"/>
      <c r="EI257" s="58"/>
      <c r="EJ257" s="58"/>
      <c r="EK257" s="58"/>
      <c r="EL257" s="58"/>
      <c r="EM257" s="58"/>
      <c r="EN257" s="58"/>
      <c r="EO257" s="58"/>
    </row>
    <row r="258" spans="1:145" outlineLevel="1" x14ac:dyDescent="0.2">
      <c r="A258" s="16">
        <v>65</v>
      </c>
      <c r="B258" s="16">
        <v>0</v>
      </c>
      <c r="C258" s="1">
        <v>4.4220739371715473E-3</v>
      </c>
      <c r="D258" s="1">
        <f t="shared" si="13"/>
        <v>-4.4220739371715473E-3</v>
      </c>
      <c r="E258" s="1">
        <f t="shared" si="14"/>
        <v>8.8637604524530473E-3</v>
      </c>
      <c r="F258" s="1">
        <f t="shared" si="15"/>
        <v>-9.4147546183918393E-2</v>
      </c>
      <c r="G258" s="1">
        <f t="shared" si="16"/>
        <v>-6.6646196678133346E-2</v>
      </c>
      <c r="H258" s="1">
        <v>1.0290786995173046E-2</v>
      </c>
      <c r="I258" s="1">
        <f t="shared" si="17"/>
        <v>4.6184018324629239E-5</v>
      </c>
      <c r="J258" s="1">
        <f t="shared" si="18"/>
        <v>-6.6991787183094773E-2</v>
      </c>
      <c r="AR258" s="58"/>
      <c r="AS258" s="58"/>
      <c r="AT258" s="58"/>
      <c r="AU258" s="58"/>
      <c r="AV258" s="58"/>
      <c r="AW258" s="58"/>
      <c r="AX258" s="58"/>
      <c r="AY258" s="71"/>
      <c r="AZ258" s="58"/>
      <c r="BA258" s="58"/>
      <c r="BB258" s="58"/>
      <c r="BC258" s="58">
        <f t="shared" si="19"/>
        <v>1</v>
      </c>
      <c r="BD258" s="58">
        <f t="shared" si="20"/>
        <v>4.4220739371715473E-3</v>
      </c>
      <c r="BE258" s="58" t="e">
        <f t="shared" si="21"/>
        <v>#N/A</v>
      </c>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c r="CJ258" s="58"/>
      <c r="CK258" s="58"/>
      <c r="CL258" s="58"/>
      <c r="CM258" s="58"/>
      <c r="CN258" s="58"/>
      <c r="CO258" s="58"/>
      <c r="CP258" s="58"/>
      <c r="CQ258" s="58"/>
      <c r="CR258" s="58"/>
      <c r="CS258" s="58"/>
      <c r="CT258" s="58"/>
      <c r="CU258" s="58"/>
      <c r="CV258" s="58"/>
      <c r="CW258" s="58"/>
      <c r="CX258" s="58"/>
      <c r="CY258" s="58"/>
      <c r="CZ258" s="58"/>
      <c r="DA258" s="58"/>
      <c r="DB258" s="58"/>
      <c r="DC258" s="58"/>
      <c r="DD258" s="58"/>
      <c r="DE258" s="58"/>
      <c r="DF258" s="58"/>
      <c r="DG258" s="58"/>
      <c r="DH258" s="58"/>
      <c r="DI258" s="58"/>
      <c r="DJ258" s="58"/>
      <c r="DK258" s="58"/>
      <c r="DL258" s="58"/>
      <c r="DM258" s="58"/>
      <c r="DN258" s="58"/>
      <c r="DO258" s="58"/>
      <c r="DP258" s="58"/>
      <c r="DQ258" s="58"/>
      <c r="DR258" s="58"/>
      <c r="DS258" s="58"/>
      <c r="DT258" s="58"/>
      <c r="DU258" s="58"/>
      <c r="DV258" s="58"/>
      <c r="DW258" s="58"/>
      <c r="DX258" s="58"/>
      <c r="DY258" s="58"/>
      <c r="DZ258" s="58"/>
      <c r="EA258" s="58"/>
      <c r="EB258" s="58"/>
      <c r="EC258" s="58"/>
      <c r="ED258" s="58"/>
      <c r="EE258" s="58"/>
      <c r="EF258" s="58"/>
      <c r="EG258" s="58"/>
      <c r="EH258" s="58"/>
      <c r="EI258" s="58"/>
      <c r="EJ258" s="58"/>
      <c r="EK258" s="58"/>
      <c r="EL258" s="58"/>
      <c r="EM258" s="58"/>
      <c r="EN258" s="58"/>
      <c r="EO258" s="58"/>
    </row>
    <row r="259" spans="1:145" outlineLevel="1" x14ac:dyDescent="0.2">
      <c r="A259" s="16">
        <v>66</v>
      </c>
      <c r="B259" s="16">
        <v>0</v>
      </c>
      <c r="C259" s="1">
        <v>1.0987257454578834E-7</v>
      </c>
      <c r="D259" s="1">
        <f t="shared" ref="D259:D322" si="22">B259 - C259</f>
        <v>-1.0987257454578834E-7</v>
      </c>
      <c r="E259" s="1">
        <f t="shared" ref="E259:E322" si="23">2*IF(B259=1,LN(1/C259),LN(1/(1-C259)))</f>
        <v>2.1974516109693267E-7</v>
      </c>
      <c r="F259" s="1">
        <f t="shared" ref="F259:F322" si="24">SQRT(E259)*SIGN(D259)</f>
        <v>-4.6876983808360865E-4</v>
      </c>
      <c r="G259" s="1">
        <f t="shared" ref="G259:G322" si="25">D259/(SQRT(C259*(1-C259)))</f>
        <v>-3.3147034047976645E-4</v>
      </c>
      <c r="H259" s="1">
        <v>1.9532714761274597E-6</v>
      </c>
      <c r="I259" s="1">
        <f t="shared" ref="I259:I322" si="26">G259^2*H259/(1-H259)</f>
        <v>2.1461140864318122E-13</v>
      </c>
      <c r="J259" s="1">
        <f t="shared" ref="J259:J322" si="27">G259/SQRT(1-H259)</f>
        <v>-3.3147066420602134E-4</v>
      </c>
      <c r="AR259" s="58"/>
      <c r="AS259" s="58"/>
      <c r="AT259" s="58"/>
      <c r="AU259" s="58"/>
      <c r="AV259" s="58"/>
      <c r="AW259" s="58"/>
      <c r="AX259" s="58"/>
      <c r="AY259" s="71"/>
      <c r="AZ259" s="58"/>
      <c r="BA259" s="58"/>
      <c r="BB259" s="58"/>
      <c r="BC259" s="58">
        <f t="shared" ref="BC259:BC322" si="28">1-B259</f>
        <v>1</v>
      </c>
      <c r="BD259" s="58">
        <f t="shared" ref="BD259:BD322" si="29">IF(B259=0,C259,NA())</f>
        <v>1.0987257454578834E-7</v>
      </c>
      <c r="BE259" s="58" t="e">
        <f t="shared" ref="BE259:BE322" si="30">IF(B259=1,C259,NA())</f>
        <v>#N/A</v>
      </c>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c r="CB259" s="58"/>
      <c r="CC259" s="58"/>
      <c r="CD259" s="58"/>
      <c r="CE259" s="58"/>
      <c r="CF259" s="58"/>
      <c r="CG259" s="58"/>
      <c r="CH259" s="58"/>
      <c r="CI259" s="58"/>
      <c r="CJ259" s="58"/>
      <c r="CK259" s="58"/>
      <c r="CL259" s="58"/>
      <c r="CM259" s="58"/>
      <c r="CN259" s="58"/>
      <c r="CO259" s="58"/>
      <c r="CP259" s="58"/>
      <c r="CQ259" s="58"/>
      <c r="CR259" s="58"/>
      <c r="CS259" s="58"/>
      <c r="CT259" s="58"/>
      <c r="CU259" s="58"/>
      <c r="CV259" s="58"/>
      <c r="CW259" s="58"/>
      <c r="CX259" s="58"/>
      <c r="CY259" s="58"/>
      <c r="CZ259" s="58"/>
      <c r="DA259" s="58"/>
      <c r="DB259" s="58"/>
      <c r="DC259" s="58"/>
      <c r="DD259" s="58"/>
      <c r="DE259" s="58"/>
      <c r="DF259" s="58"/>
      <c r="DG259" s="58"/>
      <c r="DH259" s="58"/>
      <c r="DI259" s="58"/>
      <c r="DJ259" s="58"/>
      <c r="DK259" s="58"/>
      <c r="DL259" s="58"/>
      <c r="DM259" s="58"/>
      <c r="DN259" s="58"/>
      <c r="DO259" s="58"/>
      <c r="DP259" s="58"/>
      <c r="DQ259" s="58"/>
      <c r="DR259" s="58"/>
      <c r="DS259" s="58"/>
      <c r="DT259" s="58"/>
      <c r="DU259" s="58"/>
      <c r="DV259" s="58"/>
      <c r="DW259" s="58"/>
      <c r="DX259" s="58"/>
      <c r="DY259" s="58"/>
      <c r="DZ259" s="58"/>
      <c r="EA259" s="58"/>
      <c r="EB259" s="58"/>
      <c r="EC259" s="58"/>
      <c r="ED259" s="58"/>
      <c r="EE259" s="58"/>
      <c r="EF259" s="58"/>
      <c r="EG259" s="58"/>
      <c r="EH259" s="58"/>
      <c r="EI259" s="58"/>
      <c r="EJ259" s="58"/>
      <c r="EK259" s="58"/>
      <c r="EL259" s="58"/>
      <c r="EM259" s="58"/>
      <c r="EN259" s="58"/>
      <c r="EO259" s="58"/>
    </row>
    <row r="260" spans="1:145" outlineLevel="1" x14ac:dyDescent="0.2">
      <c r="A260" s="16">
        <v>67</v>
      </c>
      <c r="B260" s="16">
        <v>0</v>
      </c>
      <c r="C260" s="1">
        <v>1.3557075154386716E-7</v>
      </c>
      <c r="D260" s="1">
        <f t="shared" si="22"/>
        <v>-1.3557075154386716E-7</v>
      </c>
      <c r="E260" s="1">
        <f t="shared" si="23"/>
        <v>2.7114152150762223E-7</v>
      </c>
      <c r="F260" s="1">
        <f t="shared" si="24"/>
        <v>-5.2071251330040283E-4</v>
      </c>
      <c r="G260" s="1">
        <f t="shared" si="25"/>
        <v>-3.6819936165520214E-4</v>
      </c>
      <c r="H260" s="1">
        <v>2.2583332901637415E-6</v>
      </c>
      <c r="I260" s="1">
        <f t="shared" si="26"/>
        <v>3.0616467431279022E-13</v>
      </c>
      <c r="J260" s="1">
        <f t="shared" si="27"/>
        <v>-3.6819977741434426E-4</v>
      </c>
      <c r="AR260" s="58"/>
      <c r="AS260" s="58"/>
      <c r="AT260" s="58"/>
      <c r="AU260" s="58"/>
      <c r="AV260" s="58"/>
      <c r="AW260" s="58"/>
      <c r="AX260" s="58"/>
      <c r="AY260" s="71"/>
      <c r="AZ260" s="58"/>
      <c r="BA260" s="58"/>
      <c r="BB260" s="58"/>
      <c r="BC260" s="58">
        <f t="shared" si="28"/>
        <v>1</v>
      </c>
      <c r="BD260" s="58">
        <f t="shared" si="29"/>
        <v>1.3557075154386716E-7</v>
      </c>
      <c r="BE260" s="58" t="e">
        <f t="shared" si="30"/>
        <v>#N/A</v>
      </c>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c r="CH260" s="58"/>
      <c r="CI260" s="58"/>
      <c r="CJ260" s="58"/>
      <c r="CK260" s="58"/>
      <c r="CL260" s="58"/>
      <c r="CM260" s="58"/>
      <c r="CN260" s="58"/>
      <c r="CO260" s="58"/>
      <c r="CP260" s="58"/>
      <c r="CQ260" s="58"/>
      <c r="CR260" s="58"/>
      <c r="CS260" s="58"/>
      <c r="CT260" s="58"/>
      <c r="CU260" s="58"/>
      <c r="CV260" s="58"/>
      <c r="CW260" s="58"/>
      <c r="CX260" s="58"/>
      <c r="CY260" s="58"/>
      <c r="CZ260" s="58"/>
      <c r="DA260" s="58"/>
      <c r="DB260" s="58"/>
      <c r="DC260" s="58"/>
      <c r="DD260" s="58"/>
      <c r="DE260" s="58"/>
      <c r="DF260" s="58"/>
      <c r="DG260" s="58"/>
      <c r="DH260" s="58"/>
      <c r="DI260" s="58"/>
      <c r="DJ260" s="58"/>
      <c r="DK260" s="58"/>
      <c r="DL260" s="58"/>
      <c r="DM260" s="58"/>
      <c r="DN260" s="58"/>
      <c r="DO260" s="58"/>
      <c r="DP260" s="58"/>
      <c r="DQ260" s="58"/>
      <c r="DR260" s="58"/>
      <c r="DS260" s="58"/>
      <c r="DT260" s="58"/>
      <c r="DU260" s="58"/>
      <c r="DV260" s="58"/>
      <c r="DW260" s="58"/>
      <c r="DX260" s="58"/>
      <c r="DY260" s="58"/>
      <c r="DZ260" s="58"/>
      <c r="EA260" s="58"/>
      <c r="EB260" s="58"/>
      <c r="EC260" s="58"/>
      <c r="ED260" s="58"/>
      <c r="EE260" s="58"/>
      <c r="EF260" s="58"/>
      <c r="EG260" s="58"/>
      <c r="EH260" s="58"/>
      <c r="EI260" s="58"/>
      <c r="EJ260" s="58"/>
      <c r="EK260" s="58"/>
      <c r="EL260" s="58"/>
      <c r="EM260" s="58"/>
      <c r="EN260" s="58"/>
      <c r="EO260" s="58"/>
    </row>
    <row r="261" spans="1:145" outlineLevel="1" x14ac:dyDescent="0.2">
      <c r="A261" s="16">
        <v>68</v>
      </c>
      <c r="B261" s="16">
        <v>0</v>
      </c>
      <c r="C261" s="1">
        <v>5.0590458287076611E-5</v>
      </c>
      <c r="D261" s="1">
        <f t="shared" si="22"/>
        <v>-5.0590458287076611E-5</v>
      </c>
      <c r="E261" s="1">
        <f t="shared" si="23"/>
        <v>1.0118347605480442E-4</v>
      </c>
      <c r="F261" s="1">
        <f t="shared" si="24"/>
        <v>-1.0058999754190494E-2</v>
      </c>
      <c r="G261" s="1">
        <f t="shared" si="25"/>
        <v>-7.1128769011584748E-3</v>
      </c>
      <c r="H261" s="1">
        <v>4.0137612136470426E-4</v>
      </c>
      <c r="I261" s="1">
        <f t="shared" si="26"/>
        <v>2.0314983206293076E-8</v>
      </c>
      <c r="J261" s="1">
        <f t="shared" si="27"/>
        <v>-7.1143048004875418E-3</v>
      </c>
      <c r="AR261" s="58"/>
      <c r="AS261" s="58"/>
      <c r="AT261" s="58"/>
      <c r="AU261" s="58"/>
      <c r="AV261" s="58"/>
      <c r="AW261" s="58"/>
      <c r="AX261" s="58"/>
      <c r="AY261" s="71"/>
      <c r="AZ261" s="58"/>
      <c r="BA261" s="58"/>
      <c r="BB261" s="58"/>
      <c r="BC261" s="58">
        <f t="shared" si="28"/>
        <v>1</v>
      </c>
      <c r="BD261" s="58">
        <f t="shared" si="29"/>
        <v>5.0590458287076611E-5</v>
      </c>
      <c r="BE261" s="58" t="e">
        <f t="shared" si="30"/>
        <v>#N/A</v>
      </c>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c r="CB261" s="58"/>
      <c r="CC261" s="58"/>
      <c r="CD261" s="58"/>
      <c r="CE261" s="58"/>
      <c r="CF261" s="58"/>
      <c r="CG261" s="58"/>
      <c r="CH261" s="58"/>
      <c r="CI261" s="58"/>
      <c r="CJ261" s="58"/>
      <c r="CK261" s="58"/>
      <c r="CL261" s="58"/>
      <c r="CM261" s="58"/>
      <c r="CN261" s="58"/>
      <c r="CO261" s="58"/>
      <c r="CP261" s="58"/>
      <c r="CQ261" s="58"/>
      <c r="CR261" s="58"/>
      <c r="CS261" s="58"/>
      <c r="CT261" s="58"/>
      <c r="CU261" s="58"/>
      <c r="CV261" s="58"/>
      <c r="CW261" s="58"/>
      <c r="CX261" s="58"/>
      <c r="CY261" s="58"/>
      <c r="CZ261" s="58"/>
      <c r="DA261" s="58"/>
      <c r="DB261" s="58"/>
      <c r="DC261" s="58"/>
      <c r="DD261" s="58"/>
      <c r="DE261" s="58"/>
      <c r="DF261" s="58"/>
      <c r="DG261" s="58"/>
      <c r="DH261" s="58"/>
      <c r="DI261" s="58"/>
      <c r="DJ261" s="58"/>
      <c r="DK261" s="58"/>
      <c r="DL261" s="58"/>
      <c r="DM261" s="58"/>
      <c r="DN261" s="58"/>
      <c r="DO261" s="58"/>
      <c r="DP261" s="58"/>
      <c r="DQ261" s="58"/>
      <c r="DR261" s="58"/>
      <c r="DS261" s="58"/>
      <c r="DT261" s="58"/>
      <c r="DU261" s="58"/>
      <c r="DV261" s="58"/>
      <c r="DW261" s="58"/>
      <c r="DX261" s="58"/>
      <c r="DY261" s="58"/>
      <c r="DZ261" s="58"/>
      <c r="EA261" s="58"/>
      <c r="EB261" s="58"/>
      <c r="EC261" s="58"/>
      <c r="ED261" s="58"/>
      <c r="EE261" s="58"/>
      <c r="EF261" s="58"/>
      <c r="EG261" s="58"/>
      <c r="EH261" s="58"/>
      <c r="EI261" s="58"/>
      <c r="EJ261" s="58"/>
      <c r="EK261" s="58"/>
      <c r="EL261" s="58"/>
      <c r="EM261" s="58"/>
      <c r="EN261" s="58"/>
      <c r="EO261" s="58"/>
    </row>
    <row r="262" spans="1:145" outlineLevel="1" x14ac:dyDescent="0.2">
      <c r="A262" s="16">
        <v>69</v>
      </c>
      <c r="B262" s="16">
        <v>0</v>
      </c>
      <c r="C262" s="1">
        <v>3.676540635682693E-3</v>
      </c>
      <c r="D262" s="1">
        <f t="shared" si="22"/>
        <v>-3.676540635682693E-3</v>
      </c>
      <c r="E262" s="1">
        <f t="shared" si="23"/>
        <v>7.3666314444479483E-3</v>
      </c>
      <c r="F262" s="1">
        <f t="shared" si="24"/>
        <v>-8.5829082742669149E-2</v>
      </c>
      <c r="G262" s="1">
        <f t="shared" si="25"/>
        <v>-6.0746254746531392E-2</v>
      </c>
      <c r="H262" s="1">
        <v>2.8242284507630069E-2</v>
      </c>
      <c r="I262" s="1">
        <f t="shared" si="26"/>
        <v>1.0724593512291852E-4</v>
      </c>
      <c r="J262" s="1">
        <f t="shared" si="27"/>
        <v>-6.1622669536895318E-2</v>
      </c>
      <c r="AR262" s="58"/>
      <c r="AS262" s="58"/>
      <c r="AT262" s="58"/>
      <c r="AU262" s="58"/>
      <c r="AV262" s="58"/>
      <c r="AW262" s="58"/>
      <c r="AX262" s="58"/>
      <c r="AY262" s="71"/>
      <c r="AZ262" s="58"/>
      <c r="BA262" s="58"/>
      <c r="BB262" s="58"/>
      <c r="BC262" s="58">
        <f t="shared" si="28"/>
        <v>1</v>
      </c>
      <c r="BD262" s="58">
        <f t="shared" si="29"/>
        <v>3.676540635682693E-3</v>
      </c>
      <c r="BE262" s="58" t="e">
        <f t="shared" si="30"/>
        <v>#N/A</v>
      </c>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c r="CO262" s="58"/>
      <c r="CP262" s="58"/>
      <c r="CQ262" s="58"/>
      <c r="CR262" s="58"/>
      <c r="CS262" s="58"/>
      <c r="CT262" s="58"/>
      <c r="CU262" s="58"/>
      <c r="CV262" s="58"/>
      <c r="CW262" s="58"/>
      <c r="CX262" s="58"/>
      <c r="CY262" s="58"/>
      <c r="CZ262" s="58"/>
      <c r="DA262" s="58"/>
      <c r="DB262" s="58"/>
      <c r="DC262" s="58"/>
      <c r="DD262" s="58"/>
      <c r="DE262" s="58"/>
      <c r="DF262" s="58"/>
      <c r="DG262" s="58"/>
      <c r="DH262" s="58"/>
      <c r="DI262" s="58"/>
      <c r="DJ262" s="58"/>
      <c r="DK262" s="58"/>
      <c r="DL262" s="58"/>
      <c r="DM262" s="58"/>
      <c r="DN262" s="58"/>
      <c r="DO262" s="58"/>
      <c r="DP262" s="58"/>
      <c r="DQ262" s="58"/>
      <c r="DR262" s="58"/>
      <c r="DS262" s="58"/>
      <c r="DT262" s="58"/>
      <c r="DU262" s="58"/>
      <c r="DV262" s="58"/>
      <c r="DW262" s="58"/>
      <c r="DX262" s="58"/>
      <c r="DY262" s="58"/>
      <c r="DZ262" s="58"/>
      <c r="EA262" s="58"/>
      <c r="EB262" s="58"/>
      <c r="EC262" s="58"/>
      <c r="ED262" s="58"/>
      <c r="EE262" s="58"/>
      <c r="EF262" s="58"/>
      <c r="EG262" s="58"/>
      <c r="EH262" s="58"/>
      <c r="EI262" s="58"/>
      <c r="EJ262" s="58"/>
      <c r="EK262" s="58"/>
      <c r="EL262" s="58"/>
      <c r="EM262" s="58"/>
      <c r="EN262" s="58"/>
      <c r="EO262" s="58"/>
    </row>
    <row r="263" spans="1:145" outlineLevel="1" x14ac:dyDescent="0.2">
      <c r="A263" s="16">
        <v>70</v>
      </c>
      <c r="B263" s="16">
        <v>1</v>
      </c>
      <c r="C263" s="1">
        <v>0.42127074699831524</v>
      </c>
      <c r="D263" s="1">
        <f t="shared" si="22"/>
        <v>0.57872925300168476</v>
      </c>
      <c r="E263" s="1">
        <f t="shared" si="23"/>
        <v>1.7289590949875635</v>
      </c>
      <c r="F263" s="1">
        <f t="shared" si="24"/>
        <v>1.314898891545492</v>
      </c>
      <c r="G263" s="1">
        <f t="shared" si="25"/>
        <v>1.1720794895020978</v>
      </c>
      <c r="H263" s="1">
        <v>0.30879585445248386</v>
      </c>
      <c r="I263" s="1">
        <f t="shared" si="26"/>
        <v>0.61373269462772673</v>
      </c>
      <c r="J263" s="1">
        <f t="shared" si="27"/>
        <v>1.4097882906093471</v>
      </c>
      <c r="AR263" s="58"/>
      <c r="AS263" s="58"/>
      <c r="AT263" s="58"/>
      <c r="AU263" s="58"/>
      <c r="AV263" s="58"/>
      <c r="AW263" s="58"/>
      <c r="AX263" s="58"/>
      <c r="AY263" s="71"/>
      <c r="AZ263" s="58"/>
      <c r="BA263" s="58"/>
      <c r="BB263" s="58"/>
      <c r="BC263" s="58">
        <f t="shared" si="28"/>
        <v>0</v>
      </c>
      <c r="BD263" s="58" t="e">
        <f t="shared" si="29"/>
        <v>#N/A</v>
      </c>
      <c r="BE263" s="58">
        <f t="shared" si="30"/>
        <v>0.42127074699831524</v>
      </c>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c r="CO263" s="58"/>
      <c r="CP263" s="58"/>
      <c r="CQ263" s="58"/>
      <c r="CR263" s="58"/>
      <c r="CS263" s="58"/>
      <c r="CT263" s="58"/>
      <c r="CU263" s="58"/>
      <c r="CV263" s="58"/>
      <c r="CW263" s="58"/>
      <c r="CX263" s="58"/>
      <c r="CY263" s="58"/>
      <c r="CZ263" s="58"/>
      <c r="DA263" s="58"/>
      <c r="DB263" s="58"/>
      <c r="DC263" s="58"/>
      <c r="DD263" s="58"/>
      <c r="DE263" s="58"/>
      <c r="DF263" s="58"/>
      <c r="DG263" s="58"/>
      <c r="DH263" s="58"/>
      <c r="DI263" s="58"/>
      <c r="DJ263" s="58"/>
      <c r="DK263" s="58"/>
      <c r="DL263" s="58"/>
      <c r="DM263" s="58"/>
      <c r="DN263" s="58"/>
      <c r="DO263" s="58"/>
      <c r="DP263" s="58"/>
      <c r="DQ263" s="58"/>
      <c r="DR263" s="58"/>
      <c r="DS263" s="58"/>
      <c r="DT263" s="58"/>
      <c r="DU263" s="58"/>
      <c r="DV263" s="58"/>
      <c r="DW263" s="58"/>
      <c r="DX263" s="58"/>
      <c r="DY263" s="58"/>
      <c r="DZ263" s="58"/>
      <c r="EA263" s="58"/>
      <c r="EB263" s="58"/>
      <c r="EC263" s="58"/>
      <c r="ED263" s="58"/>
      <c r="EE263" s="58"/>
      <c r="EF263" s="58"/>
      <c r="EG263" s="58"/>
      <c r="EH263" s="58"/>
      <c r="EI263" s="58"/>
      <c r="EJ263" s="58"/>
      <c r="EK263" s="58"/>
      <c r="EL263" s="58"/>
      <c r="EM263" s="58"/>
      <c r="EN263" s="58"/>
      <c r="EO263" s="58"/>
    </row>
    <row r="264" spans="1:145" outlineLevel="1" x14ac:dyDescent="0.2">
      <c r="A264" s="16">
        <v>71</v>
      </c>
      <c r="B264" s="16">
        <v>0</v>
      </c>
      <c r="C264" s="1">
        <v>3.756878908109483E-3</v>
      </c>
      <c r="D264" s="1">
        <f t="shared" si="22"/>
        <v>-3.756878908109483E-3</v>
      </c>
      <c r="E264" s="1">
        <f t="shared" si="23"/>
        <v>7.5279074053284743E-3</v>
      </c>
      <c r="F264" s="1">
        <f t="shared" si="24"/>
        <v>-8.6763514251835566E-2</v>
      </c>
      <c r="G264" s="1">
        <f t="shared" si="25"/>
        <v>-6.1408845228610467E-2</v>
      </c>
      <c r="H264" s="1">
        <v>9.2179359011446346E-3</v>
      </c>
      <c r="I264" s="1">
        <f t="shared" si="26"/>
        <v>3.5084671067429529E-5</v>
      </c>
      <c r="J264" s="1">
        <f t="shared" si="27"/>
        <v>-6.1693848505169978E-2</v>
      </c>
      <c r="AR264" s="58"/>
      <c r="AS264" s="58"/>
      <c r="AT264" s="58"/>
      <c r="AU264" s="58"/>
      <c r="AV264" s="58"/>
      <c r="AW264" s="58"/>
      <c r="AX264" s="58"/>
      <c r="AY264" s="71"/>
      <c r="AZ264" s="58"/>
      <c r="BA264" s="58"/>
      <c r="BB264" s="58"/>
      <c r="BC264" s="58">
        <f t="shared" si="28"/>
        <v>1</v>
      </c>
      <c r="BD264" s="58">
        <f t="shared" si="29"/>
        <v>3.756878908109483E-3</v>
      </c>
      <c r="BE264" s="58" t="e">
        <f t="shared" si="30"/>
        <v>#N/A</v>
      </c>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58"/>
      <c r="CM264" s="58"/>
      <c r="CN264" s="58"/>
      <c r="CO264" s="58"/>
      <c r="CP264" s="58"/>
      <c r="CQ264" s="58"/>
      <c r="CR264" s="58"/>
      <c r="CS264" s="58"/>
      <c r="CT264" s="58"/>
      <c r="CU264" s="58"/>
      <c r="CV264" s="58"/>
      <c r="CW264" s="58"/>
      <c r="CX264" s="58"/>
      <c r="CY264" s="58"/>
      <c r="CZ264" s="58"/>
      <c r="DA264" s="58"/>
      <c r="DB264" s="58"/>
      <c r="DC264" s="58"/>
      <c r="DD264" s="58"/>
      <c r="DE264" s="58"/>
      <c r="DF264" s="58"/>
      <c r="DG264" s="58"/>
      <c r="DH264" s="58"/>
      <c r="DI264" s="58"/>
      <c r="DJ264" s="58"/>
      <c r="DK264" s="58"/>
      <c r="DL264" s="58"/>
      <c r="DM264" s="58"/>
      <c r="DN264" s="58"/>
      <c r="DO264" s="58"/>
      <c r="DP264" s="58"/>
      <c r="DQ264" s="58"/>
      <c r="DR264" s="58"/>
      <c r="DS264" s="58"/>
      <c r="DT264" s="58"/>
      <c r="DU264" s="58"/>
      <c r="DV264" s="58"/>
      <c r="DW264" s="58"/>
      <c r="DX264" s="58"/>
      <c r="DY264" s="58"/>
      <c r="DZ264" s="58"/>
      <c r="EA264" s="58"/>
      <c r="EB264" s="58"/>
      <c r="EC264" s="58"/>
      <c r="ED264" s="58"/>
      <c r="EE264" s="58"/>
      <c r="EF264" s="58"/>
      <c r="EG264" s="58"/>
      <c r="EH264" s="58"/>
      <c r="EI264" s="58"/>
      <c r="EJ264" s="58"/>
      <c r="EK264" s="58"/>
      <c r="EL264" s="58"/>
      <c r="EM264" s="58"/>
      <c r="EN264" s="58"/>
      <c r="EO264" s="58"/>
    </row>
    <row r="265" spans="1:145" outlineLevel="1" x14ac:dyDescent="0.2">
      <c r="A265" s="16">
        <v>72</v>
      </c>
      <c r="B265" s="16">
        <v>0</v>
      </c>
      <c r="C265" s="1">
        <v>2.2362303466140958E-8</v>
      </c>
      <c r="D265" s="1">
        <f t="shared" si="22"/>
        <v>-2.2362303466140958E-8</v>
      </c>
      <c r="E265" s="1">
        <f t="shared" si="23"/>
        <v>4.4724607517004482E-8</v>
      </c>
      <c r="F265" s="1">
        <f t="shared" si="24"/>
        <v>-2.1148193189254842E-4</v>
      </c>
      <c r="G265" s="1">
        <f t="shared" si="25"/>
        <v>-1.4954030883415208E-4</v>
      </c>
      <c r="H265" s="1">
        <v>4.989411169756753E-7</v>
      </c>
      <c r="I265" s="1">
        <f t="shared" si="26"/>
        <v>1.1157478485976957E-14</v>
      </c>
      <c r="J265" s="1">
        <f t="shared" si="27"/>
        <v>-1.4954034614007042E-4</v>
      </c>
      <c r="AR265" s="58"/>
      <c r="AS265" s="58"/>
      <c r="AT265" s="58"/>
      <c r="AU265" s="58"/>
      <c r="AV265" s="58"/>
      <c r="AW265" s="58"/>
      <c r="AX265" s="58"/>
      <c r="AY265" s="71"/>
      <c r="AZ265" s="58"/>
      <c r="BA265" s="58"/>
      <c r="BB265" s="58"/>
      <c r="BC265" s="58">
        <f t="shared" si="28"/>
        <v>1</v>
      </c>
      <c r="BD265" s="58">
        <f t="shared" si="29"/>
        <v>2.2362303466140958E-8</v>
      </c>
      <c r="BE265" s="58" t="e">
        <f t="shared" si="30"/>
        <v>#N/A</v>
      </c>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58"/>
      <c r="CM265" s="58"/>
      <c r="CN265" s="58"/>
      <c r="CO265" s="58"/>
      <c r="CP265" s="58"/>
      <c r="CQ265" s="58"/>
      <c r="CR265" s="58"/>
      <c r="CS265" s="58"/>
      <c r="CT265" s="58"/>
      <c r="CU265" s="58"/>
      <c r="CV265" s="58"/>
      <c r="CW265" s="58"/>
      <c r="CX265" s="58"/>
      <c r="CY265" s="58"/>
      <c r="CZ265" s="58"/>
      <c r="DA265" s="58"/>
      <c r="DB265" s="58"/>
      <c r="DC265" s="58"/>
      <c r="DD265" s="58"/>
      <c r="DE265" s="58"/>
      <c r="DF265" s="58"/>
      <c r="DG265" s="58"/>
      <c r="DH265" s="58"/>
      <c r="DI265" s="58"/>
      <c r="DJ265" s="58"/>
      <c r="DK265" s="58"/>
      <c r="DL265" s="58"/>
      <c r="DM265" s="58"/>
      <c r="DN265" s="58"/>
      <c r="DO265" s="58"/>
      <c r="DP265" s="58"/>
      <c r="DQ265" s="58"/>
      <c r="DR265" s="58"/>
      <c r="DS265" s="58"/>
      <c r="DT265" s="58"/>
      <c r="DU265" s="58"/>
      <c r="DV265" s="58"/>
      <c r="DW265" s="58"/>
      <c r="DX265" s="58"/>
      <c r="DY265" s="58"/>
      <c r="DZ265" s="58"/>
      <c r="EA265" s="58"/>
      <c r="EB265" s="58"/>
      <c r="EC265" s="58"/>
      <c r="ED265" s="58"/>
      <c r="EE265" s="58"/>
      <c r="EF265" s="58"/>
      <c r="EG265" s="58"/>
      <c r="EH265" s="58"/>
      <c r="EI265" s="58"/>
      <c r="EJ265" s="58"/>
      <c r="EK265" s="58"/>
      <c r="EL265" s="58"/>
      <c r="EM265" s="58"/>
      <c r="EN265" s="58"/>
      <c r="EO265" s="58"/>
    </row>
    <row r="266" spans="1:145" outlineLevel="1" x14ac:dyDescent="0.2">
      <c r="A266" s="16">
        <v>73</v>
      </c>
      <c r="B266" s="16">
        <v>0</v>
      </c>
      <c r="C266" s="1">
        <v>1.0995720080779259E-7</v>
      </c>
      <c r="D266" s="1">
        <f t="shared" si="22"/>
        <v>-1.0995720080779259E-7</v>
      </c>
      <c r="E266" s="1">
        <f t="shared" si="23"/>
        <v>2.1991441369025497E-7</v>
      </c>
      <c r="F266" s="1">
        <f t="shared" si="24"/>
        <v>-4.6895033179458886E-4</v>
      </c>
      <c r="G266" s="1">
        <f t="shared" si="25"/>
        <v>-3.3159796877903208E-4</v>
      </c>
      <c r="H266" s="1">
        <v>1.969184257388056E-6</v>
      </c>
      <c r="I266" s="1">
        <f t="shared" si="26"/>
        <v>2.1652643900621166E-13</v>
      </c>
      <c r="J266" s="1">
        <f t="shared" si="27"/>
        <v>-3.3159829526826422E-4</v>
      </c>
      <c r="AR266" s="58"/>
      <c r="AS266" s="58"/>
      <c r="AT266" s="58"/>
      <c r="AU266" s="58"/>
      <c r="AV266" s="58"/>
      <c r="AW266" s="58"/>
      <c r="AX266" s="58"/>
      <c r="AY266" s="71"/>
      <c r="AZ266" s="58"/>
      <c r="BA266" s="58"/>
      <c r="BB266" s="58"/>
      <c r="BC266" s="58">
        <f t="shared" si="28"/>
        <v>1</v>
      </c>
      <c r="BD266" s="58">
        <f t="shared" si="29"/>
        <v>1.0995720080779259E-7</v>
      </c>
      <c r="BE266" s="58" t="e">
        <f t="shared" si="30"/>
        <v>#N/A</v>
      </c>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c r="CB266" s="58"/>
      <c r="CC266" s="58"/>
      <c r="CD266" s="58"/>
      <c r="CE266" s="58"/>
      <c r="CF266" s="58"/>
      <c r="CG266" s="58"/>
      <c r="CH266" s="58"/>
      <c r="CI266" s="58"/>
      <c r="CJ266" s="58"/>
      <c r="CK266" s="58"/>
      <c r="CL266" s="58"/>
      <c r="CM266" s="58"/>
      <c r="CN266" s="58"/>
      <c r="CO266" s="58"/>
      <c r="CP266" s="58"/>
      <c r="CQ266" s="58"/>
      <c r="CR266" s="58"/>
      <c r="CS266" s="58"/>
      <c r="CT266" s="58"/>
      <c r="CU266" s="58"/>
      <c r="CV266" s="58"/>
      <c r="CW266" s="58"/>
      <c r="CX266" s="58"/>
      <c r="CY266" s="58"/>
      <c r="CZ266" s="58"/>
      <c r="DA266" s="58"/>
      <c r="DB266" s="58"/>
      <c r="DC266" s="58"/>
      <c r="DD266" s="58"/>
      <c r="DE266" s="58"/>
      <c r="DF266" s="58"/>
      <c r="DG266" s="58"/>
      <c r="DH266" s="58"/>
      <c r="DI266" s="58"/>
      <c r="DJ266" s="58"/>
      <c r="DK266" s="58"/>
      <c r="DL266" s="58"/>
      <c r="DM266" s="58"/>
      <c r="DN266" s="58"/>
      <c r="DO266" s="58"/>
      <c r="DP266" s="58"/>
      <c r="DQ266" s="58"/>
      <c r="DR266" s="58"/>
      <c r="DS266" s="58"/>
      <c r="DT266" s="58"/>
      <c r="DU266" s="58"/>
      <c r="DV266" s="58"/>
      <c r="DW266" s="58"/>
      <c r="DX266" s="58"/>
      <c r="DY266" s="58"/>
      <c r="DZ266" s="58"/>
      <c r="EA266" s="58"/>
      <c r="EB266" s="58"/>
      <c r="EC266" s="58"/>
      <c r="ED266" s="58"/>
      <c r="EE266" s="58"/>
      <c r="EF266" s="58"/>
      <c r="EG266" s="58"/>
      <c r="EH266" s="58"/>
      <c r="EI266" s="58"/>
      <c r="EJ266" s="58"/>
      <c r="EK266" s="58"/>
      <c r="EL266" s="58"/>
      <c r="EM266" s="58"/>
      <c r="EN266" s="58"/>
      <c r="EO266" s="58"/>
    </row>
    <row r="267" spans="1:145" outlineLevel="1" x14ac:dyDescent="0.2">
      <c r="A267" s="16">
        <v>74</v>
      </c>
      <c r="B267" s="16">
        <v>0</v>
      </c>
      <c r="C267" s="1">
        <v>2.4904688776455092E-2</v>
      </c>
      <c r="D267" s="1">
        <f t="shared" si="22"/>
        <v>-2.4904688776455092E-2</v>
      </c>
      <c r="E267" s="1">
        <f t="shared" si="23"/>
        <v>5.0440115321873591E-2</v>
      </c>
      <c r="F267" s="1">
        <f t="shared" si="24"/>
        <v>-0.22458876935829536</v>
      </c>
      <c r="G267" s="1">
        <f t="shared" si="25"/>
        <v>-0.15981481095014244</v>
      </c>
      <c r="H267" s="1">
        <v>3.8846404990139013E-2</v>
      </c>
      <c r="I267" s="1">
        <f t="shared" si="26"/>
        <v>1.0322671089301419E-3</v>
      </c>
      <c r="J267" s="1">
        <f t="shared" si="27"/>
        <v>-0.16301239495191741</v>
      </c>
      <c r="AR267" s="58"/>
      <c r="AS267" s="58"/>
      <c r="AT267" s="58"/>
      <c r="AU267" s="58"/>
      <c r="AV267" s="58"/>
      <c r="AW267" s="58"/>
      <c r="AX267" s="58"/>
      <c r="AY267" s="71"/>
      <c r="AZ267" s="58"/>
      <c r="BA267" s="58"/>
      <c r="BB267" s="58"/>
      <c r="BC267" s="58">
        <f t="shared" si="28"/>
        <v>1</v>
      </c>
      <c r="BD267" s="58">
        <f t="shared" si="29"/>
        <v>2.4904688776455092E-2</v>
      </c>
      <c r="BE267" s="58" t="e">
        <f t="shared" si="30"/>
        <v>#N/A</v>
      </c>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c r="CB267" s="58"/>
      <c r="CC267" s="58"/>
      <c r="CD267" s="58"/>
      <c r="CE267" s="58"/>
      <c r="CF267" s="58"/>
      <c r="CG267" s="58"/>
      <c r="CH267" s="58"/>
      <c r="CI267" s="58"/>
      <c r="CJ267" s="58"/>
      <c r="CK267" s="58"/>
      <c r="CL267" s="58"/>
      <c r="CM267" s="58"/>
      <c r="CN267" s="58"/>
      <c r="CO267" s="58"/>
      <c r="CP267" s="58"/>
      <c r="CQ267" s="58"/>
      <c r="CR267" s="58"/>
      <c r="CS267" s="58"/>
      <c r="CT267" s="58"/>
      <c r="CU267" s="58"/>
      <c r="CV267" s="58"/>
      <c r="CW267" s="58"/>
      <c r="CX267" s="58"/>
      <c r="CY267" s="58"/>
      <c r="CZ267" s="58"/>
      <c r="DA267" s="58"/>
      <c r="DB267" s="58"/>
      <c r="DC267" s="58"/>
      <c r="DD267" s="58"/>
      <c r="DE267" s="58"/>
      <c r="DF267" s="58"/>
      <c r="DG267" s="58"/>
      <c r="DH267" s="58"/>
      <c r="DI267" s="58"/>
      <c r="DJ267" s="58"/>
      <c r="DK267" s="58"/>
      <c r="DL267" s="58"/>
      <c r="DM267" s="58"/>
      <c r="DN267" s="58"/>
      <c r="DO267" s="58"/>
      <c r="DP267" s="58"/>
      <c r="DQ267" s="58"/>
      <c r="DR267" s="58"/>
      <c r="DS267" s="58"/>
      <c r="DT267" s="58"/>
      <c r="DU267" s="58"/>
      <c r="DV267" s="58"/>
      <c r="DW267" s="58"/>
      <c r="DX267" s="58"/>
      <c r="DY267" s="58"/>
      <c r="DZ267" s="58"/>
      <c r="EA267" s="58"/>
      <c r="EB267" s="58"/>
      <c r="EC267" s="58"/>
      <c r="ED267" s="58"/>
      <c r="EE267" s="58"/>
      <c r="EF267" s="58"/>
      <c r="EG267" s="58"/>
      <c r="EH267" s="58"/>
      <c r="EI267" s="58"/>
      <c r="EJ267" s="58"/>
      <c r="EK267" s="58"/>
      <c r="EL267" s="58"/>
      <c r="EM267" s="58"/>
      <c r="EN267" s="58"/>
      <c r="EO267" s="58"/>
    </row>
    <row r="268" spans="1:145" outlineLevel="1" x14ac:dyDescent="0.2">
      <c r="A268" s="16">
        <v>75</v>
      </c>
      <c r="B268" s="16">
        <v>0</v>
      </c>
      <c r="C268" s="1">
        <v>8.0695221514539498E-5</v>
      </c>
      <c r="D268" s="1">
        <f t="shared" si="22"/>
        <v>-8.0695221514539498E-5</v>
      </c>
      <c r="E268" s="1">
        <f t="shared" si="23"/>
        <v>1.6139695509801525E-4</v>
      </c>
      <c r="F268" s="1">
        <f t="shared" si="24"/>
        <v>-1.270421013278729E-2</v>
      </c>
      <c r="G268" s="1">
        <f t="shared" si="25"/>
        <v>-8.9834143708737921E-3</v>
      </c>
      <c r="H268" s="1">
        <v>4.832265489280745E-4</v>
      </c>
      <c r="I268" s="1">
        <f t="shared" si="26"/>
        <v>3.9016073899530921E-8</v>
      </c>
      <c r="J268" s="1">
        <f t="shared" si="27"/>
        <v>-8.9855856699895369E-3</v>
      </c>
      <c r="AR268" s="58"/>
      <c r="AS268" s="58"/>
      <c r="AT268" s="58"/>
      <c r="AU268" s="58"/>
      <c r="AV268" s="58"/>
      <c r="AW268" s="58"/>
      <c r="AX268" s="58"/>
      <c r="AY268" s="71"/>
      <c r="AZ268" s="58"/>
      <c r="BA268" s="58"/>
      <c r="BB268" s="58"/>
      <c r="BC268" s="58">
        <f t="shared" si="28"/>
        <v>1</v>
      </c>
      <c r="BD268" s="58">
        <f t="shared" si="29"/>
        <v>8.0695221514539498E-5</v>
      </c>
      <c r="BE268" s="58" t="e">
        <f t="shared" si="30"/>
        <v>#N/A</v>
      </c>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c r="CB268" s="58"/>
      <c r="CC268" s="58"/>
      <c r="CD268" s="58"/>
      <c r="CE268" s="58"/>
      <c r="CF268" s="58"/>
      <c r="CG268" s="58"/>
      <c r="CH268" s="58"/>
      <c r="CI268" s="58"/>
      <c r="CJ268" s="58"/>
      <c r="CK268" s="58"/>
      <c r="CL268" s="58"/>
      <c r="CM268" s="58"/>
      <c r="CN268" s="58"/>
      <c r="CO268" s="58"/>
      <c r="CP268" s="58"/>
      <c r="CQ268" s="58"/>
      <c r="CR268" s="58"/>
      <c r="CS268" s="58"/>
      <c r="CT268" s="58"/>
      <c r="CU268" s="58"/>
      <c r="CV268" s="58"/>
      <c r="CW268" s="58"/>
      <c r="CX268" s="58"/>
      <c r="CY268" s="58"/>
      <c r="CZ268" s="58"/>
      <c r="DA268" s="58"/>
      <c r="DB268" s="58"/>
      <c r="DC268" s="58"/>
      <c r="DD268" s="58"/>
      <c r="DE268" s="58"/>
      <c r="DF268" s="58"/>
      <c r="DG268" s="58"/>
      <c r="DH268" s="58"/>
      <c r="DI268" s="58"/>
      <c r="DJ268" s="58"/>
      <c r="DK268" s="58"/>
      <c r="DL268" s="58"/>
      <c r="DM268" s="58"/>
      <c r="DN268" s="58"/>
      <c r="DO268" s="58"/>
      <c r="DP268" s="58"/>
      <c r="DQ268" s="58"/>
      <c r="DR268" s="58"/>
      <c r="DS268" s="58"/>
      <c r="DT268" s="58"/>
      <c r="DU268" s="58"/>
      <c r="DV268" s="58"/>
      <c r="DW268" s="58"/>
      <c r="DX268" s="58"/>
      <c r="DY268" s="58"/>
      <c r="DZ268" s="58"/>
      <c r="EA268" s="58"/>
      <c r="EB268" s="58"/>
      <c r="EC268" s="58"/>
      <c r="ED268" s="58"/>
      <c r="EE268" s="58"/>
      <c r="EF268" s="58"/>
      <c r="EG268" s="58"/>
      <c r="EH268" s="58"/>
      <c r="EI268" s="58"/>
      <c r="EJ268" s="58"/>
      <c r="EK268" s="58"/>
      <c r="EL268" s="58"/>
      <c r="EM268" s="58"/>
      <c r="EN268" s="58"/>
      <c r="EO268" s="58"/>
    </row>
    <row r="269" spans="1:145" outlineLevel="1" x14ac:dyDescent="0.2">
      <c r="A269" s="16">
        <v>76</v>
      </c>
      <c r="B269" s="16">
        <v>0</v>
      </c>
      <c r="C269" s="1">
        <v>3.7515143302624551E-7</v>
      </c>
      <c r="D269" s="1">
        <f t="shared" si="22"/>
        <v>-3.7515143302624551E-7</v>
      </c>
      <c r="E269" s="1">
        <f t="shared" si="23"/>
        <v>7.5030300687326232E-7</v>
      </c>
      <c r="F269" s="1">
        <f t="shared" si="24"/>
        <v>-8.6620032721839942E-4</v>
      </c>
      <c r="G269" s="1">
        <f t="shared" si="25"/>
        <v>-6.1249618265332565E-4</v>
      </c>
      <c r="H269" s="1">
        <v>5.5416248719801303E-6</v>
      </c>
      <c r="I269" s="1">
        <f t="shared" si="26"/>
        <v>2.0789608127589846E-12</v>
      </c>
      <c r="J269" s="1">
        <f t="shared" si="27"/>
        <v>-6.1249787977241913E-4</v>
      </c>
      <c r="AR269" s="58"/>
      <c r="AS269" s="58"/>
      <c r="AT269" s="58"/>
      <c r="AU269" s="58"/>
      <c r="AV269" s="58"/>
      <c r="AW269" s="58"/>
      <c r="AX269" s="58"/>
      <c r="AY269" s="71"/>
      <c r="AZ269" s="58"/>
      <c r="BA269" s="58"/>
      <c r="BB269" s="58"/>
      <c r="BC269" s="58">
        <f t="shared" si="28"/>
        <v>1</v>
      </c>
      <c r="BD269" s="58">
        <f t="shared" si="29"/>
        <v>3.7515143302624551E-7</v>
      </c>
      <c r="BE269" s="58" t="e">
        <f t="shared" si="30"/>
        <v>#N/A</v>
      </c>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c r="CB269" s="58"/>
      <c r="CC269" s="58"/>
      <c r="CD269" s="58"/>
      <c r="CE269" s="58"/>
      <c r="CF269" s="58"/>
      <c r="CG269" s="58"/>
      <c r="CH269" s="58"/>
      <c r="CI269" s="58"/>
      <c r="CJ269" s="58"/>
      <c r="CK269" s="58"/>
      <c r="CL269" s="58"/>
      <c r="CM269" s="58"/>
      <c r="CN269" s="58"/>
      <c r="CO269" s="58"/>
      <c r="CP269" s="58"/>
      <c r="CQ269" s="58"/>
      <c r="CR269" s="58"/>
      <c r="CS269" s="58"/>
      <c r="CT269" s="58"/>
      <c r="CU269" s="58"/>
      <c r="CV269" s="58"/>
      <c r="CW269" s="58"/>
      <c r="CX269" s="58"/>
      <c r="CY269" s="58"/>
      <c r="CZ269" s="58"/>
      <c r="DA269" s="58"/>
      <c r="DB269" s="58"/>
      <c r="DC269" s="58"/>
      <c r="DD269" s="58"/>
      <c r="DE269" s="58"/>
      <c r="DF269" s="58"/>
      <c r="DG269" s="58"/>
      <c r="DH269" s="58"/>
      <c r="DI269" s="58"/>
      <c r="DJ269" s="58"/>
      <c r="DK269" s="58"/>
      <c r="DL269" s="58"/>
      <c r="DM269" s="58"/>
      <c r="DN269" s="58"/>
      <c r="DO269" s="58"/>
      <c r="DP269" s="58"/>
      <c r="DQ269" s="58"/>
      <c r="DR269" s="58"/>
      <c r="DS269" s="58"/>
      <c r="DT269" s="58"/>
      <c r="DU269" s="58"/>
      <c r="DV269" s="58"/>
      <c r="DW269" s="58"/>
      <c r="DX269" s="58"/>
      <c r="DY269" s="58"/>
      <c r="DZ269" s="58"/>
      <c r="EA269" s="58"/>
      <c r="EB269" s="58"/>
      <c r="EC269" s="58"/>
      <c r="ED269" s="58"/>
      <c r="EE269" s="58"/>
      <c r="EF269" s="58"/>
      <c r="EG269" s="58"/>
      <c r="EH269" s="58"/>
      <c r="EI269" s="58"/>
      <c r="EJ269" s="58"/>
      <c r="EK269" s="58"/>
      <c r="EL269" s="58"/>
      <c r="EM269" s="58"/>
      <c r="EN269" s="58"/>
      <c r="EO269" s="58"/>
    </row>
    <row r="270" spans="1:145" outlineLevel="1" x14ac:dyDescent="0.2">
      <c r="A270" s="16">
        <v>77</v>
      </c>
      <c r="B270" s="16">
        <v>0</v>
      </c>
      <c r="C270" s="1">
        <v>6.5204771014037489E-4</v>
      </c>
      <c r="D270" s="1">
        <f t="shared" si="22"/>
        <v>-6.5204771014037489E-4</v>
      </c>
      <c r="E270" s="1">
        <f t="shared" si="23"/>
        <v>1.3045207714066805E-3</v>
      </c>
      <c r="F270" s="1">
        <f t="shared" si="24"/>
        <v>-3.6118150165902467E-2</v>
      </c>
      <c r="G270" s="1">
        <f t="shared" si="25"/>
        <v>-2.5543554055107841E-2</v>
      </c>
      <c r="H270" s="1">
        <v>3.4722546798666826E-3</v>
      </c>
      <c r="I270" s="1">
        <f t="shared" si="26"/>
        <v>2.273446948458331E-6</v>
      </c>
      <c r="J270" s="1">
        <f t="shared" si="27"/>
        <v>-2.5588016740550147E-2</v>
      </c>
      <c r="AR270" s="58"/>
      <c r="AS270" s="58"/>
      <c r="AT270" s="58"/>
      <c r="AU270" s="58"/>
      <c r="AV270" s="58"/>
      <c r="AW270" s="58"/>
      <c r="AX270" s="58"/>
      <c r="AY270" s="71"/>
      <c r="AZ270" s="58"/>
      <c r="BA270" s="58"/>
      <c r="BB270" s="58"/>
      <c r="BC270" s="58">
        <f t="shared" si="28"/>
        <v>1</v>
      </c>
      <c r="BD270" s="58">
        <f t="shared" si="29"/>
        <v>6.5204771014037489E-4</v>
      </c>
      <c r="BE270" s="58" t="e">
        <f t="shared" si="30"/>
        <v>#N/A</v>
      </c>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c r="CB270" s="58"/>
      <c r="CC270" s="58"/>
      <c r="CD270" s="58"/>
      <c r="CE270" s="58"/>
      <c r="CF270" s="58"/>
      <c r="CG270" s="58"/>
      <c r="CH270" s="58"/>
      <c r="CI270" s="58"/>
      <c r="CJ270" s="58"/>
      <c r="CK270" s="58"/>
      <c r="CL270" s="58"/>
      <c r="CM270" s="58"/>
      <c r="CN270" s="58"/>
      <c r="CO270" s="58"/>
      <c r="CP270" s="58"/>
      <c r="CQ270" s="58"/>
      <c r="CR270" s="58"/>
      <c r="CS270" s="58"/>
      <c r="CT270" s="58"/>
      <c r="CU270" s="58"/>
      <c r="CV270" s="58"/>
      <c r="CW270" s="58"/>
      <c r="CX270" s="58"/>
      <c r="CY270" s="58"/>
      <c r="CZ270" s="58"/>
      <c r="DA270" s="58"/>
      <c r="DB270" s="58"/>
      <c r="DC270" s="58"/>
      <c r="DD270" s="58"/>
      <c r="DE270" s="58"/>
      <c r="DF270" s="58"/>
      <c r="DG270" s="58"/>
      <c r="DH270" s="58"/>
      <c r="DI270" s="58"/>
      <c r="DJ270" s="58"/>
      <c r="DK270" s="58"/>
      <c r="DL270" s="58"/>
      <c r="DM270" s="58"/>
      <c r="DN270" s="58"/>
      <c r="DO270" s="58"/>
      <c r="DP270" s="58"/>
      <c r="DQ270" s="58"/>
      <c r="DR270" s="58"/>
      <c r="DS270" s="58"/>
      <c r="DT270" s="58"/>
      <c r="DU270" s="58"/>
      <c r="DV270" s="58"/>
      <c r="DW270" s="58"/>
      <c r="DX270" s="58"/>
      <c r="DY270" s="58"/>
      <c r="DZ270" s="58"/>
      <c r="EA270" s="58"/>
      <c r="EB270" s="58"/>
      <c r="EC270" s="58"/>
      <c r="ED270" s="58"/>
      <c r="EE270" s="58"/>
      <c r="EF270" s="58"/>
      <c r="EG270" s="58"/>
      <c r="EH270" s="58"/>
      <c r="EI270" s="58"/>
      <c r="EJ270" s="58"/>
      <c r="EK270" s="58"/>
      <c r="EL270" s="58"/>
      <c r="EM270" s="58"/>
      <c r="EN270" s="58"/>
      <c r="EO270" s="58"/>
    </row>
    <row r="271" spans="1:145" outlineLevel="1" x14ac:dyDescent="0.2">
      <c r="A271" s="16">
        <v>78</v>
      </c>
      <c r="B271" s="16">
        <v>0</v>
      </c>
      <c r="C271" s="1">
        <v>2.1575391981492314E-3</v>
      </c>
      <c r="D271" s="1">
        <f t="shared" si="22"/>
        <v>-2.1575391981492314E-3</v>
      </c>
      <c r="E271" s="1">
        <f t="shared" si="23"/>
        <v>4.3197400780710399E-3</v>
      </c>
      <c r="F271" s="1">
        <f t="shared" si="24"/>
        <v>-6.5724729577770341E-2</v>
      </c>
      <c r="G271" s="1">
        <f t="shared" si="25"/>
        <v>-4.6499507938776122E-2</v>
      </c>
      <c r="H271" s="1">
        <v>1.4427030093721045E-2</v>
      </c>
      <c r="I271" s="1">
        <f t="shared" si="26"/>
        <v>3.1650812847752835E-5</v>
      </c>
      <c r="J271" s="1">
        <f t="shared" si="27"/>
        <v>-4.6838606420303075E-2</v>
      </c>
      <c r="AR271" s="58"/>
      <c r="AS271" s="58"/>
      <c r="AT271" s="58"/>
      <c r="AU271" s="58"/>
      <c r="AV271" s="58"/>
      <c r="AW271" s="58"/>
      <c r="AX271" s="58"/>
      <c r="AY271" s="71"/>
      <c r="AZ271" s="58"/>
      <c r="BA271" s="58"/>
      <c r="BB271" s="58"/>
      <c r="BC271" s="58">
        <f t="shared" si="28"/>
        <v>1</v>
      </c>
      <c r="BD271" s="58">
        <f t="shared" si="29"/>
        <v>2.1575391981492314E-3</v>
      </c>
      <c r="BE271" s="58" t="e">
        <f t="shared" si="30"/>
        <v>#N/A</v>
      </c>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c r="CB271" s="58"/>
      <c r="CC271" s="58"/>
      <c r="CD271" s="58"/>
      <c r="CE271" s="58"/>
      <c r="CF271" s="58"/>
      <c r="CG271" s="58"/>
      <c r="CH271" s="58"/>
      <c r="CI271" s="58"/>
      <c r="CJ271" s="58"/>
      <c r="CK271" s="58"/>
      <c r="CL271" s="58"/>
      <c r="CM271" s="58"/>
      <c r="CN271" s="58"/>
      <c r="CO271" s="58"/>
      <c r="CP271" s="58"/>
      <c r="CQ271" s="58"/>
      <c r="CR271" s="58"/>
      <c r="CS271" s="58"/>
      <c r="CT271" s="58"/>
      <c r="CU271" s="58"/>
      <c r="CV271" s="58"/>
      <c r="CW271" s="58"/>
      <c r="CX271" s="58"/>
      <c r="CY271" s="58"/>
      <c r="CZ271" s="58"/>
      <c r="DA271" s="58"/>
      <c r="DB271" s="58"/>
      <c r="DC271" s="58"/>
      <c r="DD271" s="58"/>
      <c r="DE271" s="58"/>
      <c r="DF271" s="58"/>
      <c r="DG271" s="58"/>
      <c r="DH271" s="58"/>
      <c r="DI271" s="58"/>
      <c r="DJ271" s="58"/>
      <c r="DK271" s="58"/>
      <c r="DL271" s="58"/>
      <c r="DM271" s="58"/>
      <c r="DN271" s="58"/>
      <c r="DO271" s="58"/>
      <c r="DP271" s="58"/>
      <c r="DQ271" s="58"/>
      <c r="DR271" s="58"/>
      <c r="DS271" s="58"/>
      <c r="DT271" s="58"/>
      <c r="DU271" s="58"/>
      <c r="DV271" s="58"/>
      <c r="DW271" s="58"/>
      <c r="DX271" s="58"/>
      <c r="DY271" s="58"/>
      <c r="DZ271" s="58"/>
      <c r="EA271" s="58"/>
      <c r="EB271" s="58"/>
      <c r="EC271" s="58"/>
      <c r="ED271" s="58"/>
      <c r="EE271" s="58"/>
      <c r="EF271" s="58"/>
      <c r="EG271" s="58"/>
      <c r="EH271" s="58"/>
      <c r="EI271" s="58"/>
      <c r="EJ271" s="58"/>
      <c r="EK271" s="58"/>
      <c r="EL271" s="58"/>
      <c r="EM271" s="58"/>
      <c r="EN271" s="58"/>
      <c r="EO271" s="58"/>
    </row>
    <row r="272" spans="1:145" outlineLevel="1" x14ac:dyDescent="0.2">
      <c r="A272" s="16">
        <v>79</v>
      </c>
      <c r="B272" s="16">
        <v>0</v>
      </c>
      <c r="C272" s="1">
        <v>5.098224756775193E-2</v>
      </c>
      <c r="D272" s="1">
        <f t="shared" si="22"/>
        <v>-5.098224756775193E-2</v>
      </c>
      <c r="E272" s="1">
        <f t="shared" si="23"/>
        <v>0.10465554817074608</v>
      </c>
      <c r="F272" s="1">
        <f t="shared" si="24"/>
        <v>-0.3235050975962297</v>
      </c>
      <c r="G272" s="1">
        <f t="shared" si="25"/>
        <v>-0.23177805844226015</v>
      </c>
      <c r="H272" s="1">
        <v>8.2246743578329298E-2</v>
      </c>
      <c r="I272" s="1">
        <f t="shared" si="26"/>
        <v>4.8143473253819159E-3</v>
      </c>
      <c r="J272" s="1">
        <f t="shared" si="27"/>
        <v>-0.24194093432208963</v>
      </c>
      <c r="AR272" s="58"/>
      <c r="AS272" s="58"/>
      <c r="AT272" s="58"/>
      <c r="AU272" s="58"/>
      <c r="AV272" s="58"/>
      <c r="AW272" s="58"/>
      <c r="AX272" s="58"/>
      <c r="AY272" s="71"/>
      <c r="AZ272" s="58"/>
      <c r="BA272" s="58"/>
      <c r="BB272" s="58"/>
      <c r="BC272" s="58">
        <f t="shared" si="28"/>
        <v>1</v>
      </c>
      <c r="BD272" s="58">
        <f t="shared" si="29"/>
        <v>5.098224756775193E-2</v>
      </c>
      <c r="BE272" s="58" t="e">
        <f t="shared" si="30"/>
        <v>#N/A</v>
      </c>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c r="CB272" s="58"/>
      <c r="CC272" s="58"/>
      <c r="CD272" s="58"/>
      <c r="CE272" s="58"/>
      <c r="CF272" s="58"/>
      <c r="CG272" s="58"/>
      <c r="CH272" s="58"/>
      <c r="CI272" s="58"/>
      <c r="CJ272" s="58"/>
      <c r="CK272" s="58"/>
      <c r="CL272" s="58"/>
      <c r="CM272" s="58"/>
      <c r="CN272" s="58"/>
      <c r="CO272" s="58"/>
      <c r="CP272" s="58"/>
      <c r="CQ272" s="58"/>
      <c r="CR272" s="58"/>
      <c r="CS272" s="58"/>
      <c r="CT272" s="58"/>
      <c r="CU272" s="58"/>
      <c r="CV272" s="58"/>
      <c r="CW272" s="58"/>
      <c r="CX272" s="58"/>
      <c r="CY272" s="58"/>
      <c r="CZ272" s="58"/>
      <c r="DA272" s="58"/>
      <c r="DB272" s="58"/>
      <c r="DC272" s="58"/>
      <c r="DD272" s="58"/>
      <c r="DE272" s="58"/>
      <c r="DF272" s="58"/>
      <c r="DG272" s="58"/>
      <c r="DH272" s="58"/>
      <c r="DI272" s="58"/>
      <c r="DJ272" s="58"/>
      <c r="DK272" s="58"/>
      <c r="DL272" s="58"/>
      <c r="DM272" s="58"/>
      <c r="DN272" s="58"/>
      <c r="DO272" s="58"/>
      <c r="DP272" s="58"/>
      <c r="DQ272" s="58"/>
      <c r="DR272" s="58"/>
      <c r="DS272" s="58"/>
      <c r="DT272" s="58"/>
      <c r="DU272" s="58"/>
      <c r="DV272" s="58"/>
      <c r="DW272" s="58"/>
      <c r="DX272" s="58"/>
      <c r="DY272" s="58"/>
      <c r="DZ272" s="58"/>
      <c r="EA272" s="58"/>
      <c r="EB272" s="58"/>
      <c r="EC272" s="58"/>
      <c r="ED272" s="58"/>
      <c r="EE272" s="58"/>
      <c r="EF272" s="58"/>
      <c r="EG272" s="58"/>
      <c r="EH272" s="58"/>
      <c r="EI272" s="58"/>
      <c r="EJ272" s="58"/>
      <c r="EK272" s="58"/>
      <c r="EL272" s="58"/>
      <c r="EM272" s="58"/>
      <c r="EN272" s="58"/>
      <c r="EO272" s="58"/>
    </row>
    <row r="273" spans="1:145" outlineLevel="1" x14ac:dyDescent="0.2">
      <c r="A273" s="16">
        <v>80</v>
      </c>
      <c r="B273" s="16">
        <v>0</v>
      </c>
      <c r="C273" s="1">
        <v>0.50355508960026052</v>
      </c>
      <c r="D273" s="1">
        <f t="shared" si="22"/>
        <v>-0.50355508960026052</v>
      </c>
      <c r="E273" s="1">
        <f t="shared" si="23"/>
        <v>1.4005655150894671</v>
      </c>
      <c r="F273" s="1">
        <f t="shared" si="24"/>
        <v>-1.1834549062340598</v>
      </c>
      <c r="G273" s="1">
        <f t="shared" si="25"/>
        <v>-1.007135637216227</v>
      </c>
      <c r="H273" s="1">
        <v>0.35593563388812888</v>
      </c>
      <c r="I273" s="1">
        <f t="shared" si="26"/>
        <v>0.56055486265631338</v>
      </c>
      <c r="J273" s="1">
        <f t="shared" si="27"/>
        <v>-1.2549410561485543</v>
      </c>
      <c r="AR273" s="58"/>
      <c r="AS273" s="58"/>
      <c r="AT273" s="58"/>
      <c r="AU273" s="58"/>
      <c r="AV273" s="58"/>
      <c r="AW273" s="58"/>
      <c r="AX273" s="58"/>
      <c r="AY273" s="71"/>
      <c r="AZ273" s="58"/>
      <c r="BA273" s="58"/>
      <c r="BB273" s="58"/>
      <c r="BC273" s="58">
        <f t="shared" si="28"/>
        <v>1</v>
      </c>
      <c r="BD273" s="58">
        <f t="shared" si="29"/>
        <v>0.50355508960026052</v>
      </c>
      <c r="BE273" s="58" t="e">
        <f t="shared" si="30"/>
        <v>#N/A</v>
      </c>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c r="CB273" s="58"/>
      <c r="CC273" s="58"/>
      <c r="CD273" s="58"/>
      <c r="CE273" s="58"/>
      <c r="CF273" s="58"/>
      <c r="CG273" s="58"/>
      <c r="CH273" s="58"/>
      <c r="CI273" s="58"/>
      <c r="CJ273" s="58"/>
      <c r="CK273" s="58"/>
      <c r="CL273" s="58"/>
      <c r="CM273" s="58"/>
      <c r="CN273" s="58"/>
      <c r="CO273" s="58"/>
      <c r="CP273" s="58"/>
      <c r="CQ273" s="58"/>
      <c r="CR273" s="58"/>
      <c r="CS273" s="58"/>
      <c r="CT273" s="58"/>
      <c r="CU273" s="58"/>
      <c r="CV273" s="58"/>
      <c r="CW273" s="58"/>
      <c r="CX273" s="58"/>
      <c r="CY273" s="58"/>
      <c r="CZ273" s="58"/>
      <c r="DA273" s="58"/>
      <c r="DB273" s="58"/>
      <c r="DC273" s="58"/>
      <c r="DD273" s="58"/>
      <c r="DE273" s="58"/>
      <c r="DF273" s="58"/>
      <c r="DG273" s="58"/>
      <c r="DH273" s="58"/>
      <c r="DI273" s="58"/>
      <c r="DJ273" s="58"/>
      <c r="DK273" s="58"/>
      <c r="DL273" s="58"/>
      <c r="DM273" s="58"/>
      <c r="DN273" s="58"/>
      <c r="DO273" s="58"/>
      <c r="DP273" s="58"/>
      <c r="DQ273" s="58"/>
      <c r="DR273" s="58"/>
      <c r="DS273" s="58"/>
      <c r="DT273" s="58"/>
      <c r="DU273" s="58"/>
      <c r="DV273" s="58"/>
      <c r="DW273" s="58"/>
      <c r="DX273" s="58"/>
      <c r="DY273" s="58"/>
      <c r="DZ273" s="58"/>
      <c r="EA273" s="58"/>
      <c r="EB273" s="58"/>
      <c r="EC273" s="58"/>
      <c r="ED273" s="58"/>
      <c r="EE273" s="58"/>
      <c r="EF273" s="58"/>
      <c r="EG273" s="58"/>
      <c r="EH273" s="58"/>
      <c r="EI273" s="58"/>
      <c r="EJ273" s="58"/>
      <c r="EK273" s="58"/>
      <c r="EL273" s="58"/>
      <c r="EM273" s="58"/>
      <c r="EN273" s="58"/>
      <c r="EO273" s="58"/>
    </row>
    <row r="274" spans="1:145" outlineLevel="1" x14ac:dyDescent="0.2">
      <c r="A274" s="16">
        <v>81</v>
      </c>
      <c r="B274" s="16">
        <v>0</v>
      </c>
      <c r="C274" s="1">
        <v>1.8382290455797929E-4</v>
      </c>
      <c r="D274" s="1">
        <f t="shared" si="22"/>
        <v>-1.8382290455797929E-4</v>
      </c>
      <c r="E274" s="1">
        <f t="shared" si="23"/>
        <v>3.6767960411758391E-4</v>
      </c>
      <c r="F274" s="1">
        <f t="shared" si="24"/>
        <v>-1.9174973379840293E-2</v>
      </c>
      <c r="G274" s="1">
        <f t="shared" si="25"/>
        <v>-1.3559376889477464E-2</v>
      </c>
      <c r="H274" s="1">
        <v>1.8407075152750026E-3</v>
      </c>
      <c r="I274" s="1">
        <f t="shared" si="26"/>
        <v>3.3905050523871388E-7</v>
      </c>
      <c r="J274" s="1">
        <f t="shared" si="27"/>
        <v>-1.3571873567644751E-2</v>
      </c>
      <c r="AR274" s="58"/>
      <c r="AS274" s="58"/>
      <c r="AT274" s="58"/>
      <c r="AU274" s="58"/>
      <c r="AV274" s="58"/>
      <c r="AW274" s="58"/>
      <c r="AX274" s="58"/>
      <c r="AY274" s="71"/>
      <c r="AZ274" s="58"/>
      <c r="BA274" s="58"/>
      <c r="BB274" s="58"/>
      <c r="BC274" s="58">
        <f t="shared" si="28"/>
        <v>1</v>
      </c>
      <c r="BD274" s="58">
        <f t="shared" si="29"/>
        <v>1.8382290455797929E-4</v>
      </c>
      <c r="BE274" s="58" t="e">
        <f t="shared" si="30"/>
        <v>#N/A</v>
      </c>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c r="CB274" s="58"/>
      <c r="CC274" s="58"/>
      <c r="CD274" s="58"/>
      <c r="CE274" s="58"/>
      <c r="CF274" s="58"/>
      <c r="CG274" s="58"/>
      <c r="CH274" s="58"/>
      <c r="CI274" s="58"/>
      <c r="CJ274" s="58"/>
      <c r="CK274" s="58"/>
      <c r="CL274" s="58"/>
      <c r="CM274" s="58"/>
      <c r="CN274" s="58"/>
      <c r="CO274" s="58"/>
      <c r="CP274" s="58"/>
      <c r="CQ274" s="58"/>
      <c r="CR274" s="58"/>
      <c r="CS274" s="58"/>
      <c r="CT274" s="58"/>
      <c r="CU274" s="58"/>
      <c r="CV274" s="58"/>
      <c r="CW274" s="58"/>
      <c r="CX274" s="58"/>
      <c r="CY274" s="58"/>
      <c r="CZ274" s="58"/>
      <c r="DA274" s="58"/>
      <c r="DB274" s="58"/>
      <c r="DC274" s="58"/>
      <c r="DD274" s="58"/>
      <c r="DE274" s="58"/>
      <c r="DF274" s="58"/>
      <c r="DG274" s="58"/>
      <c r="DH274" s="58"/>
      <c r="DI274" s="58"/>
      <c r="DJ274" s="58"/>
      <c r="DK274" s="58"/>
      <c r="DL274" s="58"/>
      <c r="DM274" s="58"/>
      <c r="DN274" s="58"/>
      <c r="DO274" s="58"/>
      <c r="DP274" s="58"/>
      <c r="DQ274" s="58"/>
      <c r="DR274" s="58"/>
      <c r="DS274" s="58"/>
      <c r="DT274" s="58"/>
      <c r="DU274" s="58"/>
      <c r="DV274" s="58"/>
      <c r="DW274" s="58"/>
      <c r="DX274" s="58"/>
      <c r="DY274" s="58"/>
      <c r="DZ274" s="58"/>
      <c r="EA274" s="58"/>
      <c r="EB274" s="58"/>
      <c r="EC274" s="58"/>
      <c r="ED274" s="58"/>
      <c r="EE274" s="58"/>
      <c r="EF274" s="58"/>
      <c r="EG274" s="58"/>
      <c r="EH274" s="58"/>
      <c r="EI274" s="58"/>
      <c r="EJ274" s="58"/>
      <c r="EK274" s="58"/>
      <c r="EL274" s="58"/>
      <c r="EM274" s="58"/>
      <c r="EN274" s="58"/>
      <c r="EO274" s="58"/>
    </row>
    <row r="275" spans="1:145" outlineLevel="1" x14ac:dyDescent="0.2">
      <c r="A275" s="16">
        <v>82</v>
      </c>
      <c r="B275" s="16">
        <v>0</v>
      </c>
      <c r="C275" s="1">
        <v>0.11386038704778487</v>
      </c>
      <c r="D275" s="1">
        <f t="shared" si="22"/>
        <v>-0.11386038704778487</v>
      </c>
      <c r="E275" s="1">
        <f t="shared" si="23"/>
        <v>0.24176152819091418</v>
      </c>
      <c r="F275" s="1">
        <f t="shared" si="24"/>
        <v>-0.49169251386503149</v>
      </c>
      <c r="G275" s="1">
        <f t="shared" si="25"/>
        <v>-0.35845550320458591</v>
      </c>
      <c r="H275" s="1">
        <v>0.24363179887121703</v>
      </c>
      <c r="I275" s="1">
        <f t="shared" si="26"/>
        <v>4.1387692554948945E-2</v>
      </c>
      <c r="J275" s="1">
        <f t="shared" si="27"/>
        <v>-0.41216263820560184</v>
      </c>
      <c r="AR275" s="58"/>
      <c r="AS275" s="58"/>
      <c r="AT275" s="58"/>
      <c r="AU275" s="58"/>
      <c r="AV275" s="58"/>
      <c r="AW275" s="58"/>
      <c r="AX275" s="58"/>
      <c r="AY275" s="71"/>
      <c r="AZ275" s="58"/>
      <c r="BA275" s="58"/>
      <c r="BB275" s="58"/>
      <c r="BC275" s="58">
        <f t="shared" si="28"/>
        <v>1</v>
      </c>
      <c r="BD275" s="58">
        <f t="shared" si="29"/>
        <v>0.11386038704778487</v>
      </c>
      <c r="BE275" s="58" t="e">
        <f t="shared" si="30"/>
        <v>#N/A</v>
      </c>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c r="CB275" s="58"/>
      <c r="CC275" s="58"/>
      <c r="CD275" s="58"/>
      <c r="CE275" s="58"/>
      <c r="CF275" s="58"/>
      <c r="CG275" s="58"/>
      <c r="CH275" s="58"/>
      <c r="CI275" s="58"/>
      <c r="CJ275" s="58"/>
      <c r="CK275" s="58"/>
      <c r="CL275" s="58"/>
      <c r="CM275" s="58"/>
      <c r="CN275" s="58"/>
      <c r="CO275" s="58"/>
      <c r="CP275" s="58"/>
      <c r="CQ275" s="58"/>
      <c r="CR275" s="58"/>
      <c r="CS275" s="58"/>
      <c r="CT275" s="58"/>
      <c r="CU275" s="58"/>
      <c r="CV275" s="58"/>
      <c r="CW275" s="58"/>
      <c r="CX275" s="58"/>
      <c r="CY275" s="58"/>
      <c r="CZ275" s="58"/>
      <c r="DA275" s="58"/>
      <c r="DB275" s="58"/>
      <c r="DC275" s="58"/>
      <c r="DD275" s="58"/>
      <c r="DE275" s="58"/>
      <c r="DF275" s="58"/>
      <c r="DG275" s="58"/>
      <c r="DH275" s="58"/>
      <c r="DI275" s="58"/>
      <c r="DJ275" s="58"/>
      <c r="DK275" s="58"/>
      <c r="DL275" s="58"/>
      <c r="DM275" s="58"/>
      <c r="DN275" s="58"/>
      <c r="DO275" s="58"/>
      <c r="DP275" s="58"/>
      <c r="DQ275" s="58"/>
      <c r="DR275" s="58"/>
      <c r="DS275" s="58"/>
      <c r="DT275" s="58"/>
      <c r="DU275" s="58"/>
      <c r="DV275" s="58"/>
      <c r="DW275" s="58"/>
      <c r="DX275" s="58"/>
      <c r="DY275" s="58"/>
      <c r="DZ275" s="58"/>
      <c r="EA275" s="58"/>
      <c r="EB275" s="58"/>
      <c r="EC275" s="58"/>
      <c r="ED275" s="58"/>
      <c r="EE275" s="58"/>
      <c r="EF275" s="58"/>
      <c r="EG275" s="58"/>
      <c r="EH275" s="58"/>
      <c r="EI275" s="58"/>
      <c r="EJ275" s="58"/>
      <c r="EK275" s="58"/>
      <c r="EL275" s="58"/>
      <c r="EM275" s="58"/>
      <c r="EN275" s="58"/>
      <c r="EO275" s="58"/>
    </row>
    <row r="276" spans="1:145" outlineLevel="1" x14ac:dyDescent="0.2">
      <c r="A276" s="16">
        <v>83</v>
      </c>
      <c r="B276" s="16">
        <v>0</v>
      </c>
      <c r="C276" s="1">
        <v>1.3910540544813063E-7</v>
      </c>
      <c r="D276" s="1">
        <f t="shared" si="22"/>
        <v>-1.3910540544813063E-7</v>
      </c>
      <c r="E276" s="1">
        <f t="shared" si="23"/>
        <v>2.7821083011890076E-7</v>
      </c>
      <c r="F276" s="1">
        <f t="shared" si="24"/>
        <v>-5.2745694622300765E-4</v>
      </c>
      <c r="G276" s="1">
        <f t="shared" si="25"/>
        <v>-3.7296839651429866E-4</v>
      </c>
      <c r="H276" s="1">
        <v>2.3921953445869652E-6</v>
      </c>
      <c r="I276" s="1">
        <f t="shared" si="26"/>
        <v>3.3276814565604627E-13</v>
      </c>
      <c r="J276" s="1">
        <f t="shared" si="27"/>
        <v>-3.7296884262172998E-4</v>
      </c>
      <c r="AR276" s="58"/>
      <c r="AS276" s="58"/>
      <c r="AT276" s="58"/>
      <c r="AU276" s="58"/>
      <c r="AV276" s="58"/>
      <c r="AW276" s="58"/>
      <c r="AX276" s="58"/>
      <c r="AY276" s="71"/>
      <c r="AZ276" s="58"/>
      <c r="BA276" s="58"/>
      <c r="BB276" s="58"/>
      <c r="BC276" s="58">
        <f t="shared" si="28"/>
        <v>1</v>
      </c>
      <c r="BD276" s="58">
        <f t="shared" si="29"/>
        <v>1.3910540544813063E-7</v>
      </c>
      <c r="BE276" s="58" t="e">
        <f t="shared" si="30"/>
        <v>#N/A</v>
      </c>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c r="CB276" s="58"/>
      <c r="CC276" s="58"/>
      <c r="CD276" s="58"/>
      <c r="CE276" s="58"/>
      <c r="CF276" s="58"/>
      <c r="CG276" s="58"/>
      <c r="CH276" s="58"/>
      <c r="CI276" s="58"/>
      <c r="CJ276" s="58"/>
      <c r="CK276" s="58"/>
      <c r="CL276" s="58"/>
      <c r="CM276" s="58"/>
      <c r="CN276" s="58"/>
      <c r="CO276" s="58"/>
      <c r="CP276" s="58"/>
      <c r="CQ276" s="58"/>
      <c r="CR276" s="58"/>
      <c r="CS276" s="58"/>
      <c r="CT276" s="58"/>
      <c r="CU276" s="58"/>
      <c r="CV276" s="58"/>
      <c r="CW276" s="58"/>
      <c r="CX276" s="58"/>
      <c r="CY276" s="58"/>
      <c r="CZ276" s="58"/>
      <c r="DA276" s="58"/>
      <c r="DB276" s="58"/>
      <c r="DC276" s="58"/>
      <c r="DD276" s="58"/>
      <c r="DE276" s="58"/>
      <c r="DF276" s="58"/>
      <c r="DG276" s="58"/>
      <c r="DH276" s="58"/>
      <c r="DI276" s="58"/>
      <c r="DJ276" s="58"/>
      <c r="DK276" s="58"/>
      <c r="DL276" s="58"/>
      <c r="DM276" s="58"/>
      <c r="DN276" s="58"/>
      <c r="DO276" s="58"/>
      <c r="DP276" s="58"/>
      <c r="DQ276" s="58"/>
      <c r="DR276" s="58"/>
      <c r="DS276" s="58"/>
      <c r="DT276" s="58"/>
      <c r="DU276" s="58"/>
      <c r="DV276" s="58"/>
      <c r="DW276" s="58"/>
      <c r="DX276" s="58"/>
      <c r="DY276" s="58"/>
      <c r="DZ276" s="58"/>
      <c r="EA276" s="58"/>
      <c r="EB276" s="58"/>
      <c r="EC276" s="58"/>
      <c r="ED276" s="58"/>
      <c r="EE276" s="58"/>
      <c r="EF276" s="58"/>
      <c r="EG276" s="58"/>
      <c r="EH276" s="58"/>
      <c r="EI276" s="58"/>
      <c r="EJ276" s="58"/>
      <c r="EK276" s="58"/>
      <c r="EL276" s="58"/>
      <c r="EM276" s="58"/>
      <c r="EN276" s="58"/>
      <c r="EO276" s="58"/>
    </row>
    <row r="277" spans="1:145" outlineLevel="1" x14ac:dyDescent="0.2">
      <c r="A277" s="16">
        <v>84</v>
      </c>
      <c r="B277" s="16">
        <v>0</v>
      </c>
      <c r="C277" s="1">
        <v>1.8492629835867461E-3</v>
      </c>
      <c r="D277" s="1">
        <f t="shared" si="22"/>
        <v>-1.8492629835867461E-3</v>
      </c>
      <c r="E277" s="1">
        <f t="shared" si="23"/>
        <v>3.7019499626525514E-3</v>
      </c>
      <c r="F277" s="1">
        <f t="shared" si="24"/>
        <v>-6.0843651785971488E-2</v>
      </c>
      <c r="G277" s="1">
        <f t="shared" si="25"/>
        <v>-4.3042875054373708E-2</v>
      </c>
      <c r="H277" s="1">
        <v>5.175130540441014E-3</v>
      </c>
      <c r="I277" s="1">
        <f t="shared" si="26"/>
        <v>9.6377847007962993E-6</v>
      </c>
      <c r="J277" s="1">
        <f t="shared" si="27"/>
        <v>-4.3154685465743144E-2</v>
      </c>
      <c r="AR277" s="58"/>
      <c r="AS277" s="58"/>
      <c r="AT277" s="58"/>
      <c r="AU277" s="58"/>
      <c r="AV277" s="58"/>
      <c r="AW277" s="58"/>
      <c r="AX277" s="58"/>
      <c r="AY277" s="71"/>
      <c r="AZ277" s="58"/>
      <c r="BA277" s="58"/>
      <c r="BB277" s="58"/>
      <c r="BC277" s="58">
        <f t="shared" si="28"/>
        <v>1</v>
      </c>
      <c r="BD277" s="58">
        <f t="shared" si="29"/>
        <v>1.8492629835867461E-3</v>
      </c>
      <c r="BE277" s="58" t="e">
        <f t="shared" si="30"/>
        <v>#N/A</v>
      </c>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c r="CB277" s="58"/>
      <c r="CC277" s="58"/>
      <c r="CD277" s="58"/>
      <c r="CE277" s="58"/>
      <c r="CF277" s="58"/>
      <c r="CG277" s="58"/>
      <c r="CH277" s="58"/>
      <c r="CI277" s="58"/>
      <c r="CJ277" s="58"/>
      <c r="CK277" s="58"/>
      <c r="CL277" s="58"/>
      <c r="CM277" s="58"/>
      <c r="CN277" s="58"/>
      <c r="CO277" s="58"/>
      <c r="CP277" s="58"/>
      <c r="CQ277" s="58"/>
      <c r="CR277" s="58"/>
      <c r="CS277" s="58"/>
      <c r="CT277" s="58"/>
      <c r="CU277" s="58"/>
      <c r="CV277" s="58"/>
      <c r="CW277" s="58"/>
      <c r="CX277" s="58"/>
      <c r="CY277" s="58"/>
      <c r="CZ277" s="58"/>
      <c r="DA277" s="58"/>
      <c r="DB277" s="58"/>
      <c r="DC277" s="58"/>
      <c r="DD277" s="58"/>
      <c r="DE277" s="58"/>
      <c r="DF277" s="58"/>
      <c r="DG277" s="58"/>
      <c r="DH277" s="58"/>
      <c r="DI277" s="58"/>
      <c r="DJ277" s="58"/>
      <c r="DK277" s="58"/>
      <c r="DL277" s="58"/>
      <c r="DM277" s="58"/>
      <c r="DN277" s="58"/>
      <c r="DO277" s="58"/>
      <c r="DP277" s="58"/>
      <c r="DQ277" s="58"/>
      <c r="DR277" s="58"/>
      <c r="DS277" s="58"/>
      <c r="DT277" s="58"/>
      <c r="DU277" s="58"/>
      <c r="DV277" s="58"/>
      <c r="DW277" s="58"/>
      <c r="DX277" s="58"/>
      <c r="DY277" s="58"/>
      <c r="DZ277" s="58"/>
      <c r="EA277" s="58"/>
      <c r="EB277" s="58"/>
      <c r="EC277" s="58"/>
      <c r="ED277" s="58"/>
      <c r="EE277" s="58"/>
      <c r="EF277" s="58"/>
      <c r="EG277" s="58"/>
      <c r="EH277" s="58"/>
      <c r="EI277" s="58"/>
      <c r="EJ277" s="58"/>
      <c r="EK277" s="58"/>
      <c r="EL277" s="58"/>
      <c r="EM277" s="58"/>
      <c r="EN277" s="58"/>
      <c r="EO277" s="58"/>
    </row>
    <row r="278" spans="1:145" outlineLevel="1" x14ac:dyDescent="0.2">
      <c r="A278" s="16">
        <v>85</v>
      </c>
      <c r="B278" s="16">
        <v>0</v>
      </c>
      <c r="C278" s="1">
        <v>8.610178413630895E-4</v>
      </c>
      <c r="D278" s="1">
        <f t="shared" si="22"/>
        <v>-8.610178413630895E-4</v>
      </c>
      <c r="E278" s="1">
        <f t="shared" si="23"/>
        <v>1.7227774602689933E-3</v>
      </c>
      <c r="F278" s="1">
        <f t="shared" si="24"/>
        <v>-4.1506354456504531E-2</v>
      </c>
      <c r="G278" s="1">
        <f t="shared" si="25"/>
        <v>-2.935574614880997E-2</v>
      </c>
      <c r="H278" s="1">
        <v>2.981014299182991E-3</v>
      </c>
      <c r="I278" s="1">
        <f t="shared" si="26"/>
        <v>2.576599260754104E-6</v>
      </c>
      <c r="J278" s="1">
        <f t="shared" si="27"/>
        <v>-2.939959916757583E-2</v>
      </c>
      <c r="AR278" s="58"/>
      <c r="AS278" s="58"/>
      <c r="AT278" s="58"/>
      <c r="AU278" s="58"/>
      <c r="AV278" s="58"/>
      <c r="AW278" s="58"/>
      <c r="AX278" s="58"/>
      <c r="AY278" s="71"/>
      <c r="AZ278" s="58"/>
      <c r="BA278" s="58"/>
      <c r="BB278" s="58"/>
      <c r="BC278" s="58">
        <f t="shared" si="28"/>
        <v>1</v>
      </c>
      <c r="BD278" s="58">
        <f t="shared" si="29"/>
        <v>8.610178413630895E-4</v>
      </c>
      <c r="BE278" s="58" t="e">
        <f t="shared" si="30"/>
        <v>#N/A</v>
      </c>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c r="CB278" s="58"/>
      <c r="CC278" s="58"/>
      <c r="CD278" s="58"/>
      <c r="CE278" s="58"/>
      <c r="CF278" s="58"/>
      <c r="CG278" s="58"/>
      <c r="CH278" s="58"/>
      <c r="CI278" s="58"/>
      <c r="CJ278" s="58"/>
      <c r="CK278" s="58"/>
      <c r="CL278" s="58"/>
      <c r="CM278" s="58"/>
      <c r="CN278" s="58"/>
      <c r="CO278" s="58"/>
      <c r="CP278" s="58"/>
      <c r="CQ278" s="58"/>
      <c r="CR278" s="58"/>
      <c r="CS278" s="58"/>
      <c r="CT278" s="58"/>
      <c r="CU278" s="58"/>
      <c r="CV278" s="58"/>
      <c r="CW278" s="58"/>
      <c r="CX278" s="58"/>
      <c r="CY278" s="58"/>
      <c r="CZ278" s="58"/>
      <c r="DA278" s="58"/>
      <c r="DB278" s="58"/>
      <c r="DC278" s="58"/>
      <c r="DD278" s="58"/>
      <c r="DE278" s="58"/>
      <c r="DF278" s="58"/>
      <c r="DG278" s="58"/>
      <c r="DH278" s="58"/>
      <c r="DI278" s="58"/>
      <c r="DJ278" s="58"/>
      <c r="DK278" s="58"/>
      <c r="DL278" s="58"/>
      <c r="DM278" s="58"/>
      <c r="DN278" s="58"/>
      <c r="DO278" s="58"/>
      <c r="DP278" s="58"/>
      <c r="DQ278" s="58"/>
      <c r="DR278" s="58"/>
      <c r="DS278" s="58"/>
      <c r="DT278" s="58"/>
      <c r="DU278" s="58"/>
      <c r="DV278" s="58"/>
      <c r="DW278" s="58"/>
      <c r="DX278" s="58"/>
      <c r="DY278" s="58"/>
      <c r="DZ278" s="58"/>
      <c r="EA278" s="58"/>
      <c r="EB278" s="58"/>
      <c r="EC278" s="58"/>
      <c r="ED278" s="58"/>
      <c r="EE278" s="58"/>
      <c r="EF278" s="58"/>
      <c r="EG278" s="58"/>
      <c r="EH278" s="58"/>
      <c r="EI278" s="58"/>
      <c r="EJ278" s="58"/>
      <c r="EK278" s="58"/>
      <c r="EL278" s="58"/>
      <c r="EM278" s="58"/>
      <c r="EN278" s="58"/>
      <c r="EO278" s="58"/>
    </row>
    <row r="279" spans="1:145" outlineLevel="1" x14ac:dyDescent="0.2">
      <c r="A279" s="16">
        <v>86</v>
      </c>
      <c r="B279" s="16">
        <v>0</v>
      </c>
      <c r="C279" s="1">
        <v>2.2051720578446202E-5</v>
      </c>
      <c r="D279" s="1">
        <f t="shared" si="22"/>
        <v>-2.2051720578446202E-5</v>
      </c>
      <c r="E279" s="1">
        <f t="shared" si="23"/>
        <v>4.4103927442245941E-5</v>
      </c>
      <c r="F279" s="1">
        <f t="shared" si="24"/>
        <v>-6.641078786029115E-3</v>
      </c>
      <c r="G279" s="1">
        <f t="shared" si="25"/>
        <v>-4.6959777328635394E-3</v>
      </c>
      <c r="H279" s="1">
        <v>2.1316562270679406E-4</v>
      </c>
      <c r="I279" s="1">
        <f t="shared" si="26"/>
        <v>4.7017746657048178E-9</v>
      </c>
      <c r="J279" s="1">
        <f t="shared" si="27"/>
        <v>-4.6964783234053039E-3</v>
      </c>
      <c r="AR279" s="58"/>
      <c r="AS279" s="58"/>
      <c r="AT279" s="58"/>
      <c r="AU279" s="58"/>
      <c r="AV279" s="58"/>
      <c r="AW279" s="58"/>
      <c r="AX279" s="58"/>
      <c r="AY279" s="71"/>
      <c r="AZ279" s="58"/>
      <c r="BA279" s="58"/>
      <c r="BB279" s="58"/>
      <c r="BC279" s="58">
        <f t="shared" si="28"/>
        <v>1</v>
      </c>
      <c r="BD279" s="58">
        <f t="shared" si="29"/>
        <v>2.2051720578446202E-5</v>
      </c>
      <c r="BE279" s="58" t="e">
        <f t="shared" si="30"/>
        <v>#N/A</v>
      </c>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c r="CB279" s="58"/>
      <c r="CC279" s="58"/>
      <c r="CD279" s="58"/>
      <c r="CE279" s="58"/>
      <c r="CF279" s="58"/>
      <c r="CG279" s="58"/>
      <c r="CH279" s="58"/>
      <c r="CI279" s="58"/>
      <c r="CJ279" s="58"/>
      <c r="CK279" s="58"/>
      <c r="CL279" s="58"/>
      <c r="CM279" s="58"/>
      <c r="CN279" s="58"/>
      <c r="CO279" s="58"/>
      <c r="CP279" s="58"/>
      <c r="CQ279" s="58"/>
      <c r="CR279" s="58"/>
      <c r="CS279" s="58"/>
      <c r="CT279" s="58"/>
      <c r="CU279" s="58"/>
      <c r="CV279" s="58"/>
      <c r="CW279" s="58"/>
      <c r="CX279" s="58"/>
      <c r="CY279" s="58"/>
      <c r="CZ279" s="58"/>
      <c r="DA279" s="58"/>
      <c r="DB279" s="58"/>
      <c r="DC279" s="58"/>
      <c r="DD279" s="58"/>
      <c r="DE279" s="58"/>
      <c r="DF279" s="58"/>
      <c r="DG279" s="58"/>
      <c r="DH279" s="58"/>
      <c r="DI279" s="58"/>
      <c r="DJ279" s="58"/>
      <c r="DK279" s="58"/>
      <c r="DL279" s="58"/>
      <c r="DM279" s="58"/>
      <c r="DN279" s="58"/>
      <c r="DO279" s="58"/>
      <c r="DP279" s="58"/>
      <c r="DQ279" s="58"/>
      <c r="DR279" s="58"/>
      <c r="DS279" s="58"/>
      <c r="DT279" s="58"/>
      <c r="DU279" s="58"/>
      <c r="DV279" s="58"/>
      <c r="DW279" s="58"/>
      <c r="DX279" s="58"/>
      <c r="DY279" s="58"/>
      <c r="DZ279" s="58"/>
      <c r="EA279" s="58"/>
      <c r="EB279" s="58"/>
      <c r="EC279" s="58"/>
      <c r="ED279" s="58"/>
      <c r="EE279" s="58"/>
      <c r="EF279" s="58"/>
      <c r="EG279" s="58"/>
      <c r="EH279" s="58"/>
      <c r="EI279" s="58"/>
      <c r="EJ279" s="58"/>
      <c r="EK279" s="58"/>
      <c r="EL279" s="58"/>
      <c r="EM279" s="58"/>
      <c r="EN279" s="58"/>
      <c r="EO279" s="58"/>
    </row>
    <row r="280" spans="1:145" outlineLevel="1" x14ac:dyDescent="0.2">
      <c r="A280" s="16">
        <v>87</v>
      </c>
      <c r="B280" s="16">
        <v>0</v>
      </c>
      <c r="C280" s="1">
        <v>3.6420000302658863E-7</v>
      </c>
      <c r="D280" s="1">
        <f t="shared" si="22"/>
        <v>-3.6420000302658863E-7</v>
      </c>
      <c r="E280" s="1">
        <f t="shared" si="23"/>
        <v>7.2840013856875431E-7</v>
      </c>
      <c r="F280" s="1">
        <f t="shared" si="24"/>
        <v>-8.5346361291431419E-4</v>
      </c>
      <c r="G280" s="1">
        <f t="shared" si="25"/>
        <v>-6.0348996318768978E-4</v>
      </c>
      <c r="H280" s="1">
        <v>5.2332226543650885E-6</v>
      </c>
      <c r="I280" s="1">
        <f t="shared" si="26"/>
        <v>1.9059503749647578E-12</v>
      </c>
      <c r="J280" s="1">
        <f t="shared" si="27"/>
        <v>-6.0349154229256117E-4</v>
      </c>
      <c r="AR280" s="58"/>
      <c r="AS280" s="58"/>
      <c r="AT280" s="58"/>
      <c r="AU280" s="58"/>
      <c r="AV280" s="58"/>
      <c r="AW280" s="58"/>
      <c r="AX280" s="58"/>
      <c r="AY280" s="71"/>
      <c r="AZ280" s="58"/>
      <c r="BA280" s="58"/>
      <c r="BB280" s="58"/>
      <c r="BC280" s="58">
        <f t="shared" si="28"/>
        <v>1</v>
      </c>
      <c r="BD280" s="58">
        <f t="shared" si="29"/>
        <v>3.6420000302658863E-7</v>
      </c>
      <c r="BE280" s="58" t="e">
        <f t="shared" si="30"/>
        <v>#N/A</v>
      </c>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c r="CB280" s="58"/>
      <c r="CC280" s="58"/>
      <c r="CD280" s="58"/>
      <c r="CE280" s="58"/>
      <c r="CF280" s="58"/>
      <c r="CG280" s="58"/>
      <c r="CH280" s="58"/>
      <c r="CI280" s="58"/>
      <c r="CJ280" s="58"/>
      <c r="CK280" s="58"/>
      <c r="CL280" s="58"/>
      <c r="CM280" s="58"/>
      <c r="CN280" s="58"/>
      <c r="CO280" s="58"/>
      <c r="CP280" s="58"/>
      <c r="CQ280" s="58"/>
      <c r="CR280" s="58"/>
      <c r="CS280" s="58"/>
      <c r="CT280" s="58"/>
      <c r="CU280" s="58"/>
      <c r="CV280" s="58"/>
      <c r="CW280" s="58"/>
      <c r="CX280" s="58"/>
      <c r="CY280" s="58"/>
      <c r="CZ280" s="58"/>
      <c r="DA280" s="58"/>
      <c r="DB280" s="58"/>
      <c r="DC280" s="58"/>
      <c r="DD280" s="58"/>
      <c r="DE280" s="58"/>
      <c r="DF280" s="58"/>
      <c r="DG280" s="58"/>
      <c r="DH280" s="58"/>
      <c r="DI280" s="58"/>
      <c r="DJ280" s="58"/>
      <c r="DK280" s="58"/>
      <c r="DL280" s="58"/>
      <c r="DM280" s="58"/>
      <c r="DN280" s="58"/>
      <c r="DO280" s="58"/>
      <c r="DP280" s="58"/>
      <c r="DQ280" s="58"/>
      <c r="DR280" s="58"/>
      <c r="DS280" s="58"/>
      <c r="DT280" s="58"/>
      <c r="DU280" s="58"/>
      <c r="DV280" s="58"/>
      <c r="DW280" s="58"/>
      <c r="DX280" s="58"/>
      <c r="DY280" s="58"/>
      <c r="DZ280" s="58"/>
      <c r="EA280" s="58"/>
      <c r="EB280" s="58"/>
      <c r="EC280" s="58"/>
      <c r="ED280" s="58"/>
      <c r="EE280" s="58"/>
      <c r="EF280" s="58"/>
      <c r="EG280" s="58"/>
      <c r="EH280" s="58"/>
      <c r="EI280" s="58"/>
      <c r="EJ280" s="58"/>
      <c r="EK280" s="58"/>
      <c r="EL280" s="58"/>
      <c r="EM280" s="58"/>
      <c r="EN280" s="58"/>
      <c r="EO280" s="58"/>
    </row>
    <row r="281" spans="1:145" outlineLevel="1" x14ac:dyDescent="0.2">
      <c r="A281" s="16">
        <v>88</v>
      </c>
      <c r="B281" s="16">
        <v>0</v>
      </c>
      <c r="C281" s="1">
        <v>3.2043378301160153E-6</v>
      </c>
      <c r="D281" s="1">
        <f t="shared" si="22"/>
        <v>-3.2043378301160153E-6</v>
      </c>
      <c r="E281" s="1">
        <f t="shared" si="23"/>
        <v>6.4086859281227291E-6</v>
      </c>
      <c r="F281" s="1">
        <f t="shared" si="24"/>
        <v>-2.5315382533398008E-3</v>
      </c>
      <c r="G281" s="1">
        <f t="shared" si="25"/>
        <v>-1.7900692997562541E-3</v>
      </c>
      <c r="H281" s="1">
        <v>3.685096286173342E-5</v>
      </c>
      <c r="I281" s="1">
        <f t="shared" si="26"/>
        <v>1.1808766439701399E-10</v>
      </c>
      <c r="J281" s="1">
        <f t="shared" si="27"/>
        <v>-1.7901022835565131E-3</v>
      </c>
      <c r="AR281" s="58"/>
      <c r="AS281" s="58"/>
      <c r="AT281" s="58"/>
      <c r="AU281" s="58"/>
      <c r="AV281" s="58"/>
      <c r="AW281" s="58"/>
      <c r="AX281" s="58"/>
      <c r="AY281" s="71"/>
      <c r="AZ281" s="58"/>
      <c r="BA281" s="58"/>
      <c r="BB281" s="58"/>
      <c r="BC281" s="58">
        <f t="shared" si="28"/>
        <v>1</v>
      </c>
      <c r="BD281" s="58">
        <f t="shared" si="29"/>
        <v>3.2043378301160153E-6</v>
      </c>
      <c r="BE281" s="58" t="e">
        <f t="shared" si="30"/>
        <v>#N/A</v>
      </c>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c r="CB281" s="58"/>
      <c r="CC281" s="58"/>
      <c r="CD281" s="58"/>
      <c r="CE281" s="58"/>
      <c r="CF281" s="58"/>
      <c r="CG281" s="58"/>
      <c r="CH281" s="58"/>
      <c r="CI281" s="58"/>
      <c r="CJ281" s="58"/>
      <c r="CK281" s="58"/>
      <c r="CL281" s="58"/>
      <c r="CM281" s="58"/>
      <c r="CN281" s="58"/>
      <c r="CO281" s="58"/>
      <c r="CP281" s="58"/>
      <c r="CQ281" s="58"/>
      <c r="CR281" s="58"/>
      <c r="CS281" s="58"/>
      <c r="CT281" s="58"/>
      <c r="CU281" s="58"/>
      <c r="CV281" s="58"/>
      <c r="CW281" s="58"/>
      <c r="CX281" s="58"/>
      <c r="CY281" s="58"/>
      <c r="CZ281" s="58"/>
      <c r="DA281" s="58"/>
      <c r="DB281" s="58"/>
      <c r="DC281" s="58"/>
      <c r="DD281" s="58"/>
      <c r="DE281" s="58"/>
      <c r="DF281" s="58"/>
      <c r="DG281" s="58"/>
      <c r="DH281" s="58"/>
      <c r="DI281" s="58"/>
      <c r="DJ281" s="58"/>
      <c r="DK281" s="58"/>
      <c r="DL281" s="58"/>
      <c r="DM281" s="58"/>
      <c r="DN281" s="58"/>
      <c r="DO281" s="58"/>
      <c r="DP281" s="58"/>
      <c r="DQ281" s="58"/>
      <c r="DR281" s="58"/>
      <c r="DS281" s="58"/>
      <c r="DT281" s="58"/>
      <c r="DU281" s="58"/>
      <c r="DV281" s="58"/>
      <c r="DW281" s="58"/>
      <c r="DX281" s="58"/>
      <c r="DY281" s="58"/>
      <c r="DZ281" s="58"/>
      <c r="EA281" s="58"/>
      <c r="EB281" s="58"/>
      <c r="EC281" s="58"/>
      <c r="ED281" s="58"/>
      <c r="EE281" s="58"/>
      <c r="EF281" s="58"/>
      <c r="EG281" s="58"/>
      <c r="EH281" s="58"/>
      <c r="EI281" s="58"/>
      <c r="EJ281" s="58"/>
      <c r="EK281" s="58"/>
      <c r="EL281" s="58"/>
      <c r="EM281" s="58"/>
      <c r="EN281" s="58"/>
      <c r="EO281" s="58"/>
    </row>
    <row r="282" spans="1:145" outlineLevel="1" x14ac:dyDescent="0.2">
      <c r="A282" s="16">
        <v>89</v>
      </c>
      <c r="B282" s="16">
        <v>0</v>
      </c>
      <c r="C282" s="1">
        <v>4.0513221570386082E-3</v>
      </c>
      <c r="D282" s="1">
        <f t="shared" si="22"/>
        <v>-4.0513221570386082E-3</v>
      </c>
      <c r="E282" s="1">
        <f t="shared" si="23"/>
        <v>8.1191019905697721E-3</v>
      </c>
      <c r="F282" s="1">
        <f t="shared" si="24"/>
        <v>-9.0106059677303452E-2</v>
      </c>
      <c r="G282" s="1">
        <f t="shared" si="25"/>
        <v>-6.3779323718226644E-2</v>
      </c>
      <c r="H282" s="1">
        <v>8.3309803912634019E-3</v>
      </c>
      <c r="I282" s="1">
        <f t="shared" si="26"/>
        <v>3.4173478391897256E-5</v>
      </c>
      <c r="J282" s="1">
        <f t="shared" si="27"/>
        <v>-6.4046667456989878E-2</v>
      </c>
      <c r="AR282" s="58"/>
      <c r="AS282" s="58"/>
      <c r="AT282" s="58"/>
      <c r="AU282" s="58"/>
      <c r="AV282" s="58"/>
      <c r="AW282" s="58"/>
      <c r="AX282" s="58"/>
      <c r="AY282" s="71"/>
      <c r="AZ282" s="58"/>
      <c r="BA282" s="58"/>
      <c r="BB282" s="58"/>
      <c r="BC282" s="58">
        <f t="shared" si="28"/>
        <v>1</v>
      </c>
      <c r="BD282" s="58">
        <f t="shared" si="29"/>
        <v>4.0513221570386082E-3</v>
      </c>
      <c r="BE282" s="58" t="e">
        <f t="shared" si="30"/>
        <v>#N/A</v>
      </c>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c r="CB282" s="58"/>
      <c r="CC282" s="58"/>
      <c r="CD282" s="58"/>
      <c r="CE282" s="58"/>
      <c r="CF282" s="58"/>
      <c r="CG282" s="58"/>
      <c r="CH282" s="58"/>
      <c r="CI282" s="58"/>
      <c r="CJ282" s="58"/>
      <c r="CK282" s="58"/>
      <c r="CL282" s="58"/>
      <c r="CM282" s="58"/>
      <c r="CN282" s="58"/>
      <c r="CO282" s="58"/>
      <c r="CP282" s="58"/>
      <c r="CQ282" s="58"/>
      <c r="CR282" s="58"/>
      <c r="CS282" s="58"/>
      <c r="CT282" s="58"/>
      <c r="CU282" s="58"/>
      <c r="CV282" s="58"/>
      <c r="CW282" s="58"/>
      <c r="CX282" s="58"/>
      <c r="CY282" s="58"/>
      <c r="CZ282" s="58"/>
      <c r="DA282" s="58"/>
      <c r="DB282" s="58"/>
      <c r="DC282" s="58"/>
      <c r="DD282" s="58"/>
      <c r="DE282" s="58"/>
      <c r="DF282" s="58"/>
      <c r="DG282" s="58"/>
      <c r="DH282" s="58"/>
      <c r="DI282" s="58"/>
      <c r="DJ282" s="58"/>
      <c r="DK282" s="58"/>
      <c r="DL282" s="58"/>
      <c r="DM282" s="58"/>
      <c r="DN282" s="58"/>
      <c r="DO282" s="58"/>
      <c r="DP282" s="58"/>
      <c r="DQ282" s="58"/>
      <c r="DR282" s="58"/>
      <c r="DS282" s="58"/>
      <c r="DT282" s="58"/>
      <c r="DU282" s="58"/>
      <c r="DV282" s="58"/>
      <c r="DW282" s="58"/>
      <c r="DX282" s="58"/>
      <c r="DY282" s="58"/>
      <c r="DZ282" s="58"/>
      <c r="EA282" s="58"/>
      <c r="EB282" s="58"/>
      <c r="EC282" s="58"/>
      <c r="ED282" s="58"/>
      <c r="EE282" s="58"/>
      <c r="EF282" s="58"/>
      <c r="EG282" s="58"/>
      <c r="EH282" s="58"/>
      <c r="EI282" s="58"/>
      <c r="EJ282" s="58"/>
      <c r="EK282" s="58"/>
      <c r="EL282" s="58"/>
      <c r="EM282" s="58"/>
      <c r="EN282" s="58"/>
      <c r="EO282" s="58"/>
    </row>
    <row r="283" spans="1:145" outlineLevel="1" x14ac:dyDescent="0.2">
      <c r="A283" s="16">
        <v>90</v>
      </c>
      <c r="B283" s="16">
        <v>0</v>
      </c>
      <c r="C283" s="1">
        <v>2.4901451385256561E-6</v>
      </c>
      <c r="D283" s="1">
        <f t="shared" si="22"/>
        <v>-2.4901451385256561E-6</v>
      </c>
      <c r="E283" s="1">
        <f t="shared" si="23"/>
        <v>4.980296477859798E-6</v>
      </c>
      <c r="F283" s="1">
        <f t="shared" si="24"/>
        <v>-2.2316577869063614E-3</v>
      </c>
      <c r="G283" s="1">
        <f t="shared" si="25"/>
        <v>-1.5780213367898128E-3</v>
      </c>
      <c r="H283" s="1">
        <v>2.7177654856005974E-5</v>
      </c>
      <c r="I283" s="1">
        <f t="shared" si="26"/>
        <v>6.7678312978284655E-11</v>
      </c>
      <c r="J283" s="1">
        <f t="shared" si="27"/>
        <v>-1.5780427806865334E-3</v>
      </c>
      <c r="AR283" s="58"/>
      <c r="AS283" s="58"/>
      <c r="AT283" s="58"/>
      <c r="AU283" s="58"/>
      <c r="AV283" s="58"/>
      <c r="AW283" s="58"/>
      <c r="AX283" s="58"/>
      <c r="AY283" s="71"/>
      <c r="AZ283" s="58"/>
      <c r="BA283" s="58"/>
      <c r="BB283" s="58"/>
      <c r="BC283" s="58">
        <f t="shared" si="28"/>
        <v>1</v>
      </c>
      <c r="BD283" s="58">
        <f t="shared" si="29"/>
        <v>2.4901451385256561E-6</v>
      </c>
      <c r="BE283" s="58" t="e">
        <f t="shared" si="30"/>
        <v>#N/A</v>
      </c>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c r="CB283" s="58"/>
      <c r="CC283" s="58"/>
      <c r="CD283" s="58"/>
      <c r="CE283" s="58"/>
      <c r="CF283" s="58"/>
      <c r="CG283" s="58"/>
      <c r="CH283" s="58"/>
      <c r="CI283" s="58"/>
      <c r="CJ283" s="58"/>
      <c r="CK283" s="58"/>
      <c r="CL283" s="58"/>
      <c r="CM283" s="58"/>
      <c r="CN283" s="58"/>
      <c r="CO283" s="58"/>
      <c r="CP283" s="58"/>
      <c r="CQ283" s="58"/>
      <c r="CR283" s="58"/>
      <c r="CS283" s="58"/>
      <c r="CT283" s="58"/>
      <c r="CU283" s="58"/>
      <c r="CV283" s="58"/>
      <c r="CW283" s="58"/>
      <c r="CX283" s="58"/>
      <c r="CY283" s="58"/>
      <c r="CZ283" s="58"/>
      <c r="DA283" s="58"/>
      <c r="DB283" s="58"/>
      <c r="DC283" s="58"/>
      <c r="DD283" s="58"/>
      <c r="DE283" s="58"/>
      <c r="DF283" s="58"/>
      <c r="DG283" s="58"/>
      <c r="DH283" s="58"/>
      <c r="DI283" s="58"/>
      <c r="DJ283" s="58"/>
      <c r="DK283" s="58"/>
      <c r="DL283" s="58"/>
      <c r="DM283" s="58"/>
      <c r="DN283" s="58"/>
      <c r="DO283" s="58"/>
      <c r="DP283" s="58"/>
      <c r="DQ283" s="58"/>
      <c r="DR283" s="58"/>
      <c r="DS283" s="58"/>
      <c r="DT283" s="58"/>
      <c r="DU283" s="58"/>
      <c r="DV283" s="58"/>
      <c r="DW283" s="58"/>
      <c r="DX283" s="58"/>
      <c r="DY283" s="58"/>
      <c r="DZ283" s="58"/>
      <c r="EA283" s="58"/>
      <c r="EB283" s="58"/>
      <c r="EC283" s="58"/>
      <c r="ED283" s="58"/>
      <c r="EE283" s="58"/>
      <c r="EF283" s="58"/>
      <c r="EG283" s="58"/>
      <c r="EH283" s="58"/>
      <c r="EI283" s="58"/>
      <c r="EJ283" s="58"/>
      <c r="EK283" s="58"/>
      <c r="EL283" s="58"/>
      <c r="EM283" s="58"/>
      <c r="EN283" s="58"/>
      <c r="EO283" s="58"/>
    </row>
    <row r="284" spans="1:145" outlineLevel="1" x14ac:dyDescent="0.2">
      <c r="A284" s="16">
        <v>91</v>
      </c>
      <c r="B284" s="16">
        <v>1</v>
      </c>
      <c r="C284" s="1">
        <v>0.99050046488162991</v>
      </c>
      <c r="D284" s="1">
        <f t="shared" si="22"/>
        <v>9.4995351183700949E-3</v>
      </c>
      <c r="E284" s="1">
        <f t="shared" si="23"/>
        <v>1.9089887006556477E-2</v>
      </c>
      <c r="F284" s="1">
        <f t="shared" si="24"/>
        <v>0.13816615724031872</v>
      </c>
      <c r="G284" s="1">
        <f t="shared" si="25"/>
        <v>9.7931821981131817E-2</v>
      </c>
      <c r="H284" s="1">
        <v>3.8184160772508295E-2</v>
      </c>
      <c r="I284" s="1">
        <f t="shared" si="26"/>
        <v>3.807491952280001E-4</v>
      </c>
      <c r="J284" s="1">
        <f t="shared" si="27"/>
        <v>9.9856852302544027E-2</v>
      </c>
      <c r="AR284" s="58"/>
      <c r="AS284" s="58"/>
      <c r="AT284" s="58"/>
      <c r="AU284" s="58"/>
      <c r="AV284" s="58"/>
      <c r="AW284" s="58"/>
      <c r="AX284" s="58"/>
      <c r="AY284" s="71"/>
      <c r="AZ284" s="58"/>
      <c r="BA284" s="58"/>
      <c r="BB284" s="58"/>
      <c r="BC284" s="58">
        <f t="shared" si="28"/>
        <v>0</v>
      </c>
      <c r="BD284" s="58" t="e">
        <f t="shared" si="29"/>
        <v>#N/A</v>
      </c>
      <c r="BE284" s="58">
        <f t="shared" si="30"/>
        <v>0.99050046488162991</v>
      </c>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c r="CB284" s="58"/>
      <c r="CC284" s="58"/>
      <c r="CD284" s="58"/>
      <c r="CE284" s="58"/>
      <c r="CF284" s="58"/>
      <c r="CG284" s="58"/>
      <c r="CH284" s="58"/>
      <c r="CI284" s="58"/>
      <c r="CJ284" s="58"/>
      <c r="CK284" s="58"/>
      <c r="CL284" s="58"/>
      <c r="CM284" s="58"/>
      <c r="CN284" s="58"/>
      <c r="CO284" s="58"/>
      <c r="CP284" s="58"/>
      <c r="CQ284" s="58"/>
      <c r="CR284" s="58"/>
      <c r="CS284" s="58"/>
      <c r="CT284" s="58"/>
      <c r="CU284" s="58"/>
      <c r="CV284" s="58"/>
      <c r="CW284" s="58"/>
      <c r="CX284" s="58"/>
      <c r="CY284" s="58"/>
      <c r="CZ284" s="58"/>
      <c r="DA284" s="58"/>
      <c r="DB284" s="58"/>
      <c r="DC284" s="58"/>
      <c r="DD284" s="58"/>
      <c r="DE284" s="58"/>
      <c r="DF284" s="58"/>
      <c r="DG284" s="58"/>
      <c r="DH284" s="58"/>
      <c r="DI284" s="58"/>
      <c r="DJ284" s="58"/>
      <c r="DK284" s="58"/>
      <c r="DL284" s="58"/>
      <c r="DM284" s="58"/>
      <c r="DN284" s="58"/>
      <c r="DO284" s="58"/>
      <c r="DP284" s="58"/>
      <c r="DQ284" s="58"/>
      <c r="DR284" s="58"/>
      <c r="DS284" s="58"/>
      <c r="DT284" s="58"/>
      <c r="DU284" s="58"/>
      <c r="DV284" s="58"/>
      <c r="DW284" s="58"/>
      <c r="DX284" s="58"/>
      <c r="DY284" s="58"/>
      <c r="DZ284" s="58"/>
      <c r="EA284" s="58"/>
      <c r="EB284" s="58"/>
      <c r="EC284" s="58"/>
      <c r="ED284" s="58"/>
      <c r="EE284" s="58"/>
      <c r="EF284" s="58"/>
      <c r="EG284" s="58"/>
      <c r="EH284" s="58"/>
      <c r="EI284" s="58"/>
      <c r="EJ284" s="58"/>
      <c r="EK284" s="58"/>
      <c r="EL284" s="58"/>
      <c r="EM284" s="58"/>
      <c r="EN284" s="58"/>
      <c r="EO284" s="58"/>
    </row>
    <row r="285" spans="1:145" outlineLevel="1" x14ac:dyDescent="0.2">
      <c r="A285" s="16">
        <v>92</v>
      </c>
      <c r="B285" s="16">
        <v>0</v>
      </c>
      <c r="C285" s="1">
        <v>1.8626577781417832E-2</v>
      </c>
      <c r="D285" s="1">
        <f t="shared" si="22"/>
        <v>-1.8626577781417832E-2</v>
      </c>
      <c r="E285" s="1">
        <f t="shared" si="23"/>
        <v>3.7604474380622754E-2</v>
      </c>
      <c r="F285" s="1">
        <f t="shared" si="24"/>
        <v>-0.19391873138153198</v>
      </c>
      <c r="G285" s="1">
        <f t="shared" si="25"/>
        <v>-0.13776832843525191</v>
      </c>
      <c r="H285" s="1">
        <v>3.1525034231251733E-2</v>
      </c>
      <c r="I285" s="1">
        <f t="shared" si="26"/>
        <v>6.1782566586129027E-4</v>
      </c>
      <c r="J285" s="1">
        <f t="shared" si="27"/>
        <v>-0.13999263546953009</v>
      </c>
      <c r="AR285" s="58"/>
      <c r="AS285" s="58"/>
      <c r="AT285" s="58"/>
      <c r="AU285" s="58"/>
      <c r="AV285" s="58"/>
      <c r="AW285" s="58"/>
      <c r="AX285" s="58"/>
      <c r="AY285" s="71"/>
      <c r="AZ285" s="58"/>
      <c r="BA285" s="58"/>
      <c r="BB285" s="58"/>
      <c r="BC285" s="58">
        <f t="shared" si="28"/>
        <v>1</v>
      </c>
      <c r="BD285" s="58">
        <f t="shared" si="29"/>
        <v>1.8626577781417832E-2</v>
      </c>
      <c r="BE285" s="58" t="e">
        <f t="shared" si="30"/>
        <v>#N/A</v>
      </c>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c r="CB285" s="58"/>
      <c r="CC285" s="58"/>
      <c r="CD285" s="58"/>
      <c r="CE285" s="58"/>
      <c r="CF285" s="58"/>
      <c r="CG285" s="58"/>
      <c r="CH285" s="58"/>
      <c r="CI285" s="58"/>
      <c r="CJ285" s="58"/>
      <c r="CK285" s="58"/>
      <c r="CL285" s="58"/>
      <c r="CM285" s="58"/>
      <c r="CN285" s="58"/>
      <c r="CO285" s="58"/>
      <c r="CP285" s="58"/>
      <c r="CQ285" s="58"/>
      <c r="CR285" s="58"/>
      <c r="CS285" s="58"/>
      <c r="CT285" s="58"/>
      <c r="CU285" s="58"/>
      <c r="CV285" s="58"/>
      <c r="CW285" s="58"/>
      <c r="CX285" s="58"/>
      <c r="CY285" s="58"/>
      <c r="CZ285" s="58"/>
      <c r="DA285" s="58"/>
      <c r="DB285" s="58"/>
      <c r="DC285" s="58"/>
      <c r="DD285" s="58"/>
      <c r="DE285" s="58"/>
      <c r="DF285" s="58"/>
      <c r="DG285" s="58"/>
      <c r="DH285" s="58"/>
      <c r="DI285" s="58"/>
      <c r="DJ285" s="58"/>
      <c r="DK285" s="58"/>
      <c r="DL285" s="58"/>
      <c r="DM285" s="58"/>
      <c r="DN285" s="58"/>
      <c r="DO285" s="58"/>
      <c r="DP285" s="58"/>
      <c r="DQ285" s="58"/>
      <c r="DR285" s="58"/>
      <c r="DS285" s="58"/>
      <c r="DT285" s="58"/>
      <c r="DU285" s="58"/>
      <c r="DV285" s="58"/>
      <c r="DW285" s="58"/>
      <c r="DX285" s="58"/>
      <c r="DY285" s="58"/>
      <c r="DZ285" s="58"/>
      <c r="EA285" s="58"/>
      <c r="EB285" s="58"/>
      <c r="EC285" s="58"/>
      <c r="ED285" s="58"/>
      <c r="EE285" s="58"/>
      <c r="EF285" s="58"/>
      <c r="EG285" s="58"/>
      <c r="EH285" s="58"/>
      <c r="EI285" s="58"/>
      <c r="EJ285" s="58"/>
      <c r="EK285" s="58"/>
      <c r="EL285" s="58"/>
      <c r="EM285" s="58"/>
      <c r="EN285" s="58"/>
      <c r="EO285" s="58"/>
    </row>
    <row r="286" spans="1:145" outlineLevel="1" x14ac:dyDescent="0.2">
      <c r="A286" s="16">
        <v>93</v>
      </c>
      <c r="B286" s="16">
        <v>0</v>
      </c>
      <c r="C286" s="1">
        <v>4.7312047202758506E-10</v>
      </c>
      <c r="D286" s="1">
        <f t="shared" si="22"/>
        <v>-4.7312047202758506E-10</v>
      </c>
      <c r="E286" s="1">
        <f t="shared" si="23"/>
        <v>9.4624086321812874E-10</v>
      </c>
      <c r="F286" s="1">
        <f t="shared" si="24"/>
        <v>-3.076102831860679E-5</v>
      </c>
      <c r="G286" s="1">
        <f t="shared" si="25"/>
        <v>-2.1751332654608268E-5</v>
      </c>
      <c r="H286" s="1">
        <v>2.082054931439629E-8</v>
      </c>
      <c r="I286" s="1">
        <f t="shared" si="26"/>
        <v>9.85062832925681E-18</v>
      </c>
      <c r="J286" s="1">
        <f t="shared" si="27"/>
        <v>-2.1751332881045617E-5</v>
      </c>
      <c r="AR286" s="58"/>
      <c r="AS286" s="58"/>
      <c r="AT286" s="58"/>
      <c r="AU286" s="58"/>
      <c r="AV286" s="58"/>
      <c r="AW286" s="58"/>
      <c r="AX286" s="58"/>
      <c r="AY286" s="71"/>
      <c r="AZ286" s="58"/>
      <c r="BA286" s="58"/>
      <c r="BB286" s="58"/>
      <c r="BC286" s="58">
        <f t="shared" si="28"/>
        <v>1</v>
      </c>
      <c r="BD286" s="58">
        <f t="shared" si="29"/>
        <v>4.7312047202758506E-10</v>
      </c>
      <c r="BE286" s="58" t="e">
        <f t="shared" si="30"/>
        <v>#N/A</v>
      </c>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c r="CB286" s="58"/>
      <c r="CC286" s="58"/>
      <c r="CD286" s="58"/>
      <c r="CE286" s="58"/>
      <c r="CF286" s="58"/>
      <c r="CG286" s="58"/>
      <c r="CH286" s="58"/>
      <c r="CI286" s="58"/>
      <c r="CJ286" s="58"/>
      <c r="CK286" s="58"/>
      <c r="CL286" s="58"/>
      <c r="CM286" s="58"/>
      <c r="CN286" s="58"/>
      <c r="CO286" s="58"/>
      <c r="CP286" s="58"/>
      <c r="CQ286" s="58"/>
      <c r="CR286" s="58"/>
      <c r="CS286" s="58"/>
      <c r="CT286" s="58"/>
      <c r="CU286" s="58"/>
      <c r="CV286" s="58"/>
      <c r="CW286" s="58"/>
      <c r="CX286" s="58"/>
      <c r="CY286" s="58"/>
      <c r="CZ286" s="58"/>
      <c r="DA286" s="58"/>
      <c r="DB286" s="58"/>
      <c r="DC286" s="58"/>
      <c r="DD286" s="58"/>
      <c r="DE286" s="58"/>
      <c r="DF286" s="58"/>
      <c r="DG286" s="58"/>
      <c r="DH286" s="58"/>
      <c r="DI286" s="58"/>
      <c r="DJ286" s="58"/>
      <c r="DK286" s="58"/>
      <c r="DL286" s="58"/>
      <c r="DM286" s="58"/>
      <c r="DN286" s="58"/>
      <c r="DO286" s="58"/>
      <c r="DP286" s="58"/>
      <c r="DQ286" s="58"/>
      <c r="DR286" s="58"/>
      <c r="DS286" s="58"/>
      <c r="DT286" s="58"/>
      <c r="DU286" s="58"/>
      <c r="DV286" s="58"/>
      <c r="DW286" s="58"/>
      <c r="DX286" s="58"/>
      <c r="DY286" s="58"/>
      <c r="DZ286" s="58"/>
      <c r="EA286" s="58"/>
      <c r="EB286" s="58"/>
      <c r="EC286" s="58"/>
      <c r="ED286" s="58"/>
      <c r="EE286" s="58"/>
      <c r="EF286" s="58"/>
      <c r="EG286" s="58"/>
      <c r="EH286" s="58"/>
      <c r="EI286" s="58"/>
      <c r="EJ286" s="58"/>
      <c r="EK286" s="58"/>
      <c r="EL286" s="58"/>
      <c r="EM286" s="58"/>
      <c r="EN286" s="58"/>
      <c r="EO286" s="58"/>
    </row>
    <row r="287" spans="1:145" outlineLevel="1" x14ac:dyDescent="0.2">
      <c r="A287" s="16">
        <v>94</v>
      </c>
      <c r="B287" s="16">
        <v>1</v>
      </c>
      <c r="C287" s="1">
        <v>0.95108897194409681</v>
      </c>
      <c r="D287" s="1">
        <f t="shared" si="22"/>
        <v>4.8911028055903194E-2</v>
      </c>
      <c r="E287" s="1">
        <f t="shared" si="23"/>
        <v>0.10029532923013279</v>
      </c>
      <c r="F287" s="1">
        <f t="shared" si="24"/>
        <v>0.31669437827364855</v>
      </c>
      <c r="G287" s="1">
        <f t="shared" si="25"/>
        <v>0.2267737713664508</v>
      </c>
      <c r="H287" s="1">
        <v>0.19038422208011116</v>
      </c>
      <c r="I287" s="1">
        <f t="shared" si="26"/>
        <v>1.2093099771271631E-2</v>
      </c>
      <c r="J287" s="1">
        <f t="shared" si="27"/>
        <v>0.25203063931005476</v>
      </c>
      <c r="AR287" s="58"/>
      <c r="AS287" s="58"/>
      <c r="AT287" s="58"/>
      <c r="AU287" s="58"/>
      <c r="AV287" s="58"/>
      <c r="AW287" s="58"/>
      <c r="AX287" s="58"/>
      <c r="AY287" s="71"/>
      <c r="AZ287" s="58"/>
      <c r="BA287" s="58"/>
      <c r="BB287" s="58"/>
      <c r="BC287" s="58">
        <f t="shared" si="28"/>
        <v>0</v>
      </c>
      <c r="BD287" s="58" t="e">
        <f t="shared" si="29"/>
        <v>#N/A</v>
      </c>
      <c r="BE287" s="58">
        <f t="shared" si="30"/>
        <v>0.95108897194409681</v>
      </c>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c r="CB287" s="58"/>
      <c r="CC287" s="58"/>
      <c r="CD287" s="58"/>
      <c r="CE287" s="58"/>
      <c r="CF287" s="58"/>
      <c r="CG287" s="58"/>
      <c r="CH287" s="58"/>
      <c r="CI287" s="58"/>
      <c r="CJ287" s="58"/>
      <c r="CK287" s="58"/>
      <c r="CL287" s="58"/>
      <c r="CM287" s="58"/>
      <c r="CN287" s="58"/>
      <c r="CO287" s="58"/>
      <c r="CP287" s="58"/>
      <c r="CQ287" s="58"/>
      <c r="CR287" s="58"/>
      <c r="CS287" s="58"/>
      <c r="CT287" s="58"/>
      <c r="CU287" s="58"/>
      <c r="CV287" s="58"/>
      <c r="CW287" s="58"/>
      <c r="CX287" s="58"/>
      <c r="CY287" s="58"/>
      <c r="CZ287" s="58"/>
      <c r="DA287" s="58"/>
      <c r="DB287" s="58"/>
      <c r="DC287" s="58"/>
      <c r="DD287" s="58"/>
      <c r="DE287" s="58"/>
      <c r="DF287" s="58"/>
      <c r="DG287" s="58"/>
      <c r="DH287" s="58"/>
      <c r="DI287" s="58"/>
      <c r="DJ287" s="58"/>
      <c r="DK287" s="58"/>
      <c r="DL287" s="58"/>
      <c r="DM287" s="58"/>
      <c r="DN287" s="58"/>
      <c r="DO287" s="58"/>
      <c r="DP287" s="58"/>
      <c r="DQ287" s="58"/>
      <c r="DR287" s="58"/>
      <c r="DS287" s="58"/>
      <c r="DT287" s="58"/>
      <c r="DU287" s="58"/>
      <c r="DV287" s="58"/>
      <c r="DW287" s="58"/>
      <c r="DX287" s="58"/>
      <c r="DY287" s="58"/>
      <c r="DZ287" s="58"/>
      <c r="EA287" s="58"/>
      <c r="EB287" s="58"/>
      <c r="EC287" s="58"/>
      <c r="ED287" s="58"/>
      <c r="EE287" s="58"/>
      <c r="EF287" s="58"/>
      <c r="EG287" s="58"/>
      <c r="EH287" s="58"/>
      <c r="EI287" s="58"/>
      <c r="EJ287" s="58"/>
      <c r="EK287" s="58"/>
      <c r="EL287" s="58"/>
      <c r="EM287" s="58"/>
      <c r="EN287" s="58"/>
      <c r="EO287" s="58"/>
    </row>
    <row r="288" spans="1:145" outlineLevel="1" x14ac:dyDescent="0.2">
      <c r="A288" s="16">
        <v>95</v>
      </c>
      <c r="B288" s="16">
        <v>0</v>
      </c>
      <c r="C288" s="1">
        <v>2.5863687676892016E-3</v>
      </c>
      <c r="D288" s="1">
        <f t="shared" si="22"/>
        <v>-2.5863687676892016E-3</v>
      </c>
      <c r="E288" s="1">
        <f t="shared" si="23"/>
        <v>5.1794383952041955E-3</v>
      </c>
      <c r="F288" s="1">
        <f t="shared" si="24"/>
        <v>-7.1968315217213433E-2</v>
      </c>
      <c r="G288" s="1">
        <f t="shared" si="25"/>
        <v>-5.0922248742174471E-2</v>
      </c>
      <c r="H288" s="1">
        <v>7.0639216516705889E-3</v>
      </c>
      <c r="I288" s="1">
        <f t="shared" si="26"/>
        <v>1.8447593940535481E-5</v>
      </c>
      <c r="J288" s="1">
        <f t="shared" si="27"/>
        <v>-5.1103062637188633E-2</v>
      </c>
      <c r="AR288" s="58"/>
      <c r="AS288" s="58"/>
      <c r="AT288" s="58"/>
      <c r="AU288" s="58"/>
      <c r="AV288" s="58"/>
      <c r="AW288" s="58"/>
      <c r="AX288" s="58"/>
      <c r="AY288" s="71"/>
      <c r="AZ288" s="58"/>
      <c r="BA288" s="58"/>
      <c r="BB288" s="58"/>
      <c r="BC288" s="58">
        <f t="shared" si="28"/>
        <v>1</v>
      </c>
      <c r="BD288" s="58">
        <f t="shared" si="29"/>
        <v>2.5863687676892016E-3</v>
      </c>
      <c r="BE288" s="58" t="e">
        <f t="shared" si="30"/>
        <v>#N/A</v>
      </c>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c r="CB288" s="58"/>
      <c r="CC288" s="58"/>
      <c r="CD288" s="58"/>
      <c r="CE288" s="58"/>
      <c r="CF288" s="58"/>
      <c r="CG288" s="58"/>
      <c r="CH288" s="58"/>
      <c r="CI288" s="58"/>
      <c r="CJ288" s="58"/>
      <c r="CK288" s="58"/>
      <c r="CL288" s="58"/>
      <c r="CM288" s="58"/>
      <c r="CN288" s="58"/>
      <c r="CO288" s="58"/>
      <c r="CP288" s="58"/>
      <c r="CQ288" s="58"/>
      <c r="CR288" s="58"/>
      <c r="CS288" s="58"/>
      <c r="CT288" s="58"/>
      <c r="CU288" s="58"/>
      <c r="CV288" s="58"/>
      <c r="CW288" s="58"/>
      <c r="CX288" s="58"/>
      <c r="CY288" s="58"/>
      <c r="CZ288" s="58"/>
      <c r="DA288" s="58"/>
      <c r="DB288" s="58"/>
      <c r="DC288" s="58"/>
      <c r="DD288" s="58"/>
      <c r="DE288" s="58"/>
      <c r="DF288" s="58"/>
      <c r="DG288" s="58"/>
      <c r="DH288" s="58"/>
      <c r="DI288" s="58"/>
      <c r="DJ288" s="58"/>
      <c r="DK288" s="58"/>
      <c r="DL288" s="58"/>
      <c r="DM288" s="58"/>
      <c r="DN288" s="58"/>
      <c r="DO288" s="58"/>
      <c r="DP288" s="58"/>
      <c r="DQ288" s="58"/>
      <c r="DR288" s="58"/>
      <c r="DS288" s="58"/>
      <c r="DT288" s="58"/>
      <c r="DU288" s="58"/>
      <c r="DV288" s="58"/>
      <c r="DW288" s="58"/>
      <c r="DX288" s="58"/>
      <c r="DY288" s="58"/>
      <c r="DZ288" s="58"/>
      <c r="EA288" s="58"/>
      <c r="EB288" s="58"/>
      <c r="EC288" s="58"/>
      <c r="ED288" s="58"/>
      <c r="EE288" s="58"/>
      <c r="EF288" s="58"/>
      <c r="EG288" s="58"/>
      <c r="EH288" s="58"/>
      <c r="EI288" s="58"/>
      <c r="EJ288" s="58"/>
      <c r="EK288" s="58"/>
      <c r="EL288" s="58"/>
      <c r="EM288" s="58"/>
      <c r="EN288" s="58"/>
      <c r="EO288" s="58"/>
    </row>
    <row r="289" spans="1:145" outlineLevel="1" x14ac:dyDescent="0.2">
      <c r="A289" s="16">
        <v>96</v>
      </c>
      <c r="B289" s="16">
        <v>0</v>
      </c>
      <c r="C289" s="1">
        <v>1.0309621370617704E-5</v>
      </c>
      <c r="D289" s="1">
        <f t="shared" si="22"/>
        <v>-1.0309621370617704E-5</v>
      </c>
      <c r="E289" s="1">
        <f t="shared" si="23"/>
        <v>2.0619349030305055E-5</v>
      </c>
      <c r="F289" s="1">
        <f t="shared" si="24"/>
        <v>-4.5408533372379529E-3</v>
      </c>
      <c r="G289" s="1">
        <f t="shared" si="25"/>
        <v>-3.210876462900171E-3</v>
      </c>
      <c r="H289" s="1">
        <v>8.720749899612012E-5</v>
      </c>
      <c r="I289" s="1">
        <f t="shared" si="26"/>
        <v>8.9916397840201627E-10</v>
      </c>
      <c r="J289" s="1">
        <f t="shared" si="27"/>
        <v>-3.2110164783109908E-3</v>
      </c>
      <c r="AR289" s="58"/>
      <c r="AS289" s="58"/>
      <c r="AT289" s="58"/>
      <c r="AU289" s="58"/>
      <c r="AV289" s="58"/>
      <c r="AW289" s="58"/>
      <c r="AX289" s="58"/>
      <c r="AY289" s="71"/>
      <c r="AZ289" s="58"/>
      <c r="BA289" s="58"/>
      <c r="BB289" s="58"/>
      <c r="BC289" s="58">
        <f t="shared" si="28"/>
        <v>1</v>
      </c>
      <c r="BD289" s="58">
        <f t="shared" si="29"/>
        <v>1.0309621370617704E-5</v>
      </c>
      <c r="BE289" s="58" t="e">
        <f t="shared" si="30"/>
        <v>#N/A</v>
      </c>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c r="CB289" s="58"/>
      <c r="CC289" s="58"/>
      <c r="CD289" s="58"/>
      <c r="CE289" s="58"/>
      <c r="CF289" s="58"/>
      <c r="CG289" s="58"/>
      <c r="CH289" s="58"/>
      <c r="CI289" s="58"/>
      <c r="CJ289" s="58"/>
      <c r="CK289" s="58"/>
      <c r="CL289" s="58"/>
      <c r="CM289" s="58"/>
      <c r="CN289" s="58"/>
      <c r="CO289" s="58"/>
      <c r="CP289" s="58"/>
      <c r="CQ289" s="58"/>
      <c r="CR289" s="58"/>
      <c r="CS289" s="58"/>
      <c r="CT289" s="58"/>
      <c r="CU289" s="58"/>
      <c r="CV289" s="58"/>
      <c r="CW289" s="58"/>
      <c r="CX289" s="58"/>
      <c r="CY289" s="58"/>
      <c r="CZ289" s="58"/>
      <c r="DA289" s="58"/>
      <c r="DB289" s="58"/>
      <c r="DC289" s="58"/>
      <c r="DD289" s="58"/>
      <c r="DE289" s="58"/>
      <c r="DF289" s="58"/>
      <c r="DG289" s="58"/>
      <c r="DH289" s="58"/>
      <c r="DI289" s="58"/>
      <c r="DJ289" s="58"/>
      <c r="DK289" s="58"/>
      <c r="DL289" s="58"/>
      <c r="DM289" s="58"/>
      <c r="DN289" s="58"/>
      <c r="DO289" s="58"/>
      <c r="DP289" s="58"/>
      <c r="DQ289" s="58"/>
      <c r="DR289" s="58"/>
      <c r="DS289" s="58"/>
      <c r="DT289" s="58"/>
      <c r="DU289" s="58"/>
      <c r="DV289" s="58"/>
      <c r="DW289" s="58"/>
      <c r="DX289" s="58"/>
      <c r="DY289" s="58"/>
      <c r="DZ289" s="58"/>
      <c r="EA289" s="58"/>
      <c r="EB289" s="58"/>
      <c r="EC289" s="58"/>
      <c r="ED289" s="58"/>
      <c r="EE289" s="58"/>
      <c r="EF289" s="58"/>
      <c r="EG289" s="58"/>
      <c r="EH289" s="58"/>
      <c r="EI289" s="58"/>
      <c r="EJ289" s="58"/>
      <c r="EK289" s="58"/>
      <c r="EL289" s="58"/>
      <c r="EM289" s="58"/>
      <c r="EN289" s="58"/>
      <c r="EO289" s="58"/>
    </row>
    <row r="290" spans="1:145" outlineLevel="1" x14ac:dyDescent="0.2">
      <c r="A290" s="16">
        <v>97</v>
      </c>
      <c r="B290" s="16">
        <v>0</v>
      </c>
      <c r="C290" s="1">
        <v>2.9049112780383744E-6</v>
      </c>
      <c r="D290" s="1">
        <f t="shared" si="22"/>
        <v>-2.9049112780383744E-6</v>
      </c>
      <c r="E290" s="1">
        <f t="shared" si="23"/>
        <v>5.8098309945596536E-6</v>
      </c>
      <c r="F290" s="1">
        <f t="shared" si="24"/>
        <v>-2.4103591007481962E-3</v>
      </c>
      <c r="G290" s="1">
        <f t="shared" si="25"/>
        <v>-1.704382503011698E-3</v>
      </c>
      <c r="H290" s="1">
        <v>3.0084767799793124E-5</v>
      </c>
      <c r="I290" s="1">
        <f t="shared" si="26"/>
        <v>8.7396464452461699E-11</v>
      </c>
      <c r="J290" s="1">
        <f t="shared" si="27"/>
        <v>-1.7044081415661194E-3</v>
      </c>
      <c r="AR290" s="58"/>
      <c r="AS290" s="58"/>
      <c r="AT290" s="58"/>
      <c r="AU290" s="58"/>
      <c r="AV290" s="58"/>
      <c r="AW290" s="58"/>
      <c r="AX290" s="58"/>
      <c r="AY290" s="71"/>
      <c r="AZ290" s="58"/>
      <c r="BA290" s="58"/>
      <c r="BB290" s="58"/>
      <c r="BC290" s="58">
        <f t="shared" si="28"/>
        <v>1</v>
      </c>
      <c r="BD290" s="58">
        <f t="shared" si="29"/>
        <v>2.9049112780383744E-6</v>
      </c>
      <c r="BE290" s="58" t="e">
        <f t="shared" si="30"/>
        <v>#N/A</v>
      </c>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c r="CB290" s="58"/>
      <c r="CC290" s="58"/>
      <c r="CD290" s="58"/>
      <c r="CE290" s="58"/>
      <c r="CF290" s="58"/>
      <c r="CG290" s="58"/>
      <c r="CH290" s="58"/>
      <c r="CI290" s="58"/>
      <c r="CJ290" s="58"/>
      <c r="CK290" s="58"/>
      <c r="CL290" s="58"/>
      <c r="CM290" s="58"/>
      <c r="CN290" s="58"/>
      <c r="CO290" s="58"/>
      <c r="CP290" s="58"/>
      <c r="CQ290" s="58"/>
      <c r="CR290" s="58"/>
      <c r="CS290" s="58"/>
      <c r="CT290" s="58"/>
      <c r="CU290" s="58"/>
      <c r="CV290" s="58"/>
      <c r="CW290" s="58"/>
      <c r="CX290" s="58"/>
      <c r="CY290" s="58"/>
      <c r="CZ290" s="58"/>
      <c r="DA290" s="58"/>
      <c r="DB290" s="58"/>
      <c r="DC290" s="58"/>
      <c r="DD290" s="58"/>
      <c r="DE290" s="58"/>
      <c r="DF290" s="58"/>
      <c r="DG290" s="58"/>
      <c r="DH290" s="58"/>
      <c r="DI290" s="58"/>
      <c r="DJ290" s="58"/>
      <c r="DK290" s="58"/>
      <c r="DL290" s="58"/>
      <c r="DM290" s="58"/>
      <c r="DN290" s="58"/>
      <c r="DO290" s="58"/>
      <c r="DP290" s="58"/>
      <c r="DQ290" s="58"/>
      <c r="DR290" s="58"/>
      <c r="DS290" s="58"/>
      <c r="DT290" s="58"/>
      <c r="DU290" s="58"/>
      <c r="DV290" s="58"/>
      <c r="DW290" s="58"/>
      <c r="DX290" s="58"/>
      <c r="DY290" s="58"/>
      <c r="DZ290" s="58"/>
      <c r="EA290" s="58"/>
      <c r="EB290" s="58"/>
      <c r="EC290" s="58"/>
      <c r="ED290" s="58"/>
      <c r="EE290" s="58"/>
      <c r="EF290" s="58"/>
      <c r="EG290" s="58"/>
      <c r="EH290" s="58"/>
      <c r="EI290" s="58"/>
      <c r="EJ290" s="58"/>
      <c r="EK290" s="58"/>
      <c r="EL290" s="58"/>
      <c r="EM290" s="58"/>
      <c r="EN290" s="58"/>
      <c r="EO290" s="58"/>
    </row>
    <row r="291" spans="1:145" outlineLevel="1" x14ac:dyDescent="0.2">
      <c r="A291" s="16">
        <v>98</v>
      </c>
      <c r="B291" s="16">
        <v>0</v>
      </c>
      <c r="C291" s="1">
        <v>3.8748469962460244E-7</v>
      </c>
      <c r="D291" s="1">
        <f t="shared" si="22"/>
        <v>-3.8748469962460244E-7</v>
      </c>
      <c r="E291" s="1">
        <f t="shared" si="23"/>
        <v>7.7496954937959397E-7</v>
      </c>
      <c r="F291" s="1">
        <f t="shared" si="24"/>
        <v>-8.8032354812284444E-4</v>
      </c>
      <c r="G291" s="1">
        <f t="shared" si="25"/>
        <v>-6.2248281082215686E-4</v>
      </c>
      <c r="H291" s="1">
        <v>6.1462597575262264E-6</v>
      </c>
      <c r="I291" s="1">
        <f t="shared" si="26"/>
        <v>2.3815971767015124E-12</v>
      </c>
      <c r="J291" s="1">
        <f t="shared" si="27"/>
        <v>-6.2248472380150004E-4</v>
      </c>
      <c r="AR291" s="58"/>
      <c r="AS291" s="58"/>
      <c r="AT291" s="58"/>
      <c r="AU291" s="58"/>
      <c r="AV291" s="58"/>
      <c r="AW291" s="58"/>
      <c r="AX291" s="58"/>
      <c r="AY291" s="71"/>
      <c r="AZ291" s="58"/>
      <c r="BA291" s="58"/>
      <c r="BB291" s="58"/>
      <c r="BC291" s="58">
        <f t="shared" si="28"/>
        <v>1</v>
      </c>
      <c r="BD291" s="58">
        <f t="shared" si="29"/>
        <v>3.8748469962460244E-7</v>
      </c>
      <c r="BE291" s="58" t="e">
        <f t="shared" si="30"/>
        <v>#N/A</v>
      </c>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58"/>
      <c r="CM291" s="58"/>
      <c r="CN291" s="58"/>
      <c r="CO291" s="58"/>
      <c r="CP291" s="58"/>
      <c r="CQ291" s="58"/>
      <c r="CR291" s="58"/>
      <c r="CS291" s="58"/>
      <c r="CT291" s="58"/>
      <c r="CU291" s="58"/>
      <c r="CV291" s="58"/>
      <c r="CW291" s="58"/>
      <c r="CX291" s="58"/>
      <c r="CY291" s="58"/>
      <c r="CZ291" s="58"/>
      <c r="DA291" s="58"/>
      <c r="DB291" s="58"/>
      <c r="DC291" s="58"/>
      <c r="DD291" s="58"/>
      <c r="DE291" s="58"/>
      <c r="DF291" s="58"/>
      <c r="DG291" s="58"/>
      <c r="DH291" s="58"/>
      <c r="DI291" s="58"/>
      <c r="DJ291" s="58"/>
      <c r="DK291" s="58"/>
      <c r="DL291" s="58"/>
      <c r="DM291" s="58"/>
      <c r="DN291" s="58"/>
      <c r="DO291" s="58"/>
      <c r="DP291" s="58"/>
      <c r="DQ291" s="58"/>
      <c r="DR291" s="58"/>
      <c r="DS291" s="58"/>
      <c r="DT291" s="58"/>
      <c r="DU291" s="58"/>
      <c r="DV291" s="58"/>
      <c r="DW291" s="58"/>
      <c r="DX291" s="58"/>
      <c r="DY291" s="58"/>
      <c r="DZ291" s="58"/>
      <c r="EA291" s="58"/>
      <c r="EB291" s="58"/>
      <c r="EC291" s="58"/>
      <c r="ED291" s="58"/>
      <c r="EE291" s="58"/>
      <c r="EF291" s="58"/>
      <c r="EG291" s="58"/>
      <c r="EH291" s="58"/>
      <c r="EI291" s="58"/>
      <c r="EJ291" s="58"/>
      <c r="EK291" s="58"/>
      <c r="EL291" s="58"/>
      <c r="EM291" s="58"/>
      <c r="EN291" s="58"/>
      <c r="EO291" s="58"/>
    </row>
    <row r="292" spans="1:145" outlineLevel="1" x14ac:dyDescent="0.2">
      <c r="A292" s="16">
        <v>99</v>
      </c>
      <c r="B292" s="16">
        <v>0</v>
      </c>
      <c r="C292" s="1">
        <v>2.8873262053605671E-6</v>
      </c>
      <c r="D292" s="1">
        <f t="shared" si="22"/>
        <v>-2.8873262053605671E-6</v>
      </c>
      <c r="E292" s="1">
        <f t="shared" si="23"/>
        <v>5.774660747561687E-6</v>
      </c>
      <c r="F292" s="1">
        <f t="shared" si="24"/>
        <v>-2.4030523813603579E-3</v>
      </c>
      <c r="G292" s="1">
        <f t="shared" si="25"/>
        <v>-1.6992158609303453E-3</v>
      </c>
      <c r="H292" s="1">
        <v>3.084527827027128E-5</v>
      </c>
      <c r="I292" s="1">
        <f t="shared" si="26"/>
        <v>8.9063384593386868E-11</v>
      </c>
      <c r="J292" s="1">
        <f t="shared" si="27"/>
        <v>-1.6992420679296542E-3</v>
      </c>
      <c r="AR292" s="58"/>
      <c r="AS292" s="58"/>
      <c r="AT292" s="58"/>
      <c r="AU292" s="58"/>
      <c r="AV292" s="58"/>
      <c r="AW292" s="58"/>
      <c r="AX292" s="58"/>
      <c r="AY292" s="71"/>
      <c r="AZ292" s="58"/>
      <c r="BA292" s="58"/>
      <c r="BB292" s="58"/>
      <c r="BC292" s="58">
        <f t="shared" si="28"/>
        <v>1</v>
      </c>
      <c r="BD292" s="58">
        <f t="shared" si="29"/>
        <v>2.8873262053605671E-6</v>
      </c>
      <c r="BE292" s="58" t="e">
        <f t="shared" si="30"/>
        <v>#N/A</v>
      </c>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c r="CB292" s="58"/>
      <c r="CC292" s="58"/>
      <c r="CD292" s="58"/>
      <c r="CE292" s="58"/>
      <c r="CF292" s="58"/>
      <c r="CG292" s="58"/>
      <c r="CH292" s="58"/>
      <c r="CI292" s="58"/>
      <c r="CJ292" s="58"/>
      <c r="CK292" s="58"/>
      <c r="CL292" s="58"/>
      <c r="CM292" s="58"/>
      <c r="CN292" s="58"/>
      <c r="CO292" s="58"/>
      <c r="CP292" s="58"/>
      <c r="CQ292" s="58"/>
      <c r="CR292" s="58"/>
      <c r="CS292" s="58"/>
      <c r="CT292" s="58"/>
      <c r="CU292" s="58"/>
      <c r="CV292" s="58"/>
      <c r="CW292" s="58"/>
      <c r="CX292" s="58"/>
      <c r="CY292" s="58"/>
      <c r="CZ292" s="58"/>
      <c r="DA292" s="58"/>
      <c r="DB292" s="58"/>
      <c r="DC292" s="58"/>
      <c r="DD292" s="58"/>
      <c r="DE292" s="58"/>
      <c r="DF292" s="58"/>
      <c r="DG292" s="58"/>
      <c r="DH292" s="58"/>
      <c r="DI292" s="58"/>
      <c r="DJ292" s="58"/>
      <c r="DK292" s="58"/>
      <c r="DL292" s="58"/>
      <c r="DM292" s="58"/>
      <c r="DN292" s="58"/>
      <c r="DO292" s="58"/>
      <c r="DP292" s="58"/>
      <c r="DQ292" s="58"/>
      <c r="DR292" s="58"/>
      <c r="DS292" s="58"/>
      <c r="DT292" s="58"/>
      <c r="DU292" s="58"/>
      <c r="DV292" s="58"/>
      <c r="DW292" s="58"/>
      <c r="DX292" s="58"/>
      <c r="DY292" s="58"/>
      <c r="DZ292" s="58"/>
      <c r="EA292" s="58"/>
      <c r="EB292" s="58"/>
      <c r="EC292" s="58"/>
      <c r="ED292" s="58"/>
      <c r="EE292" s="58"/>
      <c r="EF292" s="58"/>
      <c r="EG292" s="58"/>
      <c r="EH292" s="58"/>
      <c r="EI292" s="58"/>
      <c r="EJ292" s="58"/>
      <c r="EK292" s="58"/>
      <c r="EL292" s="58"/>
      <c r="EM292" s="58"/>
      <c r="EN292" s="58"/>
      <c r="EO292" s="58"/>
    </row>
    <row r="293" spans="1:145" outlineLevel="1" x14ac:dyDescent="0.2">
      <c r="A293" s="16">
        <v>100</v>
      </c>
      <c r="B293" s="16">
        <v>0</v>
      </c>
      <c r="C293" s="1">
        <v>6.5327699799207902E-3</v>
      </c>
      <c r="D293" s="1">
        <f t="shared" si="22"/>
        <v>-6.5327699799207902E-3</v>
      </c>
      <c r="E293" s="1">
        <f t="shared" si="23"/>
        <v>1.3108403825284633E-2</v>
      </c>
      <c r="F293" s="1">
        <f t="shared" si="24"/>
        <v>-0.11449193781784214</v>
      </c>
      <c r="G293" s="1">
        <f t="shared" si="25"/>
        <v>-8.1090860745290178E-2</v>
      </c>
      <c r="H293" s="1">
        <v>2.1213762429530308E-2</v>
      </c>
      <c r="I293" s="1">
        <f t="shared" si="26"/>
        <v>1.4251929563213173E-4</v>
      </c>
      <c r="J293" s="1">
        <f t="shared" si="27"/>
        <v>-8.1964913176579252E-2</v>
      </c>
      <c r="AR293" s="58"/>
      <c r="AS293" s="58"/>
      <c r="AT293" s="58"/>
      <c r="AU293" s="58"/>
      <c r="AV293" s="58"/>
      <c r="AW293" s="58"/>
      <c r="AX293" s="58"/>
      <c r="AY293" s="71"/>
      <c r="AZ293" s="58"/>
      <c r="BA293" s="58"/>
      <c r="BB293" s="58"/>
      <c r="BC293" s="58">
        <f t="shared" si="28"/>
        <v>1</v>
      </c>
      <c r="BD293" s="58">
        <f t="shared" si="29"/>
        <v>6.5327699799207902E-3</v>
      </c>
      <c r="BE293" s="58" t="e">
        <f t="shared" si="30"/>
        <v>#N/A</v>
      </c>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c r="CB293" s="58"/>
      <c r="CC293" s="58"/>
      <c r="CD293" s="58"/>
      <c r="CE293" s="58"/>
      <c r="CF293" s="58"/>
      <c r="CG293" s="58"/>
      <c r="CH293" s="58"/>
      <c r="CI293" s="58"/>
      <c r="CJ293" s="58"/>
      <c r="CK293" s="58"/>
      <c r="CL293" s="58"/>
      <c r="CM293" s="58"/>
      <c r="CN293" s="58"/>
      <c r="CO293" s="58"/>
      <c r="CP293" s="58"/>
      <c r="CQ293" s="58"/>
      <c r="CR293" s="58"/>
      <c r="CS293" s="58"/>
      <c r="CT293" s="58"/>
      <c r="CU293" s="58"/>
      <c r="CV293" s="58"/>
      <c r="CW293" s="58"/>
      <c r="CX293" s="58"/>
      <c r="CY293" s="58"/>
      <c r="CZ293" s="58"/>
      <c r="DA293" s="58"/>
      <c r="DB293" s="58"/>
      <c r="DC293" s="58"/>
      <c r="DD293" s="58"/>
      <c r="DE293" s="58"/>
      <c r="DF293" s="58"/>
      <c r="DG293" s="58"/>
      <c r="DH293" s="58"/>
      <c r="DI293" s="58"/>
      <c r="DJ293" s="58"/>
      <c r="DK293" s="58"/>
      <c r="DL293" s="58"/>
      <c r="DM293" s="58"/>
      <c r="DN293" s="58"/>
      <c r="DO293" s="58"/>
      <c r="DP293" s="58"/>
      <c r="DQ293" s="58"/>
      <c r="DR293" s="58"/>
      <c r="DS293" s="58"/>
      <c r="DT293" s="58"/>
      <c r="DU293" s="58"/>
      <c r="DV293" s="58"/>
      <c r="DW293" s="58"/>
      <c r="DX293" s="58"/>
      <c r="DY293" s="58"/>
      <c r="DZ293" s="58"/>
      <c r="EA293" s="58"/>
      <c r="EB293" s="58"/>
      <c r="EC293" s="58"/>
      <c r="ED293" s="58"/>
      <c r="EE293" s="58"/>
      <c r="EF293" s="58"/>
      <c r="EG293" s="58"/>
      <c r="EH293" s="58"/>
      <c r="EI293" s="58"/>
      <c r="EJ293" s="58"/>
      <c r="EK293" s="58"/>
      <c r="EL293" s="58"/>
      <c r="EM293" s="58"/>
      <c r="EN293" s="58"/>
      <c r="EO293" s="58"/>
    </row>
    <row r="294" spans="1:145" outlineLevel="1" x14ac:dyDescent="0.2">
      <c r="A294" s="16">
        <v>101</v>
      </c>
      <c r="B294" s="16">
        <v>0</v>
      </c>
      <c r="C294" s="1">
        <v>3.4295486966600508E-8</v>
      </c>
      <c r="D294" s="1">
        <f t="shared" si="22"/>
        <v>-3.4295486966600508E-8</v>
      </c>
      <c r="E294" s="1">
        <f t="shared" si="23"/>
        <v>6.8590975277994291E-8</v>
      </c>
      <c r="F294" s="1">
        <f t="shared" si="24"/>
        <v>-2.6189878823315371E-4</v>
      </c>
      <c r="G294" s="1">
        <f t="shared" si="25"/>
        <v>-1.8519041050438055E-4</v>
      </c>
      <c r="H294" s="1">
        <v>7.5383128690184262E-7</v>
      </c>
      <c r="I294" s="1">
        <f t="shared" si="26"/>
        <v>2.5853031450423445E-14</v>
      </c>
      <c r="J294" s="1">
        <f t="shared" si="27"/>
        <v>-1.8519048030558275E-4</v>
      </c>
      <c r="AR294" s="58"/>
      <c r="AS294" s="58"/>
      <c r="AT294" s="58"/>
      <c r="AU294" s="58"/>
      <c r="AV294" s="58"/>
      <c r="AW294" s="58"/>
      <c r="AX294" s="58"/>
      <c r="AY294" s="71"/>
      <c r="AZ294" s="58"/>
      <c r="BA294" s="58"/>
      <c r="BB294" s="58"/>
      <c r="BC294" s="58">
        <f t="shared" si="28"/>
        <v>1</v>
      </c>
      <c r="BD294" s="58">
        <f t="shared" si="29"/>
        <v>3.4295486966600508E-8</v>
      </c>
      <c r="BE294" s="58" t="e">
        <f t="shared" si="30"/>
        <v>#N/A</v>
      </c>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c r="CB294" s="58"/>
      <c r="CC294" s="58"/>
      <c r="CD294" s="58"/>
      <c r="CE294" s="58"/>
      <c r="CF294" s="58"/>
      <c r="CG294" s="58"/>
      <c r="CH294" s="58"/>
      <c r="CI294" s="58"/>
      <c r="CJ294" s="58"/>
      <c r="CK294" s="58"/>
      <c r="CL294" s="58"/>
      <c r="CM294" s="58"/>
      <c r="CN294" s="58"/>
      <c r="CO294" s="58"/>
      <c r="CP294" s="58"/>
      <c r="CQ294" s="58"/>
      <c r="CR294" s="58"/>
      <c r="CS294" s="58"/>
      <c r="CT294" s="58"/>
      <c r="CU294" s="58"/>
      <c r="CV294" s="58"/>
      <c r="CW294" s="58"/>
      <c r="CX294" s="58"/>
      <c r="CY294" s="58"/>
      <c r="CZ294" s="58"/>
      <c r="DA294" s="58"/>
      <c r="DB294" s="58"/>
      <c r="DC294" s="58"/>
      <c r="DD294" s="58"/>
      <c r="DE294" s="58"/>
      <c r="DF294" s="58"/>
      <c r="DG294" s="58"/>
      <c r="DH294" s="58"/>
      <c r="DI294" s="58"/>
      <c r="DJ294" s="58"/>
      <c r="DK294" s="58"/>
      <c r="DL294" s="58"/>
      <c r="DM294" s="58"/>
      <c r="DN294" s="58"/>
      <c r="DO294" s="58"/>
      <c r="DP294" s="58"/>
      <c r="DQ294" s="58"/>
      <c r="DR294" s="58"/>
      <c r="DS294" s="58"/>
      <c r="DT294" s="58"/>
      <c r="DU294" s="58"/>
      <c r="DV294" s="58"/>
      <c r="DW294" s="58"/>
      <c r="DX294" s="58"/>
      <c r="DY294" s="58"/>
      <c r="DZ294" s="58"/>
      <c r="EA294" s="58"/>
      <c r="EB294" s="58"/>
      <c r="EC294" s="58"/>
      <c r="ED294" s="58"/>
      <c r="EE294" s="58"/>
      <c r="EF294" s="58"/>
      <c r="EG294" s="58"/>
      <c r="EH294" s="58"/>
      <c r="EI294" s="58"/>
      <c r="EJ294" s="58"/>
      <c r="EK294" s="58"/>
      <c r="EL294" s="58"/>
      <c r="EM294" s="58"/>
      <c r="EN294" s="58"/>
      <c r="EO294" s="58"/>
    </row>
    <row r="295" spans="1:145" outlineLevel="1" x14ac:dyDescent="0.2">
      <c r="A295" s="16">
        <v>102</v>
      </c>
      <c r="B295" s="16">
        <v>0</v>
      </c>
      <c r="C295" s="1">
        <v>8.9854910436392977E-6</v>
      </c>
      <c r="D295" s="1">
        <f t="shared" si="22"/>
        <v>-8.9854910436392977E-6</v>
      </c>
      <c r="E295" s="1">
        <f t="shared" si="23"/>
        <v>1.7971062827036035E-5</v>
      </c>
      <c r="F295" s="1">
        <f t="shared" si="24"/>
        <v>-4.2392290368693259E-3</v>
      </c>
      <c r="G295" s="1">
        <f t="shared" si="25"/>
        <v>-2.9975943326964842E-3</v>
      </c>
      <c r="H295" s="1">
        <v>9.9361516178916517E-5</v>
      </c>
      <c r="I295" s="1">
        <f t="shared" si="26"/>
        <v>8.9290875690240923E-10</v>
      </c>
      <c r="J295" s="1">
        <f t="shared" si="27"/>
        <v>-2.9977432665541895E-3</v>
      </c>
      <c r="AR295" s="58"/>
      <c r="AS295" s="58"/>
      <c r="AT295" s="58"/>
      <c r="AU295" s="58"/>
      <c r="AV295" s="58"/>
      <c r="AW295" s="58"/>
      <c r="AX295" s="58"/>
      <c r="AY295" s="71"/>
      <c r="AZ295" s="58"/>
      <c r="BA295" s="58"/>
      <c r="BB295" s="58"/>
      <c r="BC295" s="58">
        <f t="shared" si="28"/>
        <v>1</v>
      </c>
      <c r="BD295" s="58">
        <f t="shared" si="29"/>
        <v>8.9854910436392977E-6</v>
      </c>
      <c r="BE295" s="58" t="e">
        <f t="shared" si="30"/>
        <v>#N/A</v>
      </c>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c r="CB295" s="58"/>
      <c r="CC295" s="58"/>
      <c r="CD295" s="58"/>
      <c r="CE295" s="58"/>
      <c r="CF295" s="58"/>
      <c r="CG295" s="58"/>
      <c r="CH295" s="58"/>
      <c r="CI295" s="58"/>
      <c r="CJ295" s="58"/>
      <c r="CK295" s="58"/>
      <c r="CL295" s="58"/>
      <c r="CM295" s="58"/>
      <c r="CN295" s="58"/>
      <c r="CO295" s="58"/>
      <c r="CP295" s="58"/>
      <c r="CQ295" s="58"/>
      <c r="CR295" s="58"/>
      <c r="CS295" s="58"/>
      <c r="CT295" s="58"/>
      <c r="CU295" s="58"/>
      <c r="CV295" s="58"/>
      <c r="CW295" s="58"/>
      <c r="CX295" s="58"/>
      <c r="CY295" s="58"/>
      <c r="CZ295" s="58"/>
      <c r="DA295" s="58"/>
      <c r="DB295" s="58"/>
      <c r="DC295" s="58"/>
      <c r="DD295" s="58"/>
      <c r="DE295" s="58"/>
      <c r="DF295" s="58"/>
      <c r="DG295" s="58"/>
      <c r="DH295" s="58"/>
      <c r="DI295" s="58"/>
      <c r="DJ295" s="58"/>
      <c r="DK295" s="58"/>
      <c r="DL295" s="58"/>
      <c r="DM295" s="58"/>
      <c r="DN295" s="58"/>
      <c r="DO295" s="58"/>
      <c r="DP295" s="58"/>
      <c r="DQ295" s="58"/>
      <c r="DR295" s="58"/>
      <c r="DS295" s="58"/>
      <c r="DT295" s="58"/>
      <c r="DU295" s="58"/>
      <c r="DV295" s="58"/>
      <c r="DW295" s="58"/>
      <c r="DX295" s="58"/>
      <c r="DY295" s="58"/>
      <c r="DZ295" s="58"/>
      <c r="EA295" s="58"/>
      <c r="EB295" s="58"/>
      <c r="EC295" s="58"/>
      <c r="ED295" s="58"/>
      <c r="EE295" s="58"/>
      <c r="EF295" s="58"/>
      <c r="EG295" s="58"/>
      <c r="EH295" s="58"/>
      <c r="EI295" s="58"/>
      <c r="EJ295" s="58"/>
      <c r="EK295" s="58"/>
      <c r="EL295" s="58"/>
      <c r="EM295" s="58"/>
      <c r="EN295" s="58"/>
      <c r="EO295" s="58"/>
    </row>
    <row r="296" spans="1:145" outlineLevel="1" x14ac:dyDescent="0.2">
      <c r="A296" s="16">
        <v>103</v>
      </c>
      <c r="B296" s="16">
        <v>0</v>
      </c>
      <c r="C296" s="1">
        <v>5.9628295835452861E-5</v>
      </c>
      <c r="D296" s="1">
        <f t="shared" si="22"/>
        <v>-5.9628295835452861E-5</v>
      </c>
      <c r="E296" s="1">
        <f t="shared" si="23"/>
        <v>1.1926014734581196E-4</v>
      </c>
      <c r="F296" s="1">
        <f t="shared" si="24"/>
        <v>-1.0920629439085092E-2</v>
      </c>
      <c r="G296" s="1">
        <f t="shared" si="25"/>
        <v>-7.7221662492554617E-3</v>
      </c>
      <c r="H296" s="1">
        <v>3.8960965029734838E-4</v>
      </c>
      <c r="I296" s="1">
        <f t="shared" si="26"/>
        <v>2.324220022661383E-8</v>
      </c>
      <c r="J296" s="1">
        <f t="shared" si="27"/>
        <v>-7.7236710042159857E-3</v>
      </c>
      <c r="AR296" s="58"/>
      <c r="AS296" s="58"/>
      <c r="AT296" s="58"/>
      <c r="AU296" s="58"/>
      <c r="AV296" s="58"/>
      <c r="AW296" s="58"/>
      <c r="AX296" s="58"/>
      <c r="AY296" s="71"/>
      <c r="AZ296" s="58"/>
      <c r="BA296" s="58"/>
      <c r="BB296" s="58"/>
      <c r="BC296" s="58">
        <f t="shared" si="28"/>
        <v>1</v>
      </c>
      <c r="BD296" s="58">
        <f t="shared" si="29"/>
        <v>5.9628295835452861E-5</v>
      </c>
      <c r="BE296" s="58" t="e">
        <f t="shared" si="30"/>
        <v>#N/A</v>
      </c>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c r="CB296" s="58"/>
      <c r="CC296" s="58"/>
      <c r="CD296" s="58"/>
      <c r="CE296" s="58"/>
      <c r="CF296" s="58"/>
      <c r="CG296" s="58"/>
      <c r="CH296" s="58"/>
      <c r="CI296" s="58"/>
      <c r="CJ296" s="58"/>
      <c r="CK296" s="58"/>
      <c r="CL296" s="58"/>
      <c r="CM296" s="58"/>
      <c r="CN296" s="58"/>
      <c r="CO296" s="58"/>
      <c r="CP296" s="58"/>
      <c r="CQ296" s="58"/>
      <c r="CR296" s="58"/>
      <c r="CS296" s="58"/>
      <c r="CT296" s="58"/>
      <c r="CU296" s="58"/>
      <c r="CV296" s="58"/>
      <c r="CW296" s="58"/>
      <c r="CX296" s="58"/>
      <c r="CY296" s="58"/>
      <c r="CZ296" s="58"/>
      <c r="DA296" s="58"/>
      <c r="DB296" s="58"/>
      <c r="DC296" s="58"/>
      <c r="DD296" s="58"/>
      <c r="DE296" s="58"/>
      <c r="DF296" s="58"/>
      <c r="DG296" s="58"/>
      <c r="DH296" s="58"/>
      <c r="DI296" s="58"/>
      <c r="DJ296" s="58"/>
      <c r="DK296" s="58"/>
      <c r="DL296" s="58"/>
      <c r="DM296" s="58"/>
      <c r="DN296" s="58"/>
      <c r="DO296" s="58"/>
      <c r="DP296" s="58"/>
      <c r="DQ296" s="58"/>
      <c r="DR296" s="58"/>
      <c r="DS296" s="58"/>
      <c r="DT296" s="58"/>
      <c r="DU296" s="58"/>
      <c r="DV296" s="58"/>
      <c r="DW296" s="58"/>
      <c r="DX296" s="58"/>
      <c r="DY296" s="58"/>
      <c r="DZ296" s="58"/>
      <c r="EA296" s="58"/>
      <c r="EB296" s="58"/>
      <c r="EC296" s="58"/>
      <c r="ED296" s="58"/>
      <c r="EE296" s="58"/>
      <c r="EF296" s="58"/>
      <c r="EG296" s="58"/>
      <c r="EH296" s="58"/>
      <c r="EI296" s="58"/>
      <c r="EJ296" s="58"/>
      <c r="EK296" s="58"/>
      <c r="EL296" s="58"/>
      <c r="EM296" s="58"/>
      <c r="EN296" s="58"/>
      <c r="EO296" s="58"/>
    </row>
    <row r="297" spans="1:145" outlineLevel="1" x14ac:dyDescent="0.2">
      <c r="A297" s="16">
        <v>104</v>
      </c>
      <c r="B297" s="16">
        <v>0</v>
      </c>
      <c r="C297" s="1">
        <v>4.712940392520756E-3</v>
      </c>
      <c r="D297" s="1">
        <f t="shared" si="22"/>
        <v>-4.712940392520756E-3</v>
      </c>
      <c r="E297" s="1">
        <f t="shared" si="23"/>
        <v>9.4481626284164417E-3</v>
      </c>
      <c r="F297" s="1">
        <f t="shared" si="24"/>
        <v>-9.7201659597027673E-2</v>
      </c>
      <c r="G297" s="1">
        <f t="shared" si="25"/>
        <v>-6.8813206423533779E-2</v>
      </c>
      <c r="H297" s="1">
        <v>1.5556160172214161E-2</v>
      </c>
      <c r="I297" s="1">
        <f t="shared" si="26"/>
        <v>7.4826434229291526E-5</v>
      </c>
      <c r="J297" s="1">
        <f t="shared" si="27"/>
        <v>-6.9354767770623826E-2</v>
      </c>
      <c r="AR297" s="58"/>
      <c r="AS297" s="58"/>
      <c r="AT297" s="58"/>
      <c r="AU297" s="58"/>
      <c r="AV297" s="58"/>
      <c r="AW297" s="58"/>
      <c r="AX297" s="58"/>
      <c r="AY297" s="71"/>
      <c r="AZ297" s="58"/>
      <c r="BA297" s="58"/>
      <c r="BB297" s="58"/>
      <c r="BC297" s="58">
        <f t="shared" si="28"/>
        <v>1</v>
      </c>
      <c r="BD297" s="58">
        <f t="shared" si="29"/>
        <v>4.712940392520756E-3</v>
      </c>
      <c r="BE297" s="58" t="e">
        <f t="shared" si="30"/>
        <v>#N/A</v>
      </c>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c r="CB297" s="58"/>
      <c r="CC297" s="58"/>
      <c r="CD297" s="58"/>
      <c r="CE297" s="58"/>
      <c r="CF297" s="58"/>
      <c r="CG297" s="58"/>
      <c r="CH297" s="58"/>
      <c r="CI297" s="58"/>
      <c r="CJ297" s="58"/>
      <c r="CK297" s="58"/>
      <c r="CL297" s="58"/>
      <c r="CM297" s="58"/>
      <c r="CN297" s="58"/>
      <c r="CO297" s="58"/>
      <c r="CP297" s="58"/>
      <c r="CQ297" s="58"/>
      <c r="CR297" s="58"/>
      <c r="CS297" s="58"/>
      <c r="CT297" s="58"/>
      <c r="CU297" s="58"/>
      <c r="CV297" s="58"/>
      <c r="CW297" s="58"/>
      <c r="CX297" s="58"/>
      <c r="CY297" s="58"/>
      <c r="CZ297" s="58"/>
      <c r="DA297" s="58"/>
      <c r="DB297" s="58"/>
      <c r="DC297" s="58"/>
      <c r="DD297" s="58"/>
      <c r="DE297" s="58"/>
      <c r="DF297" s="58"/>
      <c r="DG297" s="58"/>
      <c r="DH297" s="58"/>
      <c r="DI297" s="58"/>
      <c r="DJ297" s="58"/>
      <c r="DK297" s="58"/>
      <c r="DL297" s="58"/>
      <c r="DM297" s="58"/>
      <c r="DN297" s="58"/>
      <c r="DO297" s="58"/>
      <c r="DP297" s="58"/>
      <c r="DQ297" s="58"/>
      <c r="DR297" s="58"/>
      <c r="DS297" s="58"/>
      <c r="DT297" s="58"/>
      <c r="DU297" s="58"/>
      <c r="DV297" s="58"/>
      <c r="DW297" s="58"/>
      <c r="DX297" s="58"/>
      <c r="DY297" s="58"/>
      <c r="DZ297" s="58"/>
      <c r="EA297" s="58"/>
      <c r="EB297" s="58"/>
      <c r="EC297" s="58"/>
      <c r="ED297" s="58"/>
      <c r="EE297" s="58"/>
      <c r="EF297" s="58"/>
      <c r="EG297" s="58"/>
      <c r="EH297" s="58"/>
      <c r="EI297" s="58"/>
      <c r="EJ297" s="58"/>
      <c r="EK297" s="58"/>
      <c r="EL297" s="58"/>
      <c r="EM297" s="58"/>
      <c r="EN297" s="58"/>
      <c r="EO297" s="58"/>
    </row>
    <row r="298" spans="1:145" outlineLevel="1" x14ac:dyDescent="0.2">
      <c r="A298" s="16">
        <v>105</v>
      </c>
      <c r="B298" s="16">
        <v>0</v>
      </c>
      <c r="C298" s="1">
        <v>7.5138109573028522E-2</v>
      </c>
      <c r="D298" s="1">
        <f t="shared" si="22"/>
        <v>-7.5138109573028522E-2</v>
      </c>
      <c r="E298" s="1">
        <f t="shared" si="23"/>
        <v>0.15622172052745109</v>
      </c>
      <c r="F298" s="1">
        <f t="shared" si="24"/>
        <v>-0.39524893488465102</v>
      </c>
      <c r="G298" s="1">
        <f t="shared" si="25"/>
        <v>-0.285030733179575</v>
      </c>
      <c r="H298" s="1">
        <v>0.14933059094040366</v>
      </c>
      <c r="I298" s="1">
        <f t="shared" si="26"/>
        <v>1.4261701691844592E-2</v>
      </c>
      <c r="J298" s="1">
        <f t="shared" si="27"/>
        <v>-0.30903757141928662</v>
      </c>
      <c r="AR298" s="58"/>
      <c r="AS298" s="58"/>
      <c r="AT298" s="58"/>
      <c r="AU298" s="58"/>
      <c r="AV298" s="58"/>
      <c r="AW298" s="58"/>
      <c r="AX298" s="58"/>
      <c r="AY298" s="71"/>
      <c r="AZ298" s="58"/>
      <c r="BA298" s="58"/>
      <c r="BB298" s="58"/>
      <c r="BC298" s="58">
        <f t="shared" si="28"/>
        <v>1</v>
      </c>
      <c r="BD298" s="58">
        <f t="shared" si="29"/>
        <v>7.5138109573028522E-2</v>
      </c>
      <c r="BE298" s="58" t="e">
        <f t="shared" si="30"/>
        <v>#N/A</v>
      </c>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c r="CB298" s="58"/>
      <c r="CC298" s="58"/>
      <c r="CD298" s="58"/>
      <c r="CE298" s="58"/>
      <c r="CF298" s="58"/>
      <c r="CG298" s="58"/>
      <c r="CH298" s="58"/>
      <c r="CI298" s="58"/>
      <c r="CJ298" s="58"/>
      <c r="CK298" s="58"/>
      <c r="CL298" s="58"/>
      <c r="CM298" s="58"/>
      <c r="CN298" s="58"/>
      <c r="CO298" s="58"/>
      <c r="CP298" s="58"/>
      <c r="CQ298" s="58"/>
      <c r="CR298" s="58"/>
      <c r="CS298" s="58"/>
      <c r="CT298" s="58"/>
      <c r="CU298" s="58"/>
      <c r="CV298" s="58"/>
      <c r="CW298" s="58"/>
      <c r="CX298" s="58"/>
      <c r="CY298" s="58"/>
      <c r="CZ298" s="58"/>
      <c r="DA298" s="58"/>
      <c r="DB298" s="58"/>
      <c r="DC298" s="58"/>
      <c r="DD298" s="58"/>
      <c r="DE298" s="58"/>
      <c r="DF298" s="58"/>
      <c r="DG298" s="58"/>
      <c r="DH298" s="58"/>
      <c r="DI298" s="58"/>
      <c r="DJ298" s="58"/>
      <c r="DK298" s="58"/>
      <c r="DL298" s="58"/>
      <c r="DM298" s="58"/>
      <c r="DN298" s="58"/>
      <c r="DO298" s="58"/>
      <c r="DP298" s="58"/>
      <c r="DQ298" s="58"/>
      <c r="DR298" s="58"/>
      <c r="DS298" s="58"/>
      <c r="DT298" s="58"/>
      <c r="DU298" s="58"/>
      <c r="DV298" s="58"/>
      <c r="DW298" s="58"/>
      <c r="DX298" s="58"/>
      <c r="DY298" s="58"/>
      <c r="DZ298" s="58"/>
      <c r="EA298" s="58"/>
      <c r="EB298" s="58"/>
      <c r="EC298" s="58"/>
      <c r="ED298" s="58"/>
      <c r="EE298" s="58"/>
      <c r="EF298" s="58"/>
      <c r="EG298" s="58"/>
      <c r="EH298" s="58"/>
      <c r="EI298" s="58"/>
      <c r="EJ298" s="58"/>
      <c r="EK298" s="58"/>
      <c r="EL298" s="58"/>
      <c r="EM298" s="58"/>
      <c r="EN298" s="58"/>
      <c r="EO298" s="58"/>
    </row>
    <row r="299" spans="1:145" outlineLevel="1" x14ac:dyDescent="0.2">
      <c r="A299" s="16">
        <v>106</v>
      </c>
      <c r="B299" s="16">
        <v>0</v>
      </c>
      <c r="C299" s="1">
        <v>1.0006518820730179E-3</v>
      </c>
      <c r="D299" s="1">
        <f t="shared" si="22"/>
        <v>-1.0006518820730179E-3</v>
      </c>
      <c r="E299" s="1">
        <f t="shared" si="23"/>
        <v>2.0023057368080211E-3</v>
      </c>
      <c r="F299" s="1">
        <f t="shared" si="24"/>
        <v>-4.4747131045554431E-2</v>
      </c>
      <c r="G299" s="1">
        <f t="shared" si="25"/>
        <v>-3.1648920822401665E-2</v>
      </c>
      <c r="H299" s="1">
        <v>3.2990691363489464E-3</v>
      </c>
      <c r="I299" s="1">
        <f t="shared" si="26"/>
        <v>3.3154643671253188E-6</v>
      </c>
      <c r="J299" s="1">
        <f t="shared" si="27"/>
        <v>-3.1701256340873542E-2</v>
      </c>
      <c r="AR299" s="58"/>
      <c r="AS299" s="58"/>
      <c r="AT299" s="58"/>
      <c r="AU299" s="58"/>
      <c r="AV299" s="58"/>
      <c r="AW299" s="58"/>
      <c r="AX299" s="58"/>
      <c r="AY299" s="71"/>
      <c r="AZ299" s="58"/>
      <c r="BA299" s="58"/>
      <c r="BB299" s="58"/>
      <c r="BC299" s="58">
        <f t="shared" si="28"/>
        <v>1</v>
      </c>
      <c r="BD299" s="58">
        <f t="shared" si="29"/>
        <v>1.0006518820730179E-3</v>
      </c>
      <c r="BE299" s="58" t="e">
        <f t="shared" si="30"/>
        <v>#N/A</v>
      </c>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c r="CB299" s="58"/>
      <c r="CC299" s="58"/>
      <c r="CD299" s="58"/>
      <c r="CE299" s="58"/>
      <c r="CF299" s="58"/>
      <c r="CG299" s="58"/>
      <c r="CH299" s="58"/>
      <c r="CI299" s="58"/>
      <c r="CJ299" s="58"/>
      <c r="CK299" s="58"/>
      <c r="CL299" s="58"/>
      <c r="CM299" s="58"/>
      <c r="CN299" s="58"/>
      <c r="CO299" s="58"/>
      <c r="CP299" s="58"/>
      <c r="CQ299" s="58"/>
      <c r="CR299" s="58"/>
      <c r="CS299" s="58"/>
      <c r="CT299" s="58"/>
      <c r="CU299" s="58"/>
      <c r="CV299" s="58"/>
      <c r="CW299" s="58"/>
      <c r="CX299" s="58"/>
      <c r="CY299" s="58"/>
      <c r="CZ299" s="58"/>
      <c r="DA299" s="58"/>
      <c r="DB299" s="58"/>
      <c r="DC299" s="58"/>
      <c r="DD299" s="58"/>
      <c r="DE299" s="58"/>
      <c r="DF299" s="58"/>
      <c r="DG299" s="58"/>
      <c r="DH299" s="58"/>
      <c r="DI299" s="58"/>
      <c r="DJ299" s="58"/>
      <c r="DK299" s="58"/>
      <c r="DL299" s="58"/>
      <c r="DM299" s="58"/>
      <c r="DN299" s="58"/>
      <c r="DO299" s="58"/>
      <c r="DP299" s="58"/>
      <c r="DQ299" s="58"/>
      <c r="DR299" s="58"/>
      <c r="DS299" s="58"/>
      <c r="DT299" s="58"/>
      <c r="DU299" s="58"/>
      <c r="DV299" s="58"/>
      <c r="DW299" s="58"/>
      <c r="DX299" s="58"/>
      <c r="DY299" s="58"/>
      <c r="DZ299" s="58"/>
      <c r="EA299" s="58"/>
      <c r="EB299" s="58"/>
      <c r="EC299" s="58"/>
      <c r="ED299" s="58"/>
      <c r="EE299" s="58"/>
      <c r="EF299" s="58"/>
      <c r="EG299" s="58"/>
      <c r="EH299" s="58"/>
      <c r="EI299" s="58"/>
      <c r="EJ299" s="58"/>
      <c r="EK299" s="58"/>
      <c r="EL299" s="58"/>
      <c r="EM299" s="58"/>
      <c r="EN299" s="58"/>
      <c r="EO299" s="58"/>
    </row>
    <row r="300" spans="1:145" outlineLevel="1" x14ac:dyDescent="0.2">
      <c r="A300" s="16">
        <v>107</v>
      </c>
      <c r="B300" s="16">
        <v>0</v>
      </c>
      <c r="C300" s="1">
        <v>0.42644344734490192</v>
      </c>
      <c r="D300" s="1">
        <f t="shared" si="22"/>
        <v>-0.42644344734490192</v>
      </c>
      <c r="E300" s="1">
        <f t="shared" si="23"/>
        <v>1.1117974751760367</v>
      </c>
      <c r="F300" s="1">
        <f t="shared" si="24"/>
        <v>-1.054418074188809</v>
      </c>
      <c r="G300" s="1">
        <f t="shared" si="25"/>
        <v>-0.86226865670297326</v>
      </c>
      <c r="H300" s="1">
        <v>0.29748015336232758</v>
      </c>
      <c r="I300" s="1">
        <f t="shared" si="26"/>
        <v>0.31483615409405169</v>
      </c>
      <c r="J300" s="1">
        <f t="shared" si="27"/>
        <v>-1.0287581787895548</v>
      </c>
      <c r="AR300" s="58"/>
      <c r="AS300" s="58"/>
      <c r="AT300" s="58"/>
      <c r="AU300" s="58"/>
      <c r="AV300" s="58"/>
      <c r="AW300" s="58"/>
      <c r="AX300" s="58"/>
      <c r="AY300" s="71"/>
      <c r="AZ300" s="58"/>
      <c r="BA300" s="58"/>
      <c r="BB300" s="58"/>
      <c r="BC300" s="58">
        <f t="shared" si="28"/>
        <v>1</v>
      </c>
      <c r="BD300" s="58">
        <f t="shared" si="29"/>
        <v>0.42644344734490192</v>
      </c>
      <c r="BE300" s="58" t="e">
        <f t="shared" si="30"/>
        <v>#N/A</v>
      </c>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c r="CB300" s="58"/>
      <c r="CC300" s="58"/>
      <c r="CD300" s="58"/>
      <c r="CE300" s="58"/>
      <c r="CF300" s="58"/>
      <c r="CG300" s="58"/>
      <c r="CH300" s="58"/>
      <c r="CI300" s="58"/>
      <c r="CJ300" s="58"/>
      <c r="CK300" s="58"/>
      <c r="CL300" s="58"/>
      <c r="CM300" s="58"/>
      <c r="CN300" s="58"/>
      <c r="CO300" s="58"/>
      <c r="CP300" s="58"/>
      <c r="CQ300" s="58"/>
      <c r="CR300" s="58"/>
      <c r="CS300" s="58"/>
      <c r="CT300" s="58"/>
      <c r="CU300" s="58"/>
      <c r="CV300" s="58"/>
      <c r="CW300" s="58"/>
      <c r="CX300" s="58"/>
      <c r="CY300" s="58"/>
      <c r="CZ300" s="58"/>
      <c r="DA300" s="58"/>
      <c r="DB300" s="58"/>
      <c r="DC300" s="58"/>
      <c r="DD300" s="58"/>
      <c r="DE300" s="58"/>
      <c r="DF300" s="58"/>
      <c r="DG300" s="58"/>
      <c r="DH300" s="58"/>
      <c r="DI300" s="58"/>
      <c r="DJ300" s="58"/>
      <c r="DK300" s="58"/>
      <c r="DL300" s="58"/>
      <c r="DM300" s="58"/>
      <c r="DN300" s="58"/>
      <c r="DO300" s="58"/>
      <c r="DP300" s="58"/>
      <c r="DQ300" s="58"/>
      <c r="DR300" s="58"/>
      <c r="DS300" s="58"/>
      <c r="DT300" s="58"/>
      <c r="DU300" s="58"/>
      <c r="DV300" s="58"/>
      <c r="DW300" s="58"/>
      <c r="DX300" s="58"/>
      <c r="DY300" s="58"/>
      <c r="DZ300" s="58"/>
      <c r="EA300" s="58"/>
      <c r="EB300" s="58"/>
      <c r="EC300" s="58"/>
      <c r="ED300" s="58"/>
      <c r="EE300" s="58"/>
      <c r="EF300" s="58"/>
      <c r="EG300" s="58"/>
      <c r="EH300" s="58"/>
      <c r="EI300" s="58"/>
      <c r="EJ300" s="58"/>
      <c r="EK300" s="58"/>
      <c r="EL300" s="58"/>
      <c r="EM300" s="58"/>
      <c r="EN300" s="58"/>
      <c r="EO300" s="58"/>
    </row>
    <row r="301" spans="1:145" outlineLevel="1" x14ac:dyDescent="0.2">
      <c r="A301" s="16">
        <v>108</v>
      </c>
      <c r="B301" s="16">
        <v>0</v>
      </c>
      <c r="C301" s="1">
        <v>6.4484006354575819E-8</v>
      </c>
      <c r="D301" s="1">
        <f t="shared" si="22"/>
        <v>-6.4484006354575819E-8</v>
      </c>
      <c r="E301" s="1">
        <f t="shared" si="23"/>
        <v>1.2896801699317808E-7</v>
      </c>
      <c r="F301" s="1">
        <f t="shared" si="24"/>
        <v>-3.5912117313405246E-4</v>
      </c>
      <c r="G301" s="1">
        <f t="shared" si="25"/>
        <v>-2.5393702076058773E-4</v>
      </c>
      <c r="H301" s="1">
        <v>1.2984627972566063E-6</v>
      </c>
      <c r="I301" s="1">
        <f t="shared" si="26"/>
        <v>8.3730197389273179E-14</v>
      </c>
      <c r="J301" s="1">
        <f t="shared" si="27"/>
        <v>-2.5393718562463543E-4</v>
      </c>
      <c r="AR301" s="58"/>
      <c r="AS301" s="58"/>
      <c r="AT301" s="58"/>
      <c r="AU301" s="58"/>
      <c r="AV301" s="58"/>
      <c r="AW301" s="58"/>
      <c r="AX301" s="58"/>
      <c r="AY301" s="71"/>
      <c r="AZ301" s="58"/>
      <c r="BA301" s="58"/>
      <c r="BB301" s="58"/>
      <c r="BC301" s="58">
        <f t="shared" si="28"/>
        <v>1</v>
      </c>
      <c r="BD301" s="58">
        <f t="shared" si="29"/>
        <v>6.4484006354575819E-8</v>
      </c>
      <c r="BE301" s="58" t="e">
        <f t="shared" si="30"/>
        <v>#N/A</v>
      </c>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c r="CB301" s="58"/>
      <c r="CC301" s="58"/>
      <c r="CD301" s="58"/>
      <c r="CE301" s="58"/>
      <c r="CF301" s="58"/>
      <c r="CG301" s="58"/>
      <c r="CH301" s="58"/>
      <c r="CI301" s="58"/>
      <c r="CJ301" s="58"/>
      <c r="CK301" s="58"/>
      <c r="CL301" s="58"/>
      <c r="CM301" s="58"/>
      <c r="CN301" s="58"/>
      <c r="CO301" s="58"/>
      <c r="CP301" s="58"/>
      <c r="CQ301" s="58"/>
      <c r="CR301" s="58"/>
      <c r="CS301" s="58"/>
      <c r="CT301" s="58"/>
      <c r="CU301" s="58"/>
      <c r="CV301" s="58"/>
      <c r="CW301" s="58"/>
      <c r="CX301" s="58"/>
      <c r="CY301" s="58"/>
      <c r="CZ301" s="58"/>
      <c r="DA301" s="58"/>
      <c r="DB301" s="58"/>
      <c r="DC301" s="58"/>
      <c r="DD301" s="58"/>
      <c r="DE301" s="58"/>
      <c r="DF301" s="58"/>
      <c r="DG301" s="58"/>
      <c r="DH301" s="58"/>
      <c r="DI301" s="58"/>
      <c r="DJ301" s="58"/>
      <c r="DK301" s="58"/>
      <c r="DL301" s="58"/>
      <c r="DM301" s="58"/>
      <c r="DN301" s="58"/>
      <c r="DO301" s="58"/>
      <c r="DP301" s="58"/>
      <c r="DQ301" s="58"/>
      <c r="DR301" s="58"/>
      <c r="DS301" s="58"/>
      <c r="DT301" s="58"/>
      <c r="DU301" s="58"/>
      <c r="DV301" s="58"/>
      <c r="DW301" s="58"/>
      <c r="DX301" s="58"/>
      <c r="DY301" s="58"/>
      <c r="DZ301" s="58"/>
      <c r="EA301" s="58"/>
      <c r="EB301" s="58"/>
      <c r="EC301" s="58"/>
      <c r="ED301" s="58"/>
      <c r="EE301" s="58"/>
      <c r="EF301" s="58"/>
      <c r="EG301" s="58"/>
      <c r="EH301" s="58"/>
      <c r="EI301" s="58"/>
      <c r="EJ301" s="58"/>
      <c r="EK301" s="58"/>
      <c r="EL301" s="58"/>
      <c r="EM301" s="58"/>
      <c r="EN301" s="58"/>
      <c r="EO301" s="58"/>
    </row>
    <row r="302" spans="1:145" outlineLevel="1" x14ac:dyDescent="0.2">
      <c r="A302" s="16">
        <v>109</v>
      </c>
      <c r="B302" s="16">
        <v>0</v>
      </c>
      <c r="C302" s="1">
        <v>5.0284199581143931E-5</v>
      </c>
      <c r="D302" s="1">
        <f t="shared" si="22"/>
        <v>-5.0284199581143931E-5</v>
      </c>
      <c r="E302" s="1">
        <f t="shared" si="23"/>
        <v>1.0057092774785625E-4</v>
      </c>
      <c r="F302" s="1">
        <f t="shared" si="24"/>
        <v>-1.0028505758479488E-2</v>
      </c>
      <c r="G302" s="1">
        <f t="shared" si="25"/>
        <v>-7.0913135742978872E-3</v>
      </c>
      <c r="H302" s="1">
        <v>3.2541164157146051E-4</v>
      </c>
      <c r="I302" s="1">
        <f t="shared" si="26"/>
        <v>1.6369213508394549E-8</v>
      </c>
      <c r="J302" s="1">
        <f t="shared" si="27"/>
        <v>-7.092467653964301E-3</v>
      </c>
      <c r="AR302" s="58"/>
      <c r="AS302" s="58"/>
      <c r="AT302" s="58"/>
      <c r="AU302" s="58"/>
      <c r="AV302" s="58"/>
      <c r="AW302" s="58"/>
      <c r="AX302" s="58"/>
      <c r="AY302" s="71"/>
      <c r="AZ302" s="58"/>
      <c r="BA302" s="58"/>
      <c r="BB302" s="58"/>
      <c r="BC302" s="58">
        <f t="shared" si="28"/>
        <v>1</v>
      </c>
      <c r="BD302" s="58">
        <f t="shared" si="29"/>
        <v>5.0284199581143931E-5</v>
      </c>
      <c r="BE302" s="58" t="e">
        <f t="shared" si="30"/>
        <v>#N/A</v>
      </c>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c r="CB302" s="58"/>
      <c r="CC302" s="58"/>
      <c r="CD302" s="58"/>
      <c r="CE302" s="58"/>
      <c r="CF302" s="58"/>
      <c r="CG302" s="58"/>
      <c r="CH302" s="58"/>
      <c r="CI302" s="58"/>
      <c r="CJ302" s="58"/>
      <c r="CK302" s="58"/>
      <c r="CL302" s="58"/>
      <c r="CM302" s="58"/>
      <c r="CN302" s="58"/>
      <c r="CO302" s="58"/>
      <c r="CP302" s="58"/>
      <c r="CQ302" s="58"/>
      <c r="CR302" s="58"/>
      <c r="CS302" s="58"/>
      <c r="CT302" s="58"/>
      <c r="CU302" s="58"/>
      <c r="CV302" s="58"/>
      <c r="CW302" s="58"/>
      <c r="CX302" s="58"/>
      <c r="CY302" s="58"/>
      <c r="CZ302" s="58"/>
      <c r="DA302" s="58"/>
      <c r="DB302" s="58"/>
      <c r="DC302" s="58"/>
      <c r="DD302" s="58"/>
      <c r="DE302" s="58"/>
      <c r="DF302" s="58"/>
      <c r="DG302" s="58"/>
      <c r="DH302" s="58"/>
      <c r="DI302" s="58"/>
      <c r="DJ302" s="58"/>
      <c r="DK302" s="58"/>
      <c r="DL302" s="58"/>
      <c r="DM302" s="58"/>
      <c r="DN302" s="58"/>
      <c r="DO302" s="58"/>
      <c r="DP302" s="58"/>
      <c r="DQ302" s="58"/>
      <c r="DR302" s="58"/>
      <c r="DS302" s="58"/>
      <c r="DT302" s="58"/>
      <c r="DU302" s="58"/>
      <c r="DV302" s="58"/>
      <c r="DW302" s="58"/>
      <c r="DX302" s="58"/>
      <c r="DY302" s="58"/>
      <c r="DZ302" s="58"/>
      <c r="EA302" s="58"/>
      <c r="EB302" s="58"/>
      <c r="EC302" s="58"/>
      <c r="ED302" s="58"/>
      <c r="EE302" s="58"/>
      <c r="EF302" s="58"/>
      <c r="EG302" s="58"/>
      <c r="EH302" s="58"/>
      <c r="EI302" s="58"/>
      <c r="EJ302" s="58"/>
      <c r="EK302" s="58"/>
      <c r="EL302" s="58"/>
      <c r="EM302" s="58"/>
      <c r="EN302" s="58"/>
      <c r="EO302" s="58"/>
    </row>
    <row r="303" spans="1:145" outlineLevel="1" x14ac:dyDescent="0.2">
      <c r="A303" s="16">
        <v>110</v>
      </c>
      <c r="B303" s="16">
        <v>0</v>
      </c>
      <c r="C303" s="1">
        <v>1.7756413529798952E-6</v>
      </c>
      <c r="D303" s="1">
        <f t="shared" si="22"/>
        <v>-1.7756413529798952E-6</v>
      </c>
      <c r="E303" s="1">
        <f t="shared" si="23"/>
        <v>3.5512858588398242E-6</v>
      </c>
      <c r="F303" s="1">
        <f t="shared" si="24"/>
        <v>-1.8844855687533996E-3</v>
      </c>
      <c r="G303" s="1">
        <f t="shared" si="25"/>
        <v>-1.332533116244286E-3</v>
      </c>
      <c r="H303" s="1">
        <v>2.0298486746459027E-5</v>
      </c>
      <c r="I303" s="1">
        <f t="shared" si="26"/>
        <v>3.6043628100291713E-11</v>
      </c>
      <c r="J303" s="1">
        <f t="shared" si="27"/>
        <v>-1.3325466406530798E-3</v>
      </c>
      <c r="AR303" s="58"/>
      <c r="AS303" s="58"/>
      <c r="AT303" s="58"/>
      <c r="AU303" s="58"/>
      <c r="AV303" s="58"/>
      <c r="AW303" s="58"/>
      <c r="AX303" s="58"/>
      <c r="AY303" s="71"/>
      <c r="AZ303" s="58"/>
      <c r="BA303" s="58"/>
      <c r="BB303" s="58"/>
      <c r="BC303" s="58">
        <f t="shared" si="28"/>
        <v>1</v>
      </c>
      <c r="BD303" s="58">
        <f t="shared" si="29"/>
        <v>1.7756413529798952E-6</v>
      </c>
      <c r="BE303" s="58" t="e">
        <f t="shared" si="30"/>
        <v>#N/A</v>
      </c>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c r="CB303" s="58"/>
      <c r="CC303" s="58"/>
      <c r="CD303" s="58"/>
      <c r="CE303" s="58"/>
      <c r="CF303" s="58"/>
      <c r="CG303" s="58"/>
      <c r="CH303" s="58"/>
      <c r="CI303" s="58"/>
      <c r="CJ303" s="58"/>
      <c r="CK303" s="58"/>
      <c r="CL303" s="58"/>
      <c r="CM303" s="58"/>
      <c r="CN303" s="58"/>
      <c r="CO303" s="58"/>
      <c r="CP303" s="58"/>
      <c r="CQ303" s="58"/>
      <c r="CR303" s="58"/>
      <c r="CS303" s="58"/>
      <c r="CT303" s="58"/>
      <c r="CU303" s="58"/>
      <c r="CV303" s="58"/>
      <c r="CW303" s="58"/>
      <c r="CX303" s="58"/>
      <c r="CY303" s="58"/>
      <c r="CZ303" s="58"/>
      <c r="DA303" s="58"/>
      <c r="DB303" s="58"/>
      <c r="DC303" s="58"/>
      <c r="DD303" s="58"/>
      <c r="DE303" s="58"/>
      <c r="DF303" s="58"/>
      <c r="DG303" s="58"/>
      <c r="DH303" s="58"/>
      <c r="DI303" s="58"/>
      <c r="DJ303" s="58"/>
      <c r="DK303" s="58"/>
      <c r="DL303" s="58"/>
      <c r="DM303" s="58"/>
      <c r="DN303" s="58"/>
      <c r="DO303" s="58"/>
      <c r="DP303" s="58"/>
      <c r="DQ303" s="58"/>
      <c r="DR303" s="58"/>
      <c r="DS303" s="58"/>
      <c r="DT303" s="58"/>
      <c r="DU303" s="58"/>
      <c r="DV303" s="58"/>
      <c r="DW303" s="58"/>
      <c r="DX303" s="58"/>
      <c r="DY303" s="58"/>
      <c r="DZ303" s="58"/>
      <c r="EA303" s="58"/>
      <c r="EB303" s="58"/>
      <c r="EC303" s="58"/>
      <c r="ED303" s="58"/>
      <c r="EE303" s="58"/>
      <c r="EF303" s="58"/>
      <c r="EG303" s="58"/>
      <c r="EH303" s="58"/>
      <c r="EI303" s="58"/>
      <c r="EJ303" s="58"/>
      <c r="EK303" s="58"/>
      <c r="EL303" s="58"/>
      <c r="EM303" s="58"/>
      <c r="EN303" s="58"/>
      <c r="EO303" s="58"/>
    </row>
    <row r="304" spans="1:145" outlineLevel="1" x14ac:dyDescent="0.2">
      <c r="A304" s="16">
        <v>111</v>
      </c>
      <c r="B304" s="16">
        <v>0</v>
      </c>
      <c r="C304" s="1">
        <v>7.7952433445421092E-7</v>
      </c>
      <c r="D304" s="1">
        <f t="shared" si="22"/>
        <v>-7.7952433445421092E-7</v>
      </c>
      <c r="E304" s="1">
        <f t="shared" si="23"/>
        <v>1.5590492766444011E-6</v>
      </c>
      <c r="F304" s="1">
        <f t="shared" si="24"/>
        <v>-1.2486189477356176E-3</v>
      </c>
      <c r="G304" s="1">
        <f t="shared" si="25"/>
        <v>-8.8290709710188236E-4</v>
      </c>
      <c r="H304" s="1">
        <v>1.0574355083415746E-5</v>
      </c>
      <c r="I304" s="1">
        <f t="shared" si="26"/>
        <v>8.2430606993314295E-12</v>
      </c>
      <c r="J304" s="1">
        <f t="shared" si="27"/>
        <v>-8.8291176522547945E-4</v>
      </c>
      <c r="AR304" s="58"/>
      <c r="AS304" s="58"/>
      <c r="AT304" s="58"/>
      <c r="AU304" s="58"/>
      <c r="AV304" s="58"/>
      <c r="AW304" s="58"/>
      <c r="AX304" s="58"/>
      <c r="AY304" s="71"/>
      <c r="AZ304" s="58"/>
      <c r="BA304" s="58"/>
      <c r="BB304" s="58"/>
      <c r="BC304" s="58">
        <f t="shared" si="28"/>
        <v>1</v>
      </c>
      <c r="BD304" s="58">
        <f t="shared" si="29"/>
        <v>7.7952433445421092E-7</v>
      </c>
      <c r="BE304" s="58" t="e">
        <f t="shared" si="30"/>
        <v>#N/A</v>
      </c>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c r="CB304" s="58"/>
      <c r="CC304" s="58"/>
      <c r="CD304" s="58"/>
      <c r="CE304" s="58"/>
      <c r="CF304" s="58"/>
      <c r="CG304" s="58"/>
      <c r="CH304" s="58"/>
      <c r="CI304" s="58"/>
      <c r="CJ304" s="58"/>
      <c r="CK304" s="58"/>
      <c r="CL304" s="58"/>
      <c r="CM304" s="58"/>
      <c r="CN304" s="58"/>
      <c r="CO304" s="58"/>
      <c r="CP304" s="58"/>
      <c r="CQ304" s="58"/>
      <c r="CR304" s="58"/>
      <c r="CS304" s="58"/>
      <c r="CT304" s="58"/>
      <c r="CU304" s="58"/>
      <c r="CV304" s="58"/>
      <c r="CW304" s="58"/>
      <c r="CX304" s="58"/>
      <c r="CY304" s="58"/>
      <c r="CZ304" s="58"/>
      <c r="DA304" s="58"/>
      <c r="DB304" s="58"/>
      <c r="DC304" s="58"/>
      <c r="DD304" s="58"/>
      <c r="DE304" s="58"/>
      <c r="DF304" s="58"/>
      <c r="DG304" s="58"/>
      <c r="DH304" s="58"/>
      <c r="DI304" s="58"/>
      <c r="DJ304" s="58"/>
      <c r="DK304" s="58"/>
      <c r="DL304" s="58"/>
      <c r="DM304" s="58"/>
      <c r="DN304" s="58"/>
      <c r="DO304" s="58"/>
      <c r="DP304" s="58"/>
      <c r="DQ304" s="58"/>
      <c r="DR304" s="58"/>
      <c r="DS304" s="58"/>
      <c r="DT304" s="58"/>
      <c r="DU304" s="58"/>
      <c r="DV304" s="58"/>
      <c r="DW304" s="58"/>
      <c r="DX304" s="58"/>
      <c r="DY304" s="58"/>
      <c r="DZ304" s="58"/>
      <c r="EA304" s="58"/>
      <c r="EB304" s="58"/>
      <c r="EC304" s="58"/>
      <c r="ED304" s="58"/>
      <c r="EE304" s="58"/>
      <c r="EF304" s="58"/>
      <c r="EG304" s="58"/>
      <c r="EH304" s="58"/>
      <c r="EI304" s="58"/>
      <c r="EJ304" s="58"/>
      <c r="EK304" s="58"/>
      <c r="EL304" s="58"/>
      <c r="EM304" s="58"/>
      <c r="EN304" s="58"/>
      <c r="EO304" s="58"/>
    </row>
    <row r="305" spans="1:145" outlineLevel="1" x14ac:dyDescent="0.2">
      <c r="A305" s="16">
        <v>112</v>
      </c>
      <c r="B305" s="16">
        <v>0</v>
      </c>
      <c r="C305" s="1">
        <v>1.32569586171686E-2</v>
      </c>
      <c r="D305" s="1">
        <f t="shared" si="22"/>
        <v>-1.32569586171686E-2</v>
      </c>
      <c r="E305" s="1">
        <f t="shared" si="23"/>
        <v>2.6691233041938593E-2</v>
      </c>
      <c r="F305" s="1">
        <f t="shared" si="24"/>
        <v>-0.16337451772519052</v>
      </c>
      <c r="G305" s="1">
        <f t="shared" si="25"/>
        <v>-0.11590973531577307</v>
      </c>
      <c r="H305" s="1">
        <v>3.7715112703147029E-2</v>
      </c>
      <c r="I305" s="1">
        <f t="shared" si="26"/>
        <v>5.2656449560739126E-4</v>
      </c>
      <c r="J305" s="1">
        <f t="shared" si="27"/>
        <v>-0.11815934680159654</v>
      </c>
      <c r="AR305" s="58"/>
      <c r="AS305" s="58"/>
      <c r="AT305" s="58"/>
      <c r="AU305" s="58"/>
      <c r="AV305" s="58"/>
      <c r="AW305" s="58"/>
      <c r="AX305" s="58"/>
      <c r="AY305" s="71"/>
      <c r="AZ305" s="58"/>
      <c r="BA305" s="58"/>
      <c r="BB305" s="58"/>
      <c r="BC305" s="58">
        <f t="shared" si="28"/>
        <v>1</v>
      </c>
      <c r="BD305" s="58">
        <f t="shared" si="29"/>
        <v>1.32569586171686E-2</v>
      </c>
      <c r="BE305" s="58" t="e">
        <f t="shared" si="30"/>
        <v>#N/A</v>
      </c>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c r="CB305" s="58"/>
      <c r="CC305" s="58"/>
      <c r="CD305" s="58"/>
      <c r="CE305" s="58"/>
      <c r="CF305" s="58"/>
      <c r="CG305" s="58"/>
      <c r="CH305" s="58"/>
      <c r="CI305" s="58"/>
      <c r="CJ305" s="58"/>
      <c r="CK305" s="58"/>
      <c r="CL305" s="58"/>
      <c r="CM305" s="58"/>
      <c r="CN305" s="58"/>
      <c r="CO305" s="58"/>
      <c r="CP305" s="58"/>
      <c r="CQ305" s="58"/>
      <c r="CR305" s="58"/>
      <c r="CS305" s="58"/>
      <c r="CT305" s="58"/>
      <c r="CU305" s="58"/>
      <c r="CV305" s="58"/>
      <c r="CW305" s="58"/>
      <c r="CX305" s="58"/>
      <c r="CY305" s="58"/>
      <c r="CZ305" s="58"/>
      <c r="DA305" s="58"/>
      <c r="DB305" s="58"/>
      <c r="DC305" s="58"/>
      <c r="DD305" s="58"/>
      <c r="DE305" s="58"/>
      <c r="DF305" s="58"/>
      <c r="DG305" s="58"/>
      <c r="DH305" s="58"/>
      <c r="DI305" s="58"/>
      <c r="DJ305" s="58"/>
      <c r="DK305" s="58"/>
      <c r="DL305" s="58"/>
      <c r="DM305" s="58"/>
      <c r="DN305" s="58"/>
      <c r="DO305" s="58"/>
      <c r="DP305" s="58"/>
      <c r="DQ305" s="58"/>
      <c r="DR305" s="58"/>
      <c r="DS305" s="58"/>
      <c r="DT305" s="58"/>
      <c r="DU305" s="58"/>
      <c r="DV305" s="58"/>
      <c r="DW305" s="58"/>
      <c r="DX305" s="58"/>
      <c r="DY305" s="58"/>
      <c r="DZ305" s="58"/>
      <c r="EA305" s="58"/>
      <c r="EB305" s="58"/>
      <c r="EC305" s="58"/>
      <c r="ED305" s="58"/>
      <c r="EE305" s="58"/>
      <c r="EF305" s="58"/>
      <c r="EG305" s="58"/>
      <c r="EH305" s="58"/>
      <c r="EI305" s="58"/>
      <c r="EJ305" s="58"/>
      <c r="EK305" s="58"/>
      <c r="EL305" s="58"/>
      <c r="EM305" s="58"/>
      <c r="EN305" s="58"/>
      <c r="EO305" s="58"/>
    </row>
    <row r="306" spans="1:145" outlineLevel="1" x14ac:dyDescent="0.2">
      <c r="A306" s="16">
        <v>113</v>
      </c>
      <c r="B306" s="16">
        <v>0</v>
      </c>
      <c r="C306" s="1">
        <v>9.1140634536405118E-4</v>
      </c>
      <c r="D306" s="1">
        <f t="shared" si="22"/>
        <v>-9.1140634536405118E-4</v>
      </c>
      <c r="E306" s="1">
        <f t="shared" si="23"/>
        <v>1.823643857312916E-3</v>
      </c>
      <c r="F306" s="1">
        <f t="shared" si="24"/>
        <v>-4.2704143327233671E-2</v>
      </c>
      <c r="G306" s="1">
        <f t="shared" si="25"/>
        <v>-3.0203274071716711E-2</v>
      </c>
      <c r="H306" s="1">
        <v>3.2593688948432229E-3</v>
      </c>
      <c r="I306" s="1">
        <f t="shared" si="26"/>
        <v>2.9830422298615628E-6</v>
      </c>
      <c r="J306" s="1">
        <f t="shared" si="27"/>
        <v>-3.0252616529501983E-2</v>
      </c>
      <c r="AR306" s="58"/>
      <c r="AS306" s="58"/>
      <c r="AT306" s="58"/>
      <c r="AU306" s="58"/>
      <c r="AV306" s="58"/>
      <c r="AW306" s="58"/>
      <c r="AX306" s="58"/>
      <c r="AY306" s="71"/>
      <c r="AZ306" s="58"/>
      <c r="BA306" s="58"/>
      <c r="BB306" s="58"/>
      <c r="BC306" s="58">
        <f t="shared" si="28"/>
        <v>1</v>
      </c>
      <c r="BD306" s="58">
        <f t="shared" si="29"/>
        <v>9.1140634536405118E-4</v>
      </c>
      <c r="BE306" s="58" t="e">
        <f t="shared" si="30"/>
        <v>#N/A</v>
      </c>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c r="CB306" s="58"/>
      <c r="CC306" s="58"/>
      <c r="CD306" s="58"/>
      <c r="CE306" s="58"/>
      <c r="CF306" s="58"/>
      <c r="CG306" s="58"/>
      <c r="CH306" s="58"/>
      <c r="CI306" s="58"/>
      <c r="CJ306" s="58"/>
      <c r="CK306" s="58"/>
      <c r="CL306" s="58"/>
      <c r="CM306" s="58"/>
      <c r="CN306" s="58"/>
      <c r="CO306" s="58"/>
      <c r="CP306" s="58"/>
      <c r="CQ306" s="58"/>
      <c r="CR306" s="58"/>
      <c r="CS306" s="58"/>
      <c r="CT306" s="58"/>
      <c r="CU306" s="58"/>
      <c r="CV306" s="58"/>
      <c r="CW306" s="58"/>
      <c r="CX306" s="58"/>
      <c r="CY306" s="58"/>
      <c r="CZ306" s="58"/>
      <c r="DA306" s="58"/>
      <c r="DB306" s="58"/>
      <c r="DC306" s="58"/>
      <c r="DD306" s="58"/>
      <c r="DE306" s="58"/>
      <c r="DF306" s="58"/>
      <c r="DG306" s="58"/>
      <c r="DH306" s="58"/>
      <c r="DI306" s="58"/>
      <c r="DJ306" s="58"/>
      <c r="DK306" s="58"/>
      <c r="DL306" s="58"/>
      <c r="DM306" s="58"/>
      <c r="DN306" s="58"/>
      <c r="DO306" s="58"/>
      <c r="DP306" s="58"/>
      <c r="DQ306" s="58"/>
      <c r="DR306" s="58"/>
      <c r="DS306" s="58"/>
      <c r="DT306" s="58"/>
      <c r="DU306" s="58"/>
      <c r="DV306" s="58"/>
      <c r="DW306" s="58"/>
      <c r="DX306" s="58"/>
      <c r="DY306" s="58"/>
      <c r="DZ306" s="58"/>
      <c r="EA306" s="58"/>
      <c r="EB306" s="58"/>
      <c r="EC306" s="58"/>
      <c r="ED306" s="58"/>
      <c r="EE306" s="58"/>
      <c r="EF306" s="58"/>
      <c r="EG306" s="58"/>
      <c r="EH306" s="58"/>
      <c r="EI306" s="58"/>
      <c r="EJ306" s="58"/>
      <c r="EK306" s="58"/>
      <c r="EL306" s="58"/>
      <c r="EM306" s="58"/>
      <c r="EN306" s="58"/>
      <c r="EO306" s="58"/>
    </row>
    <row r="307" spans="1:145" outlineLevel="1" x14ac:dyDescent="0.2">
      <c r="A307" s="16">
        <v>114</v>
      </c>
      <c r="B307" s="16">
        <v>1</v>
      </c>
      <c r="C307" s="1">
        <v>0.78915027502954571</v>
      </c>
      <c r="D307" s="1">
        <f t="shared" si="22"/>
        <v>0.21084972497045429</v>
      </c>
      <c r="E307" s="1">
        <f t="shared" si="23"/>
        <v>0.47359702724724673</v>
      </c>
      <c r="F307" s="1">
        <f t="shared" si="24"/>
        <v>0.68818386151321997</v>
      </c>
      <c r="G307" s="1">
        <f t="shared" si="25"/>
        <v>0.51690015610605677</v>
      </c>
      <c r="H307" s="1">
        <v>0.4135974282214388</v>
      </c>
      <c r="I307" s="1">
        <f t="shared" si="26"/>
        <v>0.18844963037249302</v>
      </c>
      <c r="J307" s="1">
        <f t="shared" si="27"/>
        <v>0.6750077049596982</v>
      </c>
      <c r="AR307" s="58"/>
      <c r="AS307" s="58"/>
      <c r="AT307" s="58"/>
      <c r="AU307" s="58"/>
      <c r="AV307" s="58"/>
      <c r="AW307" s="58"/>
      <c r="AX307" s="58"/>
      <c r="AY307" s="71"/>
      <c r="AZ307" s="58"/>
      <c r="BA307" s="58"/>
      <c r="BB307" s="58"/>
      <c r="BC307" s="58">
        <f t="shared" si="28"/>
        <v>0</v>
      </c>
      <c r="BD307" s="58" t="e">
        <f t="shared" si="29"/>
        <v>#N/A</v>
      </c>
      <c r="BE307" s="58">
        <f t="shared" si="30"/>
        <v>0.78915027502954571</v>
      </c>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c r="CB307" s="58"/>
      <c r="CC307" s="58"/>
      <c r="CD307" s="58"/>
      <c r="CE307" s="58"/>
      <c r="CF307" s="58"/>
      <c r="CG307" s="58"/>
      <c r="CH307" s="58"/>
      <c r="CI307" s="58"/>
      <c r="CJ307" s="58"/>
      <c r="CK307" s="58"/>
      <c r="CL307" s="58"/>
      <c r="CM307" s="58"/>
      <c r="CN307" s="58"/>
      <c r="CO307" s="58"/>
      <c r="CP307" s="58"/>
      <c r="CQ307" s="58"/>
      <c r="CR307" s="58"/>
      <c r="CS307" s="58"/>
      <c r="CT307" s="58"/>
      <c r="CU307" s="58"/>
      <c r="CV307" s="58"/>
      <c r="CW307" s="58"/>
      <c r="CX307" s="58"/>
      <c r="CY307" s="58"/>
      <c r="CZ307" s="58"/>
      <c r="DA307" s="58"/>
      <c r="DB307" s="58"/>
      <c r="DC307" s="58"/>
      <c r="DD307" s="58"/>
      <c r="DE307" s="58"/>
      <c r="DF307" s="58"/>
      <c r="DG307" s="58"/>
      <c r="DH307" s="58"/>
      <c r="DI307" s="58"/>
      <c r="DJ307" s="58"/>
      <c r="DK307" s="58"/>
      <c r="DL307" s="58"/>
      <c r="DM307" s="58"/>
      <c r="DN307" s="58"/>
      <c r="DO307" s="58"/>
      <c r="DP307" s="58"/>
      <c r="DQ307" s="58"/>
      <c r="DR307" s="58"/>
      <c r="DS307" s="58"/>
      <c r="DT307" s="58"/>
      <c r="DU307" s="58"/>
      <c r="DV307" s="58"/>
      <c r="DW307" s="58"/>
      <c r="DX307" s="58"/>
      <c r="DY307" s="58"/>
      <c r="DZ307" s="58"/>
      <c r="EA307" s="58"/>
      <c r="EB307" s="58"/>
      <c r="EC307" s="58"/>
      <c r="ED307" s="58"/>
      <c r="EE307" s="58"/>
      <c r="EF307" s="58"/>
      <c r="EG307" s="58"/>
      <c r="EH307" s="58"/>
      <c r="EI307" s="58"/>
      <c r="EJ307" s="58"/>
      <c r="EK307" s="58"/>
      <c r="EL307" s="58"/>
      <c r="EM307" s="58"/>
      <c r="EN307" s="58"/>
      <c r="EO307" s="58"/>
    </row>
    <row r="308" spans="1:145" outlineLevel="1" x14ac:dyDescent="0.2">
      <c r="A308" s="16">
        <v>115</v>
      </c>
      <c r="B308" s="16">
        <v>0</v>
      </c>
      <c r="C308" s="1">
        <v>2.3226005645323733E-6</v>
      </c>
      <c r="D308" s="1">
        <f t="shared" si="22"/>
        <v>-2.3226005645323733E-6</v>
      </c>
      <c r="E308" s="1">
        <f t="shared" si="23"/>
        <v>4.6452065237404415E-6</v>
      </c>
      <c r="F308" s="1">
        <f t="shared" si="24"/>
        <v>-2.1552741180045848E-3</v>
      </c>
      <c r="G308" s="1">
        <f t="shared" si="25"/>
        <v>-1.5240098290425442E-3</v>
      </c>
      <c r="H308" s="1">
        <v>2.9721916069773107E-5</v>
      </c>
      <c r="I308" s="1">
        <f t="shared" si="26"/>
        <v>6.9034351210288948E-11</v>
      </c>
      <c r="J308" s="1">
        <f t="shared" si="27"/>
        <v>-1.5240324777935329E-3</v>
      </c>
      <c r="AR308" s="58"/>
      <c r="AS308" s="58"/>
      <c r="AT308" s="58"/>
      <c r="AU308" s="58"/>
      <c r="AV308" s="58"/>
      <c r="AW308" s="58"/>
      <c r="AX308" s="58"/>
      <c r="AY308" s="71"/>
      <c r="AZ308" s="58"/>
      <c r="BA308" s="58"/>
      <c r="BB308" s="58"/>
      <c r="BC308" s="58">
        <f t="shared" si="28"/>
        <v>1</v>
      </c>
      <c r="BD308" s="58">
        <f t="shared" si="29"/>
        <v>2.3226005645323733E-6</v>
      </c>
      <c r="BE308" s="58" t="e">
        <f t="shared" si="30"/>
        <v>#N/A</v>
      </c>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c r="CB308" s="58"/>
      <c r="CC308" s="58"/>
      <c r="CD308" s="58"/>
      <c r="CE308" s="58"/>
      <c r="CF308" s="58"/>
      <c r="CG308" s="58"/>
      <c r="CH308" s="58"/>
      <c r="CI308" s="58"/>
      <c r="CJ308" s="58"/>
      <c r="CK308" s="58"/>
      <c r="CL308" s="58"/>
      <c r="CM308" s="58"/>
      <c r="CN308" s="58"/>
      <c r="CO308" s="58"/>
      <c r="CP308" s="58"/>
      <c r="CQ308" s="58"/>
      <c r="CR308" s="58"/>
      <c r="CS308" s="58"/>
      <c r="CT308" s="58"/>
      <c r="CU308" s="58"/>
      <c r="CV308" s="58"/>
      <c r="CW308" s="58"/>
      <c r="CX308" s="58"/>
      <c r="CY308" s="58"/>
      <c r="CZ308" s="58"/>
      <c r="DA308" s="58"/>
      <c r="DB308" s="58"/>
      <c r="DC308" s="58"/>
      <c r="DD308" s="58"/>
      <c r="DE308" s="58"/>
      <c r="DF308" s="58"/>
      <c r="DG308" s="58"/>
      <c r="DH308" s="58"/>
      <c r="DI308" s="58"/>
      <c r="DJ308" s="58"/>
      <c r="DK308" s="58"/>
      <c r="DL308" s="58"/>
      <c r="DM308" s="58"/>
      <c r="DN308" s="58"/>
      <c r="DO308" s="58"/>
      <c r="DP308" s="58"/>
      <c r="DQ308" s="58"/>
      <c r="DR308" s="58"/>
      <c r="DS308" s="58"/>
      <c r="DT308" s="58"/>
      <c r="DU308" s="58"/>
      <c r="DV308" s="58"/>
      <c r="DW308" s="58"/>
      <c r="DX308" s="58"/>
      <c r="DY308" s="58"/>
      <c r="DZ308" s="58"/>
      <c r="EA308" s="58"/>
      <c r="EB308" s="58"/>
      <c r="EC308" s="58"/>
      <c r="ED308" s="58"/>
      <c r="EE308" s="58"/>
      <c r="EF308" s="58"/>
      <c r="EG308" s="58"/>
      <c r="EH308" s="58"/>
      <c r="EI308" s="58"/>
      <c r="EJ308" s="58"/>
      <c r="EK308" s="58"/>
      <c r="EL308" s="58"/>
      <c r="EM308" s="58"/>
      <c r="EN308" s="58"/>
      <c r="EO308" s="58"/>
    </row>
    <row r="309" spans="1:145" outlineLevel="1" x14ac:dyDescent="0.2">
      <c r="A309" s="16">
        <v>116</v>
      </c>
      <c r="B309" s="16">
        <v>0</v>
      </c>
      <c r="C309" s="1">
        <v>1.0870592596556455E-6</v>
      </c>
      <c r="D309" s="1">
        <f t="shared" si="22"/>
        <v>-1.0870592596556455E-6</v>
      </c>
      <c r="E309" s="1">
        <f t="shared" si="23"/>
        <v>2.1741197007370787E-6</v>
      </c>
      <c r="F309" s="1">
        <f t="shared" si="24"/>
        <v>-1.4744896407696728E-3</v>
      </c>
      <c r="G309" s="1">
        <f t="shared" si="25"/>
        <v>-1.0426219071910795E-3</v>
      </c>
      <c r="H309" s="1">
        <v>1.3246574480156088E-5</v>
      </c>
      <c r="I309" s="1">
        <f t="shared" si="26"/>
        <v>1.4400017851746219E-11</v>
      </c>
      <c r="J309" s="1">
        <f t="shared" si="27"/>
        <v>-1.042628812844061E-3</v>
      </c>
      <c r="AR309" s="58"/>
      <c r="AS309" s="58"/>
      <c r="AT309" s="58"/>
      <c r="AU309" s="58"/>
      <c r="AV309" s="58"/>
      <c r="AW309" s="58"/>
      <c r="AX309" s="58"/>
      <c r="AY309" s="71"/>
      <c r="AZ309" s="58"/>
      <c r="BA309" s="58"/>
      <c r="BB309" s="58"/>
      <c r="BC309" s="58">
        <f t="shared" si="28"/>
        <v>1</v>
      </c>
      <c r="BD309" s="58">
        <f t="shared" si="29"/>
        <v>1.0870592596556455E-6</v>
      </c>
      <c r="BE309" s="58" t="e">
        <f t="shared" si="30"/>
        <v>#N/A</v>
      </c>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c r="CB309" s="58"/>
      <c r="CC309" s="58"/>
      <c r="CD309" s="58"/>
      <c r="CE309" s="58"/>
      <c r="CF309" s="58"/>
      <c r="CG309" s="58"/>
      <c r="CH309" s="58"/>
      <c r="CI309" s="58"/>
      <c r="CJ309" s="58"/>
      <c r="CK309" s="58"/>
      <c r="CL309" s="58"/>
      <c r="CM309" s="58"/>
      <c r="CN309" s="58"/>
      <c r="CO309" s="58"/>
      <c r="CP309" s="58"/>
      <c r="CQ309" s="58"/>
      <c r="CR309" s="58"/>
      <c r="CS309" s="58"/>
      <c r="CT309" s="58"/>
      <c r="CU309" s="58"/>
      <c r="CV309" s="58"/>
      <c r="CW309" s="58"/>
      <c r="CX309" s="58"/>
      <c r="CY309" s="58"/>
      <c r="CZ309" s="58"/>
      <c r="DA309" s="58"/>
      <c r="DB309" s="58"/>
      <c r="DC309" s="58"/>
      <c r="DD309" s="58"/>
      <c r="DE309" s="58"/>
      <c r="DF309" s="58"/>
      <c r="DG309" s="58"/>
      <c r="DH309" s="58"/>
      <c r="DI309" s="58"/>
      <c r="DJ309" s="58"/>
      <c r="DK309" s="58"/>
      <c r="DL309" s="58"/>
      <c r="DM309" s="58"/>
      <c r="DN309" s="58"/>
      <c r="DO309" s="58"/>
      <c r="DP309" s="58"/>
      <c r="DQ309" s="58"/>
      <c r="DR309" s="58"/>
      <c r="DS309" s="58"/>
      <c r="DT309" s="58"/>
      <c r="DU309" s="58"/>
      <c r="DV309" s="58"/>
      <c r="DW309" s="58"/>
      <c r="DX309" s="58"/>
      <c r="DY309" s="58"/>
      <c r="DZ309" s="58"/>
      <c r="EA309" s="58"/>
      <c r="EB309" s="58"/>
      <c r="EC309" s="58"/>
      <c r="ED309" s="58"/>
      <c r="EE309" s="58"/>
      <c r="EF309" s="58"/>
      <c r="EG309" s="58"/>
      <c r="EH309" s="58"/>
      <c r="EI309" s="58"/>
      <c r="EJ309" s="58"/>
      <c r="EK309" s="58"/>
      <c r="EL309" s="58"/>
      <c r="EM309" s="58"/>
      <c r="EN309" s="58"/>
      <c r="EO309" s="58"/>
    </row>
    <row r="310" spans="1:145" outlineLevel="1" x14ac:dyDescent="0.2">
      <c r="A310" s="16">
        <v>117</v>
      </c>
      <c r="B310" s="16">
        <v>0</v>
      </c>
      <c r="C310" s="1">
        <v>2.3262188574967733E-5</v>
      </c>
      <c r="D310" s="1">
        <f t="shared" si="22"/>
        <v>-2.3262188574967733E-5</v>
      </c>
      <c r="E310" s="1">
        <f t="shared" si="23"/>
        <v>4.6524918287753262E-5</v>
      </c>
      <c r="F310" s="1">
        <f t="shared" si="24"/>
        <v>-6.8209177012886809E-3</v>
      </c>
      <c r="G310" s="1">
        <f t="shared" si="25"/>
        <v>-4.8231452100235567E-3</v>
      </c>
      <c r="H310" s="1">
        <v>1.7339880758115062E-4</v>
      </c>
      <c r="I310" s="1">
        <f t="shared" si="26"/>
        <v>4.0344291592112246E-9</v>
      </c>
      <c r="J310" s="1">
        <f t="shared" si="27"/>
        <v>-4.8235634282273506E-3</v>
      </c>
      <c r="AR310" s="58"/>
      <c r="AS310" s="58"/>
      <c r="AT310" s="58"/>
      <c r="AU310" s="58"/>
      <c r="AV310" s="58"/>
      <c r="AW310" s="58"/>
      <c r="AX310" s="58"/>
      <c r="AY310" s="71"/>
      <c r="AZ310" s="58"/>
      <c r="BA310" s="58"/>
      <c r="BB310" s="58"/>
      <c r="BC310" s="58">
        <f t="shared" si="28"/>
        <v>1</v>
      </c>
      <c r="BD310" s="58">
        <f t="shared" si="29"/>
        <v>2.3262188574967733E-5</v>
      </c>
      <c r="BE310" s="58" t="e">
        <f t="shared" si="30"/>
        <v>#N/A</v>
      </c>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c r="CB310" s="58"/>
      <c r="CC310" s="58"/>
      <c r="CD310" s="58"/>
      <c r="CE310" s="58"/>
      <c r="CF310" s="58"/>
      <c r="CG310" s="58"/>
      <c r="CH310" s="58"/>
      <c r="CI310" s="58"/>
      <c r="CJ310" s="58"/>
      <c r="CK310" s="58"/>
      <c r="CL310" s="58"/>
      <c r="CM310" s="58"/>
      <c r="CN310" s="58"/>
      <c r="CO310" s="58"/>
      <c r="CP310" s="58"/>
      <c r="CQ310" s="58"/>
      <c r="CR310" s="58"/>
      <c r="CS310" s="58"/>
      <c r="CT310" s="58"/>
      <c r="CU310" s="58"/>
      <c r="CV310" s="58"/>
      <c r="CW310" s="58"/>
      <c r="CX310" s="58"/>
      <c r="CY310" s="58"/>
      <c r="CZ310" s="58"/>
      <c r="DA310" s="58"/>
      <c r="DB310" s="58"/>
      <c r="DC310" s="58"/>
      <c r="DD310" s="58"/>
      <c r="DE310" s="58"/>
      <c r="DF310" s="58"/>
      <c r="DG310" s="58"/>
      <c r="DH310" s="58"/>
      <c r="DI310" s="58"/>
      <c r="DJ310" s="58"/>
      <c r="DK310" s="58"/>
      <c r="DL310" s="58"/>
      <c r="DM310" s="58"/>
      <c r="DN310" s="58"/>
      <c r="DO310" s="58"/>
      <c r="DP310" s="58"/>
      <c r="DQ310" s="58"/>
      <c r="DR310" s="58"/>
      <c r="DS310" s="58"/>
      <c r="DT310" s="58"/>
      <c r="DU310" s="58"/>
      <c r="DV310" s="58"/>
      <c r="DW310" s="58"/>
      <c r="DX310" s="58"/>
      <c r="DY310" s="58"/>
      <c r="DZ310" s="58"/>
      <c r="EA310" s="58"/>
      <c r="EB310" s="58"/>
      <c r="EC310" s="58"/>
      <c r="ED310" s="58"/>
      <c r="EE310" s="58"/>
      <c r="EF310" s="58"/>
      <c r="EG310" s="58"/>
      <c r="EH310" s="58"/>
      <c r="EI310" s="58"/>
      <c r="EJ310" s="58"/>
      <c r="EK310" s="58"/>
      <c r="EL310" s="58"/>
      <c r="EM310" s="58"/>
      <c r="EN310" s="58"/>
      <c r="EO310" s="58"/>
    </row>
    <row r="311" spans="1:145" outlineLevel="1" x14ac:dyDescent="0.2">
      <c r="A311" s="16">
        <v>118</v>
      </c>
      <c r="B311" s="16">
        <v>0</v>
      </c>
      <c r="C311" s="1">
        <v>1.0559581324497461E-4</v>
      </c>
      <c r="D311" s="1">
        <f t="shared" si="22"/>
        <v>-1.0559581324497461E-4</v>
      </c>
      <c r="E311" s="1">
        <f t="shared" si="23"/>
        <v>2.1120277775084134E-4</v>
      </c>
      <c r="F311" s="1">
        <f t="shared" si="24"/>
        <v>-1.4532817268198253E-2</v>
      </c>
      <c r="G311" s="1">
        <f t="shared" si="25"/>
        <v>-1.0276524942718593E-2</v>
      </c>
      <c r="H311" s="1">
        <v>7.1141836626895756E-4</v>
      </c>
      <c r="I311" s="1">
        <f t="shared" si="26"/>
        <v>7.5184221870876688E-8</v>
      </c>
      <c r="J311" s="1">
        <f t="shared" si="27"/>
        <v>-1.0280182348586442E-2</v>
      </c>
      <c r="AR311" s="58"/>
      <c r="AS311" s="58"/>
      <c r="AT311" s="58"/>
      <c r="AU311" s="58"/>
      <c r="AV311" s="58"/>
      <c r="AW311" s="58"/>
      <c r="AX311" s="58"/>
      <c r="AY311" s="71"/>
      <c r="AZ311" s="58"/>
      <c r="BA311" s="58"/>
      <c r="BB311" s="58"/>
      <c r="BC311" s="58">
        <f t="shared" si="28"/>
        <v>1</v>
      </c>
      <c r="BD311" s="58">
        <f t="shared" si="29"/>
        <v>1.0559581324497461E-4</v>
      </c>
      <c r="BE311" s="58" t="e">
        <f t="shared" si="30"/>
        <v>#N/A</v>
      </c>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c r="CB311" s="58"/>
      <c r="CC311" s="58"/>
      <c r="CD311" s="58"/>
      <c r="CE311" s="58"/>
      <c r="CF311" s="58"/>
      <c r="CG311" s="58"/>
      <c r="CH311" s="58"/>
      <c r="CI311" s="58"/>
      <c r="CJ311" s="58"/>
      <c r="CK311" s="58"/>
      <c r="CL311" s="58"/>
      <c r="CM311" s="58"/>
      <c r="CN311" s="58"/>
      <c r="CO311" s="58"/>
      <c r="CP311" s="58"/>
      <c r="CQ311" s="58"/>
      <c r="CR311" s="58"/>
      <c r="CS311" s="58"/>
      <c r="CT311" s="58"/>
      <c r="CU311" s="58"/>
      <c r="CV311" s="58"/>
      <c r="CW311" s="58"/>
      <c r="CX311" s="58"/>
      <c r="CY311" s="58"/>
      <c r="CZ311" s="58"/>
      <c r="DA311" s="58"/>
      <c r="DB311" s="58"/>
      <c r="DC311" s="58"/>
      <c r="DD311" s="58"/>
      <c r="DE311" s="58"/>
      <c r="DF311" s="58"/>
      <c r="DG311" s="58"/>
      <c r="DH311" s="58"/>
      <c r="DI311" s="58"/>
      <c r="DJ311" s="58"/>
      <c r="DK311" s="58"/>
      <c r="DL311" s="58"/>
      <c r="DM311" s="58"/>
      <c r="DN311" s="58"/>
      <c r="DO311" s="58"/>
      <c r="DP311" s="58"/>
      <c r="DQ311" s="58"/>
      <c r="DR311" s="58"/>
      <c r="DS311" s="58"/>
      <c r="DT311" s="58"/>
      <c r="DU311" s="58"/>
      <c r="DV311" s="58"/>
      <c r="DW311" s="58"/>
      <c r="DX311" s="58"/>
      <c r="DY311" s="58"/>
      <c r="DZ311" s="58"/>
      <c r="EA311" s="58"/>
      <c r="EB311" s="58"/>
      <c r="EC311" s="58"/>
      <c r="ED311" s="58"/>
      <c r="EE311" s="58"/>
      <c r="EF311" s="58"/>
      <c r="EG311" s="58"/>
      <c r="EH311" s="58"/>
      <c r="EI311" s="58"/>
      <c r="EJ311" s="58"/>
      <c r="EK311" s="58"/>
      <c r="EL311" s="58"/>
      <c r="EM311" s="58"/>
      <c r="EN311" s="58"/>
      <c r="EO311" s="58"/>
    </row>
    <row r="312" spans="1:145" outlineLevel="1" x14ac:dyDescent="0.2">
      <c r="A312" s="16">
        <v>119</v>
      </c>
      <c r="B312" s="16">
        <v>1</v>
      </c>
      <c r="C312" s="1">
        <v>9.4981882458850062E-3</v>
      </c>
      <c r="D312" s="1">
        <f t="shared" si="22"/>
        <v>0.990501811754115</v>
      </c>
      <c r="E312" s="1">
        <f t="shared" si="23"/>
        <v>9.3133084190455246</v>
      </c>
      <c r="F312" s="1">
        <f t="shared" si="24"/>
        <v>3.0517713575963592</v>
      </c>
      <c r="G312" s="1">
        <f t="shared" si="25"/>
        <v>10.211916400059197</v>
      </c>
      <c r="H312" s="1">
        <v>2.178301510154184E-2</v>
      </c>
      <c r="I312" s="1">
        <f t="shared" si="26"/>
        <v>2.322187563630481</v>
      </c>
      <c r="J312" s="1">
        <f t="shared" si="27"/>
        <v>10.324990272413261</v>
      </c>
      <c r="AR312" s="58"/>
      <c r="AS312" s="58"/>
      <c r="AT312" s="58"/>
      <c r="AU312" s="58"/>
      <c r="AV312" s="58"/>
      <c r="AW312" s="58"/>
      <c r="AX312" s="58"/>
      <c r="AY312" s="71"/>
      <c r="AZ312" s="58"/>
      <c r="BA312" s="58"/>
      <c r="BB312" s="58"/>
      <c r="BC312" s="58">
        <f t="shared" si="28"/>
        <v>0</v>
      </c>
      <c r="BD312" s="58" t="e">
        <f t="shared" si="29"/>
        <v>#N/A</v>
      </c>
      <c r="BE312" s="58">
        <f t="shared" si="30"/>
        <v>9.4981882458850062E-3</v>
      </c>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58"/>
      <c r="CM312" s="58"/>
      <c r="CN312" s="58"/>
      <c r="CO312" s="58"/>
      <c r="CP312" s="58"/>
      <c r="CQ312" s="58"/>
      <c r="CR312" s="58"/>
      <c r="CS312" s="58"/>
      <c r="CT312" s="58"/>
      <c r="CU312" s="58"/>
      <c r="CV312" s="58"/>
      <c r="CW312" s="58"/>
      <c r="CX312" s="58"/>
      <c r="CY312" s="58"/>
      <c r="CZ312" s="58"/>
      <c r="DA312" s="58"/>
      <c r="DB312" s="58"/>
      <c r="DC312" s="58"/>
      <c r="DD312" s="58"/>
      <c r="DE312" s="58"/>
      <c r="DF312" s="58"/>
      <c r="DG312" s="58"/>
      <c r="DH312" s="58"/>
      <c r="DI312" s="58"/>
      <c r="DJ312" s="58"/>
      <c r="DK312" s="58"/>
      <c r="DL312" s="58"/>
      <c r="DM312" s="58"/>
      <c r="DN312" s="58"/>
      <c r="DO312" s="58"/>
      <c r="DP312" s="58"/>
      <c r="DQ312" s="58"/>
      <c r="DR312" s="58"/>
      <c r="DS312" s="58"/>
      <c r="DT312" s="58"/>
      <c r="DU312" s="58"/>
      <c r="DV312" s="58"/>
      <c r="DW312" s="58"/>
      <c r="DX312" s="58"/>
      <c r="DY312" s="58"/>
      <c r="DZ312" s="58"/>
      <c r="EA312" s="58"/>
      <c r="EB312" s="58"/>
      <c r="EC312" s="58"/>
      <c r="ED312" s="58"/>
      <c r="EE312" s="58"/>
      <c r="EF312" s="58"/>
      <c r="EG312" s="58"/>
      <c r="EH312" s="58"/>
      <c r="EI312" s="58"/>
      <c r="EJ312" s="58"/>
      <c r="EK312" s="58"/>
      <c r="EL312" s="58"/>
      <c r="EM312" s="58"/>
      <c r="EN312" s="58"/>
      <c r="EO312" s="58"/>
    </row>
    <row r="313" spans="1:145" outlineLevel="1" x14ac:dyDescent="0.2">
      <c r="A313" s="16">
        <v>120</v>
      </c>
      <c r="B313" s="16">
        <v>0</v>
      </c>
      <c r="C313" s="1">
        <v>1.1582004573269938E-3</v>
      </c>
      <c r="D313" s="1">
        <f t="shared" si="22"/>
        <v>-1.1582004573269938E-3</v>
      </c>
      <c r="E313" s="1">
        <f t="shared" si="23"/>
        <v>2.3177433796157791E-3</v>
      </c>
      <c r="F313" s="1">
        <f t="shared" si="24"/>
        <v>-4.8142947350736424E-2</v>
      </c>
      <c r="G313" s="1">
        <f t="shared" si="25"/>
        <v>-3.405206955635344E-2</v>
      </c>
      <c r="H313" s="1">
        <v>5.209416522112458E-3</v>
      </c>
      <c r="I313" s="1">
        <f t="shared" si="26"/>
        <v>6.0721772605674047E-6</v>
      </c>
      <c r="J313" s="1">
        <f t="shared" si="27"/>
        <v>-3.4141113314174458E-2</v>
      </c>
      <c r="AR313" s="58"/>
      <c r="AS313" s="58"/>
      <c r="AT313" s="58"/>
      <c r="AU313" s="58"/>
      <c r="AV313" s="58"/>
      <c r="AW313" s="58"/>
      <c r="AX313" s="58"/>
      <c r="AY313" s="71"/>
      <c r="AZ313" s="58"/>
      <c r="BA313" s="58"/>
      <c r="BB313" s="58"/>
      <c r="BC313" s="58">
        <f t="shared" si="28"/>
        <v>1</v>
      </c>
      <c r="BD313" s="58">
        <f t="shared" si="29"/>
        <v>1.1582004573269938E-3</v>
      </c>
      <c r="BE313" s="58" t="e">
        <f t="shared" si="30"/>
        <v>#N/A</v>
      </c>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58"/>
      <c r="CM313" s="58"/>
      <c r="CN313" s="58"/>
      <c r="CO313" s="58"/>
      <c r="CP313" s="58"/>
      <c r="CQ313" s="58"/>
      <c r="CR313" s="58"/>
      <c r="CS313" s="58"/>
      <c r="CT313" s="58"/>
      <c r="CU313" s="58"/>
      <c r="CV313" s="58"/>
      <c r="CW313" s="58"/>
      <c r="CX313" s="58"/>
      <c r="CY313" s="58"/>
      <c r="CZ313" s="58"/>
      <c r="DA313" s="58"/>
      <c r="DB313" s="58"/>
      <c r="DC313" s="58"/>
      <c r="DD313" s="58"/>
      <c r="DE313" s="58"/>
      <c r="DF313" s="58"/>
      <c r="DG313" s="58"/>
      <c r="DH313" s="58"/>
      <c r="DI313" s="58"/>
      <c r="DJ313" s="58"/>
      <c r="DK313" s="58"/>
      <c r="DL313" s="58"/>
      <c r="DM313" s="58"/>
      <c r="DN313" s="58"/>
      <c r="DO313" s="58"/>
      <c r="DP313" s="58"/>
      <c r="DQ313" s="58"/>
      <c r="DR313" s="58"/>
      <c r="DS313" s="58"/>
      <c r="DT313" s="58"/>
      <c r="DU313" s="58"/>
      <c r="DV313" s="58"/>
      <c r="DW313" s="58"/>
      <c r="DX313" s="58"/>
      <c r="DY313" s="58"/>
      <c r="DZ313" s="58"/>
      <c r="EA313" s="58"/>
      <c r="EB313" s="58"/>
      <c r="EC313" s="58"/>
      <c r="ED313" s="58"/>
      <c r="EE313" s="58"/>
      <c r="EF313" s="58"/>
      <c r="EG313" s="58"/>
      <c r="EH313" s="58"/>
      <c r="EI313" s="58"/>
      <c r="EJ313" s="58"/>
      <c r="EK313" s="58"/>
      <c r="EL313" s="58"/>
      <c r="EM313" s="58"/>
      <c r="EN313" s="58"/>
      <c r="EO313" s="58"/>
    </row>
    <row r="314" spans="1:145" outlineLevel="1" x14ac:dyDescent="0.2">
      <c r="A314" s="16">
        <v>121</v>
      </c>
      <c r="B314" s="16">
        <v>0</v>
      </c>
      <c r="C314" s="1">
        <v>3.651928766941164E-7</v>
      </c>
      <c r="D314" s="1">
        <f t="shared" si="22"/>
        <v>-3.651928766941164E-7</v>
      </c>
      <c r="E314" s="1">
        <f t="shared" si="23"/>
        <v>7.3038588674320627E-7</v>
      </c>
      <c r="F314" s="1">
        <f t="shared" si="24"/>
        <v>-8.5462616783199791E-4</v>
      </c>
      <c r="G314" s="1">
        <f t="shared" si="25"/>
        <v>-6.0431201383060579E-4</v>
      </c>
      <c r="H314" s="1">
        <v>7.3461349203082873E-6</v>
      </c>
      <c r="I314" s="1">
        <f t="shared" si="26"/>
        <v>2.6827768318948467E-12</v>
      </c>
      <c r="J314" s="1">
        <f t="shared" si="27"/>
        <v>-6.0431423352162923E-4</v>
      </c>
      <c r="AR314" s="58"/>
      <c r="AS314" s="58"/>
      <c r="AT314" s="58"/>
      <c r="AU314" s="58"/>
      <c r="AV314" s="58"/>
      <c r="AW314" s="58"/>
      <c r="AX314" s="58"/>
      <c r="AY314" s="71"/>
      <c r="AZ314" s="58"/>
      <c r="BA314" s="58"/>
      <c r="BB314" s="58"/>
      <c r="BC314" s="58">
        <f t="shared" si="28"/>
        <v>1</v>
      </c>
      <c r="BD314" s="58">
        <f t="shared" si="29"/>
        <v>3.651928766941164E-7</v>
      </c>
      <c r="BE314" s="58" t="e">
        <f t="shared" si="30"/>
        <v>#N/A</v>
      </c>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58"/>
      <c r="CM314" s="58"/>
      <c r="CN314" s="58"/>
      <c r="CO314" s="58"/>
      <c r="CP314" s="58"/>
      <c r="CQ314" s="58"/>
      <c r="CR314" s="58"/>
      <c r="CS314" s="58"/>
      <c r="CT314" s="58"/>
      <c r="CU314" s="58"/>
      <c r="CV314" s="58"/>
      <c r="CW314" s="58"/>
      <c r="CX314" s="58"/>
      <c r="CY314" s="58"/>
      <c r="CZ314" s="58"/>
      <c r="DA314" s="58"/>
      <c r="DB314" s="58"/>
      <c r="DC314" s="58"/>
      <c r="DD314" s="58"/>
      <c r="DE314" s="58"/>
      <c r="DF314" s="58"/>
      <c r="DG314" s="58"/>
      <c r="DH314" s="58"/>
      <c r="DI314" s="58"/>
      <c r="DJ314" s="58"/>
      <c r="DK314" s="58"/>
      <c r="DL314" s="58"/>
      <c r="DM314" s="58"/>
      <c r="DN314" s="58"/>
      <c r="DO314" s="58"/>
      <c r="DP314" s="58"/>
      <c r="DQ314" s="58"/>
      <c r="DR314" s="58"/>
      <c r="DS314" s="58"/>
      <c r="DT314" s="58"/>
      <c r="DU314" s="58"/>
      <c r="DV314" s="58"/>
      <c r="DW314" s="58"/>
      <c r="DX314" s="58"/>
      <c r="DY314" s="58"/>
      <c r="DZ314" s="58"/>
      <c r="EA314" s="58"/>
      <c r="EB314" s="58"/>
      <c r="EC314" s="58"/>
      <c r="ED314" s="58"/>
      <c r="EE314" s="58"/>
      <c r="EF314" s="58"/>
      <c r="EG314" s="58"/>
      <c r="EH314" s="58"/>
      <c r="EI314" s="58"/>
      <c r="EJ314" s="58"/>
      <c r="EK314" s="58"/>
      <c r="EL314" s="58"/>
      <c r="EM314" s="58"/>
      <c r="EN314" s="58"/>
      <c r="EO314" s="58"/>
    </row>
    <row r="315" spans="1:145" outlineLevel="1" x14ac:dyDescent="0.2">
      <c r="A315" s="16">
        <v>122</v>
      </c>
      <c r="B315" s="16">
        <v>0</v>
      </c>
      <c r="C315" s="1">
        <v>1.3333202222439488E-4</v>
      </c>
      <c r="D315" s="1">
        <f t="shared" si="22"/>
        <v>-1.3333202222439488E-4</v>
      </c>
      <c r="E315" s="1">
        <f t="shared" si="23"/>
        <v>2.6668182345754667E-4</v>
      </c>
      <c r="F315" s="1">
        <f t="shared" si="24"/>
        <v>-1.6330395692007792E-2</v>
      </c>
      <c r="G315" s="1">
        <f t="shared" si="25"/>
        <v>-1.1547718476961667E-2</v>
      </c>
      <c r="H315" s="1">
        <v>1.2404586418063178E-3</v>
      </c>
      <c r="I315" s="1">
        <f t="shared" si="26"/>
        <v>1.6562035950900473E-7</v>
      </c>
      <c r="J315" s="1">
        <f t="shared" si="27"/>
        <v>-1.1554887380787009E-2</v>
      </c>
      <c r="AR315" s="58"/>
      <c r="AS315" s="58"/>
      <c r="AT315" s="58"/>
      <c r="AU315" s="58"/>
      <c r="AV315" s="58"/>
      <c r="AW315" s="58"/>
      <c r="AX315" s="58"/>
      <c r="AY315" s="71"/>
      <c r="AZ315" s="58"/>
      <c r="BA315" s="58"/>
      <c r="BB315" s="58"/>
      <c r="BC315" s="58">
        <f t="shared" si="28"/>
        <v>1</v>
      </c>
      <c r="BD315" s="58">
        <f t="shared" si="29"/>
        <v>1.3333202222439488E-4</v>
      </c>
      <c r="BE315" s="58" t="e">
        <f t="shared" si="30"/>
        <v>#N/A</v>
      </c>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58"/>
      <c r="CM315" s="58"/>
      <c r="CN315" s="58"/>
      <c r="CO315" s="58"/>
      <c r="CP315" s="58"/>
      <c r="CQ315" s="58"/>
      <c r="CR315" s="58"/>
      <c r="CS315" s="58"/>
      <c r="CT315" s="58"/>
      <c r="CU315" s="58"/>
      <c r="CV315" s="58"/>
      <c r="CW315" s="58"/>
      <c r="CX315" s="58"/>
      <c r="CY315" s="58"/>
      <c r="CZ315" s="58"/>
      <c r="DA315" s="58"/>
      <c r="DB315" s="58"/>
      <c r="DC315" s="58"/>
      <c r="DD315" s="58"/>
      <c r="DE315" s="58"/>
      <c r="DF315" s="58"/>
      <c r="DG315" s="58"/>
      <c r="DH315" s="58"/>
      <c r="DI315" s="58"/>
      <c r="DJ315" s="58"/>
      <c r="DK315" s="58"/>
      <c r="DL315" s="58"/>
      <c r="DM315" s="58"/>
      <c r="DN315" s="58"/>
      <c r="DO315" s="58"/>
      <c r="DP315" s="58"/>
      <c r="DQ315" s="58"/>
      <c r="DR315" s="58"/>
      <c r="DS315" s="58"/>
      <c r="DT315" s="58"/>
      <c r="DU315" s="58"/>
      <c r="DV315" s="58"/>
      <c r="DW315" s="58"/>
      <c r="DX315" s="58"/>
      <c r="DY315" s="58"/>
      <c r="DZ315" s="58"/>
      <c r="EA315" s="58"/>
      <c r="EB315" s="58"/>
      <c r="EC315" s="58"/>
      <c r="ED315" s="58"/>
      <c r="EE315" s="58"/>
      <c r="EF315" s="58"/>
      <c r="EG315" s="58"/>
      <c r="EH315" s="58"/>
      <c r="EI315" s="58"/>
      <c r="EJ315" s="58"/>
      <c r="EK315" s="58"/>
      <c r="EL315" s="58"/>
      <c r="EM315" s="58"/>
      <c r="EN315" s="58"/>
      <c r="EO315" s="58"/>
    </row>
    <row r="316" spans="1:145" outlineLevel="1" x14ac:dyDescent="0.2">
      <c r="A316" s="16">
        <v>123</v>
      </c>
      <c r="B316" s="16">
        <v>0</v>
      </c>
      <c r="C316" s="1">
        <v>4.7974810118654032E-4</v>
      </c>
      <c r="D316" s="1">
        <f t="shared" si="22"/>
        <v>-4.7974810118654032E-4</v>
      </c>
      <c r="E316" s="1">
        <f t="shared" si="23"/>
        <v>9.5972643425214449E-4</v>
      </c>
      <c r="F316" s="1">
        <f t="shared" si="24"/>
        <v>-3.0979451806837133E-2</v>
      </c>
      <c r="G316" s="1">
        <f t="shared" si="25"/>
        <v>-2.1908408657365087E-2</v>
      </c>
      <c r="H316" s="1">
        <v>2.6206402235390892E-3</v>
      </c>
      <c r="I316" s="1">
        <f t="shared" si="26"/>
        <v>1.2611556578287593E-6</v>
      </c>
      <c r="J316" s="1">
        <f t="shared" si="27"/>
        <v>-2.1937172232444596E-2</v>
      </c>
      <c r="AR316" s="58"/>
      <c r="AS316" s="58"/>
      <c r="AT316" s="58"/>
      <c r="AU316" s="58"/>
      <c r="AV316" s="58"/>
      <c r="AW316" s="58"/>
      <c r="AX316" s="58"/>
      <c r="AY316" s="71"/>
      <c r="AZ316" s="58"/>
      <c r="BA316" s="58"/>
      <c r="BB316" s="58"/>
      <c r="BC316" s="58">
        <f t="shared" si="28"/>
        <v>1</v>
      </c>
      <c r="BD316" s="58">
        <f t="shared" si="29"/>
        <v>4.7974810118654032E-4</v>
      </c>
      <c r="BE316" s="58" t="e">
        <f t="shared" si="30"/>
        <v>#N/A</v>
      </c>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c r="CB316" s="58"/>
      <c r="CC316" s="58"/>
      <c r="CD316" s="58"/>
      <c r="CE316" s="58"/>
      <c r="CF316" s="58"/>
      <c r="CG316" s="58"/>
      <c r="CH316" s="58"/>
      <c r="CI316" s="58"/>
      <c r="CJ316" s="58"/>
      <c r="CK316" s="58"/>
      <c r="CL316" s="58"/>
      <c r="CM316" s="58"/>
      <c r="CN316" s="58"/>
      <c r="CO316" s="58"/>
      <c r="CP316" s="58"/>
      <c r="CQ316" s="58"/>
      <c r="CR316" s="58"/>
      <c r="CS316" s="58"/>
      <c r="CT316" s="58"/>
      <c r="CU316" s="58"/>
      <c r="CV316" s="58"/>
      <c r="CW316" s="58"/>
      <c r="CX316" s="58"/>
      <c r="CY316" s="58"/>
      <c r="CZ316" s="58"/>
      <c r="DA316" s="58"/>
      <c r="DB316" s="58"/>
      <c r="DC316" s="58"/>
      <c r="DD316" s="58"/>
      <c r="DE316" s="58"/>
      <c r="DF316" s="58"/>
      <c r="DG316" s="58"/>
      <c r="DH316" s="58"/>
      <c r="DI316" s="58"/>
      <c r="DJ316" s="58"/>
      <c r="DK316" s="58"/>
      <c r="DL316" s="58"/>
      <c r="DM316" s="58"/>
      <c r="DN316" s="58"/>
      <c r="DO316" s="58"/>
      <c r="DP316" s="58"/>
      <c r="DQ316" s="58"/>
      <c r="DR316" s="58"/>
      <c r="DS316" s="58"/>
      <c r="DT316" s="58"/>
      <c r="DU316" s="58"/>
      <c r="DV316" s="58"/>
      <c r="DW316" s="58"/>
      <c r="DX316" s="58"/>
      <c r="DY316" s="58"/>
      <c r="DZ316" s="58"/>
      <c r="EA316" s="58"/>
      <c r="EB316" s="58"/>
      <c r="EC316" s="58"/>
      <c r="ED316" s="58"/>
      <c r="EE316" s="58"/>
      <c r="EF316" s="58"/>
      <c r="EG316" s="58"/>
      <c r="EH316" s="58"/>
      <c r="EI316" s="58"/>
      <c r="EJ316" s="58"/>
      <c r="EK316" s="58"/>
      <c r="EL316" s="58"/>
      <c r="EM316" s="58"/>
      <c r="EN316" s="58"/>
      <c r="EO316" s="58"/>
    </row>
    <row r="317" spans="1:145" outlineLevel="1" x14ac:dyDescent="0.2">
      <c r="A317" s="16">
        <v>124</v>
      </c>
      <c r="B317" s="16">
        <v>1</v>
      </c>
      <c r="C317" s="1">
        <v>0.68610616027298421</v>
      </c>
      <c r="D317" s="1">
        <f t="shared" si="22"/>
        <v>0.31389383972701579</v>
      </c>
      <c r="E317" s="1">
        <f t="shared" si="23"/>
        <v>0.75344582128934556</v>
      </c>
      <c r="F317" s="1">
        <f t="shared" si="24"/>
        <v>0.86801256977612118</v>
      </c>
      <c r="G317" s="1">
        <f t="shared" si="25"/>
        <v>0.67638775533617201</v>
      </c>
      <c r="H317" s="1">
        <v>0.23967066083708044</v>
      </c>
      <c r="I317" s="1">
        <f t="shared" si="26"/>
        <v>0.14421306201322606</v>
      </c>
      <c r="J317" s="1">
        <f t="shared" si="27"/>
        <v>0.77570191283890189</v>
      </c>
      <c r="AR317" s="58"/>
      <c r="AS317" s="58"/>
      <c r="AT317" s="58"/>
      <c r="AU317" s="58"/>
      <c r="AV317" s="58"/>
      <c r="AW317" s="58"/>
      <c r="AX317" s="58"/>
      <c r="AY317" s="71"/>
      <c r="AZ317" s="58"/>
      <c r="BA317" s="58"/>
      <c r="BB317" s="58"/>
      <c r="BC317" s="58">
        <f t="shared" si="28"/>
        <v>0</v>
      </c>
      <c r="BD317" s="58" t="e">
        <f t="shared" si="29"/>
        <v>#N/A</v>
      </c>
      <c r="BE317" s="58">
        <f t="shared" si="30"/>
        <v>0.68610616027298421</v>
      </c>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c r="CH317" s="58"/>
      <c r="CI317" s="58"/>
      <c r="CJ317" s="58"/>
      <c r="CK317" s="58"/>
      <c r="CL317" s="58"/>
      <c r="CM317" s="58"/>
      <c r="CN317" s="58"/>
      <c r="CO317" s="58"/>
      <c r="CP317" s="58"/>
      <c r="CQ317" s="58"/>
      <c r="CR317" s="58"/>
      <c r="CS317" s="58"/>
      <c r="CT317" s="58"/>
      <c r="CU317" s="58"/>
      <c r="CV317" s="58"/>
      <c r="CW317" s="58"/>
      <c r="CX317" s="58"/>
      <c r="CY317" s="58"/>
      <c r="CZ317" s="58"/>
      <c r="DA317" s="58"/>
      <c r="DB317" s="58"/>
      <c r="DC317" s="58"/>
      <c r="DD317" s="58"/>
      <c r="DE317" s="58"/>
      <c r="DF317" s="58"/>
      <c r="DG317" s="58"/>
      <c r="DH317" s="58"/>
      <c r="DI317" s="58"/>
      <c r="DJ317" s="58"/>
      <c r="DK317" s="58"/>
      <c r="DL317" s="58"/>
      <c r="DM317" s="58"/>
      <c r="DN317" s="58"/>
      <c r="DO317" s="58"/>
      <c r="DP317" s="58"/>
      <c r="DQ317" s="58"/>
      <c r="DR317" s="58"/>
      <c r="DS317" s="58"/>
      <c r="DT317" s="58"/>
      <c r="DU317" s="58"/>
      <c r="DV317" s="58"/>
      <c r="DW317" s="58"/>
      <c r="DX317" s="58"/>
      <c r="DY317" s="58"/>
      <c r="DZ317" s="58"/>
      <c r="EA317" s="58"/>
      <c r="EB317" s="58"/>
      <c r="EC317" s="58"/>
      <c r="ED317" s="58"/>
      <c r="EE317" s="58"/>
      <c r="EF317" s="58"/>
      <c r="EG317" s="58"/>
      <c r="EH317" s="58"/>
      <c r="EI317" s="58"/>
      <c r="EJ317" s="58"/>
      <c r="EK317" s="58"/>
      <c r="EL317" s="58"/>
      <c r="EM317" s="58"/>
      <c r="EN317" s="58"/>
      <c r="EO317" s="58"/>
    </row>
    <row r="318" spans="1:145" outlineLevel="1" x14ac:dyDescent="0.2">
      <c r="A318" s="16">
        <v>125</v>
      </c>
      <c r="B318" s="16">
        <v>0</v>
      </c>
      <c r="C318" s="1">
        <v>3.6759964093930427E-7</v>
      </c>
      <c r="D318" s="1">
        <f t="shared" si="22"/>
        <v>-3.6759964093930427E-7</v>
      </c>
      <c r="E318" s="1">
        <f t="shared" si="23"/>
        <v>7.3519941721901315E-7</v>
      </c>
      <c r="F318" s="1">
        <f t="shared" si="24"/>
        <v>-8.5743770457043299E-4</v>
      </c>
      <c r="G318" s="1">
        <f t="shared" si="25"/>
        <v>-6.0630007097876046E-4</v>
      </c>
      <c r="H318" s="1">
        <v>5.2864521172925948E-6</v>
      </c>
      <c r="I318" s="1">
        <f t="shared" si="26"/>
        <v>1.9433088877248399E-12</v>
      </c>
      <c r="J318" s="1">
        <f t="shared" si="27"/>
        <v>-6.0630167357326147E-4</v>
      </c>
      <c r="AR318" s="58"/>
      <c r="AS318" s="58"/>
      <c r="AT318" s="58"/>
      <c r="AU318" s="58"/>
      <c r="AV318" s="58"/>
      <c r="AW318" s="58"/>
      <c r="AX318" s="58"/>
      <c r="AY318" s="71"/>
      <c r="AZ318" s="58"/>
      <c r="BA318" s="58"/>
      <c r="BB318" s="58"/>
      <c r="BC318" s="58">
        <f t="shared" si="28"/>
        <v>1</v>
      </c>
      <c r="BD318" s="58">
        <f t="shared" si="29"/>
        <v>3.6759964093930427E-7</v>
      </c>
      <c r="BE318" s="58" t="e">
        <f t="shared" si="30"/>
        <v>#N/A</v>
      </c>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c r="CB318" s="58"/>
      <c r="CC318" s="58"/>
      <c r="CD318" s="58"/>
      <c r="CE318" s="58"/>
      <c r="CF318" s="58"/>
      <c r="CG318" s="58"/>
      <c r="CH318" s="58"/>
      <c r="CI318" s="58"/>
      <c r="CJ318" s="58"/>
      <c r="CK318" s="58"/>
      <c r="CL318" s="58"/>
      <c r="CM318" s="58"/>
      <c r="CN318" s="58"/>
      <c r="CO318" s="58"/>
      <c r="CP318" s="58"/>
      <c r="CQ318" s="58"/>
      <c r="CR318" s="58"/>
      <c r="CS318" s="58"/>
      <c r="CT318" s="58"/>
      <c r="CU318" s="58"/>
      <c r="CV318" s="58"/>
      <c r="CW318" s="58"/>
      <c r="CX318" s="58"/>
      <c r="CY318" s="58"/>
      <c r="CZ318" s="58"/>
      <c r="DA318" s="58"/>
      <c r="DB318" s="58"/>
      <c r="DC318" s="58"/>
      <c r="DD318" s="58"/>
      <c r="DE318" s="58"/>
      <c r="DF318" s="58"/>
      <c r="DG318" s="58"/>
      <c r="DH318" s="58"/>
      <c r="DI318" s="58"/>
      <c r="DJ318" s="58"/>
      <c r="DK318" s="58"/>
      <c r="DL318" s="58"/>
      <c r="DM318" s="58"/>
      <c r="DN318" s="58"/>
      <c r="DO318" s="58"/>
      <c r="DP318" s="58"/>
      <c r="DQ318" s="58"/>
      <c r="DR318" s="58"/>
      <c r="DS318" s="58"/>
      <c r="DT318" s="58"/>
      <c r="DU318" s="58"/>
      <c r="DV318" s="58"/>
      <c r="DW318" s="58"/>
      <c r="DX318" s="58"/>
      <c r="DY318" s="58"/>
      <c r="DZ318" s="58"/>
      <c r="EA318" s="58"/>
      <c r="EB318" s="58"/>
      <c r="EC318" s="58"/>
      <c r="ED318" s="58"/>
      <c r="EE318" s="58"/>
      <c r="EF318" s="58"/>
      <c r="EG318" s="58"/>
      <c r="EH318" s="58"/>
      <c r="EI318" s="58"/>
      <c r="EJ318" s="58"/>
      <c r="EK318" s="58"/>
      <c r="EL318" s="58"/>
      <c r="EM318" s="58"/>
      <c r="EN318" s="58"/>
      <c r="EO318" s="58"/>
    </row>
    <row r="319" spans="1:145" outlineLevel="1" x14ac:dyDescent="0.2">
      <c r="A319" s="16">
        <v>126</v>
      </c>
      <c r="B319" s="16">
        <v>0</v>
      </c>
      <c r="C319" s="1">
        <v>1.7542436469609403E-7</v>
      </c>
      <c r="D319" s="1">
        <f t="shared" si="22"/>
        <v>-1.7542436469609403E-7</v>
      </c>
      <c r="E319" s="1">
        <f t="shared" si="23"/>
        <v>3.5084876013502716E-7</v>
      </c>
      <c r="F319" s="1">
        <f t="shared" si="24"/>
        <v>-5.9232487718736515E-4</v>
      </c>
      <c r="G319" s="1">
        <f t="shared" si="25"/>
        <v>-4.1883695571165534E-4</v>
      </c>
      <c r="H319" s="1">
        <v>2.9319691693229291E-6</v>
      </c>
      <c r="I319" s="1">
        <f t="shared" si="26"/>
        <v>5.1434042709486222E-13</v>
      </c>
      <c r="J319" s="1">
        <f t="shared" si="27"/>
        <v>-4.1883756972152606E-4</v>
      </c>
      <c r="AR319" s="58"/>
      <c r="AS319" s="58"/>
      <c r="AT319" s="58"/>
      <c r="AU319" s="58"/>
      <c r="AV319" s="58"/>
      <c r="AW319" s="58"/>
      <c r="AX319" s="58"/>
      <c r="AY319" s="71"/>
      <c r="AZ319" s="58"/>
      <c r="BA319" s="58"/>
      <c r="BB319" s="58"/>
      <c r="BC319" s="58">
        <f t="shared" si="28"/>
        <v>1</v>
      </c>
      <c r="BD319" s="58">
        <f t="shared" si="29"/>
        <v>1.7542436469609403E-7</v>
      </c>
      <c r="BE319" s="58" t="e">
        <f t="shared" si="30"/>
        <v>#N/A</v>
      </c>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c r="CB319" s="58"/>
      <c r="CC319" s="58"/>
      <c r="CD319" s="58"/>
      <c r="CE319" s="58"/>
      <c r="CF319" s="58"/>
      <c r="CG319" s="58"/>
      <c r="CH319" s="58"/>
      <c r="CI319" s="58"/>
      <c r="CJ319" s="58"/>
      <c r="CK319" s="58"/>
      <c r="CL319" s="58"/>
      <c r="CM319" s="58"/>
      <c r="CN319" s="58"/>
      <c r="CO319" s="58"/>
      <c r="CP319" s="58"/>
      <c r="CQ319" s="58"/>
      <c r="CR319" s="58"/>
      <c r="CS319" s="58"/>
      <c r="CT319" s="58"/>
      <c r="CU319" s="58"/>
      <c r="CV319" s="58"/>
      <c r="CW319" s="58"/>
      <c r="CX319" s="58"/>
      <c r="CY319" s="58"/>
      <c r="CZ319" s="58"/>
      <c r="DA319" s="58"/>
      <c r="DB319" s="58"/>
      <c r="DC319" s="58"/>
      <c r="DD319" s="58"/>
      <c r="DE319" s="58"/>
      <c r="DF319" s="58"/>
      <c r="DG319" s="58"/>
      <c r="DH319" s="58"/>
      <c r="DI319" s="58"/>
      <c r="DJ319" s="58"/>
      <c r="DK319" s="58"/>
      <c r="DL319" s="58"/>
      <c r="DM319" s="58"/>
      <c r="DN319" s="58"/>
      <c r="DO319" s="58"/>
      <c r="DP319" s="58"/>
      <c r="DQ319" s="58"/>
      <c r="DR319" s="58"/>
      <c r="DS319" s="58"/>
      <c r="DT319" s="58"/>
      <c r="DU319" s="58"/>
      <c r="DV319" s="58"/>
      <c r="DW319" s="58"/>
      <c r="DX319" s="58"/>
      <c r="DY319" s="58"/>
      <c r="DZ319" s="58"/>
      <c r="EA319" s="58"/>
      <c r="EB319" s="58"/>
      <c r="EC319" s="58"/>
      <c r="ED319" s="58"/>
      <c r="EE319" s="58"/>
      <c r="EF319" s="58"/>
      <c r="EG319" s="58"/>
      <c r="EH319" s="58"/>
      <c r="EI319" s="58"/>
      <c r="EJ319" s="58"/>
      <c r="EK319" s="58"/>
      <c r="EL319" s="58"/>
      <c r="EM319" s="58"/>
      <c r="EN319" s="58"/>
      <c r="EO319" s="58"/>
    </row>
    <row r="320" spans="1:145" outlineLevel="1" x14ac:dyDescent="0.2">
      <c r="A320" s="16">
        <v>127</v>
      </c>
      <c r="B320" s="16">
        <v>0</v>
      </c>
      <c r="C320" s="1">
        <v>8.7559114126068967E-5</v>
      </c>
      <c r="D320" s="1">
        <f t="shared" si="22"/>
        <v>-8.7559114126068967E-5</v>
      </c>
      <c r="E320" s="1">
        <f t="shared" si="23"/>
        <v>1.7512589529793414E-4</v>
      </c>
      <c r="F320" s="1">
        <f t="shared" si="24"/>
        <v>-1.3233514094825084E-2</v>
      </c>
      <c r="G320" s="1">
        <f t="shared" si="25"/>
        <v>-9.3577124018573501E-3</v>
      </c>
      <c r="H320" s="1">
        <v>5.422892129998112E-4</v>
      </c>
      <c r="I320" s="1">
        <f t="shared" si="26"/>
        <v>4.7512286368478067E-8</v>
      </c>
      <c r="J320" s="1">
        <f t="shared" si="27"/>
        <v>-9.3602507275309318E-3</v>
      </c>
      <c r="AR320" s="58"/>
      <c r="AS320" s="58"/>
      <c r="AT320" s="58"/>
      <c r="AU320" s="58"/>
      <c r="AV320" s="58"/>
      <c r="AW320" s="58"/>
      <c r="AX320" s="58"/>
      <c r="AY320" s="71"/>
      <c r="AZ320" s="58"/>
      <c r="BA320" s="58"/>
      <c r="BB320" s="58"/>
      <c r="BC320" s="58">
        <f t="shared" si="28"/>
        <v>1</v>
      </c>
      <c r="BD320" s="58">
        <f t="shared" si="29"/>
        <v>8.7559114126068967E-5</v>
      </c>
      <c r="BE320" s="58" t="e">
        <f t="shared" si="30"/>
        <v>#N/A</v>
      </c>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58"/>
      <c r="CM320" s="58"/>
      <c r="CN320" s="58"/>
      <c r="CO320" s="58"/>
      <c r="CP320" s="58"/>
      <c r="CQ320" s="58"/>
      <c r="CR320" s="58"/>
      <c r="CS320" s="58"/>
      <c r="CT320" s="58"/>
      <c r="CU320" s="58"/>
      <c r="CV320" s="58"/>
      <c r="CW320" s="58"/>
      <c r="CX320" s="58"/>
      <c r="CY320" s="58"/>
      <c r="CZ320" s="58"/>
      <c r="DA320" s="58"/>
      <c r="DB320" s="58"/>
      <c r="DC320" s="58"/>
      <c r="DD320" s="58"/>
      <c r="DE320" s="58"/>
      <c r="DF320" s="58"/>
      <c r="DG320" s="58"/>
      <c r="DH320" s="58"/>
      <c r="DI320" s="58"/>
      <c r="DJ320" s="58"/>
      <c r="DK320" s="58"/>
      <c r="DL320" s="58"/>
      <c r="DM320" s="58"/>
      <c r="DN320" s="58"/>
      <c r="DO320" s="58"/>
      <c r="DP320" s="58"/>
      <c r="DQ320" s="58"/>
      <c r="DR320" s="58"/>
      <c r="DS320" s="58"/>
      <c r="DT320" s="58"/>
      <c r="DU320" s="58"/>
      <c r="DV320" s="58"/>
      <c r="DW320" s="58"/>
      <c r="DX320" s="58"/>
      <c r="DY320" s="58"/>
      <c r="DZ320" s="58"/>
      <c r="EA320" s="58"/>
      <c r="EB320" s="58"/>
      <c r="EC320" s="58"/>
      <c r="ED320" s="58"/>
      <c r="EE320" s="58"/>
      <c r="EF320" s="58"/>
      <c r="EG320" s="58"/>
      <c r="EH320" s="58"/>
      <c r="EI320" s="58"/>
      <c r="EJ320" s="58"/>
      <c r="EK320" s="58"/>
      <c r="EL320" s="58"/>
      <c r="EM320" s="58"/>
      <c r="EN320" s="58"/>
      <c r="EO320" s="58"/>
    </row>
    <row r="321" spans="1:145" outlineLevel="1" x14ac:dyDescent="0.2">
      <c r="A321" s="16">
        <v>128</v>
      </c>
      <c r="B321" s="16">
        <v>0</v>
      </c>
      <c r="C321" s="1">
        <v>2.516150617061932E-5</v>
      </c>
      <c r="D321" s="1">
        <f t="shared" si="22"/>
        <v>-2.516150617061932E-5</v>
      </c>
      <c r="E321" s="1">
        <f t="shared" si="23"/>
        <v>5.032364545324198E-5</v>
      </c>
      <c r="F321" s="1">
        <f t="shared" si="24"/>
        <v>-7.0939160872709782E-3</v>
      </c>
      <c r="G321" s="1">
        <f t="shared" si="25"/>
        <v>-5.0161877245516124E-3</v>
      </c>
      <c r="H321" s="1">
        <v>1.875256234666221E-4</v>
      </c>
      <c r="I321" s="1">
        <f t="shared" si="26"/>
        <v>4.7194308719420311E-9</v>
      </c>
      <c r="J321" s="1">
        <f t="shared" si="27"/>
        <v>-5.0166581225766444E-3</v>
      </c>
      <c r="AR321" s="58"/>
      <c r="AS321" s="58"/>
      <c r="AT321" s="58"/>
      <c r="AU321" s="58"/>
      <c r="AV321" s="58"/>
      <c r="AW321" s="58"/>
      <c r="AX321" s="58"/>
      <c r="AY321" s="71"/>
      <c r="AZ321" s="58"/>
      <c r="BA321" s="58"/>
      <c r="BB321" s="58"/>
      <c r="BC321" s="58">
        <f t="shared" si="28"/>
        <v>1</v>
      </c>
      <c r="BD321" s="58">
        <f t="shared" si="29"/>
        <v>2.516150617061932E-5</v>
      </c>
      <c r="BE321" s="58" t="e">
        <f t="shared" si="30"/>
        <v>#N/A</v>
      </c>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58"/>
      <c r="CM321" s="58"/>
      <c r="CN321" s="58"/>
      <c r="CO321" s="58"/>
      <c r="CP321" s="58"/>
      <c r="CQ321" s="58"/>
      <c r="CR321" s="58"/>
      <c r="CS321" s="58"/>
      <c r="CT321" s="58"/>
      <c r="CU321" s="58"/>
      <c r="CV321" s="58"/>
      <c r="CW321" s="58"/>
      <c r="CX321" s="58"/>
      <c r="CY321" s="58"/>
      <c r="CZ321" s="58"/>
      <c r="DA321" s="58"/>
      <c r="DB321" s="58"/>
      <c r="DC321" s="58"/>
      <c r="DD321" s="58"/>
      <c r="DE321" s="58"/>
      <c r="DF321" s="58"/>
      <c r="DG321" s="58"/>
      <c r="DH321" s="58"/>
      <c r="DI321" s="58"/>
      <c r="DJ321" s="58"/>
      <c r="DK321" s="58"/>
      <c r="DL321" s="58"/>
      <c r="DM321" s="58"/>
      <c r="DN321" s="58"/>
      <c r="DO321" s="58"/>
      <c r="DP321" s="58"/>
      <c r="DQ321" s="58"/>
      <c r="DR321" s="58"/>
      <c r="DS321" s="58"/>
      <c r="DT321" s="58"/>
      <c r="DU321" s="58"/>
      <c r="DV321" s="58"/>
      <c r="DW321" s="58"/>
      <c r="DX321" s="58"/>
      <c r="DY321" s="58"/>
      <c r="DZ321" s="58"/>
      <c r="EA321" s="58"/>
      <c r="EB321" s="58"/>
      <c r="EC321" s="58"/>
      <c r="ED321" s="58"/>
      <c r="EE321" s="58"/>
      <c r="EF321" s="58"/>
      <c r="EG321" s="58"/>
      <c r="EH321" s="58"/>
      <c r="EI321" s="58"/>
      <c r="EJ321" s="58"/>
      <c r="EK321" s="58"/>
      <c r="EL321" s="58"/>
      <c r="EM321" s="58"/>
      <c r="EN321" s="58"/>
      <c r="EO321" s="58"/>
    </row>
    <row r="322" spans="1:145" outlineLevel="1" x14ac:dyDescent="0.2">
      <c r="A322" s="16">
        <v>129</v>
      </c>
      <c r="B322" s="16">
        <v>0</v>
      </c>
      <c r="C322" s="1">
        <v>1.6237303072777928E-2</v>
      </c>
      <c r="D322" s="1">
        <f t="shared" si="22"/>
        <v>-1.6237303072777928E-2</v>
      </c>
      <c r="E322" s="1">
        <f t="shared" si="23"/>
        <v>3.2741145346719805E-2</v>
      </c>
      <c r="F322" s="1">
        <f t="shared" si="24"/>
        <v>-0.1809451445790127</v>
      </c>
      <c r="G322" s="1">
        <f t="shared" si="25"/>
        <v>-0.12847297267372687</v>
      </c>
      <c r="H322" s="1">
        <v>2.984477895457166E-2</v>
      </c>
      <c r="I322" s="1">
        <f t="shared" si="26"/>
        <v>5.0775088345767741E-4</v>
      </c>
      <c r="J322" s="1">
        <f t="shared" si="27"/>
        <v>-0.13043410440173173</v>
      </c>
      <c r="AR322" s="58"/>
      <c r="AS322" s="58"/>
      <c r="AT322" s="58"/>
      <c r="AU322" s="58"/>
      <c r="AV322" s="58"/>
      <c r="AW322" s="58"/>
      <c r="AX322" s="58"/>
      <c r="AY322" s="71"/>
      <c r="AZ322" s="58"/>
      <c r="BA322" s="58"/>
      <c r="BB322" s="58"/>
      <c r="BC322" s="58">
        <f t="shared" si="28"/>
        <v>1</v>
      </c>
      <c r="BD322" s="58">
        <f t="shared" si="29"/>
        <v>1.6237303072777928E-2</v>
      </c>
      <c r="BE322" s="58" t="e">
        <f t="shared" si="30"/>
        <v>#N/A</v>
      </c>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58"/>
      <c r="CM322" s="58"/>
      <c r="CN322" s="58"/>
      <c r="CO322" s="58"/>
      <c r="CP322" s="58"/>
      <c r="CQ322" s="58"/>
      <c r="CR322" s="58"/>
      <c r="CS322" s="58"/>
      <c r="CT322" s="58"/>
      <c r="CU322" s="58"/>
      <c r="CV322" s="58"/>
      <c r="CW322" s="58"/>
      <c r="CX322" s="58"/>
      <c r="CY322" s="58"/>
      <c r="CZ322" s="58"/>
      <c r="DA322" s="58"/>
      <c r="DB322" s="58"/>
      <c r="DC322" s="58"/>
      <c r="DD322" s="58"/>
      <c r="DE322" s="58"/>
      <c r="DF322" s="58"/>
      <c r="DG322" s="58"/>
      <c r="DH322" s="58"/>
      <c r="DI322" s="58"/>
      <c r="DJ322" s="58"/>
      <c r="DK322" s="58"/>
      <c r="DL322" s="58"/>
      <c r="DM322" s="58"/>
      <c r="DN322" s="58"/>
      <c r="DO322" s="58"/>
      <c r="DP322" s="58"/>
      <c r="DQ322" s="58"/>
      <c r="DR322" s="58"/>
      <c r="DS322" s="58"/>
      <c r="DT322" s="58"/>
      <c r="DU322" s="58"/>
      <c r="DV322" s="58"/>
      <c r="DW322" s="58"/>
      <c r="DX322" s="58"/>
      <c r="DY322" s="58"/>
      <c r="DZ322" s="58"/>
      <c r="EA322" s="58"/>
      <c r="EB322" s="58"/>
      <c r="EC322" s="58"/>
      <c r="ED322" s="58"/>
      <c r="EE322" s="58"/>
      <c r="EF322" s="58"/>
      <c r="EG322" s="58"/>
      <c r="EH322" s="58"/>
      <c r="EI322" s="58"/>
      <c r="EJ322" s="58"/>
      <c r="EK322" s="58"/>
      <c r="EL322" s="58"/>
      <c r="EM322" s="58"/>
      <c r="EN322" s="58"/>
      <c r="EO322" s="58"/>
    </row>
    <row r="323" spans="1:145" outlineLevel="1" x14ac:dyDescent="0.2">
      <c r="A323" s="16">
        <v>130</v>
      </c>
      <c r="B323" s="16">
        <v>1</v>
      </c>
      <c r="C323" s="1">
        <v>0.98526572986676197</v>
      </c>
      <c r="D323" s="1">
        <f t="shared" ref="D323:D386" si="31">B323 - C323</f>
        <v>1.4734270133238025E-2</v>
      </c>
      <c r="E323" s="1">
        <f t="shared" ref="E323:E386" si="32">2*IF(B323=1,LN(1/C323),LN(1/(1-C323)))</f>
        <v>2.9687795357418771E-2</v>
      </c>
      <c r="F323" s="1">
        <f t="shared" ref="F323:F386" si="33">SQRT(E323)*SIGN(D323)</f>
        <v>0.17230146649816644</v>
      </c>
      <c r="G323" s="1">
        <f t="shared" ref="G323:G386" si="34">D323/(SQRT(C323*(1-C323)))</f>
        <v>0.12228906524060541</v>
      </c>
      <c r="H323" s="1">
        <v>5.5649239640474482E-2</v>
      </c>
      <c r="I323" s="1">
        <f t="shared" ref="I323:I386" si="35">G323^2*H323/(1-H323)</f>
        <v>8.8125410108985268E-4</v>
      </c>
      <c r="J323" s="1">
        <f t="shared" ref="J323:J386" si="36">G323/SQRT(1-H323)</f>
        <v>0.1258406515340369</v>
      </c>
      <c r="AR323" s="58"/>
      <c r="AS323" s="58"/>
      <c r="AT323" s="58"/>
      <c r="AU323" s="58"/>
      <c r="AV323" s="58"/>
      <c r="AW323" s="58"/>
      <c r="AX323" s="58"/>
      <c r="AY323" s="71"/>
      <c r="AZ323" s="58"/>
      <c r="BA323" s="58"/>
      <c r="BB323" s="58"/>
      <c r="BC323" s="58">
        <f t="shared" ref="BC323:BC386" si="37">1-B323</f>
        <v>0</v>
      </c>
      <c r="BD323" s="58" t="e">
        <f t="shared" ref="BD323:BD386" si="38">IF(B323=0,C323,NA())</f>
        <v>#N/A</v>
      </c>
      <c r="BE323" s="58">
        <f t="shared" ref="BE323:BE386" si="39">IF(B323=1,C323,NA())</f>
        <v>0.98526572986676197</v>
      </c>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58"/>
      <c r="CM323" s="58"/>
      <c r="CN323" s="58"/>
      <c r="CO323" s="58"/>
      <c r="CP323" s="58"/>
      <c r="CQ323" s="58"/>
      <c r="CR323" s="58"/>
      <c r="CS323" s="58"/>
      <c r="CT323" s="58"/>
      <c r="CU323" s="58"/>
      <c r="CV323" s="58"/>
      <c r="CW323" s="58"/>
      <c r="CX323" s="58"/>
      <c r="CY323" s="58"/>
      <c r="CZ323" s="58"/>
      <c r="DA323" s="58"/>
      <c r="DB323" s="58"/>
      <c r="DC323" s="58"/>
      <c r="DD323" s="58"/>
      <c r="DE323" s="58"/>
      <c r="DF323" s="58"/>
      <c r="DG323" s="58"/>
      <c r="DH323" s="58"/>
      <c r="DI323" s="58"/>
      <c r="DJ323" s="58"/>
      <c r="DK323" s="58"/>
      <c r="DL323" s="58"/>
      <c r="DM323" s="58"/>
      <c r="DN323" s="58"/>
      <c r="DO323" s="58"/>
      <c r="DP323" s="58"/>
      <c r="DQ323" s="58"/>
      <c r="DR323" s="58"/>
      <c r="DS323" s="58"/>
      <c r="DT323" s="58"/>
      <c r="DU323" s="58"/>
      <c r="DV323" s="58"/>
      <c r="DW323" s="58"/>
      <c r="DX323" s="58"/>
      <c r="DY323" s="58"/>
      <c r="DZ323" s="58"/>
      <c r="EA323" s="58"/>
      <c r="EB323" s="58"/>
      <c r="EC323" s="58"/>
      <c r="ED323" s="58"/>
      <c r="EE323" s="58"/>
      <c r="EF323" s="58"/>
      <c r="EG323" s="58"/>
      <c r="EH323" s="58"/>
      <c r="EI323" s="58"/>
      <c r="EJ323" s="58"/>
      <c r="EK323" s="58"/>
      <c r="EL323" s="58"/>
      <c r="EM323" s="58"/>
      <c r="EN323" s="58"/>
      <c r="EO323" s="58"/>
    </row>
    <row r="324" spans="1:145" outlineLevel="1" x14ac:dyDescent="0.2">
      <c r="A324" s="16">
        <v>131</v>
      </c>
      <c r="B324" s="16">
        <v>0</v>
      </c>
      <c r="C324" s="1">
        <v>3.1590173908707727E-6</v>
      </c>
      <c r="D324" s="1">
        <f t="shared" si="31"/>
        <v>-3.1590173908707727E-6</v>
      </c>
      <c r="E324" s="1">
        <f t="shared" si="32"/>
        <v>6.3180447612842062E-6</v>
      </c>
      <c r="F324" s="1">
        <f t="shared" si="33"/>
        <v>-2.513572111813028E-3</v>
      </c>
      <c r="G324" s="1">
        <f t="shared" si="34"/>
        <v>-1.7773652889299862E-3</v>
      </c>
      <c r="H324" s="1">
        <v>3.7821518315947565E-5</v>
      </c>
      <c r="I324" s="1">
        <f t="shared" si="35"/>
        <v>1.1948373060222838E-10</v>
      </c>
      <c r="J324" s="1">
        <f t="shared" si="36"/>
        <v>-1.7773989012103545E-3</v>
      </c>
      <c r="AR324" s="58"/>
      <c r="AS324" s="58"/>
      <c r="AT324" s="58"/>
      <c r="AU324" s="58"/>
      <c r="AV324" s="58"/>
      <c r="AW324" s="58"/>
      <c r="AX324" s="58"/>
      <c r="AY324" s="71"/>
      <c r="AZ324" s="58"/>
      <c r="BA324" s="58"/>
      <c r="BB324" s="58"/>
      <c r="BC324" s="58">
        <f t="shared" si="37"/>
        <v>1</v>
      </c>
      <c r="BD324" s="58">
        <f t="shared" si="38"/>
        <v>3.1590173908707727E-6</v>
      </c>
      <c r="BE324" s="58" t="e">
        <f t="shared" si="39"/>
        <v>#N/A</v>
      </c>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c r="CB324" s="58"/>
      <c r="CC324" s="58"/>
      <c r="CD324" s="58"/>
      <c r="CE324" s="58"/>
      <c r="CF324" s="58"/>
      <c r="CG324" s="58"/>
      <c r="CH324" s="58"/>
      <c r="CI324" s="58"/>
      <c r="CJ324" s="58"/>
      <c r="CK324" s="58"/>
      <c r="CL324" s="58"/>
      <c r="CM324" s="58"/>
      <c r="CN324" s="58"/>
      <c r="CO324" s="58"/>
      <c r="CP324" s="58"/>
      <c r="CQ324" s="58"/>
      <c r="CR324" s="58"/>
      <c r="CS324" s="58"/>
      <c r="CT324" s="58"/>
      <c r="CU324" s="58"/>
      <c r="CV324" s="58"/>
      <c r="CW324" s="58"/>
      <c r="CX324" s="58"/>
      <c r="CY324" s="58"/>
      <c r="CZ324" s="58"/>
      <c r="DA324" s="58"/>
      <c r="DB324" s="58"/>
      <c r="DC324" s="58"/>
      <c r="DD324" s="58"/>
      <c r="DE324" s="58"/>
      <c r="DF324" s="58"/>
      <c r="DG324" s="58"/>
      <c r="DH324" s="58"/>
      <c r="DI324" s="58"/>
      <c r="DJ324" s="58"/>
      <c r="DK324" s="58"/>
      <c r="DL324" s="58"/>
      <c r="DM324" s="58"/>
      <c r="DN324" s="58"/>
      <c r="DO324" s="58"/>
      <c r="DP324" s="58"/>
      <c r="DQ324" s="58"/>
      <c r="DR324" s="58"/>
      <c r="DS324" s="58"/>
      <c r="DT324" s="58"/>
      <c r="DU324" s="58"/>
      <c r="DV324" s="58"/>
      <c r="DW324" s="58"/>
      <c r="DX324" s="58"/>
      <c r="DY324" s="58"/>
      <c r="DZ324" s="58"/>
      <c r="EA324" s="58"/>
      <c r="EB324" s="58"/>
      <c r="EC324" s="58"/>
      <c r="ED324" s="58"/>
      <c r="EE324" s="58"/>
      <c r="EF324" s="58"/>
      <c r="EG324" s="58"/>
      <c r="EH324" s="58"/>
      <c r="EI324" s="58"/>
      <c r="EJ324" s="58"/>
      <c r="EK324" s="58"/>
      <c r="EL324" s="58"/>
      <c r="EM324" s="58"/>
      <c r="EN324" s="58"/>
      <c r="EO324" s="58"/>
    </row>
    <row r="325" spans="1:145" outlineLevel="1" x14ac:dyDescent="0.2">
      <c r="A325" s="16">
        <v>132</v>
      </c>
      <c r="B325" s="16">
        <v>0</v>
      </c>
      <c r="C325" s="1">
        <v>6.7229514465992408E-8</v>
      </c>
      <c r="D325" s="1">
        <f t="shared" si="31"/>
        <v>-6.7229514465992408E-8</v>
      </c>
      <c r="E325" s="1">
        <f t="shared" si="32"/>
        <v>1.3445903360600346E-7</v>
      </c>
      <c r="F325" s="1">
        <f t="shared" si="33"/>
        <v>-3.6668656043820785E-4</v>
      </c>
      <c r="G325" s="1">
        <f t="shared" si="34"/>
        <v>-2.5928655766506746E-4</v>
      </c>
      <c r="H325" s="1">
        <v>1.2866432630887648E-6</v>
      </c>
      <c r="I325" s="1">
        <f t="shared" si="35"/>
        <v>8.650051897908823E-14</v>
      </c>
      <c r="J325" s="1">
        <f t="shared" si="36"/>
        <v>-2.5928672446987971E-4</v>
      </c>
      <c r="AR325" s="58"/>
      <c r="AS325" s="58"/>
      <c r="AT325" s="58"/>
      <c r="AU325" s="58"/>
      <c r="AV325" s="58"/>
      <c r="AW325" s="58"/>
      <c r="AX325" s="58"/>
      <c r="AY325" s="71"/>
      <c r="AZ325" s="58"/>
      <c r="BA325" s="58"/>
      <c r="BB325" s="58"/>
      <c r="BC325" s="58">
        <f t="shared" si="37"/>
        <v>1</v>
      </c>
      <c r="BD325" s="58">
        <f t="shared" si="38"/>
        <v>6.7229514465992408E-8</v>
      </c>
      <c r="BE325" s="58" t="e">
        <f t="shared" si="39"/>
        <v>#N/A</v>
      </c>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c r="CB325" s="58"/>
      <c r="CC325" s="58"/>
      <c r="CD325" s="58"/>
      <c r="CE325" s="58"/>
      <c r="CF325" s="58"/>
      <c r="CG325" s="58"/>
      <c r="CH325" s="58"/>
      <c r="CI325" s="58"/>
      <c r="CJ325" s="58"/>
      <c r="CK325" s="58"/>
      <c r="CL325" s="58"/>
      <c r="CM325" s="58"/>
      <c r="CN325" s="58"/>
      <c r="CO325" s="58"/>
      <c r="CP325" s="58"/>
      <c r="CQ325" s="58"/>
      <c r="CR325" s="58"/>
      <c r="CS325" s="58"/>
      <c r="CT325" s="58"/>
      <c r="CU325" s="58"/>
      <c r="CV325" s="58"/>
      <c r="CW325" s="58"/>
      <c r="CX325" s="58"/>
      <c r="CY325" s="58"/>
      <c r="CZ325" s="58"/>
      <c r="DA325" s="58"/>
      <c r="DB325" s="58"/>
      <c r="DC325" s="58"/>
      <c r="DD325" s="58"/>
      <c r="DE325" s="58"/>
      <c r="DF325" s="58"/>
      <c r="DG325" s="58"/>
      <c r="DH325" s="58"/>
      <c r="DI325" s="58"/>
      <c r="DJ325" s="58"/>
      <c r="DK325" s="58"/>
      <c r="DL325" s="58"/>
      <c r="DM325" s="58"/>
      <c r="DN325" s="58"/>
      <c r="DO325" s="58"/>
      <c r="DP325" s="58"/>
      <c r="DQ325" s="58"/>
      <c r="DR325" s="58"/>
      <c r="DS325" s="58"/>
      <c r="DT325" s="58"/>
      <c r="DU325" s="58"/>
      <c r="DV325" s="58"/>
      <c r="DW325" s="58"/>
      <c r="DX325" s="58"/>
      <c r="DY325" s="58"/>
      <c r="DZ325" s="58"/>
      <c r="EA325" s="58"/>
      <c r="EB325" s="58"/>
      <c r="EC325" s="58"/>
      <c r="ED325" s="58"/>
      <c r="EE325" s="58"/>
      <c r="EF325" s="58"/>
      <c r="EG325" s="58"/>
      <c r="EH325" s="58"/>
      <c r="EI325" s="58"/>
      <c r="EJ325" s="58"/>
      <c r="EK325" s="58"/>
      <c r="EL325" s="58"/>
      <c r="EM325" s="58"/>
      <c r="EN325" s="58"/>
      <c r="EO325" s="58"/>
    </row>
    <row r="326" spans="1:145" outlineLevel="1" x14ac:dyDescent="0.2">
      <c r="A326" s="16">
        <v>133</v>
      </c>
      <c r="B326" s="16">
        <v>0</v>
      </c>
      <c r="C326" s="1">
        <v>1.0046158335106715E-6</v>
      </c>
      <c r="D326" s="1">
        <f t="shared" si="31"/>
        <v>-1.0046158335106715E-6</v>
      </c>
      <c r="E326" s="1">
        <f t="shared" si="32"/>
        <v>2.0092326763970989E-6</v>
      </c>
      <c r="F326" s="1">
        <f t="shared" si="33"/>
        <v>-1.4174740478742809E-3</v>
      </c>
      <c r="G326" s="1">
        <f t="shared" si="34"/>
        <v>-1.002305763110568E-3</v>
      </c>
      <c r="H326" s="1">
        <v>1.265115786378584E-5</v>
      </c>
      <c r="I326" s="1">
        <f t="shared" si="35"/>
        <v>1.270972706319729E-11</v>
      </c>
      <c r="J326" s="1">
        <f t="shared" si="36"/>
        <v>-1.0023121033349448E-3</v>
      </c>
      <c r="AR326" s="58"/>
      <c r="AS326" s="58"/>
      <c r="AT326" s="58"/>
      <c r="AU326" s="58"/>
      <c r="AV326" s="58"/>
      <c r="AW326" s="58"/>
      <c r="AX326" s="58"/>
      <c r="AY326" s="71"/>
      <c r="AZ326" s="58"/>
      <c r="BA326" s="58"/>
      <c r="BB326" s="58"/>
      <c r="BC326" s="58">
        <f t="shared" si="37"/>
        <v>1</v>
      </c>
      <c r="BD326" s="58">
        <f t="shared" si="38"/>
        <v>1.0046158335106715E-6</v>
      </c>
      <c r="BE326" s="58" t="e">
        <f t="shared" si="39"/>
        <v>#N/A</v>
      </c>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c r="CB326" s="58"/>
      <c r="CC326" s="58"/>
      <c r="CD326" s="58"/>
      <c r="CE326" s="58"/>
      <c r="CF326" s="58"/>
      <c r="CG326" s="58"/>
      <c r="CH326" s="58"/>
      <c r="CI326" s="58"/>
      <c r="CJ326" s="58"/>
      <c r="CK326" s="58"/>
      <c r="CL326" s="58"/>
      <c r="CM326" s="58"/>
      <c r="CN326" s="58"/>
      <c r="CO326" s="58"/>
      <c r="CP326" s="58"/>
      <c r="CQ326" s="58"/>
      <c r="CR326" s="58"/>
      <c r="CS326" s="58"/>
      <c r="CT326" s="58"/>
      <c r="CU326" s="58"/>
      <c r="CV326" s="58"/>
      <c r="CW326" s="58"/>
      <c r="CX326" s="58"/>
      <c r="CY326" s="58"/>
      <c r="CZ326" s="58"/>
      <c r="DA326" s="58"/>
      <c r="DB326" s="58"/>
      <c r="DC326" s="58"/>
      <c r="DD326" s="58"/>
      <c r="DE326" s="58"/>
      <c r="DF326" s="58"/>
      <c r="DG326" s="58"/>
      <c r="DH326" s="58"/>
      <c r="DI326" s="58"/>
      <c r="DJ326" s="58"/>
      <c r="DK326" s="58"/>
      <c r="DL326" s="58"/>
      <c r="DM326" s="58"/>
      <c r="DN326" s="58"/>
      <c r="DO326" s="58"/>
      <c r="DP326" s="58"/>
      <c r="DQ326" s="58"/>
      <c r="DR326" s="58"/>
      <c r="DS326" s="58"/>
      <c r="DT326" s="58"/>
      <c r="DU326" s="58"/>
      <c r="DV326" s="58"/>
      <c r="DW326" s="58"/>
      <c r="DX326" s="58"/>
      <c r="DY326" s="58"/>
      <c r="DZ326" s="58"/>
      <c r="EA326" s="58"/>
      <c r="EB326" s="58"/>
      <c r="EC326" s="58"/>
      <c r="ED326" s="58"/>
      <c r="EE326" s="58"/>
      <c r="EF326" s="58"/>
      <c r="EG326" s="58"/>
      <c r="EH326" s="58"/>
      <c r="EI326" s="58"/>
      <c r="EJ326" s="58"/>
      <c r="EK326" s="58"/>
      <c r="EL326" s="58"/>
      <c r="EM326" s="58"/>
      <c r="EN326" s="58"/>
      <c r="EO326" s="58"/>
    </row>
    <row r="327" spans="1:145" outlineLevel="1" x14ac:dyDescent="0.2">
      <c r="A327" s="16">
        <v>134</v>
      </c>
      <c r="B327" s="16">
        <v>0</v>
      </c>
      <c r="C327" s="1">
        <v>5.0910486023782501E-4</v>
      </c>
      <c r="D327" s="1">
        <f t="shared" si="31"/>
        <v>-5.0910486023782501E-4</v>
      </c>
      <c r="E327" s="1">
        <f t="shared" si="32"/>
        <v>1.0184689962372667E-3</v>
      </c>
      <c r="F327" s="1">
        <f t="shared" si="33"/>
        <v>-3.1913461050742629E-2</v>
      </c>
      <c r="G327" s="1">
        <f t="shared" si="34"/>
        <v>-2.2569097899949458E-2</v>
      </c>
      <c r="H327" s="1">
        <v>3.0840292303334267E-3</v>
      </c>
      <c r="I327" s="1">
        <f t="shared" si="35"/>
        <v>1.5757536905001051E-6</v>
      </c>
      <c r="J327" s="1">
        <f t="shared" si="36"/>
        <v>-2.2603980483711341E-2</v>
      </c>
      <c r="AR327" s="58"/>
      <c r="AS327" s="58"/>
      <c r="AT327" s="58"/>
      <c r="AU327" s="58"/>
      <c r="AV327" s="58"/>
      <c r="AW327" s="58"/>
      <c r="AX327" s="58"/>
      <c r="AY327" s="71"/>
      <c r="AZ327" s="58"/>
      <c r="BA327" s="58"/>
      <c r="BB327" s="58"/>
      <c r="BC327" s="58">
        <f t="shared" si="37"/>
        <v>1</v>
      </c>
      <c r="BD327" s="58">
        <f t="shared" si="38"/>
        <v>5.0910486023782501E-4</v>
      </c>
      <c r="BE327" s="58" t="e">
        <f t="shared" si="39"/>
        <v>#N/A</v>
      </c>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c r="CB327" s="58"/>
      <c r="CC327" s="58"/>
      <c r="CD327" s="58"/>
      <c r="CE327" s="58"/>
      <c r="CF327" s="58"/>
      <c r="CG327" s="58"/>
      <c r="CH327" s="58"/>
      <c r="CI327" s="58"/>
      <c r="CJ327" s="58"/>
      <c r="CK327" s="58"/>
      <c r="CL327" s="58"/>
      <c r="CM327" s="58"/>
      <c r="CN327" s="58"/>
      <c r="CO327" s="58"/>
      <c r="CP327" s="58"/>
      <c r="CQ327" s="58"/>
      <c r="CR327" s="58"/>
      <c r="CS327" s="58"/>
      <c r="CT327" s="58"/>
      <c r="CU327" s="58"/>
      <c r="CV327" s="58"/>
      <c r="CW327" s="58"/>
      <c r="CX327" s="58"/>
      <c r="CY327" s="58"/>
      <c r="CZ327" s="58"/>
      <c r="DA327" s="58"/>
      <c r="DB327" s="58"/>
      <c r="DC327" s="58"/>
      <c r="DD327" s="58"/>
      <c r="DE327" s="58"/>
      <c r="DF327" s="58"/>
      <c r="DG327" s="58"/>
      <c r="DH327" s="58"/>
      <c r="DI327" s="58"/>
      <c r="DJ327" s="58"/>
      <c r="DK327" s="58"/>
      <c r="DL327" s="58"/>
      <c r="DM327" s="58"/>
      <c r="DN327" s="58"/>
      <c r="DO327" s="58"/>
      <c r="DP327" s="58"/>
      <c r="DQ327" s="58"/>
      <c r="DR327" s="58"/>
      <c r="DS327" s="58"/>
      <c r="DT327" s="58"/>
      <c r="DU327" s="58"/>
      <c r="DV327" s="58"/>
      <c r="DW327" s="58"/>
      <c r="DX327" s="58"/>
      <c r="DY327" s="58"/>
      <c r="DZ327" s="58"/>
      <c r="EA327" s="58"/>
      <c r="EB327" s="58"/>
      <c r="EC327" s="58"/>
      <c r="ED327" s="58"/>
      <c r="EE327" s="58"/>
      <c r="EF327" s="58"/>
      <c r="EG327" s="58"/>
      <c r="EH327" s="58"/>
      <c r="EI327" s="58"/>
      <c r="EJ327" s="58"/>
      <c r="EK327" s="58"/>
      <c r="EL327" s="58"/>
      <c r="EM327" s="58"/>
      <c r="EN327" s="58"/>
      <c r="EO327" s="58"/>
    </row>
    <row r="328" spans="1:145" outlineLevel="1" x14ac:dyDescent="0.2">
      <c r="A328" s="16">
        <v>135</v>
      </c>
      <c r="B328" s="16">
        <v>0</v>
      </c>
      <c r="C328" s="1">
        <v>8.4251825763565345E-6</v>
      </c>
      <c r="D328" s="1">
        <f t="shared" si="31"/>
        <v>-8.4251825763565345E-6</v>
      </c>
      <c r="E328" s="1">
        <f t="shared" si="32"/>
        <v>1.6850436136692221E-5</v>
      </c>
      <c r="F328" s="1">
        <f t="shared" si="33"/>
        <v>-4.1049282742445358E-3</v>
      </c>
      <c r="G328" s="1">
        <f t="shared" si="34"/>
        <v>-2.9026287328309894E-3</v>
      </c>
      <c r="H328" s="1">
        <v>7.3840016473429985E-5</v>
      </c>
      <c r="I328" s="1">
        <f t="shared" si="35"/>
        <v>6.2216680251861354E-10</v>
      </c>
      <c r="J328" s="1">
        <f t="shared" si="36"/>
        <v>-2.9027359038428825E-3</v>
      </c>
      <c r="AR328" s="58"/>
      <c r="AS328" s="58"/>
      <c r="AT328" s="58"/>
      <c r="AU328" s="58"/>
      <c r="AV328" s="58"/>
      <c r="AW328" s="58"/>
      <c r="AX328" s="58"/>
      <c r="AY328" s="71"/>
      <c r="AZ328" s="58"/>
      <c r="BA328" s="58"/>
      <c r="BB328" s="58"/>
      <c r="BC328" s="58">
        <f t="shared" si="37"/>
        <v>1</v>
      </c>
      <c r="BD328" s="58">
        <f t="shared" si="38"/>
        <v>8.4251825763565345E-6</v>
      </c>
      <c r="BE328" s="58" t="e">
        <f t="shared" si="39"/>
        <v>#N/A</v>
      </c>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58"/>
      <c r="CM328" s="58"/>
      <c r="CN328" s="58"/>
      <c r="CO328" s="58"/>
      <c r="CP328" s="58"/>
      <c r="CQ328" s="58"/>
      <c r="CR328" s="58"/>
      <c r="CS328" s="58"/>
      <c r="CT328" s="58"/>
      <c r="CU328" s="58"/>
      <c r="CV328" s="58"/>
      <c r="CW328" s="58"/>
      <c r="CX328" s="58"/>
      <c r="CY328" s="58"/>
      <c r="CZ328" s="58"/>
      <c r="DA328" s="58"/>
      <c r="DB328" s="58"/>
      <c r="DC328" s="58"/>
      <c r="DD328" s="58"/>
      <c r="DE328" s="58"/>
      <c r="DF328" s="58"/>
      <c r="DG328" s="58"/>
      <c r="DH328" s="58"/>
      <c r="DI328" s="58"/>
      <c r="DJ328" s="58"/>
      <c r="DK328" s="58"/>
      <c r="DL328" s="58"/>
      <c r="DM328" s="58"/>
      <c r="DN328" s="58"/>
      <c r="DO328" s="58"/>
      <c r="DP328" s="58"/>
      <c r="DQ328" s="58"/>
      <c r="DR328" s="58"/>
      <c r="DS328" s="58"/>
      <c r="DT328" s="58"/>
      <c r="DU328" s="58"/>
      <c r="DV328" s="58"/>
      <c r="DW328" s="58"/>
      <c r="DX328" s="58"/>
      <c r="DY328" s="58"/>
      <c r="DZ328" s="58"/>
      <c r="EA328" s="58"/>
      <c r="EB328" s="58"/>
      <c r="EC328" s="58"/>
      <c r="ED328" s="58"/>
      <c r="EE328" s="58"/>
      <c r="EF328" s="58"/>
      <c r="EG328" s="58"/>
      <c r="EH328" s="58"/>
      <c r="EI328" s="58"/>
      <c r="EJ328" s="58"/>
      <c r="EK328" s="58"/>
      <c r="EL328" s="58"/>
      <c r="EM328" s="58"/>
      <c r="EN328" s="58"/>
      <c r="EO328" s="58"/>
    </row>
    <row r="329" spans="1:145" outlineLevel="1" x14ac:dyDescent="0.2">
      <c r="A329" s="16">
        <v>136</v>
      </c>
      <c r="B329" s="16">
        <v>0</v>
      </c>
      <c r="C329" s="1">
        <v>2.1755152134980979E-6</v>
      </c>
      <c r="D329" s="1">
        <f t="shared" si="31"/>
        <v>-2.1755152134980979E-6</v>
      </c>
      <c r="E329" s="1">
        <f t="shared" si="32"/>
        <v>4.3510351599446422E-6</v>
      </c>
      <c r="F329" s="1">
        <f t="shared" si="33"/>
        <v>-2.0859135073019309E-3</v>
      </c>
      <c r="G329" s="1">
        <f t="shared" si="34"/>
        <v>-1.4749643881717411E-3</v>
      </c>
      <c r="H329" s="1">
        <v>2.4291894423593825E-5</v>
      </c>
      <c r="I329" s="1">
        <f t="shared" si="35"/>
        <v>5.2848784650857229E-11</v>
      </c>
      <c r="J329" s="1">
        <f t="shared" si="36"/>
        <v>-1.4749823033377346E-3</v>
      </c>
      <c r="AR329" s="58"/>
      <c r="AS329" s="58"/>
      <c r="AT329" s="58"/>
      <c r="AU329" s="58"/>
      <c r="AV329" s="58"/>
      <c r="AW329" s="58"/>
      <c r="AX329" s="58"/>
      <c r="AY329" s="71"/>
      <c r="AZ329" s="58"/>
      <c r="BA329" s="58"/>
      <c r="BB329" s="58"/>
      <c r="BC329" s="58">
        <f t="shared" si="37"/>
        <v>1</v>
      </c>
      <c r="BD329" s="58">
        <f t="shared" si="38"/>
        <v>2.1755152134980979E-6</v>
      </c>
      <c r="BE329" s="58" t="e">
        <f t="shared" si="39"/>
        <v>#N/A</v>
      </c>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c r="CH329" s="58"/>
      <c r="CI329" s="58"/>
      <c r="CJ329" s="58"/>
      <c r="CK329" s="58"/>
      <c r="CL329" s="58"/>
      <c r="CM329" s="58"/>
      <c r="CN329" s="58"/>
      <c r="CO329" s="58"/>
      <c r="CP329" s="58"/>
      <c r="CQ329" s="58"/>
      <c r="CR329" s="58"/>
      <c r="CS329" s="58"/>
      <c r="CT329" s="58"/>
      <c r="CU329" s="58"/>
      <c r="CV329" s="58"/>
      <c r="CW329" s="58"/>
      <c r="CX329" s="58"/>
      <c r="CY329" s="58"/>
      <c r="CZ329" s="58"/>
      <c r="DA329" s="58"/>
      <c r="DB329" s="58"/>
      <c r="DC329" s="58"/>
      <c r="DD329" s="58"/>
      <c r="DE329" s="58"/>
      <c r="DF329" s="58"/>
      <c r="DG329" s="58"/>
      <c r="DH329" s="58"/>
      <c r="DI329" s="58"/>
      <c r="DJ329" s="58"/>
      <c r="DK329" s="58"/>
      <c r="DL329" s="58"/>
      <c r="DM329" s="58"/>
      <c r="DN329" s="58"/>
      <c r="DO329" s="58"/>
      <c r="DP329" s="58"/>
      <c r="DQ329" s="58"/>
      <c r="DR329" s="58"/>
      <c r="DS329" s="58"/>
      <c r="DT329" s="58"/>
      <c r="DU329" s="58"/>
      <c r="DV329" s="58"/>
      <c r="DW329" s="58"/>
      <c r="DX329" s="58"/>
      <c r="DY329" s="58"/>
      <c r="DZ329" s="58"/>
      <c r="EA329" s="58"/>
      <c r="EB329" s="58"/>
      <c r="EC329" s="58"/>
      <c r="ED329" s="58"/>
      <c r="EE329" s="58"/>
      <c r="EF329" s="58"/>
      <c r="EG329" s="58"/>
      <c r="EH329" s="58"/>
      <c r="EI329" s="58"/>
      <c r="EJ329" s="58"/>
      <c r="EK329" s="58"/>
      <c r="EL329" s="58"/>
      <c r="EM329" s="58"/>
      <c r="EN329" s="58"/>
      <c r="EO329" s="58"/>
    </row>
    <row r="330" spans="1:145" outlineLevel="1" x14ac:dyDescent="0.2">
      <c r="A330" s="16">
        <v>137</v>
      </c>
      <c r="B330" s="16">
        <v>0</v>
      </c>
      <c r="C330" s="1">
        <v>4.1161813107208674E-3</v>
      </c>
      <c r="D330" s="1">
        <f t="shared" si="31"/>
        <v>-4.1161813107208674E-3</v>
      </c>
      <c r="E330" s="1">
        <f t="shared" si="32"/>
        <v>8.2493522075295853E-3</v>
      </c>
      <c r="F330" s="1">
        <f t="shared" si="33"/>
        <v>-9.0825944572735295E-2</v>
      </c>
      <c r="G330" s="1">
        <f t="shared" si="34"/>
        <v>-6.428992368794581E-2</v>
      </c>
      <c r="H330" s="1">
        <v>1.3098602650766277E-2</v>
      </c>
      <c r="I330" s="1">
        <f t="shared" si="35"/>
        <v>5.4857627924885604E-5</v>
      </c>
      <c r="J330" s="1">
        <f t="shared" si="36"/>
        <v>-6.4715159860165544E-2</v>
      </c>
      <c r="AR330" s="58"/>
      <c r="AS330" s="58"/>
      <c r="AT330" s="58"/>
      <c r="AU330" s="58"/>
      <c r="AV330" s="58"/>
      <c r="AW330" s="58"/>
      <c r="AX330" s="58"/>
      <c r="AY330" s="71"/>
      <c r="AZ330" s="58"/>
      <c r="BA330" s="58"/>
      <c r="BB330" s="58"/>
      <c r="BC330" s="58">
        <f t="shared" si="37"/>
        <v>1</v>
      </c>
      <c r="BD330" s="58">
        <f t="shared" si="38"/>
        <v>4.1161813107208674E-3</v>
      </c>
      <c r="BE330" s="58" t="e">
        <f t="shared" si="39"/>
        <v>#N/A</v>
      </c>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c r="CH330" s="58"/>
      <c r="CI330" s="58"/>
      <c r="CJ330" s="58"/>
      <c r="CK330" s="58"/>
      <c r="CL330" s="58"/>
      <c r="CM330" s="58"/>
      <c r="CN330" s="58"/>
      <c r="CO330" s="58"/>
      <c r="CP330" s="58"/>
      <c r="CQ330" s="58"/>
      <c r="CR330" s="58"/>
      <c r="CS330" s="58"/>
      <c r="CT330" s="58"/>
      <c r="CU330" s="58"/>
      <c r="CV330" s="58"/>
      <c r="CW330" s="58"/>
      <c r="CX330" s="58"/>
      <c r="CY330" s="58"/>
      <c r="CZ330" s="58"/>
      <c r="DA330" s="58"/>
      <c r="DB330" s="58"/>
      <c r="DC330" s="58"/>
      <c r="DD330" s="58"/>
      <c r="DE330" s="58"/>
      <c r="DF330" s="58"/>
      <c r="DG330" s="58"/>
      <c r="DH330" s="58"/>
      <c r="DI330" s="58"/>
      <c r="DJ330" s="58"/>
      <c r="DK330" s="58"/>
      <c r="DL330" s="58"/>
      <c r="DM330" s="58"/>
      <c r="DN330" s="58"/>
      <c r="DO330" s="58"/>
      <c r="DP330" s="58"/>
      <c r="DQ330" s="58"/>
      <c r="DR330" s="58"/>
      <c r="DS330" s="58"/>
      <c r="DT330" s="58"/>
      <c r="DU330" s="58"/>
      <c r="DV330" s="58"/>
      <c r="DW330" s="58"/>
      <c r="DX330" s="58"/>
      <c r="DY330" s="58"/>
      <c r="DZ330" s="58"/>
      <c r="EA330" s="58"/>
      <c r="EB330" s="58"/>
      <c r="EC330" s="58"/>
      <c r="ED330" s="58"/>
      <c r="EE330" s="58"/>
      <c r="EF330" s="58"/>
      <c r="EG330" s="58"/>
      <c r="EH330" s="58"/>
      <c r="EI330" s="58"/>
      <c r="EJ330" s="58"/>
      <c r="EK330" s="58"/>
      <c r="EL330" s="58"/>
      <c r="EM330" s="58"/>
      <c r="EN330" s="58"/>
      <c r="EO330" s="58"/>
    </row>
    <row r="331" spans="1:145" outlineLevel="1" x14ac:dyDescent="0.2">
      <c r="A331" s="16">
        <v>138</v>
      </c>
      <c r="B331" s="16">
        <v>0</v>
      </c>
      <c r="C331" s="1">
        <v>2.5770628134035452E-7</v>
      </c>
      <c r="D331" s="1">
        <f t="shared" si="31"/>
        <v>-2.5770628134035452E-7</v>
      </c>
      <c r="E331" s="1">
        <f t="shared" si="32"/>
        <v>5.1541262922160398E-7</v>
      </c>
      <c r="F331" s="1">
        <f t="shared" si="33"/>
        <v>-7.1792243955848321E-4</v>
      </c>
      <c r="G331" s="1">
        <f t="shared" si="34"/>
        <v>-5.0764785802059583E-4</v>
      </c>
      <c r="H331" s="1">
        <v>5.0963825273619226E-6</v>
      </c>
      <c r="I331" s="1">
        <f t="shared" si="35"/>
        <v>1.3133768213488143E-12</v>
      </c>
      <c r="J331" s="1">
        <f t="shared" si="36"/>
        <v>-5.0764915160937706E-4</v>
      </c>
      <c r="AR331" s="58"/>
      <c r="AS331" s="58"/>
      <c r="AT331" s="58"/>
      <c r="AU331" s="58"/>
      <c r="AV331" s="58"/>
      <c r="AW331" s="58"/>
      <c r="AX331" s="58"/>
      <c r="AY331" s="71"/>
      <c r="AZ331" s="58"/>
      <c r="BA331" s="58"/>
      <c r="BB331" s="58"/>
      <c r="BC331" s="58">
        <f t="shared" si="37"/>
        <v>1</v>
      </c>
      <c r="BD331" s="58">
        <f t="shared" si="38"/>
        <v>2.5770628134035452E-7</v>
      </c>
      <c r="BE331" s="58" t="e">
        <f t="shared" si="39"/>
        <v>#N/A</v>
      </c>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c r="CH331" s="58"/>
      <c r="CI331" s="58"/>
      <c r="CJ331" s="58"/>
      <c r="CK331" s="58"/>
      <c r="CL331" s="58"/>
      <c r="CM331" s="58"/>
      <c r="CN331" s="58"/>
      <c r="CO331" s="58"/>
      <c r="CP331" s="58"/>
      <c r="CQ331" s="58"/>
      <c r="CR331" s="58"/>
      <c r="CS331" s="58"/>
      <c r="CT331" s="58"/>
      <c r="CU331" s="58"/>
      <c r="CV331" s="58"/>
      <c r="CW331" s="58"/>
      <c r="CX331" s="58"/>
      <c r="CY331" s="58"/>
      <c r="CZ331" s="58"/>
      <c r="DA331" s="58"/>
      <c r="DB331" s="58"/>
      <c r="DC331" s="58"/>
      <c r="DD331" s="58"/>
      <c r="DE331" s="58"/>
      <c r="DF331" s="58"/>
      <c r="DG331" s="58"/>
      <c r="DH331" s="58"/>
      <c r="DI331" s="58"/>
      <c r="DJ331" s="58"/>
      <c r="DK331" s="58"/>
      <c r="DL331" s="58"/>
      <c r="DM331" s="58"/>
      <c r="DN331" s="58"/>
      <c r="DO331" s="58"/>
      <c r="DP331" s="58"/>
      <c r="DQ331" s="58"/>
      <c r="DR331" s="58"/>
      <c r="DS331" s="58"/>
      <c r="DT331" s="58"/>
      <c r="DU331" s="58"/>
      <c r="DV331" s="58"/>
      <c r="DW331" s="58"/>
      <c r="DX331" s="58"/>
      <c r="DY331" s="58"/>
      <c r="DZ331" s="58"/>
      <c r="EA331" s="58"/>
      <c r="EB331" s="58"/>
      <c r="EC331" s="58"/>
      <c r="ED331" s="58"/>
      <c r="EE331" s="58"/>
      <c r="EF331" s="58"/>
      <c r="EG331" s="58"/>
      <c r="EH331" s="58"/>
      <c r="EI331" s="58"/>
      <c r="EJ331" s="58"/>
      <c r="EK331" s="58"/>
      <c r="EL331" s="58"/>
      <c r="EM331" s="58"/>
      <c r="EN331" s="58"/>
      <c r="EO331" s="58"/>
    </row>
    <row r="332" spans="1:145" outlineLevel="1" x14ac:dyDescent="0.2">
      <c r="A332" s="16">
        <v>139</v>
      </c>
      <c r="B332" s="16">
        <v>0</v>
      </c>
      <c r="C332" s="1">
        <v>8.4897199743603213E-3</v>
      </c>
      <c r="D332" s="1">
        <f t="shared" si="31"/>
        <v>-8.4897199743603213E-3</v>
      </c>
      <c r="E332" s="1">
        <f t="shared" si="32"/>
        <v>1.7051925842156909E-2</v>
      </c>
      <c r="F332" s="1">
        <f t="shared" si="33"/>
        <v>-0.13058302279453063</v>
      </c>
      <c r="G332" s="1">
        <f t="shared" si="34"/>
        <v>-9.253330459049558E-2</v>
      </c>
      <c r="H332" s="1">
        <v>1.6324467259592516E-2</v>
      </c>
      <c r="I332" s="1">
        <f t="shared" si="35"/>
        <v>1.4209647102992045E-4</v>
      </c>
      <c r="J332" s="1">
        <f t="shared" si="36"/>
        <v>-9.3297957799018033E-2</v>
      </c>
      <c r="AR332" s="58"/>
      <c r="AS332" s="58"/>
      <c r="AT332" s="58"/>
      <c r="AU332" s="58"/>
      <c r="AV332" s="58"/>
      <c r="AW332" s="58"/>
      <c r="AX332" s="58"/>
      <c r="AY332" s="71"/>
      <c r="AZ332" s="58"/>
      <c r="BA332" s="58"/>
      <c r="BB332" s="58"/>
      <c r="BC332" s="58">
        <f t="shared" si="37"/>
        <v>1</v>
      </c>
      <c r="BD332" s="58">
        <f t="shared" si="38"/>
        <v>8.4897199743603213E-3</v>
      </c>
      <c r="BE332" s="58" t="e">
        <f t="shared" si="39"/>
        <v>#N/A</v>
      </c>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c r="CB332" s="58"/>
      <c r="CC332" s="58"/>
      <c r="CD332" s="58"/>
      <c r="CE332" s="58"/>
      <c r="CF332" s="58"/>
      <c r="CG332" s="58"/>
      <c r="CH332" s="58"/>
      <c r="CI332" s="58"/>
      <c r="CJ332" s="58"/>
      <c r="CK332" s="58"/>
      <c r="CL332" s="58"/>
      <c r="CM332" s="58"/>
      <c r="CN332" s="58"/>
      <c r="CO332" s="58"/>
      <c r="CP332" s="58"/>
      <c r="CQ332" s="58"/>
      <c r="CR332" s="58"/>
      <c r="CS332" s="58"/>
      <c r="CT332" s="58"/>
      <c r="CU332" s="58"/>
      <c r="CV332" s="58"/>
      <c r="CW332" s="58"/>
      <c r="CX332" s="58"/>
      <c r="CY332" s="58"/>
      <c r="CZ332" s="58"/>
      <c r="DA332" s="58"/>
      <c r="DB332" s="58"/>
      <c r="DC332" s="58"/>
      <c r="DD332" s="58"/>
      <c r="DE332" s="58"/>
      <c r="DF332" s="58"/>
      <c r="DG332" s="58"/>
      <c r="DH332" s="58"/>
      <c r="DI332" s="58"/>
      <c r="DJ332" s="58"/>
      <c r="DK332" s="58"/>
      <c r="DL332" s="58"/>
      <c r="DM332" s="58"/>
      <c r="DN332" s="58"/>
      <c r="DO332" s="58"/>
      <c r="DP332" s="58"/>
      <c r="DQ332" s="58"/>
      <c r="DR332" s="58"/>
      <c r="DS332" s="58"/>
      <c r="DT332" s="58"/>
      <c r="DU332" s="58"/>
      <c r="DV332" s="58"/>
      <c r="DW332" s="58"/>
      <c r="DX332" s="58"/>
      <c r="DY332" s="58"/>
      <c r="DZ332" s="58"/>
      <c r="EA332" s="58"/>
      <c r="EB332" s="58"/>
      <c r="EC332" s="58"/>
      <c r="ED332" s="58"/>
      <c r="EE332" s="58"/>
      <c r="EF332" s="58"/>
      <c r="EG332" s="58"/>
      <c r="EH332" s="58"/>
      <c r="EI332" s="58"/>
      <c r="EJ332" s="58"/>
      <c r="EK332" s="58"/>
      <c r="EL332" s="58"/>
      <c r="EM332" s="58"/>
      <c r="EN332" s="58"/>
      <c r="EO332" s="58"/>
    </row>
    <row r="333" spans="1:145" outlineLevel="1" x14ac:dyDescent="0.2">
      <c r="A333" s="16">
        <v>140</v>
      </c>
      <c r="B333" s="16">
        <v>0</v>
      </c>
      <c r="C333" s="1">
        <v>1.7693108641177372E-5</v>
      </c>
      <c r="D333" s="1">
        <f t="shared" si="31"/>
        <v>-1.7693108641177372E-5</v>
      </c>
      <c r="E333" s="1">
        <f t="shared" si="32"/>
        <v>3.5386530332297693E-5</v>
      </c>
      <c r="F333" s="1">
        <f t="shared" si="33"/>
        <v>-5.9486578597443048E-3</v>
      </c>
      <c r="G333" s="1">
        <f t="shared" si="34"/>
        <v>-4.2063549175990391E-3</v>
      </c>
      <c r="H333" s="1">
        <v>1.5597455046793574E-4</v>
      </c>
      <c r="I333" s="1">
        <f t="shared" si="35"/>
        <v>2.7601540085563098E-9</v>
      </c>
      <c r="J333" s="1">
        <f t="shared" si="36"/>
        <v>-4.2066829981373894E-3</v>
      </c>
      <c r="AR333" s="58"/>
      <c r="AS333" s="58"/>
      <c r="AT333" s="58"/>
      <c r="AU333" s="58"/>
      <c r="AV333" s="58"/>
      <c r="AW333" s="58"/>
      <c r="AX333" s="58"/>
      <c r="AY333" s="71"/>
      <c r="AZ333" s="58"/>
      <c r="BA333" s="58"/>
      <c r="BB333" s="58"/>
      <c r="BC333" s="58">
        <f t="shared" si="37"/>
        <v>1</v>
      </c>
      <c r="BD333" s="58">
        <f t="shared" si="38"/>
        <v>1.7693108641177372E-5</v>
      </c>
      <c r="BE333" s="58" t="e">
        <f t="shared" si="39"/>
        <v>#N/A</v>
      </c>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c r="CB333" s="58"/>
      <c r="CC333" s="58"/>
      <c r="CD333" s="58"/>
      <c r="CE333" s="58"/>
      <c r="CF333" s="58"/>
      <c r="CG333" s="58"/>
      <c r="CH333" s="58"/>
      <c r="CI333" s="58"/>
      <c r="CJ333" s="58"/>
      <c r="CK333" s="58"/>
      <c r="CL333" s="58"/>
      <c r="CM333" s="58"/>
      <c r="CN333" s="58"/>
      <c r="CO333" s="58"/>
      <c r="CP333" s="58"/>
      <c r="CQ333" s="58"/>
      <c r="CR333" s="58"/>
      <c r="CS333" s="58"/>
      <c r="CT333" s="58"/>
      <c r="CU333" s="58"/>
      <c r="CV333" s="58"/>
      <c r="CW333" s="58"/>
      <c r="CX333" s="58"/>
      <c r="CY333" s="58"/>
      <c r="CZ333" s="58"/>
      <c r="DA333" s="58"/>
      <c r="DB333" s="58"/>
      <c r="DC333" s="58"/>
      <c r="DD333" s="58"/>
      <c r="DE333" s="58"/>
      <c r="DF333" s="58"/>
      <c r="DG333" s="58"/>
      <c r="DH333" s="58"/>
      <c r="DI333" s="58"/>
      <c r="DJ333" s="58"/>
      <c r="DK333" s="58"/>
      <c r="DL333" s="58"/>
      <c r="DM333" s="58"/>
      <c r="DN333" s="58"/>
      <c r="DO333" s="58"/>
      <c r="DP333" s="58"/>
      <c r="DQ333" s="58"/>
      <c r="DR333" s="58"/>
      <c r="DS333" s="58"/>
      <c r="DT333" s="58"/>
      <c r="DU333" s="58"/>
      <c r="DV333" s="58"/>
      <c r="DW333" s="58"/>
      <c r="DX333" s="58"/>
      <c r="DY333" s="58"/>
      <c r="DZ333" s="58"/>
      <c r="EA333" s="58"/>
      <c r="EB333" s="58"/>
      <c r="EC333" s="58"/>
      <c r="ED333" s="58"/>
      <c r="EE333" s="58"/>
      <c r="EF333" s="58"/>
      <c r="EG333" s="58"/>
      <c r="EH333" s="58"/>
      <c r="EI333" s="58"/>
      <c r="EJ333" s="58"/>
      <c r="EK333" s="58"/>
      <c r="EL333" s="58"/>
      <c r="EM333" s="58"/>
      <c r="EN333" s="58"/>
      <c r="EO333" s="58"/>
    </row>
    <row r="334" spans="1:145" outlineLevel="1" x14ac:dyDescent="0.2">
      <c r="A334" s="16">
        <v>141</v>
      </c>
      <c r="B334" s="16">
        <v>0</v>
      </c>
      <c r="C334" s="1">
        <v>2.6828045514769752E-3</v>
      </c>
      <c r="D334" s="1">
        <f t="shared" si="31"/>
        <v>-2.6828045514769752E-3</v>
      </c>
      <c r="E334" s="1">
        <f t="shared" si="32"/>
        <v>5.3728194420562111E-3</v>
      </c>
      <c r="F334" s="1">
        <f t="shared" si="33"/>
        <v>-7.329951870275965E-2</v>
      </c>
      <c r="G334" s="1">
        <f t="shared" si="34"/>
        <v>-5.1865415770110154E-2</v>
      </c>
      <c r="H334" s="1">
        <v>1.0504621708959754E-2</v>
      </c>
      <c r="I334" s="1">
        <f t="shared" si="35"/>
        <v>2.8557643948938993E-5</v>
      </c>
      <c r="J334" s="1">
        <f t="shared" si="36"/>
        <v>-5.2139994217062682E-2</v>
      </c>
      <c r="AR334" s="58"/>
      <c r="AS334" s="58"/>
      <c r="AT334" s="58"/>
      <c r="AU334" s="58"/>
      <c r="AV334" s="58"/>
      <c r="AW334" s="58"/>
      <c r="AX334" s="58"/>
      <c r="AY334" s="71"/>
      <c r="AZ334" s="58"/>
      <c r="BA334" s="58"/>
      <c r="BB334" s="58"/>
      <c r="BC334" s="58">
        <f t="shared" si="37"/>
        <v>1</v>
      </c>
      <c r="BD334" s="58">
        <f t="shared" si="38"/>
        <v>2.6828045514769752E-3</v>
      </c>
      <c r="BE334" s="58" t="e">
        <f t="shared" si="39"/>
        <v>#N/A</v>
      </c>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c r="CB334" s="58"/>
      <c r="CC334" s="58"/>
      <c r="CD334" s="58"/>
      <c r="CE334" s="58"/>
      <c r="CF334" s="58"/>
      <c r="CG334" s="58"/>
      <c r="CH334" s="58"/>
      <c r="CI334" s="58"/>
      <c r="CJ334" s="58"/>
      <c r="CK334" s="58"/>
      <c r="CL334" s="58"/>
      <c r="CM334" s="58"/>
      <c r="CN334" s="58"/>
      <c r="CO334" s="58"/>
      <c r="CP334" s="58"/>
      <c r="CQ334" s="58"/>
      <c r="CR334" s="58"/>
      <c r="CS334" s="58"/>
      <c r="CT334" s="58"/>
      <c r="CU334" s="58"/>
      <c r="CV334" s="58"/>
      <c r="CW334" s="58"/>
      <c r="CX334" s="58"/>
      <c r="CY334" s="58"/>
      <c r="CZ334" s="58"/>
      <c r="DA334" s="58"/>
      <c r="DB334" s="58"/>
      <c r="DC334" s="58"/>
      <c r="DD334" s="58"/>
      <c r="DE334" s="58"/>
      <c r="DF334" s="58"/>
      <c r="DG334" s="58"/>
      <c r="DH334" s="58"/>
      <c r="DI334" s="58"/>
      <c r="DJ334" s="58"/>
      <c r="DK334" s="58"/>
      <c r="DL334" s="58"/>
      <c r="DM334" s="58"/>
      <c r="DN334" s="58"/>
      <c r="DO334" s="58"/>
      <c r="DP334" s="58"/>
      <c r="DQ334" s="58"/>
      <c r="DR334" s="58"/>
      <c r="DS334" s="58"/>
      <c r="DT334" s="58"/>
      <c r="DU334" s="58"/>
      <c r="DV334" s="58"/>
      <c r="DW334" s="58"/>
      <c r="DX334" s="58"/>
      <c r="DY334" s="58"/>
      <c r="DZ334" s="58"/>
      <c r="EA334" s="58"/>
      <c r="EB334" s="58"/>
      <c r="EC334" s="58"/>
      <c r="ED334" s="58"/>
      <c r="EE334" s="58"/>
      <c r="EF334" s="58"/>
      <c r="EG334" s="58"/>
      <c r="EH334" s="58"/>
      <c r="EI334" s="58"/>
      <c r="EJ334" s="58"/>
      <c r="EK334" s="58"/>
      <c r="EL334" s="58"/>
      <c r="EM334" s="58"/>
      <c r="EN334" s="58"/>
      <c r="EO334" s="58"/>
    </row>
    <row r="335" spans="1:145" outlineLevel="1" x14ac:dyDescent="0.2">
      <c r="A335" s="16">
        <v>142</v>
      </c>
      <c r="B335" s="16">
        <v>0</v>
      </c>
      <c r="C335" s="1">
        <v>4.1489573736509825E-3</v>
      </c>
      <c r="D335" s="1">
        <f t="shared" si="31"/>
        <v>-4.1489573736509825E-3</v>
      </c>
      <c r="E335" s="1">
        <f t="shared" si="32"/>
        <v>8.3151763562542575E-3</v>
      </c>
      <c r="F335" s="1">
        <f t="shared" si="33"/>
        <v>-9.1187588827944435E-2</v>
      </c>
      <c r="G335" s="1">
        <f t="shared" si="34"/>
        <v>-6.454644016527214E-2</v>
      </c>
      <c r="H335" s="1">
        <v>1.5528827134387474E-2</v>
      </c>
      <c r="I335" s="1">
        <f t="shared" si="35"/>
        <v>6.5717380221387979E-5</v>
      </c>
      <c r="J335" s="1">
        <f t="shared" si="36"/>
        <v>-6.5053518876617616E-2</v>
      </c>
      <c r="AR335" s="58"/>
      <c r="AS335" s="58"/>
      <c r="AT335" s="58"/>
      <c r="AU335" s="58"/>
      <c r="AV335" s="58"/>
      <c r="AW335" s="58"/>
      <c r="AX335" s="58"/>
      <c r="AY335" s="71"/>
      <c r="AZ335" s="58"/>
      <c r="BA335" s="58"/>
      <c r="BB335" s="58"/>
      <c r="BC335" s="58">
        <f t="shared" si="37"/>
        <v>1</v>
      </c>
      <c r="BD335" s="58">
        <f t="shared" si="38"/>
        <v>4.1489573736509825E-3</v>
      </c>
      <c r="BE335" s="58" t="e">
        <f t="shared" si="39"/>
        <v>#N/A</v>
      </c>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c r="CB335" s="58"/>
      <c r="CC335" s="58"/>
      <c r="CD335" s="58"/>
      <c r="CE335" s="58"/>
      <c r="CF335" s="58"/>
      <c r="CG335" s="58"/>
      <c r="CH335" s="58"/>
      <c r="CI335" s="58"/>
      <c r="CJ335" s="58"/>
      <c r="CK335" s="58"/>
      <c r="CL335" s="58"/>
      <c r="CM335" s="58"/>
      <c r="CN335" s="58"/>
      <c r="CO335" s="58"/>
      <c r="CP335" s="58"/>
      <c r="CQ335" s="58"/>
      <c r="CR335" s="58"/>
      <c r="CS335" s="58"/>
      <c r="CT335" s="58"/>
      <c r="CU335" s="58"/>
      <c r="CV335" s="58"/>
      <c r="CW335" s="58"/>
      <c r="CX335" s="58"/>
      <c r="CY335" s="58"/>
      <c r="CZ335" s="58"/>
      <c r="DA335" s="58"/>
      <c r="DB335" s="58"/>
      <c r="DC335" s="58"/>
      <c r="DD335" s="58"/>
      <c r="DE335" s="58"/>
      <c r="DF335" s="58"/>
      <c r="DG335" s="58"/>
      <c r="DH335" s="58"/>
      <c r="DI335" s="58"/>
      <c r="DJ335" s="58"/>
      <c r="DK335" s="58"/>
      <c r="DL335" s="58"/>
      <c r="DM335" s="58"/>
      <c r="DN335" s="58"/>
      <c r="DO335" s="58"/>
      <c r="DP335" s="58"/>
      <c r="DQ335" s="58"/>
      <c r="DR335" s="58"/>
      <c r="DS335" s="58"/>
      <c r="DT335" s="58"/>
      <c r="DU335" s="58"/>
      <c r="DV335" s="58"/>
      <c r="DW335" s="58"/>
      <c r="DX335" s="58"/>
      <c r="DY335" s="58"/>
      <c r="DZ335" s="58"/>
      <c r="EA335" s="58"/>
      <c r="EB335" s="58"/>
      <c r="EC335" s="58"/>
      <c r="ED335" s="58"/>
      <c r="EE335" s="58"/>
      <c r="EF335" s="58"/>
      <c r="EG335" s="58"/>
      <c r="EH335" s="58"/>
      <c r="EI335" s="58"/>
      <c r="EJ335" s="58"/>
      <c r="EK335" s="58"/>
      <c r="EL335" s="58"/>
      <c r="EM335" s="58"/>
      <c r="EN335" s="58"/>
      <c r="EO335" s="58"/>
    </row>
    <row r="336" spans="1:145" outlineLevel="1" x14ac:dyDescent="0.2">
      <c r="A336" s="16">
        <v>143</v>
      </c>
      <c r="B336" s="16">
        <v>0</v>
      </c>
      <c r="C336" s="1">
        <v>8.1418389861602873E-3</v>
      </c>
      <c r="D336" s="1">
        <f t="shared" si="31"/>
        <v>-8.1418389861602873E-3</v>
      </c>
      <c r="E336" s="1">
        <f t="shared" si="32"/>
        <v>1.6350329538476586E-2</v>
      </c>
      <c r="F336" s="1">
        <f t="shared" si="33"/>
        <v>-0.12786840711636549</v>
      </c>
      <c r="G336" s="1">
        <f t="shared" si="34"/>
        <v>-9.0601725576225575E-2</v>
      </c>
      <c r="H336" s="1">
        <v>3.3581227492494446E-2</v>
      </c>
      <c r="I336" s="1">
        <f t="shared" si="35"/>
        <v>2.8523587541208045E-4</v>
      </c>
      <c r="J336" s="1">
        <f t="shared" si="36"/>
        <v>-9.2162403141420782E-2</v>
      </c>
      <c r="AR336" s="58"/>
      <c r="AS336" s="58"/>
      <c r="AT336" s="58"/>
      <c r="AU336" s="58"/>
      <c r="AV336" s="58"/>
      <c r="AW336" s="58"/>
      <c r="AX336" s="58"/>
      <c r="AY336" s="71"/>
      <c r="AZ336" s="58"/>
      <c r="BA336" s="58"/>
      <c r="BB336" s="58"/>
      <c r="BC336" s="58">
        <f t="shared" si="37"/>
        <v>1</v>
      </c>
      <c r="BD336" s="58">
        <f t="shared" si="38"/>
        <v>8.1418389861602873E-3</v>
      </c>
      <c r="BE336" s="58" t="e">
        <f t="shared" si="39"/>
        <v>#N/A</v>
      </c>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c r="CH336" s="58"/>
      <c r="CI336" s="58"/>
      <c r="CJ336" s="58"/>
      <c r="CK336" s="58"/>
      <c r="CL336" s="58"/>
      <c r="CM336" s="58"/>
      <c r="CN336" s="58"/>
      <c r="CO336" s="58"/>
      <c r="CP336" s="58"/>
      <c r="CQ336" s="58"/>
      <c r="CR336" s="58"/>
      <c r="CS336" s="58"/>
      <c r="CT336" s="58"/>
      <c r="CU336" s="58"/>
      <c r="CV336" s="58"/>
      <c r="CW336" s="58"/>
      <c r="CX336" s="58"/>
      <c r="CY336" s="58"/>
      <c r="CZ336" s="58"/>
      <c r="DA336" s="58"/>
      <c r="DB336" s="58"/>
      <c r="DC336" s="58"/>
      <c r="DD336" s="58"/>
      <c r="DE336" s="58"/>
      <c r="DF336" s="58"/>
      <c r="DG336" s="58"/>
      <c r="DH336" s="58"/>
      <c r="DI336" s="58"/>
      <c r="DJ336" s="58"/>
      <c r="DK336" s="58"/>
      <c r="DL336" s="58"/>
      <c r="DM336" s="58"/>
      <c r="DN336" s="58"/>
      <c r="DO336" s="58"/>
      <c r="DP336" s="58"/>
      <c r="DQ336" s="58"/>
      <c r="DR336" s="58"/>
      <c r="DS336" s="58"/>
      <c r="DT336" s="58"/>
      <c r="DU336" s="58"/>
      <c r="DV336" s="58"/>
      <c r="DW336" s="58"/>
      <c r="DX336" s="58"/>
      <c r="DY336" s="58"/>
      <c r="DZ336" s="58"/>
      <c r="EA336" s="58"/>
      <c r="EB336" s="58"/>
      <c r="EC336" s="58"/>
      <c r="ED336" s="58"/>
      <c r="EE336" s="58"/>
      <c r="EF336" s="58"/>
      <c r="EG336" s="58"/>
      <c r="EH336" s="58"/>
      <c r="EI336" s="58"/>
      <c r="EJ336" s="58"/>
      <c r="EK336" s="58"/>
      <c r="EL336" s="58"/>
      <c r="EM336" s="58"/>
      <c r="EN336" s="58"/>
      <c r="EO336" s="58"/>
    </row>
    <row r="337" spans="1:145" outlineLevel="1" x14ac:dyDescent="0.2">
      <c r="A337" s="16">
        <v>144</v>
      </c>
      <c r="B337" s="16">
        <v>0</v>
      </c>
      <c r="C337" s="1">
        <v>7.9128710713181178E-4</v>
      </c>
      <c r="D337" s="1">
        <f t="shared" si="31"/>
        <v>-7.9128710713181178E-4</v>
      </c>
      <c r="E337" s="1">
        <f t="shared" si="32"/>
        <v>1.5832006800474512E-3</v>
      </c>
      <c r="F337" s="1">
        <f t="shared" si="33"/>
        <v>-3.9789454382379401E-2</v>
      </c>
      <c r="G337" s="1">
        <f t="shared" si="34"/>
        <v>-2.8140961928527955E-2</v>
      </c>
      <c r="H337" s="1">
        <v>4.3812894962295922E-3</v>
      </c>
      <c r="I337" s="1">
        <f t="shared" si="35"/>
        <v>3.4848715745964669E-6</v>
      </c>
      <c r="J337" s="1">
        <f t="shared" si="36"/>
        <v>-2.8202812090950369E-2</v>
      </c>
      <c r="AR337" s="58"/>
      <c r="AS337" s="58"/>
      <c r="AT337" s="58"/>
      <c r="AU337" s="58"/>
      <c r="AV337" s="58"/>
      <c r="AW337" s="58"/>
      <c r="AX337" s="58"/>
      <c r="AY337" s="71"/>
      <c r="AZ337" s="58"/>
      <c r="BA337" s="58"/>
      <c r="BB337" s="58"/>
      <c r="BC337" s="58">
        <f t="shared" si="37"/>
        <v>1</v>
      </c>
      <c r="BD337" s="58">
        <f t="shared" si="38"/>
        <v>7.9128710713181178E-4</v>
      </c>
      <c r="BE337" s="58" t="e">
        <f t="shared" si="39"/>
        <v>#N/A</v>
      </c>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c r="CH337" s="58"/>
      <c r="CI337" s="58"/>
      <c r="CJ337" s="58"/>
      <c r="CK337" s="58"/>
      <c r="CL337" s="58"/>
      <c r="CM337" s="58"/>
      <c r="CN337" s="58"/>
      <c r="CO337" s="58"/>
      <c r="CP337" s="58"/>
      <c r="CQ337" s="58"/>
      <c r="CR337" s="58"/>
      <c r="CS337" s="58"/>
      <c r="CT337" s="58"/>
      <c r="CU337" s="58"/>
      <c r="CV337" s="58"/>
      <c r="CW337" s="58"/>
      <c r="CX337" s="58"/>
      <c r="CY337" s="58"/>
      <c r="CZ337" s="58"/>
      <c r="DA337" s="58"/>
      <c r="DB337" s="58"/>
      <c r="DC337" s="58"/>
      <c r="DD337" s="58"/>
      <c r="DE337" s="58"/>
      <c r="DF337" s="58"/>
      <c r="DG337" s="58"/>
      <c r="DH337" s="58"/>
      <c r="DI337" s="58"/>
      <c r="DJ337" s="58"/>
      <c r="DK337" s="58"/>
      <c r="DL337" s="58"/>
      <c r="DM337" s="58"/>
      <c r="DN337" s="58"/>
      <c r="DO337" s="58"/>
      <c r="DP337" s="58"/>
      <c r="DQ337" s="58"/>
      <c r="DR337" s="58"/>
      <c r="DS337" s="58"/>
      <c r="DT337" s="58"/>
      <c r="DU337" s="58"/>
      <c r="DV337" s="58"/>
      <c r="DW337" s="58"/>
      <c r="DX337" s="58"/>
      <c r="DY337" s="58"/>
      <c r="DZ337" s="58"/>
      <c r="EA337" s="58"/>
      <c r="EB337" s="58"/>
      <c r="EC337" s="58"/>
      <c r="ED337" s="58"/>
      <c r="EE337" s="58"/>
      <c r="EF337" s="58"/>
      <c r="EG337" s="58"/>
      <c r="EH337" s="58"/>
      <c r="EI337" s="58"/>
      <c r="EJ337" s="58"/>
      <c r="EK337" s="58"/>
      <c r="EL337" s="58"/>
      <c r="EM337" s="58"/>
      <c r="EN337" s="58"/>
      <c r="EO337" s="58"/>
    </row>
    <row r="338" spans="1:145" outlineLevel="1" x14ac:dyDescent="0.2">
      <c r="A338" s="16">
        <v>145</v>
      </c>
      <c r="B338" s="16">
        <v>0</v>
      </c>
      <c r="C338" s="1">
        <v>6.4878339174544155E-7</v>
      </c>
      <c r="D338" s="1">
        <f t="shared" si="31"/>
        <v>-6.4878339174544155E-7</v>
      </c>
      <c r="E338" s="1">
        <f t="shared" si="32"/>
        <v>1.2975672044265759E-6</v>
      </c>
      <c r="F338" s="1">
        <f t="shared" si="33"/>
        <v>-1.1391080740766329E-3</v>
      </c>
      <c r="G338" s="1">
        <f t="shared" si="34"/>
        <v>-8.0547117432320571E-4</v>
      </c>
      <c r="H338" s="1">
        <v>8.5161755725353119E-6</v>
      </c>
      <c r="I338" s="1">
        <f t="shared" si="35"/>
        <v>5.5252039108857225E-12</v>
      </c>
      <c r="J338" s="1">
        <f t="shared" si="36"/>
        <v>-8.054746041120819E-4</v>
      </c>
      <c r="AR338" s="58"/>
      <c r="AS338" s="58"/>
      <c r="AT338" s="58"/>
      <c r="AU338" s="58"/>
      <c r="AV338" s="58"/>
      <c r="AW338" s="58"/>
      <c r="AX338" s="58"/>
      <c r="AY338" s="71"/>
      <c r="AZ338" s="58"/>
      <c r="BA338" s="58"/>
      <c r="BB338" s="58"/>
      <c r="BC338" s="58">
        <f t="shared" si="37"/>
        <v>1</v>
      </c>
      <c r="BD338" s="58">
        <f t="shared" si="38"/>
        <v>6.4878339174544155E-7</v>
      </c>
      <c r="BE338" s="58" t="e">
        <f t="shared" si="39"/>
        <v>#N/A</v>
      </c>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c r="CH338" s="58"/>
      <c r="CI338" s="58"/>
      <c r="CJ338" s="58"/>
      <c r="CK338" s="58"/>
      <c r="CL338" s="58"/>
      <c r="CM338" s="58"/>
      <c r="CN338" s="58"/>
      <c r="CO338" s="58"/>
      <c r="CP338" s="58"/>
      <c r="CQ338" s="58"/>
      <c r="CR338" s="58"/>
      <c r="CS338" s="58"/>
      <c r="CT338" s="58"/>
      <c r="CU338" s="58"/>
      <c r="CV338" s="58"/>
      <c r="CW338" s="58"/>
      <c r="CX338" s="58"/>
      <c r="CY338" s="58"/>
      <c r="CZ338" s="58"/>
      <c r="DA338" s="58"/>
      <c r="DB338" s="58"/>
      <c r="DC338" s="58"/>
      <c r="DD338" s="58"/>
      <c r="DE338" s="58"/>
      <c r="DF338" s="58"/>
      <c r="DG338" s="58"/>
      <c r="DH338" s="58"/>
      <c r="DI338" s="58"/>
      <c r="DJ338" s="58"/>
      <c r="DK338" s="58"/>
      <c r="DL338" s="58"/>
      <c r="DM338" s="58"/>
      <c r="DN338" s="58"/>
      <c r="DO338" s="58"/>
      <c r="DP338" s="58"/>
      <c r="DQ338" s="58"/>
      <c r="DR338" s="58"/>
      <c r="DS338" s="58"/>
      <c r="DT338" s="58"/>
      <c r="DU338" s="58"/>
      <c r="DV338" s="58"/>
      <c r="DW338" s="58"/>
      <c r="DX338" s="58"/>
      <c r="DY338" s="58"/>
      <c r="DZ338" s="58"/>
      <c r="EA338" s="58"/>
      <c r="EB338" s="58"/>
      <c r="EC338" s="58"/>
      <c r="ED338" s="58"/>
      <c r="EE338" s="58"/>
      <c r="EF338" s="58"/>
      <c r="EG338" s="58"/>
      <c r="EH338" s="58"/>
      <c r="EI338" s="58"/>
      <c r="EJ338" s="58"/>
      <c r="EK338" s="58"/>
      <c r="EL338" s="58"/>
      <c r="EM338" s="58"/>
      <c r="EN338" s="58"/>
      <c r="EO338" s="58"/>
    </row>
    <row r="339" spans="1:145" outlineLevel="1" x14ac:dyDescent="0.2">
      <c r="A339" s="16">
        <v>146</v>
      </c>
      <c r="B339" s="16">
        <v>0</v>
      </c>
      <c r="C339" s="1">
        <v>5.0429094583996192E-4</v>
      </c>
      <c r="D339" s="1">
        <f t="shared" si="31"/>
        <v>-5.0429094583996192E-4</v>
      </c>
      <c r="E339" s="1">
        <f t="shared" si="32"/>
        <v>1.0088362865676127E-3</v>
      </c>
      <c r="F339" s="1">
        <f t="shared" si="33"/>
        <v>-3.176218327772215E-2</v>
      </c>
      <c r="G339" s="1">
        <f t="shared" si="34"/>
        <v>-2.2462087692568355E-2</v>
      </c>
      <c r="H339" s="1">
        <v>3.5687656470624143E-3</v>
      </c>
      <c r="I339" s="1">
        <f t="shared" si="35"/>
        <v>1.8070531813656052E-6</v>
      </c>
      <c r="J339" s="1">
        <f t="shared" si="36"/>
        <v>-2.2502276255747914E-2</v>
      </c>
      <c r="AR339" s="58"/>
      <c r="AS339" s="58"/>
      <c r="AT339" s="58"/>
      <c r="AU339" s="58"/>
      <c r="AV339" s="58"/>
      <c r="AW339" s="58"/>
      <c r="AX339" s="58"/>
      <c r="AY339" s="71"/>
      <c r="AZ339" s="58"/>
      <c r="BA339" s="58"/>
      <c r="BB339" s="58"/>
      <c r="BC339" s="58">
        <f t="shared" si="37"/>
        <v>1</v>
      </c>
      <c r="BD339" s="58">
        <f t="shared" si="38"/>
        <v>5.0429094583996192E-4</v>
      </c>
      <c r="BE339" s="58" t="e">
        <f t="shared" si="39"/>
        <v>#N/A</v>
      </c>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c r="CH339" s="58"/>
      <c r="CI339" s="58"/>
      <c r="CJ339" s="58"/>
      <c r="CK339" s="58"/>
      <c r="CL339" s="58"/>
      <c r="CM339" s="58"/>
      <c r="CN339" s="58"/>
      <c r="CO339" s="58"/>
      <c r="CP339" s="58"/>
      <c r="CQ339" s="58"/>
      <c r="CR339" s="58"/>
      <c r="CS339" s="58"/>
      <c r="CT339" s="58"/>
      <c r="CU339" s="58"/>
      <c r="CV339" s="58"/>
      <c r="CW339" s="58"/>
      <c r="CX339" s="58"/>
      <c r="CY339" s="58"/>
      <c r="CZ339" s="58"/>
      <c r="DA339" s="58"/>
      <c r="DB339" s="58"/>
      <c r="DC339" s="58"/>
      <c r="DD339" s="58"/>
      <c r="DE339" s="58"/>
      <c r="DF339" s="58"/>
      <c r="DG339" s="58"/>
      <c r="DH339" s="58"/>
      <c r="DI339" s="58"/>
      <c r="DJ339" s="58"/>
      <c r="DK339" s="58"/>
      <c r="DL339" s="58"/>
      <c r="DM339" s="58"/>
      <c r="DN339" s="58"/>
      <c r="DO339" s="58"/>
      <c r="DP339" s="58"/>
      <c r="DQ339" s="58"/>
      <c r="DR339" s="58"/>
      <c r="DS339" s="58"/>
      <c r="DT339" s="58"/>
      <c r="DU339" s="58"/>
      <c r="DV339" s="58"/>
      <c r="DW339" s="58"/>
      <c r="DX339" s="58"/>
      <c r="DY339" s="58"/>
      <c r="DZ339" s="58"/>
      <c r="EA339" s="58"/>
      <c r="EB339" s="58"/>
      <c r="EC339" s="58"/>
      <c r="ED339" s="58"/>
      <c r="EE339" s="58"/>
      <c r="EF339" s="58"/>
      <c r="EG339" s="58"/>
      <c r="EH339" s="58"/>
      <c r="EI339" s="58"/>
      <c r="EJ339" s="58"/>
      <c r="EK339" s="58"/>
      <c r="EL339" s="58"/>
      <c r="EM339" s="58"/>
      <c r="EN339" s="58"/>
      <c r="EO339" s="58"/>
    </row>
    <row r="340" spans="1:145" outlineLevel="1" x14ac:dyDescent="0.2">
      <c r="A340" s="16">
        <v>147</v>
      </c>
      <c r="B340" s="16">
        <v>0</v>
      </c>
      <c r="C340" s="1">
        <v>1.1118034548873231E-3</v>
      </c>
      <c r="D340" s="1">
        <f t="shared" si="31"/>
        <v>-1.1118034548873231E-3</v>
      </c>
      <c r="E340" s="1">
        <f t="shared" si="32"/>
        <v>2.2248439336668268E-3</v>
      </c>
      <c r="F340" s="1">
        <f t="shared" si="33"/>
        <v>-4.7168251331449917E-2</v>
      </c>
      <c r="G340" s="1">
        <f t="shared" si="34"/>
        <v>-3.336226817300092E-2</v>
      </c>
      <c r="H340" s="1">
        <v>3.8847267866125561E-3</v>
      </c>
      <c r="I340" s="1">
        <f t="shared" si="35"/>
        <v>4.3407224659111265E-6</v>
      </c>
      <c r="J340" s="1">
        <f t="shared" si="36"/>
        <v>-3.3427259237232436E-2</v>
      </c>
      <c r="AR340" s="58"/>
      <c r="AS340" s="58"/>
      <c r="AT340" s="58"/>
      <c r="AU340" s="58"/>
      <c r="AV340" s="58"/>
      <c r="AW340" s="58"/>
      <c r="AX340" s="58"/>
      <c r="AY340" s="71"/>
      <c r="AZ340" s="58"/>
      <c r="BA340" s="58"/>
      <c r="BB340" s="58"/>
      <c r="BC340" s="58">
        <f t="shared" si="37"/>
        <v>1</v>
      </c>
      <c r="BD340" s="58">
        <f t="shared" si="38"/>
        <v>1.1118034548873231E-3</v>
      </c>
      <c r="BE340" s="58" t="e">
        <f t="shared" si="39"/>
        <v>#N/A</v>
      </c>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c r="CB340" s="58"/>
      <c r="CC340" s="58"/>
      <c r="CD340" s="58"/>
      <c r="CE340" s="58"/>
      <c r="CF340" s="58"/>
      <c r="CG340" s="58"/>
      <c r="CH340" s="58"/>
      <c r="CI340" s="58"/>
      <c r="CJ340" s="58"/>
      <c r="CK340" s="58"/>
      <c r="CL340" s="58"/>
      <c r="CM340" s="58"/>
      <c r="CN340" s="58"/>
      <c r="CO340" s="58"/>
      <c r="CP340" s="58"/>
      <c r="CQ340" s="58"/>
      <c r="CR340" s="58"/>
      <c r="CS340" s="58"/>
      <c r="CT340" s="58"/>
      <c r="CU340" s="58"/>
      <c r="CV340" s="58"/>
      <c r="CW340" s="58"/>
      <c r="CX340" s="58"/>
      <c r="CY340" s="58"/>
      <c r="CZ340" s="58"/>
      <c r="DA340" s="58"/>
      <c r="DB340" s="58"/>
      <c r="DC340" s="58"/>
      <c r="DD340" s="58"/>
      <c r="DE340" s="58"/>
      <c r="DF340" s="58"/>
      <c r="DG340" s="58"/>
      <c r="DH340" s="58"/>
      <c r="DI340" s="58"/>
      <c r="DJ340" s="58"/>
      <c r="DK340" s="58"/>
      <c r="DL340" s="58"/>
      <c r="DM340" s="58"/>
      <c r="DN340" s="58"/>
      <c r="DO340" s="58"/>
      <c r="DP340" s="58"/>
      <c r="DQ340" s="58"/>
      <c r="DR340" s="58"/>
      <c r="DS340" s="58"/>
      <c r="DT340" s="58"/>
      <c r="DU340" s="58"/>
      <c r="DV340" s="58"/>
      <c r="DW340" s="58"/>
      <c r="DX340" s="58"/>
      <c r="DY340" s="58"/>
      <c r="DZ340" s="58"/>
      <c r="EA340" s="58"/>
      <c r="EB340" s="58"/>
      <c r="EC340" s="58"/>
      <c r="ED340" s="58"/>
      <c r="EE340" s="58"/>
      <c r="EF340" s="58"/>
      <c r="EG340" s="58"/>
      <c r="EH340" s="58"/>
      <c r="EI340" s="58"/>
      <c r="EJ340" s="58"/>
      <c r="EK340" s="58"/>
      <c r="EL340" s="58"/>
      <c r="EM340" s="58"/>
      <c r="EN340" s="58"/>
      <c r="EO340" s="58"/>
    </row>
    <row r="341" spans="1:145" outlineLevel="1" x14ac:dyDescent="0.2">
      <c r="A341" s="16">
        <v>148</v>
      </c>
      <c r="B341" s="16">
        <v>0</v>
      </c>
      <c r="C341" s="1">
        <v>0.1017395056305694</v>
      </c>
      <c r="D341" s="1">
        <f t="shared" si="31"/>
        <v>-0.1017395056305694</v>
      </c>
      <c r="E341" s="1">
        <f t="shared" si="32"/>
        <v>0.21459033985817003</v>
      </c>
      <c r="F341" s="1">
        <f t="shared" si="33"/>
        <v>-0.46323896625626176</v>
      </c>
      <c r="G341" s="1">
        <f t="shared" si="34"/>
        <v>-0.33654540212492173</v>
      </c>
      <c r="H341" s="1">
        <v>0.15064487673040272</v>
      </c>
      <c r="I341" s="1">
        <f t="shared" si="35"/>
        <v>2.0088725240311765E-2</v>
      </c>
      <c r="J341" s="1">
        <f t="shared" si="36"/>
        <v>-0.36517329164622248</v>
      </c>
      <c r="AR341" s="58"/>
      <c r="AS341" s="58"/>
      <c r="AT341" s="58"/>
      <c r="AU341" s="58"/>
      <c r="AV341" s="58"/>
      <c r="AW341" s="58"/>
      <c r="AX341" s="58"/>
      <c r="AY341" s="71"/>
      <c r="AZ341" s="58"/>
      <c r="BA341" s="58"/>
      <c r="BB341" s="58"/>
      <c r="BC341" s="58">
        <f t="shared" si="37"/>
        <v>1</v>
      </c>
      <c r="BD341" s="58">
        <f t="shared" si="38"/>
        <v>0.1017395056305694</v>
      </c>
      <c r="BE341" s="58" t="e">
        <f t="shared" si="39"/>
        <v>#N/A</v>
      </c>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c r="CB341" s="58"/>
      <c r="CC341" s="58"/>
      <c r="CD341" s="58"/>
      <c r="CE341" s="58"/>
      <c r="CF341" s="58"/>
      <c r="CG341" s="58"/>
      <c r="CH341" s="58"/>
      <c r="CI341" s="58"/>
      <c r="CJ341" s="58"/>
      <c r="CK341" s="58"/>
      <c r="CL341" s="58"/>
      <c r="CM341" s="58"/>
      <c r="CN341" s="58"/>
      <c r="CO341" s="58"/>
      <c r="CP341" s="58"/>
      <c r="CQ341" s="58"/>
      <c r="CR341" s="58"/>
      <c r="CS341" s="58"/>
      <c r="CT341" s="58"/>
      <c r="CU341" s="58"/>
      <c r="CV341" s="58"/>
      <c r="CW341" s="58"/>
      <c r="CX341" s="58"/>
      <c r="CY341" s="58"/>
      <c r="CZ341" s="58"/>
      <c r="DA341" s="58"/>
      <c r="DB341" s="58"/>
      <c r="DC341" s="58"/>
      <c r="DD341" s="58"/>
      <c r="DE341" s="58"/>
      <c r="DF341" s="58"/>
      <c r="DG341" s="58"/>
      <c r="DH341" s="58"/>
      <c r="DI341" s="58"/>
      <c r="DJ341" s="58"/>
      <c r="DK341" s="58"/>
      <c r="DL341" s="58"/>
      <c r="DM341" s="58"/>
      <c r="DN341" s="58"/>
      <c r="DO341" s="58"/>
      <c r="DP341" s="58"/>
      <c r="DQ341" s="58"/>
      <c r="DR341" s="58"/>
      <c r="DS341" s="58"/>
      <c r="DT341" s="58"/>
      <c r="DU341" s="58"/>
      <c r="DV341" s="58"/>
      <c r="DW341" s="58"/>
      <c r="DX341" s="58"/>
      <c r="DY341" s="58"/>
      <c r="DZ341" s="58"/>
      <c r="EA341" s="58"/>
      <c r="EB341" s="58"/>
      <c r="EC341" s="58"/>
      <c r="ED341" s="58"/>
      <c r="EE341" s="58"/>
      <c r="EF341" s="58"/>
      <c r="EG341" s="58"/>
      <c r="EH341" s="58"/>
      <c r="EI341" s="58"/>
      <c r="EJ341" s="58"/>
      <c r="EK341" s="58"/>
      <c r="EL341" s="58"/>
      <c r="EM341" s="58"/>
      <c r="EN341" s="58"/>
      <c r="EO341" s="58"/>
    </row>
    <row r="342" spans="1:145" outlineLevel="1" x14ac:dyDescent="0.2">
      <c r="A342" s="16">
        <v>149</v>
      </c>
      <c r="B342" s="16">
        <v>0</v>
      </c>
      <c r="C342" s="1">
        <v>1.1416190916163926E-4</v>
      </c>
      <c r="D342" s="1">
        <f t="shared" si="31"/>
        <v>-1.1416190916163926E-4</v>
      </c>
      <c r="E342" s="1">
        <f t="shared" si="32"/>
        <v>2.283368522570983E-4</v>
      </c>
      <c r="F342" s="1">
        <f t="shared" si="33"/>
        <v>-1.511081904653412E-2</v>
      </c>
      <c r="G342" s="1">
        <f t="shared" si="34"/>
        <v>-1.0685267595674806E-2</v>
      </c>
      <c r="H342" s="1">
        <v>8.209836386290926E-4</v>
      </c>
      <c r="I342" s="1">
        <f t="shared" si="35"/>
        <v>9.3812779386727583E-8</v>
      </c>
      <c r="J342" s="1">
        <f t="shared" si="36"/>
        <v>-1.0689656513217101E-2</v>
      </c>
      <c r="AR342" s="58"/>
      <c r="AS342" s="58"/>
      <c r="AT342" s="58"/>
      <c r="AU342" s="58"/>
      <c r="AV342" s="58"/>
      <c r="AW342" s="58"/>
      <c r="AX342" s="58"/>
      <c r="AY342" s="71"/>
      <c r="AZ342" s="58"/>
      <c r="BA342" s="58"/>
      <c r="BB342" s="58"/>
      <c r="BC342" s="58">
        <f t="shared" si="37"/>
        <v>1</v>
      </c>
      <c r="BD342" s="58">
        <f t="shared" si="38"/>
        <v>1.1416190916163926E-4</v>
      </c>
      <c r="BE342" s="58" t="e">
        <f t="shared" si="39"/>
        <v>#N/A</v>
      </c>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c r="CB342" s="58"/>
      <c r="CC342" s="58"/>
      <c r="CD342" s="58"/>
      <c r="CE342" s="58"/>
      <c r="CF342" s="58"/>
      <c r="CG342" s="58"/>
      <c r="CH342" s="58"/>
      <c r="CI342" s="58"/>
      <c r="CJ342" s="58"/>
      <c r="CK342" s="58"/>
      <c r="CL342" s="58"/>
      <c r="CM342" s="58"/>
      <c r="CN342" s="58"/>
      <c r="CO342" s="58"/>
      <c r="CP342" s="58"/>
      <c r="CQ342" s="58"/>
      <c r="CR342" s="58"/>
      <c r="CS342" s="58"/>
      <c r="CT342" s="58"/>
      <c r="CU342" s="58"/>
      <c r="CV342" s="58"/>
      <c r="CW342" s="58"/>
      <c r="CX342" s="58"/>
      <c r="CY342" s="58"/>
      <c r="CZ342" s="58"/>
      <c r="DA342" s="58"/>
      <c r="DB342" s="58"/>
      <c r="DC342" s="58"/>
      <c r="DD342" s="58"/>
      <c r="DE342" s="58"/>
      <c r="DF342" s="58"/>
      <c r="DG342" s="58"/>
      <c r="DH342" s="58"/>
      <c r="DI342" s="58"/>
      <c r="DJ342" s="58"/>
      <c r="DK342" s="58"/>
      <c r="DL342" s="58"/>
      <c r="DM342" s="58"/>
      <c r="DN342" s="58"/>
      <c r="DO342" s="58"/>
      <c r="DP342" s="58"/>
      <c r="DQ342" s="58"/>
      <c r="DR342" s="58"/>
      <c r="DS342" s="58"/>
      <c r="DT342" s="58"/>
      <c r="DU342" s="58"/>
      <c r="DV342" s="58"/>
      <c r="DW342" s="58"/>
      <c r="DX342" s="58"/>
      <c r="DY342" s="58"/>
      <c r="DZ342" s="58"/>
      <c r="EA342" s="58"/>
      <c r="EB342" s="58"/>
      <c r="EC342" s="58"/>
      <c r="ED342" s="58"/>
      <c r="EE342" s="58"/>
      <c r="EF342" s="58"/>
      <c r="EG342" s="58"/>
      <c r="EH342" s="58"/>
      <c r="EI342" s="58"/>
      <c r="EJ342" s="58"/>
      <c r="EK342" s="58"/>
      <c r="EL342" s="58"/>
      <c r="EM342" s="58"/>
      <c r="EN342" s="58"/>
      <c r="EO342" s="58"/>
    </row>
    <row r="343" spans="1:145" outlineLevel="1" x14ac:dyDescent="0.2">
      <c r="A343" s="16">
        <v>150</v>
      </c>
      <c r="B343" s="16">
        <v>0</v>
      </c>
      <c r="C343" s="1">
        <v>8.9885300624815254E-5</v>
      </c>
      <c r="D343" s="1">
        <f t="shared" si="31"/>
        <v>-8.9885300624815254E-5</v>
      </c>
      <c r="E343" s="1">
        <f t="shared" si="32"/>
        <v>1.7977868110094074E-4</v>
      </c>
      <c r="F343" s="1">
        <f t="shared" si="33"/>
        <v>-1.340815725970354E-2</v>
      </c>
      <c r="G343" s="1">
        <f t="shared" si="34"/>
        <v>-9.4812119857307954E-3</v>
      </c>
      <c r="H343" s="1">
        <v>5.2576482934163222E-4</v>
      </c>
      <c r="I343" s="1">
        <f t="shared" si="35"/>
        <v>4.7287640150387336E-8</v>
      </c>
      <c r="J343" s="1">
        <f t="shared" si="36"/>
        <v>-9.4837054128919292E-3</v>
      </c>
      <c r="AR343" s="58"/>
      <c r="AS343" s="58"/>
      <c r="AT343" s="58"/>
      <c r="AU343" s="58"/>
      <c r="AV343" s="58"/>
      <c r="AW343" s="58"/>
      <c r="AX343" s="58"/>
      <c r="AY343" s="71"/>
      <c r="AZ343" s="58"/>
      <c r="BA343" s="58"/>
      <c r="BB343" s="58"/>
      <c r="BC343" s="58">
        <f t="shared" si="37"/>
        <v>1</v>
      </c>
      <c r="BD343" s="58">
        <f t="shared" si="38"/>
        <v>8.9885300624815254E-5</v>
      </c>
      <c r="BE343" s="58" t="e">
        <f t="shared" si="39"/>
        <v>#N/A</v>
      </c>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c r="CB343" s="58"/>
      <c r="CC343" s="58"/>
      <c r="CD343" s="58"/>
      <c r="CE343" s="58"/>
      <c r="CF343" s="58"/>
      <c r="CG343" s="58"/>
      <c r="CH343" s="58"/>
      <c r="CI343" s="58"/>
      <c r="CJ343" s="58"/>
      <c r="CK343" s="58"/>
      <c r="CL343" s="58"/>
      <c r="CM343" s="58"/>
      <c r="CN343" s="58"/>
      <c r="CO343" s="58"/>
      <c r="CP343" s="58"/>
      <c r="CQ343" s="58"/>
      <c r="CR343" s="58"/>
      <c r="CS343" s="58"/>
      <c r="CT343" s="58"/>
      <c r="CU343" s="58"/>
      <c r="CV343" s="58"/>
      <c r="CW343" s="58"/>
      <c r="CX343" s="58"/>
      <c r="CY343" s="58"/>
      <c r="CZ343" s="58"/>
      <c r="DA343" s="58"/>
      <c r="DB343" s="58"/>
      <c r="DC343" s="58"/>
      <c r="DD343" s="58"/>
      <c r="DE343" s="58"/>
      <c r="DF343" s="58"/>
      <c r="DG343" s="58"/>
      <c r="DH343" s="58"/>
      <c r="DI343" s="58"/>
      <c r="DJ343" s="58"/>
      <c r="DK343" s="58"/>
      <c r="DL343" s="58"/>
      <c r="DM343" s="58"/>
      <c r="DN343" s="58"/>
      <c r="DO343" s="58"/>
      <c r="DP343" s="58"/>
      <c r="DQ343" s="58"/>
      <c r="DR343" s="58"/>
      <c r="DS343" s="58"/>
      <c r="DT343" s="58"/>
      <c r="DU343" s="58"/>
      <c r="DV343" s="58"/>
      <c r="DW343" s="58"/>
      <c r="DX343" s="58"/>
      <c r="DY343" s="58"/>
      <c r="DZ343" s="58"/>
      <c r="EA343" s="58"/>
      <c r="EB343" s="58"/>
      <c r="EC343" s="58"/>
      <c r="ED343" s="58"/>
      <c r="EE343" s="58"/>
      <c r="EF343" s="58"/>
      <c r="EG343" s="58"/>
      <c r="EH343" s="58"/>
      <c r="EI343" s="58"/>
      <c r="EJ343" s="58"/>
      <c r="EK343" s="58"/>
      <c r="EL343" s="58"/>
      <c r="EM343" s="58"/>
      <c r="EN343" s="58"/>
      <c r="EO343" s="58"/>
    </row>
    <row r="344" spans="1:145" outlineLevel="1" x14ac:dyDescent="0.2">
      <c r="A344" s="16">
        <v>151</v>
      </c>
      <c r="B344" s="16">
        <v>0</v>
      </c>
      <c r="C344" s="1">
        <v>1.207815723497067E-7</v>
      </c>
      <c r="D344" s="1">
        <f t="shared" si="31"/>
        <v>-1.207815723497067E-7</v>
      </c>
      <c r="E344" s="1">
        <f t="shared" si="32"/>
        <v>2.4156315932014179E-7</v>
      </c>
      <c r="F344" s="1">
        <f t="shared" si="33"/>
        <v>-4.9149075201893858E-4</v>
      </c>
      <c r="G344" s="1">
        <f t="shared" si="34"/>
        <v>-3.4753645411366086E-4</v>
      </c>
      <c r="H344" s="1">
        <v>2.0354453520855755E-6</v>
      </c>
      <c r="I344" s="1">
        <f t="shared" si="35"/>
        <v>2.4584482015395819E-13</v>
      </c>
      <c r="J344" s="1">
        <f t="shared" si="36"/>
        <v>-3.4753680780993094E-4</v>
      </c>
      <c r="AR344" s="58"/>
      <c r="AS344" s="58"/>
      <c r="AT344" s="58"/>
      <c r="AU344" s="58"/>
      <c r="AV344" s="58"/>
      <c r="AW344" s="58"/>
      <c r="AX344" s="58"/>
      <c r="AY344" s="71"/>
      <c r="AZ344" s="58"/>
      <c r="BA344" s="58"/>
      <c r="BB344" s="58"/>
      <c r="BC344" s="58">
        <f t="shared" si="37"/>
        <v>1</v>
      </c>
      <c r="BD344" s="58">
        <f t="shared" si="38"/>
        <v>1.207815723497067E-7</v>
      </c>
      <c r="BE344" s="58" t="e">
        <f t="shared" si="39"/>
        <v>#N/A</v>
      </c>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c r="CH344" s="58"/>
      <c r="CI344" s="58"/>
      <c r="CJ344" s="58"/>
      <c r="CK344" s="58"/>
      <c r="CL344" s="58"/>
      <c r="CM344" s="58"/>
      <c r="CN344" s="58"/>
      <c r="CO344" s="58"/>
      <c r="CP344" s="58"/>
      <c r="CQ344" s="58"/>
      <c r="CR344" s="58"/>
      <c r="CS344" s="58"/>
      <c r="CT344" s="58"/>
      <c r="CU344" s="58"/>
      <c r="CV344" s="58"/>
      <c r="CW344" s="58"/>
      <c r="CX344" s="58"/>
      <c r="CY344" s="58"/>
      <c r="CZ344" s="58"/>
      <c r="DA344" s="58"/>
      <c r="DB344" s="58"/>
      <c r="DC344" s="58"/>
      <c r="DD344" s="58"/>
      <c r="DE344" s="58"/>
      <c r="DF344" s="58"/>
      <c r="DG344" s="58"/>
      <c r="DH344" s="58"/>
      <c r="DI344" s="58"/>
      <c r="DJ344" s="58"/>
      <c r="DK344" s="58"/>
      <c r="DL344" s="58"/>
      <c r="DM344" s="58"/>
      <c r="DN344" s="58"/>
      <c r="DO344" s="58"/>
      <c r="DP344" s="58"/>
      <c r="DQ344" s="58"/>
      <c r="DR344" s="58"/>
      <c r="DS344" s="58"/>
      <c r="DT344" s="58"/>
      <c r="DU344" s="58"/>
      <c r="DV344" s="58"/>
      <c r="DW344" s="58"/>
      <c r="DX344" s="58"/>
      <c r="DY344" s="58"/>
      <c r="DZ344" s="58"/>
      <c r="EA344" s="58"/>
      <c r="EB344" s="58"/>
      <c r="EC344" s="58"/>
      <c r="ED344" s="58"/>
      <c r="EE344" s="58"/>
      <c r="EF344" s="58"/>
      <c r="EG344" s="58"/>
      <c r="EH344" s="58"/>
      <c r="EI344" s="58"/>
      <c r="EJ344" s="58"/>
      <c r="EK344" s="58"/>
      <c r="EL344" s="58"/>
      <c r="EM344" s="58"/>
      <c r="EN344" s="58"/>
      <c r="EO344" s="58"/>
    </row>
    <row r="345" spans="1:145" outlineLevel="1" x14ac:dyDescent="0.2">
      <c r="A345" s="16">
        <v>152</v>
      </c>
      <c r="B345" s="16">
        <v>0</v>
      </c>
      <c r="C345" s="1">
        <v>2.1199278173602357E-6</v>
      </c>
      <c r="D345" s="1">
        <f t="shared" si="31"/>
        <v>-2.1199278173602357E-6</v>
      </c>
      <c r="E345" s="1">
        <f t="shared" si="32"/>
        <v>4.2398601288391344E-6</v>
      </c>
      <c r="F345" s="1">
        <f t="shared" si="33"/>
        <v>-2.0590920641970177E-3</v>
      </c>
      <c r="G345" s="1">
        <f t="shared" si="34"/>
        <v>-1.4559987333317684E-3</v>
      </c>
      <c r="H345" s="1">
        <v>2.8917638799921018E-5</v>
      </c>
      <c r="I345" s="1">
        <f t="shared" si="35"/>
        <v>6.1305209665098991E-11</v>
      </c>
      <c r="J345" s="1">
        <f t="shared" si="36"/>
        <v>-1.4560197858110924E-3</v>
      </c>
      <c r="AR345" s="58"/>
      <c r="AS345" s="58"/>
      <c r="AT345" s="58"/>
      <c r="AU345" s="58"/>
      <c r="AV345" s="58"/>
      <c r="AW345" s="58"/>
      <c r="AX345" s="58"/>
      <c r="AY345" s="71"/>
      <c r="AZ345" s="58"/>
      <c r="BA345" s="58"/>
      <c r="BB345" s="58"/>
      <c r="BC345" s="58">
        <f t="shared" si="37"/>
        <v>1</v>
      </c>
      <c r="BD345" s="58">
        <f t="shared" si="38"/>
        <v>2.1199278173602357E-6</v>
      </c>
      <c r="BE345" s="58" t="e">
        <f t="shared" si="39"/>
        <v>#N/A</v>
      </c>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c r="CH345" s="58"/>
      <c r="CI345" s="58"/>
      <c r="CJ345" s="58"/>
      <c r="CK345" s="58"/>
      <c r="CL345" s="58"/>
      <c r="CM345" s="58"/>
      <c r="CN345" s="58"/>
      <c r="CO345" s="58"/>
      <c r="CP345" s="58"/>
      <c r="CQ345" s="58"/>
      <c r="CR345" s="58"/>
      <c r="CS345" s="58"/>
      <c r="CT345" s="58"/>
      <c r="CU345" s="58"/>
      <c r="CV345" s="58"/>
      <c r="CW345" s="58"/>
      <c r="CX345" s="58"/>
      <c r="CY345" s="58"/>
      <c r="CZ345" s="58"/>
      <c r="DA345" s="58"/>
      <c r="DB345" s="58"/>
      <c r="DC345" s="58"/>
      <c r="DD345" s="58"/>
      <c r="DE345" s="58"/>
      <c r="DF345" s="58"/>
      <c r="DG345" s="58"/>
      <c r="DH345" s="58"/>
      <c r="DI345" s="58"/>
      <c r="DJ345" s="58"/>
      <c r="DK345" s="58"/>
      <c r="DL345" s="58"/>
      <c r="DM345" s="58"/>
      <c r="DN345" s="58"/>
      <c r="DO345" s="58"/>
      <c r="DP345" s="58"/>
      <c r="DQ345" s="58"/>
      <c r="DR345" s="58"/>
      <c r="DS345" s="58"/>
      <c r="DT345" s="58"/>
      <c r="DU345" s="58"/>
      <c r="DV345" s="58"/>
      <c r="DW345" s="58"/>
      <c r="DX345" s="58"/>
      <c r="DY345" s="58"/>
      <c r="DZ345" s="58"/>
      <c r="EA345" s="58"/>
      <c r="EB345" s="58"/>
      <c r="EC345" s="58"/>
      <c r="ED345" s="58"/>
      <c r="EE345" s="58"/>
      <c r="EF345" s="58"/>
      <c r="EG345" s="58"/>
      <c r="EH345" s="58"/>
      <c r="EI345" s="58"/>
      <c r="EJ345" s="58"/>
      <c r="EK345" s="58"/>
      <c r="EL345" s="58"/>
      <c r="EM345" s="58"/>
      <c r="EN345" s="58"/>
      <c r="EO345" s="58"/>
    </row>
    <row r="346" spans="1:145" outlineLevel="1" x14ac:dyDescent="0.2">
      <c r="A346" s="16">
        <v>153</v>
      </c>
      <c r="B346" s="16">
        <v>0</v>
      </c>
      <c r="C346" s="1">
        <v>2.9078570814988955E-3</v>
      </c>
      <c r="D346" s="1">
        <f t="shared" si="31"/>
        <v>-2.9078570814988955E-3</v>
      </c>
      <c r="E346" s="1">
        <f t="shared" si="32"/>
        <v>5.8241862234842288E-3</v>
      </c>
      <c r="F346" s="1">
        <f t="shared" si="33"/>
        <v>-7.6316356198944849E-2</v>
      </c>
      <c r="G346" s="1">
        <f t="shared" si="34"/>
        <v>-5.4003123740977162E-2</v>
      </c>
      <c r="H346" s="1">
        <v>1.6507955879788913E-2</v>
      </c>
      <c r="I346" s="1">
        <f t="shared" si="35"/>
        <v>4.8950847121554955E-5</v>
      </c>
      <c r="J346" s="1">
        <f t="shared" si="36"/>
        <v>-5.445446006439552E-2</v>
      </c>
      <c r="AR346" s="58"/>
      <c r="AS346" s="58"/>
      <c r="AT346" s="58"/>
      <c r="AU346" s="58"/>
      <c r="AV346" s="58"/>
      <c r="AW346" s="58"/>
      <c r="AX346" s="58"/>
      <c r="AY346" s="71"/>
      <c r="AZ346" s="58"/>
      <c r="BA346" s="58"/>
      <c r="BB346" s="58"/>
      <c r="BC346" s="58">
        <f t="shared" si="37"/>
        <v>1</v>
      </c>
      <c r="BD346" s="58">
        <f t="shared" si="38"/>
        <v>2.9078570814988955E-3</v>
      </c>
      <c r="BE346" s="58" t="e">
        <f t="shared" si="39"/>
        <v>#N/A</v>
      </c>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c r="CH346" s="58"/>
      <c r="CI346" s="58"/>
      <c r="CJ346" s="58"/>
      <c r="CK346" s="58"/>
      <c r="CL346" s="58"/>
      <c r="CM346" s="58"/>
      <c r="CN346" s="58"/>
      <c r="CO346" s="58"/>
      <c r="CP346" s="58"/>
      <c r="CQ346" s="58"/>
      <c r="CR346" s="58"/>
      <c r="CS346" s="58"/>
      <c r="CT346" s="58"/>
      <c r="CU346" s="58"/>
      <c r="CV346" s="58"/>
      <c r="CW346" s="58"/>
      <c r="CX346" s="58"/>
      <c r="CY346" s="58"/>
      <c r="CZ346" s="58"/>
      <c r="DA346" s="58"/>
      <c r="DB346" s="58"/>
      <c r="DC346" s="58"/>
      <c r="DD346" s="58"/>
      <c r="DE346" s="58"/>
      <c r="DF346" s="58"/>
      <c r="DG346" s="58"/>
      <c r="DH346" s="58"/>
      <c r="DI346" s="58"/>
      <c r="DJ346" s="58"/>
      <c r="DK346" s="58"/>
      <c r="DL346" s="58"/>
      <c r="DM346" s="58"/>
      <c r="DN346" s="58"/>
      <c r="DO346" s="58"/>
      <c r="DP346" s="58"/>
      <c r="DQ346" s="58"/>
      <c r="DR346" s="58"/>
      <c r="DS346" s="58"/>
      <c r="DT346" s="58"/>
      <c r="DU346" s="58"/>
      <c r="DV346" s="58"/>
      <c r="DW346" s="58"/>
      <c r="DX346" s="58"/>
      <c r="DY346" s="58"/>
      <c r="DZ346" s="58"/>
      <c r="EA346" s="58"/>
      <c r="EB346" s="58"/>
      <c r="EC346" s="58"/>
      <c r="ED346" s="58"/>
      <c r="EE346" s="58"/>
      <c r="EF346" s="58"/>
      <c r="EG346" s="58"/>
      <c r="EH346" s="58"/>
      <c r="EI346" s="58"/>
      <c r="EJ346" s="58"/>
      <c r="EK346" s="58"/>
      <c r="EL346" s="58"/>
      <c r="EM346" s="58"/>
      <c r="EN346" s="58"/>
      <c r="EO346" s="58"/>
    </row>
    <row r="347" spans="1:145" outlineLevel="1" x14ac:dyDescent="0.2">
      <c r="A347" s="16">
        <v>154</v>
      </c>
      <c r="B347" s="16">
        <v>0</v>
      </c>
      <c r="C347" s="1">
        <v>5.3295943631232246E-5</v>
      </c>
      <c r="D347" s="1">
        <f t="shared" si="31"/>
        <v>-5.3295943631232246E-5</v>
      </c>
      <c r="E347" s="1">
        <f t="shared" si="32"/>
        <v>1.0659472782117136E-4</v>
      </c>
      <c r="F347" s="1">
        <f t="shared" si="33"/>
        <v>-1.0324472278095929E-2</v>
      </c>
      <c r="G347" s="1">
        <f t="shared" si="34"/>
        <v>-7.300601635497771E-3</v>
      </c>
      <c r="H347" s="1">
        <v>3.8902115081470223E-4</v>
      </c>
      <c r="I347" s="1">
        <f t="shared" si="35"/>
        <v>2.0742423623668616E-8</v>
      </c>
      <c r="J347" s="1">
        <f t="shared" si="36"/>
        <v>-7.3020220941775026E-3</v>
      </c>
      <c r="AR347" s="58"/>
      <c r="AS347" s="58"/>
      <c r="AT347" s="58"/>
      <c r="AU347" s="58"/>
      <c r="AV347" s="58"/>
      <c r="AW347" s="58"/>
      <c r="AX347" s="58"/>
      <c r="AY347" s="71"/>
      <c r="AZ347" s="58"/>
      <c r="BA347" s="58"/>
      <c r="BB347" s="58"/>
      <c r="BC347" s="58">
        <f t="shared" si="37"/>
        <v>1</v>
      </c>
      <c r="BD347" s="58">
        <f t="shared" si="38"/>
        <v>5.3295943631232246E-5</v>
      </c>
      <c r="BE347" s="58" t="e">
        <f t="shared" si="39"/>
        <v>#N/A</v>
      </c>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c r="CB347" s="58"/>
      <c r="CC347" s="58"/>
      <c r="CD347" s="58"/>
      <c r="CE347" s="58"/>
      <c r="CF347" s="58"/>
      <c r="CG347" s="58"/>
      <c r="CH347" s="58"/>
      <c r="CI347" s="58"/>
      <c r="CJ347" s="58"/>
      <c r="CK347" s="58"/>
      <c r="CL347" s="58"/>
      <c r="CM347" s="58"/>
      <c r="CN347" s="58"/>
      <c r="CO347" s="58"/>
      <c r="CP347" s="58"/>
      <c r="CQ347" s="58"/>
      <c r="CR347" s="58"/>
      <c r="CS347" s="58"/>
      <c r="CT347" s="58"/>
      <c r="CU347" s="58"/>
      <c r="CV347" s="58"/>
      <c r="CW347" s="58"/>
      <c r="CX347" s="58"/>
      <c r="CY347" s="58"/>
      <c r="CZ347" s="58"/>
      <c r="DA347" s="58"/>
      <c r="DB347" s="58"/>
      <c r="DC347" s="58"/>
      <c r="DD347" s="58"/>
      <c r="DE347" s="58"/>
      <c r="DF347" s="58"/>
      <c r="DG347" s="58"/>
      <c r="DH347" s="58"/>
      <c r="DI347" s="58"/>
      <c r="DJ347" s="58"/>
      <c r="DK347" s="58"/>
      <c r="DL347" s="58"/>
      <c r="DM347" s="58"/>
      <c r="DN347" s="58"/>
      <c r="DO347" s="58"/>
      <c r="DP347" s="58"/>
      <c r="DQ347" s="58"/>
      <c r="DR347" s="58"/>
      <c r="DS347" s="58"/>
      <c r="DT347" s="58"/>
      <c r="DU347" s="58"/>
      <c r="DV347" s="58"/>
      <c r="DW347" s="58"/>
      <c r="DX347" s="58"/>
      <c r="DY347" s="58"/>
      <c r="DZ347" s="58"/>
      <c r="EA347" s="58"/>
      <c r="EB347" s="58"/>
      <c r="EC347" s="58"/>
      <c r="ED347" s="58"/>
      <c r="EE347" s="58"/>
      <c r="EF347" s="58"/>
      <c r="EG347" s="58"/>
      <c r="EH347" s="58"/>
      <c r="EI347" s="58"/>
      <c r="EJ347" s="58"/>
      <c r="EK347" s="58"/>
      <c r="EL347" s="58"/>
      <c r="EM347" s="58"/>
      <c r="EN347" s="58"/>
      <c r="EO347" s="58"/>
    </row>
    <row r="348" spans="1:145" outlineLevel="1" x14ac:dyDescent="0.2">
      <c r="A348" s="16">
        <v>155</v>
      </c>
      <c r="B348" s="16">
        <v>0</v>
      </c>
      <c r="C348" s="1">
        <v>1.8260511832326964E-2</v>
      </c>
      <c r="D348" s="1">
        <f t="shared" si="31"/>
        <v>-1.8260511832326964E-2</v>
      </c>
      <c r="E348" s="1">
        <f t="shared" si="32"/>
        <v>3.6858585641575306E-2</v>
      </c>
      <c r="F348" s="1">
        <f t="shared" si="33"/>
        <v>-0.19198589959050458</v>
      </c>
      <c r="G348" s="1">
        <f t="shared" si="34"/>
        <v>-0.13638240458060658</v>
      </c>
      <c r="H348" s="1">
        <v>3.4040227746354387E-2</v>
      </c>
      <c r="I348" s="1">
        <f t="shared" si="35"/>
        <v>6.5546590055719917E-4</v>
      </c>
      <c r="J348" s="1">
        <f t="shared" si="36"/>
        <v>-0.13876464311828665</v>
      </c>
      <c r="AR348" s="58"/>
      <c r="AS348" s="58"/>
      <c r="AT348" s="58"/>
      <c r="AU348" s="58"/>
      <c r="AV348" s="58"/>
      <c r="AW348" s="58"/>
      <c r="AX348" s="58"/>
      <c r="AY348" s="71"/>
      <c r="AZ348" s="58"/>
      <c r="BA348" s="58"/>
      <c r="BB348" s="58"/>
      <c r="BC348" s="58">
        <f t="shared" si="37"/>
        <v>1</v>
      </c>
      <c r="BD348" s="58">
        <f t="shared" si="38"/>
        <v>1.8260511832326964E-2</v>
      </c>
      <c r="BE348" s="58" t="e">
        <f t="shared" si="39"/>
        <v>#N/A</v>
      </c>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c r="CB348" s="58"/>
      <c r="CC348" s="58"/>
      <c r="CD348" s="58"/>
      <c r="CE348" s="58"/>
      <c r="CF348" s="58"/>
      <c r="CG348" s="58"/>
      <c r="CH348" s="58"/>
      <c r="CI348" s="58"/>
      <c r="CJ348" s="58"/>
      <c r="CK348" s="58"/>
      <c r="CL348" s="58"/>
      <c r="CM348" s="58"/>
      <c r="CN348" s="58"/>
      <c r="CO348" s="58"/>
      <c r="CP348" s="58"/>
      <c r="CQ348" s="58"/>
      <c r="CR348" s="58"/>
      <c r="CS348" s="58"/>
      <c r="CT348" s="58"/>
      <c r="CU348" s="58"/>
      <c r="CV348" s="58"/>
      <c r="CW348" s="58"/>
      <c r="CX348" s="58"/>
      <c r="CY348" s="58"/>
      <c r="CZ348" s="58"/>
      <c r="DA348" s="58"/>
      <c r="DB348" s="58"/>
      <c r="DC348" s="58"/>
      <c r="DD348" s="58"/>
      <c r="DE348" s="58"/>
      <c r="DF348" s="58"/>
      <c r="DG348" s="58"/>
      <c r="DH348" s="58"/>
      <c r="DI348" s="58"/>
      <c r="DJ348" s="58"/>
      <c r="DK348" s="58"/>
      <c r="DL348" s="58"/>
      <c r="DM348" s="58"/>
      <c r="DN348" s="58"/>
      <c r="DO348" s="58"/>
      <c r="DP348" s="58"/>
      <c r="DQ348" s="58"/>
      <c r="DR348" s="58"/>
      <c r="DS348" s="58"/>
      <c r="DT348" s="58"/>
      <c r="DU348" s="58"/>
      <c r="DV348" s="58"/>
      <c r="DW348" s="58"/>
      <c r="DX348" s="58"/>
      <c r="DY348" s="58"/>
      <c r="DZ348" s="58"/>
      <c r="EA348" s="58"/>
      <c r="EB348" s="58"/>
      <c r="EC348" s="58"/>
      <c r="ED348" s="58"/>
      <c r="EE348" s="58"/>
      <c r="EF348" s="58"/>
      <c r="EG348" s="58"/>
      <c r="EH348" s="58"/>
      <c r="EI348" s="58"/>
      <c r="EJ348" s="58"/>
      <c r="EK348" s="58"/>
      <c r="EL348" s="58"/>
      <c r="EM348" s="58"/>
      <c r="EN348" s="58"/>
      <c r="EO348" s="58"/>
    </row>
    <row r="349" spans="1:145" outlineLevel="1" x14ac:dyDescent="0.2">
      <c r="A349" s="16">
        <v>156</v>
      </c>
      <c r="B349" s="16">
        <v>0</v>
      </c>
      <c r="C349" s="1">
        <v>0.56839795395595927</v>
      </c>
      <c r="D349" s="1">
        <f t="shared" si="31"/>
        <v>-0.56839795395595927</v>
      </c>
      <c r="E349" s="1">
        <f t="shared" si="32"/>
        <v>1.6805026100137801</v>
      </c>
      <c r="F349" s="1">
        <f t="shared" si="33"/>
        <v>-1.2963420112045201</v>
      </c>
      <c r="G349" s="1">
        <f t="shared" si="34"/>
        <v>-1.1475840555490646</v>
      </c>
      <c r="H349" s="1">
        <v>0.43620011085816157</v>
      </c>
      <c r="I349" s="1">
        <f t="shared" si="35"/>
        <v>1.018895857616861</v>
      </c>
      <c r="J349" s="1">
        <f t="shared" si="36"/>
        <v>-1.528347153681813</v>
      </c>
      <c r="AR349" s="58"/>
      <c r="AS349" s="58"/>
      <c r="AT349" s="58"/>
      <c r="AU349" s="58"/>
      <c r="AV349" s="58"/>
      <c r="AW349" s="58"/>
      <c r="AX349" s="58"/>
      <c r="AY349" s="71"/>
      <c r="AZ349" s="58"/>
      <c r="BA349" s="58"/>
      <c r="BB349" s="58"/>
      <c r="BC349" s="58">
        <f t="shared" si="37"/>
        <v>1</v>
      </c>
      <c r="BD349" s="58">
        <f t="shared" si="38"/>
        <v>0.56839795395595927</v>
      </c>
      <c r="BE349" s="58" t="e">
        <f t="shared" si="39"/>
        <v>#N/A</v>
      </c>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c r="CB349" s="58"/>
      <c r="CC349" s="58"/>
      <c r="CD349" s="58"/>
      <c r="CE349" s="58"/>
      <c r="CF349" s="58"/>
      <c r="CG349" s="58"/>
      <c r="CH349" s="58"/>
      <c r="CI349" s="58"/>
      <c r="CJ349" s="58"/>
      <c r="CK349" s="58"/>
      <c r="CL349" s="58"/>
      <c r="CM349" s="58"/>
      <c r="CN349" s="58"/>
      <c r="CO349" s="58"/>
      <c r="CP349" s="58"/>
      <c r="CQ349" s="58"/>
      <c r="CR349" s="58"/>
      <c r="CS349" s="58"/>
      <c r="CT349" s="58"/>
      <c r="CU349" s="58"/>
      <c r="CV349" s="58"/>
      <c r="CW349" s="58"/>
      <c r="CX349" s="58"/>
      <c r="CY349" s="58"/>
      <c r="CZ349" s="58"/>
      <c r="DA349" s="58"/>
      <c r="DB349" s="58"/>
      <c r="DC349" s="58"/>
      <c r="DD349" s="58"/>
      <c r="DE349" s="58"/>
      <c r="DF349" s="58"/>
      <c r="DG349" s="58"/>
      <c r="DH349" s="58"/>
      <c r="DI349" s="58"/>
      <c r="DJ349" s="58"/>
      <c r="DK349" s="58"/>
      <c r="DL349" s="58"/>
      <c r="DM349" s="58"/>
      <c r="DN349" s="58"/>
      <c r="DO349" s="58"/>
      <c r="DP349" s="58"/>
      <c r="DQ349" s="58"/>
      <c r="DR349" s="58"/>
      <c r="DS349" s="58"/>
      <c r="DT349" s="58"/>
      <c r="DU349" s="58"/>
      <c r="DV349" s="58"/>
      <c r="DW349" s="58"/>
      <c r="DX349" s="58"/>
      <c r="DY349" s="58"/>
      <c r="DZ349" s="58"/>
      <c r="EA349" s="58"/>
      <c r="EB349" s="58"/>
      <c r="EC349" s="58"/>
      <c r="ED349" s="58"/>
      <c r="EE349" s="58"/>
      <c r="EF349" s="58"/>
      <c r="EG349" s="58"/>
      <c r="EH349" s="58"/>
      <c r="EI349" s="58"/>
      <c r="EJ349" s="58"/>
      <c r="EK349" s="58"/>
      <c r="EL349" s="58"/>
      <c r="EM349" s="58"/>
      <c r="EN349" s="58"/>
      <c r="EO349" s="58"/>
    </row>
    <row r="350" spans="1:145" outlineLevel="1" x14ac:dyDescent="0.2">
      <c r="A350" s="16">
        <v>157</v>
      </c>
      <c r="B350" s="16">
        <v>0</v>
      </c>
      <c r="C350" s="1">
        <v>3.245058526501689E-8</v>
      </c>
      <c r="D350" s="1">
        <f t="shared" si="31"/>
        <v>-3.245058526501689E-8</v>
      </c>
      <c r="E350" s="1">
        <f t="shared" si="32"/>
        <v>6.4901171383253045E-8</v>
      </c>
      <c r="F350" s="1">
        <f t="shared" si="33"/>
        <v>-2.5475708308750328E-4</v>
      </c>
      <c r="G350" s="1">
        <f t="shared" si="34"/>
        <v>-1.8014046274520727E-4</v>
      </c>
      <c r="H350" s="1">
        <v>6.5542407722605848E-7</v>
      </c>
      <c r="I350" s="1">
        <f t="shared" si="35"/>
        <v>2.1268909533112737E-14</v>
      </c>
      <c r="J350" s="1">
        <f t="shared" si="36"/>
        <v>-1.8014052177943459E-4</v>
      </c>
      <c r="AR350" s="58"/>
      <c r="AS350" s="58"/>
      <c r="AT350" s="58"/>
      <c r="AU350" s="58"/>
      <c r="AV350" s="58"/>
      <c r="AW350" s="58"/>
      <c r="AX350" s="58"/>
      <c r="AY350" s="71"/>
      <c r="AZ350" s="58"/>
      <c r="BA350" s="58"/>
      <c r="BB350" s="58"/>
      <c r="BC350" s="58">
        <f t="shared" si="37"/>
        <v>1</v>
      </c>
      <c r="BD350" s="58">
        <f t="shared" si="38"/>
        <v>3.245058526501689E-8</v>
      </c>
      <c r="BE350" s="58" t="e">
        <f t="shared" si="39"/>
        <v>#N/A</v>
      </c>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c r="CB350" s="58"/>
      <c r="CC350" s="58"/>
      <c r="CD350" s="58"/>
      <c r="CE350" s="58"/>
      <c r="CF350" s="58"/>
      <c r="CG350" s="58"/>
      <c r="CH350" s="58"/>
      <c r="CI350" s="58"/>
      <c r="CJ350" s="58"/>
      <c r="CK350" s="58"/>
      <c r="CL350" s="58"/>
      <c r="CM350" s="58"/>
      <c r="CN350" s="58"/>
      <c r="CO350" s="58"/>
      <c r="CP350" s="58"/>
      <c r="CQ350" s="58"/>
      <c r="CR350" s="58"/>
      <c r="CS350" s="58"/>
      <c r="CT350" s="58"/>
      <c r="CU350" s="58"/>
      <c r="CV350" s="58"/>
      <c r="CW350" s="58"/>
      <c r="CX350" s="58"/>
      <c r="CY350" s="58"/>
      <c r="CZ350" s="58"/>
      <c r="DA350" s="58"/>
      <c r="DB350" s="58"/>
      <c r="DC350" s="58"/>
      <c r="DD350" s="58"/>
      <c r="DE350" s="58"/>
      <c r="DF350" s="58"/>
      <c r="DG350" s="58"/>
      <c r="DH350" s="58"/>
      <c r="DI350" s="58"/>
      <c r="DJ350" s="58"/>
      <c r="DK350" s="58"/>
      <c r="DL350" s="58"/>
      <c r="DM350" s="58"/>
      <c r="DN350" s="58"/>
      <c r="DO350" s="58"/>
      <c r="DP350" s="58"/>
      <c r="DQ350" s="58"/>
      <c r="DR350" s="58"/>
      <c r="DS350" s="58"/>
      <c r="DT350" s="58"/>
      <c r="DU350" s="58"/>
      <c r="DV350" s="58"/>
      <c r="DW350" s="58"/>
      <c r="DX350" s="58"/>
      <c r="DY350" s="58"/>
      <c r="DZ350" s="58"/>
      <c r="EA350" s="58"/>
      <c r="EB350" s="58"/>
      <c r="EC350" s="58"/>
      <c r="ED350" s="58"/>
      <c r="EE350" s="58"/>
      <c r="EF350" s="58"/>
      <c r="EG350" s="58"/>
      <c r="EH350" s="58"/>
      <c r="EI350" s="58"/>
      <c r="EJ350" s="58"/>
      <c r="EK350" s="58"/>
      <c r="EL350" s="58"/>
      <c r="EM350" s="58"/>
      <c r="EN350" s="58"/>
      <c r="EO350" s="58"/>
    </row>
    <row r="351" spans="1:145" outlineLevel="1" x14ac:dyDescent="0.2">
      <c r="A351" s="16">
        <v>158</v>
      </c>
      <c r="B351" s="16">
        <v>0</v>
      </c>
      <c r="C351" s="1">
        <v>2.879307723524813E-2</v>
      </c>
      <c r="D351" s="1">
        <f t="shared" si="31"/>
        <v>-2.879307723524813E-2</v>
      </c>
      <c r="E351" s="1">
        <f t="shared" si="32"/>
        <v>5.8431461299278162E-2</v>
      </c>
      <c r="F351" s="1">
        <f t="shared" si="33"/>
        <v>-0.24172600459875673</v>
      </c>
      <c r="G351" s="1">
        <f t="shared" si="34"/>
        <v>-0.17218216187496493</v>
      </c>
      <c r="H351" s="1">
        <v>5.3616096510693712E-2</v>
      </c>
      <c r="I351" s="1">
        <f t="shared" si="35"/>
        <v>1.6795934024595681E-3</v>
      </c>
      <c r="J351" s="1">
        <f t="shared" si="36"/>
        <v>-0.17699234523107543</v>
      </c>
      <c r="AR351" s="58"/>
      <c r="AS351" s="58"/>
      <c r="AT351" s="58"/>
      <c r="AU351" s="58"/>
      <c r="AV351" s="58"/>
      <c r="AW351" s="58"/>
      <c r="AX351" s="58"/>
      <c r="AY351" s="71"/>
      <c r="AZ351" s="58"/>
      <c r="BA351" s="58"/>
      <c r="BB351" s="58"/>
      <c r="BC351" s="58">
        <f t="shared" si="37"/>
        <v>1</v>
      </c>
      <c r="BD351" s="58">
        <f t="shared" si="38"/>
        <v>2.879307723524813E-2</v>
      </c>
      <c r="BE351" s="58" t="e">
        <f t="shared" si="39"/>
        <v>#N/A</v>
      </c>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c r="CB351" s="58"/>
      <c r="CC351" s="58"/>
      <c r="CD351" s="58"/>
      <c r="CE351" s="58"/>
      <c r="CF351" s="58"/>
      <c r="CG351" s="58"/>
      <c r="CH351" s="58"/>
      <c r="CI351" s="58"/>
      <c r="CJ351" s="58"/>
      <c r="CK351" s="58"/>
      <c r="CL351" s="58"/>
      <c r="CM351" s="58"/>
      <c r="CN351" s="58"/>
      <c r="CO351" s="58"/>
      <c r="CP351" s="58"/>
      <c r="CQ351" s="58"/>
      <c r="CR351" s="58"/>
      <c r="CS351" s="58"/>
      <c r="CT351" s="58"/>
      <c r="CU351" s="58"/>
      <c r="CV351" s="58"/>
      <c r="CW351" s="58"/>
      <c r="CX351" s="58"/>
      <c r="CY351" s="58"/>
      <c r="CZ351" s="58"/>
      <c r="DA351" s="58"/>
      <c r="DB351" s="58"/>
      <c r="DC351" s="58"/>
      <c r="DD351" s="58"/>
      <c r="DE351" s="58"/>
      <c r="DF351" s="58"/>
      <c r="DG351" s="58"/>
      <c r="DH351" s="58"/>
      <c r="DI351" s="58"/>
      <c r="DJ351" s="58"/>
      <c r="DK351" s="58"/>
      <c r="DL351" s="58"/>
      <c r="DM351" s="58"/>
      <c r="DN351" s="58"/>
      <c r="DO351" s="58"/>
      <c r="DP351" s="58"/>
      <c r="DQ351" s="58"/>
      <c r="DR351" s="58"/>
      <c r="DS351" s="58"/>
      <c r="DT351" s="58"/>
      <c r="DU351" s="58"/>
      <c r="DV351" s="58"/>
      <c r="DW351" s="58"/>
      <c r="DX351" s="58"/>
      <c r="DY351" s="58"/>
      <c r="DZ351" s="58"/>
      <c r="EA351" s="58"/>
      <c r="EB351" s="58"/>
      <c r="EC351" s="58"/>
      <c r="ED351" s="58"/>
      <c r="EE351" s="58"/>
      <c r="EF351" s="58"/>
      <c r="EG351" s="58"/>
      <c r="EH351" s="58"/>
      <c r="EI351" s="58"/>
      <c r="EJ351" s="58"/>
      <c r="EK351" s="58"/>
      <c r="EL351" s="58"/>
      <c r="EM351" s="58"/>
      <c r="EN351" s="58"/>
      <c r="EO351" s="58"/>
    </row>
    <row r="352" spans="1:145" outlineLevel="1" x14ac:dyDescent="0.2">
      <c r="A352" s="16">
        <v>159</v>
      </c>
      <c r="B352" s="16">
        <v>0</v>
      </c>
      <c r="C352" s="1">
        <v>3.7371668847895238E-6</v>
      </c>
      <c r="D352" s="1">
        <f t="shared" si="31"/>
        <v>-3.7371668847895238E-6</v>
      </c>
      <c r="E352" s="1">
        <f t="shared" si="32"/>
        <v>7.4743477359671623E-6</v>
      </c>
      <c r="F352" s="1">
        <f t="shared" si="33"/>
        <v>-2.7339253347462072E-3</v>
      </c>
      <c r="G352" s="1">
        <f t="shared" si="34"/>
        <v>-1.9331789496210752E-3</v>
      </c>
      <c r="H352" s="1">
        <v>4.1637994231145839E-5</v>
      </c>
      <c r="I352" s="1">
        <f t="shared" si="35"/>
        <v>1.5561519422999073E-10</v>
      </c>
      <c r="J352" s="1">
        <f t="shared" si="36"/>
        <v>-1.9332191977249433E-3</v>
      </c>
      <c r="AR352" s="58"/>
      <c r="AS352" s="58"/>
      <c r="AT352" s="58"/>
      <c r="AU352" s="58"/>
      <c r="AV352" s="58"/>
      <c r="AW352" s="58"/>
      <c r="AX352" s="58"/>
      <c r="AY352" s="71"/>
      <c r="AZ352" s="58"/>
      <c r="BA352" s="58"/>
      <c r="BB352" s="58"/>
      <c r="BC352" s="58">
        <f t="shared" si="37"/>
        <v>1</v>
      </c>
      <c r="BD352" s="58">
        <f t="shared" si="38"/>
        <v>3.7371668847895238E-6</v>
      </c>
      <c r="BE352" s="58" t="e">
        <f t="shared" si="39"/>
        <v>#N/A</v>
      </c>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c r="CB352" s="58"/>
      <c r="CC352" s="58"/>
      <c r="CD352" s="58"/>
      <c r="CE352" s="58"/>
      <c r="CF352" s="58"/>
      <c r="CG352" s="58"/>
      <c r="CH352" s="58"/>
      <c r="CI352" s="58"/>
      <c r="CJ352" s="58"/>
      <c r="CK352" s="58"/>
      <c r="CL352" s="58"/>
      <c r="CM352" s="58"/>
      <c r="CN352" s="58"/>
      <c r="CO352" s="58"/>
      <c r="CP352" s="58"/>
      <c r="CQ352" s="58"/>
      <c r="CR352" s="58"/>
      <c r="CS352" s="58"/>
      <c r="CT352" s="58"/>
      <c r="CU352" s="58"/>
      <c r="CV352" s="58"/>
      <c r="CW352" s="58"/>
      <c r="CX352" s="58"/>
      <c r="CY352" s="58"/>
      <c r="CZ352" s="58"/>
      <c r="DA352" s="58"/>
      <c r="DB352" s="58"/>
      <c r="DC352" s="58"/>
      <c r="DD352" s="58"/>
      <c r="DE352" s="58"/>
      <c r="DF352" s="58"/>
      <c r="DG352" s="58"/>
      <c r="DH352" s="58"/>
      <c r="DI352" s="58"/>
      <c r="DJ352" s="58"/>
      <c r="DK352" s="58"/>
      <c r="DL352" s="58"/>
      <c r="DM352" s="58"/>
      <c r="DN352" s="58"/>
      <c r="DO352" s="58"/>
      <c r="DP352" s="58"/>
      <c r="DQ352" s="58"/>
      <c r="DR352" s="58"/>
      <c r="DS352" s="58"/>
      <c r="DT352" s="58"/>
      <c r="DU352" s="58"/>
      <c r="DV352" s="58"/>
      <c r="DW352" s="58"/>
      <c r="DX352" s="58"/>
      <c r="DY352" s="58"/>
      <c r="DZ352" s="58"/>
      <c r="EA352" s="58"/>
      <c r="EB352" s="58"/>
      <c r="EC352" s="58"/>
      <c r="ED352" s="58"/>
      <c r="EE352" s="58"/>
      <c r="EF352" s="58"/>
      <c r="EG352" s="58"/>
      <c r="EH352" s="58"/>
      <c r="EI352" s="58"/>
      <c r="EJ352" s="58"/>
      <c r="EK352" s="58"/>
      <c r="EL352" s="58"/>
      <c r="EM352" s="58"/>
      <c r="EN352" s="58"/>
      <c r="EO352" s="58"/>
    </row>
    <row r="353" spans="1:145" outlineLevel="1" x14ac:dyDescent="0.2">
      <c r="A353" s="16">
        <v>160</v>
      </c>
      <c r="B353" s="16">
        <v>0</v>
      </c>
      <c r="C353" s="1">
        <v>1.8267439027172713E-7</v>
      </c>
      <c r="D353" s="1">
        <f t="shared" si="31"/>
        <v>-1.8267439027172713E-7</v>
      </c>
      <c r="E353" s="1">
        <f t="shared" si="32"/>
        <v>3.6534881380559854E-7</v>
      </c>
      <c r="F353" s="1">
        <f t="shared" si="33"/>
        <v>-6.0444091010254967E-4</v>
      </c>
      <c r="G353" s="1">
        <f t="shared" si="34"/>
        <v>-4.2740428594208798E-4</v>
      </c>
      <c r="H353" s="1">
        <v>3.0056249683904132E-6</v>
      </c>
      <c r="I353" s="1">
        <f t="shared" si="35"/>
        <v>5.490524590294995E-13</v>
      </c>
      <c r="J353" s="1">
        <f t="shared" si="36"/>
        <v>-4.2740492825203263E-4</v>
      </c>
      <c r="AR353" s="58"/>
      <c r="AS353" s="58"/>
      <c r="AT353" s="58"/>
      <c r="AU353" s="58"/>
      <c r="AV353" s="58"/>
      <c r="AW353" s="58"/>
      <c r="AX353" s="58"/>
      <c r="AY353" s="71"/>
      <c r="AZ353" s="58"/>
      <c r="BA353" s="58"/>
      <c r="BB353" s="58"/>
      <c r="BC353" s="58">
        <f t="shared" si="37"/>
        <v>1</v>
      </c>
      <c r="BD353" s="58">
        <f t="shared" si="38"/>
        <v>1.8267439027172713E-7</v>
      </c>
      <c r="BE353" s="58" t="e">
        <f t="shared" si="39"/>
        <v>#N/A</v>
      </c>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c r="CB353" s="58"/>
      <c r="CC353" s="58"/>
      <c r="CD353" s="58"/>
      <c r="CE353" s="58"/>
      <c r="CF353" s="58"/>
      <c r="CG353" s="58"/>
      <c r="CH353" s="58"/>
      <c r="CI353" s="58"/>
      <c r="CJ353" s="58"/>
      <c r="CK353" s="58"/>
      <c r="CL353" s="58"/>
      <c r="CM353" s="58"/>
      <c r="CN353" s="58"/>
      <c r="CO353" s="58"/>
      <c r="CP353" s="58"/>
      <c r="CQ353" s="58"/>
      <c r="CR353" s="58"/>
      <c r="CS353" s="58"/>
      <c r="CT353" s="58"/>
      <c r="CU353" s="58"/>
      <c r="CV353" s="58"/>
      <c r="CW353" s="58"/>
      <c r="CX353" s="58"/>
      <c r="CY353" s="58"/>
      <c r="CZ353" s="58"/>
      <c r="DA353" s="58"/>
      <c r="DB353" s="58"/>
      <c r="DC353" s="58"/>
      <c r="DD353" s="58"/>
      <c r="DE353" s="58"/>
      <c r="DF353" s="58"/>
      <c r="DG353" s="58"/>
      <c r="DH353" s="58"/>
      <c r="DI353" s="58"/>
      <c r="DJ353" s="58"/>
      <c r="DK353" s="58"/>
      <c r="DL353" s="58"/>
      <c r="DM353" s="58"/>
      <c r="DN353" s="58"/>
      <c r="DO353" s="58"/>
      <c r="DP353" s="58"/>
      <c r="DQ353" s="58"/>
      <c r="DR353" s="58"/>
      <c r="DS353" s="58"/>
      <c r="DT353" s="58"/>
      <c r="DU353" s="58"/>
      <c r="DV353" s="58"/>
      <c r="DW353" s="58"/>
      <c r="DX353" s="58"/>
      <c r="DY353" s="58"/>
      <c r="DZ353" s="58"/>
      <c r="EA353" s="58"/>
      <c r="EB353" s="58"/>
      <c r="EC353" s="58"/>
      <c r="ED353" s="58"/>
      <c r="EE353" s="58"/>
      <c r="EF353" s="58"/>
      <c r="EG353" s="58"/>
      <c r="EH353" s="58"/>
      <c r="EI353" s="58"/>
      <c r="EJ353" s="58"/>
      <c r="EK353" s="58"/>
      <c r="EL353" s="58"/>
      <c r="EM353" s="58"/>
      <c r="EN353" s="58"/>
      <c r="EO353" s="58"/>
    </row>
    <row r="354" spans="1:145" outlineLevel="1" x14ac:dyDescent="0.2">
      <c r="A354" s="16">
        <v>161</v>
      </c>
      <c r="B354" s="16">
        <v>0</v>
      </c>
      <c r="C354" s="1">
        <v>6.060375692286319E-2</v>
      </c>
      <c r="D354" s="1">
        <f t="shared" si="31"/>
        <v>-6.060375692286319E-2</v>
      </c>
      <c r="E354" s="1">
        <f t="shared" si="32"/>
        <v>0.12503580935284203</v>
      </c>
      <c r="F354" s="1">
        <f t="shared" si="33"/>
        <v>-0.35360402903932248</v>
      </c>
      <c r="G354" s="1">
        <f t="shared" si="34"/>
        <v>-0.25399511514461426</v>
      </c>
      <c r="H354" s="1">
        <v>9.4785371961798204E-2</v>
      </c>
      <c r="I354" s="1">
        <f t="shared" si="35"/>
        <v>6.7552353439995719E-3</v>
      </c>
      <c r="J354" s="1">
        <f t="shared" si="36"/>
        <v>-0.26696208319033887</v>
      </c>
      <c r="AR354" s="58"/>
      <c r="AS354" s="58"/>
      <c r="AT354" s="58"/>
      <c r="AU354" s="58"/>
      <c r="AV354" s="58"/>
      <c r="AW354" s="58"/>
      <c r="AX354" s="58"/>
      <c r="AY354" s="71"/>
      <c r="AZ354" s="58"/>
      <c r="BA354" s="58"/>
      <c r="BB354" s="58"/>
      <c r="BC354" s="58">
        <f t="shared" si="37"/>
        <v>1</v>
      </c>
      <c r="BD354" s="58">
        <f t="shared" si="38"/>
        <v>6.060375692286319E-2</v>
      </c>
      <c r="BE354" s="58" t="e">
        <f t="shared" si="39"/>
        <v>#N/A</v>
      </c>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c r="CH354" s="58"/>
      <c r="CI354" s="58"/>
      <c r="CJ354" s="58"/>
      <c r="CK354" s="58"/>
      <c r="CL354" s="58"/>
      <c r="CM354" s="58"/>
      <c r="CN354" s="58"/>
      <c r="CO354" s="58"/>
      <c r="CP354" s="58"/>
      <c r="CQ354" s="58"/>
      <c r="CR354" s="58"/>
      <c r="CS354" s="58"/>
      <c r="CT354" s="58"/>
      <c r="CU354" s="58"/>
      <c r="CV354" s="58"/>
      <c r="CW354" s="58"/>
      <c r="CX354" s="58"/>
      <c r="CY354" s="58"/>
      <c r="CZ354" s="58"/>
      <c r="DA354" s="58"/>
      <c r="DB354" s="58"/>
      <c r="DC354" s="58"/>
      <c r="DD354" s="58"/>
      <c r="DE354" s="58"/>
      <c r="DF354" s="58"/>
      <c r="DG354" s="58"/>
      <c r="DH354" s="58"/>
      <c r="DI354" s="58"/>
      <c r="DJ354" s="58"/>
      <c r="DK354" s="58"/>
      <c r="DL354" s="58"/>
      <c r="DM354" s="58"/>
      <c r="DN354" s="58"/>
      <c r="DO354" s="58"/>
      <c r="DP354" s="58"/>
      <c r="DQ354" s="58"/>
      <c r="DR354" s="58"/>
      <c r="DS354" s="58"/>
      <c r="DT354" s="58"/>
      <c r="DU354" s="58"/>
      <c r="DV354" s="58"/>
      <c r="DW354" s="58"/>
      <c r="DX354" s="58"/>
      <c r="DY354" s="58"/>
      <c r="DZ354" s="58"/>
      <c r="EA354" s="58"/>
      <c r="EB354" s="58"/>
      <c r="EC354" s="58"/>
      <c r="ED354" s="58"/>
      <c r="EE354" s="58"/>
      <c r="EF354" s="58"/>
      <c r="EG354" s="58"/>
      <c r="EH354" s="58"/>
      <c r="EI354" s="58"/>
      <c r="EJ354" s="58"/>
      <c r="EK354" s="58"/>
      <c r="EL354" s="58"/>
      <c r="EM354" s="58"/>
      <c r="EN354" s="58"/>
      <c r="EO354" s="58"/>
    </row>
    <row r="355" spans="1:145" outlineLevel="1" x14ac:dyDescent="0.2">
      <c r="A355" s="16">
        <v>162</v>
      </c>
      <c r="B355" s="16">
        <v>0</v>
      </c>
      <c r="C355" s="1">
        <v>1.1055475330809687E-6</v>
      </c>
      <c r="D355" s="1">
        <f t="shared" si="31"/>
        <v>-1.1055475330809687E-6</v>
      </c>
      <c r="E355" s="1">
        <f t="shared" si="32"/>
        <v>2.2110962881812201E-6</v>
      </c>
      <c r="F355" s="1">
        <f t="shared" si="33"/>
        <v>-1.4869755506333048E-3</v>
      </c>
      <c r="G355" s="1">
        <f t="shared" si="34"/>
        <v>-1.0514507859703504E-3</v>
      </c>
      <c r="H355" s="1">
        <v>1.3787357745845875E-5</v>
      </c>
      <c r="I355" s="1">
        <f t="shared" si="35"/>
        <v>1.5242806353063551E-11</v>
      </c>
      <c r="J355" s="1">
        <f t="shared" si="36"/>
        <v>-1.0514580344093724E-3</v>
      </c>
      <c r="AR355" s="58"/>
      <c r="AS355" s="58"/>
      <c r="AT355" s="58"/>
      <c r="AU355" s="58"/>
      <c r="AV355" s="58"/>
      <c r="AW355" s="58"/>
      <c r="AX355" s="58"/>
      <c r="AY355" s="71"/>
      <c r="AZ355" s="58"/>
      <c r="BA355" s="58"/>
      <c r="BB355" s="58"/>
      <c r="BC355" s="58">
        <f t="shared" si="37"/>
        <v>1</v>
      </c>
      <c r="BD355" s="58">
        <f t="shared" si="38"/>
        <v>1.1055475330809687E-6</v>
      </c>
      <c r="BE355" s="58" t="e">
        <f t="shared" si="39"/>
        <v>#N/A</v>
      </c>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c r="CB355" s="58"/>
      <c r="CC355" s="58"/>
      <c r="CD355" s="58"/>
      <c r="CE355" s="58"/>
      <c r="CF355" s="58"/>
      <c r="CG355" s="58"/>
      <c r="CH355" s="58"/>
      <c r="CI355" s="58"/>
      <c r="CJ355" s="58"/>
      <c r="CK355" s="58"/>
      <c r="CL355" s="58"/>
      <c r="CM355" s="58"/>
      <c r="CN355" s="58"/>
      <c r="CO355" s="58"/>
      <c r="CP355" s="58"/>
      <c r="CQ355" s="58"/>
      <c r="CR355" s="58"/>
      <c r="CS355" s="58"/>
      <c r="CT355" s="58"/>
      <c r="CU355" s="58"/>
      <c r="CV355" s="58"/>
      <c r="CW355" s="58"/>
      <c r="CX355" s="58"/>
      <c r="CY355" s="58"/>
      <c r="CZ355" s="58"/>
      <c r="DA355" s="58"/>
      <c r="DB355" s="58"/>
      <c r="DC355" s="58"/>
      <c r="DD355" s="58"/>
      <c r="DE355" s="58"/>
      <c r="DF355" s="58"/>
      <c r="DG355" s="58"/>
      <c r="DH355" s="58"/>
      <c r="DI355" s="58"/>
      <c r="DJ355" s="58"/>
      <c r="DK355" s="58"/>
      <c r="DL355" s="58"/>
      <c r="DM355" s="58"/>
      <c r="DN355" s="58"/>
      <c r="DO355" s="58"/>
      <c r="DP355" s="58"/>
      <c r="DQ355" s="58"/>
      <c r="DR355" s="58"/>
      <c r="DS355" s="58"/>
      <c r="DT355" s="58"/>
      <c r="DU355" s="58"/>
      <c r="DV355" s="58"/>
      <c r="DW355" s="58"/>
      <c r="DX355" s="58"/>
      <c r="DY355" s="58"/>
      <c r="DZ355" s="58"/>
      <c r="EA355" s="58"/>
      <c r="EB355" s="58"/>
      <c r="EC355" s="58"/>
      <c r="ED355" s="58"/>
      <c r="EE355" s="58"/>
      <c r="EF355" s="58"/>
      <c r="EG355" s="58"/>
      <c r="EH355" s="58"/>
      <c r="EI355" s="58"/>
      <c r="EJ355" s="58"/>
      <c r="EK355" s="58"/>
      <c r="EL355" s="58"/>
      <c r="EM355" s="58"/>
      <c r="EN355" s="58"/>
      <c r="EO355" s="58"/>
    </row>
    <row r="356" spans="1:145" outlineLevel="1" x14ac:dyDescent="0.2">
      <c r="A356" s="16">
        <v>163</v>
      </c>
      <c r="B356" s="16">
        <v>0</v>
      </c>
      <c r="C356" s="1">
        <v>3.8432291499977416E-5</v>
      </c>
      <c r="D356" s="1">
        <f t="shared" si="31"/>
        <v>-3.8432291499977416E-5</v>
      </c>
      <c r="E356" s="1">
        <f t="shared" si="32"/>
        <v>7.686606007910252E-5</v>
      </c>
      <c r="F356" s="1">
        <f t="shared" si="33"/>
        <v>-8.7673291303054495E-3</v>
      </c>
      <c r="G356" s="1">
        <f t="shared" si="34"/>
        <v>-6.1994974471948627E-3</v>
      </c>
      <c r="H356" s="1">
        <v>2.5640711882035031E-4</v>
      </c>
      <c r="I356" s="1">
        <f t="shared" si="35"/>
        <v>9.8572193327723985E-9</v>
      </c>
      <c r="J356" s="1">
        <f t="shared" si="36"/>
        <v>-6.2002923977106427E-3</v>
      </c>
      <c r="AR356" s="58"/>
      <c r="AS356" s="58"/>
      <c r="AT356" s="58"/>
      <c r="AU356" s="58"/>
      <c r="AV356" s="58"/>
      <c r="AW356" s="58"/>
      <c r="AX356" s="58"/>
      <c r="AY356" s="71"/>
      <c r="AZ356" s="58"/>
      <c r="BA356" s="58"/>
      <c r="BB356" s="58"/>
      <c r="BC356" s="58">
        <f t="shared" si="37"/>
        <v>1</v>
      </c>
      <c r="BD356" s="58">
        <f t="shared" si="38"/>
        <v>3.8432291499977416E-5</v>
      </c>
      <c r="BE356" s="58" t="e">
        <f t="shared" si="39"/>
        <v>#N/A</v>
      </c>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c r="CB356" s="58"/>
      <c r="CC356" s="58"/>
      <c r="CD356" s="58"/>
      <c r="CE356" s="58"/>
      <c r="CF356" s="58"/>
      <c r="CG356" s="58"/>
      <c r="CH356" s="58"/>
      <c r="CI356" s="58"/>
      <c r="CJ356" s="58"/>
      <c r="CK356" s="58"/>
      <c r="CL356" s="58"/>
      <c r="CM356" s="58"/>
      <c r="CN356" s="58"/>
      <c r="CO356" s="58"/>
      <c r="CP356" s="58"/>
      <c r="CQ356" s="58"/>
      <c r="CR356" s="58"/>
      <c r="CS356" s="58"/>
      <c r="CT356" s="58"/>
      <c r="CU356" s="58"/>
      <c r="CV356" s="58"/>
      <c r="CW356" s="58"/>
      <c r="CX356" s="58"/>
      <c r="CY356" s="58"/>
      <c r="CZ356" s="58"/>
      <c r="DA356" s="58"/>
      <c r="DB356" s="58"/>
      <c r="DC356" s="58"/>
      <c r="DD356" s="58"/>
      <c r="DE356" s="58"/>
      <c r="DF356" s="58"/>
      <c r="DG356" s="58"/>
      <c r="DH356" s="58"/>
      <c r="DI356" s="58"/>
      <c r="DJ356" s="58"/>
      <c r="DK356" s="58"/>
      <c r="DL356" s="58"/>
      <c r="DM356" s="58"/>
      <c r="DN356" s="58"/>
      <c r="DO356" s="58"/>
      <c r="DP356" s="58"/>
      <c r="DQ356" s="58"/>
      <c r="DR356" s="58"/>
      <c r="DS356" s="58"/>
      <c r="DT356" s="58"/>
      <c r="DU356" s="58"/>
      <c r="DV356" s="58"/>
      <c r="DW356" s="58"/>
      <c r="DX356" s="58"/>
      <c r="DY356" s="58"/>
      <c r="DZ356" s="58"/>
      <c r="EA356" s="58"/>
      <c r="EB356" s="58"/>
      <c r="EC356" s="58"/>
      <c r="ED356" s="58"/>
      <c r="EE356" s="58"/>
      <c r="EF356" s="58"/>
      <c r="EG356" s="58"/>
      <c r="EH356" s="58"/>
      <c r="EI356" s="58"/>
      <c r="EJ356" s="58"/>
      <c r="EK356" s="58"/>
      <c r="EL356" s="58"/>
      <c r="EM356" s="58"/>
      <c r="EN356" s="58"/>
      <c r="EO356" s="58"/>
    </row>
    <row r="357" spans="1:145" outlineLevel="1" x14ac:dyDescent="0.2">
      <c r="A357" s="16">
        <v>164</v>
      </c>
      <c r="B357" s="16">
        <v>0</v>
      </c>
      <c r="C357" s="1">
        <v>4.8029926662628168E-2</v>
      </c>
      <c r="D357" s="1">
        <f t="shared" si="31"/>
        <v>-4.8029926662628168E-2</v>
      </c>
      <c r="E357" s="1">
        <f t="shared" si="32"/>
        <v>9.8443360509734207E-2</v>
      </c>
      <c r="F357" s="1">
        <f t="shared" si="33"/>
        <v>-0.31375684934314058</v>
      </c>
      <c r="G357" s="1">
        <f t="shared" si="34"/>
        <v>-0.22461787476064582</v>
      </c>
      <c r="H357" s="1">
        <v>0.11647826956931813</v>
      </c>
      <c r="I357" s="1">
        <f t="shared" si="35"/>
        <v>6.6514495610837448E-3</v>
      </c>
      <c r="J357" s="1">
        <f t="shared" si="36"/>
        <v>-0.23896576998196398</v>
      </c>
      <c r="AR357" s="58"/>
      <c r="AS357" s="58"/>
      <c r="AT357" s="58"/>
      <c r="AU357" s="58"/>
      <c r="AV357" s="58"/>
      <c r="AW357" s="58"/>
      <c r="AX357" s="58"/>
      <c r="AY357" s="71"/>
      <c r="AZ357" s="58"/>
      <c r="BA357" s="58"/>
      <c r="BB357" s="58"/>
      <c r="BC357" s="58">
        <f t="shared" si="37"/>
        <v>1</v>
      </c>
      <c r="BD357" s="58">
        <f t="shared" si="38"/>
        <v>4.8029926662628168E-2</v>
      </c>
      <c r="BE357" s="58" t="e">
        <f t="shared" si="39"/>
        <v>#N/A</v>
      </c>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c r="CB357" s="58"/>
      <c r="CC357" s="58"/>
      <c r="CD357" s="58"/>
      <c r="CE357" s="58"/>
      <c r="CF357" s="58"/>
      <c r="CG357" s="58"/>
      <c r="CH357" s="58"/>
      <c r="CI357" s="58"/>
      <c r="CJ357" s="58"/>
      <c r="CK357" s="58"/>
      <c r="CL357" s="58"/>
      <c r="CM357" s="58"/>
      <c r="CN357" s="58"/>
      <c r="CO357" s="58"/>
      <c r="CP357" s="58"/>
      <c r="CQ357" s="58"/>
      <c r="CR357" s="58"/>
      <c r="CS357" s="58"/>
      <c r="CT357" s="58"/>
      <c r="CU357" s="58"/>
      <c r="CV357" s="58"/>
      <c r="CW357" s="58"/>
      <c r="CX357" s="58"/>
      <c r="CY357" s="58"/>
      <c r="CZ357" s="58"/>
      <c r="DA357" s="58"/>
      <c r="DB357" s="58"/>
      <c r="DC357" s="58"/>
      <c r="DD357" s="58"/>
      <c r="DE357" s="58"/>
      <c r="DF357" s="58"/>
      <c r="DG357" s="58"/>
      <c r="DH357" s="58"/>
      <c r="DI357" s="58"/>
      <c r="DJ357" s="58"/>
      <c r="DK357" s="58"/>
      <c r="DL357" s="58"/>
      <c r="DM357" s="58"/>
      <c r="DN357" s="58"/>
      <c r="DO357" s="58"/>
      <c r="DP357" s="58"/>
      <c r="DQ357" s="58"/>
      <c r="DR357" s="58"/>
      <c r="DS357" s="58"/>
      <c r="DT357" s="58"/>
      <c r="DU357" s="58"/>
      <c r="DV357" s="58"/>
      <c r="DW357" s="58"/>
      <c r="DX357" s="58"/>
      <c r="DY357" s="58"/>
      <c r="DZ357" s="58"/>
      <c r="EA357" s="58"/>
      <c r="EB357" s="58"/>
      <c r="EC357" s="58"/>
      <c r="ED357" s="58"/>
      <c r="EE357" s="58"/>
      <c r="EF357" s="58"/>
      <c r="EG357" s="58"/>
      <c r="EH357" s="58"/>
      <c r="EI357" s="58"/>
      <c r="EJ357" s="58"/>
      <c r="EK357" s="58"/>
      <c r="EL357" s="58"/>
      <c r="EM357" s="58"/>
      <c r="EN357" s="58"/>
      <c r="EO357" s="58"/>
    </row>
    <row r="358" spans="1:145" outlineLevel="1" x14ac:dyDescent="0.2">
      <c r="A358" s="16">
        <v>165</v>
      </c>
      <c r="B358" s="16">
        <v>0</v>
      </c>
      <c r="C358" s="1">
        <v>1.9928299996531526E-5</v>
      </c>
      <c r="D358" s="1">
        <f t="shared" si="31"/>
        <v>-1.9928299996531526E-5</v>
      </c>
      <c r="E358" s="1">
        <f t="shared" si="32"/>
        <v>3.9856997135555846E-5</v>
      </c>
      <c r="F358" s="1">
        <f t="shared" si="33"/>
        <v>-6.3132398287690482E-3</v>
      </c>
      <c r="G358" s="1">
        <f t="shared" si="34"/>
        <v>-4.4641569351431525E-3</v>
      </c>
      <c r="H358" s="1">
        <v>1.8737376016724082E-4</v>
      </c>
      <c r="I358" s="1">
        <f t="shared" si="35"/>
        <v>3.7348147249317825E-9</v>
      </c>
      <c r="J358" s="1">
        <f t="shared" si="36"/>
        <v>-4.4645752268621967E-3</v>
      </c>
      <c r="AR358" s="58"/>
      <c r="AS358" s="58"/>
      <c r="AT358" s="58"/>
      <c r="AU358" s="58"/>
      <c r="AV358" s="58"/>
      <c r="AW358" s="58"/>
      <c r="AX358" s="58"/>
      <c r="AY358" s="71"/>
      <c r="AZ358" s="58"/>
      <c r="BA358" s="58"/>
      <c r="BB358" s="58"/>
      <c r="BC358" s="58">
        <f t="shared" si="37"/>
        <v>1</v>
      </c>
      <c r="BD358" s="58">
        <f t="shared" si="38"/>
        <v>1.9928299996531526E-5</v>
      </c>
      <c r="BE358" s="58" t="e">
        <f t="shared" si="39"/>
        <v>#N/A</v>
      </c>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c r="CB358" s="58"/>
      <c r="CC358" s="58"/>
      <c r="CD358" s="58"/>
      <c r="CE358" s="58"/>
      <c r="CF358" s="58"/>
      <c r="CG358" s="58"/>
      <c r="CH358" s="58"/>
      <c r="CI358" s="58"/>
      <c r="CJ358" s="58"/>
      <c r="CK358" s="58"/>
      <c r="CL358" s="58"/>
      <c r="CM358" s="58"/>
      <c r="CN358" s="58"/>
      <c r="CO358" s="58"/>
      <c r="CP358" s="58"/>
      <c r="CQ358" s="58"/>
      <c r="CR358" s="58"/>
      <c r="CS358" s="58"/>
      <c r="CT358" s="58"/>
      <c r="CU358" s="58"/>
      <c r="CV358" s="58"/>
      <c r="CW358" s="58"/>
      <c r="CX358" s="58"/>
      <c r="CY358" s="58"/>
      <c r="CZ358" s="58"/>
      <c r="DA358" s="58"/>
      <c r="DB358" s="58"/>
      <c r="DC358" s="58"/>
      <c r="DD358" s="58"/>
      <c r="DE358" s="58"/>
      <c r="DF358" s="58"/>
      <c r="DG358" s="58"/>
      <c r="DH358" s="58"/>
      <c r="DI358" s="58"/>
      <c r="DJ358" s="58"/>
      <c r="DK358" s="58"/>
      <c r="DL358" s="58"/>
      <c r="DM358" s="58"/>
      <c r="DN358" s="58"/>
      <c r="DO358" s="58"/>
      <c r="DP358" s="58"/>
      <c r="DQ358" s="58"/>
      <c r="DR358" s="58"/>
      <c r="DS358" s="58"/>
      <c r="DT358" s="58"/>
      <c r="DU358" s="58"/>
      <c r="DV358" s="58"/>
      <c r="DW358" s="58"/>
      <c r="DX358" s="58"/>
      <c r="DY358" s="58"/>
      <c r="DZ358" s="58"/>
      <c r="EA358" s="58"/>
      <c r="EB358" s="58"/>
      <c r="EC358" s="58"/>
      <c r="ED358" s="58"/>
      <c r="EE358" s="58"/>
      <c r="EF358" s="58"/>
      <c r="EG358" s="58"/>
      <c r="EH358" s="58"/>
      <c r="EI358" s="58"/>
      <c r="EJ358" s="58"/>
      <c r="EK358" s="58"/>
      <c r="EL358" s="58"/>
      <c r="EM358" s="58"/>
      <c r="EN358" s="58"/>
      <c r="EO358" s="58"/>
    </row>
    <row r="359" spans="1:145" outlineLevel="1" x14ac:dyDescent="0.2">
      <c r="A359" s="16">
        <v>166</v>
      </c>
      <c r="B359" s="16">
        <v>0</v>
      </c>
      <c r="C359" s="1">
        <v>7.1506171734971384E-7</v>
      </c>
      <c r="D359" s="1">
        <f t="shared" si="31"/>
        <v>-7.1506171734971384E-7</v>
      </c>
      <c r="E359" s="1">
        <f t="shared" si="32"/>
        <v>1.4301239462105816E-6</v>
      </c>
      <c r="F359" s="1">
        <f t="shared" si="33"/>
        <v>-1.195877897701342E-3</v>
      </c>
      <c r="G359" s="1">
        <f t="shared" si="34"/>
        <v>-8.4561352204381122E-4</v>
      </c>
      <c r="H359" s="1">
        <v>9.2979417543433448E-6</v>
      </c>
      <c r="I359" s="1">
        <f t="shared" si="35"/>
        <v>6.6486687717776532E-12</v>
      </c>
      <c r="J359" s="1">
        <f t="shared" si="36"/>
        <v>-8.4561745330386298E-4</v>
      </c>
      <c r="AR359" s="58"/>
      <c r="AS359" s="58"/>
      <c r="AT359" s="58"/>
      <c r="AU359" s="58"/>
      <c r="AV359" s="58"/>
      <c r="AW359" s="58"/>
      <c r="AX359" s="58"/>
      <c r="AY359" s="71"/>
      <c r="AZ359" s="58"/>
      <c r="BA359" s="58"/>
      <c r="BB359" s="58"/>
      <c r="BC359" s="58">
        <f t="shared" si="37"/>
        <v>1</v>
      </c>
      <c r="BD359" s="58">
        <f t="shared" si="38"/>
        <v>7.1506171734971384E-7</v>
      </c>
      <c r="BE359" s="58" t="e">
        <f t="shared" si="39"/>
        <v>#N/A</v>
      </c>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c r="CB359" s="58"/>
      <c r="CC359" s="58"/>
      <c r="CD359" s="58"/>
      <c r="CE359" s="58"/>
      <c r="CF359" s="58"/>
      <c r="CG359" s="58"/>
      <c r="CH359" s="58"/>
      <c r="CI359" s="58"/>
      <c r="CJ359" s="58"/>
      <c r="CK359" s="58"/>
      <c r="CL359" s="58"/>
      <c r="CM359" s="58"/>
      <c r="CN359" s="58"/>
      <c r="CO359" s="58"/>
      <c r="CP359" s="58"/>
      <c r="CQ359" s="58"/>
      <c r="CR359" s="58"/>
      <c r="CS359" s="58"/>
      <c r="CT359" s="58"/>
      <c r="CU359" s="58"/>
      <c r="CV359" s="58"/>
      <c r="CW359" s="58"/>
      <c r="CX359" s="58"/>
      <c r="CY359" s="58"/>
      <c r="CZ359" s="58"/>
      <c r="DA359" s="58"/>
      <c r="DB359" s="58"/>
      <c r="DC359" s="58"/>
      <c r="DD359" s="58"/>
      <c r="DE359" s="58"/>
      <c r="DF359" s="58"/>
      <c r="DG359" s="58"/>
      <c r="DH359" s="58"/>
      <c r="DI359" s="58"/>
      <c r="DJ359" s="58"/>
      <c r="DK359" s="58"/>
      <c r="DL359" s="58"/>
      <c r="DM359" s="58"/>
      <c r="DN359" s="58"/>
      <c r="DO359" s="58"/>
      <c r="DP359" s="58"/>
      <c r="DQ359" s="58"/>
      <c r="DR359" s="58"/>
      <c r="DS359" s="58"/>
      <c r="DT359" s="58"/>
      <c r="DU359" s="58"/>
      <c r="DV359" s="58"/>
      <c r="DW359" s="58"/>
      <c r="DX359" s="58"/>
      <c r="DY359" s="58"/>
      <c r="DZ359" s="58"/>
      <c r="EA359" s="58"/>
      <c r="EB359" s="58"/>
      <c r="EC359" s="58"/>
      <c r="ED359" s="58"/>
      <c r="EE359" s="58"/>
      <c r="EF359" s="58"/>
      <c r="EG359" s="58"/>
      <c r="EH359" s="58"/>
      <c r="EI359" s="58"/>
      <c r="EJ359" s="58"/>
      <c r="EK359" s="58"/>
      <c r="EL359" s="58"/>
      <c r="EM359" s="58"/>
      <c r="EN359" s="58"/>
      <c r="EO359" s="58"/>
    </row>
    <row r="360" spans="1:145" outlineLevel="1" x14ac:dyDescent="0.2">
      <c r="A360" s="16">
        <v>167</v>
      </c>
      <c r="B360" s="16">
        <v>0</v>
      </c>
      <c r="C360" s="1">
        <v>4.3036119957928959E-5</v>
      </c>
      <c r="D360" s="1">
        <f t="shared" si="31"/>
        <v>-4.3036119957928959E-5</v>
      </c>
      <c r="E360" s="1">
        <f t="shared" si="32"/>
        <v>8.6074092076539525E-5</v>
      </c>
      <c r="F360" s="1">
        <f t="shared" si="33"/>
        <v>-9.2776124124981374E-3</v>
      </c>
      <c r="G360" s="1">
        <f t="shared" si="34"/>
        <v>-6.5603332343152311E-3</v>
      </c>
      <c r="H360" s="1">
        <v>3.2418679984669773E-4</v>
      </c>
      <c r="I360" s="1">
        <f t="shared" si="35"/>
        <v>1.3956867093742466E-8</v>
      </c>
      <c r="J360" s="1">
        <f t="shared" si="36"/>
        <v>-6.5613968796556336E-3</v>
      </c>
      <c r="AR360" s="58"/>
      <c r="AS360" s="58"/>
      <c r="AT360" s="58"/>
      <c r="AU360" s="58"/>
      <c r="AV360" s="58"/>
      <c r="AW360" s="58"/>
      <c r="AX360" s="58"/>
      <c r="AY360" s="71"/>
      <c r="AZ360" s="58"/>
      <c r="BA360" s="58"/>
      <c r="BB360" s="58"/>
      <c r="BC360" s="58">
        <f t="shared" si="37"/>
        <v>1</v>
      </c>
      <c r="BD360" s="58">
        <f t="shared" si="38"/>
        <v>4.3036119957928959E-5</v>
      </c>
      <c r="BE360" s="58" t="e">
        <f t="shared" si="39"/>
        <v>#N/A</v>
      </c>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c r="CB360" s="58"/>
      <c r="CC360" s="58"/>
      <c r="CD360" s="58"/>
      <c r="CE360" s="58"/>
      <c r="CF360" s="58"/>
      <c r="CG360" s="58"/>
      <c r="CH360" s="58"/>
      <c r="CI360" s="58"/>
      <c r="CJ360" s="58"/>
      <c r="CK360" s="58"/>
      <c r="CL360" s="58"/>
      <c r="CM360" s="58"/>
      <c r="CN360" s="58"/>
      <c r="CO360" s="58"/>
      <c r="CP360" s="58"/>
      <c r="CQ360" s="58"/>
      <c r="CR360" s="58"/>
      <c r="CS360" s="58"/>
      <c r="CT360" s="58"/>
      <c r="CU360" s="58"/>
      <c r="CV360" s="58"/>
      <c r="CW360" s="58"/>
      <c r="CX360" s="58"/>
      <c r="CY360" s="58"/>
      <c r="CZ360" s="58"/>
      <c r="DA360" s="58"/>
      <c r="DB360" s="58"/>
      <c r="DC360" s="58"/>
      <c r="DD360" s="58"/>
      <c r="DE360" s="58"/>
      <c r="DF360" s="58"/>
      <c r="DG360" s="58"/>
      <c r="DH360" s="58"/>
      <c r="DI360" s="58"/>
      <c r="DJ360" s="58"/>
      <c r="DK360" s="58"/>
      <c r="DL360" s="58"/>
      <c r="DM360" s="58"/>
      <c r="DN360" s="58"/>
      <c r="DO360" s="58"/>
      <c r="DP360" s="58"/>
      <c r="DQ360" s="58"/>
      <c r="DR360" s="58"/>
      <c r="DS360" s="58"/>
      <c r="DT360" s="58"/>
      <c r="DU360" s="58"/>
      <c r="DV360" s="58"/>
      <c r="DW360" s="58"/>
      <c r="DX360" s="58"/>
      <c r="DY360" s="58"/>
      <c r="DZ360" s="58"/>
      <c r="EA360" s="58"/>
      <c r="EB360" s="58"/>
      <c r="EC360" s="58"/>
      <c r="ED360" s="58"/>
      <c r="EE360" s="58"/>
      <c r="EF360" s="58"/>
      <c r="EG360" s="58"/>
      <c r="EH360" s="58"/>
      <c r="EI360" s="58"/>
      <c r="EJ360" s="58"/>
      <c r="EK360" s="58"/>
      <c r="EL360" s="58"/>
      <c r="EM360" s="58"/>
      <c r="EN360" s="58"/>
      <c r="EO360" s="58"/>
    </row>
    <row r="361" spans="1:145" outlineLevel="1" x14ac:dyDescent="0.2">
      <c r="A361" s="16">
        <v>168</v>
      </c>
      <c r="B361" s="16">
        <v>0</v>
      </c>
      <c r="C361" s="1">
        <v>1.1355626652360312E-7</v>
      </c>
      <c r="D361" s="1">
        <f t="shared" si="31"/>
        <v>-1.1355626652360312E-7</v>
      </c>
      <c r="E361" s="1">
        <f t="shared" si="32"/>
        <v>2.2711254608641838E-7</v>
      </c>
      <c r="F361" s="1">
        <f t="shared" si="33"/>
        <v>-4.7656326556546339E-4</v>
      </c>
      <c r="G361" s="1">
        <f t="shared" si="34"/>
        <v>-3.3698112620535626E-4</v>
      </c>
      <c r="H361" s="1">
        <v>2.0312895435033623E-6</v>
      </c>
      <c r="I361" s="1">
        <f t="shared" si="35"/>
        <v>2.3066615153195128E-13</v>
      </c>
      <c r="J361" s="1">
        <f t="shared" si="36"/>
        <v>-3.3698146845899667E-4</v>
      </c>
      <c r="AR361" s="58"/>
      <c r="AS361" s="58"/>
      <c r="AT361" s="58"/>
      <c r="AU361" s="58"/>
      <c r="AV361" s="58"/>
      <c r="AW361" s="58"/>
      <c r="AX361" s="58"/>
      <c r="AY361" s="71"/>
      <c r="AZ361" s="58"/>
      <c r="BA361" s="58"/>
      <c r="BB361" s="58"/>
      <c r="BC361" s="58">
        <f t="shared" si="37"/>
        <v>1</v>
      </c>
      <c r="BD361" s="58">
        <f t="shared" si="38"/>
        <v>1.1355626652360312E-7</v>
      </c>
      <c r="BE361" s="58" t="e">
        <f t="shared" si="39"/>
        <v>#N/A</v>
      </c>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c r="CB361" s="58"/>
      <c r="CC361" s="58"/>
      <c r="CD361" s="58"/>
      <c r="CE361" s="58"/>
      <c r="CF361" s="58"/>
      <c r="CG361" s="58"/>
      <c r="CH361" s="58"/>
      <c r="CI361" s="58"/>
      <c r="CJ361" s="58"/>
      <c r="CK361" s="58"/>
      <c r="CL361" s="58"/>
      <c r="CM361" s="58"/>
      <c r="CN361" s="58"/>
      <c r="CO361" s="58"/>
      <c r="CP361" s="58"/>
      <c r="CQ361" s="58"/>
      <c r="CR361" s="58"/>
      <c r="CS361" s="58"/>
      <c r="CT361" s="58"/>
      <c r="CU361" s="58"/>
      <c r="CV361" s="58"/>
      <c r="CW361" s="58"/>
      <c r="CX361" s="58"/>
      <c r="CY361" s="58"/>
      <c r="CZ361" s="58"/>
      <c r="DA361" s="58"/>
      <c r="DB361" s="58"/>
      <c r="DC361" s="58"/>
      <c r="DD361" s="58"/>
      <c r="DE361" s="58"/>
      <c r="DF361" s="58"/>
      <c r="DG361" s="58"/>
      <c r="DH361" s="58"/>
      <c r="DI361" s="58"/>
      <c r="DJ361" s="58"/>
      <c r="DK361" s="58"/>
      <c r="DL361" s="58"/>
      <c r="DM361" s="58"/>
      <c r="DN361" s="58"/>
      <c r="DO361" s="58"/>
      <c r="DP361" s="58"/>
      <c r="DQ361" s="58"/>
      <c r="DR361" s="58"/>
      <c r="DS361" s="58"/>
      <c r="DT361" s="58"/>
      <c r="DU361" s="58"/>
      <c r="DV361" s="58"/>
      <c r="DW361" s="58"/>
      <c r="DX361" s="58"/>
      <c r="DY361" s="58"/>
      <c r="DZ361" s="58"/>
      <c r="EA361" s="58"/>
      <c r="EB361" s="58"/>
      <c r="EC361" s="58"/>
      <c r="ED361" s="58"/>
      <c r="EE361" s="58"/>
      <c r="EF361" s="58"/>
      <c r="EG361" s="58"/>
      <c r="EH361" s="58"/>
      <c r="EI361" s="58"/>
      <c r="EJ361" s="58"/>
      <c r="EK361" s="58"/>
      <c r="EL361" s="58"/>
      <c r="EM361" s="58"/>
      <c r="EN361" s="58"/>
      <c r="EO361" s="58"/>
    </row>
    <row r="362" spans="1:145" outlineLevel="1" x14ac:dyDescent="0.2">
      <c r="A362" s="16">
        <v>169</v>
      </c>
      <c r="B362" s="16">
        <v>1</v>
      </c>
      <c r="C362" s="1">
        <v>0.39840087143280839</v>
      </c>
      <c r="D362" s="1">
        <f t="shared" si="31"/>
        <v>0.60159912856719155</v>
      </c>
      <c r="E362" s="1">
        <f t="shared" si="32"/>
        <v>1.8405931318854793</v>
      </c>
      <c r="F362" s="1">
        <f t="shared" si="33"/>
        <v>1.35668461032234</v>
      </c>
      <c r="G362" s="1">
        <f t="shared" si="34"/>
        <v>1.2288346798349463</v>
      </c>
      <c r="H362" s="1">
        <v>0.22760848171035947</v>
      </c>
      <c r="I362" s="1">
        <f t="shared" si="35"/>
        <v>0.44497730815696218</v>
      </c>
      <c r="J362" s="1">
        <f t="shared" si="36"/>
        <v>1.398217428915123</v>
      </c>
      <c r="AR362" s="58"/>
      <c r="AS362" s="58"/>
      <c r="AT362" s="58"/>
      <c r="AU362" s="58"/>
      <c r="AV362" s="58"/>
      <c r="AW362" s="58"/>
      <c r="AX362" s="58"/>
      <c r="AY362" s="71"/>
      <c r="AZ362" s="58"/>
      <c r="BA362" s="58"/>
      <c r="BB362" s="58"/>
      <c r="BC362" s="58">
        <f t="shared" si="37"/>
        <v>0</v>
      </c>
      <c r="BD362" s="58" t="e">
        <f t="shared" si="38"/>
        <v>#N/A</v>
      </c>
      <c r="BE362" s="58">
        <f t="shared" si="39"/>
        <v>0.39840087143280839</v>
      </c>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c r="CB362" s="58"/>
      <c r="CC362" s="58"/>
      <c r="CD362" s="58"/>
      <c r="CE362" s="58"/>
      <c r="CF362" s="58"/>
      <c r="CG362" s="58"/>
      <c r="CH362" s="58"/>
      <c r="CI362" s="58"/>
      <c r="CJ362" s="58"/>
      <c r="CK362" s="58"/>
      <c r="CL362" s="58"/>
      <c r="CM362" s="58"/>
      <c r="CN362" s="58"/>
      <c r="CO362" s="58"/>
      <c r="CP362" s="58"/>
      <c r="CQ362" s="58"/>
      <c r="CR362" s="58"/>
      <c r="CS362" s="58"/>
      <c r="CT362" s="58"/>
      <c r="CU362" s="58"/>
      <c r="CV362" s="58"/>
      <c r="CW362" s="58"/>
      <c r="CX362" s="58"/>
      <c r="CY362" s="58"/>
      <c r="CZ362" s="58"/>
      <c r="DA362" s="58"/>
      <c r="DB362" s="58"/>
      <c r="DC362" s="58"/>
      <c r="DD362" s="58"/>
      <c r="DE362" s="58"/>
      <c r="DF362" s="58"/>
      <c r="DG362" s="58"/>
      <c r="DH362" s="58"/>
      <c r="DI362" s="58"/>
      <c r="DJ362" s="58"/>
      <c r="DK362" s="58"/>
      <c r="DL362" s="58"/>
      <c r="DM362" s="58"/>
      <c r="DN362" s="58"/>
      <c r="DO362" s="58"/>
      <c r="DP362" s="58"/>
      <c r="DQ362" s="58"/>
      <c r="DR362" s="58"/>
      <c r="DS362" s="58"/>
      <c r="DT362" s="58"/>
      <c r="DU362" s="58"/>
      <c r="DV362" s="58"/>
      <c r="DW362" s="58"/>
      <c r="DX362" s="58"/>
      <c r="DY362" s="58"/>
      <c r="DZ362" s="58"/>
      <c r="EA362" s="58"/>
      <c r="EB362" s="58"/>
      <c r="EC362" s="58"/>
      <c r="ED362" s="58"/>
      <c r="EE362" s="58"/>
      <c r="EF362" s="58"/>
      <c r="EG362" s="58"/>
      <c r="EH362" s="58"/>
      <c r="EI362" s="58"/>
      <c r="EJ362" s="58"/>
      <c r="EK362" s="58"/>
      <c r="EL362" s="58"/>
      <c r="EM362" s="58"/>
      <c r="EN362" s="58"/>
      <c r="EO362" s="58"/>
    </row>
    <row r="363" spans="1:145" outlineLevel="1" x14ac:dyDescent="0.2">
      <c r="A363" s="16">
        <v>170</v>
      </c>
      <c r="B363" s="16">
        <v>0</v>
      </c>
      <c r="C363" s="1">
        <v>1.3558783234684317E-4</v>
      </c>
      <c r="D363" s="1">
        <f t="shared" si="31"/>
        <v>-1.3558783234684317E-4</v>
      </c>
      <c r="E363" s="1">
        <f t="shared" si="32"/>
        <v>2.7119405041560072E-4</v>
      </c>
      <c r="F363" s="1">
        <f t="shared" si="33"/>
        <v>-1.6467970440087652E-2</v>
      </c>
      <c r="G363" s="1">
        <f t="shared" si="34"/>
        <v>-1.1645008325463601E-2</v>
      </c>
      <c r="H363" s="1">
        <v>9.2883843086311881E-4</v>
      </c>
      <c r="I363" s="1">
        <f t="shared" si="35"/>
        <v>1.2607336936904324E-7</v>
      </c>
      <c r="J363" s="1">
        <f t="shared" si="36"/>
        <v>-1.165042026149639E-2</v>
      </c>
      <c r="AR363" s="58"/>
      <c r="AS363" s="58"/>
      <c r="AT363" s="58"/>
      <c r="AU363" s="58"/>
      <c r="AV363" s="58"/>
      <c r="AW363" s="58"/>
      <c r="AX363" s="58"/>
      <c r="AY363" s="71"/>
      <c r="AZ363" s="58"/>
      <c r="BA363" s="58"/>
      <c r="BB363" s="58"/>
      <c r="BC363" s="58">
        <f t="shared" si="37"/>
        <v>1</v>
      </c>
      <c r="BD363" s="58">
        <f t="shared" si="38"/>
        <v>1.3558783234684317E-4</v>
      </c>
      <c r="BE363" s="58" t="e">
        <f t="shared" si="39"/>
        <v>#N/A</v>
      </c>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c r="CB363" s="58"/>
      <c r="CC363" s="58"/>
      <c r="CD363" s="58"/>
      <c r="CE363" s="58"/>
      <c r="CF363" s="58"/>
      <c r="CG363" s="58"/>
      <c r="CH363" s="58"/>
      <c r="CI363" s="58"/>
      <c r="CJ363" s="58"/>
      <c r="CK363" s="58"/>
      <c r="CL363" s="58"/>
      <c r="CM363" s="58"/>
      <c r="CN363" s="58"/>
      <c r="CO363" s="58"/>
      <c r="CP363" s="58"/>
      <c r="CQ363" s="58"/>
      <c r="CR363" s="58"/>
      <c r="CS363" s="58"/>
      <c r="CT363" s="58"/>
      <c r="CU363" s="58"/>
      <c r="CV363" s="58"/>
      <c r="CW363" s="58"/>
      <c r="CX363" s="58"/>
      <c r="CY363" s="58"/>
      <c r="CZ363" s="58"/>
      <c r="DA363" s="58"/>
      <c r="DB363" s="58"/>
      <c r="DC363" s="58"/>
      <c r="DD363" s="58"/>
      <c r="DE363" s="58"/>
      <c r="DF363" s="58"/>
      <c r="DG363" s="58"/>
      <c r="DH363" s="58"/>
      <c r="DI363" s="58"/>
      <c r="DJ363" s="58"/>
      <c r="DK363" s="58"/>
      <c r="DL363" s="58"/>
      <c r="DM363" s="58"/>
      <c r="DN363" s="58"/>
      <c r="DO363" s="58"/>
      <c r="DP363" s="58"/>
      <c r="DQ363" s="58"/>
      <c r="DR363" s="58"/>
      <c r="DS363" s="58"/>
      <c r="DT363" s="58"/>
      <c r="DU363" s="58"/>
      <c r="DV363" s="58"/>
      <c r="DW363" s="58"/>
      <c r="DX363" s="58"/>
      <c r="DY363" s="58"/>
      <c r="DZ363" s="58"/>
      <c r="EA363" s="58"/>
      <c r="EB363" s="58"/>
      <c r="EC363" s="58"/>
      <c r="ED363" s="58"/>
      <c r="EE363" s="58"/>
      <c r="EF363" s="58"/>
      <c r="EG363" s="58"/>
      <c r="EH363" s="58"/>
      <c r="EI363" s="58"/>
      <c r="EJ363" s="58"/>
      <c r="EK363" s="58"/>
      <c r="EL363" s="58"/>
      <c r="EM363" s="58"/>
      <c r="EN363" s="58"/>
      <c r="EO363" s="58"/>
    </row>
    <row r="364" spans="1:145" outlineLevel="1" x14ac:dyDescent="0.2">
      <c r="A364" s="16">
        <v>171</v>
      </c>
      <c r="B364" s="16">
        <v>0</v>
      </c>
      <c r="C364" s="1">
        <v>0.12380952738044095</v>
      </c>
      <c r="D364" s="1">
        <f t="shared" si="31"/>
        <v>-0.12380952738044095</v>
      </c>
      <c r="E364" s="1">
        <f t="shared" si="32"/>
        <v>0.2643435543679728</v>
      </c>
      <c r="F364" s="1">
        <f t="shared" si="33"/>
        <v>-0.51414351534175051</v>
      </c>
      <c r="G364" s="1">
        <f t="shared" si="34"/>
        <v>-0.3759047119649826</v>
      </c>
      <c r="H364" s="1">
        <v>0.23790300525280361</v>
      </c>
      <c r="I364" s="1">
        <f t="shared" si="35"/>
        <v>4.4110828859579072E-2</v>
      </c>
      <c r="J364" s="1">
        <f t="shared" si="36"/>
        <v>-0.43059863136923182</v>
      </c>
      <c r="AR364" s="58"/>
      <c r="AS364" s="58"/>
      <c r="AT364" s="58"/>
      <c r="AU364" s="58"/>
      <c r="AV364" s="58"/>
      <c r="AW364" s="58"/>
      <c r="AX364" s="58"/>
      <c r="AY364" s="71"/>
      <c r="AZ364" s="58"/>
      <c r="BA364" s="58"/>
      <c r="BB364" s="58"/>
      <c r="BC364" s="58">
        <f t="shared" si="37"/>
        <v>1</v>
      </c>
      <c r="BD364" s="58">
        <f t="shared" si="38"/>
        <v>0.12380952738044095</v>
      </c>
      <c r="BE364" s="58" t="e">
        <f t="shared" si="39"/>
        <v>#N/A</v>
      </c>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c r="CB364" s="58"/>
      <c r="CC364" s="58"/>
      <c r="CD364" s="58"/>
      <c r="CE364" s="58"/>
      <c r="CF364" s="58"/>
      <c r="CG364" s="58"/>
      <c r="CH364" s="58"/>
      <c r="CI364" s="58"/>
      <c r="CJ364" s="58"/>
      <c r="CK364" s="58"/>
      <c r="CL364" s="58"/>
      <c r="CM364" s="58"/>
      <c r="CN364" s="58"/>
      <c r="CO364" s="58"/>
      <c r="CP364" s="58"/>
      <c r="CQ364" s="58"/>
      <c r="CR364" s="58"/>
      <c r="CS364" s="58"/>
      <c r="CT364" s="58"/>
      <c r="CU364" s="58"/>
      <c r="CV364" s="58"/>
      <c r="CW364" s="58"/>
      <c r="CX364" s="58"/>
      <c r="CY364" s="58"/>
      <c r="CZ364" s="58"/>
      <c r="DA364" s="58"/>
      <c r="DB364" s="58"/>
      <c r="DC364" s="58"/>
      <c r="DD364" s="58"/>
      <c r="DE364" s="58"/>
      <c r="DF364" s="58"/>
      <c r="DG364" s="58"/>
      <c r="DH364" s="58"/>
      <c r="DI364" s="58"/>
      <c r="DJ364" s="58"/>
      <c r="DK364" s="58"/>
      <c r="DL364" s="58"/>
      <c r="DM364" s="58"/>
      <c r="DN364" s="58"/>
      <c r="DO364" s="58"/>
      <c r="DP364" s="58"/>
      <c r="DQ364" s="58"/>
      <c r="DR364" s="58"/>
      <c r="DS364" s="58"/>
      <c r="DT364" s="58"/>
      <c r="DU364" s="58"/>
      <c r="DV364" s="58"/>
      <c r="DW364" s="58"/>
      <c r="DX364" s="58"/>
      <c r="DY364" s="58"/>
      <c r="DZ364" s="58"/>
      <c r="EA364" s="58"/>
      <c r="EB364" s="58"/>
      <c r="EC364" s="58"/>
      <c r="ED364" s="58"/>
      <c r="EE364" s="58"/>
      <c r="EF364" s="58"/>
      <c r="EG364" s="58"/>
      <c r="EH364" s="58"/>
      <c r="EI364" s="58"/>
      <c r="EJ364" s="58"/>
      <c r="EK364" s="58"/>
      <c r="EL364" s="58"/>
      <c r="EM364" s="58"/>
      <c r="EN364" s="58"/>
      <c r="EO364" s="58"/>
    </row>
    <row r="365" spans="1:145" outlineLevel="1" x14ac:dyDescent="0.2">
      <c r="A365" s="16">
        <v>172</v>
      </c>
      <c r="B365" s="16">
        <v>0</v>
      </c>
      <c r="C365" s="1">
        <v>3.090113548538418E-3</v>
      </c>
      <c r="D365" s="1">
        <f t="shared" si="31"/>
        <v>-3.090113548538418E-3</v>
      </c>
      <c r="E365" s="1">
        <f t="shared" si="32"/>
        <v>6.1897956157766576E-3</v>
      </c>
      <c r="F365" s="1">
        <f t="shared" si="33"/>
        <v>-7.8675254151331836E-2</v>
      </c>
      <c r="G365" s="1">
        <f t="shared" si="34"/>
        <v>-5.5674877176561069E-2</v>
      </c>
      <c r="H365" s="1">
        <v>1.2770376549465891E-2</v>
      </c>
      <c r="I365" s="1">
        <f t="shared" si="35"/>
        <v>4.0096277938801515E-5</v>
      </c>
      <c r="J365" s="1">
        <f t="shared" si="36"/>
        <v>-5.6033813243112074E-2</v>
      </c>
      <c r="AR365" s="58"/>
      <c r="AS365" s="58"/>
      <c r="AT365" s="58"/>
      <c r="AU365" s="58"/>
      <c r="AV365" s="58"/>
      <c r="AW365" s="58"/>
      <c r="AX365" s="58"/>
      <c r="AY365" s="71"/>
      <c r="AZ365" s="58"/>
      <c r="BA365" s="58"/>
      <c r="BB365" s="58"/>
      <c r="BC365" s="58">
        <f t="shared" si="37"/>
        <v>1</v>
      </c>
      <c r="BD365" s="58">
        <f t="shared" si="38"/>
        <v>3.090113548538418E-3</v>
      </c>
      <c r="BE365" s="58" t="e">
        <f t="shared" si="39"/>
        <v>#N/A</v>
      </c>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c r="CB365" s="58"/>
      <c r="CC365" s="58"/>
      <c r="CD365" s="58"/>
      <c r="CE365" s="58"/>
      <c r="CF365" s="58"/>
      <c r="CG365" s="58"/>
      <c r="CH365" s="58"/>
      <c r="CI365" s="58"/>
      <c r="CJ365" s="58"/>
      <c r="CK365" s="58"/>
      <c r="CL365" s="58"/>
      <c r="CM365" s="58"/>
      <c r="CN365" s="58"/>
      <c r="CO365" s="58"/>
      <c r="CP365" s="58"/>
      <c r="CQ365" s="58"/>
      <c r="CR365" s="58"/>
      <c r="CS365" s="58"/>
      <c r="CT365" s="58"/>
      <c r="CU365" s="58"/>
      <c r="CV365" s="58"/>
      <c r="CW365" s="58"/>
      <c r="CX365" s="58"/>
      <c r="CY365" s="58"/>
      <c r="CZ365" s="58"/>
      <c r="DA365" s="58"/>
      <c r="DB365" s="58"/>
      <c r="DC365" s="58"/>
      <c r="DD365" s="58"/>
      <c r="DE365" s="58"/>
      <c r="DF365" s="58"/>
      <c r="DG365" s="58"/>
      <c r="DH365" s="58"/>
      <c r="DI365" s="58"/>
      <c r="DJ365" s="58"/>
      <c r="DK365" s="58"/>
      <c r="DL365" s="58"/>
      <c r="DM365" s="58"/>
      <c r="DN365" s="58"/>
      <c r="DO365" s="58"/>
      <c r="DP365" s="58"/>
      <c r="DQ365" s="58"/>
      <c r="DR365" s="58"/>
      <c r="DS365" s="58"/>
      <c r="DT365" s="58"/>
      <c r="DU365" s="58"/>
      <c r="DV365" s="58"/>
      <c r="DW365" s="58"/>
      <c r="DX365" s="58"/>
      <c r="DY365" s="58"/>
      <c r="DZ365" s="58"/>
      <c r="EA365" s="58"/>
      <c r="EB365" s="58"/>
      <c r="EC365" s="58"/>
      <c r="ED365" s="58"/>
      <c r="EE365" s="58"/>
      <c r="EF365" s="58"/>
      <c r="EG365" s="58"/>
      <c r="EH365" s="58"/>
      <c r="EI365" s="58"/>
      <c r="EJ365" s="58"/>
      <c r="EK365" s="58"/>
      <c r="EL365" s="58"/>
      <c r="EM365" s="58"/>
      <c r="EN365" s="58"/>
      <c r="EO365" s="58"/>
    </row>
    <row r="366" spans="1:145" outlineLevel="1" x14ac:dyDescent="0.2">
      <c r="A366" s="16">
        <v>173</v>
      </c>
      <c r="B366" s="16">
        <v>0</v>
      </c>
      <c r="C366" s="1">
        <v>8.3685157917864504E-5</v>
      </c>
      <c r="D366" s="1">
        <f t="shared" si="31"/>
        <v>-8.3685157917864504E-5</v>
      </c>
      <c r="E366" s="1">
        <f t="shared" si="32"/>
        <v>1.6737731943241305E-4</v>
      </c>
      <c r="F366" s="1">
        <f t="shared" si="33"/>
        <v>-1.2937438673571097E-2</v>
      </c>
      <c r="G366" s="1">
        <f t="shared" si="34"/>
        <v>-9.1483420197122963E-3</v>
      </c>
      <c r="H366" s="1">
        <v>7.5574053584547105E-4</v>
      </c>
      <c r="I366" s="1">
        <f t="shared" si="35"/>
        <v>6.3297395544130502E-8</v>
      </c>
      <c r="J366" s="1">
        <f t="shared" si="36"/>
        <v>-9.1518008667790512E-3</v>
      </c>
      <c r="AR366" s="58"/>
      <c r="AS366" s="58"/>
      <c r="AT366" s="58"/>
      <c r="AU366" s="58"/>
      <c r="AV366" s="58"/>
      <c r="AW366" s="58"/>
      <c r="AX366" s="58"/>
      <c r="AY366" s="71"/>
      <c r="AZ366" s="58"/>
      <c r="BA366" s="58"/>
      <c r="BB366" s="58"/>
      <c r="BC366" s="58">
        <f t="shared" si="37"/>
        <v>1</v>
      </c>
      <c r="BD366" s="58">
        <f t="shared" si="38"/>
        <v>8.3685157917864504E-5</v>
      </c>
      <c r="BE366" s="58" t="e">
        <f t="shared" si="39"/>
        <v>#N/A</v>
      </c>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c r="CB366" s="58"/>
      <c r="CC366" s="58"/>
      <c r="CD366" s="58"/>
      <c r="CE366" s="58"/>
      <c r="CF366" s="58"/>
      <c r="CG366" s="58"/>
      <c r="CH366" s="58"/>
      <c r="CI366" s="58"/>
      <c r="CJ366" s="58"/>
      <c r="CK366" s="58"/>
      <c r="CL366" s="58"/>
      <c r="CM366" s="58"/>
      <c r="CN366" s="58"/>
      <c r="CO366" s="58"/>
      <c r="CP366" s="58"/>
      <c r="CQ366" s="58"/>
      <c r="CR366" s="58"/>
      <c r="CS366" s="58"/>
      <c r="CT366" s="58"/>
      <c r="CU366" s="58"/>
      <c r="CV366" s="58"/>
      <c r="CW366" s="58"/>
      <c r="CX366" s="58"/>
      <c r="CY366" s="58"/>
      <c r="CZ366" s="58"/>
      <c r="DA366" s="58"/>
      <c r="DB366" s="58"/>
      <c r="DC366" s="58"/>
      <c r="DD366" s="58"/>
      <c r="DE366" s="58"/>
      <c r="DF366" s="58"/>
      <c r="DG366" s="58"/>
      <c r="DH366" s="58"/>
      <c r="DI366" s="58"/>
      <c r="DJ366" s="58"/>
      <c r="DK366" s="58"/>
      <c r="DL366" s="58"/>
      <c r="DM366" s="58"/>
      <c r="DN366" s="58"/>
      <c r="DO366" s="58"/>
      <c r="DP366" s="58"/>
      <c r="DQ366" s="58"/>
      <c r="DR366" s="58"/>
      <c r="DS366" s="58"/>
      <c r="DT366" s="58"/>
      <c r="DU366" s="58"/>
      <c r="DV366" s="58"/>
      <c r="DW366" s="58"/>
      <c r="DX366" s="58"/>
      <c r="DY366" s="58"/>
      <c r="DZ366" s="58"/>
      <c r="EA366" s="58"/>
      <c r="EB366" s="58"/>
      <c r="EC366" s="58"/>
      <c r="ED366" s="58"/>
      <c r="EE366" s="58"/>
      <c r="EF366" s="58"/>
      <c r="EG366" s="58"/>
      <c r="EH366" s="58"/>
      <c r="EI366" s="58"/>
      <c r="EJ366" s="58"/>
      <c r="EK366" s="58"/>
      <c r="EL366" s="58"/>
      <c r="EM366" s="58"/>
      <c r="EN366" s="58"/>
      <c r="EO366" s="58"/>
    </row>
    <row r="367" spans="1:145" outlineLevel="1" x14ac:dyDescent="0.2">
      <c r="A367" s="16">
        <v>174</v>
      </c>
      <c r="B367" s="16">
        <v>0</v>
      </c>
      <c r="C367" s="1">
        <v>3.2819264685152558E-3</v>
      </c>
      <c r="D367" s="1">
        <f t="shared" si="31"/>
        <v>-3.2819264685152558E-3</v>
      </c>
      <c r="E367" s="1">
        <f t="shared" si="32"/>
        <v>6.5746476030461767E-3</v>
      </c>
      <c r="F367" s="1">
        <f t="shared" si="33"/>
        <v>-8.1084200699311187E-2</v>
      </c>
      <c r="G367" s="1">
        <f t="shared" si="34"/>
        <v>-5.7382340280115955E-2</v>
      </c>
      <c r="H367" s="1">
        <v>2.4005368673518206E-2</v>
      </c>
      <c r="I367" s="1">
        <f t="shared" si="35"/>
        <v>8.0987401462910728E-5</v>
      </c>
      <c r="J367" s="1">
        <f t="shared" si="36"/>
        <v>-5.8083735911922271E-2</v>
      </c>
      <c r="AR367" s="58"/>
      <c r="AS367" s="58"/>
      <c r="AT367" s="58"/>
      <c r="AU367" s="58"/>
      <c r="AV367" s="58"/>
      <c r="AW367" s="58"/>
      <c r="AX367" s="58"/>
      <c r="AY367" s="71"/>
      <c r="AZ367" s="58"/>
      <c r="BA367" s="58"/>
      <c r="BB367" s="58"/>
      <c r="BC367" s="58">
        <f t="shared" si="37"/>
        <v>1</v>
      </c>
      <c r="BD367" s="58">
        <f t="shared" si="38"/>
        <v>3.2819264685152558E-3</v>
      </c>
      <c r="BE367" s="58" t="e">
        <f t="shared" si="39"/>
        <v>#N/A</v>
      </c>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c r="CB367" s="58"/>
      <c r="CC367" s="58"/>
      <c r="CD367" s="58"/>
      <c r="CE367" s="58"/>
      <c r="CF367" s="58"/>
      <c r="CG367" s="58"/>
      <c r="CH367" s="58"/>
      <c r="CI367" s="58"/>
      <c r="CJ367" s="58"/>
      <c r="CK367" s="58"/>
      <c r="CL367" s="58"/>
      <c r="CM367" s="58"/>
      <c r="CN367" s="58"/>
      <c r="CO367" s="58"/>
      <c r="CP367" s="58"/>
      <c r="CQ367" s="58"/>
      <c r="CR367" s="58"/>
      <c r="CS367" s="58"/>
      <c r="CT367" s="58"/>
      <c r="CU367" s="58"/>
      <c r="CV367" s="58"/>
      <c r="CW367" s="58"/>
      <c r="CX367" s="58"/>
      <c r="CY367" s="58"/>
      <c r="CZ367" s="58"/>
      <c r="DA367" s="58"/>
      <c r="DB367" s="58"/>
      <c r="DC367" s="58"/>
      <c r="DD367" s="58"/>
      <c r="DE367" s="58"/>
      <c r="DF367" s="58"/>
      <c r="DG367" s="58"/>
      <c r="DH367" s="58"/>
      <c r="DI367" s="58"/>
      <c r="DJ367" s="58"/>
      <c r="DK367" s="58"/>
      <c r="DL367" s="58"/>
      <c r="DM367" s="58"/>
      <c r="DN367" s="58"/>
      <c r="DO367" s="58"/>
      <c r="DP367" s="58"/>
      <c r="DQ367" s="58"/>
      <c r="DR367" s="58"/>
      <c r="DS367" s="58"/>
      <c r="DT367" s="58"/>
      <c r="DU367" s="58"/>
      <c r="DV367" s="58"/>
      <c r="DW367" s="58"/>
      <c r="DX367" s="58"/>
      <c r="DY367" s="58"/>
      <c r="DZ367" s="58"/>
      <c r="EA367" s="58"/>
      <c r="EB367" s="58"/>
      <c r="EC367" s="58"/>
      <c r="ED367" s="58"/>
      <c r="EE367" s="58"/>
      <c r="EF367" s="58"/>
      <c r="EG367" s="58"/>
      <c r="EH367" s="58"/>
      <c r="EI367" s="58"/>
      <c r="EJ367" s="58"/>
      <c r="EK367" s="58"/>
      <c r="EL367" s="58"/>
      <c r="EM367" s="58"/>
      <c r="EN367" s="58"/>
      <c r="EO367" s="58"/>
    </row>
    <row r="368" spans="1:145" outlineLevel="1" x14ac:dyDescent="0.2">
      <c r="A368" s="16">
        <v>175</v>
      </c>
      <c r="B368" s="16">
        <v>0</v>
      </c>
      <c r="C368" s="1">
        <v>1.5010286763822732E-4</v>
      </c>
      <c r="D368" s="1">
        <f t="shared" si="31"/>
        <v>-1.5010286763822732E-4</v>
      </c>
      <c r="E368" s="1">
        <f t="shared" si="32"/>
        <v>3.0022826840236483E-4</v>
      </c>
      <c r="F368" s="1">
        <f t="shared" si="33"/>
        <v>-1.7327096363856376E-2</v>
      </c>
      <c r="G368" s="1">
        <f t="shared" si="34"/>
        <v>-1.2252567155153918E-2</v>
      </c>
      <c r="H368" s="1">
        <v>9.1603877618729422E-4</v>
      </c>
      <c r="I368" s="1">
        <f t="shared" si="35"/>
        <v>1.3764677921054135E-7</v>
      </c>
      <c r="J368" s="1">
        <f t="shared" si="36"/>
        <v>-1.2258182926958103E-2</v>
      </c>
      <c r="AR368" s="58"/>
      <c r="AS368" s="58"/>
      <c r="AT368" s="58"/>
      <c r="AU368" s="58"/>
      <c r="AV368" s="58"/>
      <c r="AW368" s="58"/>
      <c r="AX368" s="58"/>
      <c r="AY368" s="71"/>
      <c r="AZ368" s="58"/>
      <c r="BA368" s="58"/>
      <c r="BB368" s="58"/>
      <c r="BC368" s="58">
        <f t="shared" si="37"/>
        <v>1</v>
      </c>
      <c r="BD368" s="58">
        <f t="shared" si="38"/>
        <v>1.5010286763822732E-4</v>
      </c>
      <c r="BE368" s="58" t="e">
        <f t="shared" si="39"/>
        <v>#N/A</v>
      </c>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c r="CH368" s="58"/>
      <c r="CI368" s="58"/>
      <c r="CJ368" s="58"/>
      <c r="CK368" s="58"/>
      <c r="CL368" s="58"/>
      <c r="CM368" s="58"/>
      <c r="CN368" s="58"/>
      <c r="CO368" s="58"/>
      <c r="CP368" s="58"/>
      <c r="CQ368" s="58"/>
      <c r="CR368" s="58"/>
      <c r="CS368" s="58"/>
      <c r="CT368" s="58"/>
      <c r="CU368" s="58"/>
      <c r="CV368" s="58"/>
      <c r="CW368" s="58"/>
      <c r="CX368" s="58"/>
      <c r="CY368" s="58"/>
      <c r="CZ368" s="58"/>
      <c r="DA368" s="58"/>
      <c r="DB368" s="58"/>
      <c r="DC368" s="58"/>
      <c r="DD368" s="58"/>
      <c r="DE368" s="58"/>
      <c r="DF368" s="58"/>
      <c r="DG368" s="58"/>
      <c r="DH368" s="58"/>
      <c r="DI368" s="58"/>
      <c r="DJ368" s="58"/>
      <c r="DK368" s="58"/>
      <c r="DL368" s="58"/>
      <c r="DM368" s="58"/>
      <c r="DN368" s="58"/>
      <c r="DO368" s="58"/>
      <c r="DP368" s="58"/>
      <c r="DQ368" s="58"/>
      <c r="DR368" s="58"/>
      <c r="DS368" s="58"/>
      <c r="DT368" s="58"/>
      <c r="DU368" s="58"/>
      <c r="DV368" s="58"/>
      <c r="DW368" s="58"/>
      <c r="DX368" s="58"/>
      <c r="DY368" s="58"/>
      <c r="DZ368" s="58"/>
      <c r="EA368" s="58"/>
      <c r="EB368" s="58"/>
      <c r="EC368" s="58"/>
      <c r="ED368" s="58"/>
      <c r="EE368" s="58"/>
      <c r="EF368" s="58"/>
      <c r="EG368" s="58"/>
      <c r="EH368" s="58"/>
      <c r="EI368" s="58"/>
      <c r="EJ368" s="58"/>
      <c r="EK368" s="58"/>
      <c r="EL368" s="58"/>
      <c r="EM368" s="58"/>
      <c r="EN368" s="58"/>
      <c r="EO368" s="58"/>
    </row>
    <row r="369" spans="1:145" outlineLevel="1" x14ac:dyDescent="0.2">
      <c r="A369" s="16">
        <v>176</v>
      </c>
      <c r="B369" s="16">
        <v>0</v>
      </c>
      <c r="C369" s="1">
        <v>3.2301565786926551E-7</v>
      </c>
      <c r="D369" s="1">
        <f t="shared" si="31"/>
        <v>-3.2301565786926551E-7</v>
      </c>
      <c r="E369" s="1">
        <f t="shared" si="32"/>
        <v>6.460314199370648E-7</v>
      </c>
      <c r="F369" s="1">
        <f t="shared" si="33"/>
        <v>-8.0376079771102597E-4</v>
      </c>
      <c r="G369" s="1">
        <f t="shared" si="34"/>
        <v>-5.6834475647129406E-4</v>
      </c>
      <c r="H369" s="1">
        <v>4.8958332532429045E-6</v>
      </c>
      <c r="I369" s="1">
        <f t="shared" si="35"/>
        <v>1.5814390524034593E-12</v>
      </c>
      <c r="J369" s="1">
        <f t="shared" si="36"/>
        <v>-5.6834614773698167E-4</v>
      </c>
      <c r="AR369" s="58"/>
      <c r="AS369" s="58"/>
      <c r="AT369" s="58"/>
      <c r="AU369" s="58"/>
      <c r="AV369" s="58"/>
      <c r="AW369" s="58"/>
      <c r="AX369" s="58"/>
      <c r="AY369" s="71"/>
      <c r="AZ369" s="58"/>
      <c r="BA369" s="58"/>
      <c r="BB369" s="58"/>
      <c r="BC369" s="58">
        <f t="shared" si="37"/>
        <v>1</v>
      </c>
      <c r="BD369" s="58">
        <f t="shared" si="38"/>
        <v>3.2301565786926551E-7</v>
      </c>
      <c r="BE369" s="58" t="e">
        <f t="shared" si="39"/>
        <v>#N/A</v>
      </c>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c r="CB369" s="58"/>
      <c r="CC369" s="58"/>
      <c r="CD369" s="58"/>
      <c r="CE369" s="58"/>
      <c r="CF369" s="58"/>
      <c r="CG369" s="58"/>
      <c r="CH369" s="58"/>
      <c r="CI369" s="58"/>
      <c r="CJ369" s="58"/>
      <c r="CK369" s="58"/>
      <c r="CL369" s="58"/>
      <c r="CM369" s="58"/>
      <c r="CN369" s="58"/>
      <c r="CO369" s="58"/>
      <c r="CP369" s="58"/>
      <c r="CQ369" s="58"/>
      <c r="CR369" s="58"/>
      <c r="CS369" s="58"/>
      <c r="CT369" s="58"/>
      <c r="CU369" s="58"/>
      <c r="CV369" s="58"/>
      <c r="CW369" s="58"/>
      <c r="CX369" s="58"/>
      <c r="CY369" s="58"/>
      <c r="CZ369" s="58"/>
      <c r="DA369" s="58"/>
      <c r="DB369" s="58"/>
      <c r="DC369" s="58"/>
      <c r="DD369" s="58"/>
      <c r="DE369" s="58"/>
      <c r="DF369" s="58"/>
      <c r="DG369" s="58"/>
      <c r="DH369" s="58"/>
      <c r="DI369" s="58"/>
      <c r="DJ369" s="58"/>
      <c r="DK369" s="58"/>
      <c r="DL369" s="58"/>
      <c r="DM369" s="58"/>
      <c r="DN369" s="58"/>
      <c r="DO369" s="58"/>
      <c r="DP369" s="58"/>
      <c r="DQ369" s="58"/>
      <c r="DR369" s="58"/>
      <c r="DS369" s="58"/>
      <c r="DT369" s="58"/>
      <c r="DU369" s="58"/>
      <c r="DV369" s="58"/>
      <c r="DW369" s="58"/>
      <c r="DX369" s="58"/>
      <c r="DY369" s="58"/>
      <c r="DZ369" s="58"/>
      <c r="EA369" s="58"/>
      <c r="EB369" s="58"/>
      <c r="EC369" s="58"/>
      <c r="ED369" s="58"/>
      <c r="EE369" s="58"/>
      <c r="EF369" s="58"/>
      <c r="EG369" s="58"/>
      <c r="EH369" s="58"/>
      <c r="EI369" s="58"/>
      <c r="EJ369" s="58"/>
      <c r="EK369" s="58"/>
      <c r="EL369" s="58"/>
      <c r="EM369" s="58"/>
      <c r="EN369" s="58"/>
      <c r="EO369" s="58"/>
    </row>
    <row r="370" spans="1:145" outlineLevel="1" x14ac:dyDescent="0.2">
      <c r="A370" s="16">
        <v>177</v>
      </c>
      <c r="B370" s="16">
        <v>0</v>
      </c>
      <c r="C370" s="1">
        <v>6.0651552174156857E-7</v>
      </c>
      <c r="D370" s="1">
        <f t="shared" si="31"/>
        <v>-6.0651552174156857E-7</v>
      </c>
      <c r="E370" s="1">
        <f t="shared" si="32"/>
        <v>1.21303141116239E-6</v>
      </c>
      <c r="F370" s="1">
        <f t="shared" si="33"/>
        <v>-1.1013770522225301E-3</v>
      </c>
      <c r="G370" s="1">
        <f t="shared" si="34"/>
        <v>-7.7879130041550273E-4</v>
      </c>
      <c r="H370" s="1">
        <v>8.032286911250802E-6</v>
      </c>
      <c r="I370" s="1">
        <f t="shared" si="35"/>
        <v>4.8717487728066706E-12</v>
      </c>
      <c r="J370" s="1">
        <f t="shared" si="36"/>
        <v>-7.7879442817192941E-4</v>
      </c>
      <c r="AR370" s="58"/>
      <c r="AS370" s="58"/>
      <c r="AT370" s="58"/>
      <c r="AU370" s="58"/>
      <c r="AV370" s="58"/>
      <c r="AW370" s="58"/>
      <c r="AX370" s="58"/>
      <c r="AY370" s="71"/>
      <c r="AZ370" s="58"/>
      <c r="BA370" s="58"/>
      <c r="BB370" s="58"/>
      <c r="BC370" s="58">
        <f t="shared" si="37"/>
        <v>1</v>
      </c>
      <c r="BD370" s="58">
        <f t="shared" si="38"/>
        <v>6.0651552174156857E-7</v>
      </c>
      <c r="BE370" s="58" t="e">
        <f t="shared" si="39"/>
        <v>#N/A</v>
      </c>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c r="CB370" s="58"/>
      <c r="CC370" s="58"/>
      <c r="CD370" s="58"/>
      <c r="CE370" s="58"/>
      <c r="CF370" s="58"/>
      <c r="CG370" s="58"/>
      <c r="CH370" s="58"/>
      <c r="CI370" s="58"/>
      <c r="CJ370" s="58"/>
      <c r="CK370" s="58"/>
      <c r="CL370" s="58"/>
      <c r="CM370" s="58"/>
      <c r="CN370" s="58"/>
      <c r="CO370" s="58"/>
      <c r="CP370" s="58"/>
      <c r="CQ370" s="58"/>
      <c r="CR370" s="58"/>
      <c r="CS370" s="58"/>
      <c r="CT370" s="58"/>
      <c r="CU370" s="58"/>
      <c r="CV370" s="58"/>
      <c r="CW370" s="58"/>
      <c r="CX370" s="58"/>
      <c r="CY370" s="58"/>
      <c r="CZ370" s="58"/>
      <c r="DA370" s="58"/>
      <c r="DB370" s="58"/>
      <c r="DC370" s="58"/>
      <c r="DD370" s="58"/>
      <c r="DE370" s="58"/>
      <c r="DF370" s="58"/>
      <c r="DG370" s="58"/>
      <c r="DH370" s="58"/>
      <c r="DI370" s="58"/>
      <c r="DJ370" s="58"/>
      <c r="DK370" s="58"/>
      <c r="DL370" s="58"/>
      <c r="DM370" s="58"/>
      <c r="DN370" s="58"/>
      <c r="DO370" s="58"/>
      <c r="DP370" s="58"/>
      <c r="DQ370" s="58"/>
      <c r="DR370" s="58"/>
      <c r="DS370" s="58"/>
      <c r="DT370" s="58"/>
      <c r="DU370" s="58"/>
      <c r="DV370" s="58"/>
      <c r="DW370" s="58"/>
      <c r="DX370" s="58"/>
      <c r="DY370" s="58"/>
      <c r="DZ370" s="58"/>
      <c r="EA370" s="58"/>
      <c r="EB370" s="58"/>
      <c r="EC370" s="58"/>
      <c r="ED370" s="58"/>
      <c r="EE370" s="58"/>
      <c r="EF370" s="58"/>
      <c r="EG370" s="58"/>
      <c r="EH370" s="58"/>
      <c r="EI370" s="58"/>
      <c r="EJ370" s="58"/>
      <c r="EK370" s="58"/>
      <c r="EL370" s="58"/>
      <c r="EM370" s="58"/>
      <c r="EN370" s="58"/>
      <c r="EO370" s="58"/>
    </row>
    <row r="371" spans="1:145" outlineLevel="1" x14ac:dyDescent="0.2">
      <c r="A371" s="16">
        <v>178</v>
      </c>
      <c r="B371" s="16">
        <v>0</v>
      </c>
      <c r="C371" s="1">
        <v>7.6725466138826423E-4</v>
      </c>
      <c r="D371" s="1">
        <f t="shared" si="31"/>
        <v>-7.6725466138826423E-4</v>
      </c>
      <c r="E371" s="1">
        <f t="shared" si="32"/>
        <v>1.5350983037768968E-3</v>
      </c>
      <c r="F371" s="1">
        <f t="shared" si="33"/>
        <v>-3.9180330572583189E-2</v>
      </c>
      <c r="G371" s="1">
        <f t="shared" si="34"/>
        <v>-2.7709994462607745E-2</v>
      </c>
      <c r="H371" s="1">
        <v>2.752099962020485E-3</v>
      </c>
      <c r="I371" s="1">
        <f t="shared" si="35"/>
        <v>2.1190146139155079E-6</v>
      </c>
      <c r="J371" s="1">
        <f t="shared" si="36"/>
        <v>-2.7748203684773317E-2</v>
      </c>
      <c r="AR371" s="58"/>
      <c r="AS371" s="58"/>
      <c r="AT371" s="58"/>
      <c r="AU371" s="58"/>
      <c r="AV371" s="58"/>
      <c r="AW371" s="58"/>
      <c r="AX371" s="58"/>
      <c r="AY371" s="71"/>
      <c r="AZ371" s="58"/>
      <c r="BA371" s="58"/>
      <c r="BB371" s="58"/>
      <c r="BC371" s="58">
        <f t="shared" si="37"/>
        <v>1</v>
      </c>
      <c r="BD371" s="58">
        <f t="shared" si="38"/>
        <v>7.6725466138826423E-4</v>
      </c>
      <c r="BE371" s="58" t="e">
        <f t="shared" si="39"/>
        <v>#N/A</v>
      </c>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c r="CB371" s="58"/>
      <c r="CC371" s="58"/>
      <c r="CD371" s="58"/>
      <c r="CE371" s="58"/>
      <c r="CF371" s="58"/>
      <c r="CG371" s="58"/>
      <c r="CH371" s="58"/>
      <c r="CI371" s="58"/>
      <c r="CJ371" s="58"/>
      <c r="CK371" s="58"/>
      <c r="CL371" s="58"/>
      <c r="CM371" s="58"/>
      <c r="CN371" s="58"/>
      <c r="CO371" s="58"/>
      <c r="CP371" s="58"/>
      <c r="CQ371" s="58"/>
      <c r="CR371" s="58"/>
      <c r="CS371" s="58"/>
      <c r="CT371" s="58"/>
      <c r="CU371" s="58"/>
      <c r="CV371" s="58"/>
      <c r="CW371" s="58"/>
      <c r="CX371" s="58"/>
      <c r="CY371" s="58"/>
      <c r="CZ371" s="58"/>
      <c r="DA371" s="58"/>
      <c r="DB371" s="58"/>
      <c r="DC371" s="58"/>
      <c r="DD371" s="58"/>
      <c r="DE371" s="58"/>
      <c r="DF371" s="58"/>
      <c r="DG371" s="58"/>
      <c r="DH371" s="58"/>
      <c r="DI371" s="58"/>
      <c r="DJ371" s="58"/>
      <c r="DK371" s="58"/>
      <c r="DL371" s="58"/>
      <c r="DM371" s="58"/>
      <c r="DN371" s="58"/>
      <c r="DO371" s="58"/>
      <c r="DP371" s="58"/>
      <c r="DQ371" s="58"/>
      <c r="DR371" s="58"/>
      <c r="DS371" s="58"/>
      <c r="DT371" s="58"/>
      <c r="DU371" s="58"/>
      <c r="DV371" s="58"/>
      <c r="DW371" s="58"/>
      <c r="DX371" s="58"/>
      <c r="DY371" s="58"/>
      <c r="DZ371" s="58"/>
      <c r="EA371" s="58"/>
      <c r="EB371" s="58"/>
      <c r="EC371" s="58"/>
      <c r="ED371" s="58"/>
      <c r="EE371" s="58"/>
      <c r="EF371" s="58"/>
      <c r="EG371" s="58"/>
      <c r="EH371" s="58"/>
      <c r="EI371" s="58"/>
      <c r="EJ371" s="58"/>
      <c r="EK371" s="58"/>
      <c r="EL371" s="58"/>
      <c r="EM371" s="58"/>
      <c r="EN371" s="58"/>
      <c r="EO371" s="58"/>
    </row>
    <row r="372" spans="1:145" outlineLevel="1" x14ac:dyDescent="0.2">
      <c r="A372" s="16">
        <v>179</v>
      </c>
      <c r="B372" s="16">
        <v>0</v>
      </c>
      <c r="C372" s="1">
        <v>2.2156265003848989E-3</v>
      </c>
      <c r="D372" s="1">
        <f t="shared" si="31"/>
        <v>-2.2156265003848989E-3</v>
      </c>
      <c r="E372" s="1">
        <f t="shared" si="32"/>
        <v>4.4361692646376306E-3</v>
      </c>
      <c r="F372" s="1">
        <f t="shared" si="33"/>
        <v>-6.6604573901779679E-2</v>
      </c>
      <c r="G372" s="1">
        <f t="shared" si="34"/>
        <v>-4.7122673967402849E-2</v>
      </c>
      <c r="H372" s="1">
        <v>1.3421221005518456E-2</v>
      </c>
      <c r="I372" s="1">
        <f t="shared" si="35"/>
        <v>3.0207870518412248E-5</v>
      </c>
      <c r="J372" s="1">
        <f t="shared" si="36"/>
        <v>-4.7442114965045121E-2</v>
      </c>
      <c r="AR372" s="58"/>
      <c r="AS372" s="58"/>
      <c r="AT372" s="58"/>
      <c r="AU372" s="58"/>
      <c r="AV372" s="58"/>
      <c r="AW372" s="58"/>
      <c r="AX372" s="58"/>
      <c r="AY372" s="71"/>
      <c r="AZ372" s="58"/>
      <c r="BA372" s="58"/>
      <c r="BB372" s="58"/>
      <c r="BC372" s="58">
        <f t="shared" si="37"/>
        <v>1</v>
      </c>
      <c r="BD372" s="58">
        <f t="shared" si="38"/>
        <v>2.2156265003848989E-3</v>
      </c>
      <c r="BE372" s="58" t="e">
        <f t="shared" si="39"/>
        <v>#N/A</v>
      </c>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c r="CB372" s="58"/>
      <c r="CC372" s="58"/>
      <c r="CD372" s="58"/>
      <c r="CE372" s="58"/>
      <c r="CF372" s="58"/>
      <c r="CG372" s="58"/>
      <c r="CH372" s="58"/>
      <c r="CI372" s="58"/>
      <c r="CJ372" s="58"/>
      <c r="CK372" s="58"/>
      <c r="CL372" s="58"/>
      <c r="CM372" s="58"/>
      <c r="CN372" s="58"/>
      <c r="CO372" s="58"/>
      <c r="CP372" s="58"/>
      <c r="CQ372" s="58"/>
      <c r="CR372" s="58"/>
      <c r="CS372" s="58"/>
      <c r="CT372" s="58"/>
      <c r="CU372" s="58"/>
      <c r="CV372" s="58"/>
      <c r="CW372" s="58"/>
      <c r="CX372" s="58"/>
      <c r="CY372" s="58"/>
      <c r="CZ372" s="58"/>
      <c r="DA372" s="58"/>
      <c r="DB372" s="58"/>
      <c r="DC372" s="58"/>
      <c r="DD372" s="58"/>
      <c r="DE372" s="58"/>
      <c r="DF372" s="58"/>
      <c r="DG372" s="58"/>
      <c r="DH372" s="58"/>
      <c r="DI372" s="58"/>
      <c r="DJ372" s="58"/>
      <c r="DK372" s="58"/>
      <c r="DL372" s="58"/>
      <c r="DM372" s="58"/>
      <c r="DN372" s="58"/>
      <c r="DO372" s="58"/>
      <c r="DP372" s="58"/>
      <c r="DQ372" s="58"/>
      <c r="DR372" s="58"/>
      <c r="DS372" s="58"/>
      <c r="DT372" s="58"/>
      <c r="DU372" s="58"/>
      <c r="DV372" s="58"/>
      <c r="DW372" s="58"/>
      <c r="DX372" s="58"/>
      <c r="DY372" s="58"/>
      <c r="DZ372" s="58"/>
      <c r="EA372" s="58"/>
      <c r="EB372" s="58"/>
      <c r="EC372" s="58"/>
      <c r="ED372" s="58"/>
      <c r="EE372" s="58"/>
      <c r="EF372" s="58"/>
      <c r="EG372" s="58"/>
      <c r="EH372" s="58"/>
      <c r="EI372" s="58"/>
      <c r="EJ372" s="58"/>
      <c r="EK372" s="58"/>
      <c r="EL372" s="58"/>
      <c r="EM372" s="58"/>
      <c r="EN372" s="58"/>
      <c r="EO372" s="58"/>
    </row>
    <row r="373" spans="1:145" outlineLevel="1" x14ac:dyDescent="0.2">
      <c r="A373" s="16">
        <v>180</v>
      </c>
      <c r="B373" s="16">
        <v>0</v>
      </c>
      <c r="C373" s="1">
        <v>7.4815018958787887E-4</v>
      </c>
      <c r="D373" s="1">
        <f t="shared" si="31"/>
        <v>-7.4815018958787887E-4</v>
      </c>
      <c r="E373" s="1">
        <f t="shared" si="32"/>
        <v>1.4968603872126652E-3</v>
      </c>
      <c r="F373" s="1">
        <f t="shared" si="33"/>
        <v>-3.868928000380293E-2</v>
      </c>
      <c r="G373" s="1">
        <f t="shared" si="34"/>
        <v>-2.7362571833961947E-2</v>
      </c>
      <c r="H373" s="1">
        <v>2.8740712408485852E-3</v>
      </c>
      <c r="I373" s="1">
        <f t="shared" si="35"/>
        <v>2.1580492356018808E-6</v>
      </c>
      <c r="J373" s="1">
        <f t="shared" si="36"/>
        <v>-2.7401977786362969E-2</v>
      </c>
      <c r="AR373" s="58"/>
      <c r="AS373" s="58"/>
      <c r="AT373" s="58"/>
      <c r="AU373" s="58"/>
      <c r="AV373" s="58"/>
      <c r="AW373" s="58"/>
      <c r="AX373" s="58"/>
      <c r="AY373" s="71"/>
      <c r="AZ373" s="58"/>
      <c r="BA373" s="58"/>
      <c r="BB373" s="58"/>
      <c r="BC373" s="58">
        <f t="shared" si="37"/>
        <v>1</v>
      </c>
      <c r="BD373" s="58">
        <f t="shared" si="38"/>
        <v>7.4815018958787887E-4</v>
      </c>
      <c r="BE373" s="58" t="e">
        <f t="shared" si="39"/>
        <v>#N/A</v>
      </c>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c r="CB373" s="58"/>
      <c r="CC373" s="58"/>
      <c r="CD373" s="58"/>
      <c r="CE373" s="58"/>
      <c r="CF373" s="58"/>
      <c r="CG373" s="58"/>
      <c r="CH373" s="58"/>
      <c r="CI373" s="58"/>
      <c r="CJ373" s="58"/>
      <c r="CK373" s="58"/>
      <c r="CL373" s="58"/>
      <c r="CM373" s="58"/>
      <c r="CN373" s="58"/>
      <c r="CO373" s="58"/>
      <c r="CP373" s="58"/>
      <c r="CQ373" s="58"/>
      <c r="CR373" s="58"/>
      <c r="CS373" s="58"/>
      <c r="CT373" s="58"/>
      <c r="CU373" s="58"/>
      <c r="CV373" s="58"/>
      <c r="CW373" s="58"/>
      <c r="CX373" s="58"/>
      <c r="CY373" s="58"/>
      <c r="CZ373" s="58"/>
      <c r="DA373" s="58"/>
      <c r="DB373" s="58"/>
      <c r="DC373" s="58"/>
      <c r="DD373" s="58"/>
      <c r="DE373" s="58"/>
      <c r="DF373" s="58"/>
      <c r="DG373" s="58"/>
      <c r="DH373" s="58"/>
      <c r="DI373" s="58"/>
      <c r="DJ373" s="58"/>
      <c r="DK373" s="58"/>
      <c r="DL373" s="58"/>
      <c r="DM373" s="58"/>
      <c r="DN373" s="58"/>
      <c r="DO373" s="58"/>
      <c r="DP373" s="58"/>
      <c r="DQ373" s="58"/>
      <c r="DR373" s="58"/>
      <c r="DS373" s="58"/>
      <c r="DT373" s="58"/>
      <c r="DU373" s="58"/>
      <c r="DV373" s="58"/>
      <c r="DW373" s="58"/>
      <c r="DX373" s="58"/>
      <c r="DY373" s="58"/>
      <c r="DZ373" s="58"/>
      <c r="EA373" s="58"/>
      <c r="EB373" s="58"/>
      <c r="EC373" s="58"/>
      <c r="ED373" s="58"/>
      <c r="EE373" s="58"/>
      <c r="EF373" s="58"/>
      <c r="EG373" s="58"/>
      <c r="EH373" s="58"/>
      <c r="EI373" s="58"/>
      <c r="EJ373" s="58"/>
      <c r="EK373" s="58"/>
      <c r="EL373" s="58"/>
      <c r="EM373" s="58"/>
      <c r="EN373" s="58"/>
      <c r="EO373" s="58"/>
    </row>
    <row r="374" spans="1:145" outlineLevel="1" x14ac:dyDescent="0.2">
      <c r="A374" s="16">
        <v>181</v>
      </c>
      <c r="B374" s="16">
        <v>0</v>
      </c>
      <c r="C374" s="1">
        <v>1.0296557824460432E-5</v>
      </c>
      <c r="D374" s="1">
        <f t="shared" si="31"/>
        <v>-1.0296557824460432E-5</v>
      </c>
      <c r="E374" s="1">
        <f t="shared" si="32"/>
        <v>2.0593221668774747E-5</v>
      </c>
      <c r="F374" s="1">
        <f t="shared" si="33"/>
        <v>-4.5379755033246654E-3</v>
      </c>
      <c r="G374" s="1">
        <f t="shared" si="34"/>
        <v>-3.208841511302032E-3</v>
      </c>
      <c r="H374" s="1">
        <v>8.7676724603726066E-5</v>
      </c>
      <c r="I374" s="1">
        <f t="shared" si="35"/>
        <v>9.0285691978248164E-10</v>
      </c>
      <c r="J374" s="1">
        <f t="shared" si="36"/>
        <v>-3.2089821909095867E-3</v>
      </c>
      <c r="AR374" s="58"/>
      <c r="AS374" s="58"/>
      <c r="AT374" s="58"/>
      <c r="AU374" s="58"/>
      <c r="AV374" s="58"/>
      <c r="AW374" s="58"/>
      <c r="AX374" s="58"/>
      <c r="AY374" s="71"/>
      <c r="AZ374" s="58"/>
      <c r="BA374" s="58"/>
      <c r="BB374" s="58"/>
      <c r="BC374" s="58">
        <f t="shared" si="37"/>
        <v>1</v>
      </c>
      <c r="BD374" s="58">
        <f t="shared" si="38"/>
        <v>1.0296557824460432E-5</v>
      </c>
      <c r="BE374" s="58" t="e">
        <f t="shared" si="39"/>
        <v>#N/A</v>
      </c>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c r="CB374" s="58"/>
      <c r="CC374" s="58"/>
      <c r="CD374" s="58"/>
      <c r="CE374" s="58"/>
      <c r="CF374" s="58"/>
      <c r="CG374" s="58"/>
      <c r="CH374" s="58"/>
      <c r="CI374" s="58"/>
      <c r="CJ374" s="58"/>
      <c r="CK374" s="58"/>
      <c r="CL374" s="58"/>
      <c r="CM374" s="58"/>
      <c r="CN374" s="58"/>
      <c r="CO374" s="58"/>
      <c r="CP374" s="58"/>
      <c r="CQ374" s="58"/>
      <c r="CR374" s="58"/>
      <c r="CS374" s="58"/>
      <c r="CT374" s="58"/>
      <c r="CU374" s="58"/>
      <c r="CV374" s="58"/>
      <c r="CW374" s="58"/>
      <c r="CX374" s="58"/>
      <c r="CY374" s="58"/>
      <c r="CZ374" s="58"/>
      <c r="DA374" s="58"/>
      <c r="DB374" s="58"/>
      <c r="DC374" s="58"/>
      <c r="DD374" s="58"/>
      <c r="DE374" s="58"/>
      <c r="DF374" s="58"/>
      <c r="DG374" s="58"/>
      <c r="DH374" s="58"/>
      <c r="DI374" s="58"/>
      <c r="DJ374" s="58"/>
      <c r="DK374" s="58"/>
      <c r="DL374" s="58"/>
      <c r="DM374" s="58"/>
      <c r="DN374" s="58"/>
      <c r="DO374" s="58"/>
      <c r="DP374" s="58"/>
      <c r="DQ374" s="58"/>
      <c r="DR374" s="58"/>
      <c r="DS374" s="58"/>
      <c r="DT374" s="58"/>
      <c r="DU374" s="58"/>
      <c r="DV374" s="58"/>
      <c r="DW374" s="58"/>
      <c r="DX374" s="58"/>
      <c r="DY374" s="58"/>
      <c r="DZ374" s="58"/>
      <c r="EA374" s="58"/>
      <c r="EB374" s="58"/>
      <c r="EC374" s="58"/>
      <c r="ED374" s="58"/>
      <c r="EE374" s="58"/>
      <c r="EF374" s="58"/>
      <c r="EG374" s="58"/>
      <c r="EH374" s="58"/>
      <c r="EI374" s="58"/>
      <c r="EJ374" s="58"/>
      <c r="EK374" s="58"/>
      <c r="EL374" s="58"/>
      <c r="EM374" s="58"/>
      <c r="EN374" s="58"/>
      <c r="EO374" s="58"/>
    </row>
    <row r="375" spans="1:145" outlineLevel="1" x14ac:dyDescent="0.2">
      <c r="A375" s="16">
        <v>182</v>
      </c>
      <c r="B375" s="16">
        <v>0</v>
      </c>
      <c r="C375" s="1">
        <v>8.9706661549345257E-7</v>
      </c>
      <c r="D375" s="1">
        <f t="shared" si="31"/>
        <v>-8.9706661549345257E-7</v>
      </c>
      <c r="E375" s="1">
        <f t="shared" si="32"/>
        <v>1.7941340359640978E-6</v>
      </c>
      <c r="F375" s="1">
        <f t="shared" si="33"/>
        <v>-1.3394528868027041E-3</v>
      </c>
      <c r="G375" s="1">
        <f t="shared" si="34"/>
        <v>-9.4713643168378183E-4</v>
      </c>
      <c r="H375" s="1">
        <v>1.1502747602579213E-5</v>
      </c>
      <c r="I375" s="1">
        <f t="shared" si="35"/>
        <v>1.03188588125469E-11</v>
      </c>
      <c r="J375" s="1">
        <f t="shared" si="36"/>
        <v>-9.4714187906643616E-4</v>
      </c>
      <c r="AR375" s="58"/>
      <c r="AS375" s="58"/>
      <c r="AT375" s="58"/>
      <c r="AU375" s="58"/>
      <c r="AV375" s="58"/>
      <c r="AW375" s="58"/>
      <c r="AX375" s="58"/>
      <c r="AY375" s="71"/>
      <c r="AZ375" s="58"/>
      <c r="BA375" s="58"/>
      <c r="BB375" s="58"/>
      <c r="BC375" s="58">
        <f t="shared" si="37"/>
        <v>1</v>
      </c>
      <c r="BD375" s="58">
        <f t="shared" si="38"/>
        <v>8.9706661549345257E-7</v>
      </c>
      <c r="BE375" s="58" t="e">
        <f t="shared" si="39"/>
        <v>#N/A</v>
      </c>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c r="CB375" s="58"/>
      <c r="CC375" s="58"/>
      <c r="CD375" s="58"/>
      <c r="CE375" s="58"/>
      <c r="CF375" s="58"/>
      <c r="CG375" s="58"/>
      <c r="CH375" s="58"/>
      <c r="CI375" s="58"/>
      <c r="CJ375" s="58"/>
      <c r="CK375" s="58"/>
      <c r="CL375" s="58"/>
      <c r="CM375" s="58"/>
      <c r="CN375" s="58"/>
      <c r="CO375" s="58"/>
      <c r="CP375" s="58"/>
      <c r="CQ375" s="58"/>
      <c r="CR375" s="58"/>
      <c r="CS375" s="58"/>
      <c r="CT375" s="58"/>
      <c r="CU375" s="58"/>
      <c r="CV375" s="58"/>
      <c r="CW375" s="58"/>
      <c r="CX375" s="58"/>
      <c r="CY375" s="58"/>
      <c r="CZ375" s="58"/>
      <c r="DA375" s="58"/>
      <c r="DB375" s="58"/>
      <c r="DC375" s="58"/>
      <c r="DD375" s="58"/>
      <c r="DE375" s="58"/>
      <c r="DF375" s="58"/>
      <c r="DG375" s="58"/>
      <c r="DH375" s="58"/>
      <c r="DI375" s="58"/>
      <c r="DJ375" s="58"/>
      <c r="DK375" s="58"/>
      <c r="DL375" s="58"/>
      <c r="DM375" s="58"/>
      <c r="DN375" s="58"/>
      <c r="DO375" s="58"/>
      <c r="DP375" s="58"/>
      <c r="DQ375" s="58"/>
      <c r="DR375" s="58"/>
      <c r="DS375" s="58"/>
      <c r="DT375" s="58"/>
      <c r="DU375" s="58"/>
      <c r="DV375" s="58"/>
      <c r="DW375" s="58"/>
      <c r="DX375" s="58"/>
      <c r="DY375" s="58"/>
      <c r="DZ375" s="58"/>
      <c r="EA375" s="58"/>
      <c r="EB375" s="58"/>
      <c r="EC375" s="58"/>
      <c r="ED375" s="58"/>
      <c r="EE375" s="58"/>
      <c r="EF375" s="58"/>
      <c r="EG375" s="58"/>
      <c r="EH375" s="58"/>
      <c r="EI375" s="58"/>
      <c r="EJ375" s="58"/>
      <c r="EK375" s="58"/>
      <c r="EL375" s="58"/>
      <c r="EM375" s="58"/>
      <c r="EN375" s="58"/>
      <c r="EO375" s="58"/>
    </row>
    <row r="376" spans="1:145" outlineLevel="1" x14ac:dyDescent="0.2">
      <c r="A376" s="16">
        <v>183</v>
      </c>
      <c r="B376" s="16">
        <v>0</v>
      </c>
      <c r="C376" s="1">
        <v>4.9168551767461381E-6</v>
      </c>
      <c r="D376" s="1">
        <f t="shared" si="31"/>
        <v>-4.9168551767461381E-6</v>
      </c>
      <c r="E376" s="1">
        <f t="shared" si="32"/>
        <v>9.8337345290459742E-6</v>
      </c>
      <c r="F376" s="1">
        <f t="shared" si="33"/>
        <v>-3.1358785896533005E-3</v>
      </c>
      <c r="G376" s="1">
        <f t="shared" si="34"/>
        <v>-2.2174037413898793E-3</v>
      </c>
      <c r="H376" s="1">
        <v>5.0132009556129177E-5</v>
      </c>
      <c r="I376" s="1">
        <f t="shared" si="35"/>
        <v>2.4650540048842646E-10</v>
      </c>
      <c r="J376" s="1">
        <f t="shared" si="36"/>
        <v>-2.2174593249325507E-3</v>
      </c>
      <c r="AR376" s="58"/>
      <c r="AS376" s="58"/>
      <c r="AT376" s="58"/>
      <c r="AU376" s="58"/>
      <c r="AV376" s="58"/>
      <c r="AW376" s="58"/>
      <c r="AX376" s="58"/>
      <c r="AY376" s="71"/>
      <c r="AZ376" s="58"/>
      <c r="BA376" s="58"/>
      <c r="BB376" s="58"/>
      <c r="BC376" s="58">
        <f t="shared" si="37"/>
        <v>1</v>
      </c>
      <c r="BD376" s="58">
        <f t="shared" si="38"/>
        <v>4.9168551767461381E-6</v>
      </c>
      <c r="BE376" s="58" t="e">
        <f t="shared" si="39"/>
        <v>#N/A</v>
      </c>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c r="CB376" s="58"/>
      <c r="CC376" s="58"/>
      <c r="CD376" s="58"/>
      <c r="CE376" s="58"/>
      <c r="CF376" s="58"/>
      <c r="CG376" s="58"/>
      <c r="CH376" s="58"/>
      <c r="CI376" s="58"/>
      <c r="CJ376" s="58"/>
      <c r="CK376" s="58"/>
      <c r="CL376" s="58"/>
      <c r="CM376" s="58"/>
      <c r="CN376" s="58"/>
      <c r="CO376" s="58"/>
      <c r="CP376" s="58"/>
      <c r="CQ376" s="58"/>
      <c r="CR376" s="58"/>
      <c r="CS376" s="58"/>
      <c r="CT376" s="58"/>
      <c r="CU376" s="58"/>
      <c r="CV376" s="58"/>
      <c r="CW376" s="58"/>
      <c r="CX376" s="58"/>
      <c r="CY376" s="58"/>
      <c r="CZ376" s="58"/>
      <c r="DA376" s="58"/>
      <c r="DB376" s="58"/>
      <c r="DC376" s="58"/>
      <c r="DD376" s="58"/>
      <c r="DE376" s="58"/>
      <c r="DF376" s="58"/>
      <c r="DG376" s="58"/>
      <c r="DH376" s="58"/>
      <c r="DI376" s="58"/>
      <c r="DJ376" s="58"/>
      <c r="DK376" s="58"/>
      <c r="DL376" s="58"/>
      <c r="DM376" s="58"/>
      <c r="DN376" s="58"/>
      <c r="DO376" s="58"/>
      <c r="DP376" s="58"/>
      <c r="DQ376" s="58"/>
      <c r="DR376" s="58"/>
      <c r="DS376" s="58"/>
      <c r="DT376" s="58"/>
      <c r="DU376" s="58"/>
      <c r="DV376" s="58"/>
      <c r="DW376" s="58"/>
      <c r="DX376" s="58"/>
      <c r="DY376" s="58"/>
      <c r="DZ376" s="58"/>
      <c r="EA376" s="58"/>
      <c r="EB376" s="58"/>
      <c r="EC376" s="58"/>
      <c r="ED376" s="58"/>
      <c r="EE376" s="58"/>
      <c r="EF376" s="58"/>
      <c r="EG376" s="58"/>
      <c r="EH376" s="58"/>
      <c r="EI376" s="58"/>
      <c r="EJ376" s="58"/>
      <c r="EK376" s="58"/>
      <c r="EL376" s="58"/>
      <c r="EM376" s="58"/>
      <c r="EN376" s="58"/>
      <c r="EO376" s="58"/>
    </row>
    <row r="377" spans="1:145" outlineLevel="1" x14ac:dyDescent="0.2">
      <c r="A377" s="16">
        <v>184</v>
      </c>
      <c r="B377" s="16">
        <v>0</v>
      </c>
      <c r="C377" s="1">
        <v>6.2272541715668239E-3</v>
      </c>
      <c r="D377" s="1">
        <f t="shared" si="31"/>
        <v>-6.2272541715668239E-3</v>
      </c>
      <c r="E377" s="1">
        <f t="shared" si="32"/>
        <v>1.2493448783167676E-2</v>
      </c>
      <c r="F377" s="1">
        <f t="shared" si="33"/>
        <v>-0.11177409710289624</v>
      </c>
      <c r="G377" s="1">
        <f t="shared" si="34"/>
        <v>-7.9159812178160288E-2</v>
      </c>
      <c r="H377" s="1">
        <v>3.5306873588220024E-2</v>
      </c>
      <c r="I377" s="1">
        <f t="shared" si="35"/>
        <v>2.2933988409865188E-4</v>
      </c>
      <c r="J377" s="1">
        <f t="shared" si="36"/>
        <v>-8.0595382920985406E-2</v>
      </c>
      <c r="AR377" s="58"/>
      <c r="AS377" s="58"/>
      <c r="AT377" s="58"/>
      <c r="AU377" s="58"/>
      <c r="AV377" s="58"/>
      <c r="AW377" s="58"/>
      <c r="AX377" s="58"/>
      <c r="AY377" s="71"/>
      <c r="AZ377" s="58"/>
      <c r="BA377" s="58"/>
      <c r="BB377" s="58"/>
      <c r="BC377" s="58">
        <f t="shared" si="37"/>
        <v>1</v>
      </c>
      <c r="BD377" s="58">
        <f t="shared" si="38"/>
        <v>6.2272541715668239E-3</v>
      </c>
      <c r="BE377" s="58" t="e">
        <f t="shared" si="39"/>
        <v>#N/A</v>
      </c>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c r="CB377" s="58"/>
      <c r="CC377" s="58"/>
      <c r="CD377" s="58"/>
      <c r="CE377" s="58"/>
      <c r="CF377" s="58"/>
      <c r="CG377" s="58"/>
      <c r="CH377" s="58"/>
      <c r="CI377" s="58"/>
      <c r="CJ377" s="58"/>
      <c r="CK377" s="58"/>
      <c r="CL377" s="58"/>
      <c r="CM377" s="58"/>
      <c r="CN377" s="58"/>
      <c r="CO377" s="58"/>
      <c r="CP377" s="58"/>
      <c r="CQ377" s="58"/>
      <c r="CR377" s="58"/>
      <c r="CS377" s="58"/>
      <c r="CT377" s="58"/>
      <c r="CU377" s="58"/>
      <c r="CV377" s="58"/>
      <c r="CW377" s="58"/>
      <c r="CX377" s="58"/>
      <c r="CY377" s="58"/>
      <c r="CZ377" s="58"/>
      <c r="DA377" s="58"/>
      <c r="DB377" s="58"/>
      <c r="DC377" s="58"/>
      <c r="DD377" s="58"/>
      <c r="DE377" s="58"/>
      <c r="DF377" s="58"/>
      <c r="DG377" s="58"/>
      <c r="DH377" s="58"/>
      <c r="DI377" s="58"/>
      <c r="DJ377" s="58"/>
      <c r="DK377" s="58"/>
      <c r="DL377" s="58"/>
      <c r="DM377" s="58"/>
      <c r="DN377" s="58"/>
      <c r="DO377" s="58"/>
      <c r="DP377" s="58"/>
      <c r="DQ377" s="58"/>
      <c r="DR377" s="58"/>
      <c r="DS377" s="58"/>
      <c r="DT377" s="58"/>
      <c r="DU377" s="58"/>
      <c r="DV377" s="58"/>
      <c r="DW377" s="58"/>
      <c r="DX377" s="58"/>
      <c r="DY377" s="58"/>
      <c r="DZ377" s="58"/>
      <c r="EA377" s="58"/>
      <c r="EB377" s="58"/>
      <c r="EC377" s="58"/>
      <c r="ED377" s="58"/>
      <c r="EE377" s="58"/>
      <c r="EF377" s="58"/>
      <c r="EG377" s="58"/>
      <c r="EH377" s="58"/>
      <c r="EI377" s="58"/>
      <c r="EJ377" s="58"/>
      <c r="EK377" s="58"/>
      <c r="EL377" s="58"/>
      <c r="EM377" s="58"/>
      <c r="EN377" s="58"/>
      <c r="EO377" s="58"/>
    </row>
    <row r="378" spans="1:145" outlineLevel="1" x14ac:dyDescent="0.2">
      <c r="A378" s="16">
        <v>185</v>
      </c>
      <c r="B378" s="16">
        <v>0</v>
      </c>
      <c r="C378" s="1">
        <v>3.3650828581643919E-7</v>
      </c>
      <c r="D378" s="1">
        <f t="shared" si="31"/>
        <v>-3.3650828581643919E-7</v>
      </c>
      <c r="E378" s="1">
        <f t="shared" si="32"/>
        <v>6.7301668460960391E-7</v>
      </c>
      <c r="F378" s="1">
        <f t="shared" si="33"/>
        <v>-8.2037594102314084E-4</v>
      </c>
      <c r="G378" s="1">
        <f t="shared" si="34"/>
        <v>-5.8009343993386414E-4</v>
      </c>
      <c r="H378" s="1">
        <v>4.9069519985256368E-6</v>
      </c>
      <c r="I378" s="1">
        <f t="shared" si="35"/>
        <v>1.6512386638090391E-12</v>
      </c>
      <c r="J378" s="1">
        <f t="shared" si="36"/>
        <v>-5.8009486318443427E-4</v>
      </c>
      <c r="AR378" s="58"/>
      <c r="AS378" s="58"/>
      <c r="AT378" s="58"/>
      <c r="AU378" s="58"/>
      <c r="AV378" s="58"/>
      <c r="AW378" s="58"/>
      <c r="AX378" s="58"/>
      <c r="AY378" s="71"/>
      <c r="AZ378" s="58"/>
      <c r="BA378" s="58"/>
      <c r="BB378" s="58"/>
      <c r="BC378" s="58">
        <f t="shared" si="37"/>
        <v>1</v>
      </c>
      <c r="BD378" s="58">
        <f t="shared" si="38"/>
        <v>3.3650828581643919E-7</v>
      </c>
      <c r="BE378" s="58" t="e">
        <f t="shared" si="39"/>
        <v>#N/A</v>
      </c>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c r="CB378" s="58"/>
      <c r="CC378" s="58"/>
      <c r="CD378" s="58"/>
      <c r="CE378" s="58"/>
      <c r="CF378" s="58"/>
      <c r="CG378" s="58"/>
      <c r="CH378" s="58"/>
      <c r="CI378" s="58"/>
      <c r="CJ378" s="58"/>
      <c r="CK378" s="58"/>
      <c r="CL378" s="58"/>
      <c r="CM378" s="58"/>
      <c r="CN378" s="58"/>
      <c r="CO378" s="58"/>
      <c r="CP378" s="58"/>
      <c r="CQ378" s="58"/>
      <c r="CR378" s="58"/>
      <c r="CS378" s="58"/>
      <c r="CT378" s="58"/>
      <c r="CU378" s="58"/>
      <c r="CV378" s="58"/>
      <c r="CW378" s="58"/>
      <c r="CX378" s="58"/>
      <c r="CY378" s="58"/>
      <c r="CZ378" s="58"/>
      <c r="DA378" s="58"/>
      <c r="DB378" s="58"/>
      <c r="DC378" s="58"/>
      <c r="DD378" s="58"/>
      <c r="DE378" s="58"/>
      <c r="DF378" s="58"/>
      <c r="DG378" s="58"/>
      <c r="DH378" s="58"/>
      <c r="DI378" s="58"/>
      <c r="DJ378" s="58"/>
      <c r="DK378" s="58"/>
      <c r="DL378" s="58"/>
      <c r="DM378" s="58"/>
      <c r="DN378" s="58"/>
      <c r="DO378" s="58"/>
      <c r="DP378" s="58"/>
      <c r="DQ378" s="58"/>
      <c r="DR378" s="58"/>
      <c r="DS378" s="58"/>
      <c r="DT378" s="58"/>
      <c r="DU378" s="58"/>
      <c r="DV378" s="58"/>
      <c r="DW378" s="58"/>
      <c r="DX378" s="58"/>
      <c r="DY378" s="58"/>
      <c r="DZ378" s="58"/>
      <c r="EA378" s="58"/>
      <c r="EB378" s="58"/>
      <c r="EC378" s="58"/>
      <c r="ED378" s="58"/>
      <c r="EE378" s="58"/>
      <c r="EF378" s="58"/>
      <c r="EG378" s="58"/>
      <c r="EH378" s="58"/>
      <c r="EI378" s="58"/>
      <c r="EJ378" s="58"/>
      <c r="EK378" s="58"/>
      <c r="EL378" s="58"/>
      <c r="EM378" s="58"/>
      <c r="EN378" s="58"/>
      <c r="EO378" s="58"/>
    </row>
    <row r="379" spans="1:145" outlineLevel="1" x14ac:dyDescent="0.2">
      <c r="A379" s="16">
        <v>186</v>
      </c>
      <c r="B379" s="16">
        <v>0</v>
      </c>
      <c r="C379" s="1">
        <v>5.9076462586425336E-7</v>
      </c>
      <c r="D379" s="1">
        <f t="shared" si="31"/>
        <v>-5.9076462586425336E-7</v>
      </c>
      <c r="E379" s="1">
        <f t="shared" si="32"/>
        <v>1.1815296008754054E-6</v>
      </c>
      <c r="F379" s="1">
        <f t="shared" si="33"/>
        <v>-1.0869818769765232E-3</v>
      </c>
      <c r="G379" s="1">
        <f t="shared" si="34"/>
        <v>-7.6861236970745064E-4</v>
      </c>
      <c r="H379" s="1">
        <v>7.9244677372992545E-6</v>
      </c>
      <c r="I379" s="1">
        <f t="shared" si="35"/>
        <v>4.6815350823360672E-12</v>
      </c>
      <c r="J379" s="1">
        <f t="shared" si="36"/>
        <v>-7.6861541514751397E-4</v>
      </c>
      <c r="AR379" s="58"/>
      <c r="AS379" s="58"/>
      <c r="AT379" s="58"/>
      <c r="AU379" s="58"/>
      <c r="AV379" s="58"/>
      <c r="AW379" s="58"/>
      <c r="AX379" s="58"/>
      <c r="AY379" s="71"/>
      <c r="AZ379" s="58"/>
      <c r="BA379" s="58"/>
      <c r="BB379" s="58"/>
      <c r="BC379" s="58">
        <f t="shared" si="37"/>
        <v>1</v>
      </c>
      <c r="BD379" s="58">
        <f t="shared" si="38"/>
        <v>5.9076462586425336E-7</v>
      </c>
      <c r="BE379" s="58" t="e">
        <f t="shared" si="39"/>
        <v>#N/A</v>
      </c>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c r="CB379" s="58"/>
      <c r="CC379" s="58"/>
      <c r="CD379" s="58"/>
      <c r="CE379" s="58"/>
      <c r="CF379" s="58"/>
      <c r="CG379" s="58"/>
      <c r="CH379" s="58"/>
      <c r="CI379" s="58"/>
      <c r="CJ379" s="58"/>
      <c r="CK379" s="58"/>
      <c r="CL379" s="58"/>
      <c r="CM379" s="58"/>
      <c r="CN379" s="58"/>
      <c r="CO379" s="58"/>
      <c r="CP379" s="58"/>
      <c r="CQ379" s="58"/>
      <c r="CR379" s="58"/>
      <c r="CS379" s="58"/>
      <c r="CT379" s="58"/>
      <c r="CU379" s="58"/>
      <c r="CV379" s="58"/>
      <c r="CW379" s="58"/>
      <c r="CX379" s="58"/>
      <c r="CY379" s="58"/>
      <c r="CZ379" s="58"/>
      <c r="DA379" s="58"/>
      <c r="DB379" s="58"/>
      <c r="DC379" s="58"/>
      <c r="DD379" s="58"/>
      <c r="DE379" s="58"/>
      <c r="DF379" s="58"/>
      <c r="DG379" s="58"/>
      <c r="DH379" s="58"/>
      <c r="DI379" s="58"/>
      <c r="DJ379" s="58"/>
      <c r="DK379" s="58"/>
      <c r="DL379" s="58"/>
      <c r="DM379" s="58"/>
      <c r="DN379" s="58"/>
      <c r="DO379" s="58"/>
      <c r="DP379" s="58"/>
      <c r="DQ379" s="58"/>
      <c r="DR379" s="58"/>
      <c r="DS379" s="58"/>
      <c r="DT379" s="58"/>
      <c r="DU379" s="58"/>
      <c r="DV379" s="58"/>
      <c r="DW379" s="58"/>
      <c r="DX379" s="58"/>
      <c r="DY379" s="58"/>
      <c r="DZ379" s="58"/>
      <c r="EA379" s="58"/>
      <c r="EB379" s="58"/>
      <c r="EC379" s="58"/>
      <c r="ED379" s="58"/>
      <c r="EE379" s="58"/>
      <c r="EF379" s="58"/>
      <c r="EG379" s="58"/>
      <c r="EH379" s="58"/>
      <c r="EI379" s="58"/>
      <c r="EJ379" s="58"/>
      <c r="EK379" s="58"/>
      <c r="EL379" s="58"/>
      <c r="EM379" s="58"/>
      <c r="EN379" s="58"/>
      <c r="EO379" s="58"/>
    </row>
    <row r="380" spans="1:145" outlineLevel="1" x14ac:dyDescent="0.2">
      <c r="A380" s="16">
        <v>187</v>
      </c>
      <c r="B380" s="16">
        <v>0</v>
      </c>
      <c r="C380" s="1">
        <v>6.5502744397554949E-2</v>
      </c>
      <c r="D380" s="1">
        <f t="shared" si="31"/>
        <v>-6.5502744397554949E-2</v>
      </c>
      <c r="E380" s="1">
        <f t="shared" si="32"/>
        <v>0.13549317769167982</v>
      </c>
      <c r="F380" s="1">
        <f t="shared" si="33"/>
        <v>-0.36809397942873207</v>
      </c>
      <c r="G380" s="1">
        <f t="shared" si="34"/>
        <v>-0.26475290430062393</v>
      </c>
      <c r="H380" s="1">
        <v>0.14287992471501407</v>
      </c>
      <c r="I380" s="1">
        <f t="shared" si="35"/>
        <v>1.1684523636422162E-2</v>
      </c>
      <c r="J380" s="1">
        <f t="shared" si="36"/>
        <v>-0.28596962071527371</v>
      </c>
      <c r="AR380" s="58"/>
      <c r="AS380" s="58"/>
      <c r="AT380" s="58"/>
      <c r="AU380" s="58"/>
      <c r="AV380" s="58"/>
      <c r="AW380" s="58"/>
      <c r="AX380" s="58"/>
      <c r="AY380" s="71"/>
      <c r="AZ380" s="58"/>
      <c r="BA380" s="58"/>
      <c r="BB380" s="58"/>
      <c r="BC380" s="58">
        <f t="shared" si="37"/>
        <v>1</v>
      </c>
      <c r="BD380" s="58">
        <f t="shared" si="38"/>
        <v>6.5502744397554949E-2</v>
      </c>
      <c r="BE380" s="58" t="e">
        <f t="shared" si="39"/>
        <v>#N/A</v>
      </c>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c r="CB380" s="58"/>
      <c r="CC380" s="58"/>
      <c r="CD380" s="58"/>
      <c r="CE380" s="58"/>
      <c r="CF380" s="58"/>
      <c r="CG380" s="58"/>
      <c r="CH380" s="58"/>
      <c r="CI380" s="58"/>
      <c r="CJ380" s="58"/>
      <c r="CK380" s="58"/>
      <c r="CL380" s="58"/>
      <c r="CM380" s="58"/>
      <c r="CN380" s="58"/>
      <c r="CO380" s="58"/>
      <c r="CP380" s="58"/>
      <c r="CQ380" s="58"/>
      <c r="CR380" s="58"/>
      <c r="CS380" s="58"/>
      <c r="CT380" s="58"/>
      <c r="CU380" s="58"/>
      <c r="CV380" s="58"/>
      <c r="CW380" s="58"/>
      <c r="CX380" s="58"/>
      <c r="CY380" s="58"/>
      <c r="CZ380" s="58"/>
      <c r="DA380" s="58"/>
      <c r="DB380" s="58"/>
      <c r="DC380" s="58"/>
      <c r="DD380" s="58"/>
      <c r="DE380" s="58"/>
      <c r="DF380" s="58"/>
      <c r="DG380" s="58"/>
      <c r="DH380" s="58"/>
      <c r="DI380" s="58"/>
      <c r="DJ380" s="58"/>
      <c r="DK380" s="58"/>
      <c r="DL380" s="58"/>
      <c r="DM380" s="58"/>
      <c r="DN380" s="58"/>
      <c r="DO380" s="58"/>
      <c r="DP380" s="58"/>
      <c r="DQ380" s="58"/>
      <c r="DR380" s="58"/>
      <c r="DS380" s="58"/>
      <c r="DT380" s="58"/>
      <c r="DU380" s="58"/>
      <c r="DV380" s="58"/>
      <c r="DW380" s="58"/>
      <c r="DX380" s="58"/>
      <c r="DY380" s="58"/>
      <c r="DZ380" s="58"/>
      <c r="EA380" s="58"/>
      <c r="EB380" s="58"/>
      <c r="EC380" s="58"/>
      <c r="ED380" s="58"/>
      <c r="EE380" s="58"/>
      <c r="EF380" s="58"/>
      <c r="EG380" s="58"/>
      <c r="EH380" s="58"/>
      <c r="EI380" s="58"/>
      <c r="EJ380" s="58"/>
      <c r="EK380" s="58"/>
      <c r="EL380" s="58"/>
      <c r="EM380" s="58"/>
      <c r="EN380" s="58"/>
      <c r="EO380" s="58"/>
    </row>
    <row r="381" spans="1:145" outlineLevel="1" x14ac:dyDescent="0.2">
      <c r="A381" s="16">
        <v>188</v>
      </c>
      <c r="B381" s="16">
        <v>0</v>
      </c>
      <c r="C381" s="1">
        <v>8.415025137013433E-7</v>
      </c>
      <c r="D381" s="1">
        <f t="shared" si="31"/>
        <v>-8.415025137013433E-7</v>
      </c>
      <c r="E381" s="1">
        <f t="shared" si="32"/>
        <v>1.6830057354151924E-6</v>
      </c>
      <c r="F381" s="1">
        <f t="shared" si="33"/>
        <v>-1.2973071091361493E-3</v>
      </c>
      <c r="G381" s="1">
        <f t="shared" si="34"/>
        <v>-9.1733484716782657E-4</v>
      </c>
      <c r="H381" s="1">
        <v>1.0959222856120623E-5</v>
      </c>
      <c r="I381" s="1">
        <f t="shared" si="35"/>
        <v>9.2223224116477204E-12</v>
      </c>
      <c r="J381" s="1">
        <f t="shared" si="36"/>
        <v>-9.1733987384765481E-4</v>
      </c>
      <c r="AR381" s="58"/>
      <c r="AS381" s="58"/>
      <c r="AT381" s="58"/>
      <c r="AU381" s="58"/>
      <c r="AV381" s="58"/>
      <c r="AW381" s="58"/>
      <c r="AX381" s="58"/>
      <c r="AY381" s="71"/>
      <c r="AZ381" s="58"/>
      <c r="BA381" s="58"/>
      <c r="BB381" s="58"/>
      <c r="BC381" s="58">
        <f t="shared" si="37"/>
        <v>1</v>
      </c>
      <c r="BD381" s="58">
        <f t="shared" si="38"/>
        <v>8.415025137013433E-7</v>
      </c>
      <c r="BE381" s="58" t="e">
        <f t="shared" si="39"/>
        <v>#N/A</v>
      </c>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c r="CB381" s="58"/>
      <c r="CC381" s="58"/>
      <c r="CD381" s="58"/>
      <c r="CE381" s="58"/>
      <c r="CF381" s="58"/>
      <c r="CG381" s="58"/>
      <c r="CH381" s="58"/>
      <c r="CI381" s="58"/>
      <c r="CJ381" s="58"/>
      <c r="CK381" s="58"/>
      <c r="CL381" s="58"/>
      <c r="CM381" s="58"/>
      <c r="CN381" s="58"/>
      <c r="CO381" s="58"/>
      <c r="CP381" s="58"/>
      <c r="CQ381" s="58"/>
      <c r="CR381" s="58"/>
      <c r="CS381" s="58"/>
      <c r="CT381" s="58"/>
      <c r="CU381" s="58"/>
      <c r="CV381" s="58"/>
      <c r="CW381" s="58"/>
      <c r="CX381" s="58"/>
      <c r="CY381" s="58"/>
      <c r="CZ381" s="58"/>
      <c r="DA381" s="58"/>
      <c r="DB381" s="58"/>
      <c r="DC381" s="58"/>
      <c r="DD381" s="58"/>
      <c r="DE381" s="58"/>
      <c r="DF381" s="58"/>
      <c r="DG381" s="58"/>
      <c r="DH381" s="58"/>
      <c r="DI381" s="58"/>
      <c r="DJ381" s="58"/>
      <c r="DK381" s="58"/>
      <c r="DL381" s="58"/>
      <c r="DM381" s="58"/>
      <c r="DN381" s="58"/>
      <c r="DO381" s="58"/>
      <c r="DP381" s="58"/>
      <c r="DQ381" s="58"/>
      <c r="DR381" s="58"/>
      <c r="DS381" s="58"/>
      <c r="DT381" s="58"/>
      <c r="DU381" s="58"/>
      <c r="DV381" s="58"/>
      <c r="DW381" s="58"/>
      <c r="DX381" s="58"/>
      <c r="DY381" s="58"/>
      <c r="DZ381" s="58"/>
      <c r="EA381" s="58"/>
      <c r="EB381" s="58"/>
      <c r="EC381" s="58"/>
      <c r="ED381" s="58"/>
      <c r="EE381" s="58"/>
      <c r="EF381" s="58"/>
      <c r="EG381" s="58"/>
      <c r="EH381" s="58"/>
      <c r="EI381" s="58"/>
      <c r="EJ381" s="58"/>
      <c r="EK381" s="58"/>
      <c r="EL381" s="58"/>
      <c r="EM381" s="58"/>
      <c r="EN381" s="58"/>
      <c r="EO381" s="58"/>
    </row>
    <row r="382" spans="1:145" outlineLevel="1" x14ac:dyDescent="0.2">
      <c r="A382" s="16">
        <v>189</v>
      </c>
      <c r="B382" s="16">
        <v>0</v>
      </c>
      <c r="C382" s="1">
        <v>1.8302690043225144E-7</v>
      </c>
      <c r="D382" s="1">
        <f t="shared" si="31"/>
        <v>-1.8302690043225144E-7</v>
      </c>
      <c r="E382" s="1">
        <f t="shared" si="32"/>
        <v>3.6605383416312072E-7</v>
      </c>
      <c r="F382" s="1">
        <f t="shared" si="33"/>
        <v>-6.0502382941758648E-4</v>
      </c>
      <c r="G382" s="1">
        <f t="shared" si="34"/>
        <v>-4.2781647225311912E-4</v>
      </c>
      <c r="H382" s="1">
        <v>3.3293287548557395E-6</v>
      </c>
      <c r="I382" s="1">
        <f t="shared" si="35"/>
        <v>6.093588628058896E-13</v>
      </c>
      <c r="J382" s="1">
        <f t="shared" si="36"/>
        <v>-4.2781718442573888E-4</v>
      </c>
      <c r="AR382" s="58"/>
      <c r="AS382" s="58"/>
      <c r="AT382" s="58"/>
      <c r="AU382" s="58"/>
      <c r="AV382" s="58"/>
      <c r="AW382" s="58"/>
      <c r="AX382" s="58"/>
      <c r="AY382" s="71"/>
      <c r="AZ382" s="58"/>
      <c r="BA382" s="58"/>
      <c r="BB382" s="58"/>
      <c r="BC382" s="58">
        <f t="shared" si="37"/>
        <v>1</v>
      </c>
      <c r="BD382" s="58">
        <f t="shared" si="38"/>
        <v>1.8302690043225144E-7</v>
      </c>
      <c r="BE382" s="58" t="e">
        <f t="shared" si="39"/>
        <v>#N/A</v>
      </c>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c r="CB382" s="58"/>
      <c r="CC382" s="58"/>
      <c r="CD382" s="58"/>
      <c r="CE382" s="58"/>
      <c r="CF382" s="58"/>
      <c r="CG382" s="58"/>
      <c r="CH382" s="58"/>
      <c r="CI382" s="58"/>
      <c r="CJ382" s="58"/>
      <c r="CK382" s="58"/>
      <c r="CL382" s="58"/>
      <c r="CM382" s="58"/>
      <c r="CN382" s="58"/>
      <c r="CO382" s="58"/>
      <c r="CP382" s="58"/>
      <c r="CQ382" s="58"/>
      <c r="CR382" s="58"/>
      <c r="CS382" s="58"/>
      <c r="CT382" s="58"/>
      <c r="CU382" s="58"/>
      <c r="CV382" s="58"/>
      <c r="CW382" s="58"/>
      <c r="CX382" s="58"/>
      <c r="CY382" s="58"/>
      <c r="CZ382" s="58"/>
      <c r="DA382" s="58"/>
      <c r="DB382" s="58"/>
      <c r="DC382" s="58"/>
      <c r="DD382" s="58"/>
      <c r="DE382" s="58"/>
      <c r="DF382" s="58"/>
      <c r="DG382" s="58"/>
      <c r="DH382" s="58"/>
      <c r="DI382" s="58"/>
      <c r="DJ382" s="58"/>
      <c r="DK382" s="58"/>
      <c r="DL382" s="58"/>
      <c r="DM382" s="58"/>
      <c r="DN382" s="58"/>
      <c r="DO382" s="58"/>
      <c r="DP382" s="58"/>
      <c r="DQ382" s="58"/>
      <c r="DR382" s="58"/>
      <c r="DS382" s="58"/>
      <c r="DT382" s="58"/>
      <c r="DU382" s="58"/>
      <c r="DV382" s="58"/>
      <c r="DW382" s="58"/>
      <c r="DX382" s="58"/>
      <c r="DY382" s="58"/>
      <c r="DZ382" s="58"/>
      <c r="EA382" s="58"/>
      <c r="EB382" s="58"/>
      <c r="EC382" s="58"/>
      <c r="ED382" s="58"/>
      <c r="EE382" s="58"/>
      <c r="EF382" s="58"/>
      <c r="EG382" s="58"/>
      <c r="EH382" s="58"/>
      <c r="EI382" s="58"/>
      <c r="EJ382" s="58"/>
      <c r="EK382" s="58"/>
      <c r="EL382" s="58"/>
      <c r="EM382" s="58"/>
      <c r="EN382" s="58"/>
      <c r="EO382" s="58"/>
    </row>
    <row r="383" spans="1:145" outlineLevel="1" x14ac:dyDescent="0.2">
      <c r="A383" s="16">
        <v>190</v>
      </c>
      <c r="B383" s="16">
        <v>0</v>
      </c>
      <c r="C383" s="1">
        <v>7.0303954070250483E-4</v>
      </c>
      <c r="D383" s="1">
        <f t="shared" si="31"/>
        <v>-7.0303954070250483E-4</v>
      </c>
      <c r="E383" s="1">
        <f t="shared" si="32"/>
        <v>1.4065735777814919E-3</v>
      </c>
      <c r="F383" s="1">
        <f t="shared" si="33"/>
        <v>-3.7504314122264543E-2</v>
      </c>
      <c r="G383" s="1">
        <f t="shared" si="34"/>
        <v>-2.652421823598803E-2</v>
      </c>
      <c r="H383" s="1">
        <v>4.3886624116871234E-3</v>
      </c>
      <c r="I383" s="1">
        <f t="shared" si="35"/>
        <v>3.1011839421409035E-6</v>
      </c>
      <c r="J383" s="1">
        <f t="shared" si="36"/>
        <v>-2.6582613433830411E-2</v>
      </c>
      <c r="AR383" s="58"/>
      <c r="AS383" s="58"/>
      <c r="AT383" s="58"/>
      <c r="AU383" s="58"/>
      <c r="AV383" s="58"/>
      <c r="AW383" s="58"/>
      <c r="AX383" s="58"/>
      <c r="AY383" s="71"/>
      <c r="AZ383" s="58"/>
      <c r="BA383" s="58"/>
      <c r="BB383" s="58"/>
      <c r="BC383" s="58">
        <f t="shared" si="37"/>
        <v>1</v>
      </c>
      <c r="BD383" s="58">
        <f t="shared" si="38"/>
        <v>7.0303954070250483E-4</v>
      </c>
      <c r="BE383" s="58" t="e">
        <f t="shared" si="39"/>
        <v>#N/A</v>
      </c>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c r="CB383" s="58"/>
      <c r="CC383" s="58"/>
      <c r="CD383" s="58"/>
      <c r="CE383" s="58"/>
      <c r="CF383" s="58"/>
      <c r="CG383" s="58"/>
      <c r="CH383" s="58"/>
      <c r="CI383" s="58"/>
      <c r="CJ383" s="58"/>
      <c r="CK383" s="58"/>
      <c r="CL383" s="58"/>
      <c r="CM383" s="58"/>
      <c r="CN383" s="58"/>
      <c r="CO383" s="58"/>
      <c r="CP383" s="58"/>
      <c r="CQ383" s="58"/>
      <c r="CR383" s="58"/>
      <c r="CS383" s="58"/>
      <c r="CT383" s="58"/>
      <c r="CU383" s="58"/>
      <c r="CV383" s="58"/>
      <c r="CW383" s="58"/>
      <c r="CX383" s="58"/>
      <c r="CY383" s="58"/>
      <c r="CZ383" s="58"/>
      <c r="DA383" s="58"/>
      <c r="DB383" s="58"/>
      <c r="DC383" s="58"/>
      <c r="DD383" s="58"/>
      <c r="DE383" s="58"/>
      <c r="DF383" s="58"/>
      <c r="DG383" s="58"/>
      <c r="DH383" s="58"/>
      <c r="DI383" s="58"/>
      <c r="DJ383" s="58"/>
      <c r="DK383" s="58"/>
      <c r="DL383" s="58"/>
      <c r="DM383" s="58"/>
      <c r="DN383" s="58"/>
      <c r="DO383" s="58"/>
      <c r="DP383" s="58"/>
      <c r="DQ383" s="58"/>
      <c r="DR383" s="58"/>
      <c r="DS383" s="58"/>
      <c r="DT383" s="58"/>
      <c r="DU383" s="58"/>
      <c r="DV383" s="58"/>
      <c r="DW383" s="58"/>
      <c r="DX383" s="58"/>
      <c r="DY383" s="58"/>
      <c r="DZ383" s="58"/>
      <c r="EA383" s="58"/>
      <c r="EB383" s="58"/>
      <c r="EC383" s="58"/>
      <c r="ED383" s="58"/>
      <c r="EE383" s="58"/>
      <c r="EF383" s="58"/>
      <c r="EG383" s="58"/>
      <c r="EH383" s="58"/>
      <c r="EI383" s="58"/>
      <c r="EJ383" s="58"/>
      <c r="EK383" s="58"/>
      <c r="EL383" s="58"/>
      <c r="EM383" s="58"/>
      <c r="EN383" s="58"/>
      <c r="EO383" s="58"/>
    </row>
    <row r="384" spans="1:145" outlineLevel="1" x14ac:dyDescent="0.2">
      <c r="A384" s="16">
        <v>191</v>
      </c>
      <c r="B384" s="16">
        <v>0</v>
      </c>
      <c r="C384" s="1">
        <v>2.4151584396650899E-4</v>
      </c>
      <c r="D384" s="1">
        <f t="shared" si="31"/>
        <v>-2.4151584396650899E-4</v>
      </c>
      <c r="E384" s="1">
        <f t="shared" si="32"/>
        <v>4.8309002722944161E-4</v>
      </c>
      <c r="F384" s="1">
        <f t="shared" si="33"/>
        <v>-2.1979309070792957E-2</v>
      </c>
      <c r="G384" s="1">
        <f t="shared" si="34"/>
        <v>-1.5542657043131163E-2</v>
      </c>
      <c r="H384" s="1">
        <v>2.3658191552674394E-3</v>
      </c>
      <c r="I384" s="1">
        <f t="shared" si="35"/>
        <v>5.7287616269417673E-7</v>
      </c>
      <c r="J384" s="1">
        <f t="shared" si="36"/>
        <v>-1.5561075288137672E-2</v>
      </c>
      <c r="AR384" s="58"/>
      <c r="AS384" s="58"/>
      <c r="AT384" s="58"/>
      <c r="AU384" s="58"/>
      <c r="AV384" s="58"/>
      <c r="AW384" s="58"/>
      <c r="AX384" s="58"/>
      <c r="AY384" s="71"/>
      <c r="AZ384" s="58"/>
      <c r="BA384" s="58"/>
      <c r="BB384" s="58"/>
      <c r="BC384" s="58">
        <f t="shared" si="37"/>
        <v>1</v>
      </c>
      <c r="BD384" s="58">
        <f t="shared" si="38"/>
        <v>2.4151584396650899E-4</v>
      </c>
      <c r="BE384" s="58" t="e">
        <f t="shared" si="39"/>
        <v>#N/A</v>
      </c>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c r="CB384" s="58"/>
      <c r="CC384" s="58"/>
      <c r="CD384" s="58"/>
      <c r="CE384" s="58"/>
      <c r="CF384" s="58"/>
      <c r="CG384" s="58"/>
      <c r="CH384" s="58"/>
      <c r="CI384" s="58"/>
      <c r="CJ384" s="58"/>
      <c r="CK384" s="58"/>
      <c r="CL384" s="58"/>
      <c r="CM384" s="58"/>
      <c r="CN384" s="58"/>
      <c r="CO384" s="58"/>
      <c r="CP384" s="58"/>
      <c r="CQ384" s="58"/>
      <c r="CR384" s="58"/>
      <c r="CS384" s="58"/>
      <c r="CT384" s="58"/>
      <c r="CU384" s="58"/>
      <c r="CV384" s="58"/>
      <c r="CW384" s="58"/>
      <c r="CX384" s="58"/>
      <c r="CY384" s="58"/>
      <c r="CZ384" s="58"/>
      <c r="DA384" s="58"/>
      <c r="DB384" s="58"/>
      <c r="DC384" s="58"/>
      <c r="DD384" s="58"/>
      <c r="DE384" s="58"/>
      <c r="DF384" s="58"/>
      <c r="DG384" s="58"/>
      <c r="DH384" s="58"/>
      <c r="DI384" s="58"/>
      <c r="DJ384" s="58"/>
      <c r="DK384" s="58"/>
      <c r="DL384" s="58"/>
      <c r="DM384" s="58"/>
      <c r="DN384" s="58"/>
      <c r="DO384" s="58"/>
      <c r="DP384" s="58"/>
      <c r="DQ384" s="58"/>
      <c r="DR384" s="58"/>
      <c r="DS384" s="58"/>
      <c r="DT384" s="58"/>
      <c r="DU384" s="58"/>
      <c r="DV384" s="58"/>
      <c r="DW384" s="58"/>
      <c r="DX384" s="58"/>
      <c r="DY384" s="58"/>
      <c r="DZ384" s="58"/>
      <c r="EA384" s="58"/>
      <c r="EB384" s="58"/>
      <c r="EC384" s="58"/>
      <c r="ED384" s="58"/>
      <c r="EE384" s="58"/>
      <c r="EF384" s="58"/>
      <c r="EG384" s="58"/>
      <c r="EH384" s="58"/>
      <c r="EI384" s="58"/>
      <c r="EJ384" s="58"/>
      <c r="EK384" s="58"/>
      <c r="EL384" s="58"/>
      <c r="EM384" s="58"/>
      <c r="EN384" s="58"/>
      <c r="EO384" s="58"/>
    </row>
    <row r="385" spans="1:145" outlineLevel="1" x14ac:dyDescent="0.2">
      <c r="A385" s="16">
        <v>192</v>
      </c>
      <c r="B385" s="16">
        <v>0</v>
      </c>
      <c r="C385" s="1">
        <v>4.2030559989070203E-3</v>
      </c>
      <c r="D385" s="1">
        <f t="shared" si="31"/>
        <v>-4.2030559989070203E-3</v>
      </c>
      <c r="E385" s="1">
        <f t="shared" si="32"/>
        <v>8.4238273340028862E-3</v>
      </c>
      <c r="F385" s="1">
        <f t="shared" si="33"/>
        <v>-9.1781410612404982E-2</v>
      </c>
      <c r="G385" s="1">
        <f t="shared" si="34"/>
        <v>-6.4967655351502285E-2</v>
      </c>
      <c r="H385" s="1">
        <v>8.5167410835929828E-3</v>
      </c>
      <c r="I385" s="1">
        <f t="shared" si="35"/>
        <v>3.6256213542031524E-5</v>
      </c>
      <c r="J385" s="1">
        <f t="shared" si="36"/>
        <v>-6.5246091495304262E-2</v>
      </c>
      <c r="AR385" s="58"/>
      <c r="AS385" s="58"/>
      <c r="AT385" s="58"/>
      <c r="AU385" s="58"/>
      <c r="AV385" s="58"/>
      <c r="AW385" s="58"/>
      <c r="AX385" s="58"/>
      <c r="AY385" s="71"/>
      <c r="AZ385" s="58"/>
      <c r="BA385" s="58"/>
      <c r="BB385" s="58"/>
      <c r="BC385" s="58">
        <f t="shared" si="37"/>
        <v>1</v>
      </c>
      <c r="BD385" s="58">
        <f t="shared" si="38"/>
        <v>4.2030559989070203E-3</v>
      </c>
      <c r="BE385" s="58" t="e">
        <f t="shared" si="39"/>
        <v>#N/A</v>
      </c>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c r="CB385" s="58"/>
      <c r="CC385" s="58"/>
      <c r="CD385" s="58"/>
      <c r="CE385" s="58"/>
      <c r="CF385" s="58"/>
      <c r="CG385" s="58"/>
      <c r="CH385" s="58"/>
      <c r="CI385" s="58"/>
      <c r="CJ385" s="58"/>
      <c r="CK385" s="58"/>
      <c r="CL385" s="58"/>
      <c r="CM385" s="58"/>
      <c r="CN385" s="58"/>
      <c r="CO385" s="58"/>
      <c r="CP385" s="58"/>
      <c r="CQ385" s="58"/>
      <c r="CR385" s="58"/>
      <c r="CS385" s="58"/>
      <c r="CT385" s="58"/>
      <c r="CU385" s="58"/>
      <c r="CV385" s="58"/>
      <c r="CW385" s="58"/>
      <c r="CX385" s="58"/>
      <c r="CY385" s="58"/>
      <c r="CZ385" s="58"/>
      <c r="DA385" s="58"/>
      <c r="DB385" s="58"/>
      <c r="DC385" s="58"/>
      <c r="DD385" s="58"/>
      <c r="DE385" s="58"/>
      <c r="DF385" s="58"/>
      <c r="DG385" s="58"/>
      <c r="DH385" s="58"/>
      <c r="DI385" s="58"/>
      <c r="DJ385" s="58"/>
      <c r="DK385" s="58"/>
      <c r="DL385" s="58"/>
      <c r="DM385" s="58"/>
      <c r="DN385" s="58"/>
      <c r="DO385" s="58"/>
      <c r="DP385" s="58"/>
      <c r="DQ385" s="58"/>
      <c r="DR385" s="58"/>
      <c r="DS385" s="58"/>
      <c r="DT385" s="58"/>
      <c r="DU385" s="58"/>
      <c r="DV385" s="58"/>
      <c r="DW385" s="58"/>
      <c r="DX385" s="58"/>
      <c r="DY385" s="58"/>
      <c r="DZ385" s="58"/>
      <c r="EA385" s="58"/>
      <c r="EB385" s="58"/>
      <c r="EC385" s="58"/>
      <c r="ED385" s="58"/>
      <c r="EE385" s="58"/>
      <c r="EF385" s="58"/>
      <c r="EG385" s="58"/>
      <c r="EH385" s="58"/>
      <c r="EI385" s="58"/>
      <c r="EJ385" s="58"/>
      <c r="EK385" s="58"/>
      <c r="EL385" s="58"/>
      <c r="EM385" s="58"/>
      <c r="EN385" s="58"/>
      <c r="EO385" s="58"/>
    </row>
    <row r="386" spans="1:145" outlineLevel="1" x14ac:dyDescent="0.2">
      <c r="A386" s="16">
        <v>193</v>
      </c>
      <c r="B386" s="16">
        <v>0</v>
      </c>
      <c r="C386" s="1">
        <v>4.4729283974759428E-4</v>
      </c>
      <c r="D386" s="1">
        <f t="shared" si="31"/>
        <v>-4.4729283974759428E-4</v>
      </c>
      <c r="E386" s="1">
        <f t="shared" si="32"/>
        <v>8.9478581006018911E-4</v>
      </c>
      <c r="F386" s="1">
        <f t="shared" si="33"/>
        <v>-2.9912970599059351E-2</v>
      </c>
      <c r="G386" s="1">
        <f t="shared" si="34"/>
        <v>-2.115403035268703E-2</v>
      </c>
      <c r="H386" s="1">
        <v>3.7491374528716179E-3</v>
      </c>
      <c r="I386" s="1">
        <f t="shared" si="35"/>
        <v>1.6840264133044993E-6</v>
      </c>
      <c r="J386" s="1">
        <f t="shared" si="36"/>
        <v>-2.1193796889083103E-2</v>
      </c>
      <c r="AR386" s="58"/>
      <c r="AS386" s="58"/>
      <c r="AT386" s="58"/>
      <c r="AU386" s="58"/>
      <c r="AV386" s="58"/>
      <c r="AW386" s="58"/>
      <c r="AX386" s="58"/>
      <c r="AY386" s="71"/>
      <c r="AZ386" s="58"/>
      <c r="BA386" s="58"/>
      <c r="BB386" s="58"/>
      <c r="BC386" s="58">
        <f t="shared" si="37"/>
        <v>1</v>
      </c>
      <c r="BD386" s="58">
        <f t="shared" si="38"/>
        <v>4.4729283974759428E-4</v>
      </c>
      <c r="BE386" s="58" t="e">
        <f t="shared" si="39"/>
        <v>#N/A</v>
      </c>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c r="CB386" s="58"/>
      <c r="CC386" s="58"/>
      <c r="CD386" s="58"/>
      <c r="CE386" s="58"/>
      <c r="CF386" s="58"/>
      <c r="CG386" s="58"/>
      <c r="CH386" s="58"/>
      <c r="CI386" s="58"/>
      <c r="CJ386" s="58"/>
      <c r="CK386" s="58"/>
      <c r="CL386" s="58"/>
      <c r="CM386" s="58"/>
      <c r="CN386" s="58"/>
      <c r="CO386" s="58"/>
      <c r="CP386" s="58"/>
      <c r="CQ386" s="58"/>
      <c r="CR386" s="58"/>
      <c r="CS386" s="58"/>
      <c r="CT386" s="58"/>
      <c r="CU386" s="58"/>
      <c r="CV386" s="58"/>
      <c r="CW386" s="58"/>
      <c r="CX386" s="58"/>
      <c r="CY386" s="58"/>
      <c r="CZ386" s="58"/>
      <c r="DA386" s="58"/>
      <c r="DB386" s="58"/>
      <c r="DC386" s="58"/>
      <c r="DD386" s="58"/>
      <c r="DE386" s="58"/>
      <c r="DF386" s="58"/>
      <c r="DG386" s="58"/>
      <c r="DH386" s="58"/>
      <c r="DI386" s="58"/>
      <c r="DJ386" s="58"/>
      <c r="DK386" s="58"/>
      <c r="DL386" s="58"/>
      <c r="DM386" s="58"/>
      <c r="DN386" s="58"/>
      <c r="DO386" s="58"/>
      <c r="DP386" s="58"/>
      <c r="DQ386" s="58"/>
      <c r="DR386" s="58"/>
      <c r="DS386" s="58"/>
      <c r="DT386" s="58"/>
      <c r="DU386" s="58"/>
      <c r="DV386" s="58"/>
      <c r="DW386" s="58"/>
      <c r="DX386" s="58"/>
      <c r="DY386" s="58"/>
      <c r="DZ386" s="58"/>
      <c r="EA386" s="58"/>
      <c r="EB386" s="58"/>
      <c r="EC386" s="58"/>
      <c r="ED386" s="58"/>
      <c r="EE386" s="58"/>
      <c r="EF386" s="58"/>
      <c r="EG386" s="58"/>
      <c r="EH386" s="58"/>
      <c r="EI386" s="58"/>
      <c r="EJ386" s="58"/>
      <c r="EK386" s="58"/>
      <c r="EL386" s="58"/>
      <c r="EM386" s="58"/>
      <c r="EN386" s="58"/>
      <c r="EO386" s="58"/>
    </row>
    <row r="387" spans="1:145" outlineLevel="1" x14ac:dyDescent="0.2">
      <c r="A387" s="16">
        <v>194</v>
      </c>
      <c r="B387" s="16">
        <v>0</v>
      </c>
      <c r="C387" s="1">
        <v>2.9213146752673949E-4</v>
      </c>
      <c r="D387" s="1">
        <f t="shared" ref="D387:D439" si="40">B387 - C387</f>
        <v>-2.9213146752673949E-4</v>
      </c>
      <c r="E387" s="1">
        <f t="shared" ref="E387:E439" si="41">2*IF(B387=1,LN(1/C387),LN(1/(1-C387)))</f>
        <v>5.8434829247194667E-4</v>
      </c>
      <c r="F387" s="1">
        <f t="shared" ref="F387:F439" si="42">SQRT(E387)*SIGN(D387)</f>
        <v>-2.417329709559593E-2</v>
      </c>
      <c r="G387" s="1">
        <f t="shared" ref="G387:G439" si="43">D387/(SQRT(C387*(1-C387)))</f>
        <v>-1.7094350916576958E-2</v>
      </c>
      <c r="H387" s="1">
        <v>1.7216074977361002E-3</v>
      </c>
      <c r="I387" s="1">
        <f t="shared" ref="I387:I439" si="44">G387^2*H387/(1-H387)</f>
        <v>5.0395029571110668E-7</v>
      </c>
      <c r="J387" s="1">
        <f t="shared" ref="J387:J439" si="45">G387/SQRT(1-H387)</f>
        <v>-1.7109084825167785E-2</v>
      </c>
      <c r="AR387" s="58"/>
      <c r="AS387" s="58"/>
      <c r="AT387" s="58"/>
      <c r="AU387" s="58"/>
      <c r="AV387" s="58"/>
      <c r="AW387" s="58"/>
      <c r="AX387" s="58"/>
      <c r="AY387" s="71"/>
      <c r="AZ387" s="58"/>
      <c r="BA387" s="58"/>
      <c r="BB387" s="58"/>
      <c r="BC387" s="58">
        <f t="shared" ref="BC387:BC439" si="46">1-B387</f>
        <v>1</v>
      </c>
      <c r="BD387" s="58">
        <f t="shared" ref="BD387:BD439" si="47">IF(B387=0,C387,NA())</f>
        <v>2.9213146752673949E-4</v>
      </c>
      <c r="BE387" s="58" t="e">
        <f t="shared" ref="BE387:BE439" si="48">IF(B387=1,C387,NA())</f>
        <v>#N/A</v>
      </c>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c r="CB387" s="58"/>
      <c r="CC387" s="58"/>
      <c r="CD387" s="58"/>
      <c r="CE387" s="58"/>
      <c r="CF387" s="58"/>
      <c r="CG387" s="58"/>
      <c r="CH387" s="58"/>
      <c r="CI387" s="58"/>
      <c r="CJ387" s="58"/>
      <c r="CK387" s="58"/>
      <c r="CL387" s="58"/>
      <c r="CM387" s="58"/>
      <c r="CN387" s="58"/>
      <c r="CO387" s="58"/>
      <c r="CP387" s="58"/>
      <c r="CQ387" s="58"/>
      <c r="CR387" s="58"/>
      <c r="CS387" s="58"/>
      <c r="CT387" s="58"/>
      <c r="CU387" s="58"/>
      <c r="CV387" s="58"/>
      <c r="CW387" s="58"/>
      <c r="CX387" s="58"/>
      <c r="CY387" s="58"/>
      <c r="CZ387" s="58"/>
      <c r="DA387" s="58"/>
      <c r="DB387" s="58"/>
      <c r="DC387" s="58"/>
      <c r="DD387" s="58"/>
      <c r="DE387" s="58"/>
      <c r="DF387" s="58"/>
      <c r="DG387" s="58"/>
      <c r="DH387" s="58"/>
      <c r="DI387" s="58"/>
      <c r="DJ387" s="58"/>
      <c r="DK387" s="58"/>
      <c r="DL387" s="58"/>
      <c r="DM387" s="58"/>
      <c r="DN387" s="58"/>
      <c r="DO387" s="58"/>
      <c r="DP387" s="58"/>
      <c r="DQ387" s="58"/>
      <c r="DR387" s="58"/>
      <c r="DS387" s="58"/>
      <c r="DT387" s="58"/>
      <c r="DU387" s="58"/>
      <c r="DV387" s="58"/>
      <c r="DW387" s="58"/>
      <c r="DX387" s="58"/>
      <c r="DY387" s="58"/>
      <c r="DZ387" s="58"/>
      <c r="EA387" s="58"/>
      <c r="EB387" s="58"/>
      <c r="EC387" s="58"/>
      <c r="ED387" s="58"/>
      <c r="EE387" s="58"/>
      <c r="EF387" s="58"/>
      <c r="EG387" s="58"/>
      <c r="EH387" s="58"/>
      <c r="EI387" s="58"/>
      <c r="EJ387" s="58"/>
      <c r="EK387" s="58"/>
      <c r="EL387" s="58"/>
      <c r="EM387" s="58"/>
      <c r="EN387" s="58"/>
      <c r="EO387" s="58"/>
    </row>
    <row r="388" spans="1:145" outlineLevel="1" x14ac:dyDescent="0.2">
      <c r="A388" s="16">
        <v>195</v>
      </c>
      <c r="B388" s="16">
        <v>0</v>
      </c>
      <c r="C388" s="1">
        <v>1.0336159575464809E-2</v>
      </c>
      <c r="D388" s="1">
        <f t="shared" si="40"/>
        <v>-1.0336159575464809E-2</v>
      </c>
      <c r="E388" s="1">
        <f t="shared" si="41"/>
        <v>2.0779897284257876E-2</v>
      </c>
      <c r="F388" s="1">
        <f t="shared" si="42"/>
        <v>-0.1441523405438076</v>
      </c>
      <c r="G388" s="1">
        <f t="shared" si="43"/>
        <v>-0.10219643623616809</v>
      </c>
      <c r="H388" s="1">
        <v>1.5374167176436093E-2</v>
      </c>
      <c r="I388" s="1">
        <f t="shared" si="44"/>
        <v>1.6307668565852844E-4</v>
      </c>
      <c r="J388" s="1">
        <f t="shared" si="45"/>
        <v>-0.10299120479454398</v>
      </c>
      <c r="AR388" s="58"/>
      <c r="AS388" s="58"/>
      <c r="AT388" s="58"/>
      <c r="AU388" s="58"/>
      <c r="AV388" s="58"/>
      <c r="AW388" s="58"/>
      <c r="AX388" s="58"/>
      <c r="AY388" s="71"/>
      <c r="AZ388" s="58"/>
      <c r="BA388" s="58"/>
      <c r="BB388" s="58"/>
      <c r="BC388" s="58">
        <f t="shared" si="46"/>
        <v>1</v>
      </c>
      <c r="BD388" s="58">
        <f t="shared" si="47"/>
        <v>1.0336159575464809E-2</v>
      </c>
      <c r="BE388" s="58" t="e">
        <f t="shared" si="48"/>
        <v>#N/A</v>
      </c>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c r="CB388" s="58"/>
      <c r="CC388" s="58"/>
      <c r="CD388" s="58"/>
      <c r="CE388" s="58"/>
      <c r="CF388" s="58"/>
      <c r="CG388" s="58"/>
      <c r="CH388" s="58"/>
      <c r="CI388" s="58"/>
      <c r="CJ388" s="58"/>
      <c r="CK388" s="58"/>
      <c r="CL388" s="58"/>
      <c r="CM388" s="58"/>
      <c r="CN388" s="58"/>
      <c r="CO388" s="58"/>
      <c r="CP388" s="58"/>
      <c r="CQ388" s="58"/>
      <c r="CR388" s="58"/>
      <c r="CS388" s="58"/>
      <c r="CT388" s="58"/>
      <c r="CU388" s="58"/>
      <c r="CV388" s="58"/>
      <c r="CW388" s="58"/>
      <c r="CX388" s="58"/>
      <c r="CY388" s="58"/>
      <c r="CZ388" s="58"/>
      <c r="DA388" s="58"/>
      <c r="DB388" s="58"/>
      <c r="DC388" s="58"/>
      <c r="DD388" s="58"/>
      <c r="DE388" s="58"/>
      <c r="DF388" s="58"/>
      <c r="DG388" s="58"/>
      <c r="DH388" s="58"/>
      <c r="DI388" s="58"/>
      <c r="DJ388" s="58"/>
      <c r="DK388" s="58"/>
      <c r="DL388" s="58"/>
      <c r="DM388" s="58"/>
      <c r="DN388" s="58"/>
      <c r="DO388" s="58"/>
      <c r="DP388" s="58"/>
      <c r="DQ388" s="58"/>
      <c r="DR388" s="58"/>
      <c r="DS388" s="58"/>
      <c r="DT388" s="58"/>
      <c r="DU388" s="58"/>
      <c r="DV388" s="58"/>
      <c r="DW388" s="58"/>
      <c r="DX388" s="58"/>
      <c r="DY388" s="58"/>
      <c r="DZ388" s="58"/>
      <c r="EA388" s="58"/>
      <c r="EB388" s="58"/>
      <c r="EC388" s="58"/>
      <c r="ED388" s="58"/>
      <c r="EE388" s="58"/>
      <c r="EF388" s="58"/>
      <c r="EG388" s="58"/>
      <c r="EH388" s="58"/>
      <c r="EI388" s="58"/>
      <c r="EJ388" s="58"/>
      <c r="EK388" s="58"/>
      <c r="EL388" s="58"/>
      <c r="EM388" s="58"/>
      <c r="EN388" s="58"/>
      <c r="EO388" s="58"/>
    </row>
    <row r="389" spans="1:145" outlineLevel="1" x14ac:dyDescent="0.2">
      <c r="A389" s="16">
        <v>196</v>
      </c>
      <c r="B389" s="16">
        <v>0</v>
      </c>
      <c r="C389" s="1">
        <v>2.7775911649266727E-6</v>
      </c>
      <c r="D389" s="1">
        <f t="shared" si="40"/>
        <v>-2.7775911649266727E-6</v>
      </c>
      <c r="E389" s="1">
        <f t="shared" si="41"/>
        <v>5.55519004497975E-6</v>
      </c>
      <c r="F389" s="1">
        <f t="shared" si="42"/>
        <v>-2.3569450661777738E-3</v>
      </c>
      <c r="G389" s="1">
        <f t="shared" si="43"/>
        <v>-1.6666129964574203E-3</v>
      </c>
      <c r="H389" s="1">
        <v>3.4085577011191204E-5</v>
      </c>
      <c r="I389" s="1">
        <f t="shared" si="44"/>
        <v>9.4679287727254828E-11</v>
      </c>
      <c r="J389" s="1">
        <f t="shared" si="45"/>
        <v>-1.6666414009163784E-3</v>
      </c>
      <c r="AR389" s="58"/>
      <c r="AS389" s="58"/>
      <c r="AT389" s="58"/>
      <c r="AU389" s="58"/>
      <c r="AV389" s="58"/>
      <c r="AW389" s="58"/>
      <c r="AX389" s="58"/>
      <c r="AY389" s="71"/>
      <c r="AZ389" s="58"/>
      <c r="BA389" s="58"/>
      <c r="BB389" s="58"/>
      <c r="BC389" s="58">
        <f t="shared" si="46"/>
        <v>1</v>
      </c>
      <c r="BD389" s="58">
        <f t="shared" si="47"/>
        <v>2.7775911649266727E-6</v>
      </c>
      <c r="BE389" s="58" t="e">
        <f t="shared" si="48"/>
        <v>#N/A</v>
      </c>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c r="CB389" s="58"/>
      <c r="CC389" s="58"/>
      <c r="CD389" s="58"/>
      <c r="CE389" s="58"/>
      <c r="CF389" s="58"/>
      <c r="CG389" s="58"/>
      <c r="CH389" s="58"/>
      <c r="CI389" s="58"/>
      <c r="CJ389" s="58"/>
      <c r="CK389" s="58"/>
      <c r="CL389" s="58"/>
      <c r="CM389" s="58"/>
      <c r="CN389" s="58"/>
      <c r="CO389" s="58"/>
      <c r="CP389" s="58"/>
      <c r="CQ389" s="58"/>
      <c r="CR389" s="58"/>
      <c r="CS389" s="58"/>
      <c r="CT389" s="58"/>
      <c r="CU389" s="58"/>
      <c r="CV389" s="58"/>
      <c r="CW389" s="58"/>
      <c r="CX389" s="58"/>
      <c r="CY389" s="58"/>
      <c r="CZ389" s="58"/>
      <c r="DA389" s="58"/>
      <c r="DB389" s="58"/>
      <c r="DC389" s="58"/>
      <c r="DD389" s="58"/>
      <c r="DE389" s="58"/>
      <c r="DF389" s="58"/>
      <c r="DG389" s="58"/>
      <c r="DH389" s="58"/>
      <c r="DI389" s="58"/>
      <c r="DJ389" s="58"/>
      <c r="DK389" s="58"/>
      <c r="DL389" s="58"/>
      <c r="DM389" s="58"/>
      <c r="DN389" s="58"/>
      <c r="DO389" s="58"/>
      <c r="DP389" s="58"/>
      <c r="DQ389" s="58"/>
      <c r="DR389" s="58"/>
      <c r="DS389" s="58"/>
      <c r="DT389" s="58"/>
      <c r="DU389" s="58"/>
      <c r="DV389" s="58"/>
      <c r="DW389" s="58"/>
      <c r="DX389" s="58"/>
      <c r="DY389" s="58"/>
      <c r="DZ389" s="58"/>
      <c r="EA389" s="58"/>
      <c r="EB389" s="58"/>
      <c r="EC389" s="58"/>
      <c r="ED389" s="58"/>
      <c r="EE389" s="58"/>
      <c r="EF389" s="58"/>
      <c r="EG389" s="58"/>
      <c r="EH389" s="58"/>
      <c r="EI389" s="58"/>
      <c r="EJ389" s="58"/>
      <c r="EK389" s="58"/>
      <c r="EL389" s="58"/>
      <c r="EM389" s="58"/>
      <c r="EN389" s="58"/>
      <c r="EO389" s="58"/>
    </row>
    <row r="390" spans="1:145" outlineLevel="1" x14ac:dyDescent="0.2">
      <c r="A390" s="16">
        <v>197</v>
      </c>
      <c r="B390" s="16">
        <v>0</v>
      </c>
      <c r="C390" s="1">
        <v>4.3006959409260338E-5</v>
      </c>
      <c r="D390" s="1">
        <f t="shared" si="40"/>
        <v>-4.3006959409260338E-5</v>
      </c>
      <c r="E390" s="1">
        <f t="shared" si="41"/>
        <v>8.6015768470325876E-5</v>
      </c>
      <c r="F390" s="1">
        <f t="shared" si="42"/>
        <v>-9.2744686354704915E-3</v>
      </c>
      <c r="G390" s="1">
        <f t="shared" si="43"/>
        <v>-6.5581101765193762E-3</v>
      </c>
      <c r="H390" s="1">
        <v>3.146550494031277E-4</v>
      </c>
      <c r="I390" s="1">
        <f t="shared" si="44"/>
        <v>1.3537198496016695E-8</v>
      </c>
      <c r="J390" s="1">
        <f t="shared" si="45"/>
        <v>-6.5591421913130544E-3</v>
      </c>
      <c r="AR390" s="58"/>
      <c r="AS390" s="58"/>
      <c r="AT390" s="58"/>
      <c r="AU390" s="58"/>
      <c r="AV390" s="58"/>
      <c r="AW390" s="58"/>
      <c r="AX390" s="58"/>
      <c r="AY390" s="71"/>
      <c r="AZ390" s="58"/>
      <c r="BA390" s="58"/>
      <c r="BB390" s="58"/>
      <c r="BC390" s="58">
        <f t="shared" si="46"/>
        <v>1</v>
      </c>
      <c r="BD390" s="58">
        <f t="shared" si="47"/>
        <v>4.3006959409260338E-5</v>
      </c>
      <c r="BE390" s="58" t="e">
        <f t="shared" si="48"/>
        <v>#N/A</v>
      </c>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c r="CB390" s="58"/>
      <c r="CC390" s="58"/>
      <c r="CD390" s="58"/>
      <c r="CE390" s="58"/>
      <c r="CF390" s="58"/>
      <c r="CG390" s="58"/>
      <c r="CH390" s="58"/>
      <c r="CI390" s="58"/>
      <c r="CJ390" s="58"/>
      <c r="CK390" s="58"/>
      <c r="CL390" s="58"/>
      <c r="CM390" s="58"/>
      <c r="CN390" s="58"/>
      <c r="CO390" s="58"/>
      <c r="CP390" s="58"/>
      <c r="CQ390" s="58"/>
      <c r="CR390" s="58"/>
      <c r="CS390" s="58"/>
      <c r="CT390" s="58"/>
      <c r="CU390" s="58"/>
      <c r="CV390" s="58"/>
      <c r="CW390" s="58"/>
      <c r="CX390" s="58"/>
      <c r="CY390" s="58"/>
      <c r="CZ390" s="58"/>
      <c r="DA390" s="58"/>
      <c r="DB390" s="58"/>
      <c r="DC390" s="58"/>
      <c r="DD390" s="58"/>
      <c r="DE390" s="58"/>
      <c r="DF390" s="58"/>
      <c r="DG390" s="58"/>
      <c r="DH390" s="58"/>
      <c r="DI390" s="58"/>
      <c r="DJ390" s="58"/>
      <c r="DK390" s="58"/>
      <c r="DL390" s="58"/>
      <c r="DM390" s="58"/>
      <c r="DN390" s="58"/>
      <c r="DO390" s="58"/>
      <c r="DP390" s="58"/>
      <c r="DQ390" s="58"/>
      <c r="DR390" s="58"/>
      <c r="DS390" s="58"/>
      <c r="DT390" s="58"/>
      <c r="DU390" s="58"/>
      <c r="DV390" s="58"/>
      <c r="DW390" s="58"/>
      <c r="DX390" s="58"/>
      <c r="DY390" s="58"/>
      <c r="DZ390" s="58"/>
      <c r="EA390" s="58"/>
      <c r="EB390" s="58"/>
      <c r="EC390" s="58"/>
      <c r="ED390" s="58"/>
      <c r="EE390" s="58"/>
      <c r="EF390" s="58"/>
      <c r="EG390" s="58"/>
      <c r="EH390" s="58"/>
      <c r="EI390" s="58"/>
      <c r="EJ390" s="58"/>
      <c r="EK390" s="58"/>
      <c r="EL390" s="58"/>
      <c r="EM390" s="58"/>
      <c r="EN390" s="58"/>
      <c r="EO390" s="58"/>
    </row>
    <row r="391" spans="1:145" outlineLevel="1" x14ac:dyDescent="0.2">
      <c r="A391" s="16">
        <v>198</v>
      </c>
      <c r="B391" s="16">
        <v>0</v>
      </c>
      <c r="C391" s="1">
        <v>1.1656995805005819E-4</v>
      </c>
      <c r="D391" s="1">
        <f t="shared" si="40"/>
        <v>-1.1656995805005819E-4</v>
      </c>
      <c r="E391" s="1">
        <f t="shared" si="41"/>
        <v>2.3315350571124154E-4</v>
      </c>
      <c r="F391" s="1">
        <f t="shared" si="42"/>
        <v>-1.5269364941320957E-2</v>
      </c>
      <c r="G391" s="1">
        <f t="shared" si="43"/>
        <v>-1.0797386173948766E-2</v>
      </c>
      <c r="H391" s="1">
        <v>6.8020136715194639E-4</v>
      </c>
      <c r="I391" s="1">
        <f t="shared" si="44"/>
        <v>7.9354265745890787E-8</v>
      </c>
      <c r="J391" s="1">
        <f t="shared" si="45"/>
        <v>-1.0801060246805674E-2</v>
      </c>
      <c r="AR391" s="58"/>
      <c r="AS391" s="58"/>
      <c r="AT391" s="58"/>
      <c r="AU391" s="58"/>
      <c r="AV391" s="58"/>
      <c r="AW391" s="58"/>
      <c r="AX391" s="58"/>
      <c r="AY391" s="71"/>
      <c r="AZ391" s="58"/>
      <c r="BA391" s="58"/>
      <c r="BB391" s="58"/>
      <c r="BC391" s="58">
        <f t="shared" si="46"/>
        <v>1</v>
      </c>
      <c r="BD391" s="58">
        <f t="shared" si="47"/>
        <v>1.1656995805005819E-4</v>
      </c>
      <c r="BE391" s="58" t="e">
        <f t="shared" si="48"/>
        <v>#N/A</v>
      </c>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c r="CB391" s="58"/>
      <c r="CC391" s="58"/>
      <c r="CD391" s="58"/>
      <c r="CE391" s="58"/>
      <c r="CF391" s="58"/>
      <c r="CG391" s="58"/>
      <c r="CH391" s="58"/>
      <c r="CI391" s="58"/>
      <c r="CJ391" s="58"/>
      <c r="CK391" s="58"/>
      <c r="CL391" s="58"/>
      <c r="CM391" s="58"/>
      <c r="CN391" s="58"/>
      <c r="CO391" s="58"/>
      <c r="CP391" s="58"/>
      <c r="CQ391" s="58"/>
      <c r="CR391" s="58"/>
      <c r="CS391" s="58"/>
      <c r="CT391" s="58"/>
      <c r="CU391" s="58"/>
      <c r="CV391" s="58"/>
      <c r="CW391" s="58"/>
      <c r="CX391" s="58"/>
      <c r="CY391" s="58"/>
      <c r="CZ391" s="58"/>
      <c r="DA391" s="58"/>
      <c r="DB391" s="58"/>
      <c r="DC391" s="58"/>
      <c r="DD391" s="58"/>
      <c r="DE391" s="58"/>
      <c r="DF391" s="58"/>
      <c r="DG391" s="58"/>
      <c r="DH391" s="58"/>
      <c r="DI391" s="58"/>
      <c r="DJ391" s="58"/>
      <c r="DK391" s="58"/>
      <c r="DL391" s="58"/>
      <c r="DM391" s="58"/>
      <c r="DN391" s="58"/>
      <c r="DO391" s="58"/>
      <c r="DP391" s="58"/>
      <c r="DQ391" s="58"/>
      <c r="DR391" s="58"/>
      <c r="DS391" s="58"/>
      <c r="DT391" s="58"/>
      <c r="DU391" s="58"/>
      <c r="DV391" s="58"/>
      <c r="DW391" s="58"/>
      <c r="DX391" s="58"/>
      <c r="DY391" s="58"/>
      <c r="DZ391" s="58"/>
      <c r="EA391" s="58"/>
      <c r="EB391" s="58"/>
      <c r="EC391" s="58"/>
      <c r="ED391" s="58"/>
      <c r="EE391" s="58"/>
      <c r="EF391" s="58"/>
      <c r="EG391" s="58"/>
      <c r="EH391" s="58"/>
      <c r="EI391" s="58"/>
      <c r="EJ391" s="58"/>
      <c r="EK391" s="58"/>
      <c r="EL391" s="58"/>
      <c r="EM391" s="58"/>
      <c r="EN391" s="58"/>
      <c r="EO391" s="58"/>
    </row>
    <row r="392" spans="1:145" outlineLevel="1" x14ac:dyDescent="0.2">
      <c r="A392" s="16">
        <v>199</v>
      </c>
      <c r="B392" s="16">
        <v>0</v>
      </c>
      <c r="C392" s="1">
        <v>8.5827080254274199E-2</v>
      </c>
      <c r="D392" s="1">
        <f t="shared" si="40"/>
        <v>-8.5827080254274199E-2</v>
      </c>
      <c r="E392" s="1">
        <f t="shared" si="41"/>
        <v>0.17947107065676804</v>
      </c>
      <c r="F392" s="1">
        <f t="shared" si="42"/>
        <v>-0.42364026090159096</v>
      </c>
      <c r="G392" s="1">
        <f t="shared" si="43"/>
        <v>-0.30640651351323495</v>
      </c>
      <c r="H392" s="1">
        <v>9.7811372892258358E-2</v>
      </c>
      <c r="I392" s="1">
        <f t="shared" si="44"/>
        <v>1.0178598717055187E-2</v>
      </c>
      <c r="J392" s="1">
        <f t="shared" si="45"/>
        <v>-0.32258882534953287</v>
      </c>
      <c r="AR392" s="58"/>
      <c r="AS392" s="58"/>
      <c r="AT392" s="58"/>
      <c r="AU392" s="58"/>
      <c r="AV392" s="58"/>
      <c r="AW392" s="58"/>
      <c r="AX392" s="58"/>
      <c r="AY392" s="71"/>
      <c r="AZ392" s="58"/>
      <c r="BA392" s="58"/>
      <c r="BB392" s="58"/>
      <c r="BC392" s="58">
        <f t="shared" si="46"/>
        <v>1</v>
      </c>
      <c r="BD392" s="58">
        <f t="shared" si="47"/>
        <v>8.5827080254274199E-2</v>
      </c>
      <c r="BE392" s="58" t="e">
        <f t="shared" si="48"/>
        <v>#N/A</v>
      </c>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c r="CB392" s="58"/>
      <c r="CC392" s="58"/>
      <c r="CD392" s="58"/>
      <c r="CE392" s="58"/>
      <c r="CF392" s="58"/>
      <c r="CG392" s="58"/>
      <c r="CH392" s="58"/>
      <c r="CI392" s="58"/>
      <c r="CJ392" s="58"/>
      <c r="CK392" s="58"/>
      <c r="CL392" s="58"/>
      <c r="CM392" s="58"/>
      <c r="CN392" s="58"/>
      <c r="CO392" s="58"/>
      <c r="CP392" s="58"/>
      <c r="CQ392" s="58"/>
      <c r="CR392" s="58"/>
      <c r="CS392" s="58"/>
      <c r="CT392" s="58"/>
      <c r="CU392" s="58"/>
      <c r="CV392" s="58"/>
      <c r="CW392" s="58"/>
      <c r="CX392" s="58"/>
      <c r="CY392" s="58"/>
      <c r="CZ392" s="58"/>
      <c r="DA392" s="58"/>
      <c r="DB392" s="58"/>
      <c r="DC392" s="58"/>
      <c r="DD392" s="58"/>
      <c r="DE392" s="58"/>
      <c r="DF392" s="58"/>
      <c r="DG392" s="58"/>
      <c r="DH392" s="58"/>
      <c r="DI392" s="58"/>
      <c r="DJ392" s="58"/>
      <c r="DK392" s="58"/>
      <c r="DL392" s="58"/>
      <c r="DM392" s="58"/>
      <c r="DN392" s="58"/>
      <c r="DO392" s="58"/>
      <c r="DP392" s="58"/>
      <c r="DQ392" s="58"/>
      <c r="DR392" s="58"/>
      <c r="DS392" s="58"/>
      <c r="DT392" s="58"/>
      <c r="DU392" s="58"/>
      <c r="DV392" s="58"/>
      <c r="DW392" s="58"/>
      <c r="DX392" s="58"/>
      <c r="DY392" s="58"/>
      <c r="DZ392" s="58"/>
      <c r="EA392" s="58"/>
      <c r="EB392" s="58"/>
      <c r="EC392" s="58"/>
      <c r="ED392" s="58"/>
      <c r="EE392" s="58"/>
      <c r="EF392" s="58"/>
      <c r="EG392" s="58"/>
      <c r="EH392" s="58"/>
      <c r="EI392" s="58"/>
      <c r="EJ392" s="58"/>
      <c r="EK392" s="58"/>
      <c r="EL392" s="58"/>
      <c r="EM392" s="58"/>
      <c r="EN392" s="58"/>
      <c r="EO392" s="58"/>
    </row>
    <row r="393" spans="1:145" outlineLevel="1" x14ac:dyDescent="0.2">
      <c r="A393" s="16">
        <v>200</v>
      </c>
      <c r="B393" s="16">
        <v>0</v>
      </c>
      <c r="C393" s="1">
        <v>1.0639279271831344E-2</v>
      </c>
      <c r="D393" s="1">
        <f t="shared" si="40"/>
        <v>-1.0639279271831344E-2</v>
      </c>
      <c r="E393" s="1">
        <f t="shared" si="41"/>
        <v>2.1392562138827311E-2</v>
      </c>
      <c r="F393" s="1">
        <f t="shared" si="42"/>
        <v>-0.14626196408782194</v>
      </c>
      <c r="G393" s="1">
        <f t="shared" si="43"/>
        <v>-0.10370000381563919</v>
      </c>
      <c r="H393" s="1">
        <v>1.5496920801749995E-2</v>
      </c>
      <c r="I393" s="1">
        <f t="shared" si="44"/>
        <v>1.6927229385202508E-4</v>
      </c>
      <c r="J393" s="1">
        <f t="shared" si="45"/>
        <v>-0.10451298046279039</v>
      </c>
      <c r="AR393" s="58"/>
      <c r="AS393" s="58"/>
      <c r="AT393" s="58"/>
      <c r="AU393" s="58"/>
      <c r="AV393" s="58"/>
      <c r="AW393" s="58"/>
      <c r="AX393" s="58"/>
      <c r="AY393" s="71"/>
      <c r="AZ393" s="58"/>
      <c r="BA393" s="58"/>
      <c r="BB393" s="58"/>
      <c r="BC393" s="58">
        <f t="shared" si="46"/>
        <v>1</v>
      </c>
      <c r="BD393" s="58">
        <f t="shared" si="47"/>
        <v>1.0639279271831344E-2</v>
      </c>
      <c r="BE393" s="58" t="e">
        <f t="shared" si="48"/>
        <v>#N/A</v>
      </c>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58"/>
      <c r="CH393" s="58"/>
      <c r="CI393" s="58"/>
      <c r="CJ393" s="58"/>
      <c r="CK393" s="58"/>
      <c r="CL393" s="58"/>
      <c r="CM393" s="58"/>
      <c r="CN393" s="58"/>
      <c r="CO393" s="58"/>
      <c r="CP393" s="58"/>
      <c r="CQ393" s="58"/>
      <c r="CR393" s="58"/>
      <c r="CS393" s="58"/>
      <c r="CT393" s="58"/>
      <c r="CU393" s="58"/>
      <c r="CV393" s="58"/>
      <c r="CW393" s="58"/>
      <c r="CX393" s="58"/>
      <c r="CY393" s="58"/>
      <c r="CZ393" s="58"/>
      <c r="DA393" s="58"/>
      <c r="DB393" s="58"/>
      <c r="DC393" s="58"/>
      <c r="DD393" s="58"/>
      <c r="DE393" s="58"/>
      <c r="DF393" s="58"/>
      <c r="DG393" s="58"/>
      <c r="DH393" s="58"/>
      <c r="DI393" s="58"/>
      <c r="DJ393" s="58"/>
      <c r="DK393" s="58"/>
      <c r="DL393" s="58"/>
      <c r="DM393" s="58"/>
      <c r="DN393" s="58"/>
      <c r="DO393" s="58"/>
      <c r="DP393" s="58"/>
      <c r="DQ393" s="58"/>
      <c r="DR393" s="58"/>
      <c r="DS393" s="58"/>
      <c r="DT393" s="58"/>
      <c r="DU393" s="58"/>
      <c r="DV393" s="58"/>
      <c r="DW393" s="58"/>
      <c r="DX393" s="58"/>
      <c r="DY393" s="58"/>
      <c r="DZ393" s="58"/>
      <c r="EA393" s="58"/>
      <c r="EB393" s="58"/>
      <c r="EC393" s="58"/>
      <c r="ED393" s="58"/>
      <c r="EE393" s="58"/>
      <c r="EF393" s="58"/>
      <c r="EG393" s="58"/>
      <c r="EH393" s="58"/>
      <c r="EI393" s="58"/>
      <c r="EJ393" s="58"/>
      <c r="EK393" s="58"/>
      <c r="EL393" s="58"/>
      <c r="EM393" s="58"/>
      <c r="EN393" s="58"/>
      <c r="EO393" s="58"/>
    </row>
    <row r="394" spans="1:145" outlineLevel="1" x14ac:dyDescent="0.2">
      <c r="A394" s="16">
        <v>201</v>
      </c>
      <c r="B394" s="16">
        <v>0</v>
      </c>
      <c r="C394" s="1">
        <v>9.9431430524823033E-2</v>
      </c>
      <c r="D394" s="1">
        <f t="shared" si="40"/>
        <v>-9.9431430524823033E-2</v>
      </c>
      <c r="E394" s="1">
        <f t="shared" si="41"/>
        <v>0.20945794252533681</v>
      </c>
      <c r="F394" s="1">
        <f t="shared" si="42"/>
        <v>-0.45766575415398608</v>
      </c>
      <c r="G394" s="1">
        <f t="shared" si="43"/>
        <v>-0.33227942556266399</v>
      </c>
      <c r="H394" s="1">
        <v>0.22258492984563602</v>
      </c>
      <c r="I394" s="1">
        <f t="shared" si="44"/>
        <v>3.1611834810387436E-2</v>
      </c>
      <c r="J394" s="1">
        <f t="shared" si="45"/>
        <v>-0.37685733568903951</v>
      </c>
      <c r="AR394" s="58"/>
      <c r="AS394" s="58"/>
      <c r="AT394" s="58"/>
      <c r="AU394" s="58"/>
      <c r="AV394" s="58"/>
      <c r="AW394" s="58"/>
      <c r="AX394" s="58"/>
      <c r="AY394" s="71"/>
      <c r="AZ394" s="58"/>
      <c r="BA394" s="58"/>
      <c r="BB394" s="58"/>
      <c r="BC394" s="58">
        <f t="shared" si="46"/>
        <v>1</v>
      </c>
      <c r="BD394" s="58">
        <f t="shared" si="47"/>
        <v>9.9431430524823033E-2</v>
      </c>
      <c r="BE394" s="58" t="e">
        <f t="shared" si="48"/>
        <v>#N/A</v>
      </c>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c r="CB394" s="58"/>
      <c r="CC394" s="58"/>
      <c r="CD394" s="58"/>
      <c r="CE394" s="58"/>
      <c r="CF394" s="58"/>
      <c r="CG394" s="58"/>
      <c r="CH394" s="58"/>
      <c r="CI394" s="58"/>
      <c r="CJ394" s="58"/>
      <c r="CK394" s="58"/>
      <c r="CL394" s="58"/>
      <c r="CM394" s="58"/>
      <c r="CN394" s="58"/>
      <c r="CO394" s="58"/>
      <c r="CP394" s="58"/>
      <c r="CQ394" s="58"/>
      <c r="CR394" s="58"/>
      <c r="CS394" s="58"/>
      <c r="CT394" s="58"/>
      <c r="CU394" s="58"/>
      <c r="CV394" s="58"/>
      <c r="CW394" s="58"/>
      <c r="CX394" s="58"/>
      <c r="CY394" s="58"/>
      <c r="CZ394" s="58"/>
      <c r="DA394" s="58"/>
      <c r="DB394" s="58"/>
      <c r="DC394" s="58"/>
      <c r="DD394" s="58"/>
      <c r="DE394" s="58"/>
      <c r="DF394" s="58"/>
      <c r="DG394" s="58"/>
      <c r="DH394" s="58"/>
      <c r="DI394" s="58"/>
      <c r="DJ394" s="58"/>
      <c r="DK394" s="58"/>
      <c r="DL394" s="58"/>
      <c r="DM394" s="58"/>
      <c r="DN394" s="58"/>
      <c r="DO394" s="58"/>
      <c r="DP394" s="58"/>
      <c r="DQ394" s="58"/>
      <c r="DR394" s="58"/>
      <c r="DS394" s="58"/>
      <c r="DT394" s="58"/>
      <c r="DU394" s="58"/>
      <c r="DV394" s="58"/>
      <c r="DW394" s="58"/>
      <c r="DX394" s="58"/>
      <c r="DY394" s="58"/>
      <c r="DZ394" s="58"/>
      <c r="EA394" s="58"/>
      <c r="EB394" s="58"/>
      <c r="EC394" s="58"/>
      <c r="ED394" s="58"/>
      <c r="EE394" s="58"/>
      <c r="EF394" s="58"/>
      <c r="EG394" s="58"/>
      <c r="EH394" s="58"/>
      <c r="EI394" s="58"/>
      <c r="EJ394" s="58"/>
      <c r="EK394" s="58"/>
      <c r="EL394" s="58"/>
      <c r="EM394" s="58"/>
      <c r="EN394" s="58"/>
      <c r="EO394" s="58"/>
    </row>
    <row r="395" spans="1:145" outlineLevel="1" x14ac:dyDescent="0.2">
      <c r="A395" s="16">
        <v>202</v>
      </c>
      <c r="B395" s="16">
        <v>0</v>
      </c>
      <c r="C395" s="1">
        <v>1.399470645022323E-6</v>
      </c>
      <c r="D395" s="1">
        <f t="shared" si="40"/>
        <v>-1.399470645022323E-6</v>
      </c>
      <c r="E395" s="1">
        <f t="shared" si="41"/>
        <v>2.7989432486391001E-6</v>
      </c>
      <c r="F395" s="1">
        <f t="shared" si="42"/>
        <v>-1.6730042584043533E-3</v>
      </c>
      <c r="G395" s="1">
        <f t="shared" si="43"/>
        <v>-1.182993069947221E-3</v>
      </c>
      <c r="H395" s="1">
        <v>1.6667384721615301E-5</v>
      </c>
      <c r="I395" s="1">
        <f t="shared" si="44"/>
        <v>2.3325937072981482E-11</v>
      </c>
      <c r="J395" s="1">
        <f t="shared" si="45"/>
        <v>-1.1830029287707717E-3</v>
      </c>
      <c r="AR395" s="58"/>
      <c r="AS395" s="58"/>
      <c r="AT395" s="58"/>
      <c r="AU395" s="58"/>
      <c r="AV395" s="58"/>
      <c r="AW395" s="58"/>
      <c r="AX395" s="58"/>
      <c r="AY395" s="71"/>
      <c r="AZ395" s="58"/>
      <c r="BA395" s="58"/>
      <c r="BB395" s="58"/>
      <c r="BC395" s="58">
        <f t="shared" si="46"/>
        <v>1</v>
      </c>
      <c r="BD395" s="58">
        <f t="shared" si="47"/>
        <v>1.399470645022323E-6</v>
      </c>
      <c r="BE395" s="58" t="e">
        <f t="shared" si="48"/>
        <v>#N/A</v>
      </c>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c r="CB395" s="58"/>
      <c r="CC395" s="58"/>
      <c r="CD395" s="58"/>
      <c r="CE395" s="58"/>
      <c r="CF395" s="58"/>
      <c r="CG395" s="58"/>
      <c r="CH395" s="58"/>
      <c r="CI395" s="58"/>
      <c r="CJ395" s="58"/>
      <c r="CK395" s="58"/>
      <c r="CL395" s="58"/>
      <c r="CM395" s="58"/>
      <c r="CN395" s="58"/>
      <c r="CO395" s="58"/>
      <c r="CP395" s="58"/>
      <c r="CQ395" s="58"/>
      <c r="CR395" s="58"/>
      <c r="CS395" s="58"/>
      <c r="CT395" s="58"/>
      <c r="CU395" s="58"/>
      <c r="CV395" s="58"/>
      <c r="CW395" s="58"/>
      <c r="CX395" s="58"/>
      <c r="CY395" s="58"/>
      <c r="CZ395" s="58"/>
      <c r="DA395" s="58"/>
      <c r="DB395" s="58"/>
      <c r="DC395" s="58"/>
      <c r="DD395" s="58"/>
      <c r="DE395" s="58"/>
      <c r="DF395" s="58"/>
      <c r="DG395" s="58"/>
      <c r="DH395" s="58"/>
      <c r="DI395" s="58"/>
      <c r="DJ395" s="58"/>
      <c r="DK395" s="58"/>
      <c r="DL395" s="58"/>
      <c r="DM395" s="58"/>
      <c r="DN395" s="58"/>
      <c r="DO395" s="58"/>
      <c r="DP395" s="58"/>
      <c r="DQ395" s="58"/>
      <c r="DR395" s="58"/>
      <c r="DS395" s="58"/>
      <c r="DT395" s="58"/>
      <c r="DU395" s="58"/>
      <c r="DV395" s="58"/>
      <c r="DW395" s="58"/>
      <c r="DX395" s="58"/>
      <c r="DY395" s="58"/>
      <c r="DZ395" s="58"/>
      <c r="EA395" s="58"/>
      <c r="EB395" s="58"/>
      <c r="EC395" s="58"/>
      <c r="ED395" s="58"/>
      <c r="EE395" s="58"/>
      <c r="EF395" s="58"/>
      <c r="EG395" s="58"/>
      <c r="EH395" s="58"/>
      <c r="EI395" s="58"/>
      <c r="EJ395" s="58"/>
      <c r="EK395" s="58"/>
      <c r="EL395" s="58"/>
      <c r="EM395" s="58"/>
      <c r="EN395" s="58"/>
      <c r="EO395" s="58"/>
    </row>
    <row r="396" spans="1:145" outlineLevel="1" x14ac:dyDescent="0.2">
      <c r="A396" s="16">
        <v>203</v>
      </c>
      <c r="B396" s="16">
        <v>0</v>
      </c>
      <c r="C396" s="1">
        <v>1.3266989114811739E-6</v>
      </c>
      <c r="D396" s="1">
        <f t="shared" si="40"/>
        <v>-1.3266989114811739E-6</v>
      </c>
      <c r="E396" s="1">
        <f t="shared" si="41"/>
        <v>2.6533995829558863E-6</v>
      </c>
      <c r="F396" s="1">
        <f t="shared" si="42"/>
        <v>-1.6289258985466117E-3</v>
      </c>
      <c r="G396" s="1">
        <f t="shared" si="43"/>
        <v>-1.1518249309741089E-3</v>
      </c>
      <c r="H396" s="1">
        <v>1.594585544122801E-5</v>
      </c>
      <c r="I396" s="1">
        <f t="shared" si="44"/>
        <v>2.1155714469293837E-11</v>
      </c>
      <c r="J396" s="1">
        <f t="shared" si="45"/>
        <v>-1.1518341145008598E-3</v>
      </c>
      <c r="AR396" s="58"/>
      <c r="AS396" s="58"/>
      <c r="AT396" s="58"/>
      <c r="AU396" s="58"/>
      <c r="AV396" s="58"/>
      <c r="AW396" s="58"/>
      <c r="AX396" s="58"/>
      <c r="AY396" s="71"/>
      <c r="AZ396" s="58"/>
      <c r="BA396" s="58"/>
      <c r="BB396" s="58"/>
      <c r="BC396" s="58">
        <f t="shared" si="46"/>
        <v>1</v>
      </c>
      <c r="BD396" s="58">
        <f t="shared" si="47"/>
        <v>1.3266989114811739E-6</v>
      </c>
      <c r="BE396" s="58" t="e">
        <f t="shared" si="48"/>
        <v>#N/A</v>
      </c>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c r="CB396" s="58"/>
      <c r="CC396" s="58"/>
      <c r="CD396" s="58"/>
      <c r="CE396" s="58"/>
      <c r="CF396" s="58"/>
      <c r="CG396" s="58"/>
      <c r="CH396" s="58"/>
      <c r="CI396" s="58"/>
      <c r="CJ396" s="58"/>
      <c r="CK396" s="58"/>
      <c r="CL396" s="58"/>
      <c r="CM396" s="58"/>
      <c r="CN396" s="58"/>
      <c r="CO396" s="58"/>
      <c r="CP396" s="58"/>
      <c r="CQ396" s="58"/>
      <c r="CR396" s="58"/>
      <c r="CS396" s="58"/>
      <c r="CT396" s="58"/>
      <c r="CU396" s="58"/>
      <c r="CV396" s="58"/>
      <c r="CW396" s="58"/>
      <c r="CX396" s="58"/>
      <c r="CY396" s="58"/>
      <c r="CZ396" s="58"/>
      <c r="DA396" s="58"/>
      <c r="DB396" s="58"/>
      <c r="DC396" s="58"/>
      <c r="DD396" s="58"/>
      <c r="DE396" s="58"/>
      <c r="DF396" s="58"/>
      <c r="DG396" s="58"/>
      <c r="DH396" s="58"/>
      <c r="DI396" s="58"/>
      <c r="DJ396" s="58"/>
      <c r="DK396" s="58"/>
      <c r="DL396" s="58"/>
      <c r="DM396" s="58"/>
      <c r="DN396" s="58"/>
      <c r="DO396" s="58"/>
      <c r="DP396" s="58"/>
      <c r="DQ396" s="58"/>
      <c r="DR396" s="58"/>
      <c r="DS396" s="58"/>
      <c r="DT396" s="58"/>
      <c r="DU396" s="58"/>
      <c r="DV396" s="58"/>
      <c r="DW396" s="58"/>
      <c r="DX396" s="58"/>
      <c r="DY396" s="58"/>
      <c r="DZ396" s="58"/>
      <c r="EA396" s="58"/>
      <c r="EB396" s="58"/>
      <c r="EC396" s="58"/>
      <c r="ED396" s="58"/>
      <c r="EE396" s="58"/>
      <c r="EF396" s="58"/>
      <c r="EG396" s="58"/>
      <c r="EH396" s="58"/>
      <c r="EI396" s="58"/>
      <c r="EJ396" s="58"/>
      <c r="EK396" s="58"/>
      <c r="EL396" s="58"/>
      <c r="EM396" s="58"/>
      <c r="EN396" s="58"/>
      <c r="EO396" s="58"/>
    </row>
    <row r="397" spans="1:145" outlineLevel="1" x14ac:dyDescent="0.2">
      <c r="A397" s="16">
        <v>204</v>
      </c>
      <c r="B397" s="16">
        <v>0</v>
      </c>
      <c r="C397" s="1">
        <v>7.3464616371651608E-6</v>
      </c>
      <c r="D397" s="1">
        <f t="shared" si="40"/>
        <v>-7.3464616371651608E-6</v>
      </c>
      <c r="E397" s="1">
        <f t="shared" si="41"/>
        <v>1.4692977245123595E-5</v>
      </c>
      <c r="F397" s="1">
        <f t="shared" si="42"/>
        <v>-3.8331419547316006E-3</v>
      </c>
      <c r="G397" s="1">
        <f t="shared" si="43"/>
        <v>-2.7104456475015768E-3</v>
      </c>
      <c r="H397" s="1">
        <v>6.7496136989436537E-5</v>
      </c>
      <c r="I397" s="1">
        <f t="shared" si="44"/>
        <v>4.95894894866424E-10</v>
      </c>
      <c r="J397" s="1">
        <f t="shared" si="45"/>
        <v>-2.7105371244377208E-3</v>
      </c>
      <c r="AR397" s="58"/>
      <c r="AS397" s="58"/>
      <c r="AT397" s="58"/>
      <c r="AU397" s="58"/>
      <c r="AV397" s="58"/>
      <c r="AW397" s="58"/>
      <c r="AX397" s="58"/>
      <c r="AY397" s="71"/>
      <c r="AZ397" s="58"/>
      <c r="BA397" s="58"/>
      <c r="BB397" s="58"/>
      <c r="BC397" s="58">
        <f t="shared" si="46"/>
        <v>1</v>
      </c>
      <c r="BD397" s="58">
        <f t="shared" si="47"/>
        <v>7.3464616371651608E-6</v>
      </c>
      <c r="BE397" s="58" t="e">
        <f t="shared" si="48"/>
        <v>#N/A</v>
      </c>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c r="CB397" s="58"/>
      <c r="CC397" s="58"/>
      <c r="CD397" s="58"/>
      <c r="CE397" s="58"/>
      <c r="CF397" s="58"/>
      <c r="CG397" s="58"/>
      <c r="CH397" s="58"/>
      <c r="CI397" s="58"/>
      <c r="CJ397" s="58"/>
      <c r="CK397" s="58"/>
      <c r="CL397" s="58"/>
      <c r="CM397" s="58"/>
      <c r="CN397" s="58"/>
      <c r="CO397" s="58"/>
      <c r="CP397" s="58"/>
      <c r="CQ397" s="58"/>
      <c r="CR397" s="58"/>
      <c r="CS397" s="58"/>
      <c r="CT397" s="58"/>
      <c r="CU397" s="58"/>
      <c r="CV397" s="58"/>
      <c r="CW397" s="58"/>
      <c r="CX397" s="58"/>
      <c r="CY397" s="58"/>
      <c r="CZ397" s="58"/>
      <c r="DA397" s="58"/>
      <c r="DB397" s="58"/>
      <c r="DC397" s="58"/>
      <c r="DD397" s="58"/>
      <c r="DE397" s="58"/>
      <c r="DF397" s="58"/>
      <c r="DG397" s="58"/>
      <c r="DH397" s="58"/>
      <c r="DI397" s="58"/>
      <c r="DJ397" s="58"/>
      <c r="DK397" s="58"/>
      <c r="DL397" s="58"/>
      <c r="DM397" s="58"/>
      <c r="DN397" s="58"/>
      <c r="DO397" s="58"/>
      <c r="DP397" s="58"/>
      <c r="DQ397" s="58"/>
      <c r="DR397" s="58"/>
      <c r="DS397" s="58"/>
      <c r="DT397" s="58"/>
      <c r="DU397" s="58"/>
      <c r="DV397" s="58"/>
      <c r="DW397" s="58"/>
      <c r="DX397" s="58"/>
      <c r="DY397" s="58"/>
      <c r="DZ397" s="58"/>
      <c r="EA397" s="58"/>
      <c r="EB397" s="58"/>
      <c r="EC397" s="58"/>
      <c r="ED397" s="58"/>
      <c r="EE397" s="58"/>
      <c r="EF397" s="58"/>
      <c r="EG397" s="58"/>
      <c r="EH397" s="58"/>
      <c r="EI397" s="58"/>
      <c r="EJ397" s="58"/>
      <c r="EK397" s="58"/>
      <c r="EL397" s="58"/>
      <c r="EM397" s="58"/>
      <c r="EN397" s="58"/>
      <c r="EO397" s="58"/>
    </row>
    <row r="398" spans="1:145" outlineLevel="1" x14ac:dyDescent="0.2">
      <c r="A398" s="16">
        <v>205</v>
      </c>
      <c r="B398" s="16">
        <v>0</v>
      </c>
      <c r="C398" s="1">
        <v>3.535532683636747E-4</v>
      </c>
      <c r="D398" s="1">
        <f t="shared" si="40"/>
        <v>-3.535532683636747E-4</v>
      </c>
      <c r="E398" s="1">
        <f t="shared" si="41"/>
        <v>7.0723156611171036E-4</v>
      </c>
      <c r="F398" s="1">
        <f t="shared" si="42"/>
        <v>-2.659382571409594E-2</v>
      </c>
      <c r="G398" s="1">
        <f t="shared" si="43"/>
        <v>-1.8806337030028042E-2</v>
      </c>
      <c r="H398" s="1">
        <v>1.8196131094014719E-3</v>
      </c>
      <c r="I398" s="1">
        <f t="shared" si="44"/>
        <v>6.4473085462745845E-7</v>
      </c>
      <c r="J398" s="1">
        <f t="shared" si="45"/>
        <v>-1.8823470544552388E-2</v>
      </c>
      <c r="AR398" s="58"/>
      <c r="AS398" s="58"/>
      <c r="AT398" s="58"/>
      <c r="AU398" s="58"/>
      <c r="AV398" s="58"/>
      <c r="AW398" s="58"/>
      <c r="AX398" s="58"/>
      <c r="AY398" s="71"/>
      <c r="AZ398" s="58"/>
      <c r="BA398" s="58"/>
      <c r="BB398" s="58"/>
      <c r="BC398" s="58">
        <f t="shared" si="46"/>
        <v>1</v>
      </c>
      <c r="BD398" s="58">
        <f t="shared" si="47"/>
        <v>3.535532683636747E-4</v>
      </c>
      <c r="BE398" s="58" t="e">
        <f t="shared" si="48"/>
        <v>#N/A</v>
      </c>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c r="CB398" s="58"/>
      <c r="CC398" s="58"/>
      <c r="CD398" s="58"/>
      <c r="CE398" s="58"/>
      <c r="CF398" s="58"/>
      <c r="CG398" s="58"/>
      <c r="CH398" s="58"/>
      <c r="CI398" s="58"/>
      <c r="CJ398" s="58"/>
      <c r="CK398" s="58"/>
      <c r="CL398" s="58"/>
      <c r="CM398" s="58"/>
      <c r="CN398" s="58"/>
      <c r="CO398" s="58"/>
      <c r="CP398" s="58"/>
      <c r="CQ398" s="58"/>
      <c r="CR398" s="58"/>
      <c r="CS398" s="58"/>
      <c r="CT398" s="58"/>
      <c r="CU398" s="58"/>
      <c r="CV398" s="58"/>
      <c r="CW398" s="58"/>
      <c r="CX398" s="58"/>
      <c r="CY398" s="58"/>
      <c r="CZ398" s="58"/>
      <c r="DA398" s="58"/>
      <c r="DB398" s="58"/>
      <c r="DC398" s="58"/>
      <c r="DD398" s="58"/>
      <c r="DE398" s="58"/>
      <c r="DF398" s="58"/>
      <c r="DG398" s="58"/>
      <c r="DH398" s="58"/>
      <c r="DI398" s="58"/>
      <c r="DJ398" s="58"/>
      <c r="DK398" s="58"/>
      <c r="DL398" s="58"/>
      <c r="DM398" s="58"/>
      <c r="DN398" s="58"/>
      <c r="DO398" s="58"/>
      <c r="DP398" s="58"/>
      <c r="DQ398" s="58"/>
      <c r="DR398" s="58"/>
      <c r="DS398" s="58"/>
      <c r="DT398" s="58"/>
      <c r="DU398" s="58"/>
      <c r="DV398" s="58"/>
      <c r="DW398" s="58"/>
      <c r="DX398" s="58"/>
      <c r="DY398" s="58"/>
      <c r="DZ398" s="58"/>
      <c r="EA398" s="58"/>
      <c r="EB398" s="58"/>
      <c r="EC398" s="58"/>
      <c r="ED398" s="58"/>
      <c r="EE398" s="58"/>
      <c r="EF398" s="58"/>
      <c r="EG398" s="58"/>
      <c r="EH398" s="58"/>
      <c r="EI398" s="58"/>
      <c r="EJ398" s="58"/>
      <c r="EK398" s="58"/>
      <c r="EL398" s="58"/>
      <c r="EM398" s="58"/>
      <c r="EN398" s="58"/>
      <c r="EO398" s="58"/>
    </row>
    <row r="399" spans="1:145" outlineLevel="1" x14ac:dyDescent="0.2">
      <c r="A399" s="16">
        <v>206</v>
      </c>
      <c r="B399" s="16">
        <v>1</v>
      </c>
      <c r="C399" s="1">
        <v>0.99989472039435423</v>
      </c>
      <c r="D399" s="1">
        <f t="shared" si="40"/>
        <v>1.0527960564576944E-4</v>
      </c>
      <c r="E399" s="1">
        <f t="shared" si="41"/>
        <v>2.1057029586468902E-4</v>
      </c>
      <c r="F399" s="1">
        <f t="shared" si="42"/>
        <v>1.4511040481808636E-2</v>
      </c>
      <c r="G399" s="1">
        <f t="shared" si="43"/>
        <v>1.0261125211601057E-2</v>
      </c>
      <c r="H399" s="1">
        <v>1.0396976944218939E-3</v>
      </c>
      <c r="I399" s="1">
        <f t="shared" si="44"/>
        <v>1.0958442294126414E-7</v>
      </c>
      <c r="J399" s="1">
        <f t="shared" si="45"/>
        <v>1.0266463608813704E-2</v>
      </c>
      <c r="AR399" s="58"/>
      <c r="AS399" s="58"/>
      <c r="AT399" s="58"/>
      <c r="AU399" s="58"/>
      <c r="AV399" s="58"/>
      <c r="AW399" s="58"/>
      <c r="AX399" s="58"/>
      <c r="AY399" s="71"/>
      <c r="AZ399" s="58"/>
      <c r="BA399" s="58"/>
      <c r="BB399" s="58"/>
      <c r="BC399" s="58">
        <f t="shared" si="46"/>
        <v>0</v>
      </c>
      <c r="BD399" s="58" t="e">
        <f t="shared" si="47"/>
        <v>#N/A</v>
      </c>
      <c r="BE399" s="58">
        <f t="shared" si="48"/>
        <v>0.99989472039435423</v>
      </c>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c r="CB399" s="58"/>
      <c r="CC399" s="58"/>
      <c r="CD399" s="58"/>
      <c r="CE399" s="58"/>
      <c r="CF399" s="58"/>
      <c r="CG399" s="58"/>
      <c r="CH399" s="58"/>
      <c r="CI399" s="58"/>
      <c r="CJ399" s="58"/>
      <c r="CK399" s="58"/>
      <c r="CL399" s="58"/>
      <c r="CM399" s="58"/>
      <c r="CN399" s="58"/>
      <c r="CO399" s="58"/>
      <c r="CP399" s="58"/>
      <c r="CQ399" s="58"/>
      <c r="CR399" s="58"/>
      <c r="CS399" s="58"/>
      <c r="CT399" s="58"/>
      <c r="CU399" s="58"/>
      <c r="CV399" s="58"/>
      <c r="CW399" s="58"/>
      <c r="CX399" s="58"/>
      <c r="CY399" s="58"/>
      <c r="CZ399" s="58"/>
      <c r="DA399" s="58"/>
      <c r="DB399" s="58"/>
      <c r="DC399" s="58"/>
      <c r="DD399" s="58"/>
      <c r="DE399" s="58"/>
      <c r="DF399" s="58"/>
      <c r="DG399" s="58"/>
      <c r="DH399" s="58"/>
      <c r="DI399" s="58"/>
      <c r="DJ399" s="58"/>
      <c r="DK399" s="58"/>
      <c r="DL399" s="58"/>
      <c r="DM399" s="58"/>
      <c r="DN399" s="58"/>
      <c r="DO399" s="58"/>
      <c r="DP399" s="58"/>
      <c r="DQ399" s="58"/>
      <c r="DR399" s="58"/>
      <c r="DS399" s="58"/>
      <c r="DT399" s="58"/>
      <c r="DU399" s="58"/>
      <c r="DV399" s="58"/>
      <c r="DW399" s="58"/>
      <c r="DX399" s="58"/>
      <c r="DY399" s="58"/>
      <c r="DZ399" s="58"/>
      <c r="EA399" s="58"/>
      <c r="EB399" s="58"/>
      <c r="EC399" s="58"/>
      <c r="ED399" s="58"/>
      <c r="EE399" s="58"/>
      <c r="EF399" s="58"/>
      <c r="EG399" s="58"/>
      <c r="EH399" s="58"/>
      <c r="EI399" s="58"/>
      <c r="EJ399" s="58"/>
      <c r="EK399" s="58"/>
      <c r="EL399" s="58"/>
      <c r="EM399" s="58"/>
      <c r="EN399" s="58"/>
      <c r="EO399" s="58"/>
    </row>
    <row r="400" spans="1:145" outlineLevel="1" x14ac:dyDescent="0.2">
      <c r="A400" s="16">
        <v>207</v>
      </c>
      <c r="B400" s="16">
        <v>0</v>
      </c>
      <c r="C400" s="1">
        <v>3.1581424379915131E-4</v>
      </c>
      <c r="D400" s="1">
        <f t="shared" si="40"/>
        <v>-3.1581424379915131E-4</v>
      </c>
      <c r="E400" s="1">
        <f t="shared" si="41"/>
        <v>6.3172824723916926E-4</v>
      </c>
      <c r="F400" s="1">
        <f t="shared" si="42"/>
        <v>-2.5134204726610494E-2</v>
      </c>
      <c r="G400" s="1">
        <f t="shared" si="43"/>
        <v>-1.7773970123317152E-2</v>
      </c>
      <c r="H400" s="1">
        <v>1.4767293882512005E-3</v>
      </c>
      <c r="I400" s="1">
        <f t="shared" si="44"/>
        <v>4.6720945047833722E-7</v>
      </c>
      <c r="J400" s="1">
        <f t="shared" si="45"/>
        <v>-1.7787108348324893E-2</v>
      </c>
      <c r="AR400" s="58"/>
      <c r="AS400" s="58"/>
      <c r="AT400" s="58"/>
      <c r="AU400" s="58"/>
      <c r="AV400" s="58"/>
      <c r="AW400" s="58"/>
      <c r="AX400" s="58"/>
      <c r="AY400" s="71"/>
      <c r="AZ400" s="58"/>
      <c r="BA400" s="58"/>
      <c r="BB400" s="58"/>
      <c r="BC400" s="58">
        <f t="shared" si="46"/>
        <v>1</v>
      </c>
      <c r="BD400" s="58">
        <f t="shared" si="47"/>
        <v>3.1581424379915131E-4</v>
      </c>
      <c r="BE400" s="58" t="e">
        <f t="shared" si="48"/>
        <v>#N/A</v>
      </c>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c r="CB400" s="58"/>
      <c r="CC400" s="58"/>
      <c r="CD400" s="58"/>
      <c r="CE400" s="58"/>
      <c r="CF400" s="58"/>
      <c r="CG400" s="58"/>
      <c r="CH400" s="58"/>
      <c r="CI400" s="58"/>
      <c r="CJ400" s="58"/>
      <c r="CK400" s="58"/>
      <c r="CL400" s="58"/>
      <c r="CM400" s="58"/>
      <c r="CN400" s="58"/>
      <c r="CO400" s="58"/>
      <c r="CP400" s="58"/>
      <c r="CQ400" s="58"/>
      <c r="CR400" s="58"/>
      <c r="CS400" s="58"/>
      <c r="CT400" s="58"/>
      <c r="CU400" s="58"/>
      <c r="CV400" s="58"/>
      <c r="CW400" s="58"/>
      <c r="CX400" s="58"/>
      <c r="CY400" s="58"/>
      <c r="CZ400" s="58"/>
      <c r="DA400" s="58"/>
      <c r="DB400" s="58"/>
      <c r="DC400" s="58"/>
      <c r="DD400" s="58"/>
      <c r="DE400" s="58"/>
      <c r="DF400" s="58"/>
      <c r="DG400" s="58"/>
      <c r="DH400" s="58"/>
      <c r="DI400" s="58"/>
      <c r="DJ400" s="58"/>
      <c r="DK400" s="58"/>
      <c r="DL400" s="58"/>
      <c r="DM400" s="58"/>
      <c r="DN400" s="58"/>
      <c r="DO400" s="58"/>
      <c r="DP400" s="58"/>
      <c r="DQ400" s="58"/>
      <c r="DR400" s="58"/>
      <c r="DS400" s="58"/>
      <c r="DT400" s="58"/>
      <c r="DU400" s="58"/>
      <c r="DV400" s="58"/>
      <c r="DW400" s="58"/>
      <c r="DX400" s="58"/>
      <c r="DY400" s="58"/>
      <c r="DZ400" s="58"/>
      <c r="EA400" s="58"/>
      <c r="EB400" s="58"/>
      <c r="EC400" s="58"/>
      <c r="ED400" s="58"/>
      <c r="EE400" s="58"/>
      <c r="EF400" s="58"/>
      <c r="EG400" s="58"/>
      <c r="EH400" s="58"/>
      <c r="EI400" s="58"/>
      <c r="EJ400" s="58"/>
      <c r="EK400" s="58"/>
      <c r="EL400" s="58"/>
      <c r="EM400" s="58"/>
      <c r="EN400" s="58"/>
      <c r="EO400" s="58"/>
    </row>
    <row r="401" spans="1:145" outlineLevel="1" x14ac:dyDescent="0.2">
      <c r="A401" s="16">
        <v>208</v>
      </c>
      <c r="B401" s="16">
        <v>0</v>
      </c>
      <c r="C401" s="1">
        <v>1.6296472202477819E-2</v>
      </c>
      <c r="D401" s="1">
        <f t="shared" si="40"/>
        <v>-1.6296472202477819E-2</v>
      </c>
      <c r="E401" s="1">
        <f t="shared" si="41"/>
        <v>3.2861440432804007E-2</v>
      </c>
      <c r="F401" s="1">
        <f t="shared" si="42"/>
        <v>-0.18127724742174348</v>
      </c>
      <c r="G401" s="1">
        <f t="shared" si="43"/>
        <v>-0.12871070989994479</v>
      </c>
      <c r="H401" s="1">
        <v>2.3593860889274877E-2</v>
      </c>
      <c r="I401" s="1">
        <f t="shared" si="44"/>
        <v>4.0031133212462471E-4</v>
      </c>
      <c r="J401" s="1">
        <f t="shared" si="45"/>
        <v>-0.13025650914665404</v>
      </c>
      <c r="AR401" s="58"/>
      <c r="AS401" s="58"/>
      <c r="AT401" s="58"/>
      <c r="AU401" s="58"/>
      <c r="AV401" s="58"/>
      <c r="AW401" s="58"/>
      <c r="AX401" s="58"/>
      <c r="AY401" s="71"/>
      <c r="AZ401" s="58"/>
      <c r="BA401" s="58"/>
      <c r="BB401" s="58"/>
      <c r="BC401" s="58">
        <f t="shared" si="46"/>
        <v>1</v>
      </c>
      <c r="BD401" s="58">
        <f t="shared" si="47"/>
        <v>1.6296472202477819E-2</v>
      </c>
      <c r="BE401" s="58" t="e">
        <f t="shared" si="48"/>
        <v>#N/A</v>
      </c>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c r="CB401" s="58"/>
      <c r="CC401" s="58"/>
      <c r="CD401" s="58"/>
      <c r="CE401" s="58"/>
      <c r="CF401" s="58"/>
      <c r="CG401" s="58"/>
      <c r="CH401" s="58"/>
      <c r="CI401" s="58"/>
      <c r="CJ401" s="58"/>
      <c r="CK401" s="58"/>
      <c r="CL401" s="58"/>
      <c r="CM401" s="58"/>
      <c r="CN401" s="58"/>
      <c r="CO401" s="58"/>
      <c r="CP401" s="58"/>
      <c r="CQ401" s="58"/>
      <c r="CR401" s="58"/>
      <c r="CS401" s="58"/>
      <c r="CT401" s="58"/>
      <c r="CU401" s="58"/>
      <c r="CV401" s="58"/>
      <c r="CW401" s="58"/>
      <c r="CX401" s="58"/>
      <c r="CY401" s="58"/>
      <c r="CZ401" s="58"/>
      <c r="DA401" s="58"/>
      <c r="DB401" s="58"/>
      <c r="DC401" s="58"/>
      <c r="DD401" s="58"/>
      <c r="DE401" s="58"/>
      <c r="DF401" s="58"/>
      <c r="DG401" s="58"/>
      <c r="DH401" s="58"/>
      <c r="DI401" s="58"/>
      <c r="DJ401" s="58"/>
      <c r="DK401" s="58"/>
      <c r="DL401" s="58"/>
      <c r="DM401" s="58"/>
      <c r="DN401" s="58"/>
      <c r="DO401" s="58"/>
      <c r="DP401" s="58"/>
      <c r="DQ401" s="58"/>
      <c r="DR401" s="58"/>
      <c r="DS401" s="58"/>
      <c r="DT401" s="58"/>
      <c r="DU401" s="58"/>
      <c r="DV401" s="58"/>
      <c r="DW401" s="58"/>
      <c r="DX401" s="58"/>
      <c r="DY401" s="58"/>
      <c r="DZ401" s="58"/>
      <c r="EA401" s="58"/>
      <c r="EB401" s="58"/>
      <c r="EC401" s="58"/>
      <c r="ED401" s="58"/>
      <c r="EE401" s="58"/>
      <c r="EF401" s="58"/>
      <c r="EG401" s="58"/>
      <c r="EH401" s="58"/>
      <c r="EI401" s="58"/>
      <c r="EJ401" s="58"/>
      <c r="EK401" s="58"/>
      <c r="EL401" s="58"/>
      <c r="EM401" s="58"/>
      <c r="EN401" s="58"/>
      <c r="EO401" s="58"/>
    </row>
    <row r="402" spans="1:145" outlineLevel="1" x14ac:dyDescent="0.2">
      <c r="A402" s="16">
        <v>209</v>
      </c>
      <c r="B402" s="16">
        <v>0</v>
      </c>
      <c r="C402" s="1">
        <v>2.0438318768212838E-3</v>
      </c>
      <c r="D402" s="1">
        <f t="shared" si="40"/>
        <v>-2.0438318768212838E-3</v>
      </c>
      <c r="E402" s="1">
        <f t="shared" si="41"/>
        <v>4.0918467028515969E-3</v>
      </c>
      <c r="F402" s="1">
        <f t="shared" si="42"/>
        <v>-6.3967544136472806E-2</v>
      </c>
      <c r="G402" s="1">
        <f t="shared" si="43"/>
        <v>-4.5255029340850857E-2</v>
      </c>
      <c r="H402" s="1">
        <v>6.3337579942024875E-3</v>
      </c>
      <c r="I402" s="1">
        <f t="shared" si="44"/>
        <v>1.3054331332465664E-5</v>
      </c>
      <c r="J402" s="1">
        <f t="shared" si="45"/>
        <v>-4.53990309585319E-2</v>
      </c>
      <c r="AR402" s="58"/>
      <c r="AS402" s="58"/>
      <c r="AT402" s="58"/>
      <c r="AU402" s="58"/>
      <c r="AV402" s="58"/>
      <c r="AW402" s="58"/>
      <c r="AX402" s="58"/>
      <c r="AY402" s="71"/>
      <c r="AZ402" s="58"/>
      <c r="BA402" s="58"/>
      <c r="BB402" s="58"/>
      <c r="BC402" s="58">
        <f t="shared" si="46"/>
        <v>1</v>
      </c>
      <c r="BD402" s="58">
        <f t="shared" si="47"/>
        <v>2.0438318768212838E-3</v>
      </c>
      <c r="BE402" s="58" t="e">
        <f t="shared" si="48"/>
        <v>#N/A</v>
      </c>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c r="CB402" s="58"/>
      <c r="CC402" s="58"/>
      <c r="CD402" s="58"/>
      <c r="CE402" s="58"/>
      <c r="CF402" s="58"/>
      <c r="CG402" s="58"/>
      <c r="CH402" s="58"/>
      <c r="CI402" s="58"/>
      <c r="CJ402" s="58"/>
      <c r="CK402" s="58"/>
      <c r="CL402" s="58"/>
      <c r="CM402" s="58"/>
      <c r="CN402" s="58"/>
      <c r="CO402" s="58"/>
      <c r="CP402" s="58"/>
      <c r="CQ402" s="58"/>
      <c r="CR402" s="58"/>
      <c r="CS402" s="58"/>
      <c r="CT402" s="58"/>
      <c r="CU402" s="58"/>
      <c r="CV402" s="58"/>
      <c r="CW402" s="58"/>
      <c r="CX402" s="58"/>
      <c r="CY402" s="58"/>
      <c r="CZ402" s="58"/>
      <c r="DA402" s="58"/>
      <c r="DB402" s="58"/>
      <c r="DC402" s="58"/>
      <c r="DD402" s="58"/>
      <c r="DE402" s="58"/>
      <c r="DF402" s="58"/>
      <c r="DG402" s="58"/>
      <c r="DH402" s="58"/>
      <c r="DI402" s="58"/>
      <c r="DJ402" s="58"/>
      <c r="DK402" s="58"/>
      <c r="DL402" s="58"/>
      <c r="DM402" s="58"/>
      <c r="DN402" s="58"/>
      <c r="DO402" s="58"/>
      <c r="DP402" s="58"/>
      <c r="DQ402" s="58"/>
      <c r="DR402" s="58"/>
      <c r="DS402" s="58"/>
      <c r="DT402" s="58"/>
      <c r="DU402" s="58"/>
      <c r="DV402" s="58"/>
      <c r="DW402" s="58"/>
      <c r="DX402" s="58"/>
      <c r="DY402" s="58"/>
      <c r="DZ402" s="58"/>
      <c r="EA402" s="58"/>
      <c r="EB402" s="58"/>
      <c r="EC402" s="58"/>
      <c r="ED402" s="58"/>
      <c r="EE402" s="58"/>
      <c r="EF402" s="58"/>
      <c r="EG402" s="58"/>
      <c r="EH402" s="58"/>
      <c r="EI402" s="58"/>
      <c r="EJ402" s="58"/>
      <c r="EK402" s="58"/>
      <c r="EL402" s="58"/>
      <c r="EM402" s="58"/>
      <c r="EN402" s="58"/>
      <c r="EO402" s="58"/>
    </row>
    <row r="403" spans="1:145" outlineLevel="1" x14ac:dyDescent="0.2">
      <c r="A403" s="16">
        <v>210</v>
      </c>
      <c r="B403" s="16">
        <v>0</v>
      </c>
      <c r="C403" s="1">
        <v>5.7346953282328833E-3</v>
      </c>
      <c r="D403" s="1">
        <f t="shared" si="40"/>
        <v>-5.7346953282328833E-3</v>
      </c>
      <c r="E403" s="1">
        <f t="shared" si="41"/>
        <v>1.1502403660487798E-2</v>
      </c>
      <c r="F403" s="1">
        <f t="shared" si="42"/>
        <v>-0.10724925948689715</v>
      </c>
      <c r="G403" s="1">
        <f t="shared" si="43"/>
        <v>-7.5945847430227836E-2</v>
      </c>
      <c r="H403" s="1">
        <v>2.4348490361615769E-2</v>
      </c>
      <c r="I403" s="1">
        <f t="shared" si="44"/>
        <v>1.4394128772228564E-4</v>
      </c>
      <c r="J403" s="1">
        <f t="shared" si="45"/>
        <v>-7.688766500302717E-2</v>
      </c>
      <c r="AR403" s="58"/>
      <c r="AS403" s="58"/>
      <c r="AT403" s="58"/>
      <c r="AU403" s="58"/>
      <c r="AV403" s="58"/>
      <c r="AW403" s="58"/>
      <c r="AX403" s="58"/>
      <c r="AY403" s="71"/>
      <c r="AZ403" s="58"/>
      <c r="BA403" s="58"/>
      <c r="BB403" s="58"/>
      <c r="BC403" s="58">
        <f t="shared" si="46"/>
        <v>1</v>
      </c>
      <c r="BD403" s="58">
        <f t="shared" si="47"/>
        <v>5.7346953282328833E-3</v>
      </c>
      <c r="BE403" s="58" t="e">
        <f t="shared" si="48"/>
        <v>#N/A</v>
      </c>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c r="CH403" s="58"/>
      <c r="CI403" s="58"/>
      <c r="CJ403" s="58"/>
      <c r="CK403" s="58"/>
      <c r="CL403" s="58"/>
      <c r="CM403" s="58"/>
      <c r="CN403" s="58"/>
      <c r="CO403" s="58"/>
      <c r="CP403" s="58"/>
      <c r="CQ403" s="58"/>
      <c r="CR403" s="58"/>
      <c r="CS403" s="58"/>
      <c r="CT403" s="58"/>
      <c r="CU403" s="58"/>
      <c r="CV403" s="58"/>
      <c r="CW403" s="58"/>
      <c r="CX403" s="58"/>
      <c r="CY403" s="58"/>
      <c r="CZ403" s="58"/>
      <c r="DA403" s="58"/>
      <c r="DB403" s="58"/>
      <c r="DC403" s="58"/>
      <c r="DD403" s="58"/>
      <c r="DE403" s="58"/>
      <c r="DF403" s="58"/>
      <c r="DG403" s="58"/>
      <c r="DH403" s="58"/>
      <c r="DI403" s="58"/>
      <c r="DJ403" s="58"/>
      <c r="DK403" s="58"/>
      <c r="DL403" s="58"/>
      <c r="DM403" s="58"/>
      <c r="DN403" s="58"/>
      <c r="DO403" s="58"/>
      <c r="DP403" s="58"/>
      <c r="DQ403" s="58"/>
      <c r="DR403" s="58"/>
      <c r="DS403" s="58"/>
      <c r="DT403" s="58"/>
      <c r="DU403" s="58"/>
      <c r="DV403" s="58"/>
      <c r="DW403" s="58"/>
      <c r="DX403" s="58"/>
      <c r="DY403" s="58"/>
      <c r="DZ403" s="58"/>
      <c r="EA403" s="58"/>
      <c r="EB403" s="58"/>
      <c r="EC403" s="58"/>
      <c r="ED403" s="58"/>
      <c r="EE403" s="58"/>
      <c r="EF403" s="58"/>
      <c r="EG403" s="58"/>
      <c r="EH403" s="58"/>
      <c r="EI403" s="58"/>
      <c r="EJ403" s="58"/>
      <c r="EK403" s="58"/>
      <c r="EL403" s="58"/>
      <c r="EM403" s="58"/>
      <c r="EN403" s="58"/>
      <c r="EO403" s="58"/>
    </row>
    <row r="404" spans="1:145" outlineLevel="1" x14ac:dyDescent="0.2">
      <c r="A404" s="16">
        <v>211</v>
      </c>
      <c r="B404" s="16">
        <v>0</v>
      </c>
      <c r="C404" s="1">
        <v>5.4197004363928994E-5</v>
      </c>
      <c r="D404" s="1">
        <f t="shared" si="40"/>
        <v>-5.4197004363928994E-5</v>
      </c>
      <c r="E404" s="1">
        <f t="shared" si="41"/>
        <v>1.0839694614928195E-4</v>
      </c>
      <c r="F404" s="1">
        <f t="shared" si="42"/>
        <v>-1.041138540969846E-2</v>
      </c>
      <c r="G404" s="1">
        <f t="shared" si="43"/>
        <v>-7.3620609776348179E-3</v>
      </c>
      <c r="H404" s="1">
        <v>4.3818853673609833E-4</v>
      </c>
      <c r="I404" s="1">
        <f t="shared" si="44"/>
        <v>2.3760204654666151E-8</v>
      </c>
      <c r="J404" s="1">
        <f t="shared" si="45"/>
        <v>-7.3636744932858069E-3</v>
      </c>
      <c r="AR404" s="58"/>
      <c r="AS404" s="58"/>
      <c r="AT404" s="58"/>
      <c r="AU404" s="58"/>
      <c r="AV404" s="58"/>
      <c r="AW404" s="58"/>
      <c r="AX404" s="58"/>
      <c r="AY404" s="71"/>
      <c r="AZ404" s="58"/>
      <c r="BA404" s="58"/>
      <c r="BB404" s="58"/>
      <c r="BC404" s="58">
        <f t="shared" si="46"/>
        <v>1</v>
      </c>
      <c r="BD404" s="58">
        <f t="shared" si="47"/>
        <v>5.4197004363928994E-5</v>
      </c>
      <c r="BE404" s="58" t="e">
        <f t="shared" si="48"/>
        <v>#N/A</v>
      </c>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c r="CB404" s="58"/>
      <c r="CC404" s="58"/>
      <c r="CD404" s="58"/>
      <c r="CE404" s="58"/>
      <c r="CF404" s="58"/>
      <c r="CG404" s="58"/>
      <c r="CH404" s="58"/>
      <c r="CI404" s="58"/>
      <c r="CJ404" s="58"/>
      <c r="CK404" s="58"/>
      <c r="CL404" s="58"/>
      <c r="CM404" s="58"/>
      <c r="CN404" s="58"/>
      <c r="CO404" s="58"/>
      <c r="CP404" s="58"/>
      <c r="CQ404" s="58"/>
      <c r="CR404" s="58"/>
      <c r="CS404" s="58"/>
      <c r="CT404" s="58"/>
      <c r="CU404" s="58"/>
      <c r="CV404" s="58"/>
      <c r="CW404" s="58"/>
      <c r="CX404" s="58"/>
      <c r="CY404" s="58"/>
      <c r="CZ404" s="58"/>
      <c r="DA404" s="58"/>
      <c r="DB404" s="58"/>
      <c r="DC404" s="58"/>
      <c r="DD404" s="58"/>
      <c r="DE404" s="58"/>
      <c r="DF404" s="58"/>
      <c r="DG404" s="58"/>
      <c r="DH404" s="58"/>
      <c r="DI404" s="58"/>
      <c r="DJ404" s="58"/>
      <c r="DK404" s="58"/>
      <c r="DL404" s="58"/>
      <c r="DM404" s="58"/>
      <c r="DN404" s="58"/>
      <c r="DO404" s="58"/>
      <c r="DP404" s="58"/>
      <c r="DQ404" s="58"/>
      <c r="DR404" s="58"/>
      <c r="DS404" s="58"/>
      <c r="DT404" s="58"/>
      <c r="DU404" s="58"/>
      <c r="DV404" s="58"/>
      <c r="DW404" s="58"/>
      <c r="DX404" s="58"/>
      <c r="DY404" s="58"/>
      <c r="DZ404" s="58"/>
      <c r="EA404" s="58"/>
      <c r="EB404" s="58"/>
      <c r="EC404" s="58"/>
      <c r="ED404" s="58"/>
      <c r="EE404" s="58"/>
      <c r="EF404" s="58"/>
      <c r="EG404" s="58"/>
      <c r="EH404" s="58"/>
      <c r="EI404" s="58"/>
      <c r="EJ404" s="58"/>
      <c r="EK404" s="58"/>
      <c r="EL404" s="58"/>
      <c r="EM404" s="58"/>
      <c r="EN404" s="58"/>
      <c r="EO404" s="58"/>
    </row>
    <row r="405" spans="1:145" outlineLevel="1" x14ac:dyDescent="0.2">
      <c r="A405" s="16">
        <v>212</v>
      </c>
      <c r="B405" s="16">
        <v>1</v>
      </c>
      <c r="C405" s="1">
        <v>0.99999633605356153</v>
      </c>
      <c r="D405" s="1">
        <f t="shared" si="40"/>
        <v>3.6639464384702336E-6</v>
      </c>
      <c r="E405" s="1">
        <f t="shared" si="41"/>
        <v>7.3279063015609184E-6</v>
      </c>
      <c r="F405" s="1">
        <f t="shared" si="42"/>
        <v>2.7070105839395822E-3</v>
      </c>
      <c r="G405" s="1">
        <f t="shared" si="43"/>
        <v>1.9141472939726777E-3</v>
      </c>
      <c r="H405" s="1">
        <v>5.128188865211059E-5</v>
      </c>
      <c r="I405" s="1">
        <f t="shared" si="44"/>
        <v>1.8790441781477559E-10</v>
      </c>
      <c r="J405" s="1">
        <f t="shared" si="45"/>
        <v>1.9141963764046622E-3</v>
      </c>
      <c r="AR405" s="58"/>
      <c r="AS405" s="58"/>
      <c r="AT405" s="58"/>
      <c r="AU405" s="58"/>
      <c r="AV405" s="58"/>
      <c r="AW405" s="58"/>
      <c r="AX405" s="58"/>
      <c r="AY405" s="71"/>
      <c r="AZ405" s="58"/>
      <c r="BA405" s="58"/>
      <c r="BB405" s="58"/>
      <c r="BC405" s="58">
        <f t="shared" si="46"/>
        <v>0</v>
      </c>
      <c r="BD405" s="58" t="e">
        <f t="shared" si="47"/>
        <v>#N/A</v>
      </c>
      <c r="BE405" s="58">
        <f t="shared" si="48"/>
        <v>0.99999633605356153</v>
      </c>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c r="CB405" s="58"/>
      <c r="CC405" s="58"/>
      <c r="CD405" s="58"/>
      <c r="CE405" s="58"/>
      <c r="CF405" s="58"/>
      <c r="CG405" s="58"/>
      <c r="CH405" s="58"/>
      <c r="CI405" s="58"/>
      <c r="CJ405" s="58"/>
      <c r="CK405" s="58"/>
      <c r="CL405" s="58"/>
      <c r="CM405" s="58"/>
      <c r="CN405" s="58"/>
      <c r="CO405" s="58"/>
      <c r="CP405" s="58"/>
      <c r="CQ405" s="58"/>
      <c r="CR405" s="58"/>
      <c r="CS405" s="58"/>
      <c r="CT405" s="58"/>
      <c r="CU405" s="58"/>
      <c r="CV405" s="58"/>
      <c r="CW405" s="58"/>
      <c r="CX405" s="58"/>
      <c r="CY405" s="58"/>
      <c r="CZ405" s="58"/>
      <c r="DA405" s="58"/>
      <c r="DB405" s="58"/>
      <c r="DC405" s="58"/>
      <c r="DD405" s="58"/>
      <c r="DE405" s="58"/>
      <c r="DF405" s="58"/>
      <c r="DG405" s="58"/>
      <c r="DH405" s="58"/>
      <c r="DI405" s="58"/>
      <c r="DJ405" s="58"/>
      <c r="DK405" s="58"/>
      <c r="DL405" s="58"/>
      <c r="DM405" s="58"/>
      <c r="DN405" s="58"/>
      <c r="DO405" s="58"/>
      <c r="DP405" s="58"/>
      <c r="DQ405" s="58"/>
      <c r="DR405" s="58"/>
      <c r="DS405" s="58"/>
      <c r="DT405" s="58"/>
      <c r="DU405" s="58"/>
      <c r="DV405" s="58"/>
      <c r="DW405" s="58"/>
      <c r="DX405" s="58"/>
      <c r="DY405" s="58"/>
      <c r="DZ405" s="58"/>
      <c r="EA405" s="58"/>
      <c r="EB405" s="58"/>
      <c r="EC405" s="58"/>
      <c r="ED405" s="58"/>
      <c r="EE405" s="58"/>
      <c r="EF405" s="58"/>
      <c r="EG405" s="58"/>
      <c r="EH405" s="58"/>
      <c r="EI405" s="58"/>
      <c r="EJ405" s="58"/>
      <c r="EK405" s="58"/>
      <c r="EL405" s="58"/>
      <c r="EM405" s="58"/>
      <c r="EN405" s="58"/>
      <c r="EO405" s="58"/>
    </row>
    <row r="406" spans="1:145" outlineLevel="1" x14ac:dyDescent="0.2">
      <c r="A406" s="16">
        <v>213</v>
      </c>
      <c r="B406" s="16">
        <v>0</v>
      </c>
      <c r="C406" s="1">
        <v>1.3773924354866697E-6</v>
      </c>
      <c r="D406" s="1">
        <f t="shared" si="40"/>
        <v>-1.3773924354866697E-6</v>
      </c>
      <c r="E406" s="1">
        <f t="shared" si="41"/>
        <v>2.7547867679690119E-6</v>
      </c>
      <c r="F406" s="1">
        <f t="shared" si="42"/>
        <v>-1.6597550325180557E-3</v>
      </c>
      <c r="G406" s="1">
        <f t="shared" si="43"/>
        <v>-1.1736244427836377E-3</v>
      </c>
      <c r="H406" s="1">
        <v>1.6387890199058857E-5</v>
      </c>
      <c r="I406" s="1">
        <f t="shared" si="44"/>
        <v>2.2572957008221423E-11</v>
      </c>
      <c r="J406" s="1">
        <f t="shared" si="45"/>
        <v>-1.173634059516088E-3</v>
      </c>
      <c r="AR406" s="58"/>
      <c r="AS406" s="58"/>
      <c r="AT406" s="58"/>
      <c r="AU406" s="58"/>
      <c r="AV406" s="58"/>
      <c r="AW406" s="58"/>
      <c r="AX406" s="58"/>
      <c r="AY406" s="71"/>
      <c r="AZ406" s="58"/>
      <c r="BA406" s="58"/>
      <c r="BB406" s="58"/>
      <c r="BC406" s="58">
        <f t="shared" si="46"/>
        <v>1</v>
      </c>
      <c r="BD406" s="58">
        <f t="shared" si="47"/>
        <v>1.3773924354866697E-6</v>
      </c>
      <c r="BE406" s="58" t="e">
        <f t="shared" si="48"/>
        <v>#N/A</v>
      </c>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c r="CB406" s="58"/>
      <c r="CC406" s="58"/>
      <c r="CD406" s="58"/>
      <c r="CE406" s="58"/>
      <c r="CF406" s="58"/>
      <c r="CG406" s="58"/>
      <c r="CH406" s="58"/>
      <c r="CI406" s="58"/>
      <c r="CJ406" s="58"/>
      <c r="CK406" s="58"/>
      <c r="CL406" s="58"/>
      <c r="CM406" s="58"/>
      <c r="CN406" s="58"/>
      <c r="CO406" s="58"/>
      <c r="CP406" s="58"/>
      <c r="CQ406" s="58"/>
      <c r="CR406" s="58"/>
      <c r="CS406" s="58"/>
      <c r="CT406" s="58"/>
      <c r="CU406" s="58"/>
      <c r="CV406" s="58"/>
      <c r="CW406" s="58"/>
      <c r="CX406" s="58"/>
      <c r="CY406" s="58"/>
      <c r="CZ406" s="58"/>
      <c r="DA406" s="58"/>
      <c r="DB406" s="58"/>
      <c r="DC406" s="58"/>
      <c r="DD406" s="58"/>
      <c r="DE406" s="58"/>
      <c r="DF406" s="58"/>
      <c r="DG406" s="58"/>
      <c r="DH406" s="58"/>
      <c r="DI406" s="58"/>
      <c r="DJ406" s="58"/>
      <c r="DK406" s="58"/>
      <c r="DL406" s="58"/>
      <c r="DM406" s="58"/>
      <c r="DN406" s="58"/>
      <c r="DO406" s="58"/>
      <c r="DP406" s="58"/>
      <c r="DQ406" s="58"/>
      <c r="DR406" s="58"/>
      <c r="DS406" s="58"/>
      <c r="DT406" s="58"/>
      <c r="DU406" s="58"/>
      <c r="DV406" s="58"/>
      <c r="DW406" s="58"/>
      <c r="DX406" s="58"/>
      <c r="DY406" s="58"/>
      <c r="DZ406" s="58"/>
      <c r="EA406" s="58"/>
      <c r="EB406" s="58"/>
      <c r="EC406" s="58"/>
      <c r="ED406" s="58"/>
      <c r="EE406" s="58"/>
      <c r="EF406" s="58"/>
      <c r="EG406" s="58"/>
      <c r="EH406" s="58"/>
      <c r="EI406" s="58"/>
      <c r="EJ406" s="58"/>
      <c r="EK406" s="58"/>
      <c r="EL406" s="58"/>
      <c r="EM406" s="58"/>
      <c r="EN406" s="58"/>
      <c r="EO406" s="58"/>
    </row>
    <row r="407" spans="1:145" outlineLevel="1" x14ac:dyDescent="0.2">
      <c r="A407" s="16">
        <v>214</v>
      </c>
      <c r="B407" s="16">
        <v>0</v>
      </c>
      <c r="C407" s="1">
        <v>1.9525934589358201E-4</v>
      </c>
      <c r="D407" s="1">
        <f t="shared" si="40"/>
        <v>-1.9525934589358201E-4</v>
      </c>
      <c r="E407" s="1">
        <f t="shared" si="41"/>
        <v>3.9055682296286899E-4</v>
      </c>
      <c r="F407" s="1">
        <f t="shared" si="42"/>
        <v>-1.9762510543017277E-2</v>
      </c>
      <c r="G407" s="1">
        <f t="shared" si="43"/>
        <v>-1.3974887461145937E-2</v>
      </c>
      <c r="H407" s="1">
        <v>1.042924017047903E-3</v>
      </c>
      <c r="I407" s="1">
        <f t="shared" si="44"/>
        <v>2.0389307688017147E-7</v>
      </c>
      <c r="J407" s="1">
        <f t="shared" si="45"/>
        <v>-1.3982180539121003E-2</v>
      </c>
      <c r="AR407" s="58"/>
      <c r="AS407" s="58"/>
      <c r="AT407" s="58"/>
      <c r="AU407" s="58"/>
      <c r="AV407" s="58"/>
      <c r="AW407" s="58"/>
      <c r="AX407" s="58"/>
      <c r="AY407" s="71"/>
      <c r="AZ407" s="58"/>
      <c r="BA407" s="58"/>
      <c r="BB407" s="58"/>
      <c r="BC407" s="58">
        <f t="shared" si="46"/>
        <v>1</v>
      </c>
      <c r="BD407" s="58">
        <f t="shared" si="47"/>
        <v>1.9525934589358201E-4</v>
      </c>
      <c r="BE407" s="58" t="e">
        <f t="shared" si="48"/>
        <v>#N/A</v>
      </c>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c r="CB407" s="58"/>
      <c r="CC407" s="58"/>
      <c r="CD407" s="58"/>
      <c r="CE407" s="58"/>
      <c r="CF407" s="58"/>
      <c r="CG407" s="58"/>
      <c r="CH407" s="58"/>
      <c r="CI407" s="58"/>
      <c r="CJ407" s="58"/>
      <c r="CK407" s="58"/>
      <c r="CL407" s="58"/>
      <c r="CM407" s="58"/>
      <c r="CN407" s="58"/>
      <c r="CO407" s="58"/>
      <c r="CP407" s="58"/>
      <c r="CQ407" s="58"/>
      <c r="CR407" s="58"/>
      <c r="CS407" s="58"/>
      <c r="CT407" s="58"/>
      <c r="CU407" s="58"/>
      <c r="CV407" s="58"/>
      <c r="CW407" s="58"/>
      <c r="CX407" s="58"/>
      <c r="CY407" s="58"/>
      <c r="CZ407" s="58"/>
      <c r="DA407" s="58"/>
      <c r="DB407" s="58"/>
      <c r="DC407" s="58"/>
      <c r="DD407" s="58"/>
      <c r="DE407" s="58"/>
      <c r="DF407" s="58"/>
      <c r="DG407" s="58"/>
      <c r="DH407" s="58"/>
      <c r="DI407" s="58"/>
      <c r="DJ407" s="58"/>
      <c r="DK407" s="58"/>
      <c r="DL407" s="58"/>
      <c r="DM407" s="58"/>
      <c r="DN407" s="58"/>
      <c r="DO407" s="58"/>
      <c r="DP407" s="58"/>
      <c r="DQ407" s="58"/>
      <c r="DR407" s="58"/>
      <c r="DS407" s="58"/>
      <c r="DT407" s="58"/>
      <c r="DU407" s="58"/>
      <c r="DV407" s="58"/>
      <c r="DW407" s="58"/>
      <c r="DX407" s="58"/>
      <c r="DY407" s="58"/>
      <c r="DZ407" s="58"/>
      <c r="EA407" s="58"/>
      <c r="EB407" s="58"/>
      <c r="EC407" s="58"/>
      <c r="ED407" s="58"/>
      <c r="EE407" s="58"/>
      <c r="EF407" s="58"/>
      <c r="EG407" s="58"/>
      <c r="EH407" s="58"/>
      <c r="EI407" s="58"/>
      <c r="EJ407" s="58"/>
      <c r="EK407" s="58"/>
      <c r="EL407" s="58"/>
      <c r="EM407" s="58"/>
      <c r="EN407" s="58"/>
      <c r="EO407" s="58"/>
    </row>
    <row r="408" spans="1:145" outlineLevel="1" x14ac:dyDescent="0.2">
      <c r="A408" s="16">
        <v>215</v>
      </c>
      <c r="B408" s="16">
        <v>0</v>
      </c>
      <c r="C408" s="1">
        <v>2.1120973518840768E-5</v>
      </c>
      <c r="D408" s="1">
        <f t="shared" si="40"/>
        <v>-2.1120973518840768E-5</v>
      </c>
      <c r="E408" s="1">
        <f t="shared" si="41"/>
        <v>4.2242393139389654E-5</v>
      </c>
      <c r="F408" s="1">
        <f t="shared" si="42"/>
        <v>-6.4994148305358729E-3</v>
      </c>
      <c r="G408" s="1">
        <f t="shared" si="43"/>
        <v>-4.5958045676230963E-3</v>
      </c>
      <c r="H408" s="1">
        <v>1.5956429351703894E-4</v>
      </c>
      <c r="I408" s="1">
        <f t="shared" si="44"/>
        <v>3.3707622536438426E-9</v>
      </c>
      <c r="J408" s="1">
        <f t="shared" si="45"/>
        <v>-4.5961712746631798E-3</v>
      </c>
      <c r="AR408" s="58"/>
      <c r="AS408" s="58"/>
      <c r="AT408" s="58"/>
      <c r="AU408" s="58"/>
      <c r="AV408" s="58"/>
      <c r="AW408" s="58"/>
      <c r="AX408" s="58"/>
      <c r="AY408" s="71"/>
      <c r="AZ408" s="58"/>
      <c r="BA408" s="58"/>
      <c r="BB408" s="58"/>
      <c r="BC408" s="58">
        <f t="shared" si="46"/>
        <v>1</v>
      </c>
      <c r="BD408" s="58">
        <f t="shared" si="47"/>
        <v>2.1120973518840768E-5</v>
      </c>
      <c r="BE408" s="58" t="e">
        <f t="shared" si="48"/>
        <v>#N/A</v>
      </c>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c r="CB408" s="58"/>
      <c r="CC408" s="58"/>
      <c r="CD408" s="58"/>
      <c r="CE408" s="58"/>
      <c r="CF408" s="58"/>
      <c r="CG408" s="58"/>
      <c r="CH408" s="58"/>
      <c r="CI408" s="58"/>
      <c r="CJ408" s="58"/>
      <c r="CK408" s="58"/>
      <c r="CL408" s="58"/>
      <c r="CM408" s="58"/>
      <c r="CN408" s="58"/>
      <c r="CO408" s="58"/>
      <c r="CP408" s="58"/>
      <c r="CQ408" s="58"/>
      <c r="CR408" s="58"/>
      <c r="CS408" s="58"/>
      <c r="CT408" s="58"/>
      <c r="CU408" s="58"/>
      <c r="CV408" s="58"/>
      <c r="CW408" s="58"/>
      <c r="CX408" s="58"/>
      <c r="CY408" s="58"/>
      <c r="CZ408" s="58"/>
      <c r="DA408" s="58"/>
      <c r="DB408" s="58"/>
      <c r="DC408" s="58"/>
      <c r="DD408" s="58"/>
      <c r="DE408" s="58"/>
      <c r="DF408" s="58"/>
      <c r="DG408" s="58"/>
      <c r="DH408" s="58"/>
      <c r="DI408" s="58"/>
      <c r="DJ408" s="58"/>
      <c r="DK408" s="58"/>
      <c r="DL408" s="58"/>
      <c r="DM408" s="58"/>
      <c r="DN408" s="58"/>
      <c r="DO408" s="58"/>
      <c r="DP408" s="58"/>
      <c r="DQ408" s="58"/>
      <c r="DR408" s="58"/>
      <c r="DS408" s="58"/>
      <c r="DT408" s="58"/>
      <c r="DU408" s="58"/>
      <c r="DV408" s="58"/>
      <c r="DW408" s="58"/>
      <c r="DX408" s="58"/>
      <c r="DY408" s="58"/>
      <c r="DZ408" s="58"/>
      <c r="EA408" s="58"/>
      <c r="EB408" s="58"/>
      <c r="EC408" s="58"/>
      <c r="ED408" s="58"/>
      <c r="EE408" s="58"/>
      <c r="EF408" s="58"/>
      <c r="EG408" s="58"/>
      <c r="EH408" s="58"/>
      <c r="EI408" s="58"/>
      <c r="EJ408" s="58"/>
      <c r="EK408" s="58"/>
      <c r="EL408" s="58"/>
      <c r="EM408" s="58"/>
      <c r="EN408" s="58"/>
      <c r="EO408" s="58"/>
    </row>
    <row r="409" spans="1:145" outlineLevel="1" x14ac:dyDescent="0.2">
      <c r="A409" s="16">
        <v>216</v>
      </c>
      <c r="B409" s="16">
        <v>0</v>
      </c>
      <c r="C409" s="1">
        <v>1.6637681646445086E-5</v>
      </c>
      <c r="D409" s="1">
        <f t="shared" si="40"/>
        <v>-1.6637681646445086E-5</v>
      </c>
      <c r="E409" s="1">
        <f t="shared" si="41"/>
        <v>3.3275640108220161E-5</v>
      </c>
      <c r="F409" s="1">
        <f t="shared" si="42"/>
        <v>-5.7685041482363657E-3</v>
      </c>
      <c r="G409" s="1">
        <f t="shared" si="43"/>
        <v>-4.0789653667935508E-3</v>
      </c>
      <c r="H409" s="1">
        <v>1.3362427218247059E-4</v>
      </c>
      <c r="I409" s="1">
        <f t="shared" si="44"/>
        <v>2.2235322081605205E-9</v>
      </c>
      <c r="J409" s="1">
        <f t="shared" si="45"/>
        <v>-4.0792379184976949E-3</v>
      </c>
      <c r="AR409" s="58"/>
      <c r="AS409" s="58"/>
      <c r="AT409" s="58"/>
      <c r="AU409" s="58"/>
      <c r="AV409" s="58"/>
      <c r="AW409" s="58"/>
      <c r="AX409" s="58"/>
      <c r="AY409" s="71"/>
      <c r="AZ409" s="58"/>
      <c r="BA409" s="58"/>
      <c r="BB409" s="58"/>
      <c r="BC409" s="58">
        <f t="shared" si="46"/>
        <v>1</v>
      </c>
      <c r="BD409" s="58">
        <f t="shared" si="47"/>
        <v>1.6637681646445086E-5</v>
      </c>
      <c r="BE409" s="58" t="e">
        <f t="shared" si="48"/>
        <v>#N/A</v>
      </c>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c r="CE409" s="58"/>
      <c r="CF409" s="58"/>
      <c r="CG409" s="58"/>
      <c r="CH409" s="58"/>
      <c r="CI409" s="58"/>
      <c r="CJ409" s="58"/>
      <c r="CK409" s="58"/>
      <c r="CL409" s="58"/>
      <c r="CM409" s="58"/>
      <c r="CN409" s="58"/>
      <c r="CO409" s="58"/>
      <c r="CP409" s="58"/>
      <c r="CQ409" s="58"/>
      <c r="CR409" s="58"/>
      <c r="CS409" s="58"/>
      <c r="CT409" s="58"/>
      <c r="CU409" s="58"/>
      <c r="CV409" s="58"/>
      <c r="CW409" s="58"/>
      <c r="CX409" s="58"/>
      <c r="CY409" s="58"/>
      <c r="CZ409" s="58"/>
      <c r="DA409" s="58"/>
      <c r="DB409" s="58"/>
      <c r="DC409" s="58"/>
      <c r="DD409" s="58"/>
      <c r="DE409" s="58"/>
      <c r="DF409" s="58"/>
      <c r="DG409" s="58"/>
      <c r="DH409" s="58"/>
      <c r="DI409" s="58"/>
      <c r="DJ409" s="58"/>
      <c r="DK409" s="58"/>
      <c r="DL409" s="58"/>
      <c r="DM409" s="58"/>
      <c r="DN409" s="58"/>
      <c r="DO409" s="58"/>
      <c r="DP409" s="58"/>
      <c r="DQ409" s="58"/>
      <c r="DR409" s="58"/>
      <c r="DS409" s="58"/>
      <c r="DT409" s="58"/>
      <c r="DU409" s="58"/>
      <c r="DV409" s="58"/>
      <c r="DW409" s="58"/>
      <c r="DX409" s="58"/>
      <c r="DY409" s="58"/>
      <c r="DZ409" s="58"/>
      <c r="EA409" s="58"/>
      <c r="EB409" s="58"/>
      <c r="EC409" s="58"/>
      <c r="ED409" s="58"/>
      <c r="EE409" s="58"/>
      <c r="EF409" s="58"/>
      <c r="EG409" s="58"/>
      <c r="EH409" s="58"/>
      <c r="EI409" s="58"/>
      <c r="EJ409" s="58"/>
      <c r="EK409" s="58"/>
      <c r="EL409" s="58"/>
      <c r="EM409" s="58"/>
      <c r="EN409" s="58"/>
      <c r="EO409" s="58"/>
    </row>
    <row r="410" spans="1:145" outlineLevel="1" x14ac:dyDescent="0.2">
      <c r="A410" s="16">
        <v>217</v>
      </c>
      <c r="B410" s="16">
        <v>0</v>
      </c>
      <c r="C410" s="1">
        <v>4.0470722160096244E-8</v>
      </c>
      <c r="D410" s="1">
        <f t="shared" si="40"/>
        <v>-4.0470722160096244E-8</v>
      </c>
      <c r="E410" s="1">
        <f t="shared" si="41"/>
        <v>8.0941445684522949E-8</v>
      </c>
      <c r="F410" s="1">
        <f t="shared" si="42"/>
        <v>-2.845021013710144E-4</v>
      </c>
      <c r="G410" s="1">
        <f t="shared" si="43"/>
        <v>-2.0117336751661653E-4</v>
      </c>
      <c r="H410" s="1">
        <v>8.3217255562888048E-7</v>
      </c>
      <c r="I410" s="1">
        <f t="shared" si="44"/>
        <v>3.3678653677563257E-14</v>
      </c>
      <c r="J410" s="1">
        <f t="shared" si="45"/>
        <v>-2.0117345122214645E-4</v>
      </c>
      <c r="AR410" s="58"/>
      <c r="AS410" s="58"/>
      <c r="AT410" s="58"/>
      <c r="AU410" s="58"/>
      <c r="AV410" s="58"/>
      <c r="AW410" s="58"/>
      <c r="AX410" s="58"/>
      <c r="AY410" s="71"/>
      <c r="AZ410" s="58"/>
      <c r="BA410" s="58"/>
      <c r="BB410" s="58"/>
      <c r="BC410" s="58">
        <f t="shared" si="46"/>
        <v>1</v>
      </c>
      <c r="BD410" s="58">
        <f t="shared" si="47"/>
        <v>4.0470722160096244E-8</v>
      </c>
      <c r="BE410" s="58" t="e">
        <f t="shared" si="48"/>
        <v>#N/A</v>
      </c>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c r="CB410" s="58"/>
      <c r="CC410" s="58"/>
      <c r="CD410" s="58"/>
      <c r="CE410" s="58"/>
      <c r="CF410" s="58"/>
      <c r="CG410" s="58"/>
      <c r="CH410" s="58"/>
      <c r="CI410" s="58"/>
      <c r="CJ410" s="58"/>
      <c r="CK410" s="58"/>
      <c r="CL410" s="58"/>
      <c r="CM410" s="58"/>
      <c r="CN410" s="58"/>
      <c r="CO410" s="58"/>
      <c r="CP410" s="58"/>
      <c r="CQ410" s="58"/>
      <c r="CR410" s="58"/>
      <c r="CS410" s="58"/>
      <c r="CT410" s="58"/>
      <c r="CU410" s="58"/>
      <c r="CV410" s="58"/>
      <c r="CW410" s="58"/>
      <c r="CX410" s="58"/>
      <c r="CY410" s="58"/>
      <c r="CZ410" s="58"/>
      <c r="DA410" s="58"/>
      <c r="DB410" s="58"/>
      <c r="DC410" s="58"/>
      <c r="DD410" s="58"/>
      <c r="DE410" s="58"/>
      <c r="DF410" s="58"/>
      <c r="DG410" s="58"/>
      <c r="DH410" s="58"/>
      <c r="DI410" s="58"/>
      <c r="DJ410" s="58"/>
      <c r="DK410" s="58"/>
      <c r="DL410" s="58"/>
      <c r="DM410" s="58"/>
      <c r="DN410" s="58"/>
      <c r="DO410" s="58"/>
      <c r="DP410" s="58"/>
      <c r="DQ410" s="58"/>
      <c r="DR410" s="58"/>
      <c r="DS410" s="58"/>
      <c r="DT410" s="58"/>
      <c r="DU410" s="58"/>
      <c r="DV410" s="58"/>
      <c r="DW410" s="58"/>
      <c r="DX410" s="58"/>
      <c r="DY410" s="58"/>
      <c r="DZ410" s="58"/>
      <c r="EA410" s="58"/>
      <c r="EB410" s="58"/>
      <c r="EC410" s="58"/>
      <c r="ED410" s="58"/>
      <c r="EE410" s="58"/>
      <c r="EF410" s="58"/>
      <c r="EG410" s="58"/>
      <c r="EH410" s="58"/>
      <c r="EI410" s="58"/>
      <c r="EJ410" s="58"/>
      <c r="EK410" s="58"/>
      <c r="EL410" s="58"/>
      <c r="EM410" s="58"/>
      <c r="EN410" s="58"/>
      <c r="EO410" s="58"/>
    </row>
    <row r="411" spans="1:145" outlineLevel="1" x14ac:dyDescent="0.2">
      <c r="A411" s="16">
        <v>218</v>
      </c>
      <c r="B411" s="16">
        <v>0</v>
      </c>
      <c r="C411" s="1">
        <v>2.0173179072834697E-5</v>
      </c>
      <c r="D411" s="1">
        <f t="shared" si="40"/>
        <v>-2.0173179072834697E-5</v>
      </c>
      <c r="E411" s="1">
        <f t="shared" si="41"/>
        <v>4.034676510858205E-5</v>
      </c>
      <c r="F411" s="1">
        <f t="shared" si="42"/>
        <v>-6.3519103511134392E-3</v>
      </c>
      <c r="G411" s="1">
        <f t="shared" si="43"/>
        <v>-4.4915015349210772E-3</v>
      </c>
      <c r="H411" s="1">
        <v>1.6946981096411446E-4</v>
      </c>
      <c r="I411" s="1">
        <f t="shared" si="44"/>
        <v>3.4193932962973158E-9</v>
      </c>
      <c r="J411" s="1">
        <f t="shared" si="45"/>
        <v>-4.4918821702594437E-3</v>
      </c>
      <c r="AR411" s="58"/>
      <c r="AS411" s="58"/>
      <c r="AT411" s="58"/>
      <c r="AU411" s="58"/>
      <c r="AV411" s="58"/>
      <c r="AW411" s="58"/>
      <c r="AX411" s="58"/>
      <c r="AY411" s="71"/>
      <c r="AZ411" s="58"/>
      <c r="BA411" s="58"/>
      <c r="BB411" s="58"/>
      <c r="BC411" s="58">
        <f t="shared" si="46"/>
        <v>1</v>
      </c>
      <c r="BD411" s="58">
        <f t="shared" si="47"/>
        <v>2.0173179072834697E-5</v>
      </c>
      <c r="BE411" s="58" t="e">
        <f t="shared" si="48"/>
        <v>#N/A</v>
      </c>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c r="CB411" s="58"/>
      <c r="CC411" s="58"/>
      <c r="CD411" s="58"/>
      <c r="CE411" s="58"/>
      <c r="CF411" s="58"/>
      <c r="CG411" s="58"/>
      <c r="CH411" s="58"/>
      <c r="CI411" s="58"/>
      <c r="CJ411" s="58"/>
      <c r="CK411" s="58"/>
      <c r="CL411" s="58"/>
      <c r="CM411" s="58"/>
      <c r="CN411" s="58"/>
      <c r="CO411" s="58"/>
      <c r="CP411" s="58"/>
      <c r="CQ411" s="58"/>
      <c r="CR411" s="58"/>
      <c r="CS411" s="58"/>
      <c r="CT411" s="58"/>
      <c r="CU411" s="58"/>
      <c r="CV411" s="58"/>
      <c r="CW411" s="58"/>
      <c r="CX411" s="58"/>
      <c r="CY411" s="58"/>
      <c r="CZ411" s="58"/>
      <c r="DA411" s="58"/>
      <c r="DB411" s="58"/>
      <c r="DC411" s="58"/>
      <c r="DD411" s="58"/>
      <c r="DE411" s="58"/>
      <c r="DF411" s="58"/>
      <c r="DG411" s="58"/>
      <c r="DH411" s="58"/>
      <c r="DI411" s="58"/>
      <c r="DJ411" s="58"/>
      <c r="DK411" s="58"/>
      <c r="DL411" s="58"/>
      <c r="DM411" s="58"/>
      <c r="DN411" s="58"/>
      <c r="DO411" s="58"/>
      <c r="DP411" s="58"/>
      <c r="DQ411" s="58"/>
      <c r="DR411" s="58"/>
      <c r="DS411" s="58"/>
      <c r="DT411" s="58"/>
      <c r="DU411" s="58"/>
      <c r="DV411" s="58"/>
      <c r="DW411" s="58"/>
      <c r="DX411" s="58"/>
      <c r="DY411" s="58"/>
      <c r="DZ411" s="58"/>
      <c r="EA411" s="58"/>
      <c r="EB411" s="58"/>
      <c r="EC411" s="58"/>
      <c r="ED411" s="58"/>
      <c r="EE411" s="58"/>
      <c r="EF411" s="58"/>
      <c r="EG411" s="58"/>
      <c r="EH411" s="58"/>
      <c r="EI411" s="58"/>
      <c r="EJ411" s="58"/>
      <c r="EK411" s="58"/>
      <c r="EL411" s="58"/>
      <c r="EM411" s="58"/>
      <c r="EN411" s="58"/>
      <c r="EO411" s="58"/>
    </row>
    <row r="412" spans="1:145" outlineLevel="1" x14ac:dyDescent="0.2">
      <c r="A412" s="16">
        <v>219</v>
      </c>
      <c r="B412" s="16">
        <v>0</v>
      </c>
      <c r="C412" s="1">
        <v>0.17525309475865145</v>
      </c>
      <c r="D412" s="1">
        <f t="shared" si="40"/>
        <v>-0.17525309475865145</v>
      </c>
      <c r="E412" s="1">
        <f t="shared" si="41"/>
        <v>0.38535744248034576</v>
      </c>
      <c r="F412" s="1">
        <f t="shared" si="42"/>
        <v>-0.62077165083494734</v>
      </c>
      <c r="G412" s="1">
        <f t="shared" si="43"/>
        <v>-0.46096982832893202</v>
      </c>
      <c r="H412" s="1">
        <v>0.18927148580992245</v>
      </c>
      <c r="I412" s="1">
        <f t="shared" si="44"/>
        <v>4.9608345699994859E-2</v>
      </c>
      <c r="J412" s="1">
        <f t="shared" si="45"/>
        <v>-0.51195852207927928</v>
      </c>
      <c r="AR412" s="58"/>
      <c r="AS412" s="58"/>
      <c r="AT412" s="58"/>
      <c r="AU412" s="58"/>
      <c r="AV412" s="58"/>
      <c r="AW412" s="58"/>
      <c r="AX412" s="58"/>
      <c r="AY412" s="71"/>
      <c r="AZ412" s="58"/>
      <c r="BA412" s="58"/>
      <c r="BB412" s="58"/>
      <c r="BC412" s="58">
        <f t="shared" si="46"/>
        <v>1</v>
      </c>
      <c r="BD412" s="58">
        <f t="shared" si="47"/>
        <v>0.17525309475865145</v>
      </c>
      <c r="BE412" s="58" t="e">
        <f t="shared" si="48"/>
        <v>#N/A</v>
      </c>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c r="CB412" s="58"/>
      <c r="CC412" s="58"/>
      <c r="CD412" s="58"/>
      <c r="CE412" s="58"/>
      <c r="CF412" s="58"/>
      <c r="CG412" s="58"/>
      <c r="CH412" s="58"/>
      <c r="CI412" s="58"/>
      <c r="CJ412" s="58"/>
      <c r="CK412" s="58"/>
      <c r="CL412" s="58"/>
      <c r="CM412" s="58"/>
      <c r="CN412" s="58"/>
      <c r="CO412" s="58"/>
      <c r="CP412" s="58"/>
      <c r="CQ412" s="58"/>
      <c r="CR412" s="58"/>
      <c r="CS412" s="58"/>
      <c r="CT412" s="58"/>
      <c r="CU412" s="58"/>
      <c r="CV412" s="58"/>
      <c r="CW412" s="58"/>
      <c r="CX412" s="58"/>
      <c r="CY412" s="58"/>
      <c r="CZ412" s="58"/>
      <c r="DA412" s="58"/>
      <c r="DB412" s="58"/>
      <c r="DC412" s="58"/>
      <c r="DD412" s="58"/>
      <c r="DE412" s="58"/>
      <c r="DF412" s="58"/>
      <c r="DG412" s="58"/>
      <c r="DH412" s="58"/>
      <c r="DI412" s="58"/>
      <c r="DJ412" s="58"/>
      <c r="DK412" s="58"/>
      <c r="DL412" s="58"/>
      <c r="DM412" s="58"/>
      <c r="DN412" s="58"/>
      <c r="DO412" s="58"/>
      <c r="DP412" s="58"/>
      <c r="DQ412" s="58"/>
      <c r="DR412" s="58"/>
      <c r="DS412" s="58"/>
      <c r="DT412" s="58"/>
      <c r="DU412" s="58"/>
      <c r="DV412" s="58"/>
      <c r="DW412" s="58"/>
      <c r="DX412" s="58"/>
      <c r="DY412" s="58"/>
      <c r="DZ412" s="58"/>
      <c r="EA412" s="58"/>
      <c r="EB412" s="58"/>
      <c r="EC412" s="58"/>
      <c r="ED412" s="58"/>
      <c r="EE412" s="58"/>
      <c r="EF412" s="58"/>
      <c r="EG412" s="58"/>
      <c r="EH412" s="58"/>
      <c r="EI412" s="58"/>
      <c r="EJ412" s="58"/>
      <c r="EK412" s="58"/>
      <c r="EL412" s="58"/>
      <c r="EM412" s="58"/>
      <c r="EN412" s="58"/>
      <c r="EO412" s="58"/>
    </row>
    <row r="413" spans="1:145" outlineLevel="1" x14ac:dyDescent="0.2">
      <c r="A413" s="16">
        <v>220</v>
      </c>
      <c r="B413" s="16">
        <v>0</v>
      </c>
      <c r="C413" s="1">
        <v>3.2042495870144043E-3</v>
      </c>
      <c r="D413" s="1">
        <f t="shared" si="40"/>
        <v>-3.2042495870144043E-3</v>
      </c>
      <c r="E413" s="1">
        <f t="shared" si="41"/>
        <v>6.4187883747685043E-3</v>
      </c>
      <c r="F413" s="1">
        <f t="shared" si="42"/>
        <v>-8.0117341286194119E-2</v>
      </c>
      <c r="G413" s="1">
        <f t="shared" si="43"/>
        <v>-5.669699998153005E-2</v>
      </c>
      <c r="H413" s="1">
        <v>7.5164889532125271E-3</v>
      </c>
      <c r="I413" s="1">
        <f t="shared" si="44"/>
        <v>2.4345117923091114E-5</v>
      </c>
      <c r="J413" s="1">
        <f t="shared" si="45"/>
        <v>-5.6911289959275295E-2</v>
      </c>
      <c r="AR413" s="58"/>
      <c r="AS413" s="58"/>
      <c r="AT413" s="58"/>
      <c r="AU413" s="58"/>
      <c r="AV413" s="58"/>
      <c r="AW413" s="58"/>
      <c r="AX413" s="58"/>
      <c r="AY413" s="71"/>
      <c r="AZ413" s="58"/>
      <c r="BA413" s="58"/>
      <c r="BB413" s="58"/>
      <c r="BC413" s="58">
        <f t="shared" si="46"/>
        <v>1</v>
      </c>
      <c r="BD413" s="58">
        <f t="shared" si="47"/>
        <v>3.2042495870144043E-3</v>
      </c>
      <c r="BE413" s="58" t="e">
        <f t="shared" si="48"/>
        <v>#N/A</v>
      </c>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c r="CB413" s="58"/>
      <c r="CC413" s="58"/>
      <c r="CD413" s="58"/>
      <c r="CE413" s="58"/>
      <c r="CF413" s="58"/>
      <c r="CG413" s="58"/>
      <c r="CH413" s="58"/>
      <c r="CI413" s="58"/>
      <c r="CJ413" s="58"/>
      <c r="CK413" s="58"/>
      <c r="CL413" s="58"/>
      <c r="CM413" s="58"/>
      <c r="CN413" s="58"/>
      <c r="CO413" s="58"/>
      <c r="CP413" s="58"/>
      <c r="CQ413" s="58"/>
      <c r="CR413" s="58"/>
      <c r="CS413" s="58"/>
      <c r="CT413" s="58"/>
      <c r="CU413" s="58"/>
      <c r="CV413" s="58"/>
      <c r="CW413" s="58"/>
      <c r="CX413" s="58"/>
      <c r="CY413" s="58"/>
      <c r="CZ413" s="58"/>
      <c r="DA413" s="58"/>
      <c r="DB413" s="58"/>
      <c r="DC413" s="58"/>
      <c r="DD413" s="58"/>
      <c r="DE413" s="58"/>
      <c r="DF413" s="58"/>
      <c r="DG413" s="58"/>
      <c r="DH413" s="58"/>
      <c r="DI413" s="58"/>
      <c r="DJ413" s="58"/>
      <c r="DK413" s="58"/>
      <c r="DL413" s="58"/>
      <c r="DM413" s="58"/>
      <c r="DN413" s="58"/>
      <c r="DO413" s="58"/>
      <c r="DP413" s="58"/>
      <c r="DQ413" s="58"/>
      <c r="DR413" s="58"/>
      <c r="DS413" s="58"/>
      <c r="DT413" s="58"/>
      <c r="DU413" s="58"/>
      <c r="DV413" s="58"/>
      <c r="DW413" s="58"/>
      <c r="DX413" s="58"/>
      <c r="DY413" s="58"/>
      <c r="DZ413" s="58"/>
      <c r="EA413" s="58"/>
      <c r="EB413" s="58"/>
      <c r="EC413" s="58"/>
      <c r="ED413" s="58"/>
      <c r="EE413" s="58"/>
      <c r="EF413" s="58"/>
      <c r="EG413" s="58"/>
      <c r="EH413" s="58"/>
      <c r="EI413" s="58"/>
      <c r="EJ413" s="58"/>
      <c r="EK413" s="58"/>
      <c r="EL413" s="58"/>
      <c r="EM413" s="58"/>
      <c r="EN413" s="58"/>
      <c r="EO413" s="58"/>
    </row>
    <row r="414" spans="1:145" outlineLevel="1" x14ac:dyDescent="0.2">
      <c r="A414" s="16">
        <v>221</v>
      </c>
      <c r="B414" s="16">
        <v>0</v>
      </c>
      <c r="C414" s="1">
        <v>6.6485619258711798E-5</v>
      </c>
      <c r="D414" s="1">
        <f t="shared" si="40"/>
        <v>-6.6485619258711798E-5</v>
      </c>
      <c r="E414" s="1">
        <f t="shared" si="41"/>
        <v>1.3297565905079337E-4</v>
      </c>
      <c r="F414" s="1">
        <f t="shared" si="42"/>
        <v>-1.1531507232395658E-2</v>
      </c>
      <c r="G414" s="1">
        <f t="shared" si="43"/>
        <v>-8.1541424987664063E-3</v>
      </c>
      <c r="H414" s="1">
        <v>4.7110442787102563E-4</v>
      </c>
      <c r="I414" s="1">
        <f t="shared" si="44"/>
        <v>3.133851591519946E-8</v>
      </c>
      <c r="J414" s="1">
        <f t="shared" si="45"/>
        <v>-8.1560639039982789E-3</v>
      </c>
      <c r="AR414" s="58"/>
      <c r="AS414" s="58"/>
      <c r="AT414" s="58"/>
      <c r="AU414" s="58"/>
      <c r="AV414" s="58"/>
      <c r="AW414" s="58"/>
      <c r="AX414" s="58"/>
      <c r="AY414" s="71"/>
      <c r="AZ414" s="58"/>
      <c r="BA414" s="58"/>
      <c r="BB414" s="58"/>
      <c r="BC414" s="58">
        <f t="shared" si="46"/>
        <v>1</v>
      </c>
      <c r="BD414" s="58">
        <f t="shared" si="47"/>
        <v>6.6485619258711798E-5</v>
      </c>
      <c r="BE414" s="58" t="e">
        <f t="shared" si="48"/>
        <v>#N/A</v>
      </c>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c r="CB414" s="58"/>
      <c r="CC414" s="58"/>
      <c r="CD414" s="58"/>
      <c r="CE414" s="58"/>
      <c r="CF414" s="58"/>
      <c r="CG414" s="58"/>
      <c r="CH414" s="58"/>
      <c r="CI414" s="58"/>
      <c r="CJ414" s="58"/>
      <c r="CK414" s="58"/>
      <c r="CL414" s="58"/>
      <c r="CM414" s="58"/>
      <c r="CN414" s="58"/>
      <c r="CO414" s="58"/>
      <c r="CP414" s="58"/>
      <c r="CQ414" s="58"/>
      <c r="CR414" s="58"/>
      <c r="CS414" s="58"/>
      <c r="CT414" s="58"/>
      <c r="CU414" s="58"/>
      <c r="CV414" s="58"/>
      <c r="CW414" s="58"/>
      <c r="CX414" s="58"/>
      <c r="CY414" s="58"/>
      <c r="CZ414" s="58"/>
      <c r="DA414" s="58"/>
      <c r="DB414" s="58"/>
      <c r="DC414" s="58"/>
      <c r="DD414" s="58"/>
      <c r="DE414" s="58"/>
      <c r="DF414" s="58"/>
      <c r="DG414" s="58"/>
      <c r="DH414" s="58"/>
      <c r="DI414" s="58"/>
      <c r="DJ414" s="58"/>
      <c r="DK414" s="58"/>
      <c r="DL414" s="58"/>
      <c r="DM414" s="58"/>
      <c r="DN414" s="58"/>
      <c r="DO414" s="58"/>
      <c r="DP414" s="58"/>
      <c r="DQ414" s="58"/>
      <c r="DR414" s="58"/>
      <c r="DS414" s="58"/>
      <c r="DT414" s="58"/>
      <c r="DU414" s="58"/>
      <c r="DV414" s="58"/>
      <c r="DW414" s="58"/>
      <c r="DX414" s="58"/>
      <c r="DY414" s="58"/>
      <c r="DZ414" s="58"/>
      <c r="EA414" s="58"/>
      <c r="EB414" s="58"/>
      <c r="EC414" s="58"/>
      <c r="ED414" s="58"/>
      <c r="EE414" s="58"/>
      <c r="EF414" s="58"/>
      <c r="EG414" s="58"/>
      <c r="EH414" s="58"/>
      <c r="EI414" s="58"/>
      <c r="EJ414" s="58"/>
      <c r="EK414" s="58"/>
      <c r="EL414" s="58"/>
      <c r="EM414" s="58"/>
      <c r="EN414" s="58"/>
      <c r="EO414" s="58"/>
    </row>
    <row r="415" spans="1:145" outlineLevel="1" x14ac:dyDescent="0.2">
      <c r="A415" s="16">
        <v>222</v>
      </c>
      <c r="B415" s="16">
        <v>0</v>
      </c>
      <c r="C415" s="1">
        <v>5.7438497397803E-4</v>
      </c>
      <c r="D415" s="1">
        <f t="shared" si="40"/>
        <v>-5.7438497397803E-4</v>
      </c>
      <c r="E415" s="1">
        <f t="shared" si="41"/>
        <v>1.149099992442181E-3</v>
      </c>
      <c r="F415" s="1">
        <f t="shared" si="42"/>
        <v>-3.3898377430817847E-2</v>
      </c>
      <c r="G415" s="1">
        <f t="shared" si="43"/>
        <v>-2.3973215922885035E-2</v>
      </c>
      <c r="H415" s="1">
        <v>2.2589051930078635E-3</v>
      </c>
      <c r="I415" s="1">
        <f t="shared" si="44"/>
        <v>1.3011660933640574E-6</v>
      </c>
      <c r="J415" s="1">
        <f t="shared" si="45"/>
        <v>-2.4000338493001146E-2</v>
      </c>
      <c r="AR415" s="58"/>
      <c r="AS415" s="58"/>
      <c r="AT415" s="58"/>
      <c r="AU415" s="58"/>
      <c r="AV415" s="58"/>
      <c r="AW415" s="58"/>
      <c r="AX415" s="58"/>
      <c r="AY415" s="71"/>
      <c r="AZ415" s="58"/>
      <c r="BA415" s="58"/>
      <c r="BB415" s="58"/>
      <c r="BC415" s="58">
        <f t="shared" si="46"/>
        <v>1</v>
      </c>
      <c r="BD415" s="58">
        <f t="shared" si="47"/>
        <v>5.7438497397803E-4</v>
      </c>
      <c r="BE415" s="58" t="e">
        <f t="shared" si="48"/>
        <v>#N/A</v>
      </c>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c r="CB415" s="58"/>
      <c r="CC415" s="58"/>
      <c r="CD415" s="58"/>
      <c r="CE415" s="58"/>
      <c r="CF415" s="58"/>
      <c r="CG415" s="58"/>
      <c r="CH415" s="58"/>
      <c r="CI415" s="58"/>
      <c r="CJ415" s="58"/>
      <c r="CK415" s="58"/>
      <c r="CL415" s="58"/>
      <c r="CM415" s="58"/>
      <c r="CN415" s="58"/>
      <c r="CO415" s="58"/>
      <c r="CP415" s="58"/>
      <c r="CQ415" s="58"/>
      <c r="CR415" s="58"/>
      <c r="CS415" s="58"/>
      <c r="CT415" s="58"/>
      <c r="CU415" s="58"/>
      <c r="CV415" s="58"/>
      <c r="CW415" s="58"/>
      <c r="CX415" s="58"/>
      <c r="CY415" s="58"/>
      <c r="CZ415" s="58"/>
      <c r="DA415" s="58"/>
      <c r="DB415" s="58"/>
      <c r="DC415" s="58"/>
      <c r="DD415" s="58"/>
      <c r="DE415" s="58"/>
      <c r="DF415" s="58"/>
      <c r="DG415" s="58"/>
      <c r="DH415" s="58"/>
      <c r="DI415" s="58"/>
      <c r="DJ415" s="58"/>
      <c r="DK415" s="58"/>
      <c r="DL415" s="58"/>
      <c r="DM415" s="58"/>
      <c r="DN415" s="58"/>
      <c r="DO415" s="58"/>
      <c r="DP415" s="58"/>
      <c r="DQ415" s="58"/>
      <c r="DR415" s="58"/>
      <c r="DS415" s="58"/>
      <c r="DT415" s="58"/>
      <c r="DU415" s="58"/>
      <c r="DV415" s="58"/>
      <c r="DW415" s="58"/>
      <c r="DX415" s="58"/>
      <c r="DY415" s="58"/>
      <c r="DZ415" s="58"/>
      <c r="EA415" s="58"/>
      <c r="EB415" s="58"/>
      <c r="EC415" s="58"/>
      <c r="ED415" s="58"/>
      <c r="EE415" s="58"/>
      <c r="EF415" s="58"/>
      <c r="EG415" s="58"/>
      <c r="EH415" s="58"/>
      <c r="EI415" s="58"/>
      <c r="EJ415" s="58"/>
      <c r="EK415" s="58"/>
      <c r="EL415" s="58"/>
      <c r="EM415" s="58"/>
      <c r="EN415" s="58"/>
      <c r="EO415" s="58"/>
    </row>
    <row r="416" spans="1:145" outlineLevel="1" x14ac:dyDescent="0.2">
      <c r="A416" s="16">
        <v>223</v>
      </c>
      <c r="B416" s="16">
        <v>0</v>
      </c>
      <c r="C416" s="1">
        <v>3.1356252183443234E-6</v>
      </c>
      <c r="D416" s="1">
        <f t="shared" si="40"/>
        <v>-3.1356252183443234E-6</v>
      </c>
      <c r="E416" s="1">
        <f t="shared" si="41"/>
        <v>6.2712602688126433E-6</v>
      </c>
      <c r="F416" s="1">
        <f t="shared" si="42"/>
        <v>-2.5042484439074019E-3</v>
      </c>
      <c r="G416" s="1">
        <f t="shared" si="43"/>
        <v>-1.7707724445904006E-3</v>
      </c>
      <c r="H416" s="1">
        <v>4.1591790362657593E-5</v>
      </c>
      <c r="I416" s="1">
        <f t="shared" si="44"/>
        <v>1.3042210016370537E-10</v>
      </c>
      <c r="J416" s="1">
        <f t="shared" si="45"/>
        <v>-1.7708092705372952E-3</v>
      </c>
      <c r="AR416" s="58"/>
      <c r="AS416" s="58"/>
      <c r="AT416" s="58"/>
      <c r="AU416" s="58"/>
      <c r="AV416" s="58"/>
      <c r="AW416" s="58"/>
      <c r="AX416" s="58"/>
      <c r="AY416" s="71"/>
      <c r="AZ416" s="58"/>
      <c r="BA416" s="58"/>
      <c r="BB416" s="58"/>
      <c r="BC416" s="58">
        <f t="shared" si="46"/>
        <v>1</v>
      </c>
      <c r="BD416" s="58">
        <f t="shared" si="47"/>
        <v>3.1356252183443234E-6</v>
      </c>
      <c r="BE416" s="58" t="e">
        <f t="shared" si="48"/>
        <v>#N/A</v>
      </c>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c r="CB416" s="58"/>
      <c r="CC416" s="58"/>
      <c r="CD416" s="58"/>
      <c r="CE416" s="58"/>
      <c r="CF416" s="58"/>
      <c r="CG416" s="58"/>
      <c r="CH416" s="58"/>
      <c r="CI416" s="58"/>
      <c r="CJ416" s="58"/>
      <c r="CK416" s="58"/>
      <c r="CL416" s="58"/>
      <c r="CM416" s="58"/>
      <c r="CN416" s="58"/>
      <c r="CO416" s="58"/>
      <c r="CP416" s="58"/>
      <c r="CQ416" s="58"/>
      <c r="CR416" s="58"/>
      <c r="CS416" s="58"/>
      <c r="CT416" s="58"/>
      <c r="CU416" s="58"/>
      <c r="CV416" s="58"/>
      <c r="CW416" s="58"/>
      <c r="CX416" s="58"/>
      <c r="CY416" s="58"/>
      <c r="CZ416" s="58"/>
      <c r="DA416" s="58"/>
      <c r="DB416" s="58"/>
      <c r="DC416" s="58"/>
      <c r="DD416" s="58"/>
      <c r="DE416" s="58"/>
      <c r="DF416" s="58"/>
      <c r="DG416" s="58"/>
      <c r="DH416" s="58"/>
      <c r="DI416" s="58"/>
      <c r="DJ416" s="58"/>
      <c r="DK416" s="58"/>
      <c r="DL416" s="58"/>
      <c r="DM416" s="58"/>
      <c r="DN416" s="58"/>
      <c r="DO416" s="58"/>
      <c r="DP416" s="58"/>
      <c r="DQ416" s="58"/>
      <c r="DR416" s="58"/>
      <c r="DS416" s="58"/>
      <c r="DT416" s="58"/>
      <c r="DU416" s="58"/>
      <c r="DV416" s="58"/>
      <c r="DW416" s="58"/>
      <c r="DX416" s="58"/>
      <c r="DY416" s="58"/>
      <c r="DZ416" s="58"/>
      <c r="EA416" s="58"/>
      <c r="EB416" s="58"/>
      <c r="EC416" s="58"/>
      <c r="ED416" s="58"/>
      <c r="EE416" s="58"/>
      <c r="EF416" s="58"/>
      <c r="EG416" s="58"/>
      <c r="EH416" s="58"/>
      <c r="EI416" s="58"/>
      <c r="EJ416" s="58"/>
      <c r="EK416" s="58"/>
      <c r="EL416" s="58"/>
      <c r="EM416" s="58"/>
      <c r="EN416" s="58"/>
      <c r="EO416" s="58"/>
    </row>
    <row r="417" spans="1:145" outlineLevel="1" x14ac:dyDescent="0.2">
      <c r="A417" s="16">
        <v>224</v>
      </c>
      <c r="B417" s="16">
        <v>0</v>
      </c>
      <c r="C417" s="1">
        <v>2.5655174562653993E-7</v>
      </c>
      <c r="D417" s="1">
        <f t="shared" si="40"/>
        <v>-2.5655174562653993E-7</v>
      </c>
      <c r="E417" s="1">
        <f t="shared" si="41"/>
        <v>5.1310355688247354E-7</v>
      </c>
      <c r="F417" s="1">
        <f t="shared" si="42"/>
        <v>-7.1631247153911373E-4</v>
      </c>
      <c r="G417" s="1">
        <f t="shared" si="43"/>
        <v>-5.0650943865376775E-4</v>
      </c>
      <c r="H417" s="1">
        <v>4.0580439616908092E-6</v>
      </c>
      <c r="I417" s="1">
        <f t="shared" si="44"/>
        <v>1.0411027541374064E-12</v>
      </c>
      <c r="J417" s="1">
        <f t="shared" si="45"/>
        <v>-5.0651046637568021E-4</v>
      </c>
      <c r="AR417" s="58"/>
      <c r="AS417" s="58"/>
      <c r="AT417" s="58"/>
      <c r="AU417" s="58"/>
      <c r="AV417" s="58"/>
      <c r="AW417" s="58"/>
      <c r="AX417" s="58"/>
      <c r="AY417" s="71"/>
      <c r="AZ417" s="58"/>
      <c r="BA417" s="58"/>
      <c r="BB417" s="58"/>
      <c r="BC417" s="58">
        <f t="shared" si="46"/>
        <v>1</v>
      </c>
      <c r="BD417" s="58">
        <f t="shared" si="47"/>
        <v>2.5655174562653993E-7</v>
      </c>
      <c r="BE417" s="58" t="e">
        <f t="shared" si="48"/>
        <v>#N/A</v>
      </c>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c r="CB417" s="58"/>
      <c r="CC417" s="58"/>
      <c r="CD417" s="58"/>
      <c r="CE417" s="58"/>
      <c r="CF417" s="58"/>
      <c r="CG417" s="58"/>
      <c r="CH417" s="58"/>
      <c r="CI417" s="58"/>
      <c r="CJ417" s="58"/>
      <c r="CK417" s="58"/>
      <c r="CL417" s="58"/>
      <c r="CM417" s="58"/>
      <c r="CN417" s="58"/>
      <c r="CO417" s="58"/>
      <c r="CP417" s="58"/>
      <c r="CQ417" s="58"/>
      <c r="CR417" s="58"/>
      <c r="CS417" s="58"/>
      <c r="CT417" s="58"/>
      <c r="CU417" s="58"/>
      <c r="CV417" s="58"/>
      <c r="CW417" s="58"/>
      <c r="CX417" s="58"/>
      <c r="CY417" s="58"/>
      <c r="CZ417" s="58"/>
      <c r="DA417" s="58"/>
      <c r="DB417" s="58"/>
      <c r="DC417" s="58"/>
      <c r="DD417" s="58"/>
      <c r="DE417" s="58"/>
      <c r="DF417" s="58"/>
      <c r="DG417" s="58"/>
      <c r="DH417" s="58"/>
      <c r="DI417" s="58"/>
      <c r="DJ417" s="58"/>
      <c r="DK417" s="58"/>
      <c r="DL417" s="58"/>
      <c r="DM417" s="58"/>
      <c r="DN417" s="58"/>
      <c r="DO417" s="58"/>
      <c r="DP417" s="58"/>
      <c r="DQ417" s="58"/>
      <c r="DR417" s="58"/>
      <c r="DS417" s="58"/>
      <c r="DT417" s="58"/>
      <c r="DU417" s="58"/>
      <c r="DV417" s="58"/>
      <c r="DW417" s="58"/>
      <c r="DX417" s="58"/>
      <c r="DY417" s="58"/>
      <c r="DZ417" s="58"/>
      <c r="EA417" s="58"/>
      <c r="EB417" s="58"/>
      <c r="EC417" s="58"/>
      <c r="ED417" s="58"/>
      <c r="EE417" s="58"/>
      <c r="EF417" s="58"/>
      <c r="EG417" s="58"/>
      <c r="EH417" s="58"/>
      <c r="EI417" s="58"/>
      <c r="EJ417" s="58"/>
      <c r="EK417" s="58"/>
      <c r="EL417" s="58"/>
      <c r="EM417" s="58"/>
      <c r="EN417" s="58"/>
      <c r="EO417" s="58"/>
    </row>
    <row r="418" spans="1:145" outlineLevel="1" x14ac:dyDescent="0.2">
      <c r="A418" s="16">
        <v>225</v>
      </c>
      <c r="B418" s="16">
        <v>0</v>
      </c>
      <c r="C418" s="1">
        <v>3.317442440909087E-4</v>
      </c>
      <c r="D418" s="1">
        <f t="shared" si="40"/>
        <v>-3.317442440909087E-4</v>
      </c>
      <c r="E418" s="1">
        <f t="shared" si="41"/>
        <v>6.6359856677107077E-4</v>
      </c>
      <c r="F418" s="1">
        <f t="shared" si="42"/>
        <v>-2.5760406960509588E-2</v>
      </c>
      <c r="G418" s="1">
        <f t="shared" si="43"/>
        <v>-1.8216869513074246E-2</v>
      </c>
      <c r="H418" s="1">
        <v>1.6391755366804469E-3</v>
      </c>
      <c r="I418" s="1">
        <f t="shared" si="44"/>
        <v>5.4486062965295692E-7</v>
      </c>
      <c r="J418" s="1">
        <f t="shared" si="45"/>
        <v>-1.8231818216678963E-2</v>
      </c>
      <c r="AR418" s="58"/>
      <c r="AS418" s="58"/>
      <c r="AT418" s="58"/>
      <c r="AU418" s="58"/>
      <c r="AV418" s="58"/>
      <c r="AW418" s="58"/>
      <c r="AX418" s="58"/>
      <c r="AY418" s="71"/>
      <c r="AZ418" s="58"/>
      <c r="BA418" s="58"/>
      <c r="BB418" s="58"/>
      <c r="BC418" s="58">
        <f t="shared" si="46"/>
        <v>1</v>
      </c>
      <c r="BD418" s="58">
        <f t="shared" si="47"/>
        <v>3.317442440909087E-4</v>
      </c>
      <c r="BE418" s="58" t="e">
        <f t="shared" si="48"/>
        <v>#N/A</v>
      </c>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c r="CB418" s="58"/>
      <c r="CC418" s="58"/>
      <c r="CD418" s="58"/>
      <c r="CE418" s="58"/>
      <c r="CF418" s="58"/>
      <c r="CG418" s="58"/>
      <c r="CH418" s="58"/>
      <c r="CI418" s="58"/>
      <c r="CJ418" s="58"/>
      <c r="CK418" s="58"/>
      <c r="CL418" s="58"/>
      <c r="CM418" s="58"/>
      <c r="CN418" s="58"/>
      <c r="CO418" s="58"/>
      <c r="CP418" s="58"/>
      <c r="CQ418" s="58"/>
      <c r="CR418" s="58"/>
      <c r="CS418" s="58"/>
      <c r="CT418" s="58"/>
      <c r="CU418" s="58"/>
      <c r="CV418" s="58"/>
      <c r="CW418" s="58"/>
      <c r="CX418" s="58"/>
      <c r="CY418" s="58"/>
      <c r="CZ418" s="58"/>
      <c r="DA418" s="58"/>
      <c r="DB418" s="58"/>
      <c r="DC418" s="58"/>
      <c r="DD418" s="58"/>
      <c r="DE418" s="58"/>
      <c r="DF418" s="58"/>
      <c r="DG418" s="58"/>
      <c r="DH418" s="58"/>
      <c r="DI418" s="58"/>
      <c r="DJ418" s="58"/>
      <c r="DK418" s="58"/>
      <c r="DL418" s="58"/>
      <c r="DM418" s="58"/>
      <c r="DN418" s="58"/>
      <c r="DO418" s="58"/>
      <c r="DP418" s="58"/>
      <c r="DQ418" s="58"/>
      <c r="DR418" s="58"/>
      <c r="DS418" s="58"/>
      <c r="DT418" s="58"/>
      <c r="DU418" s="58"/>
      <c r="DV418" s="58"/>
      <c r="DW418" s="58"/>
      <c r="DX418" s="58"/>
      <c r="DY418" s="58"/>
      <c r="DZ418" s="58"/>
      <c r="EA418" s="58"/>
      <c r="EB418" s="58"/>
      <c r="EC418" s="58"/>
      <c r="ED418" s="58"/>
      <c r="EE418" s="58"/>
      <c r="EF418" s="58"/>
      <c r="EG418" s="58"/>
      <c r="EH418" s="58"/>
      <c r="EI418" s="58"/>
      <c r="EJ418" s="58"/>
      <c r="EK418" s="58"/>
      <c r="EL418" s="58"/>
      <c r="EM418" s="58"/>
      <c r="EN418" s="58"/>
      <c r="EO418" s="58"/>
    </row>
    <row r="419" spans="1:145" outlineLevel="1" x14ac:dyDescent="0.2">
      <c r="A419" s="16">
        <v>226</v>
      </c>
      <c r="B419" s="16">
        <v>0</v>
      </c>
      <c r="C419" s="1">
        <v>1.607242610407003E-7</v>
      </c>
      <c r="D419" s="1">
        <f t="shared" si="40"/>
        <v>-1.607242610407003E-7</v>
      </c>
      <c r="E419" s="1">
        <f t="shared" si="41"/>
        <v>3.2144854770470402E-7</v>
      </c>
      <c r="F419" s="1">
        <f t="shared" si="42"/>
        <v>-5.66964326659715E-4</v>
      </c>
      <c r="G419" s="1">
        <f t="shared" si="43"/>
        <v>-4.0090433631103636E-4</v>
      </c>
      <c r="H419" s="1">
        <v>2.6047104138001867E-6</v>
      </c>
      <c r="I419" s="1">
        <f t="shared" si="44"/>
        <v>4.1864131420808315E-13</v>
      </c>
      <c r="J419" s="1">
        <f t="shared" si="45"/>
        <v>-4.0090485843190623E-4</v>
      </c>
      <c r="AR419" s="58"/>
      <c r="AS419" s="58"/>
      <c r="AT419" s="58"/>
      <c r="AU419" s="58"/>
      <c r="AV419" s="58"/>
      <c r="AW419" s="58"/>
      <c r="AX419" s="58"/>
      <c r="AY419" s="71"/>
      <c r="AZ419" s="58"/>
      <c r="BA419" s="58"/>
      <c r="BB419" s="58"/>
      <c r="BC419" s="58">
        <f t="shared" si="46"/>
        <v>1</v>
      </c>
      <c r="BD419" s="58">
        <f t="shared" si="47"/>
        <v>1.607242610407003E-7</v>
      </c>
      <c r="BE419" s="58" t="e">
        <f t="shared" si="48"/>
        <v>#N/A</v>
      </c>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c r="CB419" s="58"/>
      <c r="CC419" s="58"/>
      <c r="CD419" s="58"/>
      <c r="CE419" s="58"/>
      <c r="CF419" s="58"/>
      <c r="CG419" s="58"/>
      <c r="CH419" s="58"/>
      <c r="CI419" s="58"/>
      <c r="CJ419" s="58"/>
      <c r="CK419" s="58"/>
      <c r="CL419" s="58"/>
      <c r="CM419" s="58"/>
      <c r="CN419" s="58"/>
      <c r="CO419" s="58"/>
      <c r="CP419" s="58"/>
      <c r="CQ419" s="58"/>
      <c r="CR419" s="58"/>
      <c r="CS419" s="58"/>
      <c r="CT419" s="58"/>
      <c r="CU419" s="58"/>
      <c r="CV419" s="58"/>
      <c r="CW419" s="58"/>
      <c r="CX419" s="58"/>
      <c r="CY419" s="58"/>
      <c r="CZ419" s="58"/>
      <c r="DA419" s="58"/>
      <c r="DB419" s="58"/>
      <c r="DC419" s="58"/>
      <c r="DD419" s="58"/>
      <c r="DE419" s="58"/>
      <c r="DF419" s="58"/>
      <c r="DG419" s="58"/>
      <c r="DH419" s="58"/>
      <c r="DI419" s="58"/>
      <c r="DJ419" s="58"/>
      <c r="DK419" s="58"/>
      <c r="DL419" s="58"/>
      <c r="DM419" s="58"/>
      <c r="DN419" s="58"/>
      <c r="DO419" s="58"/>
      <c r="DP419" s="58"/>
      <c r="DQ419" s="58"/>
      <c r="DR419" s="58"/>
      <c r="DS419" s="58"/>
      <c r="DT419" s="58"/>
      <c r="DU419" s="58"/>
      <c r="DV419" s="58"/>
      <c r="DW419" s="58"/>
      <c r="DX419" s="58"/>
      <c r="DY419" s="58"/>
      <c r="DZ419" s="58"/>
      <c r="EA419" s="58"/>
      <c r="EB419" s="58"/>
      <c r="EC419" s="58"/>
      <c r="ED419" s="58"/>
      <c r="EE419" s="58"/>
      <c r="EF419" s="58"/>
      <c r="EG419" s="58"/>
      <c r="EH419" s="58"/>
      <c r="EI419" s="58"/>
      <c r="EJ419" s="58"/>
      <c r="EK419" s="58"/>
      <c r="EL419" s="58"/>
      <c r="EM419" s="58"/>
      <c r="EN419" s="58"/>
      <c r="EO419" s="58"/>
    </row>
    <row r="420" spans="1:145" outlineLevel="1" x14ac:dyDescent="0.2">
      <c r="A420" s="16">
        <v>227</v>
      </c>
      <c r="B420" s="16">
        <v>0</v>
      </c>
      <c r="C420" s="1">
        <v>3.878850176841965E-2</v>
      </c>
      <c r="D420" s="1">
        <f t="shared" si="40"/>
        <v>-3.878850176841965E-2</v>
      </c>
      <c r="E420" s="1">
        <f t="shared" si="41"/>
        <v>7.9121625639546667E-2</v>
      </c>
      <c r="F420" s="1">
        <f t="shared" si="42"/>
        <v>-0.28128566554225026</v>
      </c>
      <c r="G420" s="1">
        <f t="shared" si="43"/>
        <v>-0.20088246266714854</v>
      </c>
      <c r="H420" s="1">
        <v>0.14011112345249832</v>
      </c>
      <c r="I420" s="1">
        <f t="shared" si="44"/>
        <v>6.5752812215309417E-3</v>
      </c>
      <c r="J420" s="1">
        <f t="shared" si="45"/>
        <v>-0.21663112663869261</v>
      </c>
      <c r="AR420" s="58"/>
      <c r="AS420" s="58"/>
      <c r="AT420" s="58"/>
      <c r="AU420" s="58"/>
      <c r="AV420" s="58"/>
      <c r="AW420" s="58"/>
      <c r="AX420" s="58"/>
      <c r="AY420" s="71"/>
      <c r="AZ420" s="58"/>
      <c r="BA420" s="58"/>
      <c r="BB420" s="58"/>
      <c r="BC420" s="58">
        <f t="shared" si="46"/>
        <v>1</v>
      </c>
      <c r="BD420" s="58">
        <f t="shared" si="47"/>
        <v>3.878850176841965E-2</v>
      </c>
      <c r="BE420" s="58" t="e">
        <f t="shared" si="48"/>
        <v>#N/A</v>
      </c>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c r="CB420" s="58"/>
      <c r="CC420" s="58"/>
      <c r="CD420" s="58"/>
      <c r="CE420" s="58"/>
      <c r="CF420" s="58"/>
      <c r="CG420" s="58"/>
      <c r="CH420" s="58"/>
      <c r="CI420" s="58"/>
      <c r="CJ420" s="58"/>
      <c r="CK420" s="58"/>
      <c r="CL420" s="58"/>
      <c r="CM420" s="58"/>
      <c r="CN420" s="58"/>
      <c r="CO420" s="58"/>
      <c r="CP420" s="58"/>
      <c r="CQ420" s="58"/>
      <c r="CR420" s="58"/>
      <c r="CS420" s="58"/>
      <c r="CT420" s="58"/>
      <c r="CU420" s="58"/>
      <c r="CV420" s="58"/>
      <c r="CW420" s="58"/>
      <c r="CX420" s="58"/>
      <c r="CY420" s="58"/>
      <c r="CZ420" s="58"/>
      <c r="DA420" s="58"/>
      <c r="DB420" s="58"/>
      <c r="DC420" s="58"/>
      <c r="DD420" s="58"/>
      <c r="DE420" s="58"/>
      <c r="DF420" s="58"/>
      <c r="DG420" s="58"/>
      <c r="DH420" s="58"/>
      <c r="DI420" s="58"/>
      <c r="DJ420" s="58"/>
      <c r="DK420" s="58"/>
      <c r="DL420" s="58"/>
      <c r="DM420" s="58"/>
      <c r="DN420" s="58"/>
      <c r="DO420" s="58"/>
      <c r="DP420" s="58"/>
      <c r="DQ420" s="58"/>
      <c r="DR420" s="58"/>
      <c r="DS420" s="58"/>
      <c r="DT420" s="58"/>
      <c r="DU420" s="58"/>
      <c r="DV420" s="58"/>
      <c r="DW420" s="58"/>
      <c r="DX420" s="58"/>
      <c r="DY420" s="58"/>
      <c r="DZ420" s="58"/>
      <c r="EA420" s="58"/>
      <c r="EB420" s="58"/>
      <c r="EC420" s="58"/>
      <c r="ED420" s="58"/>
      <c r="EE420" s="58"/>
      <c r="EF420" s="58"/>
      <c r="EG420" s="58"/>
      <c r="EH420" s="58"/>
      <c r="EI420" s="58"/>
      <c r="EJ420" s="58"/>
      <c r="EK420" s="58"/>
      <c r="EL420" s="58"/>
      <c r="EM420" s="58"/>
      <c r="EN420" s="58"/>
      <c r="EO420" s="58"/>
    </row>
    <row r="421" spans="1:145" outlineLevel="1" x14ac:dyDescent="0.2">
      <c r="A421" s="16">
        <v>228</v>
      </c>
      <c r="B421" s="16">
        <v>0</v>
      </c>
      <c r="C421" s="1">
        <v>1.6680287475918812E-8</v>
      </c>
      <c r="D421" s="1">
        <f t="shared" si="40"/>
        <v>-1.6680287475918812E-8</v>
      </c>
      <c r="E421" s="1">
        <f t="shared" si="41"/>
        <v>3.3360575357067484E-8</v>
      </c>
      <c r="F421" s="1">
        <f t="shared" si="42"/>
        <v>-1.8264877595283109E-4</v>
      </c>
      <c r="G421" s="1">
        <f t="shared" si="43"/>
        <v>-1.2915218834441328E-4</v>
      </c>
      <c r="H421" s="1">
        <v>8.2006958609192276E-7</v>
      </c>
      <c r="I421" s="1">
        <f t="shared" si="44"/>
        <v>1.3679007892178955E-14</v>
      </c>
      <c r="J421" s="1">
        <f t="shared" si="45"/>
        <v>-1.2915224130133669E-4</v>
      </c>
      <c r="AR421" s="58"/>
      <c r="AS421" s="58"/>
      <c r="AT421" s="58"/>
      <c r="AU421" s="58"/>
      <c r="AV421" s="58"/>
      <c r="AW421" s="58"/>
      <c r="AX421" s="58"/>
      <c r="AY421" s="71"/>
      <c r="AZ421" s="58"/>
      <c r="BA421" s="58"/>
      <c r="BB421" s="58"/>
      <c r="BC421" s="58">
        <f t="shared" si="46"/>
        <v>1</v>
      </c>
      <c r="BD421" s="58">
        <f t="shared" si="47"/>
        <v>1.6680287475918812E-8</v>
      </c>
      <c r="BE421" s="58" t="e">
        <f t="shared" si="48"/>
        <v>#N/A</v>
      </c>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c r="CB421" s="58"/>
      <c r="CC421" s="58"/>
      <c r="CD421" s="58"/>
      <c r="CE421" s="58"/>
      <c r="CF421" s="58"/>
      <c r="CG421" s="58"/>
      <c r="CH421" s="58"/>
      <c r="CI421" s="58"/>
      <c r="CJ421" s="58"/>
      <c r="CK421" s="58"/>
      <c r="CL421" s="58"/>
      <c r="CM421" s="58"/>
      <c r="CN421" s="58"/>
      <c r="CO421" s="58"/>
      <c r="CP421" s="58"/>
      <c r="CQ421" s="58"/>
      <c r="CR421" s="58"/>
      <c r="CS421" s="58"/>
      <c r="CT421" s="58"/>
      <c r="CU421" s="58"/>
      <c r="CV421" s="58"/>
      <c r="CW421" s="58"/>
      <c r="CX421" s="58"/>
      <c r="CY421" s="58"/>
      <c r="CZ421" s="58"/>
      <c r="DA421" s="58"/>
      <c r="DB421" s="58"/>
      <c r="DC421" s="58"/>
      <c r="DD421" s="58"/>
      <c r="DE421" s="58"/>
      <c r="DF421" s="58"/>
      <c r="DG421" s="58"/>
      <c r="DH421" s="58"/>
      <c r="DI421" s="58"/>
      <c r="DJ421" s="58"/>
      <c r="DK421" s="58"/>
      <c r="DL421" s="58"/>
      <c r="DM421" s="58"/>
      <c r="DN421" s="58"/>
      <c r="DO421" s="58"/>
      <c r="DP421" s="58"/>
      <c r="DQ421" s="58"/>
      <c r="DR421" s="58"/>
      <c r="DS421" s="58"/>
      <c r="DT421" s="58"/>
      <c r="DU421" s="58"/>
      <c r="DV421" s="58"/>
      <c r="DW421" s="58"/>
      <c r="DX421" s="58"/>
      <c r="DY421" s="58"/>
      <c r="DZ421" s="58"/>
      <c r="EA421" s="58"/>
      <c r="EB421" s="58"/>
      <c r="EC421" s="58"/>
      <c r="ED421" s="58"/>
      <c r="EE421" s="58"/>
      <c r="EF421" s="58"/>
      <c r="EG421" s="58"/>
      <c r="EH421" s="58"/>
      <c r="EI421" s="58"/>
      <c r="EJ421" s="58"/>
      <c r="EK421" s="58"/>
      <c r="EL421" s="58"/>
      <c r="EM421" s="58"/>
      <c r="EN421" s="58"/>
      <c r="EO421" s="58"/>
    </row>
    <row r="422" spans="1:145" outlineLevel="1" x14ac:dyDescent="0.2">
      <c r="A422" s="16">
        <v>229</v>
      </c>
      <c r="B422" s="16">
        <v>0</v>
      </c>
      <c r="C422" s="1">
        <v>0.13038228210299341</v>
      </c>
      <c r="D422" s="1">
        <f t="shared" si="40"/>
        <v>-0.13038228210299341</v>
      </c>
      <c r="E422" s="1">
        <f t="shared" si="41"/>
        <v>0.27940313723226651</v>
      </c>
      <c r="F422" s="1">
        <f t="shared" si="42"/>
        <v>-0.52858597903488369</v>
      </c>
      <c r="G422" s="1">
        <f t="shared" si="43"/>
        <v>-0.38720869343668951</v>
      </c>
      <c r="H422" s="1">
        <v>0.12162798374375536</v>
      </c>
      <c r="I422" s="1">
        <f t="shared" si="44"/>
        <v>2.076085402268351E-2</v>
      </c>
      <c r="J422" s="1">
        <f t="shared" si="45"/>
        <v>-0.41314818926824759</v>
      </c>
      <c r="AR422" s="58"/>
      <c r="AS422" s="58"/>
      <c r="AT422" s="58"/>
      <c r="AU422" s="58"/>
      <c r="AV422" s="58"/>
      <c r="AW422" s="58"/>
      <c r="AX422" s="58"/>
      <c r="AY422" s="71"/>
      <c r="AZ422" s="58"/>
      <c r="BA422" s="58"/>
      <c r="BB422" s="58"/>
      <c r="BC422" s="58">
        <f t="shared" si="46"/>
        <v>1</v>
      </c>
      <c r="BD422" s="58">
        <f t="shared" si="47"/>
        <v>0.13038228210299341</v>
      </c>
      <c r="BE422" s="58" t="e">
        <f t="shared" si="48"/>
        <v>#N/A</v>
      </c>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c r="CB422" s="58"/>
      <c r="CC422" s="58"/>
      <c r="CD422" s="58"/>
      <c r="CE422" s="58"/>
      <c r="CF422" s="58"/>
      <c r="CG422" s="58"/>
      <c r="CH422" s="58"/>
      <c r="CI422" s="58"/>
      <c r="CJ422" s="58"/>
      <c r="CK422" s="58"/>
      <c r="CL422" s="58"/>
      <c r="CM422" s="58"/>
      <c r="CN422" s="58"/>
      <c r="CO422" s="58"/>
      <c r="CP422" s="58"/>
      <c r="CQ422" s="58"/>
      <c r="CR422" s="58"/>
      <c r="CS422" s="58"/>
      <c r="CT422" s="58"/>
      <c r="CU422" s="58"/>
      <c r="CV422" s="58"/>
      <c r="CW422" s="58"/>
      <c r="CX422" s="58"/>
      <c r="CY422" s="58"/>
      <c r="CZ422" s="58"/>
      <c r="DA422" s="58"/>
      <c r="DB422" s="58"/>
      <c r="DC422" s="58"/>
      <c r="DD422" s="58"/>
      <c r="DE422" s="58"/>
      <c r="DF422" s="58"/>
      <c r="DG422" s="58"/>
      <c r="DH422" s="58"/>
      <c r="DI422" s="58"/>
      <c r="DJ422" s="58"/>
      <c r="DK422" s="58"/>
      <c r="DL422" s="58"/>
      <c r="DM422" s="58"/>
      <c r="DN422" s="58"/>
      <c r="DO422" s="58"/>
      <c r="DP422" s="58"/>
      <c r="DQ422" s="58"/>
      <c r="DR422" s="58"/>
      <c r="DS422" s="58"/>
      <c r="DT422" s="58"/>
      <c r="DU422" s="58"/>
      <c r="DV422" s="58"/>
      <c r="DW422" s="58"/>
      <c r="DX422" s="58"/>
      <c r="DY422" s="58"/>
      <c r="DZ422" s="58"/>
      <c r="EA422" s="58"/>
      <c r="EB422" s="58"/>
      <c r="EC422" s="58"/>
      <c r="ED422" s="58"/>
      <c r="EE422" s="58"/>
      <c r="EF422" s="58"/>
      <c r="EG422" s="58"/>
      <c r="EH422" s="58"/>
      <c r="EI422" s="58"/>
      <c r="EJ422" s="58"/>
      <c r="EK422" s="58"/>
      <c r="EL422" s="58"/>
      <c r="EM422" s="58"/>
      <c r="EN422" s="58"/>
      <c r="EO422" s="58"/>
    </row>
    <row r="423" spans="1:145" outlineLevel="1" x14ac:dyDescent="0.2">
      <c r="A423" s="16">
        <v>230</v>
      </c>
      <c r="B423" s="16">
        <v>0</v>
      </c>
      <c r="C423" s="1">
        <v>2.2371579433562477E-7</v>
      </c>
      <c r="D423" s="1">
        <f t="shared" si="40"/>
        <v>-2.2371579433562477E-7</v>
      </c>
      <c r="E423" s="1">
        <f t="shared" si="41"/>
        <v>4.4743163853952408E-7</v>
      </c>
      <c r="F423" s="1">
        <f t="shared" si="42"/>
        <v>-6.6890331030689638E-4</v>
      </c>
      <c r="G423" s="1">
        <f t="shared" si="43"/>
        <v>-4.7298609322515243E-4</v>
      </c>
      <c r="H423" s="1">
        <v>4.2104375243232012E-6</v>
      </c>
      <c r="I423" s="1">
        <f t="shared" si="44"/>
        <v>9.419455519845944E-13</v>
      </c>
      <c r="J423" s="1">
        <f t="shared" si="45"/>
        <v>-4.7298708896749447E-4</v>
      </c>
      <c r="AR423" s="58"/>
      <c r="AS423" s="58"/>
      <c r="AT423" s="58"/>
      <c r="AU423" s="58"/>
      <c r="AV423" s="58"/>
      <c r="AW423" s="58"/>
      <c r="AX423" s="58"/>
      <c r="AY423" s="71"/>
      <c r="AZ423" s="58"/>
      <c r="BA423" s="58"/>
      <c r="BB423" s="58"/>
      <c r="BC423" s="58">
        <f t="shared" si="46"/>
        <v>1</v>
      </c>
      <c r="BD423" s="58">
        <f t="shared" si="47"/>
        <v>2.2371579433562477E-7</v>
      </c>
      <c r="BE423" s="58" t="e">
        <f t="shared" si="48"/>
        <v>#N/A</v>
      </c>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c r="CB423" s="58"/>
      <c r="CC423" s="58"/>
      <c r="CD423" s="58"/>
      <c r="CE423" s="58"/>
      <c r="CF423" s="58"/>
      <c r="CG423" s="58"/>
      <c r="CH423" s="58"/>
      <c r="CI423" s="58"/>
      <c r="CJ423" s="58"/>
      <c r="CK423" s="58"/>
      <c r="CL423" s="58"/>
      <c r="CM423" s="58"/>
      <c r="CN423" s="58"/>
      <c r="CO423" s="58"/>
      <c r="CP423" s="58"/>
      <c r="CQ423" s="58"/>
      <c r="CR423" s="58"/>
      <c r="CS423" s="58"/>
      <c r="CT423" s="58"/>
      <c r="CU423" s="58"/>
      <c r="CV423" s="58"/>
      <c r="CW423" s="58"/>
      <c r="CX423" s="58"/>
      <c r="CY423" s="58"/>
      <c r="CZ423" s="58"/>
      <c r="DA423" s="58"/>
      <c r="DB423" s="58"/>
      <c r="DC423" s="58"/>
      <c r="DD423" s="58"/>
      <c r="DE423" s="58"/>
      <c r="DF423" s="58"/>
      <c r="DG423" s="58"/>
      <c r="DH423" s="58"/>
      <c r="DI423" s="58"/>
      <c r="DJ423" s="58"/>
      <c r="DK423" s="58"/>
      <c r="DL423" s="58"/>
      <c r="DM423" s="58"/>
      <c r="DN423" s="58"/>
      <c r="DO423" s="58"/>
      <c r="DP423" s="58"/>
      <c r="DQ423" s="58"/>
      <c r="DR423" s="58"/>
      <c r="DS423" s="58"/>
      <c r="DT423" s="58"/>
      <c r="DU423" s="58"/>
      <c r="DV423" s="58"/>
      <c r="DW423" s="58"/>
      <c r="DX423" s="58"/>
      <c r="DY423" s="58"/>
      <c r="DZ423" s="58"/>
      <c r="EA423" s="58"/>
      <c r="EB423" s="58"/>
      <c r="EC423" s="58"/>
      <c r="ED423" s="58"/>
      <c r="EE423" s="58"/>
      <c r="EF423" s="58"/>
      <c r="EG423" s="58"/>
      <c r="EH423" s="58"/>
      <c r="EI423" s="58"/>
      <c r="EJ423" s="58"/>
      <c r="EK423" s="58"/>
      <c r="EL423" s="58"/>
      <c r="EM423" s="58"/>
      <c r="EN423" s="58"/>
      <c r="EO423" s="58"/>
    </row>
    <row r="424" spans="1:145" outlineLevel="1" x14ac:dyDescent="0.2">
      <c r="A424" s="16">
        <v>231</v>
      </c>
      <c r="B424" s="16">
        <v>0</v>
      </c>
      <c r="C424" s="1">
        <v>7.4442505751336392E-4</v>
      </c>
      <c r="D424" s="1">
        <f t="shared" si="40"/>
        <v>-7.4442505751336392E-4</v>
      </c>
      <c r="E424" s="1">
        <f t="shared" si="41"/>
        <v>1.4894045588712962E-3</v>
      </c>
      <c r="F424" s="1">
        <f t="shared" si="42"/>
        <v>-3.8592804496062429E-2</v>
      </c>
      <c r="G424" s="1">
        <f t="shared" si="43"/>
        <v>-2.7294315141142313E-2</v>
      </c>
      <c r="H424" s="1">
        <v>3.3744022261332912E-3</v>
      </c>
      <c r="I424" s="1">
        <f t="shared" si="44"/>
        <v>2.522372451562218E-6</v>
      </c>
      <c r="J424" s="1">
        <f t="shared" si="45"/>
        <v>-2.7340483014671717E-2</v>
      </c>
      <c r="AR424" s="58"/>
      <c r="AS424" s="58"/>
      <c r="AT424" s="58"/>
      <c r="AU424" s="58"/>
      <c r="AV424" s="58"/>
      <c r="AW424" s="58"/>
      <c r="AX424" s="58"/>
      <c r="AY424" s="71"/>
      <c r="AZ424" s="58"/>
      <c r="BA424" s="58"/>
      <c r="BB424" s="58"/>
      <c r="BC424" s="58">
        <f t="shared" si="46"/>
        <v>1</v>
      </c>
      <c r="BD424" s="58">
        <f t="shared" si="47"/>
        <v>7.4442505751336392E-4</v>
      </c>
      <c r="BE424" s="58" t="e">
        <f t="shared" si="48"/>
        <v>#N/A</v>
      </c>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c r="CB424" s="58"/>
      <c r="CC424" s="58"/>
      <c r="CD424" s="58"/>
      <c r="CE424" s="58"/>
      <c r="CF424" s="58"/>
      <c r="CG424" s="58"/>
      <c r="CH424" s="58"/>
      <c r="CI424" s="58"/>
      <c r="CJ424" s="58"/>
      <c r="CK424" s="58"/>
      <c r="CL424" s="58"/>
      <c r="CM424" s="58"/>
      <c r="CN424" s="58"/>
      <c r="CO424" s="58"/>
      <c r="CP424" s="58"/>
      <c r="CQ424" s="58"/>
      <c r="CR424" s="58"/>
      <c r="CS424" s="58"/>
      <c r="CT424" s="58"/>
      <c r="CU424" s="58"/>
      <c r="CV424" s="58"/>
      <c r="CW424" s="58"/>
      <c r="CX424" s="58"/>
      <c r="CY424" s="58"/>
      <c r="CZ424" s="58"/>
      <c r="DA424" s="58"/>
      <c r="DB424" s="58"/>
      <c r="DC424" s="58"/>
      <c r="DD424" s="58"/>
      <c r="DE424" s="58"/>
      <c r="DF424" s="58"/>
      <c r="DG424" s="58"/>
      <c r="DH424" s="58"/>
      <c r="DI424" s="58"/>
      <c r="DJ424" s="58"/>
      <c r="DK424" s="58"/>
      <c r="DL424" s="58"/>
      <c r="DM424" s="58"/>
      <c r="DN424" s="58"/>
      <c r="DO424" s="58"/>
      <c r="DP424" s="58"/>
      <c r="DQ424" s="58"/>
      <c r="DR424" s="58"/>
      <c r="DS424" s="58"/>
      <c r="DT424" s="58"/>
      <c r="DU424" s="58"/>
      <c r="DV424" s="58"/>
      <c r="DW424" s="58"/>
      <c r="DX424" s="58"/>
      <c r="DY424" s="58"/>
      <c r="DZ424" s="58"/>
      <c r="EA424" s="58"/>
      <c r="EB424" s="58"/>
      <c r="EC424" s="58"/>
      <c r="ED424" s="58"/>
      <c r="EE424" s="58"/>
      <c r="EF424" s="58"/>
      <c r="EG424" s="58"/>
      <c r="EH424" s="58"/>
      <c r="EI424" s="58"/>
      <c r="EJ424" s="58"/>
      <c r="EK424" s="58"/>
      <c r="EL424" s="58"/>
      <c r="EM424" s="58"/>
      <c r="EN424" s="58"/>
      <c r="EO424" s="58"/>
    </row>
    <row r="425" spans="1:145" outlineLevel="1" x14ac:dyDescent="0.2">
      <c r="A425" s="16">
        <v>232</v>
      </c>
      <c r="B425" s="16">
        <v>0</v>
      </c>
      <c r="C425" s="1">
        <v>1.7964904168413589E-4</v>
      </c>
      <c r="D425" s="1">
        <f t="shared" si="40"/>
        <v>-1.7964904168413589E-4</v>
      </c>
      <c r="E425" s="1">
        <f t="shared" si="41"/>
        <v>3.5933036101233075E-4</v>
      </c>
      <c r="F425" s="1">
        <f t="shared" si="42"/>
        <v>-1.8956011210492854E-2</v>
      </c>
      <c r="G425" s="1">
        <f t="shared" si="43"/>
        <v>-1.3404526148331727E-2</v>
      </c>
      <c r="H425" s="1">
        <v>9.8338118052447359E-4</v>
      </c>
      <c r="I425" s="1">
        <f t="shared" si="44"/>
        <v>1.7686915962313179E-7</v>
      </c>
      <c r="J425" s="1">
        <f t="shared" si="45"/>
        <v>-1.3411121892702792E-2</v>
      </c>
      <c r="AR425" s="58"/>
      <c r="AS425" s="58"/>
      <c r="AT425" s="58"/>
      <c r="AU425" s="58"/>
      <c r="AV425" s="58"/>
      <c r="AW425" s="58"/>
      <c r="AX425" s="58"/>
      <c r="AY425" s="71"/>
      <c r="AZ425" s="58"/>
      <c r="BA425" s="58"/>
      <c r="BB425" s="58"/>
      <c r="BC425" s="58">
        <f t="shared" si="46"/>
        <v>1</v>
      </c>
      <c r="BD425" s="58">
        <f t="shared" si="47"/>
        <v>1.7964904168413589E-4</v>
      </c>
      <c r="BE425" s="58" t="e">
        <f t="shared" si="48"/>
        <v>#N/A</v>
      </c>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c r="CB425" s="58"/>
      <c r="CC425" s="58"/>
      <c r="CD425" s="58"/>
      <c r="CE425" s="58"/>
      <c r="CF425" s="58"/>
      <c r="CG425" s="58"/>
      <c r="CH425" s="58"/>
      <c r="CI425" s="58"/>
      <c r="CJ425" s="58"/>
      <c r="CK425" s="58"/>
      <c r="CL425" s="58"/>
      <c r="CM425" s="58"/>
      <c r="CN425" s="58"/>
      <c r="CO425" s="58"/>
      <c r="CP425" s="58"/>
      <c r="CQ425" s="58"/>
      <c r="CR425" s="58"/>
      <c r="CS425" s="58"/>
      <c r="CT425" s="58"/>
      <c r="CU425" s="58"/>
      <c r="CV425" s="58"/>
      <c r="CW425" s="58"/>
      <c r="CX425" s="58"/>
      <c r="CY425" s="58"/>
      <c r="CZ425" s="58"/>
      <c r="DA425" s="58"/>
      <c r="DB425" s="58"/>
      <c r="DC425" s="58"/>
      <c r="DD425" s="58"/>
      <c r="DE425" s="58"/>
      <c r="DF425" s="58"/>
      <c r="DG425" s="58"/>
      <c r="DH425" s="58"/>
      <c r="DI425" s="58"/>
      <c r="DJ425" s="58"/>
      <c r="DK425" s="58"/>
      <c r="DL425" s="58"/>
      <c r="DM425" s="58"/>
      <c r="DN425" s="58"/>
      <c r="DO425" s="58"/>
      <c r="DP425" s="58"/>
      <c r="DQ425" s="58"/>
      <c r="DR425" s="58"/>
      <c r="DS425" s="58"/>
      <c r="DT425" s="58"/>
      <c r="DU425" s="58"/>
      <c r="DV425" s="58"/>
      <c r="DW425" s="58"/>
      <c r="DX425" s="58"/>
      <c r="DY425" s="58"/>
      <c r="DZ425" s="58"/>
      <c r="EA425" s="58"/>
      <c r="EB425" s="58"/>
      <c r="EC425" s="58"/>
      <c r="ED425" s="58"/>
      <c r="EE425" s="58"/>
      <c r="EF425" s="58"/>
      <c r="EG425" s="58"/>
      <c r="EH425" s="58"/>
      <c r="EI425" s="58"/>
      <c r="EJ425" s="58"/>
      <c r="EK425" s="58"/>
      <c r="EL425" s="58"/>
      <c r="EM425" s="58"/>
      <c r="EN425" s="58"/>
      <c r="EO425" s="58"/>
    </row>
    <row r="426" spans="1:145" outlineLevel="1" x14ac:dyDescent="0.2">
      <c r="A426" s="16">
        <v>233</v>
      </c>
      <c r="B426" s="16">
        <v>1</v>
      </c>
      <c r="C426" s="1">
        <v>0.99985906343199327</v>
      </c>
      <c r="D426" s="1">
        <f t="shared" si="40"/>
        <v>1.4093656800673315E-4</v>
      </c>
      <c r="E426" s="1">
        <f t="shared" si="41"/>
        <v>2.8189300099613364E-4</v>
      </c>
      <c r="F426" s="1">
        <f t="shared" si="42"/>
        <v>1.6789669472509983E-2</v>
      </c>
      <c r="G426" s="1">
        <f t="shared" si="43"/>
        <v>1.1872507482531594E-2</v>
      </c>
      <c r="H426" s="1">
        <v>1.4969113409854446E-3</v>
      </c>
      <c r="I426" s="1">
        <f t="shared" si="44"/>
        <v>2.1131560524988362E-7</v>
      </c>
      <c r="J426" s="1">
        <f t="shared" si="45"/>
        <v>1.1881403516757545E-2</v>
      </c>
      <c r="AR426" s="58"/>
      <c r="AS426" s="58"/>
      <c r="AT426" s="58"/>
      <c r="AU426" s="58"/>
      <c r="AV426" s="58"/>
      <c r="AW426" s="58"/>
      <c r="AX426" s="58"/>
      <c r="AY426" s="71"/>
      <c r="AZ426" s="58"/>
      <c r="BA426" s="58"/>
      <c r="BB426" s="58"/>
      <c r="BC426" s="58">
        <f t="shared" si="46"/>
        <v>0</v>
      </c>
      <c r="BD426" s="58" t="e">
        <f t="shared" si="47"/>
        <v>#N/A</v>
      </c>
      <c r="BE426" s="58">
        <f t="shared" si="48"/>
        <v>0.99985906343199327</v>
      </c>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c r="CB426" s="58"/>
      <c r="CC426" s="58"/>
      <c r="CD426" s="58"/>
      <c r="CE426" s="58"/>
      <c r="CF426" s="58"/>
      <c r="CG426" s="58"/>
      <c r="CH426" s="58"/>
      <c r="CI426" s="58"/>
      <c r="CJ426" s="58"/>
      <c r="CK426" s="58"/>
      <c r="CL426" s="58"/>
      <c r="CM426" s="58"/>
      <c r="CN426" s="58"/>
      <c r="CO426" s="58"/>
      <c r="CP426" s="58"/>
      <c r="CQ426" s="58"/>
      <c r="CR426" s="58"/>
      <c r="CS426" s="58"/>
      <c r="CT426" s="58"/>
      <c r="CU426" s="58"/>
      <c r="CV426" s="58"/>
      <c r="CW426" s="58"/>
      <c r="CX426" s="58"/>
      <c r="CY426" s="58"/>
      <c r="CZ426" s="58"/>
      <c r="DA426" s="58"/>
      <c r="DB426" s="58"/>
      <c r="DC426" s="58"/>
      <c r="DD426" s="58"/>
      <c r="DE426" s="58"/>
      <c r="DF426" s="58"/>
      <c r="DG426" s="58"/>
      <c r="DH426" s="58"/>
      <c r="DI426" s="58"/>
      <c r="DJ426" s="58"/>
      <c r="DK426" s="58"/>
      <c r="DL426" s="58"/>
      <c r="DM426" s="58"/>
      <c r="DN426" s="58"/>
      <c r="DO426" s="58"/>
      <c r="DP426" s="58"/>
      <c r="DQ426" s="58"/>
      <c r="DR426" s="58"/>
      <c r="DS426" s="58"/>
      <c r="DT426" s="58"/>
      <c r="DU426" s="58"/>
      <c r="DV426" s="58"/>
      <c r="DW426" s="58"/>
      <c r="DX426" s="58"/>
      <c r="DY426" s="58"/>
      <c r="DZ426" s="58"/>
      <c r="EA426" s="58"/>
      <c r="EB426" s="58"/>
      <c r="EC426" s="58"/>
      <c r="ED426" s="58"/>
      <c r="EE426" s="58"/>
      <c r="EF426" s="58"/>
      <c r="EG426" s="58"/>
      <c r="EH426" s="58"/>
      <c r="EI426" s="58"/>
      <c r="EJ426" s="58"/>
      <c r="EK426" s="58"/>
      <c r="EL426" s="58"/>
      <c r="EM426" s="58"/>
      <c r="EN426" s="58"/>
      <c r="EO426" s="58"/>
    </row>
    <row r="427" spans="1:145" outlineLevel="1" x14ac:dyDescent="0.2">
      <c r="A427" s="16">
        <v>234</v>
      </c>
      <c r="B427" s="16">
        <v>0</v>
      </c>
      <c r="C427" s="1">
        <v>8.3669842274680396E-5</v>
      </c>
      <c r="D427" s="1">
        <f t="shared" si="40"/>
        <v>-8.3669842274680396E-5</v>
      </c>
      <c r="E427" s="1">
        <f t="shared" si="41"/>
        <v>1.6734668558258538E-4</v>
      </c>
      <c r="F427" s="1">
        <f t="shared" si="42"/>
        <v>-1.2936254696881373E-2</v>
      </c>
      <c r="G427" s="1">
        <f t="shared" si="43"/>
        <v>-9.1475047692241383E-3</v>
      </c>
      <c r="H427" s="1">
        <v>6.3932980836607905E-4</v>
      </c>
      <c r="I427" s="1">
        <f t="shared" si="44"/>
        <v>5.3531324492867139E-8</v>
      </c>
      <c r="J427" s="1">
        <f t="shared" si="45"/>
        <v>-9.1504303083227313E-3</v>
      </c>
      <c r="AR427" s="58"/>
      <c r="AS427" s="58"/>
      <c r="AT427" s="58"/>
      <c r="AU427" s="58"/>
      <c r="AV427" s="58"/>
      <c r="AW427" s="58"/>
      <c r="AX427" s="58"/>
      <c r="AY427" s="71"/>
      <c r="AZ427" s="58"/>
      <c r="BA427" s="58"/>
      <c r="BB427" s="58"/>
      <c r="BC427" s="58">
        <f t="shared" si="46"/>
        <v>1</v>
      </c>
      <c r="BD427" s="58">
        <f t="shared" si="47"/>
        <v>8.3669842274680396E-5</v>
      </c>
      <c r="BE427" s="58" t="e">
        <f t="shared" si="48"/>
        <v>#N/A</v>
      </c>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c r="CB427" s="58"/>
      <c r="CC427" s="58"/>
      <c r="CD427" s="58"/>
      <c r="CE427" s="58"/>
      <c r="CF427" s="58"/>
      <c r="CG427" s="58"/>
      <c r="CH427" s="58"/>
      <c r="CI427" s="58"/>
      <c r="CJ427" s="58"/>
      <c r="CK427" s="58"/>
      <c r="CL427" s="58"/>
      <c r="CM427" s="58"/>
      <c r="CN427" s="58"/>
      <c r="CO427" s="58"/>
      <c r="CP427" s="58"/>
      <c r="CQ427" s="58"/>
      <c r="CR427" s="58"/>
      <c r="CS427" s="58"/>
      <c r="CT427" s="58"/>
      <c r="CU427" s="58"/>
      <c r="CV427" s="58"/>
      <c r="CW427" s="58"/>
      <c r="CX427" s="58"/>
      <c r="CY427" s="58"/>
      <c r="CZ427" s="58"/>
      <c r="DA427" s="58"/>
      <c r="DB427" s="58"/>
      <c r="DC427" s="58"/>
      <c r="DD427" s="58"/>
      <c r="DE427" s="58"/>
      <c r="DF427" s="58"/>
      <c r="DG427" s="58"/>
      <c r="DH427" s="58"/>
      <c r="DI427" s="58"/>
      <c r="DJ427" s="58"/>
      <c r="DK427" s="58"/>
      <c r="DL427" s="58"/>
      <c r="DM427" s="58"/>
      <c r="DN427" s="58"/>
      <c r="DO427" s="58"/>
      <c r="DP427" s="58"/>
      <c r="DQ427" s="58"/>
      <c r="DR427" s="58"/>
      <c r="DS427" s="58"/>
      <c r="DT427" s="58"/>
      <c r="DU427" s="58"/>
      <c r="DV427" s="58"/>
      <c r="DW427" s="58"/>
      <c r="DX427" s="58"/>
      <c r="DY427" s="58"/>
      <c r="DZ427" s="58"/>
      <c r="EA427" s="58"/>
      <c r="EB427" s="58"/>
      <c r="EC427" s="58"/>
      <c r="ED427" s="58"/>
      <c r="EE427" s="58"/>
      <c r="EF427" s="58"/>
      <c r="EG427" s="58"/>
      <c r="EH427" s="58"/>
      <c r="EI427" s="58"/>
      <c r="EJ427" s="58"/>
      <c r="EK427" s="58"/>
      <c r="EL427" s="58"/>
      <c r="EM427" s="58"/>
      <c r="EN427" s="58"/>
      <c r="EO427" s="58"/>
    </row>
    <row r="428" spans="1:145" outlineLevel="1" x14ac:dyDescent="0.2">
      <c r="A428" s="16">
        <v>235</v>
      </c>
      <c r="B428" s="16">
        <v>0</v>
      </c>
      <c r="C428" s="1">
        <v>7.0110948952995607E-4</v>
      </c>
      <c r="D428" s="1">
        <f t="shared" si="40"/>
        <v>-7.0110948952995607E-4</v>
      </c>
      <c r="E428" s="1">
        <f t="shared" si="41"/>
        <v>1.4027107634528263E-3</v>
      </c>
      <c r="F428" s="1">
        <f t="shared" si="42"/>
        <v>-3.7452780450225938E-2</v>
      </c>
      <c r="G428" s="1">
        <f t="shared" si="43"/>
        <v>-2.6487759228020713E-2</v>
      </c>
      <c r="H428" s="1">
        <v>2.6431384384517629E-3</v>
      </c>
      <c r="I428" s="1">
        <f t="shared" si="44"/>
        <v>1.8593441033998211E-6</v>
      </c>
      <c r="J428" s="1">
        <f t="shared" si="45"/>
        <v>-2.6522834181606541E-2</v>
      </c>
      <c r="AR428" s="58"/>
      <c r="AS428" s="58"/>
      <c r="AT428" s="58"/>
      <c r="AU428" s="58"/>
      <c r="AV428" s="58"/>
      <c r="AW428" s="58"/>
      <c r="AX428" s="58"/>
      <c r="AY428" s="71"/>
      <c r="AZ428" s="58"/>
      <c r="BA428" s="58"/>
      <c r="BB428" s="58"/>
      <c r="BC428" s="58">
        <f t="shared" si="46"/>
        <v>1</v>
      </c>
      <c r="BD428" s="58">
        <f t="shared" si="47"/>
        <v>7.0110948952995607E-4</v>
      </c>
      <c r="BE428" s="58" t="e">
        <f t="shared" si="48"/>
        <v>#N/A</v>
      </c>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c r="CB428" s="58"/>
      <c r="CC428" s="58"/>
      <c r="CD428" s="58"/>
      <c r="CE428" s="58"/>
      <c r="CF428" s="58"/>
      <c r="CG428" s="58"/>
      <c r="CH428" s="58"/>
      <c r="CI428" s="58"/>
      <c r="CJ428" s="58"/>
      <c r="CK428" s="58"/>
      <c r="CL428" s="58"/>
      <c r="CM428" s="58"/>
      <c r="CN428" s="58"/>
      <c r="CO428" s="58"/>
      <c r="CP428" s="58"/>
      <c r="CQ428" s="58"/>
      <c r="CR428" s="58"/>
      <c r="CS428" s="58"/>
      <c r="CT428" s="58"/>
      <c r="CU428" s="58"/>
      <c r="CV428" s="58"/>
      <c r="CW428" s="58"/>
      <c r="CX428" s="58"/>
      <c r="CY428" s="58"/>
      <c r="CZ428" s="58"/>
      <c r="DA428" s="58"/>
      <c r="DB428" s="58"/>
      <c r="DC428" s="58"/>
      <c r="DD428" s="58"/>
      <c r="DE428" s="58"/>
      <c r="DF428" s="58"/>
      <c r="DG428" s="58"/>
      <c r="DH428" s="58"/>
      <c r="DI428" s="58"/>
      <c r="DJ428" s="58"/>
      <c r="DK428" s="58"/>
      <c r="DL428" s="58"/>
      <c r="DM428" s="58"/>
      <c r="DN428" s="58"/>
      <c r="DO428" s="58"/>
      <c r="DP428" s="58"/>
      <c r="DQ428" s="58"/>
      <c r="DR428" s="58"/>
      <c r="DS428" s="58"/>
      <c r="DT428" s="58"/>
      <c r="DU428" s="58"/>
      <c r="DV428" s="58"/>
      <c r="DW428" s="58"/>
      <c r="DX428" s="58"/>
      <c r="DY428" s="58"/>
      <c r="DZ428" s="58"/>
      <c r="EA428" s="58"/>
      <c r="EB428" s="58"/>
      <c r="EC428" s="58"/>
      <c r="ED428" s="58"/>
      <c r="EE428" s="58"/>
      <c r="EF428" s="58"/>
      <c r="EG428" s="58"/>
      <c r="EH428" s="58"/>
      <c r="EI428" s="58"/>
      <c r="EJ428" s="58"/>
      <c r="EK428" s="58"/>
      <c r="EL428" s="58"/>
      <c r="EM428" s="58"/>
      <c r="EN428" s="58"/>
      <c r="EO428" s="58"/>
    </row>
    <row r="429" spans="1:145" outlineLevel="1" x14ac:dyDescent="0.2">
      <c r="A429" s="16">
        <v>236</v>
      </c>
      <c r="B429" s="16">
        <v>0</v>
      </c>
      <c r="C429" s="1">
        <v>8.4897199743603213E-3</v>
      </c>
      <c r="D429" s="1">
        <f t="shared" si="40"/>
        <v>-8.4897199743603213E-3</v>
      </c>
      <c r="E429" s="1">
        <f t="shared" si="41"/>
        <v>1.7051925842156909E-2</v>
      </c>
      <c r="F429" s="1">
        <f t="shared" si="42"/>
        <v>-0.13058302279453063</v>
      </c>
      <c r="G429" s="1">
        <f t="shared" si="43"/>
        <v>-9.253330459049558E-2</v>
      </c>
      <c r="H429" s="1">
        <v>1.6324467259592516E-2</v>
      </c>
      <c r="I429" s="1">
        <f t="shared" si="44"/>
        <v>1.4209647102992045E-4</v>
      </c>
      <c r="J429" s="1">
        <f t="shared" si="45"/>
        <v>-9.3297957799018033E-2</v>
      </c>
      <c r="AR429" s="58"/>
      <c r="AS429" s="58"/>
      <c r="AT429" s="58"/>
      <c r="AU429" s="58"/>
      <c r="AV429" s="58"/>
      <c r="AW429" s="58"/>
      <c r="AX429" s="58"/>
      <c r="AY429" s="71"/>
      <c r="AZ429" s="58"/>
      <c r="BA429" s="58"/>
      <c r="BB429" s="58"/>
      <c r="BC429" s="58">
        <f t="shared" si="46"/>
        <v>1</v>
      </c>
      <c r="BD429" s="58">
        <f t="shared" si="47"/>
        <v>8.4897199743603213E-3</v>
      </c>
      <c r="BE429" s="58" t="e">
        <f t="shared" si="48"/>
        <v>#N/A</v>
      </c>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c r="CB429" s="58"/>
      <c r="CC429" s="58"/>
      <c r="CD429" s="58"/>
      <c r="CE429" s="58"/>
      <c r="CF429" s="58"/>
      <c r="CG429" s="58"/>
      <c r="CH429" s="58"/>
      <c r="CI429" s="58"/>
      <c r="CJ429" s="58"/>
      <c r="CK429" s="58"/>
      <c r="CL429" s="58"/>
      <c r="CM429" s="58"/>
      <c r="CN429" s="58"/>
      <c r="CO429" s="58"/>
      <c r="CP429" s="58"/>
      <c r="CQ429" s="58"/>
      <c r="CR429" s="58"/>
      <c r="CS429" s="58"/>
      <c r="CT429" s="58"/>
      <c r="CU429" s="58"/>
      <c r="CV429" s="58"/>
      <c r="CW429" s="58"/>
      <c r="CX429" s="58"/>
      <c r="CY429" s="58"/>
      <c r="CZ429" s="58"/>
      <c r="DA429" s="58"/>
      <c r="DB429" s="58"/>
      <c r="DC429" s="58"/>
      <c r="DD429" s="58"/>
      <c r="DE429" s="58"/>
      <c r="DF429" s="58"/>
      <c r="DG429" s="58"/>
      <c r="DH429" s="58"/>
      <c r="DI429" s="58"/>
      <c r="DJ429" s="58"/>
      <c r="DK429" s="58"/>
      <c r="DL429" s="58"/>
      <c r="DM429" s="58"/>
      <c r="DN429" s="58"/>
      <c r="DO429" s="58"/>
      <c r="DP429" s="58"/>
      <c r="DQ429" s="58"/>
      <c r="DR429" s="58"/>
      <c r="DS429" s="58"/>
      <c r="DT429" s="58"/>
      <c r="DU429" s="58"/>
      <c r="DV429" s="58"/>
      <c r="DW429" s="58"/>
      <c r="DX429" s="58"/>
      <c r="DY429" s="58"/>
      <c r="DZ429" s="58"/>
      <c r="EA429" s="58"/>
      <c r="EB429" s="58"/>
      <c r="EC429" s="58"/>
      <c r="ED429" s="58"/>
      <c r="EE429" s="58"/>
      <c r="EF429" s="58"/>
      <c r="EG429" s="58"/>
      <c r="EH429" s="58"/>
      <c r="EI429" s="58"/>
      <c r="EJ429" s="58"/>
      <c r="EK429" s="58"/>
      <c r="EL429" s="58"/>
      <c r="EM429" s="58"/>
      <c r="EN429" s="58"/>
      <c r="EO429" s="58"/>
    </row>
    <row r="430" spans="1:145" outlineLevel="1" x14ac:dyDescent="0.2">
      <c r="A430" s="16">
        <v>237</v>
      </c>
      <c r="B430" s="16">
        <v>0</v>
      </c>
      <c r="C430" s="1">
        <v>2.3056080964773609E-7</v>
      </c>
      <c r="D430" s="1">
        <f t="shared" si="40"/>
        <v>-2.3056080964773609E-7</v>
      </c>
      <c r="E430" s="1">
        <f t="shared" si="41"/>
        <v>4.6112167253393401E-7</v>
      </c>
      <c r="F430" s="1">
        <f t="shared" si="42"/>
        <v>-6.7905940280209211E-4</v>
      </c>
      <c r="G430" s="1">
        <f t="shared" si="43"/>
        <v>-4.8016753618506459E-4</v>
      </c>
      <c r="H430" s="1">
        <v>4.1679209473533739E-6</v>
      </c>
      <c r="I430" s="1">
        <f t="shared" si="44"/>
        <v>9.6096345494885555E-13</v>
      </c>
      <c r="J430" s="1">
        <f t="shared" si="45"/>
        <v>-4.8016853683835871E-4</v>
      </c>
      <c r="AR430" s="58"/>
      <c r="AS430" s="58"/>
      <c r="AT430" s="58"/>
      <c r="AU430" s="58"/>
      <c r="AV430" s="58"/>
      <c r="AW430" s="58"/>
      <c r="AX430" s="58"/>
      <c r="AY430" s="71"/>
      <c r="AZ430" s="58"/>
      <c r="BA430" s="58"/>
      <c r="BB430" s="58"/>
      <c r="BC430" s="58">
        <f t="shared" si="46"/>
        <v>1</v>
      </c>
      <c r="BD430" s="58">
        <f t="shared" si="47"/>
        <v>2.3056080964773609E-7</v>
      </c>
      <c r="BE430" s="58" t="e">
        <f t="shared" si="48"/>
        <v>#N/A</v>
      </c>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c r="CB430" s="58"/>
      <c r="CC430" s="58"/>
      <c r="CD430" s="58"/>
      <c r="CE430" s="58"/>
      <c r="CF430" s="58"/>
      <c r="CG430" s="58"/>
      <c r="CH430" s="58"/>
      <c r="CI430" s="58"/>
      <c r="CJ430" s="58"/>
      <c r="CK430" s="58"/>
      <c r="CL430" s="58"/>
      <c r="CM430" s="58"/>
      <c r="CN430" s="58"/>
      <c r="CO430" s="58"/>
      <c r="CP430" s="58"/>
      <c r="CQ430" s="58"/>
      <c r="CR430" s="58"/>
      <c r="CS430" s="58"/>
      <c r="CT430" s="58"/>
      <c r="CU430" s="58"/>
      <c r="CV430" s="58"/>
      <c r="CW430" s="58"/>
      <c r="CX430" s="58"/>
      <c r="CY430" s="58"/>
      <c r="CZ430" s="58"/>
      <c r="DA430" s="58"/>
      <c r="DB430" s="58"/>
      <c r="DC430" s="58"/>
      <c r="DD430" s="58"/>
      <c r="DE430" s="58"/>
      <c r="DF430" s="58"/>
      <c r="DG430" s="58"/>
      <c r="DH430" s="58"/>
      <c r="DI430" s="58"/>
      <c r="DJ430" s="58"/>
      <c r="DK430" s="58"/>
      <c r="DL430" s="58"/>
      <c r="DM430" s="58"/>
      <c r="DN430" s="58"/>
      <c r="DO430" s="58"/>
      <c r="DP430" s="58"/>
      <c r="DQ430" s="58"/>
      <c r="DR430" s="58"/>
      <c r="DS430" s="58"/>
      <c r="DT430" s="58"/>
      <c r="DU430" s="58"/>
      <c r="DV430" s="58"/>
      <c r="DW430" s="58"/>
      <c r="DX430" s="58"/>
      <c r="DY430" s="58"/>
      <c r="DZ430" s="58"/>
      <c r="EA430" s="58"/>
      <c r="EB430" s="58"/>
      <c r="EC430" s="58"/>
      <c r="ED430" s="58"/>
      <c r="EE430" s="58"/>
      <c r="EF430" s="58"/>
      <c r="EG430" s="58"/>
      <c r="EH430" s="58"/>
      <c r="EI430" s="58"/>
      <c r="EJ430" s="58"/>
      <c r="EK430" s="58"/>
      <c r="EL430" s="58"/>
      <c r="EM430" s="58"/>
      <c r="EN430" s="58"/>
      <c r="EO430" s="58"/>
    </row>
    <row r="431" spans="1:145" outlineLevel="1" x14ac:dyDescent="0.2">
      <c r="A431" s="16">
        <v>238</v>
      </c>
      <c r="B431" s="16">
        <v>0</v>
      </c>
      <c r="C431" s="1">
        <v>0.22654793817643393</v>
      </c>
      <c r="D431" s="1">
        <f t="shared" si="40"/>
        <v>-0.22654793817643393</v>
      </c>
      <c r="E431" s="1">
        <f t="shared" si="41"/>
        <v>0.51378317310802735</v>
      </c>
      <c r="F431" s="1">
        <f t="shared" si="42"/>
        <v>-0.71678669986825738</v>
      </c>
      <c r="G431" s="1">
        <f t="shared" si="43"/>
        <v>-0.54120693905377637</v>
      </c>
      <c r="H431" s="1">
        <v>0.22690109329521144</v>
      </c>
      <c r="I431" s="1">
        <f t="shared" si="44"/>
        <v>8.5966301348840105E-2</v>
      </c>
      <c r="J431" s="1">
        <f t="shared" si="45"/>
        <v>-0.61552518407356671</v>
      </c>
      <c r="AR431" s="58"/>
      <c r="AS431" s="58"/>
      <c r="AT431" s="58"/>
      <c r="AU431" s="58"/>
      <c r="AV431" s="58"/>
      <c r="AW431" s="58"/>
      <c r="AX431" s="58"/>
      <c r="AY431" s="71"/>
      <c r="AZ431" s="58"/>
      <c r="BA431" s="58"/>
      <c r="BB431" s="58"/>
      <c r="BC431" s="58">
        <f t="shared" si="46"/>
        <v>1</v>
      </c>
      <c r="BD431" s="58">
        <f t="shared" si="47"/>
        <v>0.22654793817643393</v>
      </c>
      <c r="BE431" s="58" t="e">
        <f t="shared" si="48"/>
        <v>#N/A</v>
      </c>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c r="CB431" s="58"/>
      <c r="CC431" s="58"/>
      <c r="CD431" s="58"/>
      <c r="CE431" s="58"/>
      <c r="CF431" s="58"/>
      <c r="CG431" s="58"/>
      <c r="CH431" s="58"/>
      <c r="CI431" s="58"/>
      <c r="CJ431" s="58"/>
      <c r="CK431" s="58"/>
      <c r="CL431" s="58"/>
      <c r="CM431" s="58"/>
      <c r="CN431" s="58"/>
      <c r="CO431" s="58"/>
      <c r="CP431" s="58"/>
      <c r="CQ431" s="58"/>
      <c r="CR431" s="58"/>
      <c r="CS431" s="58"/>
      <c r="CT431" s="58"/>
      <c r="CU431" s="58"/>
      <c r="CV431" s="58"/>
      <c r="CW431" s="58"/>
      <c r="CX431" s="58"/>
      <c r="CY431" s="58"/>
      <c r="CZ431" s="58"/>
      <c r="DA431" s="58"/>
      <c r="DB431" s="58"/>
      <c r="DC431" s="58"/>
      <c r="DD431" s="58"/>
      <c r="DE431" s="58"/>
      <c r="DF431" s="58"/>
      <c r="DG431" s="58"/>
      <c r="DH431" s="58"/>
      <c r="DI431" s="58"/>
      <c r="DJ431" s="58"/>
      <c r="DK431" s="58"/>
      <c r="DL431" s="58"/>
      <c r="DM431" s="58"/>
      <c r="DN431" s="58"/>
      <c r="DO431" s="58"/>
      <c r="DP431" s="58"/>
      <c r="DQ431" s="58"/>
      <c r="DR431" s="58"/>
      <c r="DS431" s="58"/>
      <c r="DT431" s="58"/>
      <c r="DU431" s="58"/>
      <c r="DV431" s="58"/>
      <c r="DW431" s="58"/>
      <c r="DX431" s="58"/>
      <c r="DY431" s="58"/>
      <c r="DZ431" s="58"/>
      <c r="EA431" s="58"/>
      <c r="EB431" s="58"/>
      <c r="EC431" s="58"/>
      <c r="ED431" s="58"/>
      <c r="EE431" s="58"/>
      <c r="EF431" s="58"/>
      <c r="EG431" s="58"/>
      <c r="EH431" s="58"/>
      <c r="EI431" s="58"/>
      <c r="EJ431" s="58"/>
      <c r="EK431" s="58"/>
      <c r="EL431" s="58"/>
      <c r="EM431" s="58"/>
      <c r="EN431" s="58"/>
      <c r="EO431" s="58"/>
    </row>
    <row r="432" spans="1:145" outlineLevel="1" x14ac:dyDescent="0.2">
      <c r="A432" s="16">
        <v>239</v>
      </c>
      <c r="B432" s="16">
        <v>0</v>
      </c>
      <c r="C432" s="1">
        <v>8.9706661549345257E-7</v>
      </c>
      <c r="D432" s="1">
        <f t="shared" si="40"/>
        <v>-8.9706661549345257E-7</v>
      </c>
      <c r="E432" s="1">
        <f t="shared" si="41"/>
        <v>1.7941340359640978E-6</v>
      </c>
      <c r="F432" s="1">
        <f t="shared" si="42"/>
        <v>-1.3394528868027041E-3</v>
      </c>
      <c r="G432" s="1">
        <f t="shared" si="43"/>
        <v>-9.4713643168378183E-4</v>
      </c>
      <c r="H432" s="1">
        <v>1.1502747602579213E-5</v>
      </c>
      <c r="I432" s="1">
        <f t="shared" si="44"/>
        <v>1.03188588125469E-11</v>
      </c>
      <c r="J432" s="1">
        <f t="shared" si="45"/>
        <v>-9.4714187906643616E-4</v>
      </c>
      <c r="AR432" s="58"/>
      <c r="AS432" s="58"/>
      <c r="AT432" s="58"/>
      <c r="AU432" s="58"/>
      <c r="AV432" s="58"/>
      <c r="AW432" s="58"/>
      <c r="AX432" s="58"/>
      <c r="AY432" s="71"/>
      <c r="AZ432" s="58"/>
      <c r="BA432" s="58"/>
      <c r="BB432" s="58"/>
      <c r="BC432" s="58">
        <f t="shared" si="46"/>
        <v>1</v>
      </c>
      <c r="BD432" s="58">
        <f t="shared" si="47"/>
        <v>8.9706661549345257E-7</v>
      </c>
      <c r="BE432" s="58" t="e">
        <f t="shared" si="48"/>
        <v>#N/A</v>
      </c>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c r="CB432" s="58"/>
      <c r="CC432" s="58"/>
      <c r="CD432" s="58"/>
      <c r="CE432" s="58"/>
      <c r="CF432" s="58"/>
      <c r="CG432" s="58"/>
      <c r="CH432" s="58"/>
      <c r="CI432" s="58"/>
      <c r="CJ432" s="58"/>
      <c r="CK432" s="58"/>
      <c r="CL432" s="58"/>
      <c r="CM432" s="58"/>
      <c r="CN432" s="58"/>
      <c r="CO432" s="58"/>
      <c r="CP432" s="58"/>
      <c r="CQ432" s="58"/>
      <c r="CR432" s="58"/>
      <c r="CS432" s="58"/>
      <c r="CT432" s="58"/>
      <c r="CU432" s="58"/>
      <c r="CV432" s="58"/>
      <c r="CW432" s="58"/>
      <c r="CX432" s="58"/>
      <c r="CY432" s="58"/>
      <c r="CZ432" s="58"/>
      <c r="DA432" s="58"/>
      <c r="DB432" s="58"/>
      <c r="DC432" s="58"/>
      <c r="DD432" s="58"/>
      <c r="DE432" s="58"/>
      <c r="DF432" s="58"/>
      <c r="DG432" s="58"/>
      <c r="DH432" s="58"/>
      <c r="DI432" s="58"/>
      <c r="DJ432" s="58"/>
      <c r="DK432" s="58"/>
      <c r="DL432" s="58"/>
      <c r="DM432" s="58"/>
      <c r="DN432" s="58"/>
      <c r="DO432" s="58"/>
      <c r="DP432" s="58"/>
      <c r="DQ432" s="58"/>
      <c r="DR432" s="58"/>
      <c r="DS432" s="58"/>
      <c r="DT432" s="58"/>
      <c r="DU432" s="58"/>
      <c r="DV432" s="58"/>
      <c r="DW432" s="58"/>
      <c r="DX432" s="58"/>
      <c r="DY432" s="58"/>
      <c r="DZ432" s="58"/>
      <c r="EA432" s="58"/>
      <c r="EB432" s="58"/>
      <c r="EC432" s="58"/>
      <c r="ED432" s="58"/>
      <c r="EE432" s="58"/>
      <c r="EF432" s="58"/>
      <c r="EG432" s="58"/>
      <c r="EH432" s="58"/>
      <c r="EI432" s="58"/>
      <c r="EJ432" s="58"/>
      <c r="EK432" s="58"/>
      <c r="EL432" s="58"/>
      <c r="EM432" s="58"/>
      <c r="EN432" s="58"/>
      <c r="EO432" s="58"/>
    </row>
    <row r="433" spans="1:145" outlineLevel="1" x14ac:dyDescent="0.2">
      <c r="A433" s="16">
        <v>240</v>
      </c>
      <c r="B433" s="16">
        <v>0</v>
      </c>
      <c r="C433" s="1">
        <v>1.7221923354320147E-7</v>
      </c>
      <c r="D433" s="1">
        <f t="shared" si="40"/>
        <v>-1.7221923354320147E-7</v>
      </c>
      <c r="E433" s="1">
        <f t="shared" si="41"/>
        <v>3.4443849692991441E-7</v>
      </c>
      <c r="F433" s="1">
        <f t="shared" si="42"/>
        <v>-5.8688882842486824E-4</v>
      </c>
      <c r="G433" s="1">
        <f t="shared" si="43"/>
        <v>-4.1499308813843031E-4</v>
      </c>
      <c r="H433" s="1">
        <v>2.8685298943329322E-6</v>
      </c>
      <c r="I433" s="1">
        <f t="shared" si="44"/>
        <v>4.9401752198088339E-13</v>
      </c>
      <c r="J433" s="1">
        <f t="shared" si="45"/>
        <v>-4.1499368334975043E-4</v>
      </c>
      <c r="AR433" s="58"/>
      <c r="AS433" s="58"/>
      <c r="AT433" s="58"/>
      <c r="AU433" s="58"/>
      <c r="AV433" s="58"/>
      <c r="AW433" s="58"/>
      <c r="AX433" s="58"/>
      <c r="AY433" s="71"/>
      <c r="AZ433" s="58"/>
      <c r="BA433" s="58"/>
      <c r="BB433" s="58"/>
      <c r="BC433" s="58">
        <f t="shared" si="46"/>
        <v>1</v>
      </c>
      <c r="BD433" s="58">
        <f t="shared" si="47"/>
        <v>1.7221923354320147E-7</v>
      </c>
      <c r="BE433" s="58" t="e">
        <f t="shared" si="48"/>
        <v>#N/A</v>
      </c>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c r="CB433" s="58"/>
      <c r="CC433" s="58"/>
      <c r="CD433" s="58"/>
      <c r="CE433" s="58"/>
      <c r="CF433" s="58"/>
      <c r="CG433" s="58"/>
      <c r="CH433" s="58"/>
      <c r="CI433" s="58"/>
      <c r="CJ433" s="58"/>
      <c r="CK433" s="58"/>
      <c r="CL433" s="58"/>
      <c r="CM433" s="58"/>
      <c r="CN433" s="58"/>
      <c r="CO433" s="58"/>
      <c r="CP433" s="58"/>
      <c r="CQ433" s="58"/>
      <c r="CR433" s="58"/>
      <c r="CS433" s="58"/>
      <c r="CT433" s="58"/>
      <c r="CU433" s="58"/>
      <c r="CV433" s="58"/>
      <c r="CW433" s="58"/>
      <c r="CX433" s="58"/>
      <c r="CY433" s="58"/>
      <c r="CZ433" s="58"/>
      <c r="DA433" s="58"/>
      <c r="DB433" s="58"/>
      <c r="DC433" s="58"/>
      <c r="DD433" s="58"/>
      <c r="DE433" s="58"/>
      <c r="DF433" s="58"/>
      <c r="DG433" s="58"/>
      <c r="DH433" s="58"/>
      <c r="DI433" s="58"/>
      <c r="DJ433" s="58"/>
      <c r="DK433" s="58"/>
      <c r="DL433" s="58"/>
      <c r="DM433" s="58"/>
      <c r="DN433" s="58"/>
      <c r="DO433" s="58"/>
      <c r="DP433" s="58"/>
      <c r="DQ433" s="58"/>
      <c r="DR433" s="58"/>
      <c r="DS433" s="58"/>
      <c r="DT433" s="58"/>
      <c r="DU433" s="58"/>
      <c r="DV433" s="58"/>
      <c r="DW433" s="58"/>
      <c r="DX433" s="58"/>
      <c r="DY433" s="58"/>
      <c r="DZ433" s="58"/>
      <c r="EA433" s="58"/>
      <c r="EB433" s="58"/>
      <c r="EC433" s="58"/>
      <c r="ED433" s="58"/>
      <c r="EE433" s="58"/>
      <c r="EF433" s="58"/>
      <c r="EG433" s="58"/>
      <c r="EH433" s="58"/>
      <c r="EI433" s="58"/>
      <c r="EJ433" s="58"/>
      <c r="EK433" s="58"/>
      <c r="EL433" s="58"/>
      <c r="EM433" s="58"/>
      <c r="EN433" s="58"/>
      <c r="EO433" s="58"/>
    </row>
    <row r="434" spans="1:145" outlineLevel="1" x14ac:dyDescent="0.2">
      <c r="A434" s="16">
        <v>241</v>
      </c>
      <c r="B434" s="16">
        <v>0</v>
      </c>
      <c r="C434" s="1">
        <v>6.7806517454542815E-6</v>
      </c>
      <c r="D434" s="1">
        <f t="shared" si="40"/>
        <v>-6.7806517454542815E-6</v>
      </c>
      <c r="E434" s="1">
        <f t="shared" si="41"/>
        <v>1.3561349468073218E-5</v>
      </c>
      <c r="F434" s="1">
        <f t="shared" si="42"/>
        <v>-3.6825737559583538E-3</v>
      </c>
      <c r="G434" s="1">
        <f t="shared" si="43"/>
        <v>-2.603977289264277E-3</v>
      </c>
      <c r="H434" s="1">
        <v>8.7575527055769729E-5</v>
      </c>
      <c r="I434" s="1">
        <f t="shared" si="44"/>
        <v>5.93875185830349E-10</v>
      </c>
      <c r="J434" s="1">
        <f t="shared" si="45"/>
        <v>-2.604091319095773E-3</v>
      </c>
      <c r="AR434" s="58"/>
      <c r="AS434" s="58"/>
      <c r="AT434" s="58"/>
      <c r="AU434" s="58"/>
      <c r="AV434" s="58"/>
      <c r="AW434" s="58"/>
      <c r="AX434" s="58"/>
      <c r="AY434" s="71"/>
      <c r="AZ434" s="58"/>
      <c r="BA434" s="58"/>
      <c r="BB434" s="58"/>
      <c r="BC434" s="58">
        <f t="shared" si="46"/>
        <v>1</v>
      </c>
      <c r="BD434" s="58">
        <f t="shared" si="47"/>
        <v>6.7806517454542815E-6</v>
      </c>
      <c r="BE434" s="58" t="e">
        <f t="shared" si="48"/>
        <v>#N/A</v>
      </c>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c r="CB434" s="58"/>
      <c r="CC434" s="58"/>
      <c r="CD434" s="58"/>
      <c r="CE434" s="58"/>
      <c r="CF434" s="58"/>
      <c r="CG434" s="58"/>
      <c r="CH434" s="58"/>
      <c r="CI434" s="58"/>
      <c r="CJ434" s="58"/>
      <c r="CK434" s="58"/>
      <c r="CL434" s="58"/>
      <c r="CM434" s="58"/>
      <c r="CN434" s="58"/>
      <c r="CO434" s="58"/>
      <c r="CP434" s="58"/>
      <c r="CQ434" s="58"/>
      <c r="CR434" s="58"/>
      <c r="CS434" s="58"/>
      <c r="CT434" s="58"/>
      <c r="CU434" s="58"/>
      <c r="CV434" s="58"/>
      <c r="CW434" s="58"/>
      <c r="CX434" s="58"/>
      <c r="CY434" s="58"/>
      <c r="CZ434" s="58"/>
      <c r="DA434" s="58"/>
      <c r="DB434" s="58"/>
      <c r="DC434" s="58"/>
      <c r="DD434" s="58"/>
      <c r="DE434" s="58"/>
      <c r="DF434" s="58"/>
      <c r="DG434" s="58"/>
      <c r="DH434" s="58"/>
      <c r="DI434" s="58"/>
      <c r="DJ434" s="58"/>
      <c r="DK434" s="58"/>
      <c r="DL434" s="58"/>
      <c r="DM434" s="58"/>
      <c r="DN434" s="58"/>
      <c r="DO434" s="58"/>
      <c r="DP434" s="58"/>
      <c r="DQ434" s="58"/>
      <c r="DR434" s="58"/>
      <c r="DS434" s="58"/>
      <c r="DT434" s="58"/>
      <c r="DU434" s="58"/>
      <c r="DV434" s="58"/>
      <c r="DW434" s="58"/>
      <c r="DX434" s="58"/>
      <c r="DY434" s="58"/>
      <c r="DZ434" s="58"/>
      <c r="EA434" s="58"/>
      <c r="EB434" s="58"/>
      <c r="EC434" s="58"/>
      <c r="ED434" s="58"/>
      <c r="EE434" s="58"/>
      <c r="EF434" s="58"/>
      <c r="EG434" s="58"/>
      <c r="EH434" s="58"/>
      <c r="EI434" s="58"/>
      <c r="EJ434" s="58"/>
      <c r="EK434" s="58"/>
      <c r="EL434" s="58"/>
      <c r="EM434" s="58"/>
      <c r="EN434" s="58"/>
      <c r="EO434" s="58"/>
    </row>
    <row r="435" spans="1:145" outlineLevel="1" x14ac:dyDescent="0.2">
      <c r="A435" s="16">
        <v>242</v>
      </c>
      <c r="B435" s="16">
        <v>0</v>
      </c>
      <c r="C435" s="1">
        <v>5.6812363421698613E-6</v>
      </c>
      <c r="D435" s="1">
        <f t="shared" si="40"/>
        <v>-5.6812363421698613E-6</v>
      </c>
      <c r="E435" s="1">
        <f t="shared" si="41"/>
        <v>1.1362504961078161E-5</v>
      </c>
      <c r="F435" s="1">
        <f t="shared" si="42"/>
        <v>-3.3708314940201567E-3</v>
      </c>
      <c r="G435" s="1">
        <f t="shared" si="43"/>
        <v>-2.3835411930150496E-3</v>
      </c>
      <c r="H435" s="1">
        <v>6.744194339597952E-5</v>
      </c>
      <c r="I435" s="1">
        <f t="shared" si="44"/>
        <v>3.8318163912085371E-10</v>
      </c>
      <c r="J435" s="1">
        <f t="shared" si="45"/>
        <v>-2.3836215724058899E-3</v>
      </c>
      <c r="AR435" s="58"/>
      <c r="AS435" s="58"/>
      <c r="AT435" s="58"/>
      <c r="AU435" s="58"/>
      <c r="AV435" s="58"/>
      <c r="AW435" s="58"/>
      <c r="AX435" s="58"/>
      <c r="AY435" s="71"/>
      <c r="AZ435" s="58"/>
      <c r="BA435" s="58"/>
      <c r="BB435" s="58"/>
      <c r="BC435" s="58">
        <f t="shared" si="46"/>
        <v>1</v>
      </c>
      <c r="BD435" s="58">
        <f t="shared" si="47"/>
        <v>5.6812363421698613E-6</v>
      </c>
      <c r="BE435" s="58" t="e">
        <f t="shared" si="48"/>
        <v>#N/A</v>
      </c>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c r="CB435" s="58"/>
      <c r="CC435" s="58"/>
      <c r="CD435" s="58"/>
      <c r="CE435" s="58"/>
      <c r="CF435" s="58"/>
      <c r="CG435" s="58"/>
      <c r="CH435" s="58"/>
      <c r="CI435" s="58"/>
      <c r="CJ435" s="58"/>
      <c r="CK435" s="58"/>
      <c r="CL435" s="58"/>
      <c r="CM435" s="58"/>
      <c r="CN435" s="58"/>
      <c r="CO435" s="58"/>
      <c r="CP435" s="58"/>
      <c r="CQ435" s="58"/>
      <c r="CR435" s="58"/>
      <c r="CS435" s="58"/>
      <c r="CT435" s="58"/>
      <c r="CU435" s="58"/>
      <c r="CV435" s="58"/>
      <c r="CW435" s="58"/>
      <c r="CX435" s="58"/>
      <c r="CY435" s="58"/>
      <c r="CZ435" s="58"/>
      <c r="DA435" s="58"/>
      <c r="DB435" s="58"/>
      <c r="DC435" s="58"/>
      <c r="DD435" s="58"/>
      <c r="DE435" s="58"/>
      <c r="DF435" s="58"/>
      <c r="DG435" s="58"/>
      <c r="DH435" s="58"/>
      <c r="DI435" s="58"/>
      <c r="DJ435" s="58"/>
      <c r="DK435" s="58"/>
      <c r="DL435" s="58"/>
      <c r="DM435" s="58"/>
      <c r="DN435" s="58"/>
      <c r="DO435" s="58"/>
      <c r="DP435" s="58"/>
      <c r="DQ435" s="58"/>
      <c r="DR435" s="58"/>
      <c r="DS435" s="58"/>
      <c r="DT435" s="58"/>
      <c r="DU435" s="58"/>
      <c r="DV435" s="58"/>
      <c r="DW435" s="58"/>
      <c r="DX435" s="58"/>
      <c r="DY435" s="58"/>
      <c r="DZ435" s="58"/>
      <c r="EA435" s="58"/>
      <c r="EB435" s="58"/>
      <c r="EC435" s="58"/>
      <c r="ED435" s="58"/>
      <c r="EE435" s="58"/>
      <c r="EF435" s="58"/>
      <c r="EG435" s="58"/>
      <c r="EH435" s="58"/>
      <c r="EI435" s="58"/>
      <c r="EJ435" s="58"/>
      <c r="EK435" s="58"/>
      <c r="EL435" s="58"/>
      <c r="EM435" s="58"/>
      <c r="EN435" s="58"/>
      <c r="EO435" s="58"/>
    </row>
    <row r="436" spans="1:145" outlineLevel="1" x14ac:dyDescent="0.2">
      <c r="A436" s="16">
        <v>243</v>
      </c>
      <c r="B436" s="16">
        <v>0</v>
      </c>
      <c r="C436" s="1">
        <v>1.2622101749068376E-3</v>
      </c>
      <c r="D436" s="1">
        <f t="shared" si="40"/>
        <v>-1.2622101749068376E-3</v>
      </c>
      <c r="E436" s="1">
        <f t="shared" si="41"/>
        <v>2.5260148662239004E-3</v>
      </c>
      <c r="F436" s="1">
        <f t="shared" si="42"/>
        <v>-5.0259475387471969E-2</v>
      </c>
      <c r="G436" s="1">
        <f t="shared" si="43"/>
        <v>-3.5550040265729457E-2</v>
      </c>
      <c r="H436" s="1">
        <v>4.1468215636292233E-3</v>
      </c>
      <c r="I436" s="1">
        <f t="shared" si="44"/>
        <v>5.2625983875574269E-6</v>
      </c>
      <c r="J436" s="1">
        <f t="shared" si="45"/>
        <v>-3.5623980143753495E-2</v>
      </c>
      <c r="AR436" s="58"/>
      <c r="AS436" s="58"/>
      <c r="AT436" s="58"/>
      <c r="AU436" s="58"/>
      <c r="AV436" s="58"/>
      <c r="AW436" s="58"/>
      <c r="AX436" s="58"/>
      <c r="AY436" s="71"/>
      <c r="AZ436" s="58"/>
      <c r="BA436" s="58"/>
      <c r="BB436" s="58"/>
      <c r="BC436" s="58">
        <f t="shared" si="46"/>
        <v>1</v>
      </c>
      <c r="BD436" s="58">
        <f t="shared" si="47"/>
        <v>1.2622101749068376E-3</v>
      </c>
      <c r="BE436" s="58" t="e">
        <f t="shared" si="48"/>
        <v>#N/A</v>
      </c>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c r="CB436" s="58"/>
      <c r="CC436" s="58"/>
      <c r="CD436" s="58"/>
      <c r="CE436" s="58"/>
      <c r="CF436" s="58"/>
      <c r="CG436" s="58"/>
      <c r="CH436" s="58"/>
      <c r="CI436" s="58"/>
      <c r="CJ436" s="58"/>
      <c r="CK436" s="58"/>
      <c r="CL436" s="58"/>
      <c r="CM436" s="58"/>
      <c r="CN436" s="58"/>
      <c r="CO436" s="58"/>
      <c r="CP436" s="58"/>
      <c r="CQ436" s="58"/>
      <c r="CR436" s="58"/>
      <c r="CS436" s="58"/>
      <c r="CT436" s="58"/>
      <c r="CU436" s="58"/>
      <c r="CV436" s="58"/>
      <c r="CW436" s="58"/>
      <c r="CX436" s="58"/>
      <c r="CY436" s="58"/>
      <c r="CZ436" s="58"/>
      <c r="DA436" s="58"/>
      <c r="DB436" s="58"/>
      <c r="DC436" s="58"/>
      <c r="DD436" s="58"/>
      <c r="DE436" s="58"/>
      <c r="DF436" s="58"/>
      <c r="DG436" s="58"/>
      <c r="DH436" s="58"/>
      <c r="DI436" s="58"/>
      <c r="DJ436" s="58"/>
      <c r="DK436" s="58"/>
      <c r="DL436" s="58"/>
      <c r="DM436" s="58"/>
      <c r="DN436" s="58"/>
      <c r="DO436" s="58"/>
      <c r="DP436" s="58"/>
      <c r="DQ436" s="58"/>
      <c r="DR436" s="58"/>
      <c r="DS436" s="58"/>
      <c r="DT436" s="58"/>
      <c r="DU436" s="58"/>
      <c r="DV436" s="58"/>
      <c r="DW436" s="58"/>
      <c r="DX436" s="58"/>
      <c r="DY436" s="58"/>
      <c r="DZ436" s="58"/>
      <c r="EA436" s="58"/>
      <c r="EB436" s="58"/>
      <c r="EC436" s="58"/>
      <c r="ED436" s="58"/>
      <c r="EE436" s="58"/>
      <c r="EF436" s="58"/>
      <c r="EG436" s="58"/>
      <c r="EH436" s="58"/>
      <c r="EI436" s="58"/>
      <c r="EJ436" s="58"/>
      <c r="EK436" s="58"/>
      <c r="EL436" s="58"/>
      <c r="EM436" s="58"/>
      <c r="EN436" s="58"/>
      <c r="EO436" s="58"/>
    </row>
    <row r="437" spans="1:145" outlineLevel="1" x14ac:dyDescent="0.2">
      <c r="A437" s="16">
        <v>244</v>
      </c>
      <c r="B437" s="16">
        <v>0</v>
      </c>
      <c r="C437" s="1">
        <v>1.1311358716214271E-3</v>
      </c>
      <c r="D437" s="1">
        <f t="shared" si="40"/>
        <v>-1.1311358716214271E-3</v>
      </c>
      <c r="E437" s="1">
        <f t="shared" si="41"/>
        <v>2.2635521772570899E-3</v>
      </c>
      <c r="F437" s="1">
        <f t="shared" si="42"/>
        <v>-4.7576802932280872E-2</v>
      </c>
      <c r="G437" s="1">
        <f t="shared" si="43"/>
        <v>-3.3651400994207471E-2</v>
      </c>
      <c r="H437" s="1">
        <v>3.9033799096315955E-3</v>
      </c>
      <c r="I437" s="1">
        <f t="shared" si="44"/>
        <v>4.4375744820971005E-6</v>
      </c>
      <c r="J437" s="1">
        <f t="shared" si="45"/>
        <v>-3.3717270995070832E-2</v>
      </c>
      <c r="AR437" s="58"/>
      <c r="AS437" s="58"/>
      <c r="AT437" s="58"/>
      <c r="AU437" s="58"/>
      <c r="AV437" s="58"/>
      <c r="AW437" s="58"/>
      <c r="AX437" s="58"/>
      <c r="AY437" s="71"/>
      <c r="AZ437" s="58"/>
      <c r="BA437" s="58"/>
      <c r="BB437" s="58"/>
      <c r="BC437" s="58">
        <f t="shared" si="46"/>
        <v>1</v>
      </c>
      <c r="BD437" s="58">
        <f t="shared" si="47"/>
        <v>1.1311358716214271E-3</v>
      </c>
      <c r="BE437" s="58" t="e">
        <f t="shared" si="48"/>
        <v>#N/A</v>
      </c>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c r="CB437" s="58"/>
      <c r="CC437" s="58"/>
      <c r="CD437" s="58"/>
      <c r="CE437" s="58"/>
      <c r="CF437" s="58"/>
      <c r="CG437" s="58"/>
      <c r="CH437" s="58"/>
      <c r="CI437" s="58"/>
      <c r="CJ437" s="58"/>
      <c r="CK437" s="58"/>
      <c r="CL437" s="58"/>
      <c r="CM437" s="58"/>
      <c r="CN437" s="58"/>
      <c r="CO437" s="58"/>
      <c r="CP437" s="58"/>
      <c r="CQ437" s="58"/>
      <c r="CR437" s="58"/>
      <c r="CS437" s="58"/>
      <c r="CT437" s="58"/>
      <c r="CU437" s="58"/>
      <c r="CV437" s="58"/>
      <c r="CW437" s="58"/>
      <c r="CX437" s="58"/>
      <c r="CY437" s="58"/>
      <c r="CZ437" s="58"/>
      <c r="DA437" s="58"/>
      <c r="DB437" s="58"/>
      <c r="DC437" s="58"/>
      <c r="DD437" s="58"/>
      <c r="DE437" s="58"/>
      <c r="DF437" s="58"/>
      <c r="DG437" s="58"/>
      <c r="DH437" s="58"/>
      <c r="DI437" s="58"/>
      <c r="DJ437" s="58"/>
      <c r="DK437" s="58"/>
      <c r="DL437" s="58"/>
      <c r="DM437" s="58"/>
      <c r="DN437" s="58"/>
      <c r="DO437" s="58"/>
      <c r="DP437" s="58"/>
      <c r="DQ437" s="58"/>
      <c r="DR437" s="58"/>
      <c r="DS437" s="58"/>
      <c r="DT437" s="58"/>
      <c r="DU437" s="58"/>
      <c r="DV437" s="58"/>
      <c r="DW437" s="58"/>
      <c r="DX437" s="58"/>
      <c r="DY437" s="58"/>
      <c r="DZ437" s="58"/>
      <c r="EA437" s="58"/>
      <c r="EB437" s="58"/>
      <c r="EC437" s="58"/>
      <c r="ED437" s="58"/>
      <c r="EE437" s="58"/>
      <c r="EF437" s="58"/>
      <c r="EG437" s="58"/>
      <c r="EH437" s="58"/>
      <c r="EI437" s="58"/>
      <c r="EJ437" s="58"/>
      <c r="EK437" s="58"/>
      <c r="EL437" s="58"/>
      <c r="EM437" s="58"/>
      <c r="EN437" s="58"/>
      <c r="EO437" s="58"/>
    </row>
    <row r="438" spans="1:145" outlineLevel="1" x14ac:dyDescent="0.2">
      <c r="A438" s="16">
        <v>245</v>
      </c>
      <c r="B438" s="16">
        <v>0</v>
      </c>
      <c r="C438" s="1">
        <v>2.5890565636125172E-7</v>
      </c>
      <c r="D438" s="1">
        <f t="shared" si="40"/>
        <v>-2.5890565636125172E-7</v>
      </c>
      <c r="E438" s="1">
        <f t="shared" si="41"/>
        <v>5.1781137957762186E-7</v>
      </c>
      <c r="F438" s="1">
        <f t="shared" si="42"/>
        <v>-7.1959111971842864E-4</v>
      </c>
      <c r="G438" s="1">
        <f t="shared" si="43"/>
        <v>-5.0882779345610431E-4</v>
      </c>
      <c r="H438" s="1">
        <v>4.3387330440299016E-6</v>
      </c>
      <c r="I438" s="1">
        <f t="shared" si="44"/>
        <v>1.1233276911944177E-12</v>
      </c>
      <c r="J438" s="1">
        <f t="shared" si="45"/>
        <v>-5.0882889729367687E-4</v>
      </c>
      <c r="AR438" s="58"/>
      <c r="AS438" s="58"/>
      <c r="AT438" s="58"/>
      <c r="AU438" s="58"/>
      <c r="AV438" s="58"/>
      <c r="AW438" s="58"/>
      <c r="AX438" s="58"/>
      <c r="AY438" s="71"/>
      <c r="AZ438" s="58"/>
      <c r="BA438" s="58"/>
      <c r="BB438" s="58"/>
      <c r="BC438" s="58">
        <f t="shared" si="46"/>
        <v>1</v>
      </c>
      <c r="BD438" s="58">
        <f t="shared" si="47"/>
        <v>2.5890565636125172E-7</v>
      </c>
      <c r="BE438" s="58" t="e">
        <f t="shared" si="48"/>
        <v>#N/A</v>
      </c>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c r="CB438" s="58"/>
      <c r="CC438" s="58"/>
      <c r="CD438" s="58"/>
      <c r="CE438" s="58"/>
      <c r="CF438" s="58"/>
      <c r="CG438" s="58"/>
      <c r="CH438" s="58"/>
      <c r="CI438" s="58"/>
      <c r="CJ438" s="58"/>
      <c r="CK438" s="58"/>
      <c r="CL438" s="58"/>
      <c r="CM438" s="58"/>
      <c r="CN438" s="58"/>
      <c r="CO438" s="58"/>
      <c r="CP438" s="58"/>
      <c r="CQ438" s="58"/>
      <c r="CR438" s="58"/>
      <c r="CS438" s="58"/>
      <c r="CT438" s="58"/>
      <c r="CU438" s="58"/>
      <c r="CV438" s="58"/>
      <c r="CW438" s="58"/>
      <c r="CX438" s="58"/>
      <c r="CY438" s="58"/>
      <c r="CZ438" s="58"/>
      <c r="DA438" s="58"/>
      <c r="DB438" s="58"/>
      <c r="DC438" s="58"/>
      <c r="DD438" s="58"/>
      <c r="DE438" s="58"/>
      <c r="DF438" s="58"/>
      <c r="DG438" s="58"/>
      <c r="DH438" s="58"/>
      <c r="DI438" s="58"/>
      <c r="DJ438" s="58"/>
      <c r="DK438" s="58"/>
      <c r="DL438" s="58"/>
      <c r="DM438" s="58"/>
      <c r="DN438" s="58"/>
      <c r="DO438" s="58"/>
      <c r="DP438" s="58"/>
      <c r="DQ438" s="58"/>
      <c r="DR438" s="58"/>
      <c r="DS438" s="58"/>
      <c r="DT438" s="58"/>
      <c r="DU438" s="58"/>
      <c r="DV438" s="58"/>
      <c r="DW438" s="58"/>
      <c r="DX438" s="58"/>
      <c r="DY438" s="58"/>
      <c r="DZ438" s="58"/>
      <c r="EA438" s="58"/>
      <c r="EB438" s="58"/>
      <c r="EC438" s="58"/>
      <c r="ED438" s="58"/>
      <c r="EE438" s="58"/>
      <c r="EF438" s="58"/>
      <c r="EG438" s="58"/>
      <c r="EH438" s="58"/>
      <c r="EI438" s="58"/>
      <c r="EJ438" s="58"/>
      <c r="EK438" s="58"/>
      <c r="EL438" s="58"/>
      <c r="EM438" s="58"/>
      <c r="EN438" s="58"/>
      <c r="EO438" s="58"/>
    </row>
    <row r="439" spans="1:145" outlineLevel="1" x14ac:dyDescent="0.2">
      <c r="A439" s="16">
        <v>246</v>
      </c>
      <c r="B439" s="16">
        <v>0</v>
      </c>
      <c r="C439" s="1">
        <v>0.40979808437254717</v>
      </c>
      <c r="D439" s="1">
        <f t="shared" si="40"/>
        <v>-0.40979808437254717</v>
      </c>
      <c r="E439" s="1">
        <f t="shared" si="41"/>
        <v>1.0545811415052404</v>
      </c>
      <c r="F439" s="1">
        <f t="shared" si="42"/>
        <v>-1.0269280118417456</v>
      </c>
      <c r="G439" s="1">
        <f t="shared" si="43"/>
        <v>-0.83326790532276318</v>
      </c>
      <c r="H439" s="1">
        <v>0.47186018622468273</v>
      </c>
      <c r="I439" s="1">
        <f t="shared" si="44"/>
        <v>0.62034564250600177</v>
      </c>
      <c r="J439" s="1">
        <f t="shared" si="45"/>
        <v>-1.146595414497628</v>
      </c>
      <c r="AR439" s="58"/>
      <c r="AS439" s="58"/>
      <c r="AT439" s="58"/>
      <c r="AU439" s="58"/>
      <c r="AV439" s="58"/>
      <c r="AW439" s="58"/>
      <c r="AX439" s="58"/>
      <c r="AY439" s="71"/>
      <c r="AZ439" s="58"/>
      <c r="BA439" s="58"/>
      <c r="BB439" s="58"/>
      <c r="BC439" s="58">
        <f t="shared" si="46"/>
        <v>1</v>
      </c>
      <c r="BD439" s="58">
        <f t="shared" si="47"/>
        <v>0.40979808437254717</v>
      </c>
      <c r="BE439" s="58" t="e">
        <f t="shared" si="48"/>
        <v>#N/A</v>
      </c>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c r="CB439" s="58"/>
      <c r="CC439" s="58"/>
      <c r="CD439" s="58"/>
      <c r="CE439" s="58"/>
      <c r="CF439" s="58"/>
      <c r="CG439" s="58"/>
      <c r="CH439" s="58"/>
      <c r="CI439" s="58"/>
      <c r="CJ439" s="58"/>
      <c r="CK439" s="58"/>
      <c r="CL439" s="58"/>
      <c r="CM439" s="58"/>
      <c r="CN439" s="58"/>
      <c r="CO439" s="58"/>
      <c r="CP439" s="58"/>
      <c r="CQ439" s="58"/>
      <c r="CR439" s="58"/>
      <c r="CS439" s="58"/>
      <c r="CT439" s="58"/>
      <c r="CU439" s="58"/>
      <c r="CV439" s="58"/>
      <c r="CW439" s="58"/>
      <c r="CX439" s="58"/>
      <c r="CY439" s="58"/>
      <c r="CZ439" s="58"/>
      <c r="DA439" s="58"/>
      <c r="DB439" s="58"/>
      <c r="DC439" s="58"/>
      <c r="DD439" s="58"/>
      <c r="DE439" s="58"/>
      <c r="DF439" s="58"/>
      <c r="DG439" s="58"/>
      <c r="DH439" s="58"/>
      <c r="DI439" s="58"/>
      <c r="DJ439" s="58"/>
      <c r="DK439" s="58"/>
      <c r="DL439" s="58"/>
      <c r="DM439" s="58"/>
      <c r="DN439" s="58"/>
      <c r="DO439" s="58"/>
      <c r="DP439" s="58"/>
      <c r="DQ439" s="58"/>
      <c r="DR439" s="58"/>
      <c r="DS439" s="58"/>
      <c r="DT439" s="58"/>
      <c r="DU439" s="58"/>
      <c r="DV439" s="58"/>
      <c r="DW439" s="58"/>
      <c r="DX439" s="58"/>
      <c r="DY439" s="58"/>
      <c r="DZ439" s="58"/>
      <c r="EA439" s="58"/>
      <c r="EB439" s="58"/>
      <c r="EC439" s="58"/>
      <c r="ED439" s="58"/>
      <c r="EE439" s="58"/>
      <c r="EF439" s="58"/>
      <c r="EG439" s="58"/>
      <c r="EH439" s="58"/>
      <c r="EI439" s="58"/>
      <c r="EJ439" s="58"/>
      <c r="EK439" s="58"/>
      <c r="EL439" s="58"/>
      <c r="EM439" s="58"/>
      <c r="EN439" s="58"/>
      <c r="EO439" s="58"/>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1" xr:uid="{A0E24CA6-3E93-40CC-B5B5-4F19407BBA30}">
      <formula1>0</formula1>
      <formula2>1</formula2>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61" r:id="rId3" name="Spinner 21">
              <controlPr defaultSize="0" autoPict="0">
                <anchor moveWithCells="1" sizeWithCells="1">
                  <from>
                    <xdr:col>9</xdr:col>
                    <xdr:colOff>0</xdr:colOff>
                    <xdr:row>9</xdr:row>
                    <xdr:rowOff>0</xdr:rowOff>
                  </from>
                  <to>
                    <xdr:col>10</xdr:col>
                    <xdr:colOff>0</xdr:colOff>
                    <xdr:row>11</xdr:row>
                    <xdr:rowOff>114300</xdr:rowOff>
                  </to>
                </anchor>
              </controlPr>
            </control>
          </mc:Choice>
        </mc:AlternateContent>
        <mc:AlternateContent xmlns:mc="http://schemas.openxmlformats.org/markup-compatibility/2006">
          <mc:Choice Requires="x14">
            <control shapeId="10262" r:id="rId4" name="Spinner 22">
              <controlPr defaultSize="0" autoPict="0">
                <anchor moveWithCells="1" sizeWithCells="1">
                  <from>
                    <xdr:col>9</xdr:col>
                    <xdr:colOff>0</xdr:colOff>
                    <xdr:row>82</xdr:row>
                    <xdr:rowOff>0</xdr:rowOff>
                  </from>
                  <to>
                    <xdr:col>10</xdr:col>
                    <xdr:colOff>0</xdr:colOff>
                    <xdr:row>84</xdr:row>
                    <xdr:rowOff>121920</xdr:rowOff>
                  </to>
                </anchor>
              </controlPr>
            </control>
          </mc:Choice>
        </mc:AlternateContent>
        <mc:AlternateContent xmlns:mc="http://schemas.openxmlformats.org/markup-compatibility/2006">
          <mc:Choice Requires="x14">
            <control shapeId="10263" r:id="rId5" name="Spinner 23">
              <controlPr defaultSize="0" autoPict="0">
                <anchor moveWithCells="1" sizeWithCells="1">
                  <from>
                    <xdr:col>9</xdr:col>
                    <xdr:colOff>60960</xdr:colOff>
                    <xdr:row>49</xdr:row>
                    <xdr:rowOff>0</xdr:rowOff>
                  </from>
                  <to>
                    <xdr:col>10</xdr:col>
                    <xdr:colOff>60960</xdr:colOff>
                    <xdr:row>51</xdr:row>
                    <xdr:rowOff>121920</xdr:rowOff>
                  </to>
                </anchor>
              </controlPr>
            </control>
          </mc:Choice>
        </mc:AlternateContent>
        <mc:AlternateContent xmlns:mc="http://schemas.openxmlformats.org/markup-compatibility/2006">
          <mc:Choice Requires="x14">
            <control shapeId="10264" r:id="rId6" name="Spinner 24">
              <controlPr defaultSize="0" autoPict="0">
                <anchor moveWithCells="1" sizeWithCells="1">
                  <from>
                    <xdr:col>9</xdr:col>
                    <xdr:colOff>60960</xdr:colOff>
                    <xdr:row>67</xdr:row>
                    <xdr:rowOff>0</xdr:rowOff>
                  </from>
                  <to>
                    <xdr:col>10</xdr:col>
                    <xdr:colOff>60960</xdr:colOff>
                    <xdr:row>69</xdr:row>
                    <xdr:rowOff>121920</xdr:rowOff>
                  </to>
                </anchor>
              </controlPr>
            </control>
          </mc:Choice>
        </mc:AlternateContent>
        <mc:AlternateContent xmlns:mc="http://schemas.openxmlformats.org/markup-compatibility/2006">
          <mc:Choice Requires="x14">
            <control shapeId="10265" r:id="rId7" name="Spinner 25">
              <controlPr defaultSize="0" autoPict="0">
                <anchor moveWithCells="1" sizeWithCells="1">
                  <from>
                    <xdr:col>9</xdr:col>
                    <xdr:colOff>0</xdr:colOff>
                    <xdr:row>156</xdr:row>
                    <xdr:rowOff>0</xdr:rowOff>
                  </from>
                  <to>
                    <xdr:col>10</xdr:col>
                    <xdr:colOff>0</xdr:colOff>
                    <xdr:row>158</xdr:row>
                    <xdr:rowOff>121920</xdr:rowOff>
                  </to>
                </anchor>
              </controlPr>
            </control>
          </mc:Choice>
        </mc:AlternateContent>
        <mc:AlternateContent xmlns:mc="http://schemas.openxmlformats.org/markup-compatibility/2006">
          <mc:Choice Requires="x14">
            <control shapeId="10266" r:id="rId8" name="Spinner 26">
              <controlPr defaultSize="0" autoPict="0">
                <anchor moveWithCells="1" sizeWithCells="1">
                  <from>
                    <xdr:col>9</xdr:col>
                    <xdr:colOff>0</xdr:colOff>
                    <xdr:row>179</xdr:row>
                    <xdr:rowOff>0</xdr:rowOff>
                  </from>
                  <to>
                    <xdr:col>10</xdr:col>
                    <xdr:colOff>0</xdr:colOff>
                    <xdr:row>181</xdr:row>
                    <xdr:rowOff>121920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6CAF1-7A66-4CE5-A9DC-C18682CCD582}">
  <dimension ref="A1:EN437"/>
  <sheetViews>
    <sheetView showGridLines="0" showRowColHeaders="0" zoomScaleNormal="100" workbookViewId="0">
      <selection activeCell="E23" sqref="E23"/>
    </sheetView>
  </sheetViews>
  <sheetFormatPr defaultRowHeight="10.199999999999999" outlineLevelRow="1" x14ac:dyDescent="0.2"/>
  <cols>
    <col min="1" max="1" width="15.77734375" style="1" customWidth="1"/>
    <col min="2" max="9" width="9.77734375" style="1" customWidth="1"/>
    <col min="10" max="16384" width="8.88671875" style="1"/>
  </cols>
  <sheetData>
    <row r="1" spans="1:144" x14ac:dyDescent="0.2">
      <c r="A1" s="2" t="s">
        <v>81</v>
      </c>
      <c r="B1" s="1" t="s">
        <v>279</v>
      </c>
      <c r="F1" s="3"/>
      <c r="M1" s="3" t="s">
        <v>251</v>
      </c>
      <c r="R1" s="3" t="s">
        <v>83</v>
      </c>
      <c r="Z1" s="75" t="s">
        <v>280</v>
      </c>
      <c r="BZ1" s="4" t="s">
        <v>280</v>
      </c>
    </row>
    <row r="2" spans="1:144" x14ac:dyDescent="0.2">
      <c r="A2" s="2" t="s">
        <v>85</v>
      </c>
      <c r="C2" s="1" t="s">
        <v>4</v>
      </c>
      <c r="G2" s="6" t="s">
        <v>86</v>
      </c>
      <c r="H2" s="7" t="s">
        <v>87</v>
      </c>
      <c r="I2" s="10" t="s">
        <v>88</v>
      </c>
    </row>
    <row r="3" spans="1:144" outlineLevel="1" x14ac:dyDescent="0.2">
      <c r="A3" s="2" t="s">
        <v>89</v>
      </c>
    </row>
    <row r="4" spans="1:144" outlineLevel="1" x14ac:dyDescent="0.2">
      <c r="A4" s="1" t="s">
        <v>281</v>
      </c>
    </row>
    <row r="5" spans="1:144" outlineLevel="1" x14ac:dyDescent="0.2">
      <c r="A5" s="2" t="s">
        <v>91</v>
      </c>
    </row>
    <row r="6" spans="1:144" outlineLevel="1" x14ac:dyDescent="0.2">
      <c r="A6" s="1" t="s">
        <v>92</v>
      </c>
    </row>
    <row r="7" spans="1:144" outlineLevel="1" x14ac:dyDescent="0.2">
      <c r="A7" s="1" t="s">
        <v>282</v>
      </c>
    </row>
    <row r="8" spans="1:144" x14ac:dyDescent="0.2">
      <c r="A8" s="73"/>
      <c r="J8" s="3" t="s">
        <v>254</v>
      </c>
      <c r="K8" s="3" t="s">
        <v>300</v>
      </c>
    </row>
    <row r="9" spans="1:144" x14ac:dyDescent="0.2">
      <c r="A9" s="11" t="s">
        <v>283</v>
      </c>
      <c r="AQ9" s="58" t="s">
        <v>215</v>
      </c>
      <c r="AR9" s="58" t="s">
        <v>216</v>
      </c>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58"/>
      <c r="EI9" s="58"/>
      <c r="EJ9" s="58"/>
      <c r="EK9" s="58"/>
      <c r="EL9" s="58"/>
      <c r="EM9" s="58"/>
      <c r="EN9" s="58"/>
    </row>
    <row r="10" spans="1:144" ht="10.8" outlineLevel="1" thickBot="1" x14ac:dyDescent="0.25">
      <c r="A10" s="12"/>
      <c r="B10" s="13" t="s">
        <v>95</v>
      </c>
      <c r="C10" s="15" t="s">
        <v>96</v>
      </c>
      <c r="D10" s="15" t="s">
        <v>97</v>
      </c>
      <c r="E10" s="15" t="s">
        <v>98</v>
      </c>
      <c r="F10" s="15" t="s">
        <v>99</v>
      </c>
      <c r="G10" s="15" t="s">
        <v>100</v>
      </c>
      <c r="H10" s="15" t="s">
        <v>101</v>
      </c>
      <c r="I10" s="15" t="s">
        <v>102</v>
      </c>
      <c r="AQ10" s="58">
        <v>7</v>
      </c>
      <c r="AR10" s="58">
        <f>CHOOSE(AQ10,0,0.25,0.5,0.68,0.8,0.9,0.95,0.98,0.99,0.997,0.999)</f>
        <v>0.95</v>
      </c>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c r="EB10" s="58"/>
      <c r="EC10" s="58"/>
      <c r="ED10" s="58"/>
      <c r="EE10" s="58"/>
      <c r="EF10" s="58"/>
      <c r="EG10" s="58"/>
      <c r="EH10" s="58"/>
      <c r="EI10" s="58"/>
      <c r="EJ10" s="58"/>
      <c r="EK10" s="58"/>
      <c r="EL10" s="58"/>
      <c r="EM10" s="58"/>
      <c r="EN10" s="58"/>
    </row>
    <row r="11" spans="1:144" outlineLevel="1" x14ac:dyDescent="0.2">
      <c r="B11" s="17">
        <f xml:space="preserve"> 1 - $C$28 / $C$29</f>
        <v>0.72060711266834632</v>
      </c>
      <c r="C11" s="17">
        <f xml:space="preserve"> MAX(0,1 - ($C$28 + 2*($B$27+1))/$C$29)</f>
        <v>0.58084267462433958</v>
      </c>
      <c r="D11" s="18">
        <v>0.14165836000397519</v>
      </c>
      <c r="E11" s="18">
        <v>7.3170731707317069E-2</v>
      </c>
      <c r="F11" s="19">
        <v>246</v>
      </c>
      <c r="G11" s="19">
        <v>100</v>
      </c>
      <c r="H11" s="17">
        <f>_xlfn.NORM.S.INV(1-(1-I11)/2)</f>
        <v>1.9599639845400536</v>
      </c>
      <c r="I11" s="20">
        <f>$AR$10</f>
        <v>0.95</v>
      </c>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58"/>
      <c r="CM11" s="58"/>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58"/>
    </row>
    <row r="12" spans="1:144" x14ac:dyDescent="0.2">
      <c r="A12" s="73"/>
      <c r="AQ12" s="58"/>
      <c r="AR12" s="58"/>
      <c r="AS12" s="58"/>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58"/>
      <c r="CM12" s="58"/>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58"/>
      <c r="EN12" s="58"/>
    </row>
    <row r="13" spans="1:144" x14ac:dyDescent="0.2">
      <c r="A13" s="11" t="s">
        <v>284</v>
      </c>
      <c r="AQ13" s="58" t="s">
        <v>115</v>
      </c>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row>
    <row r="14" spans="1:144" ht="10.8" outlineLevel="1" thickBot="1" x14ac:dyDescent="0.25">
      <c r="A14" s="15" t="s">
        <v>104</v>
      </c>
      <c r="B14" s="15" t="s">
        <v>105</v>
      </c>
      <c r="C14" s="15" t="s">
        <v>106</v>
      </c>
      <c r="D14" s="15" t="s">
        <v>107</v>
      </c>
      <c r="E14" s="15" t="s">
        <v>108</v>
      </c>
      <c r="F14" s="15" t="str">
        <f>IF($I$11&gt;99%,("Lower"&amp;TEXT($I$11,"0.0%")),("Lower"&amp;TEXT($I$11,"0%")))</f>
        <v>Lower95%</v>
      </c>
      <c r="G14" s="15" t="str">
        <f>IF($I$11&gt;99%,("Upper"&amp;TEXT($I$11,"0.0%")),("Upper"&amp;TEXT($I$11,"0%")))</f>
        <v>Upper95%</v>
      </c>
      <c r="H14" s="15" t="s">
        <v>110</v>
      </c>
      <c r="I14" s="15" t="s">
        <v>109</v>
      </c>
      <c r="AQ14" s="58" t="s">
        <v>9</v>
      </c>
      <c r="AR14" s="58" t="s">
        <v>112</v>
      </c>
      <c r="AS14" s="58" t="s">
        <v>13</v>
      </c>
      <c r="AT14" s="58" t="s">
        <v>113</v>
      </c>
      <c r="AU14" s="58" t="s">
        <v>20</v>
      </c>
      <c r="AV14" s="58" t="s">
        <v>27</v>
      </c>
      <c r="AW14" s="58" t="s">
        <v>26</v>
      </c>
      <c r="AX14" s="58" t="s">
        <v>114</v>
      </c>
      <c r="AY14" s="58" t="s">
        <v>111</v>
      </c>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c r="EB14" s="58"/>
      <c r="EC14" s="58"/>
      <c r="ED14" s="58"/>
      <c r="EE14" s="58"/>
      <c r="EF14" s="58"/>
      <c r="EG14" s="58"/>
      <c r="EH14" s="58"/>
      <c r="EI14" s="58"/>
      <c r="EJ14" s="58"/>
      <c r="EK14" s="58"/>
      <c r="EL14" s="58"/>
      <c r="EM14" s="58"/>
      <c r="EN14" s="58"/>
    </row>
    <row r="15" spans="1:144" outlineLevel="1" x14ac:dyDescent="0.2">
      <c r="A15" s="21" t="s">
        <v>111</v>
      </c>
      <c r="B15" s="14">
        <v>-24.992420316417785</v>
      </c>
      <c r="C15" s="14">
        <v>9.375403824857413</v>
      </c>
      <c r="D15" s="14">
        <f t="shared" ref="D15:D23" si="0">B15 / C15</f>
        <v>-2.6657433411192701</v>
      </c>
      <c r="E15" s="14">
        <f t="shared" ref="E15:E23" si="1">2*(1-_xlfn.NORM.S.DIST(ABS(B15)/C15,1))</f>
        <v>7.6818314713158475E-3</v>
      </c>
      <c r="F15" s="14">
        <f t="shared" ref="F15:F23" si="2">B15 - $H$11 * C15</f>
        <v>-43.367874153657382</v>
      </c>
      <c r="G15" s="14">
        <f t="shared" ref="G15:G23" si="3">B15 + $H$11 * C15</f>
        <v>-6.6169664791781919</v>
      </c>
      <c r="H15" s="14"/>
      <c r="I15" s="14"/>
      <c r="AQ15" s="58">
        <v>53.82546581898545</v>
      </c>
      <c r="AR15" s="58">
        <v>-12.15924122735094</v>
      </c>
      <c r="AS15" s="58">
        <v>19.576145230039174</v>
      </c>
      <c r="AT15" s="58">
        <v>9.350253543834917</v>
      </c>
      <c r="AU15" s="58">
        <v>-6.5373348255874664</v>
      </c>
      <c r="AV15" s="58">
        <v>12.421559404783215</v>
      </c>
      <c r="AW15" s="58">
        <v>-10.995664590041756</v>
      </c>
      <c r="AX15" s="58">
        <v>-16.041551221932053</v>
      </c>
      <c r="AY15" s="58">
        <v>-67.165062855270605</v>
      </c>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58"/>
    </row>
    <row r="16" spans="1:144" outlineLevel="1" x14ac:dyDescent="0.2">
      <c r="A16" s="21" t="s">
        <v>9</v>
      </c>
      <c r="B16" s="14">
        <v>20.986489847845817</v>
      </c>
      <c r="C16" s="14">
        <v>7.3365840701913481</v>
      </c>
      <c r="D16" s="76">
        <f t="shared" si="0"/>
        <v>2.8605260495976927</v>
      </c>
      <c r="E16" s="14">
        <f t="shared" si="1"/>
        <v>4.2293880536523609E-3</v>
      </c>
      <c r="F16" s="14">
        <f t="shared" si="2"/>
        <v>6.6070493007204991</v>
      </c>
      <c r="G16" s="14">
        <f t="shared" si="3"/>
        <v>35.365930394971137</v>
      </c>
      <c r="H16" s="14">
        <v>5.3577137622297393</v>
      </c>
      <c r="I16" s="77">
        <f>(B16*0.277399343819621)/(PI()/SQRT(3))</f>
        <v>3.2096375308453426</v>
      </c>
      <c r="AQ16" s="58">
        <v>-12.159241227350982</v>
      </c>
      <c r="AR16" s="58">
        <v>4.2922569441629355</v>
      </c>
      <c r="AS16" s="58">
        <v>-4.8010871954225935</v>
      </c>
      <c r="AT16" s="58">
        <v>-2.4987491832203812</v>
      </c>
      <c r="AU16" s="58">
        <v>1.9183622283695199</v>
      </c>
      <c r="AV16" s="58">
        <v>-3.2538608782288674</v>
      </c>
      <c r="AW16" s="58">
        <v>3.1839916614870405</v>
      </c>
      <c r="AX16" s="58">
        <v>3.8365004851360323</v>
      </c>
      <c r="AY16" s="58">
        <v>13.752203099273888</v>
      </c>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58"/>
      <c r="EC16" s="58"/>
      <c r="ED16" s="58"/>
      <c r="EE16" s="58"/>
      <c r="EF16" s="58"/>
      <c r="EG16" s="58"/>
      <c r="EH16" s="58"/>
      <c r="EI16" s="58"/>
      <c r="EJ16" s="58"/>
      <c r="EK16" s="58"/>
      <c r="EL16" s="58"/>
      <c r="EM16" s="58"/>
      <c r="EN16" s="58"/>
    </row>
    <row r="17" spans="1:144" outlineLevel="1" x14ac:dyDescent="0.2">
      <c r="A17" s="21" t="s">
        <v>112</v>
      </c>
      <c r="B17" s="14">
        <v>-6.5295359665206929</v>
      </c>
      <c r="C17" s="14">
        <v>2.0717762775364852</v>
      </c>
      <c r="D17" s="178">
        <f t="shared" si="0"/>
        <v>-3.1516607450901288</v>
      </c>
      <c r="E17" s="14">
        <f t="shared" si="1"/>
        <v>1.6234477620757914E-3</v>
      </c>
      <c r="F17" s="14">
        <f t="shared" si="2"/>
        <v>-10.590142854516662</v>
      </c>
      <c r="G17" s="14">
        <f t="shared" si="3"/>
        <v>-2.4689290785247238</v>
      </c>
      <c r="H17" s="14">
        <v>1.2620238641247008</v>
      </c>
      <c r="I17" s="79">
        <f>(B17*0.239773412201199)/(PI()/SQRT(3))</f>
        <v>-0.86316554612098306</v>
      </c>
      <c r="AQ17" s="58">
        <v>19.576145230039167</v>
      </c>
      <c r="AR17" s="58">
        <v>-4.8010871954225784</v>
      </c>
      <c r="AS17" s="58">
        <v>8.7590509384206463</v>
      </c>
      <c r="AT17" s="58">
        <v>3.9433434845860122</v>
      </c>
      <c r="AU17" s="58">
        <v>-2.3414800334880641</v>
      </c>
      <c r="AV17" s="58">
        <v>4.9895073565181045</v>
      </c>
      <c r="AW17" s="58">
        <v>-3.998909978657486</v>
      </c>
      <c r="AX17" s="58">
        <v>-6.0308000518068372</v>
      </c>
      <c r="AY17" s="58">
        <v>-24.971258162907585</v>
      </c>
      <c r="AZ17" s="58"/>
      <c r="BA17" s="58"/>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58"/>
      <c r="EI17" s="58"/>
      <c r="EJ17" s="58"/>
      <c r="EK17" s="58"/>
      <c r="EL17" s="58"/>
      <c r="EM17" s="58"/>
      <c r="EN17" s="58"/>
    </row>
    <row r="18" spans="1:144" outlineLevel="1" x14ac:dyDescent="0.2">
      <c r="A18" s="21" t="s">
        <v>13</v>
      </c>
      <c r="B18" s="14">
        <v>8.2876527642638163</v>
      </c>
      <c r="C18" s="14">
        <v>2.9595693839510919</v>
      </c>
      <c r="D18" s="80">
        <f t="shared" si="0"/>
        <v>2.8002900723346493</v>
      </c>
      <c r="E18" s="14">
        <f t="shared" si="1"/>
        <v>5.1056704182350643E-3</v>
      </c>
      <c r="F18" s="14">
        <f t="shared" si="2"/>
        <v>2.487003361972282</v>
      </c>
      <c r="G18" s="14">
        <f t="shared" si="3"/>
        <v>14.088302166555351</v>
      </c>
      <c r="H18" s="14">
        <v>1.782370564187483</v>
      </c>
      <c r="I18" s="77">
        <f>(B18*0.337078676542325)/(PI()/SQRT(3))</f>
        <v>1.5401874543052543</v>
      </c>
      <c r="AQ18" s="58">
        <v>9.3502535438349152</v>
      </c>
      <c r="AR18" s="58">
        <v>-2.4987491832203745</v>
      </c>
      <c r="AS18" s="58">
        <v>3.9433434845860127</v>
      </c>
      <c r="AT18" s="58">
        <v>3.2933980790412343</v>
      </c>
      <c r="AU18" s="58">
        <v>-1.3152812104988336</v>
      </c>
      <c r="AV18" s="58">
        <v>2.0883620865914594</v>
      </c>
      <c r="AW18" s="58">
        <v>-1.6027616242332958</v>
      </c>
      <c r="AX18" s="58">
        <v>-3.0527225201279378</v>
      </c>
      <c r="AY18" s="58">
        <v>-11.843297634116105</v>
      </c>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row>
    <row r="19" spans="1:144" outlineLevel="1" x14ac:dyDescent="0.2">
      <c r="A19" s="21" t="s">
        <v>113</v>
      </c>
      <c r="B19" s="14">
        <v>2.7842881940081106</v>
      </c>
      <c r="C19" s="14">
        <v>1.8147721837854012</v>
      </c>
      <c r="D19" s="179">
        <f t="shared" si="0"/>
        <v>1.5342356571723581</v>
      </c>
      <c r="E19" s="14">
        <f t="shared" si="1"/>
        <v>0.12497168844245854</v>
      </c>
      <c r="F19" s="14">
        <f t="shared" si="2"/>
        <v>-0.77259992635637875</v>
      </c>
      <c r="G19" s="14">
        <f t="shared" si="3"/>
        <v>6.3411763143725999</v>
      </c>
      <c r="H19" s="14">
        <v>1.357754897701646</v>
      </c>
      <c r="I19" s="77">
        <f>(B19*0.467865676261602)/(PI()/SQRT(3))</f>
        <v>0.71820119936296523</v>
      </c>
      <c r="AQ19" s="58">
        <v>-6.5373348255874975</v>
      </c>
      <c r="AR19" s="58">
        <v>1.9183622283695216</v>
      </c>
      <c r="AS19" s="58">
        <v>-2.3414800334880757</v>
      </c>
      <c r="AT19" s="58">
        <v>-1.3152812104988389</v>
      </c>
      <c r="AU19" s="58">
        <v>2.1028076189001044</v>
      </c>
      <c r="AV19" s="58">
        <v>-1.9367735947904454</v>
      </c>
      <c r="AW19" s="58">
        <v>2.1150470533937797</v>
      </c>
      <c r="AX19" s="58">
        <v>2.0038834311060705</v>
      </c>
      <c r="AY19" s="58">
        <v>6.8067683766873657</v>
      </c>
      <c r="AZ19" s="58"/>
      <c r="BA19" s="58"/>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58"/>
      <c r="EI19" s="58"/>
      <c r="EJ19" s="58"/>
      <c r="EK19" s="58"/>
      <c r="EL19" s="58"/>
      <c r="EM19" s="58"/>
      <c r="EN19" s="58"/>
    </row>
    <row r="20" spans="1:144" outlineLevel="1" x14ac:dyDescent="0.2">
      <c r="A20" s="21" t="s">
        <v>20</v>
      </c>
      <c r="B20" s="14">
        <v>-4.3010563528921741</v>
      </c>
      <c r="C20" s="14">
        <v>1.4501060716030756</v>
      </c>
      <c r="D20" s="145">
        <f t="shared" si="0"/>
        <v>-2.9660287872165143</v>
      </c>
      <c r="E20" s="14">
        <f t="shared" si="1"/>
        <v>3.0167225093018502E-3</v>
      </c>
      <c r="F20" s="14">
        <f t="shared" si="2"/>
        <v>-7.1432120269970625</v>
      </c>
      <c r="G20" s="14">
        <f t="shared" si="3"/>
        <v>-1.4589006787872858</v>
      </c>
      <c r="H20" s="14">
        <v>1.0783655772381264</v>
      </c>
      <c r="I20" s="79">
        <f>(B20*0.393935274924194)/(PI()/SQRT(3))</f>
        <v>-0.93413739703033549</v>
      </c>
      <c r="AQ20" s="58">
        <v>12.421559404783217</v>
      </c>
      <c r="AR20" s="58">
        <v>-3.2538608782288581</v>
      </c>
      <c r="AS20" s="58">
        <v>4.9895073565181063</v>
      </c>
      <c r="AT20" s="58">
        <v>2.0883620865914598</v>
      </c>
      <c r="AU20" s="58">
        <v>-1.9367735947904383</v>
      </c>
      <c r="AV20" s="58">
        <v>4.809376827115722</v>
      </c>
      <c r="AW20" s="58">
        <v>-3.1484111681742704</v>
      </c>
      <c r="AX20" s="58">
        <v>-3.7400423083733885</v>
      </c>
      <c r="AY20" s="58">
        <v>-16.191707605291008</v>
      </c>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58"/>
      <c r="EN20" s="58"/>
    </row>
    <row r="21" spans="1:144" outlineLevel="1" x14ac:dyDescent="0.2">
      <c r="A21" s="21" t="s">
        <v>27</v>
      </c>
      <c r="B21" s="14">
        <v>7.4245046143149658</v>
      </c>
      <c r="C21" s="14">
        <v>2.1930291441555725</v>
      </c>
      <c r="D21" s="180">
        <f t="shared" si="0"/>
        <v>3.3855020276868126</v>
      </c>
      <c r="E21" s="14">
        <f t="shared" si="1"/>
        <v>7.1048184618049959E-4</v>
      </c>
      <c r="F21" s="14">
        <f t="shared" si="2"/>
        <v>3.126246474723346</v>
      </c>
      <c r="G21" s="14">
        <f t="shared" si="3"/>
        <v>11.722762753906586</v>
      </c>
      <c r="H21" s="14">
        <v>1.034655017808344</v>
      </c>
      <c r="I21" s="77">
        <f>(B21*0.497279808122101)/(PI()/SQRT(3))</f>
        <v>2.0355372831255667</v>
      </c>
      <c r="AQ21" s="58">
        <v>-10.995664590041805</v>
      </c>
      <c r="AR21" s="58">
        <v>3.1839916614870432</v>
      </c>
      <c r="AS21" s="58">
        <v>-3.9989099786575046</v>
      </c>
      <c r="AT21" s="58">
        <v>-1.6027616242333043</v>
      </c>
      <c r="AU21" s="58">
        <v>2.1150470533937793</v>
      </c>
      <c r="AV21" s="58">
        <v>-3.1484111681742815</v>
      </c>
      <c r="AW21" s="58">
        <v>3.9023932916652715</v>
      </c>
      <c r="AX21" s="58">
        <v>3.2973783547689224</v>
      </c>
      <c r="AY21" s="58">
        <v>11.991028656872784</v>
      </c>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row>
    <row r="22" spans="1:144" outlineLevel="1" x14ac:dyDescent="0.2">
      <c r="A22" s="21" t="s">
        <v>26</v>
      </c>
      <c r="B22" s="14">
        <v>-6.9347809777415552</v>
      </c>
      <c r="C22" s="14">
        <v>1.9754476180514813</v>
      </c>
      <c r="D22" s="181">
        <f t="shared" si="0"/>
        <v>-3.5104858839951438</v>
      </c>
      <c r="E22" s="14">
        <f t="shared" si="1"/>
        <v>4.4728855585329796E-4</v>
      </c>
      <c r="F22" s="14">
        <f t="shared" si="2"/>
        <v>-10.806587162467894</v>
      </c>
      <c r="G22" s="14">
        <f t="shared" si="3"/>
        <v>-3.0629747930152162</v>
      </c>
      <c r="H22" s="14">
        <v>1.024155994334444</v>
      </c>
      <c r="I22" s="79">
        <f>(B22*0.260947463860013)/(PI()/SQRT(3))</f>
        <v>-0.99769221681822284</v>
      </c>
      <c r="AQ22" s="58">
        <v>-16.041551221932068</v>
      </c>
      <c r="AR22" s="58">
        <v>3.8365004851360234</v>
      </c>
      <c r="AS22" s="58">
        <v>-6.0308000518068434</v>
      </c>
      <c r="AT22" s="58">
        <v>-3.0527225201279404</v>
      </c>
      <c r="AU22" s="58">
        <v>2.0038834311060629</v>
      </c>
      <c r="AV22" s="58">
        <v>-3.7400423083733911</v>
      </c>
      <c r="AW22" s="58">
        <v>3.2973783547689108</v>
      </c>
      <c r="AX22" s="58">
        <v>5.0275609079499262</v>
      </c>
      <c r="AY22" s="58">
        <v>19.90753288074243</v>
      </c>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row>
    <row r="23" spans="1:144" outlineLevel="1" x14ac:dyDescent="0.2">
      <c r="A23" s="21" t="s">
        <v>114</v>
      </c>
      <c r="B23" s="14">
        <v>-6.0284936810419589</v>
      </c>
      <c r="C23" s="14">
        <v>2.2422223145687239</v>
      </c>
      <c r="D23" s="182">
        <f t="shared" si="0"/>
        <v>-2.6886244249163571</v>
      </c>
      <c r="E23" s="14">
        <f t="shared" si="1"/>
        <v>7.1747091612952563E-3</v>
      </c>
      <c r="F23" s="14">
        <f t="shared" si="2"/>
        <v>-10.423168662928695</v>
      </c>
      <c r="G23" s="14">
        <f t="shared" si="3"/>
        <v>-1.6338186991552215</v>
      </c>
      <c r="H23" s="14">
        <v>5.8247801672188366</v>
      </c>
      <c r="I23" s="79">
        <f>(B23*1)/(PI()/SQRT(3))</f>
        <v>-3.3236827622261162</v>
      </c>
      <c r="AQ23" s="58">
        <v>-67.16506285527052</v>
      </c>
      <c r="AR23" s="58">
        <v>13.752203099273819</v>
      </c>
      <c r="AS23" s="58">
        <v>-24.97125816290756</v>
      </c>
      <c r="AT23" s="58">
        <v>-11.843297634116093</v>
      </c>
      <c r="AU23" s="58">
        <v>6.8067683766873159</v>
      </c>
      <c r="AV23" s="58">
        <v>-16.191707605290986</v>
      </c>
      <c r="AW23" s="58">
        <v>11.991028656872704</v>
      </c>
      <c r="AX23" s="58">
        <v>19.907532880742387</v>
      </c>
      <c r="AY23" s="58">
        <v>87.898196879151001</v>
      </c>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row>
    <row r="24" spans="1:144" x14ac:dyDescent="0.2">
      <c r="A24" s="73"/>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c r="CB24" s="58"/>
      <c r="CC24" s="58"/>
      <c r="CD24" s="58"/>
      <c r="CE24" s="58"/>
      <c r="CF24" s="58"/>
      <c r="CG24" s="58"/>
      <c r="CH24" s="58"/>
      <c r="CI24" s="58"/>
      <c r="CJ24" s="58"/>
      <c r="CK24" s="58"/>
      <c r="CL24" s="58"/>
      <c r="CM24" s="58"/>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row>
    <row r="25" spans="1:144" x14ac:dyDescent="0.2">
      <c r="A25" s="11" t="s">
        <v>285</v>
      </c>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c r="EL25" s="58"/>
      <c r="EM25" s="58"/>
      <c r="EN25" s="58"/>
    </row>
    <row r="26" spans="1:144" ht="10.8" hidden="1" outlineLevel="1" thickBot="1" x14ac:dyDescent="0.25">
      <c r="A26" s="24" t="s">
        <v>117</v>
      </c>
      <c r="B26" s="15" t="s">
        <v>118</v>
      </c>
      <c r="C26" s="15" t="s">
        <v>119</v>
      </c>
      <c r="D26" s="12"/>
      <c r="E26" s="15" t="s">
        <v>108</v>
      </c>
      <c r="F26" s="15" t="s">
        <v>120</v>
      </c>
      <c r="G26" s="15" t="s">
        <v>121</v>
      </c>
      <c r="H26" s="12"/>
      <c r="I26" s="15" t="s">
        <v>122</v>
      </c>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row>
    <row r="27" spans="1:144" hidden="1" outlineLevel="1" x14ac:dyDescent="0.2">
      <c r="A27" s="21" t="s">
        <v>123</v>
      </c>
      <c r="B27" s="19">
        <v>8</v>
      </c>
      <c r="C27" s="18">
        <f>C29 - C28</f>
        <v>92.805639328268626</v>
      </c>
      <c r="D27" s="5" t="s">
        <v>124</v>
      </c>
      <c r="E27" s="18">
        <f>_xlfn.CHISQ.DIST.RT(C27,B27)</f>
        <v>1.2512967997069306E-16</v>
      </c>
      <c r="F27" s="18">
        <f>C28+2*(1+B27)</f>
        <v>53.982486262966944</v>
      </c>
      <c r="G27" s="18">
        <f>$AR$60</f>
        <v>0.98403996101364521</v>
      </c>
      <c r="H27" s="18" t="s">
        <v>125</v>
      </c>
      <c r="I27" s="18">
        <f>1-C28/C29</f>
        <v>0.72060711266834632</v>
      </c>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c r="CE27" s="58"/>
      <c r="CF27" s="58"/>
      <c r="CG27" s="58"/>
      <c r="CH27" s="58"/>
      <c r="CI27" s="58"/>
      <c r="CJ27" s="58"/>
      <c r="CK27" s="58"/>
      <c r="CL27" s="58"/>
      <c r="CM27" s="58"/>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row>
    <row r="28" spans="1:144" hidden="1" outlineLevel="1" x14ac:dyDescent="0.2">
      <c r="A28" s="21" t="s">
        <v>126</v>
      </c>
      <c r="B28" s="19">
        <v>237</v>
      </c>
      <c r="C28" s="18">
        <v>35.982486262966944</v>
      </c>
      <c r="D28" s="5" t="s">
        <v>127</v>
      </c>
      <c r="E28" s="18"/>
      <c r="F28" s="18"/>
      <c r="G28" s="18"/>
      <c r="H28" s="18" t="s">
        <v>128</v>
      </c>
      <c r="I28" s="18">
        <f>1-EXP(((C28/2)-(C29/2))*(2/$F$11))</f>
        <v>0.31426134721157306</v>
      </c>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row>
    <row r="29" spans="1:144" hidden="1" outlineLevel="1" x14ac:dyDescent="0.2">
      <c r="A29" s="21" t="s">
        <v>129</v>
      </c>
      <c r="B29" s="19">
        <v>245</v>
      </c>
      <c r="C29" s="18">
        <f>-2*(($F$11*(1-$E$11))*LN(1-$E$11)+$F$11*$E$11*LN($E$11))</f>
        <v>128.78812559123557</v>
      </c>
      <c r="D29" s="5" t="s">
        <v>130</v>
      </c>
      <c r="E29" s="18"/>
      <c r="F29" s="18"/>
      <c r="G29" s="18"/>
      <c r="H29" s="18" t="s">
        <v>131</v>
      </c>
      <c r="I29" s="18">
        <f xml:space="preserve"> I28/(1-(($E$11^$E$11)*((1-$E$11)^(1-$E$11)))^2)</f>
        <v>0.77105385438981411</v>
      </c>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row>
    <row r="30" spans="1:144" collapsed="1" x14ac:dyDescent="0.2">
      <c r="A30" s="73"/>
      <c r="B30" s="16"/>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row>
    <row r="31" spans="1:144" x14ac:dyDescent="0.2">
      <c r="A31" s="11" t="s">
        <v>286</v>
      </c>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row>
    <row r="32" spans="1:144" ht="10.8" hidden="1" outlineLevel="1" thickBot="1" x14ac:dyDescent="0.25">
      <c r="A32" s="26" t="s">
        <v>104</v>
      </c>
      <c r="B32" s="12" t="s">
        <v>133</v>
      </c>
      <c r="AQ32" s="58"/>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row>
    <row r="33" spans="1:144" ht="10.8" hidden="1" outlineLevel="1" thickBot="1" x14ac:dyDescent="0.25">
      <c r="A33" s="25" t="s">
        <v>111</v>
      </c>
      <c r="B33" s="27">
        <v>1</v>
      </c>
      <c r="C33" s="28" t="s">
        <v>134</v>
      </c>
      <c r="D33" s="18"/>
      <c r="E33" s="18"/>
      <c r="F33" s="18"/>
      <c r="G33" s="18"/>
      <c r="H33" s="18"/>
      <c r="I33" s="18"/>
      <c r="J33" s="18"/>
      <c r="AQ33" s="58"/>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c r="EB33" s="58"/>
      <c r="EC33" s="58"/>
      <c r="ED33" s="58"/>
      <c r="EE33" s="58"/>
      <c r="EF33" s="58"/>
      <c r="EG33" s="58"/>
      <c r="EH33" s="58"/>
      <c r="EI33" s="58"/>
      <c r="EJ33" s="58"/>
      <c r="EK33" s="58"/>
      <c r="EL33" s="58"/>
      <c r="EM33" s="58"/>
      <c r="EN33" s="58"/>
    </row>
    <row r="34" spans="1:144" ht="10.8" hidden="1" outlineLevel="1" thickBot="1" x14ac:dyDescent="0.25">
      <c r="A34" s="25" t="s">
        <v>9</v>
      </c>
      <c r="B34" s="27">
        <v>-0.9764714364890813</v>
      </c>
      <c r="C34" s="27">
        <v>1</v>
      </c>
      <c r="D34" s="28" t="s">
        <v>135</v>
      </c>
      <c r="E34" s="18"/>
      <c r="F34" s="18"/>
      <c r="G34" s="18"/>
      <c r="H34" s="18"/>
      <c r="I34" s="18"/>
      <c r="J34" s="18"/>
      <c r="AQ34" s="58"/>
      <c r="AR34" s="58"/>
      <c r="AS34" s="58"/>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c r="EA34" s="58"/>
      <c r="EB34" s="58"/>
      <c r="EC34" s="58"/>
      <c r="ED34" s="58"/>
      <c r="EE34" s="58"/>
      <c r="EF34" s="58"/>
      <c r="EG34" s="58"/>
      <c r="EH34" s="58"/>
      <c r="EI34" s="58"/>
      <c r="EJ34" s="58"/>
      <c r="EK34" s="58"/>
      <c r="EL34" s="58"/>
      <c r="EM34" s="58"/>
      <c r="EN34" s="58"/>
    </row>
    <row r="35" spans="1:144" ht="10.8" hidden="1" outlineLevel="1" thickBot="1" x14ac:dyDescent="0.25">
      <c r="A35" s="25" t="s">
        <v>112</v>
      </c>
      <c r="B35" s="27">
        <v>0.70801007631502344</v>
      </c>
      <c r="C35" s="183">
        <v>-0.79996266780281666</v>
      </c>
      <c r="D35" s="27">
        <v>1</v>
      </c>
      <c r="E35" s="28" t="s">
        <v>136</v>
      </c>
      <c r="F35" s="18"/>
      <c r="G35" s="18"/>
      <c r="H35" s="18"/>
      <c r="I35" s="18"/>
      <c r="J35" s="18"/>
      <c r="AQ35" s="5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c r="EA35" s="58"/>
      <c r="EB35" s="58"/>
      <c r="EC35" s="58"/>
      <c r="ED35" s="58"/>
      <c r="EE35" s="58"/>
      <c r="EF35" s="58"/>
      <c r="EG35" s="58"/>
      <c r="EH35" s="58"/>
      <c r="EI35" s="58"/>
      <c r="EJ35" s="58"/>
      <c r="EK35" s="58"/>
      <c r="EL35" s="58"/>
      <c r="EM35" s="58"/>
      <c r="EN35" s="58"/>
    </row>
    <row r="36" spans="1:144" ht="10.8" hidden="1" outlineLevel="1" thickBot="1" x14ac:dyDescent="0.25">
      <c r="A36" s="25" t="s">
        <v>13</v>
      </c>
      <c r="B36" s="27">
        <v>-0.89995732366210024</v>
      </c>
      <c r="C36" s="184">
        <v>0.90158100621361326</v>
      </c>
      <c r="D36" s="129">
        <v>-0.78301162805976776</v>
      </c>
      <c r="E36" s="27">
        <v>1</v>
      </c>
      <c r="F36" s="28" t="s">
        <v>137</v>
      </c>
      <c r="G36" s="18"/>
      <c r="H36" s="18"/>
      <c r="I36" s="18"/>
      <c r="J36" s="18"/>
      <c r="AQ36" s="58"/>
      <c r="AR36" s="58"/>
      <c r="AS36" s="5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58"/>
      <c r="CZ36" s="58"/>
      <c r="DA36" s="58"/>
      <c r="DB36" s="58"/>
      <c r="DC36" s="58"/>
      <c r="DD36" s="58"/>
      <c r="DE36" s="58"/>
      <c r="DF36" s="58"/>
      <c r="DG36" s="58"/>
      <c r="DH36" s="58"/>
      <c r="DI36" s="58"/>
      <c r="DJ36" s="58"/>
      <c r="DK36" s="58"/>
      <c r="DL36" s="58"/>
      <c r="DM36" s="58"/>
      <c r="DN36" s="58"/>
      <c r="DO36" s="58"/>
      <c r="DP36" s="58"/>
      <c r="DQ36" s="58"/>
      <c r="DR36" s="58"/>
      <c r="DS36" s="58"/>
      <c r="DT36" s="58"/>
      <c r="DU36" s="58"/>
      <c r="DV36" s="58"/>
      <c r="DW36" s="58"/>
      <c r="DX36" s="58"/>
      <c r="DY36" s="58"/>
      <c r="DZ36" s="58"/>
      <c r="EA36" s="58"/>
      <c r="EB36" s="58"/>
      <c r="EC36" s="58"/>
      <c r="ED36" s="58"/>
      <c r="EE36" s="58"/>
      <c r="EF36" s="58"/>
      <c r="EG36" s="58"/>
      <c r="EH36" s="58"/>
      <c r="EI36" s="58"/>
      <c r="EJ36" s="58"/>
      <c r="EK36" s="58"/>
      <c r="EL36" s="58"/>
      <c r="EM36" s="58"/>
      <c r="EN36" s="58"/>
    </row>
    <row r="37" spans="1:144" ht="10.8" hidden="1" outlineLevel="1" thickBot="1" x14ac:dyDescent="0.25">
      <c r="A37" s="25" t="s">
        <v>113</v>
      </c>
      <c r="B37" s="27">
        <v>-0.69608222951528287</v>
      </c>
      <c r="C37" s="93">
        <v>0.70227526943688401</v>
      </c>
      <c r="D37" s="166">
        <v>-0.66459595748306044</v>
      </c>
      <c r="E37" s="168">
        <v>0.73419930317053883</v>
      </c>
      <c r="F37" s="27">
        <v>1</v>
      </c>
      <c r="G37" s="28" t="s">
        <v>138</v>
      </c>
      <c r="H37" s="18"/>
      <c r="I37" s="18"/>
      <c r="J37" s="1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c r="EA37" s="58"/>
      <c r="EB37" s="58"/>
      <c r="EC37" s="58"/>
      <c r="ED37" s="58"/>
      <c r="EE37" s="58"/>
      <c r="EF37" s="58"/>
      <c r="EG37" s="58"/>
      <c r="EH37" s="58"/>
      <c r="EI37" s="58"/>
      <c r="EJ37" s="58"/>
      <c r="EK37" s="58"/>
      <c r="EL37" s="58"/>
      <c r="EM37" s="58"/>
      <c r="EN37" s="58"/>
    </row>
    <row r="38" spans="1:144" ht="10.8" hidden="1" outlineLevel="1" thickBot="1" x14ac:dyDescent="0.25">
      <c r="A38" s="25" t="s">
        <v>20</v>
      </c>
      <c r="B38" s="27">
        <v>0.50066959548626977</v>
      </c>
      <c r="C38" s="185">
        <v>-0.61447902010424227</v>
      </c>
      <c r="D38" s="186">
        <v>0.63853982351804017</v>
      </c>
      <c r="E38" s="187">
        <v>-0.54558467370131125</v>
      </c>
      <c r="F38" s="188">
        <v>-0.49980055167304854</v>
      </c>
      <c r="G38" s="27">
        <v>1</v>
      </c>
      <c r="H38" s="28" t="s">
        <v>142</v>
      </c>
      <c r="I38" s="18"/>
      <c r="J38" s="18"/>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58"/>
      <c r="DD38" s="58"/>
      <c r="DE38" s="58"/>
      <c r="DF38" s="58"/>
      <c r="DG38" s="58"/>
      <c r="DH38" s="58"/>
      <c r="DI38" s="58"/>
      <c r="DJ38" s="58"/>
      <c r="DK38" s="58"/>
      <c r="DL38" s="58"/>
      <c r="DM38" s="58"/>
      <c r="DN38" s="58"/>
      <c r="DO38" s="58"/>
      <c r="DP38" s="58"/>
      <c r="DQ38" s="58"/>
      <c r="DR38" s="58"/>
      <c r="DS38" s="58"/>
      <c r="DT38" s="58"/>
      <c r="DU38" s="58"/>
      <c r="DV38" s="58"/>
      <c r="DW38" s="58"/>
      <c r="DX38" s="58"/>
      <c r="DY38" s="58"/>
      <c r="DZ38" s="58"/>
      <c r="EA38" s="58"/>
      <c r="EB38" s="58"/>
      <c r="EC38" s="58"/>
      <c r="ED38" s="58"/>
      <c r="EE38" s="58"/>
      <c r="EF38" s="58"/>
      <c r="EG38" s="58"/>
      <c r="EH38" s="58"/>
      <c r="EI38" s="58"/>
      <c r="EJ38" s="58"/>
      <c r="EK38" s="58"/>
      <c r="EL38" s="58"/>
      <c r="EM38" s="58"/>
      <c r="EN38" s="58"/>
    </row>
    <row r="39" spans="1:144" ht="10.8" hidden="1" outlineLevel="1" thickBot="1" x14ac:dyDescent="0.25">
      <c r="A39" s="25" t="s">
        <v>27</v>
      </c>
      <c r="B39" s="27">
        <v>-0.78751396934574946</v>
      </c>
      <c r="C39" s="160">
        <v>0.77203647460175195</v>
      </c>
      <c r="D39" s="189">
        <v>-0.71616273840150957</v>
      </c>
      <c r="E39" s="190">
        <v>0.76874930833155553</v>
      </c>
      <c r="F39" s="191">
        <v>0.52473409409607952</v>
      </c>
      <c r="G39" s="154">
        <v>-0.60902438414013804</v>
      </c>
      <c r="H39" s="27">
        <v>1</v>
      </c>
      <c r="I39" s="28" t="s">
        <v>143</v>
      </c>
      <c r="J39" s="1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58"/>
      <c r="DD39" s="58"/>
      <c r="DE39" s="58"/>
      <c r="DF39" s="58"/>
      <c r="DG39" s="58"/>
      <c r="DH39" s="58"/>
      <c r="DI39" s="58"/>
      <c r="DJ39" s="58"/>
      <c r="DK39" s="58"/>
      <c r="DL39" s="58"/>
      <c r="DM39" s="58"/>
      <c r="DN39" s="58"/>
      <c r="DO39" s="58"/>
      <c r="DP39" s="58"/>
      <c r="DQ39" s="58"/>
      <c r="DR39" s="58"/>
      <c r="DS39" s="58"/>
      <c r="DT39" s="58"/>
      <c r="DU39" s="58"/>
      <c r="DV39" s="58"/>
      <c r="DW39" s="58"/>
      <c r="DX39" s="58"/>
      <c r="DY39" s="58"/>
      <c r="DZ39" s="58"/>
      <c r="EA39" s="58"/>
      <c r="EB39" s="58"/>
      <c r="EC39" s="58"/>
      <c r="ED39" s="58"/>
      <c r="EE39" s="58"/>
      <c r="EF39" s="58"/>
      <c r="EG39" s="58"/>
      <c r="EH39" s="58"/>
      <c r="EI39" s="58"/>
      <c r="EJ39" s="58"/>
      <c r="EK39" s="58"/>
      <c r="EL39" s="58"/>
      <c r="EM39" s="58"/>
      <c r="EN39" s="58"/>
    </row>
    <row r="40" spans="1:144" ht="10.8" hidden="1" outlineLevel="1" thickBot="1" x14ac:dyDescent="0.25">
      <c r="A40" s="25" t="s">
        <v>26</v>
      </c>
      <c r="B40" s="27">
        <v>0.64744210531578117</v>
      </c>
      <c r="C40" s="192">
        <v>-0.75868599458496522</v>
      </c>
      <c r="D40" s="193">
        <v>0.77797124936389173</v>
      </c>
      <c r="E40" s="194">
        <v>-0.68398658410388058</v>
      </c>
      <c r="F40" s="195">
        <v>-0.44707594500982012</v>
      </c>
      <c r="G40" s="196">
        <v>0.73833719008486609</v>
      </c>
      <c r="H40" s="197">
        <v>-0.72674411362198321</v>
      </c>
      <c r="I40" s="27">
        <v>1</v>
      </c>
      <c r="J40" s="28" t="s">
        <v>144</v>
      </c>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c r="EA40" s="58"/>
      <c r="EB40" s="58"/>
      <c r="EC40" s="58"/>
      <c r="ED40" s="58"/>
      <c r="EE40" s="58"/>
      <c r="EF40" s="58"/>
      <c r="EG40" s="58"/>
      <c r="EH40" s="58"/>
      <c r="EI40" s="58"/>
      <c r="EJ40" s="58"/>
      <c r="EK40" s="58"/>
      <c r="EL40" s="58"/>
      <c r="EM40" s="58"/>
      <c r="EN40" s="58"/>
    </row>
    <row r="41" spans="1:144" hidden="1" outlineLevel="1" x14ac:dyDescent="0.2">
      <c r="A41" s="25" t="s">
        <v>114</v>
      </c>
      <c r="B41" s="27">
        <v>0.94699740358102036</v>
      </c>
      <c r="C41" s="198">
        <v>-0.97515531797518573</v>
      </c>
      <c r="D41" s="199">
        <v>0.82587388056043298</v>
      </c>
      <c r="E41" s="200">
        <v>-0.90879877620682925</v>
      </c>
      <c r="F41" s="164">
        <v>-0.75021638702962079</v>
      </c>
      <c r="G41" s="201">
        <v>0.61630261870914682</v>
      </c>
      <c r="H41" s="192">
        <v>-0.76059495685778511</v>
      </c>
      <c r="I41" s="202">
        <v>0.74443124722177323</v>
      </c>
      <c r="J41" s="27">
        <v>1</v>
      </c>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c r="EA41" s="58"/>
      <c r="EB41" s="58"/>
      <c r="EC41" s="58"/>
      <c r="ED41" s="58"/>
      <c r="EE41" s="58"/>
      <c r="EF41" s="58"/>
      <c r="EG41" s="58"/>
      <c r="EH41" s="58"/>
      <c r="EI41" s="58"/>
      <c r="EJ41" s="58"/>
      <c r="EK41" s="58"/>
      <c r="EL41" s="58"/>
      <c r="EM41" s="58"/>
      <c r="EN41" s="58"/>
    </row>
    <row r="42" spans="1:144" hidden="1" outlineLevel="1" x14ac:dyDescent="0.2">
      <c r="A42" s="1" t="s">
        <v>145</v>
      </c>
      <c r="C42" s="131"/>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c r="EB42" s="58"/>
      <c r="EC42" s="58"/>
      <c r="ED42" s="58"/>
      <c r="EE42" s="58"/>
      <c r="EF42" s="58"/>
      <c r="EG42" s="58"/>
      <c r="EH42" s="58"/>
      <c r="EI42" s="58"/>
      <c r="EJ42" s="58"/>
      <c r="EK42" s="58"/>
      <c r="EL42" s="58"/>
      <c r="EM42" s="58"/>
      <c r="EN42" s="58"/>
    </row>
    <row r="43" spans="1:144" hidden="1" outlineLevel="1" x14ac:dyDescent="0.2">
      <c r="A43" s="1" t="s">
        <v>146</v>
      </c>
      <c r="C43" s="131"/>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58"/>
      <c r="EN43" s="58"/>
    </row>
    <row r="44" spans="1:144" hidden="1" outlineLevel="1" x14ac:dyDescent="0.2">
      <c r="A44" s="1" t="s">
        <v>147</v>
      </c>
      <c r="C44" s="131"/>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58"/>
      <c r="EN44" s="58"/>
    </row>
    <row r="45" spans="1:144" collapsed="1" x14ac:dyDescent="0.2">
      <c r="A45" s="73"/>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c r="CB45" s="58"/>
      <c r="CC45" s="58"/>
      <c r="CD45" s="58"/>
      <c r="CE45" s="58"/>
      <c r="CF45" s="58"/>
      <c r="CG45" s="58"/>
      <c r="CH45" s="58"/>
      <c r="CI45" s="58"/>
      <c r="CJ45" s="58"/>
      <c r="CK45" s="58"/>
      <c r="CL45" s="58"/>
      <c r="CM45" s="58"/>
      <c r="CN45" s="58"/>
      <c r="CO45" s="58"/>
      <c r="CP45" s="58"/>
      <c r="CQ45" s="58"/>
      <c r="CR45" s="58"/>
      <c r="CS45" s="58"/>
      <c r="CT45" s="58"/>
      <c r="CU45" s="58"/>
      <c r="CV45" s="58"/>
      <c r="CW45" s="58"/>
      <c r="CX45" s="58"/>
      <c r="CY45" s="58"/>
      <c r="CZ45" s="58"/>
      <c r="DA45" s="58"/>
      <c r="DB45" s="58"/>
      <c r="DC45" s="58"/>
      <c r="DD45" s="58"/>
      <c r="DE45" s="58"/>
      <c r="DF45" s="58"/>
      <c r="DG45" s="58"/>
      <c r="DH45" s="58"/>
      <c r="DI45" s="58"/>
      <c r="DJ45" s="58"/>
      <c r="DK45" s="58"/>
      <c r="DL45" s="58"/>
      <c r="DM45" s="58"/>
      <c r="DN45" s="58"/>
      <c r="DO45" s="58"/>
      <c r="DP45" s="58"/>
      <c r="DQ45" s="58"/>
      <c r="DR45" s="58"/>
      <c r="DS45" s="58"/>
      <c r="DT45" s="58"/>
      <c r="DU45" s="58"/>
      <c r="DV45" s="58"/>
      <c r="DW45" s="58"/>
      <c r="DX45" s="58"/>
      <c r="DY45" s="58"/>
      <c r="DZ45" s="58"/>
      <c r="EA45" s="58"/>
      <c r="EB45" s="58"/>
      <c r="EC45" s="58"/>
      <c r="ED45" s="58"/>
      <c r="EE45" s="58"/>
      <c r="EF45" s="58"/>
      <c r="EG45" s="58"/>
      <c r="EH45" s="58"/>
      <c r="EI45" s="58"/>
      <c r="EJ45" s="58"/>
      <c r="EK45" s="58"/>
      <c r="EL45" s="58"/>
      <c r="EM45" s="58"/>
      <c r="EN45" s="58"/>
    </row>
    <row r="46" spans="1:144" x14ac:dyDescent="0.2">
      <c r="A46" s="11" t="s">
        <v>287</v>
      </c>
      <c r="AQ46" s="58" t="s">
        <v>187</v>
      </c>
      <c r="AR46" s="58"/>
      <c r="AS46" s="58"/>
      <c r="AT46" s="58">
        <v>7</v>
      </c>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58"/>
      <c r="DD46" s="58"/>
      <c r="DE46" s="58"/>
      <c r="DF46" s="58"/>
      <c r="DG46" s="58"/>
      <c r="DH46" s="58"/>
      <c r="DI46" s="58"/>
      <c r="DJ46" s="58"/>
      <c r="DK46" s="58"/>
      <c r="DL46" s="58"/>
      <c r="DM46" s="58"/>
      <c r="DN46" s="58"/>
      <c r="DO46" s="58"/>
      <c r="DP46" s="58"/>
      <c r="DQ46" s="58"/>
      <c r="DR46" s="58"/>
      <c r="DS46" s="58"/>
      <c r="DT46" s="58"/>
      <c r="DU46" s="58"/>
      <c r="DV46" s="58"/>
      <c r="DW46" s="58"/>
      <c r="DX46" s="58"/>
      <c r="DY46" s="58"/>
      <c r="DZ46" s="58"/>
      <c r="EA46" s="58"/>
      <c r="EB46" s="58"/>
      <c r="EC46" s="58"/>
      <c r="ED46" s="58"/>
      <c r="EE46" s="58"/>
      <c r="EF46" s="58"/>
      <c r="EG46" s="58"/>
      <c r="EH46" s="58"/>
      <c r="EI46" s="58"/>
      <c r="EJ46" s="58"/>
      <c r="EK46" s="58"/>
      <c r="EL46" s="58"/>
      <c r="EM46" s="58"/>
      <c r="EN46" s="58"/>
    </row>
    <row r="47" spans="1:144" outlineLevel="1" x14ac:dyDescent="0.2">
      <c r="A47" s="9"/>
      <c r="B47" s="29"/>
      <c r="C47" s="35" t="str">
        <f>"Cutoff value for prediction of "&amp;$I$2&amp;":"</f>
        <v>Cutoff value for prediction of 1:</v>
      </c>
      <c r="D47" s="36">
        <f>$AT$46/20</f>
        <v>0.35</v>
      </c>
      <c r="E47" s="35" t="s">
        <v>149</v>
      </c>
      <c r="F47" s="37">
        <v>0.14165836000397519</v>
      </c>
      <c r="G47" s="29"/>
      <c r="H47" s="29"/>
      <c r="I47" s="30"/>
      <c r="AQ47" s="58" t="s">
        <v>188</v>
      </c>
      <c r="AR47" s="58">
        <v>-9.9999999999999995E-8</v>
      </c>
      <c r="AS47" s="58">
        <v>9.9999000000000008E-3</v>
      </c>
      <c r="AT47" s="58">
        <v>1.9999900000000001E-2</v>
      </c>
      <c r="AU47" s="58">
        <v>2.9999900000000003E-2</v>
      </c>
      <c r="AV47" s="58">
        <v>3.9999900000000005E-2</v>
      </c>
      <c r="AW47" s="58">
        <v>4.9999900000000007E-2</v>
      </c>
      <c r="AX47" s="58">
        <v>5.9999900000000009E-2</v>
      </c>
      <c r="AY47" s="58">
        <v>6.9999900000000004E-2</v>
      </c>
      <c r="AZ47" s="58">
        <v>7.9999899999999999E-2</v>
      </c>
      <c r="BA47" s="58">
        <v>8.9999899999999994E-2</v>
      </c>
      <c r="BB47" s="58">
        <v>9.9999899999999989E-2</v>
      </c>
      <c r="BC47" s="58">
        <v>0.10999989999999998</v>
      </c>
      <c r="BD47" s="58">
        <v>0.11999989999999998</v>
      </c>
      <c r="BE47" s="58">
        <v>0.12999989999999997</v>
      </c>
      <c r="BF47" s="58">
        <v>0.13999989999999998</v>
      </c>
      <c r="BG47" s="58">
        <v>0.14999989999999999</v>
      </c>
      <c r="BH47" s="58">
        <v>0.1599999</v>
      </c>
      <c r="BI47" s="58">
        <v>0.16999990000000001</v>
      </c>
      <c r="BJ47" s="58">
        <v>0.17999990000000002</v>
      </c>
      <c r="BK47" s="58">
        <v>0.18999990000000003</v>
      </c>
      <c r="BL47" s="58">
        <v>0.19999990000000004</v>
      </c>
      <c r="BM47" s="58">
        <v>0.20999990000000004</v>
      </c>
      <c r="BN47" s="58">
        <v>0.21999990000000005</v>
      </c>
      <c r="BO47" s="58">
        <v>0.22999990000000006</v>
      </c>
      <c r="BP47" s="58">
        <v>0.23999990000000007</v>
      </c>
      <c r="BQ47" s="58">
        <v>0.24999990000000008</v>
      </c>
      <c r="BR47" s="58">
        <v>0.25999990000000006</v>
      </c>
      <c r="BS47" s="58">
        <v>0.26999990000000007</v>
      </c>
      <c r="BT47" s="58">
        <v>0.27999990000000008</v>
      </c>
      <c r="BU47" s="58">
        <v>0.28999990000000009</v>
      </c>
      <c r="BV47" s="58">
        <v>0.2999999000000001</v>
      </c>
      <c r="BW47" s="58">
        <v>0.30999990000000011</v>
      </c>
      <c r="BX47" s="58">
        <v>0.31999990000000011</v>
      </c>
      <c r="BY47" s="58">
        <v>0.32999990000000012</v>
      </c>
      <c r="BZ47" s="58">
        <v>0.33999990000000013</v>
      </c>
      <c r="CA47" s="58">
        <v>0.34999990000000014</v>
      </c>
      <c r="CB47" s="58">
        <v>0.35999990000000015</v>
      </c>
      <c r="CC47" s="58">
        <v>0.36999990000000016</v>
      </c>
      <c r="CD47" s="58">
        <v>0.37999990000000017</v>
      </c>
      <c r="CE47" s="58">
        <v>0.38999990000000018</v>
      </c>
      <c r="CF47" s="58">
        <v>0.39999990000000019</v>
      </c>
      <c r="CG47" s="58">
        <v>0.40999990000000019</v>
      </c>
      <c r="CH47" s="58">
        <v>0.4199999000000002</v>
      </c>
      <c r="CI47" s="58">
        <v>0.42999990000000021</v>
      </c>
      <c r="CJ47" s="58">
        <v>0.43999990000000022</v>
      </c>
      <c r="CK47" s="58">
        <v>0.44999990000000023</v>
      </c>
      <c r="CL47" s="58">
        <v>0.45999990000000024</v>
      </c>
      <c r="CM47" s="58">
        <v>0.46999990000000025</v>
      </c>
      <c r="CN47" s="58">
        <v>0.47999990000000026</v>
      </c>
      <c r="CO47" s="58">
        <v>0.48999990000000027</v>
      </c>
      <c r="CP47" s="58">
        <v>0.49999990000000027</v>
      </c>
      <c r="CQ47" s="58">
        <v>0.50999990000000028</v>
      </c>
      <c r="CR47" s="58">
        <v>0.51999990000000029</v>
      </c>
      <c r="CS47" s="58">
        <v>0.5299999000000003</v>
      </c>
      <c r="CT47" s="58">
        <v>0.53999990000000031</v>
      </c>
      <c r="CU47" s="58">
        <v>0.54999990000000032</v>
      </c>
      <c r="CV47" s="58">
        <v>0.55999990000000033</v>
      </c>
      <c r="CW47" s="58">
        <v>0.56999990000000034</v>
      </c>
      <c r="CX47" s="58">
        <v>0.57999990000000035</v>
      </c>
      <c r="CY47" s="58">
        <v>0.58999990000000035</v>
      </c>
      <c r="CZ47" s="58">
        <v>0.59999990000000036</v>
      </c>
      <c r="DA47" s="58">
        <v>0.60999990000000037</v>
      </c>
      <c r="DB47" s="58">
        <v>0.61999990000000038</v>
      </c>
      <c r="DC47" s="58">
        <v>0.62999990000000039</v>
      </c>
      <c r="DD47" s="58">
        <v>0.6399999000000004</v>
      </c>
      <c r="DE47" s="58">
        <v>0.64999990000000041</v>
      </c>
      <c r="DF47" s="58">
        <v>0.65999990000000042</v>
      </c>
      <c r="DG47" s="58">
        <v>0.66999990000000043</v>
      </c>
      <c r="DH47" s="58">
        <v>0.67999990000000043</v>
      </c>
      <c r="DI47" s="58">
        <v>0.68999990000000044</v>
      </c>
      <c r="DJ47" s="58">
        <v>0.69999990000000045</v>
      </c>
      <c r="DK47" s="58">
        <v>0.70999990000000046</v>
      </c>
      <c r="DL47" s="58">
        <v>0.71999990000000047</v>
      </c>
      <c r="DM47" s="58">
        <v>0.72999990000000048</v>
      </c>
      <c r="DN47" s="58">
        <v>0.73999990000000049</v>
      </c>
      <c r="DO47" s="58">
        <v>0.7499999000000005</v>
      </c>
      <c r="DP47" s="58">
        <v>0.75999990000000051</v>
      </c>
      <c r="DQ47" s="58">
        <v>0.76999990000000051</v>
      </c>
      <c r="DR47" s="58">
        <v>0.77999990000000052</v>
      </c>
      <c r="DS47" s="58">
        <v>0.78999990000000053</v>
      </c>
      <c r="DT47" s="58">
        <v>0.79999990000000054</v>
      </c>
      <c r="DU47" s="58">
        <v>0.80999990000000055</v>
      </c>
      <c r="DV47" s="58">
        <v>0.81999990000000056</v>
      </c>
      <c r="DW47" s="58">
        <v>0.82999990000000057</v>
      </c>
      <c r="DX47" s="58">
        <v>0.83999990000000058</v>
      </c>
      <c r="DY47" s="58">
        <v>0.84999990000000059</v>
      </c>
      <c r="DZ47" s="58">
        <v>0.85999990000000059</v>
      </c>
      <c r="EA47" s="58">
        <v>0.8699999000000006</v>
      </c>
      <c r="EB47" s="58">
        <v>0.87999990000000061</v>
      </c>
      <c r="EC47" s="58">
        <v>0.88999990000000062</v>
      </c>
      <c r="ED47" s="58">
        <v>0.89999990000000063</v>
      </c>
      <c r="EE47" s="58">
        <v>0.90999990000000064</v>
      </c>
      <c r="EF47" s="58">
        <v>0.91999990000000065</v>
      </c>
      <c r="EG47" s="58">
        <v>0.92999990000000066</v>
      </c>
      <c r="EH47" s="58">
        <v>0.93999990000000067</v>
      </c>
      <c r="EI47" s="58">
        <v>0.94999990000000067</v>
      </c>
      <c r="EJ47" s="58">
        <v>0.95999990000000068</v>
      </c>
      <c r="EK47" s="58">
        <v>0.96999990000000069</v>
      </c>
      <c r="EL47" s="58">
        <v>0.9799999000000007</v>
      </c>
      <c r="EM47" s="58">
        <v>0.98999990000000071</v>
      </c>
      <c r="EN47" s="58">
        <v>0.99999990000000072</v>
      </c>
    </row>
    <row r="48" spans="1:144" outlineLevel="1" x14ac:dyDescent="0.2">
      <c r="A48" s="8"/>
      <c r="B48" s="38" t="s">
        <v>150</v>
      </c>
      <c r="C48" s="31"/>
      <c r="D48" s="31"/>
      <c r="E48" s="31"/>
      <c r="F48" s="31"/>
      <c r="G48" s="38" t="s">
        <v>150</v>
      </c>
      <c r="H48" s="31"/>
      <c r="I48" s="32"/>
      <c r="AQ48" s="70" t="s">
        <v>189</v>
      </c>
      <c r="AR48" s="58">
        <v>246</v>
      </c>
      <c r="AS48" s="58">
        <v>56</v>
      </c>
      <c r="AT48" s="58">
        <v>47</v>
      </c>
      <c r="AU48" s="58">
        <v>43</v>
      </c>
      <c r="AV48" s="58">
        <v>42</v>
      </c>
      <c r="AW48" s="58">
        <v>40</v>
      </c>
      <c r="AX48" s="58">
        <v>36</v>
      </c>
      <c r="AY48" s="58">
        <v>36</v>
      </c>
      <c r="AZ48" s="58">
        <v>33</v>
      </c>
      <c r="BA48" s="58">
        <v>33</v>
      </c>
      <c r="BB48" s="58">
        <v>31</v>
      </c>
      <c r="BC48" s="58">
        <v>28</v>
      </c>
      <c r="BD48" s="58">
        <v>28</v>
      </c>
      <c r="BE48" s="58">
        <v>28</v>
      </c>
      <c r="BF48" s="58">
        <v>28</v>
      </c>
      <c r="BG48" s="58">
        <v>26</v>
      </c>
      <c r="BH48" s="58">
        <v>26</v>
      </c>
      <c r="BI48" s="58">
        <v>25</v>
      </c>
      <c r="BJ48" s="58">
        <v>25</v>
      </c>
      <c r="BK48" s="58">
        <v>24</v>
      </c>
      <c r="BL48" s="58">
        <v>23</v>
      </c>
      <c r="BM48" s="58">
        <v>23</v>
      </c>
      <c r="BN48" s="58">
        <v>23</v>
      </c>
      <c r="BO48" s="58">
        <v>22</v>
      </c>
      <c r="BP48" s="58">
        <v>22</v>
      </c>
      <c r="BQ48" s="58">
        <v>22</v>
      </c>
      <c r="BR48" s="58">
        <v>22</v>
      </c>
      <c r="BS48" s="58">
        <v>22</v>
      </c>
      <c r="BT48" s="58">
        <v>22</v>
      </c>
      <c r="BU48" s="58">
        <v>22</v>
      </c>
      <c r="BV48" s="58">
        <v>22</v>
      </c>
      <c r="BW48" s="58">
        <v>21</v>
      </c>
      <c r="BX48" s="58">
        <v>21</v>
      </c>
      <c r="BY48" s="58">
        <v>21</v>
      </c>
      <c r="BZ48" s="58">
        <v>21</v>
      </c>
      <c r="CA48" s="58">
        <v>21</v>
      </c>
      <c r="CB48" s="58">
        <v>21</v>
      </c>
      <c r="CC48" s="58">
        <v>21</v>
      </c>
      <c r="CD48" s="58">
        <v>17</v>
      </c>
      <c r="CE48" s="58">
        <v>17</v>
      </c>
      <c r="CF48" s="58">
        <v>17</v>
      </c>
      <c r="CG48" s="58">
        <v>17</v>
      </c>
      <c r="CH48" s="58">
        <v>16</v>
      </c>
      <c r="CI48" s="58">
        <v>16</v>
      </c>
      <c r="CJ48" s="58">
        <v>16</v>
      </c>
      <c r="CK48" s="58">
        <v>16</v>
      </c>
      <c r="CL48" s="58">
        <v>16</v>
      </c>
      <c r="CM48" s="58">
        <v>16</v>
      </c>
      <c r="CN48" s="58">
        <v>15</v>
      </c>
      <c r="CO48" s="58">
        <v>15</v>
      </c>
      <c r="CP48" s="58">
        <v>15</v>
      </c>
      <c r="CQ48" s="58">
        <v>14</v>
      </c>
      <c r="CR48" s="58">
        <v>14</v>
      </c>
      <c r="CS48" s="58">
        <v>14</v>
      </c>
      <c r="CT48" s="58">
        <v>14</v>
      </c>
      <c r="CU48" s="58">
        <v>14</v>
      </c>
      <c r="CV48" s="58">
        <v>14</v>
      </c>
      <c r="CW48" s="58">
        <v>14</v>
      </c>
      <c r="CX48" s="58">
        <v>14</v>
      </c>
      <c r="CY48" s="58">
        <v>14</v>
      </c>
      <c r="CZ48" s="58">
        <v>14</v>
      </c>
      <c r="DA48" s="58">
        <v>13</v>
      </c>
      <c r="DB48" s="58">
        <v>13</v>
      </c>
      <c r="DC48" s="58">
        <v>13</v>
      </c>
      <c r="DD48" s="58">
        <v>13</v>
      </c>
      <c r="DE48" s="58">
        <v>13</v>
      </c>
      <c r="DF48" s="58">
        <v>11</v>
      </c>
      <c r="DG48" s="58">
        <v>11</v>
      </c>
      <c r="DH48" s="58">
        <v>11</v>
      </c>
      <c r="DI48" s="58">
        <v>11</v>
      </c>
      <c r="DJ48" s="58">
        <v>10</v>
      </c>
      <c r="DK48" s="58">
        <v>10</v>
      </c>
      <c r="DL48" s="58">
        <v>10</v>
      </c>
      <c r="DM48" s="58">
        <v>10</v>
      </c>
      <c r="DN48" s="58">
        <v>10</v>
      </c>
      <c r="DO48" s="58">
        <v>10</v>
      </c>
      <c r="DP48" s="58">
        <v>10</v>
      </c>
      <c r="DQ48" s="58">
        <v>10</v>
      </c>
      <c r="DR48" s="58">
        <v>10</v>
      </c>
      <c r="DS48" s="58">
        <v>10</v>
      </c>
      <c r="DT48" s="58">
        <v>9</v>
      </c>
      <c r="DU48" s="58">
        <v>9</v>
      </c>
      <c r="DV48" s="58">
        <v>9</v>
      </c>
      <c r="DW48" s="58">
        <v>9</v>
      </c>
      <c r="DX48" s="58">
        <v>9</v>
      </c>
      <c r="DY48" s="58">
        <v>9</v>
      </c>
      <c r="DZ48" s="58">
        <v>9</v>
      </c>
      <c r="EA48" s="58">
        <v>9</v>
      </c>
      <c r="EB48" s="58">
        <v>9</v>
      </c>
      <c r="EC48" s="58">
        <v>9</v>
      </c>
      <c r="ED48" s="58">
        <v>8</v>
      </c>
      <c r="EE48" s="58">
        <v>8</v>
      </c>
      <c r="EF48" s="58">
        <v>8</v>
      </c>
      <c r="EG48" s="58">
        <v>8</v>
      </c>
      <c r="EH48" s="58">
        <v>8</v>
      </c>
      <c r="EI48" s="58">
        <v>8</v>
      </c>
      <c r="EJ48" s="58">
        <v>8</v>
      </c>
      <c r="EK48" s="58">
        <v>8</v>
      </c>
      <c r="EL48" s="58">
        <v>7</v>
      </c>
      <c r="EM48" s="58">
        <v>5</v>
      </c>
      <c r="EN48" s="58">
        <v>0</v>
      </c>
    </row>
    <row r="49" spans="1:144" outlineLevel="1" x14ac:dyDescent="0.2">
      <c r="A49" s="39" t="s">
        <v>151</v>
      </c>
      <c r="B49" s="31" t="str">
        <f>"# "&amp;$H$2</f>
        <v># 0</v>
      </c>
      <c r="C49" s="31" t="str">
        <f>"# "&amp;$I$2</f>
        <v># 1</v>
      </c>
      <c r="D49" s="31" t="s">
        <v>152</v>
      </c>
      <c r="E49" s="31"/>
      <c r="F49" s="38" t="s">
        <v>153</v>
      </c>
      <c r="G49" s="31" t="str">
        <f>"% "&amp;$H$2</f>
        <v>% 0</v>
      </c>
      <c r="H49" s="31" t="str">
        <f>"% "&amp;$I$2</f>
        <v>% 1</v>
      </c>
      <c r="I49" s="32" t="s">
        <v>152</v>
      </c>
      <c r="AQ49" s="70" t="s">
        <v>190</v>
      </c>
      <c r="AR49" s="58">
        <v>18</v>
      </c>
      <c r="AS49" s="58">
        <v>18</v>
      </c>
      <c r="AT49" s="58">
        <v>17</v>
      </c>
      <c r="AU49" s="58">
        <v>17</v>
      </c>
      <c r="AV49" s="58">
        <v>17</v>
      </c>
      <c r="AW49" s="58">
        <v>17</v>
      </c>
      <c r="AX49" s="58">
        <v>17</v>
      </c>
      <c r="AY49" s="58">
        <v>17</v>
      </c>
      <c r="AZ49" s="58">
        <v>16</v>
      </c>
      <c r="BA49" s="58">
        <v>16</v>
      </c>
      <c r="BB49" s="58">
        <v>16</v>
      </c>
      <c r="BC49" s="58">
        <v>16</v>
      </c>
      <c r="BD49" s="58">
        <v>16</v>
      </c>
      <c r="BE49" s="58">
        <v>16</v>
      </c>
      <c r="BF49" s="58">
        <v>16</v>
      </c>
      <c r="BG49" s="58">
        <v>16</v>
      </c>
      <c r="BH49" s="58">
        <v>16</v>
      </c>
      <c r="BI49" s="58">
        <v>16</v>
      </c>
      <c r="BJ49" s="58">
        <v>16</v>
      </c>
      <c r="BK49" s="58">
        <v>16</v>
      </c>
      <c r="BL49" s="58">
        <v>16</v>
      </c>
      <c r="BM49" s="58">
        <v>16</v>
      </c>
      <c r="BN49" s="58">
        <v>16</v>
      </c>
      <c r="BO49" s="58">
        <v>16</v>
      </c>
      <c r="BP49" s="58">
        <v>16</v>
      </c>
      <c r="BQ49" s="58">
        <v>16</v>
      </c>
      <c r="BR49" s="58">
        <v>16</v>
      </c>
      <c r="BS49" s="58">
        <v>16</v>
      </c>
      <c r="BT49" s="58">
        <v>16</v>
      </c>
      <c r="BU49" s="58">
        <v>16</v>
      </c>
      <c r="BV49" s="58">
        <v>16</v>
      </c>
      <c r="BW49" s="58">
        <v>16</v>
      </c>
      <c r="BX49" s="58">
        <v>16</v>
      </c>
      <c r="BY49" s="58">
        <v>16</v>
      </c>
      <c r="BZ49" s="58">
        <v>16</v>
      </c>
      <c r="CA49" s="58">
        <v>16</v>
      </c>
      <c r="CB49" s="58">
        <v>16</v>
      </c>
      <c r="CC49" s="58">
        <v>16</v>
      </c>
      <c r="CD49" s="58">
        <v>13</v>
      </c>
      <c r="CE49" s="58">
        <v>13</v>
      </c>
      <c r="CF49" s="58">
        <v>13</v>
      </c>
      <c r="CG49" s="58">
        <v>13</v>
      </c>
      <c r="CH49" s="58">
        <v>13</v>
      </c>
      <c r="CI49" s="58">
        <v>13</v>
      </c>
      <c r="CJ49" s="58">
        <v>13</v>
      </c>
      <c r="CK49" s="58">
        <v>13</v>
      </c>
      <c r="CL49" s="58">
        <v>13</v>
      </c>
      <c r="CM49" s="58">
        <v>13</v>
      </c>
      <c r="CN49" s="58">
        <v>13</v>
      </c>
      <c r="CO49" s="58">
        <v>13</v>
      </c>
      <c r="CP49" s="58">
        <v>13</v>
      </c>
      <c r="CQ49" s="58">
        <v>13</v>
      </c>
      <c r="CR49" s="58">
        <v>13</v>
      </c>
      <c r="CS49" s="58">
        <v>13</v>
      </c>
      <c r="CT49" s="58">
        <v>13</v>
      </c>
      <c r="CU49" s="58">
        <v>13</v>
      </c>
      <c r="CV49" s="58">
        <v>13</v>
      </c>
      <c r="CW49" s="58">
        <v>13</v>
      </c>
      <c r="CX49" s="58">
        <v>13</v>
      </c>
      <c r="CY49" s="58">
        <v>13</v>
      </c>
      <c r="CZ49" s="58">
        <v>13</v>
      </c>
      <c r="DA49" s="58">
        <v>13</v>
      </c>
      <c r="DB49" s="58">
        <v>13</v>
      </c>
      <c r="DC49" s="58">
        <v>13</v>
      </c>
      <c r="DD49" s="58">
        <v>13</v>
      </c>
      <c r="DE49" s="58">
        <v>13</v>
      </c>
      <c r="DF49" s="58">
        <v>11</v>
      </c>
      <c r="DG49" s="58">
        <v>11</v>
      </c>
      <c r="DH49" s="58">
        <v>11</v>
      </c>
      <c r="DI49" s="58">
        <v>11</v>
      </c>
      <c r="DJ49" s="58">
        <v>10</v>
      </c>
      <c r="DK49" s="58">
        <v>10</v>
      </c>
      <c r="DL49" s="58">
        <v>10</v>
      </c>
      <c r="DM49" s="58">
        <v>10</v>
      </c>
      <c r="DN49" s="58">
        <v>10</v>
      </c>
      <c r="DO49" s="58">
        <v>10</v>
      </c>
      <c r="DP49" s="58">
        <v>10</v>
      </c>
      <c r="DQ49" s="58">
        <v>10</v>
      </c>
      <c r="DR49" s="58">
        <v>10</v>
      </c>
      <c r="DS49" s="58">
        <v>10</v>
      </c>
      <c r="DT49" s="58">
        <v>9</v>
      </c>
      <c r="DU49" s="58">
        <v>9</v>
      </c>
      <c r="DV49" s="58">
        <v>9</v>
      </c>
      <c r="DW49" s="58">
        <v>9</v>
      </c>
      <c r="DX49" s="58">
        <v>9</v>
      </c>
      <c r="DY49" s="58">
        <v>9</v>
      </c>
      <c r="DZ49" s="58">
        <v>9</v>
      </c>
      <c r="EA49" s="58">
        <v>9</v>
      </c>
      <c r="EB49" s="58">
        <v>9</v>
      </c>
      <c r="EC49" s="58">
        <v>9</v>
      </c>
      <c r="ED49" s="58">
        <v>8</v>
      </c>
      <c r="EE49" s="58">
        <v>8</v>
      </c>
      <c r="EF49" s="58">
        <v>8</v>
      </c>
      <c r="EG49" s="58">
        <v>8</v>
      </c>
      <c r="EH49" s="58">
        <v>8</v>
      </c>
      <c r="EI49" s="58">
        <v>8</v>
      </c>
      <c r="EJ49" s="58">
        <v>8</v>
      </c>
      <c r="EK49" s="58">
        <v>8</v>
      </c>
      <c r="EL49" s="58">
        <v>7</v>
      </c>
      <c r="EM49" s="58">
        <v>5</v>
      </c>
      <c r="EN49" s="58">
        <v>0</v>
      </c>
    </row>
    <row r="50" spans="1:144" outlineLevel="1" x14ac:dyDescent="0.2">
      <c r="A50" s="40" t="str">
        <f>"# "&amp;$H$2</f>
        <v># 0</v>
      </c>
      <c r="B50" s="45">
        <f>B52-B51</f>
        <v>223</v>
      </c>
      <c r="C50" s="46">
        <f>C52-C51</f>
        <v>5</v>
      </c>
      <c r="D50" s="47">
        <f>D52-D51</f>
        <v>228</v>
      </c>
      <c r="E50" s="31"/>
      <c r="F50" s="41" t="str">
        <f>"% "&amp;$H$2</f>
        <v>% 0</v>
      </c>
      <c r="G50" s="50">
        <f>B50/D52</f>
        <v>0.9065040650406504</v>
      </c>
      <c r="H50" s="51">
        <f>C50/D52</f>
        <v>2.032520325203252E-2</v>
      </c>
      <c r="I50" s="52">
        <f>D50/D52</f>
        <v>0.92682926829268297</v>
      </c>
      <c r="AQ50" s="70" t="s">
        <v>191</v>
      </c>
      <c r="AR50" s="58">
        <v>228</v>
      </c>
      <c r="AS50" s="58">
        <v>38</v>
      </c>
      <c r="AT50" s="58">
        <v>30</v>
      </c>
      <c r="AU50" s="58">
        <v>26</v>
      </c>
      <c r="AV50" s="58">
        <v>25</v>
      </c>
      <c r="AW50" s="58">
        <v>23</v>
      </c>
      <c r="AX50" s="58">
        <v>19</v>
      </c>
      <c r="AY50" s="58">
        <v>19</v>
      </c>
      <c r="AZ50" s="58">
        <v>17</v>
      </c>
      <c r="BA50" s="58">
        <v>17</v>
      </c>
      <c r="BB50" s="58">
        <v>15</v>
      </c>
      <c r="BC50" s="58">
        <v>12</v>
      </c>
      <c r="BD50" s="58">
        <v>12</v>
      </c>
      <c r="BE50" s="58">
        <v>12</v>
      </c>
      <c r="BF50" s="58">
        <v>12</v>
      </c>
      <c r="BG50" s="58">
        <v>10</v>
      </c>
      <c r="BH50" s="58">
        <v>10</v>
      </c>
      <c r="BI50" s="58">
        <v>9</v>
      </c>
      <c r="BJ50" s="58">
        <v>9</v>
      </c>
      <c r="BK50" s="58">
        <v>8</v>
      </c>
      <c r="BL50" s="58">
        <v>7</v>
      </c>
      <c r="BM50" s="58">
        <v>7</v>
      </c>
      <c r="BN50" s="58">
        <v>7</v>
      </c>
      <c r="BO50" s="58">
        <v>6</v>
      </c>
      <c r="BP50" s="58">
        <v>6</v>
      </c>
      <c r="BQ50" s="58">
        <v>6</v>
      </c>
      <c r="BR50" s="58">
        <v>6</v>
      </c>
      <c r="BS50" s="58">
        <v>6</v>
      </c>
      <c r="BT50" s="58">
        <v>6</v>
      </c>
      <c r="BU50" s="58">
        <v>6</v>
      </c>
      <c r="BV50" s="58">
        <v>6</v>
      </c>
      <c r="BW50" s="58">
        <v>5</v>
      </c>
      <c r="BX50" s="58">
        <v>5</v>
      </c>
      <c r="BY50" s="58">
        <v>5</v>
      </c>
      <c r="BZ50" s="58">
        <v>5</v>
      </c>
      <c r="CA50" s="58">
        <v>5</v>
      </c>
      <c r="CB50" s="58">
        <v>5</v>
      </c>
      <c r="CC50" s="58">
        <v>5</v>
      </c>
      <c r="CD50" s="58">
        <v>4</v>
      </c>
      <c r="CE50" s="58">
        <v>4</v>
      </c>
      <c r="CF50" s="58">
        <v>4</v>
      </c>
      <c r="CG50" s="58">
        <v>4</v>
      </c>
      <c r="CH50" s="58">
        <v>3</v>
      </c>
      <c r="CI50" s="58">
        <v>3</v>
      </c>
      <c r="CJ50" s="58">
        <v>3</v>
      </c>
      <c r="CK50" s="58">
        <v>3</v>
      </c>
      <c r="CL50" s="58">
        <v>3</v>
      </c>
      <c r="CM50" s="58">
        <v>3</v>
      </c>
      <c r="CN50" s="58">
        <v>2</v>
      </c>
      <c r="CO50" s="58">
        <v>2</v>
      </c>
      <c r="CP50" s="58">
        <v>2</v>
      </c>
      <c r="CQ50" s="58">
        <v>1</v>
      </c>
      <c r="CR50" s="58">
        <v>1</v>
      </c>
      <c r="CS50" s="58">
        <v>1</v>
      </c>
      <c r="CT50" s="58">
        <v>1</v>
      </c>
      <c r="CU50" s="58">
        <v>1</v>
      </c>
      <c r="CV50" s="58">
        <v>1</v>
      </c>
      <c r="CW50" s="58">
        <v>1</v>
      </c>
      <c r="CX50" s="58">
        <v>1</v>
      </c>
      <c r="CY50" s="58">
        <v>1</v>
      </c>
      <c r="CZ50" s="58">
        <v>1</v>
      </c>
      <c r="DA50" s="58">
        <v>0</v>
      </c>
      <c r="DB50" s="58">
        <v>0</v>
      </c>
      <c r="DC50" s="58">
        <v>0</v>
      </c>
      <c r="DD50" s="58">
        <v>0</v>
      </c>
      <c r="DE50" s="58">
        <v>0</v>
      </c>
      <c r="DF50" s="58">
        <v>0</v>
      </c>
      <c r="DG50" s="58">
        <v>0</v>
      </c>
      <c r="DH50" s="58">
        <v>0</v>
      </c>
      <c r="DI50" s="58">
        <v>0</v>
      </c>
      <c r="DJ50" s="58">
        <v>0</v>
      </c>
      <c r="DK50" s="58">
        <v>0</v>
      </c>
      <c r="DL50" s="58">
        <v>0</v>
      </c>
      <c r="DM50" s="58">
        <v>0</v>
      </c>
      <c r="DN50" s="58">
        <v>0</v>
      </c>
      <c r="DO50" s="58">
        <v>0</v>
      </c>
      <c r="DP50" s="58">
        <v>0</v>
      </c>
      <c r="DQ50" s="58">
        <v>0</v>
      </c>
      <c r="DR50" s="58">
        <v>0</v>
      </c>
      <c r="DS50" s="58">
        <v>0</v>
      </c>
      <c r="DT50" s="58">
        <v>0</v>
      </c>
      <c r="DU50" s="58">
        <v>0</v>
      </c>
      <c r="DV50" s="58">
        <v>0</v>
      </c>
      <c r="DW50" s="58">
        <v>0</v>
      </c>
      <c r="DX50" s="58">
        <v>0</v>
      </c>
      <c r="DY50" s="58">
        <v>0</v>
      </c>
      <c r="DZ50" s="58">
        <v>0</v>
      </c>
      <c r="EA50" s="58">
        <v>0</v>
      </c>
      <c r="EB50" s="58">
        <v>0</v>
      </c>
      <c r="EC50" s="58">
        <v>0</v>
      </c>
      <c r="ED50" s="58">
        <v>0</v>
      </c>
      <c r="EE50" s="58">
        <v>0</v>
      </c>
      <c r="EF50" s="58">
        <v>0</v>
      </c>
      <c r="EG50" s="58">
        <v>0</v>
      </c>
      <c r="EH50" s="58">
        <v>0</v>
      </c>
      <c r="EI50" s="58">
        <v>0</v>
      </c>
      <c r="EJ50" s="58">
        <v>0</v>
      </c>
      <c r="EK50" s="58">
        <v>0</v>
      </c>
      <c r="EL50" s="58">
        <v>0</v>
      </c>
      <c r="EM50" s="58">
        <v>0</v>
      </c>
      <c r="EN50" s="58">
        <v>0</v>
      </c>
    </row>
    <row r="51" spans="1:144" outlineLevel="1" x14ac:dyDescent="0.2">
      <c r="A51" s="40" t="str">
        <f>"# "&amp;$I$2</f>
        <v># 1</v>
      </c>
      <c r="B51" s="48">
        <f>D51-C51</f>
        <v>2</v>
      </c>
      <c r="C51" s="49">
        <f>INDEX($AR$49:$EN$49,MATCH(D47,$AR$47:$EN$47,1))</f>
        <v>16</v>
      </c>
      <c r="D51" s="47">
        <f>$E$11 * $F$11</f>
        <v>18</v>
      </c>
      <c r="E51" s="31"/>
      <c r="F51" s="41" t="str">
        <f>"% "&amp;$I$2</f>
        <v>% 1</v>
      </c>
      <c r="G51" s="53">
        <f>B51/D52</f>
        <v>8.130081300813009E-3</v>
      </c>
      <c r="H51" s="54">
        <f>C51/D52</f>
        <v>6.5040650406504072E-2</v>
      </c>
      <c r="I51" s="52">
        <f>D51/D52</f>
        <v>7.3170731707317069E-2</v>
      </c>
      <c r="AQ51" s="70" t="s">
        <v>192</v>
      </c>
      <c r="AR51" s="58">
        <v>0</v>
      </c>
      <c r="AS51" s="58">
        <v>190</v>
      </c>
      <c r="AT51" s="58">
        <v>198</v>
      </c>
      <c r="AU51" s="58">
        <v>202</v>
      </c>
      <c r="AV51" s="58">
        <v>203</v>
      </c>
      <c r="AW51" s="58">
        <v>205</v>
      </c>
      <c r="AX51" s="58">
        <v>209</v>
      </c>
      <c r="AY51" s="58">
        <v>209</v>
      </c>
      <c r="AZ51" s="58">
        <v>211</v>
      </c>
      <c r="BA51" s="58">
        <v>211</v>
      </c>
      <c r="BB51" s="58">
        <v>213</v>
      </c>
      <c r="BC51" s="58">
        <v>216</v>
      </c>
      <c r="BD51" s="58">
        <v>216</v>
      </c>
      <c r="BE51" s="58">
        <v>216</v>
      </c>
      <c r="BF51" s="58">
        <v>216</v>
      </c>
      <c r="BG51" s="58">
        <v>218</v>
      </c>
      <c r="BH51" s="58">
        <v>218</v>
      </c>
      <c r="BI51" s="58">
        <v>219</v>
      </c>
      <c r="BJ51" s="58">
        <v>219</v>
      </c>
      <c r="BK51" s="58">
        <v>220</v>
      </c>
      <c r="BL51" s="58">
        <v>221</v>
      </c>
      <c r="BM51" s="58">
        <v>221</v>
      </c>
      <c r="BN51" s="58">
        <v>221</v>
      </c>
      <c r="BO51" s="58">
        <v>222</v>
      </c>
      <c r="BP51" s="58">
        <v>222</v>
      </c>
      <c r="BQ51" s="58">
        <v>222</v>
      </c>
      <c r="BR51" s="58">
        <v>222</v>
      </c>
      <c r="BS51" s="58">
        <v>222</v>
      </c>
      <c r="BT51" s="58">
        <v>222</v>
      </c>
      <c r="BU51" s="58">
        <v>222</v>
      </c>
      <c r="BV51" s="58">
        <v>222</v>
      </c>
      <c r="BW51" s="58">
        <v>223</v>
      </c>
      <c r="BX51" s="58">
        <v>223</v>
      </c>
      <c r="BY51" s="58">
        <v>223</v>
      </c>
      <c r="BZ51" s="58">
        <v>223</v>
      </c>
      <c r="CA51" s="58">
        <v>223</v>
      </c>
      <c r="CB51" s="58">
        <v>223</v>
      </c>
      <c r="CC51" s="58">
        <v>223</v>
      </c>
      <c r="CD51" s="58">
        <v>224</v>
      </c>
      <c r="CE51" s="58">
        <v>224</v>
      </c>
      <c r="CF51" s="58">
        <v>224</v>
      </c>
      <c r="CG51" s="58">
        <v>224</v>
      </c>
      <c r="CH51" s="58">
        <v>225</v>
      </c>
      <c r="CI51" s="58">
        <v>225</v>
      </c>
      <c r="CJ51" s="58">
        <v>225</v>
      </c>
      <c r="CK51" s="58">
        <v>225</v>
      </c>
      <c r="CL51" s="58">
        <v>225</v>
      </c>
      <c r="CM51" s="58">
        <v>225</v>
      </c>
      <c r="CN51" s="58">
        <v>226</v>
      </c>
      <c r="CO51" s="58">
        <v>226</v>
      </c>
      <c r="CP51" s="58">
        <v>226</v>
      </c>
      <c r="CQ51" s="58">
        <v>227</v>
      </c>
      <c r="CR51" s="58">
        <v>227</v>
      </c>
      <c r="CS51" s="58">
        <v>227</v>
      </c>
      <c r="CT51" s="58">
        <v>227</v>
      </c>
      <c r="CU51" s="58">
        <v>227</v>
      </c>
      <c r="CV51" s="58">
        <v>227</v>
      </c>
      <c r="CW51" s="58">
        <v>227</v>
      </c>
      <c r="CX51" s="58">
        <v>227</v>
      </c>
      <c r="CY51" s="58">
        <v>227</v>
      </c>
      <c r="CZ51" s="58">
        <v>227</v>
      </c>
      <c r="DA51" s="58">
        <v>228</v>
      </c>
      <c r="DB51" s="58">
        <v>228</v>
      </c>
      <c r="DC51" s="58">
        <v>228</v>
      </c>
      <c r="DD51" s="58">
        <v>228</v>
      </c>
      <c r="DE51" s="58">
        <v>228</v>
      </c>
      <c r="DF51" s="58">
        <v>228</v>
      </c>
      <c r="DG51" s="58">
        <v>228</v>
      </c>
      <c r="DH51" s="58">
        <v>228</v>
      </c>
      <c r="DI51" s="58">
        <v>228</v>
      </c>
      <c r="DJ51" s="58">
        <v>228</v>
      </c>
      <c r="DK51" s="58">
        <v>228</v>
      </c>
      <c r="DL51" s="58">
        <v>228</v>
      </c>
      <c r="DM51" s="58">
        <v>228</v>
      </c>
      <c r="DN51" s="58">
        <v>228</v>
      </c>
      <c r="DO51" s="58">
        <v>228</v>
      </c>
      <c r="DP51" s="58">
        <v>228</v>
      </c>
      <c r="DQ51" s="58">
        <v>228</v>
      </c>
      <c r="DR51" s="58">
        <v>228</v>
      </c>
      <c r="DS51" s="58">
        <v>228</v>
      </c>
      <c r="DT51" s="58">
        <v>228</v>
      </c>
      <c r="DU51" s="58">
        <v>228</v>
      </c>
      <c r="DV51" s="58">
        <v>228</v>
      </c>
      <c r="DW51" s="58">
        <v>228</v>
      </c>
      <c r="DX51" s="58">
        <v>228</v>
      </c>
      <c r="DY51" s="58">
        <v>228</v>
      </c>
      <c r="DZ51" s="58">
        <v>228</v>
      </c>
      <c r="EA51" s="58">
        <v>228</v>
      </c>
      <c r="EB51" s="58">
        <v>228</v>
      </c>
      <c r="EC51" s="58">
        <v>228</v>
      </c>
      <c r="ED51" s="58">
        <v>228</v>
      </c>
      <c r="EE51" s="58">
        <v>228</v>
      </c>
      <c r="EF51" s="58">
        <v>228</v>
      </c>
      <c r="EG51" s="58">
        <v>228</v>
      </c>
      <c r="EH51" s="58">
        <v>228</v>
      </c>
      <c r="EI51" s="58">
        <v>228</v>
      </c>
      <c r="EJ51" s="58">
        <v>228</v>
      </c>
      <c r="EK51" s="58">
        <v>228</v>
      </c>
      <c r="EL51" s="58">
        <v>228</v>
      </c>
      <c r="EM51" s="58">
        <v>228</v>
      </c>
      <c r="EN51" s="58">
        <v>228</v>
      </c>
    </row>
    <row r="52" spans="1:144" outlineLevel="1" x14ac:dyDescent="0.2">
      <c r="A52" s="40" t="s">
        <v>152</v>
      </c>
      <c r="B52" s="47">
        <f>D52-C52</f>
        <v>225</v>
      </c>
      <c r="C52" s="47">
        <f>INDEX($AR$48:$EN$48,MATCH(D47,$AR$47:$EN$47,1))</f>
        <v>21</v>
      </c>
      <c r="D52" s="47">
        <f>$F$11</f>
        <v>246</v>
      </c>
      <c r="E52" s="31"/>
      <c r="F52" s="41" t="s">
        <v>152</v>
      </c>
      <c r="G52" s="55">
        <f>B52/D52</f>
        <v>0.91463414634146345</v>
      </c>
      <c r="H52" s="55">
        <f>C52/D52</f>
        <v>8.5365853658536592E-2</v>
      </c>
      <c r="I52" s="52">
        <f>D52/D52</f>
        <v>1</v>
      </c>
      <c r="AQ52" s="70" t="s">
        <v>193</v>
      </c>
      <c r="AR52" s="58">
        <v>0</v>
      </c>
      <c r="AS52" s="58">
        <v>0</v>
      </c>
      <c r="AT52" s="58">
        <v>1</v>
      </c>
      <c r="AU52" s="58">
        <v>1</v>
      </c>
      <c r="AV52" s="58">
        <v>1</v>
      </c>
      <c r="AW52" s="58">
        <v>1</v>
      </c>
      <c r="AX52" s="58">
        <v>1</v>
      </c>
      <c r="AY52" s="58">
        <v>1</v>
      </c>
      <c r="AZ52" s="58">
        <v>2</v>
      </c>
      <c r="BA52" s="58">
        <v>2</v>
      </c>
      <c r="BB52" s="58">
        <v>2</v>
      </c>
      <c r="BC52" s="58">
        <v>2</v>
      </c>
      <c r="BD52" s="58">
        <v>2</v>
      </c>
      <c r="BE52" s="58">
        <v>2</v>
      </c>
      <c r="BF52" s="58">
        <v>2</v>
      </c>
      <c r="BG52" s="58">
        <v>2</v>
      </c>
      <c r="BH52" s="58">
        <v>2</v>
      </c>
      <c r="BI52" s="58">
        <v>2</v>
      </c>
      <c r="BJ52" s="58">
        <v>2</v>
      </c>
      <c r="BK52" s="58">
        <v>2</v>
      </c>
      <c r="BL52" s="58">
        <v>2</v>
      </c>
      <c r="BM52" s="58">
        <v>2</v>
      </c>
      <c r="BN52" s="58">
        <v>2</v>
      </c>
      <c r="BO52" s="58">
        <v>2</v>
      </c>
      <c r="BP52" s="58">
        <v>2</v>
      </c>
      <c r="BQ52" s="58">
        <v>2</v>
      </c>
      <c r="BR52" s="58">
        <v>2</v>
      </c>
      <c r="BS52" s="58">
        <v>2</v>
      </c>
      <c r="BT52" s="58">
        <v>2</v>
      </c>
      <c r="BU52" s="58">
        <v>2</v>
      </c>
      <c r="BV52" s="58">
        <v>2</v>
      </c>
      <c r="BW52" s="58">
        <v>2</v>
      </c>
      <c r="BX52" s="58">
        <v>2</v>
      </c>
      <c r="BY52" s="58">
        <v>2</v>
      </c>
      <c r="BZ52" s="58">
        <v>2</v>
      </c>
      <c r="CA52" s="58">
        <v>2</v>
      </c>
      <c r="CB52" s="58">
        <v>2</v>
      </c>
      <c r="CC52" s="58">
        <v>2</v>
      </c>
      <c r="CD52" s="58">
        <v>5</v>
      </c>
      <c r="CE52" s="58">
        <v>5</v>
      </c>
      <c r="CF52" s="58">
        <v>5</v>
      </c>
      <c r="CG52" s="58">
        <v>5</v>
      </c>
      <c r="CH52" s="58">
        <v>5</v>
      </c>
      <c r="CI52" s="58">
        <v>5</v>
      </c>
      <c r="CJ52" s="58">
        <v>5</v>
      </c>
      <c r="CK52" s="58">
        <v>5</v>
      </c>
      <c r="CL52" s="58">
        <v>5</v>
      </c>
      <c r="CM52" s="58">
        <v>5</v>
      </c>
      <c r="CN52" s="58">
        <v>5</v>
      </c>
      <c r="CO52" s="58">
        <v>5</v>
      </c>
      <c r="CP52" s="58">
        <v>5</v>
      </c>
      <c r="CQ52" s="58">
        <v>5</v>
      </c>
      <c r="CR52" s="58">
        <v>5</v>
      </c>
      <c r="CS52" s="58">
        <v>5</v>
      </c>
      <c r="CT52" s="58">
        <v>5</v>
      </c>
      <c r="CU52" s="58">
        <v>5</v>
      </c>
      <c r="CV52" s="58">
        <v>5</v>
      </c>
      <c r="CW52" s="58">
        <v>5</v>
      </c>
      <c r="CX52" s="58">
        <v>5</v>
      </c>
      <c r="CY52" s="58">
        <v>5</v>
      </c>
      <c r="CZ52" s="58">
        <v>5</v>
      </c>
      <c r="DA52" s="58">
        <v>5</v>
      </c>
      <c r="DB52" s="58">
        <v>5</v>
      </c>
      <c r="DC52" s="58">
        <v>5</v>
      </c>
      <c r="DD52" s="58">
        <v>5</v>
      </c>
      <c r="DE52" s="58">
        <v>5</v>
      </c>
      <c r="DF52" s="58">
        <v>7</v>
      </c>
      <c r="DG52" s="58">
        <v>7</v>
      </c>
      <c r="DH52" s="58">
        <v>7</v>
      </c>
      <c r="DI52" s="58">
        <v>7</v>
      </c>
      <c r="DJ52" s="58">
        <v>8</v>
      </c>
      <c r="DK52" s="58">
        <v>8</v>
      </c>
      <c r="DL52" s="58">
        <v>8</v>
      </c>
      <c r="DM52" s="58">
        <v>8</v>
      </c>
      <c r="DN52" s="58">
        <v>8</v>
      </c>
      <c r="DO52" s="58">
        <v>8</v>
      </c>
      <c r="DP52" s="58">
        <v>8</v>
      </c>
      <c r="DQ52" s="58">
        <v>8</v>
      </c>
      <c r="DR52" s="58">
        <v>8</v>
      </c>
      <c r="DS52" s="58">
        <v>8</v>
      </c>
      <c r="DT52" s="58">
        <v>9</v>
      </c>
      <c r="DU52" s="58">
        <v>9</v>
      </c>
      <c r="DV52" s="58">
        <v>9</v>
      </c>
      <c r="DW52" s="58">
        <v>9</v>
      </c>
      <c r="DX52" s="58">
        <v>9</v>
      </c>
      <c r="DY52" s="58">
        <v>9</v>
      </c>
      <c r="DZ52" s="58">
        <v>9</v>
      </c>
      <c r="EA52" s="58">
        <v>9</v>
      </c>
      <c r="EB52" s="58">
        <v>9</v>
      </c>
      <c r="EC52" s="58">
        <v>9</v>
      </c>
      <c r="ED52" s="58">
        <v>10</v>
      </c>
      <c r="EE52" s="58">
        <v>10</v>
      </c>
      <c r="EF52" s="58">
        <v>10</v>
      </c>
      <c r="EG52" s="58">
        <v>10</v>
      </c>
      <c r="EH52" s="58">
        <v>10</v>
      </c>
      <c r="EI52" s="58">
        <v>10</v>
      </c>
      <c r="EJ52" s="58">
        <v>10</v>
      </c>
      <c r="EK52" s="58">
        <v>10</v>
      </c>
      <c r="EL52" s="58">
        <v>11</v>
      </c>
      <c r="EM52" s="58">
        <v>13</v>
      </c>
      <c r="EN52" s="58">
        <v>18</v>
      </c>
    </row>
    <row r="53" spans="1:144" outlineLevel="1" x14ac:dyDescent="0.2">
      <c r="A53" s="42" t="s">
        <v>154</v>
      </c>
      <c r="B53" s="43">
        <f>G50+H51</f>
        <v>0.97154471544715448</v>
      </c>
      <c r="C53" s="33"/>
      <c r="D53" s="44" t="s">
        <v>155</v>
      </c>
      <c r="E53" s="43">
        <f>H51/I51</f>
        <v>0.88888888888888906</v>
      </c>
      <c r="F53" s="33"/>
      <c r="G53" s="44" t="s">
        <v>156</v>
      </c>
      <c r="H53" s="43">
        <f>G50/I50</f>
        <v>0.97807017543859642</v>
      </c>
      <c r="I53" s="34"/>
      <c r="AQ53" s="70"/>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c r="CB53" s="58"/>
      <c r="CC53" s="58"/>
      <c r="CD53" s="58"/>
      <c r="CE53" s="58"/>
      <c r="CF53" s="58"/>
      <c r="CG53" s="58"/>
      <c r="CH53" s="58"/>
      <c r="CI53" s="58"/>
      <c r="CJ53" s="58"/>
      <c r="CK53" s="58"/>
      <c r="CL53" s="58"/>
      <c r="CM53" s="58"/>
      <c r="CN53" s="58"/>
      <c r="CO53" s="58"/>
      <c r="CP53" s="58"/>
      <c r="CQ53" s="58"/>
      <c r="CR53" s="58"/>
      <c r="CS53" s="58"/>
      <c r="CT53" s="58"/>
      <c r="CU53" s="58"/>
      <c r="CV53" s="58"/>
      <c r="CW53" s="58"/>
      <c r="CX53" s="58"/>
      <c r="CY53" s="58"/>
      <c r="CZ53" s="58"/>
      <c r="DA53" s="58"/>
      <c r="DB53" s="58"/>
      <c r="DC53" s="58"/>
      <c r="DD53" s="58"/>
      <c r="DE53" s="58"/>
      <c r="DF53" s="58"/>
      <c r="DG53" s="58"/>
      <c r="DH53" s="58"/>
      <c r="DI53" s="58"/>
      <c r="DJ53" s="58"/>
      <c r="DK53" s="58"/>
      <c r="DL53" s="58"/>
      <c r="DM53" s="58"/>
      <c r="DN53" s="58"/>
      <c r="DO53" s="58"/>
      <c r="DP53" s="58"/>
      <c r="DQ53" s="58"/>
      <c r="DR53" s="58"/>
      <c r="DS53" s="58"/>
      <c r="DT53" s="58"/>
      <c r="DU53" s="58"/>
      <c r="DV53" s="58"/>
      <c r="DW53" s="58"/>
      <c r="DX53" s="58"/>
      <c r="DY53" s="58"/>
      <c r="DZ53" s="58"/>
      <c r="EA53" s="58"/>
      <c r="EB53" s="58"/>
      <c r="EC53" s="58"/>
      <c r="ED53" s="58"/>
      <c r="EE53" s="58"/>
      <c r="EF53" s="58"/>
      <c r="EG53" s="58"/>
      <c r="EH53" s="58"/>
      <c r="EI53" s="58"/>
      <c r="EJ53" s="58"/>
      <c r="EK53" s="58"/>
      <c r="EL53" s="58"/>
      <c r="EM53" s="58"/>
      <c r="EN53" s="58"/>
    </row>
    <row r="54" spans="1:144" x14ac:dyDescent="0.2">
      <c r="A54" s="73"/>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58"/>
      <c r="CC54" s="58"/>
      <c r="CD54" s="58"/>
      <c r="CE54" s="58"/>
      <c r="CF54" s="58"/>
      <c r="CG54" s="58"/>
      <c r="CH54" s="58"/>
      <c r="CI54" s="58"/>
      <c r="CJ54" s="58"/>
      <c r="CK54" s="58"/>
      <c r="CL54" s="58"/>
      <c r="CM54" s="58"/>
      <c r="CN54" s="58"/>
      <c r="CO54" s="58"/>
      <c r="CP54" s="58"/>
      <c r="CQ54" s="58"/>
      <c r="CR54" s="58"/>
      <c r="CS54" s="58"/>
      <c r="CT54" s="58"/>
      <c r="CU54" s="58"/>
      <c r="CV54" s="58"/>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58"/>
      <c r="EI54" s="58"/>
      <c r="EJ54" s="58"/>
      <c r="EK54" s="58"/>
      <c r="EL54" s="58"/>
      <c r="EM54" s="58"/>
      <c r="EN54" s="58"/>
    </row>
    <row r="55" spans="1:144" x14ac:dyDescent="0.2">
      <c r="A55" s="11" t="s">
        <v>157</v>
      </c>
      <c r="AQ55" s="58" t="s">
        <v>194</v>
      </c>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c r="CB55" s="58"/>
      <c r="CC55" s="58"/>
      <c r="CD55" s="58"/>
      <c r="CE55" s="58"/>
      <c r="CF55" s="58"/>
      <c r="CG55" s="58"/>
      <c r="CH55" s="58"/>
      <c r="CI55" s="58"/>
      <c r="CJ55" s="58"/>
      <c r="CK55" s="58"/>
      <c r="CL55" s="58"/>
      <c r="CM55" s="58"/>
      <c r="CN55" s="58"/>
      <c r="CO55" s="58"/>
      <c r="CP55" s="58"/>
      <c r="CQ55" s="58"/>
      <c r="CR55" s="58"/>
      <c r="CS55" s="58"/>
      <c r="CT55" s="58"/>
      <c r="CU55" s="58"/>
      <c r="CV55" s="58"/>
      <c r="CW55" s="58"/>
      <c r="CX55" s="58"/>
      <c r="CY55" s="58"/>
      <c r="CZ55" s="58"/>
      <c r="DA55" s="58"/>
      <c r="DB55" s="58"/>
      <c r="DC55" s="58"/>
      <c r="DD55" s="58"/>
      <c r="DE55" s="58"/>
      <c r="DF55" s="58"/>
      <c r="DG55" s="58"/>
      <c r="DH55" s="58"/>
      <c r="DI55" s="58"/>
      <c r="DJ55" s="58"/>
      <c r="DK55" s="58"/>
      <c r="DL55" s="58"/>
      <c r="DM55" s="58"/>
      <c r="DN55" s="58"/>
      <c r="DO55" s="58"/>
      <c r="DP55" s="58"/>
      <c r="DQ55" s="58"/>
      <c r="DR55" s="58"/>
      <c r="DS55" s="58"/>
      <c r="DT55" s="58"/>
      <c r="DU55" s="58"/>
      <c r="DV55" s="58"/>
      <c r="DW55" s="58"/>
      <c r="DX55" s="58"/>
      <c r="DY55" s="58"/>
      <c r="DZ55" s="58"/>
      <c r="EA55" s="58"/>
      <c r="EB55" s="58"/>
      <c r="EC55" s="58"/>
      <c r="ED55" s="58"/>
      <c r="EE55" s="58"/>
      <c r="EF55" s="58"/>
      <c r="EG55" s="58"/>
      <c r="EH55" s="58"/>
      <c r="EI55" s="58"/>
      <c r="EJ55" s="58"/>
      <c r="EK55" s="58"/>
      <c r="EL55" s="58"/>
      <c r="EM55" s="58"/>
      <c r="EN55" s="58"/>
    </row>
    <row r="56" spans="1:144" outlineLevel="1" x14ac:dyDescent="0.2">
      <c r="AQ56" s="58" t="s">
        <v>188</v>
      </c>
      <c r="AR56" s="58">
        <v>0</v>
      </c>
      <c r="AS56" s="58">
        <v>0.01</v>
      </c>
      <c r="AT56" s="58">
        <v>0.02</v>
      </c>
      <c r="AU56" s="58">
        <v>0.03</v>
      </c>
      <c r="AV56" s="58">
        <v>0.04</v>
      </c>
      <c r="AW56" s="58">
        <v>0.05</v>
      </c>
      <c r="AX56" s="58">
        <v>6.0000000000000005E-2</v>
      </c>
      <c r="AY56" s="58">
        <v>7.0000000000000007E-2</v>
      </c>
      <c r="AZ56" s="58">
        <v>0.08</v>
      </c>
      <c r="BA56" s="58">
        <v>0.09</v>
      </c>
      <c r="BB56" s="58">
        <v>9.9999999999999992E-2</v>
      </c>
      <c r="BC56" s="58">
        <v>0.10999999999999999</v>
      </c>
      <c r="BD56" s="58">
        <v>0.11999999999999998</v>
      </c>
      <c r="BE56" s="58">
        <v>0.12999999999999998</v>
      </c>
      <c r="BF56" s="58">
        <v>0.13999999999999999</v>
      </c>
      <c r="BG56" s="58">
        <v>0.15</v>
      </c>
      <c r="BH56" s="58">
        <v>0.16</v>
      </c>
      <c r="BI56" s="58">
        <v>0.17</v>
      </c>
      <c r="BJ56" s="58">
        <v>0.18000000000000002</v>
      </c>
      <c r="BK56" s="58">
        <v>0.19000000000000003</v>
      </c>
      <c r="BL56" s="58">
        <v>0.20000000000000004</v>
      </c>
      <c r="BM56" s="58">
        <v>0.21000000000000005</v>
      </c>
      <c r="BN56" s="58">
        <v>0.22000000000000006</v>
      </c>
      <c r="BO56" s="58">
        <v>0.23000000000000007</v>
      </c>
      <c r="BP56" s="58">
        <v>0.24000000000000007</v>
      </c>
      <c r="BQ56" s="58">
        <v>0.25000000000000006</v>
      </c>
      <c r="BR56" s="58">
        <v>0.26000000000000006</v>
      </c>
      <c r="BS56" s="58">
        <v>0.27000000000000007</v>
      </c>
      <c r="BT56" s="58">
        <v>0.28000000000000008</v>
      </c>
      <c r="BU56" s="58">
        <v>0.29000000000000009</v>
      </c>
      <c r="BV56" s="58">
        <v>0.3000000000000001</v>
      </c>
      <c r="BW56" s="58">
        <v>0.31000000000000011</v>
      </c>
      <c r="BX56" s="58">
        <v>0.32000000000000012</v>
      </c>
      <c r="BY56" s="58">
        <v>0.33000000000000013</v>
      </c>
      <c r="BZ56" s="58">
        <v>0.34000000000000014</v>
      </c>
      <c r="CA56" s="58">
        <v>0.35000000000000014</v>
      </c>
      <c r="CB56" s="58">
        <v>0.36000000000000015</v>
      </c>
      <c r="CC56" s="58">
        <v>0.37000000000000016</v>
      </c>
      <c r="CD56" s="58">
        <v>0.38000000000000017</v>
      </c>
      <c r="CE56" s="58">
        <v>0.39000000000000018</v>
      </c>
      <c r="CF56" s="58">
        <v>0.40000000000000019</v>
      </c>
      <c r="CG56" s="58">
        <v>0.4100000000000002</v>
      </c>
      <c r="CH56" s="58">
        <v>0.42000000000000021</v>
      </c>
      <c r="CI56" s="58">
        <v>0.43000000000000022</v>
      </c>
      <c r="CJ56" s="58">
        <v>0.44000000000000022</v>
      </c>
      <c r="CK56" s="58">
        <v>0.45000000000000023</v>
      </c>
      <c r="CL56" s="58">
        <v>0.46000000000000024</v>
      </c>
      <c r="CM56" s="58">
        <v>0.47000000000000025</v>
      </c>
      <c r="CN56" s="58">
        <v>0.48000000000000026</v>
      </c>
      <c r="CO56" s="58">
        <v>0.49000000000000027</v>
      </c>
      <c r="CP56" s="58">
        <v>0.50000000000000022</v>
      </c>
      <c r="CQ56" s="58">
        <v>0.51000000000000023</v>
      </c>
      <c r="CR56" s="58">
        <v>0.52000000000000024</v>
      </c>
      <c r="CS56" s="58">
        <v>0.53000000000000025</v>
      </c>
      <c r="CT56" s="58">
        <v>0.54000000000000026</v>
      </c>
      <c r="CU56" s="58">
        <v>0.55000000000000027</v>
      </c>
      <c r="CV56" s="58">
        <v>0.56000000000000028</v>
      </c>
      <c r="CW56" s="58">
        <v>0.57000000000000028</v>
      </c>
      <c r="CX56" s="58">
        <v>0.58000000000000029</v>
      </c>
      <c r="CY56" s="58">
        <v>0.5900000000000003</v>
      </c>
      <c r="CZ56" s="58">
        <v>0.60000000000000031</v>
      </c>
      <c r="DA56" s="58">
        <v>0.61000000000000032</v>
      </c>
      <c r="DB56" s="58">
        <v>0.62000000000000033</v>
      </c>
      <c r="DC56" s="58">
        <v>0.63000000000000034</v>
      </c>
      <c r="DD56" s="58">
        <v>0.64000000000000035</v>
      </c>
      <c r="DE56" s="58">
        <v>0.65000000000000036</v>
      </c>
      <c r="DF56" s="58">
        <v>0.66000000000000036</v>
      </c>
      <c r="DG56" s="58">
        <v>0.67000000000000037</v>
      </c>
      <c r="DH56" s="58">
        <v>0.68000000000000038</v>
      </c>
      <c r="DI56" s="58">
        <v>0.69000000000000039</v>
      </c>
      <c r="DJ56" s="58">
        <v>0.7000000000000004</v>
      </c>
      <c r="DK56" s="58">
        <v>0.71000000000000041</v>
      </c>
      <c r="DL56" s="58">
        <v>0.72000000000000042</v>
      </c>
      <c r="DM56" s="58">
        <v>0.73000000000000043</v>
      </c>
      <c r="DN56" s="58">
        <v>0.74000000000000044</v>
      </c>
      <c r="DO56" s="58">
        <v>0.75000000000000044</v>
      </c>
      <c r="DP56" s="58">
        <v>0.76000000000000045</v>
      </c>
      <c r="DQ56" s="58">
        <v>0.77000000000000046</v>
      </c>
      <c r="DR56" s="58">
        <v>0.78000000000000047</v>
      </c>
      <c r="DS56" s="58">
        <v>0.79000000000000048</v>
      </c>
      <c r="DT56" s="58">
        <v>0.80000000000000049</v>
      </c>
      <c r="DU56" s="58">
        <v>0.8100000000000005</v>
      </c>
      <c r="DV56" s="58">
        <v>0.82000000000000051</v>
      </c>
      <c r="DW56" s="58">
        <v>0.83000000000000052</v>
      </c>
      <c r="DX56" s="58">
        <v>0.84000000000000052</v>
      </c>
      <c r="DY56" s="58">
        <v>0.85000000000000053</v>
      </c>
      <c r="DZ56" s="58">
        <v>0.86000000000000054</v>
      </c>
      <c r="EA56" s="58">
        <v>0.87000000000000055</v>
      </c>
      <c r="EB56" s="58">
        <v>0.88000000000000056</v>
      </c>
      <c r="EC56" s="58">
        <v>0.89000000000000057</v>
      </c>
      <c r="ED56" s="58">
        <v>0.90000000000000058</v>
      </c>
      <c r="EE56" s="58">
        <v>0.91000000000000059</v>
      </c>
      <c r="EF56" s="58">
        <v>0.9200000000000006</v>
      </c>
      <c r="EG56" s="58">
        <v>0.9300000000000006</v>
      </c>
      <c r="EH56" s="58">
        <v>0.94000000000000061</v>
      </c>
      <c r="EI56" s="58">
        <v>0.95000000000000062</v>
      </c>
      <c r="EJ56" s="58">
        <v>0.96000000000000063</v>
      </c>
      <c r="EK56" s="58">
        <v>0.97000000000000064</v>
      </c>
      <c r="EL56" s="58">
        <v>0.98000000000000065</v>
      </c>
      <c r="EM56" s="58">
        <v>0.99000000000000066</v>
      </c>
      <c r="EN56" s="58">
        <v>1.0000000000000007</v>
      </c>
    </row>
    <row r="57" spans="1:144" outlineLevel="1" x14ac:dyDescent="0.2">
      <c r="AQ57" s="58" t="s">
        <v>195</v>
      </c>
      <c r="AR57" s="58">
        <v>1</v>
      </c>
      <c r="AS57" s="58">
        <v>1</v>
      </c>
      <c r="AT57" s="58">
        <v>0.94444444444444442</v>
      </c>
      <c r="AU57" s="58">
        <v>0.94444444444444442</v>
      </c>
      <c r="AV57" s="58">
        <v>0.94444444444444442</v>
      </c>
      <c r="AW57" s="58">
        <v>0.94444444444444442</v>
      </c>
      <c r="AX57" s="58">
        <v>0.94444444444444442</v>
      </c>
      <c r="AY57" s="58">
        <v>0.94444444444444442</v>
      </c>
      <c r="AZ57" s="58">
        <v>0.88888888888888884</v>
      </c>
      <c r="BA57" s="58">
        <v>0.88888888888888884</v>
      </c>
      <c r="BB57" s="58">
        <v>0.88888888888888884</v>
      </c>
      <c r="BC57" s="58">
        <v>0.88888888888888884</v>
      </c>
      <c r="BD57" s="58">
        <v>0.88888888888888884</v>
      </c>
      <c r="BE57" s="58">
        <v>0.88888888888888884</v>
      </c>
      <c r="BF57" s="58">
        <v>0.88888888888888884</v>
      </c>
      <c r="BG57" s="58">
        <v>0.88888888888888884</v>
      </c>
      <c r="BH57" s="58">
        <v>0.88888888888888884</v>
      </c>
      <c r="BI57" s="58">
        <v>0.88888888888888884</v>
      </c>
      <c r="BJ57" s="58">
        <v>0.88888888888888884</v>
      </c>
      <c r="BK57" s="58">
        <v>0.88888888888888884</v>
      </c>
      <c r="BL57" s="58">
        <v>0.88888888888888884</v>
      </c>
      <c r="BM57" s="58">
        <v>0.88888888888888884</v>
      </c>
      <c r="BN57" s="58">
        <v>0.88888888888888884</v>
      </c>
      <c r="BO57" s="58">
        <v>0.88888888888888884</v>
      </c>
      <c r="BP57" s="58">
        <v>0.88888888888888884</v>
      </c>
      <c r="BQ57" s="58">
        <v>0.88888888888888884</v>
      </c>
      <c r="BR57" s="58">
        <v>0.88888888888888884</v>
      </c>
      <c r="BS57" s="58">
        <v>0.88888888888888884</v>
      </c>
      <c r="BT57" s="58">
        <v>0.88888888888888884</v>
      </c>
      <c r="BU57" s="58">
        <v>0.88888888888888884</v>
      </c>
      <c r="BV57" s="58">
        <v>0.88888888888888884</v>
      </c>
      <c r="BW57" s="58">
        <v>0.88888888888888884</v>
      </c>
      <c r="BX57" s="58">
        <v>0.88888888888888884</v>
      </c>
      <c r="BY57" s="58">
        <v>0.88888888888888884</v>
      </c>
      <c r="BZ57" s="58">
        <v>0.88888888888888884</v>
      </c>
      <c r="CA57" s="58">
        <v>0.88888888888888884</v>
      </c>
      <c r="CB57" s="58">
        <v>0.88888888888888884</v>
      </c>
      <c r="CC57" s="58">
        <v>0.88888888888888884</v>
      </c>
      <c r="CD57" s="58">
        <v>0.72222222222222221</v>
      </c>
      <c r="CE57" s="58">
        <v>0.72222222222222221</v>
      </c>
      <c r="CF57" s="58">
        <v>0.72222222222222221</v>
      </c>
      <c r="CG57" s="58">
        <v>0.72222222222222221</v>
      </c>
      <c r="CH57" s="58">
        <v>0.72222222222222221</v>
      </c>
      <c r="CI57" s="58">
        <v>0.72222222222222221</v>
      </c>
      <c r="CJ57" s="58">
        <v>0.72222222222222221</v>
      </c>
      <c r="CK57" s="58">
        <v>0.72222222222222221</v>
      </c>
      <c r="CL57" s="58">
        <v>0.72222222222222221</v>
      </c>
      <c r="CM57" s="58">
        <v>0.72222222222222221</v>
      </c>
      <c r="CN57" s="58">
        <v>0.72222222222222221</v>
      </c>
      <c r="CO57" s="58">
        <v>0.72222222222222221</v>
      </c>
      <c r="CP57" s="58">
        <v>0.72222222222222221</v>
      </c>
      <c r="CQ57" s="58">
        <v>0.72222222222222221</v>
      </c>
      <c r="CR57" s="58">
        <v>0.72222222222222221</v>
      </c>
      <c r="CS57" s="58">
        <v>0.72222222222222221</v>
      </c>
      <c r="CT57" s="58">
        <v>0.72222222222222221</v>
      </c>
      <c r="CU57" s="58">
        <v>0.72222222222222221</v>
      </c>
      <c r="CV57" s="58">
        <v>0.72222222222222221</v>
      </c>
      <c r="CW57" s="58">
        <v>0.72222222222222221</v>
      </c>
      <c r="CX57" s="58">
        <v>0.72222222222222221</v>
      </c>
      <c r="CY57" s="58">
        <v>0.72222222222222221</v>
      </c>
      <c r="CZ57" s="58">
        <v>0.72222222222222221</v>
      </c>
      <c r="DA57" s="58">
        <v>0.72222222222222221</v>
      </c>
      <c r="DB57" s="58">
        <v>0.72222222222222221</v>
      </c>
      <c r="DC57" s="58">
        <v>0.72222222222222221</v>
      </c>
      <c r="DD57" s="58">
        <v>0.72222222222222221</v>
      </c>
      <c r="DE57" s="58">
        <v>0.72222222222222221</v>
      </c>
      <c r="DF57" s="58">
        <v>0.61111111111111116</v>
      </c>
      <c r="DG57" s="58">
        <v>0.61111111111111116</v>
      </c>
      <c r="DH57" s="58">
        <v>0.61111111111111116</v>
      </c>
      <c r="DI57" s="58">
        <v>0.61111111111111116</v>
      </c>
      <c r="DJ57" s="58">
        <v>0.55555555555555558</v>
      </c>
      <c r="DK57" s="58">
        <v>0.55555555555555558</v>
      </c>
      <c r="DL57" s="58">
        <v>0.55555555555555558</v>
      </c>
      <c r="DM57" s="58">
        <v>0.55555555555555558</v>
      </c>
      <c r="DN57" s="58">
        <v>0.55555555555555558</v>
      </c>
      <c r="DO57" s="58">
        <v>0.55555555555555558</v>
      </c>
      <c r="DP57" s="58">
        <v>0.55555555555555558</v>
      </c>
      <c r="DQ57" s="58">
        <v>0.55555555555555558</v>
      </c>
      <c r="DR57" s="58">
        <v>0.55555555555555558</v>
      </c>
      <c r="DS57" s="58">
        <v>0.55555555555555558</v>
      </c>
      <c r="DT57" s="58">
        <v>0.5</v>
      </c>
      <c r="DU57" s="58">
        <v>0.5</v>
      </c>
      <c r="DV57" s="58">
        <v>0.5</v>
      </c>
      <c r="DW57" s="58">
        <v>0.5</v>
      </c>
      <c r="DX57" s="58">
        <v>0.5</v>
      </c>
      <c r="DY57" s="58">
        <v>0.5</v>
      </c>
      <c r="DZ57" s="58">
        <v>0.5</v>
      </c>
      <c r="EA57" s="58">
        <v>0.5</v>
      </c>
      <c r="EB57" s="58">
        <v>0.5</v>
      </c>
      <c r="EC57" s="58">
        <v>0.5</v>
      </c>
      <c r="ED57" s="58">
        <v>0.44444444444444442</v>
      </c>
      <c r="EE57" s="58">
        <v>0.44444444444444442</v>
      </c>
      <c r="EF57" s="58">
        <v>0.44444444444444442</v>
      </c>
      <c r="EG57" s="58">
        <v>0.44444444444444442</v>
      </c>
      <c r="EH57" s="58">
        <v>0.44444444444444442</v>
      </c>
      <c r="EI57" s="58">
        <v>0.44444444444444442</v>
      </c>
      <c r="EJ57" s="58">
        <v>0.44444444444444442</v>
      </c>
      <c r="EK57" s="58">
        <v>0.44444444444444442</v>
      </c>
      <c r="EL57" s="58">
        <v>0.3888888888888889</v>
      </c>
      <c r="EM57" s="58">
        <v>0.27777777777777779</v>
      </c>
      <c r="EN57" s="58">
        <v>0</v>
      </c>
    </row>
    <row r="58" spans="1:144" outlineLevel="1" x14ac:dyDescent="0.2">
      <c r="B58" s="1" t="s">
        <v>198</v>
      </c>
      <c r="C58" s="1">
        <f>$AR$60</f>
        <v>0.98403996101364521</v>
      </c>
      <c r="AQ58" s="58" t="s">
        <v>196</v>
      </c>
      <c r="AR58" s="58">
        <v>1</v>
      </c>
      <c r="AS58" s="58">
        <v>0.16666666666666666</v>
      </c>
      <c r="AT58" s="58">
        <v>0.13157894736842105</v>
      </c>
      <c r="AU58" s="58">
        <v>0.11403508771929824</v>
      </c>
      <c r="AV58" s="58">
        <v>0.10964912280701754</v>
      </c>
      <c r="AW58" s="58">
        <v>0.10087719298245613</v>
      </c>
      <c r="AX58" s="58">
        <v>8.3333333333333329E-2</v>
      </c>
      <c r="AY58" s="58">
        <v>8.3333333333333329E-2</v>
      </c>
      <c r="AZ58" s="58">
        <v>7.4561403508771926E-2</v>
      </c>
      <c r="BA58" s="58">
        <v>7.4561403508771926E-2</v>
      </c>
      <c r="BB58" s="58">
        <v>6.5789473684210523E-2</v>
      </c>
      <c r="BC58" s="58">
        <v>5.2631578947368418E-2</v>
      </c>
      <c r="BD58" s="58">
        <v>5.2631578947368418E-2</v>
      </c>
      <c r="BE58" s="58">
        <v>5.2631578947368418E-2</v>
      </c>
      <c r="BF58" s="58">
        <v>5.2631578947368418E-2</v>
      </c>
      <c r="BG58" s="58">
        <v>4.3859649122807015E-2</v>
      </c>
      <c r="BH58" s="58">
        <v>4.3859649122807015E-2</v>
      </c>
      <c r="BI58" s="58">
        <v>3.9473684210526314E-2</v>
      </c>
      <c r="BJ58" s="58">
        <v>3.9473684210526314E-2</v>
      </c>
      <c r="BK58" s="58">
        <v>3.5087719298245612E-2</v>
      </c>
      <c r="BL58" s="58">
        <v>3.0701754385964911E-2</v>
      </c>
      <c r="BM58" s="58">
        <v>3.0701754385964911E-2</v>
      </c>
      <c r="BN58" s="58">
        <v>3.0701754385964911E-2</v>
      </c>
      <c r="BO58" s="58">
        <v>2.6315789473684209E-2</v>
      </c>
      <c r="BP58" s="58">
        <v>2.6315789473684209E-2</v>
      </c>
      <c r="BQ58" s="58">
        <v>2.6315789473684209E-2</v>
      </c>
      <c r="BR58" s="58">
        <v>2.6315789473684209E-2</v>
      </c>
      <c r="BS58" s="58">
        <v>2.6315789473684209E-2</v>
      </c>
      <c r="BT58" s="58">
        <v>2.6315789473684209E-2</v>
      </c>
      <c r="BU58" s="58">
        <v>2.6315789473684209E-2</v>
      </c>
      <c r="BV58" s="58">
        <v>2.6315789473684209E-2</v>
      </c>
      <c r="BW58" s="58">
        <v>2.1929824561403508E-2</v>
      </c>
      <c r="BX58" s="58">
        <v>2.1929824561403508E-2</v>
      </c>
      <c r="BY58" s="58">
        <v>2.1929824561403508E-2</v>
      </c>
      <c r="BZ58" s="58">
        <v>2.1929824561403508E-2</v>
      </c>
      <c r="CA58" s="58">
        <v>2.1929824561403508E-2</v>
      </c>
      <c r="CB58" s="58">
        <v>2.1929824561403508E-2</v>
      </c>
      <c r="CC58" s="58">
        <v>2.1929824561403508E-2</v>
      </c>
      <c r="CD58" s="58">
        <v>1.7543859649122806E-2</v>
      </c>
      <c r="CE58" s="58">
        <v>1.7543859649122806E-2</v>
      </c>
      <c r="CF58" s="58">
        <v>1.7543859649122806E-2</v>
      </c>
      <c r="CG58" s="58">
        <v>1.7543859649122806E-2</v>
      </c>
      <c r="CH58" s="58">
        <v>1.3157894736842105E-2</v>
      </c>
      <c r="CI58" s="58">
        <v>1.3157894736842105E-2</v>
      </c>
      <c r="CJ58" s="58">
        <v>1.3157894736842105E-2</v>
      </c>
      <c r="CK58" s="58">
        <v>1.3157894736842105E-2</v>
      </c>
      <c r="CL58" s="58">
        <v>1.3157894736842105E-2</v>
      </c>
      <c r="CM58" s="58">
        <v>1.3157894736842105E-2</v>
      </c>
      <c r="CN58" s="58">
        <v>8.771929824561403E-3</v>
      </c>
      <c r="CO58" s="58">
        <v>8.771929824561403E-3</v>
      </c>
      <c r="CP58" s="58">
        <v>8.771929824561403E-3</v>
      </c>
      <c r="CQ58" s="58">
        <v>4.3859649122807015E-3</v>
      </c>
      <c r="CR58" s="58">
        <v>4.3859649122807015E-3</v>
      </c>
      <c r="CS58" s="58">
        <v>4.3859649122807015E-3</v>
      </c>
      <c r="CT58" s="58">
        <v>4.3859649122807015E-3</v>
      </c>
      <c r="CU58" s="58">
        <v>4.3859649122807015E-3</v>
      </c>
      <c r="CV58" s="58">
        <v>4.3859649122807015E-3</v>
      </c>
      <c r="CW58" s="58">
        <v>4.3859649122807015E-3</v>
      </c>
      <c r="CX58" s="58">
        <v>4.3859649122807015E-3</v>
      </c>
      <c r="CY58" s="58">
        <v>4.3859649122807015E-3</v>
      </c>
      <c r="CZ58" s="58">
        <v>4.3859649122807015E-3</v>
      </c>
      <c r="DA58" s="58">
        <v>0</v>
      </c>
      <c r="DB58" s="58">
        <v>0</v>
      </c>
      <c r="DC58" s="58">
        <v>0</v>
      </c>
      <c r="DD58" s="58">
        <v>0</v>
      </c>
      <c r="DE58" s="58">
        <v>0</v>
      </c>
      <c r="DF58" s="58">
        <v>0</v>
      </c>
      <c r="DG58" s="58">
        <v>0</v>
      </c>
      <c r="DH58" s="58">
        <v>0</v>
      </c>
      <c r="DI58" s="58">
        <v>0</v>
      </c>
      <c r="DJ58" s="58">
        <v>0</v>
      </c>
      <c r="DK58" s="58">
        <v>0</v>
      </c>
      <c r="DL58" s="58">
        <v>0</v>
      </c>
      <c r="DM58" s="58">
        <v>0</v>
      </c>
      <c r="DN58" s="58">
        <v>0</v>
      </c>
      <c r="DO58" s="58">
        <v>0</v>
      </c>
      <c r="DP58" s="58">
        <v>0</v>
      </c>
      <c r="DQ58" s="58">
        <v>0</v>
      </c>
      <c r="DR58" s="58">
        <v>0</v>
      </c>
      <c r="DS58" s="58">
        <v>0</v>
      </c>
      <c r="DT58" s="58">
        <v>0</v>
      </c>
      <c r="DU58" s="58">
        <v>0</v>
      </c>
      <c r="DV58" s="58">
        <v>0</v>
      </c>
      <c r="DW58" s="58">
        <v>0</v>
      </c>
      <c r="DX58" s="58">
        <v>0</v>
      </c>
      <c r="DY58" s="58">
        <v>0</v>
      </c>
      <c r="DZ58" s="58">
        <v>0</v>
      </c>
      <c r="EA58" s="58">
        <v>0</v>
      </c>
      <c r="EB58" s="58">
        <v>0</v>
      </c>
      <c r="EC58" s="58">
        <v>0</v>
      </c>
      <c r="ED58" s="58">
        <v>0</v>
      </c>
      <c r="EE58" s="58">
        <v>0</v>
      </c>
      <c r="EF58" s="58">
        <v>0</v>
      </c>
      <c r="EG58" s="58">
        <v>0</v>
      </c>
      <c r="EH58" s="58">
        <v>0</v>
      </c>
      <c r="EI58" s="58">
        <v>0</v>
      </c>
      <c r="EJ58" s="58">
        <v>0</v>
      </c>
      <c r="EK58" s="58">
        <v>0</v>
      </c>
      <c r="EL58" s="58">
        <v>0</v>
      </c>
      <c r="EM58" s="58">
        <v>0</v>
      </c>
      <c r="EN58" s="58">
        <v>0</v>
      </c>
    </row>
    <row r="59" spans="1:144" outlineLevel="1" x14ac:dyDescent="0.2">
      <c r="B59" s="1" t="s">
        <v>199</v>
      </c>
      <c r="C59" s="1" t="str">
        <f xml:space="preserve"> "Cutoff = " &amp; TEXT($D$47,"0.00")</f>
        <v>Cutoff = 0.35</v>
      </c>
      <c r="AQ59" s="58" t="s">
        <v>197</v>
      </c>
      <c r="AR59" s="58">
        <v>0.83333333333333337</v>
      </c>
      <c r="AS59" s="58">
        <v>3.4113060428849901E-2</v>
      </c>
      <c r="AT59" s="58">
        <v>1.6569200779727095E-2</v>
      </c>
      <c r="AU59" s="58">
        <v>4.1423001949317736E-3</v>
      </c>
      <c r="AV59" s="58">
        <v>8.2846003898635473E-3</v>
      </c>
      <c r="AW59" s="58">
        <v>1.6569200779727095E-2</v>
      </c>
      <c r="AX59" s="58">
        <v>0</v>
      </c>
      <c r="AY59" s="58">
        <v>8.0409356725146194E-3</v>
      </c>
      <c r="AZ59" s="58">
        <v>0</v>
      </c>
      <c r="BA59" s="58">
        <v>7.7972709551656916E-3</v>
      </c>
      <c r="BB59" s="58">
        <v>1.1695906432748537E-2</v>
      </c>
      <c r="BC59" s="58">
        <v>0</v>
      </c>
      <c r="BD59" s="58">
        <v>0</v>
      </c>
      <c r="BE59" s="58">
        <v>0</v>
      </c>
      <c r="BF59" s="58">
        <v>7.7972709551656916E-3</v>
      </c>
      <c r="BG59" s="58">
        <v>0</v>
      </c>
      <c r="BH59" s="58">
        <v>3.8986354775828458E-3</v>
      </c>
      <c r="BI59" s="58">
        <v>0</v>
      </c>
      <c r="BJ59" s="58">
        <v>3.8986354775828458E-3</v>
      </c>
      <c r="BK59" s="58">
        <v>3.8986354775828458E-3</v>
      </c>
      <c r="BL59" s="58">
        <v>0</v>
      </c>
      <c r="BM59" s="58">
        <v>0</v>
      </c>
      <c r="BN59" s="58">
        <v>3.8986354775828458E-3</v>
      </c>
      <c r="BO59" s="58">
        <v>0</v>
      </c>
      <c r="BP59" s="58">
        <v>0</v>
      </c>
      <c r="BQ59" s="58">
        <v>0</v>
      </c>
      <c r="BR59" s="58">
        <v>0</v>
      </c>
      <c r="BS59" s="58">
        <v>0</v>
      </c>
      <c r="BT59" s="58">
        <v>0</v>
      </c>
      <c r="BU59" s="58">
        <v>0</v>
      </c>
      <c r="BV59" s="58">
        <v>3.8986354775828458E-3</v>
      </c>
      <c r="BW59" s="58">
        <v>0</v>
      </c>
      <c r="BX59" s="58">
        <v>0</v>
      </c>
      <c r="BY59" s="58">
        <v>0</v>
      </c>
      <c r="BZ59" s="58">
        <v>0</v>
      </c>
      <c r="CA59" s="58">
        <v>0</v>
      </c>
      <c r="CB59" s="58">
        <v>0</v>
      </c>
      <c r="CC59" s="58">
        <v>3.533138401559454E-3</v>
      </c>
      <c r="CD59" s="58">
        <v>0</v>
      </c>
      <c r="CE59" s="58">
        <v>0</v>
      </c>
      <c r="CF59" s="58">
        <v>0</v>
      </c>
      <c r="CG59" s="58">
        <v>3.1676413255360622E-3</v>
      </c>
      <c r="CH59" s="58">
        <v>0</v>
      </c>
      <c r="CI59" s="58">
        <v>0</v>
      </c>
      <c r="CJ59" s="58">
        <v>0</v>
      </c>
      <c r="CK59" s="58">
        <v>0</v>
      </c>
      <c r="CL59" s="58">
        <v>0</v>
      </c>
      <c r="CM59" s="58">
        <v>3.1676413255360622E-3</v>
      </c>
      <c r="CN59" s="58">
        <v>0</v>
      </c>
      <c r="CO59" s="58">
        <v>0</v>
      </c>
      <c r="CP59" s="58">
        <v>3.1676413255360622E-3</v>
      </c>
      <c r="CQ59" s="58">
        <v>0</v>
      </c>
      <c r="CR59" s="58">
        <v>0</v>
      </c>
      <c r="CS59" s="58">
        <v>0</v>
      </c>
      <c r="CT59" s="58">
        <v>0</v>
      </c>
      <c r="CU59" s="58">
        <v>0</v>
      </c>
      <c r="CV59" s="58">
        <v>0</v>
      </c>
      <c r="CW59" s="58">
        <v>0</v>
      </c>
      <c r="CX59" s="58">
        <v>0</v>
      </c>
      <c r="CY59" s="58">
        <v>0</v>
      </c>
      <c r="CZ59" s="58">
        <v>3.1676413255360622E-3</v>
      </c>
      <c r="DA59" s="58">
        <v>0</v>
      </c>
      <c r="DB59" s="58">
        <v>0</v>
      </c>
      <c r="DC59" s="58">
        <v>0</v>
      </c>
      <c r="DD59" s="58">
        <v>0</v>
      </c>
      <c r="DE59" s="58">
        <v>0</v>
      </c>
      <c r="DF59" s="58">
        <v>0</v>
      </c>
      <c r="DG59" s="58">
        <v>0</v>
      </c>
      <c r="DH59" s="58">
        <v>0</v>
      </c>
      <c r="DI59" s="58">
        <v>0</v>
      </c>
      <c r="DJ59" s="58">
        <v>0</v>
      </c>
      <c r="DK59" s="58">
        <v>0</v>
      </c>
      <c r="DL59" s="58">
        <v>0</v>
      </c>
      <c r="DM59" s="58">
        <v>0</v>
      </c>
      <c r="DN59" s="58">
        <v>0</v>
      </c>
      <c r="DO59" s="58">
        <v>0</v>
      </c>
      <c r="DP59" s="58">
        <v>0</v>
      </c>
      <c r="DQ59" s="58">
        <v>0</v>
      </c>
      <c r="DR59" s="58">
        <v>0</v>
      </c>
      <c r="DS59" s="58">
        <v>0</v>
      </c>
      <c r="DT59" s="58">
        <v>0</v>
      </c>
      <c r="DU59" s="58">
        <v>0</v>
      </c>
      <c r="DV59" s="58">
        <v>0</v>
      </c>
      <c r="DW59" s="58">
        <v>0</v>
      </c>
      <c r="DX59" s="58">
        <v>0</v>
      </c>
      <c r="DY59" s="58">
        <v>0</v>
      </c>
      <c r="DZ59" s="58">
        <v>0</v>
      </c>
      <c r="EA59" s="58">
        <v>0</v>
      </c>
      <c r="EB59" s="58">
        <v>0</v>
      </c>
      <c r="EC59" s="58">
        <v>0</v>
      </c>
      <c r="ED59" s="58">
        <v>0</v>
      </c>
      <c r="EE59" s="58">
        <v>0</v>
      </c>
      <c r="EF59" s="58">
        <v>0</v>
      </c>
      <c r="EG59" s="58">
        <v>0</v>
      </c>
      <c r="EH59" s="58">
        <v>0</v>
      </c>
      <c r="EI59" s="58">
        <v>0</v>
      </c>
      <c r="EJ59" s="58">
        <v>0</v>
      </c>
      <c r="EK59" s="58">
        <v>0</v>
      </c>
      <c r="EL59" s="58">
        <v>0</v>
      </c>
      <c r="EM59" s="58">
        <v>0</v>
      </c>
      <c r="EN59" s="58">
        <v>0</v>
      </c>
    </row>
    <row r="60" spans="1:144" outlineLevel="1" x14ac:dyDescent="0.2">
      <c r="B60" s="1" t="s">
        <v>200</v>
      </c>
      <c r="C60" s="1" t="str">
        <f xml:space="preserve"> "ROC curve:  area under curve = " &amp; TEXT(C58,"0.00") &amp; " 
Model 3 for Vendor.Eq.EnchantedDiamonds    (8 variables, n=246)"</f>
        <v>ROC curve:  area under curve = 0.98 
Model 3 for Vendor.Eq.EnchantedDiamonds    (8 variables, n=246)</v>
      </c>
      <c r="AQ60" s="58" t="s">
        <v>198</v>
      </c>
      <c r="AR60" s="58">
        <f>SUM(AR59:EN59)</f>
        <v>0.98403996101364521</v>
      </c>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c r="CB60" s="58"/>
      <c r="CC60" s="58"/>
      <c r="CD60" s="58"/>
      <c r="CE60" s="58"/>
      <c r="CF60" s="58"/>
      <c r="CG60" s="58"/>
      <c r="CH60" s="58"/>
      <c r="CI60" s="58"/>
      <c r="CJ60" s="58"/>
      <c r="CK60" s="58"/>
      <c r="CL60" s="58"/>
      <c r="CM60" s="58"/>
      <c r="CN60" s="58"/>
      <c r="CO60" s="58"/>
      <c r="CP60" s="58"/>
      <c r="CQ60" s="58"/>
      <c r="CR60" s="58"/>
      <c r="CS60" s="58"/>
      <c r="CT60" s="58"/>
      <c r="CU60" s="58"/>
      <c r="CV60" s="58"/>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row>
    <row r="61" spans="1:144" outlineLevel="1" x14ac:dyDescent="0.2">
      <c r="B61" s="1" t="s">
        <v>201</v>
      </c>
      <c r="D61" s="1">
        <v>0</v>
      </c>
      <c r="E61" s="1">
        <v>1</v>
      </c>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c r="CB61" s="58"/>
      <c r="CC61" s="58"/>
      <c r="CD61" s="58"/>
      <c r="CE61" s="58"/>
      <c r="CF61" s="58"/>
      <c r="CG61" s="58"/>
      <c r="CH61" s="58"/>
      <c r="CI61" s="58"/>
      <c r="CJ61" s="58"/>
      <c r="CK61" s="58"/>
      <c r="CL61" s="58"/>
      <c r="CM61" s="58"/>
      <c r="CN61" s="58"/>
      <c r="CO61" s="58"/>
      <c r="CP61" s="58"/>
      <c r="CQ61" s="58"/>
      <c r="CR61" s="58"/>
      <c r="CS61" s="58"/>
      <c r="CT61" s="58"/>
      <c r="CU61" s="58"/>
      <c r="CV61" s="58"/>
      <c r="CW61" s="58"/>
      <c r="CX61" s="58"/>
      <c r="CY61" s="58"/>
      <c r="CZ61" s="58"/>
      <c r="DA61" s="58"/>
      <c r="DB61" s="58"/>
      <c r="DC61" s="58"/>
      <c r="DD61" s="58"/>
      <c r="DE61" s="58"/>
      <c r="DF61" s="58"/>
      <c r="DG61" s="58"/>
      <c r="DH61" s="58"/>
      <c r="DI61" s="58"/>
      <c r="DJ61" s="58"/>
      <c r="DK61" s="58"/>
      <c r="DL61" s="58"/>
      <c r="DM61" s="58"/>
      <c r="DN61" s="58"/>
      <c r="DO61" s="58"/>
      <c r="DP61" s="58"/>
      <c r="DQ61" s="58"/>
      <c r="DR61" s="58"/>
      <c r="DS61" s="58"/>
      <c r="DT61" s="58"/>
      <c r="DU61" s="58"/>
      <c r="DV61" s="58"/>
      <c r="DW61" s="58"/>
      <c r="DX61" s="58"/>
      <c r="DY61" s="58"/>
      <c r="DZ61" s="58"/>
      <c r="EA61" s="58"/>
      <c r="EB61" s="58"/>
      <c r="EC61" s="58"/>
      <c r="ED61" s="58"/>
      <c r="EE61" s="58"/>
      <c r="EF61" s="58"/>
      <c r="EG61" s="58"/>
      <c r="EH61" s="58"/>
      <c r="EI61" s="58"/>
      <c r="EJ61" s="58"/>
      <c r="EK61" s="58"/>
      <c r="EL61" s="58"/>
      <c r="EM61" s="58"/>
      <c r="EN61" s="58"/>
    </row>
    <row r="62" spans="1:144" outlineLevel="1" x14ac:dyDescent="0.2">
      <c r="D62" s="1">
        <v>0</v>
      </c>
      <c r="E62" s="1">
        <v>1</v>
      </c>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c r="CB62" s="58"/>
      <c r="CC62" s="58"/>
      <c r="CD62" s="58"/>
      <c r="CE62" s="58"/>
      <c r="CF62" s="58"/>
      <c r="CG62" s="58"/>
      <c r="CH62" s="58"/>
      <c r="CI62" s="58"/>
      <c r="CJ62" s="58"/>
      <c r="CK62" s="58"/>
      <c r="CL62" s="58"/>
      <c r="CM62" s="58"/>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58"/>
      <c r="EI62" s="58"/>
      <c r="EJ62" s="58"/>
      <c r="EK62" s="58"/>
      <c r="EL62" s="58"/>
      <c r="EM62" s="58"/>
      <c r="EN62" s="58"/>
    </row>
    <row r="63" spans="1:144" outlineLevel="1" x14ac:dyDescent="0.2">
      <c r="D63" s="1">
        <f>1-$H$53</f>
        <v>2.1929824561403577E-2</v>
      </c>
      <c r="E63" s="1">
        <f>$E$53</f>
        <v>0.88888888888888906</v>
      </c>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c r="CB63" s="58"/>
      <c r="CC63" s="58"/>
      <c r="CD63" s="58"/>
      <c r="CE63" s="58"/>
      <c r="CF63" s="58"/>
      <c r="CG63" s="58"/>
      <c r="CH63" s="58"/>
      <c r="CI63" s="58"/>
      <c r="CJ63" s="58"/>
      <c r="CK63" s="58"/>
      <c r="CL63" s="58"/>
      <c r="CM63" s="58"/>
      <c r="CN63" s="58"/>
      <c r="CO63" s="58"/>
      <c r="CP63" s="58"/>
      <c r="CQ63" s="58"/>
      <c r="CR63" s="58"/>
      <c r="CS63" s="58"/>
      <c r="CT63" s="58"/>
      <c r="CU63" s="58"/>
      <c r="CV63" s="58"/>
      <c r="CW63" s="58"/>
      <c r="CX63" s="58"/>
      <c r="CY63" s="58"/>
      <c r="CZ63" s="58"/>
      <c r="DA63" s="58"/>
      <c r="DB63" s="58"/>
      <c r="DC63" s="58"/>
      <c r="DD63" s="58"/>
      <c r="DE63" s="58"/>
      <c r="DF63" s="58"/>
      <c r="DG63" s="58"/>
      <c r="DH63" s="58"/>
      <c r="DI63" s="58"/>
      <c r="DJ63" s="58"/>
      <c r="DK63" s="58"/>
      <c r="DL63" s="58"/>
      <c r="DM63" s="58"/>
      <c r="DN63" s="58"/>
      <c r="DO63" s="58"/>
      <c r="DP63" s="58"/>
      <c r="DQ63" s="58"/>
      <c r="DR63" s="58"/>
      <c r="DS63" s="58"/>
      <c r="DT63" s="58"/>
      <c r="DU63" s="58"/>
      <c r="DV63" s="58"/>
      <c r="DW63" s="58"/>
      <c r="DX63" s="58"/>
      <c r="DY63" s="58"/>
      <c r="DZ63" s="58"/>
      <c r="EA63" s="58"/>
      <c r="EB63" s="58"/>
      <c r="EC63" s="58"/>
      <c r="ED63" s="58"/>
      <c r="EE63" s="58"/>
      <c r="EF63" s="58"/>
      <c r="EG63" s="58"/>
      <c r="EH63" s="58"/>
      <c r="EI63" s="58"/>
      <c r="EJ63" s="58"/>
      <c r="EK63" s="58"/>
      <c r="EL63" s="58"/>
      <c r="EM63" s="58"/>
      <c r="EN63" s="58"/>
    </row>
    <row r="64" spans="1:144" outlineLevel="1" x14ac:dyDescent="0.2">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c r="CK64" s="58"/>
      <c r="CL64" s="58"/>
      <c r="CM64" s="58"/>
      <c r="CN64" s="58"/>
      <c r="CO64" s="58"/>
      <c r="CP64" s="58"/>
      <c r="CQ64" s="58"/>
      <c r="CR64" s="58"/>
      <c r="CS64" s="58"/>
      <c r="CT64" s="58"/>
      <c r="CU64" s="58"/>
      <c r="CV64" s="58"/>
      <c r="CW64" s="58"/>
      <c r="CX64" s="58"/>
      <c r="CY64" s="58"/>
      <c r="CZ64" s="58"/>
      <c r="DA64" s="58"/>
      <c r="DB64" s="58"/>
      <c r="DC64" s="58"/>
      <c r="DD64" s="58"/>
      <c r="DE64" s="58"/>
      <c r="DF64" s="58"/>
      <c r="DG64" s="58"/>
      <c r="DH64" s="58"/>
      <c r="DI64" s="58"/>
      <c r="DJ64" s="58"/>
      <c r="DK64" s="58"/>
      <c r="DL64" s="58"/>
      <c r="DM64" s="58"/>
      <c r="DN64" s="58"/>
      <c r="DO64" s="58"/>
      <c r="DP64" s="58"/>
      <c r="DQ64" s="58"/>
      <c r="DR64" s="58"/>
      <c r="DS64" s="58"/>
      <c r="DT64" s="58"/>
      <c r="DU64" s="58"/>
      <c r="DV64" s="58"/>
      <c r="DW64" s="58"/>
      <c r="DX64" s="58"/>
      <c r="DY64" s="58"/>
      <c r="DZ64" s="58"/>
      <c r="EA64" s="58"/>
      <c r="EB64" s="58"/>
      <c r="EC64" s="58"/>
      <c r="ED64" s="58"/>
      <c r="EE64" s="58"/>
      <c r="EF64" s="58"/>
      <c r="EG64" s="58"/>
      <c r="EH64" s="58"/>
      <c r="EI64" s="58"/>
      <c r="EJ64" s="58"/>
      <c r="EK64" s="58"/>
      <c r="EL64" s="58"/>
      <c r="EM64" s="58"/>
      <c r="EN64" s="58"/>
    </row>
    <row r="65" spans="1:144" outlineLevel="1" x14ac:dyDescent="0.2">
      <c r="AQ65" s="58"/>
      <c r="AR65" s="58"/>
      <c r="AS65" s="58"/>
      <c r="AT65" s="58"/>
      <c r="AU65" s="58"/>
      <c r="AV65" s="58"/>
      <c r="AW65" s="58"/>
      <c r="AX65" s="58"/>
      <c r="AY65" s="58"/>
      <c r="AZ65" s="58"/>
      <c r="BA65" s="58"/>
      <c r="BB65" s="58"/>
      <c r="BC65" s="58"/>
      <c r="BD65" s="58"/>
      <c r="BE65" s="58"/>
      <c r="BF65" s="58"/>
      <c r="BG65" s="58"/>
      <c r="BH65" s="58"/>
      <c r="BI65" s="58"/>
      <c r="BJ65" s="58"/>
      <c r="BK65" s="58"/>
      <c r="BL65" s="58"/>
      <c r="BM65" s="58"/>
      <c r="BN65" s="58"/>
      <c r="BO65" s="58"/>
      <c r="BP65" s="58"/>
      <c r="BQ65" s="58"/>
      <c r="BR65" s="58"/>
      <c r="BS65" s="58"/>
      <c r="BT65" s="58"/>
      <c r="BU65" s="58"/>
      <c r="BV65" s="58"/>
      <c r="BW65" s="58"/>
      <c r="BX65" s="58"/>
      <c r="BY65" s="58"/>
      <c r="BZ65" s="58"/>
      <c r="CA65" s="58"/>
      <c r="CB65" s="58"/>
      <c r="CC65" s="58"/>
      <c r="CD65" s="58"/>
      <c r="CE65" s="58"/>
      <c r="CF65" s="58"/>
      <c r="CG65" s="58"/>
      <c r="CH65" s="58"/>
      <c r="CI65" s="58"/>
      <c r="CJ65" s="58"/>
      <c r="CK65" s="58"/>
      <c r="CL65" s="58"/>
      <c r="CM65" s="58"/>
      <c r="CN65" s="58"/>
      <c r="CO65" s="58"/>
      <c r="CP65" s="58"/>
      <c r="CQ65" s="58"/>
      <c r="CR65" s="58"/>
      <c r="CS65" s="58"/>
      <c r="CT65" s="58"/>
      <c r="CU65" s="58"/>
      <c r="CV65" s="58"/>
      <c r="CW65" s="58"/>
      <c r="CX65" s="58"/>
      <c r="CY65" s="58"/>
      <c r="CZ65" s="58"/>
      <c r="DA65" s="58"/>
      <c r="DB65" s="58"/>
      <c r="DC65" s="58"/>
      <c r="DD65" s="58"/>
      <c r="DE65" s="58"/>
      <c r="DF65" s="58"/>
      <c r="DG65" s="58"/>
      <c r="DH65" s="58"/>
      <c r="DI65" s="58"/>
      <c r="DJ65" s="58"/>
      <c r="DK65" s="58"/>
      <c r="DL65" s="58"/>
      <c r="DM65" s="58"/>
      <c r="DN65" s="58"/>
      <c r="DO65" s="58"/>
      <c r="DP65" s="58"/>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row>
    <row r="66" spans="1:144" outlineLevel="1" x14ac:dyDescent="0.2">
      <c r="AQ66" s="58"/>
      <c r="AR66" s="58"/>
      <c r="AS66" s="58"/>
      <c r="AT66" s="58"/>
      <c r="AU66" s="58"/>
      <c r="AV66" s="58"/>
      <c r="AW66" s="58"/>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c r="CF66" s="58"/>
      <c r="CG66" s="58"/>
      <c r="CH66" s="58"/>
      <c r="CI66" s="58"/>
      <c r="CJ66" s="58"/>
      <c r="CK66" s="58"/>
      <c r="CL66" s="58"/>
      <c r="CM66" s="58"/>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row>
    <row r="67" spans="1:144" outlineLevel="1" x14ac:dyDescent="0.2">
      <c r="AQ67" s="58"/>
      <c r="AR67" s="58"/>
      <c r="AS67" s="58"/>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c r="CE67" s="58"/>
      <c r="CF67" s="58"/>
      <c r="CG67" s="58"/>
      <c r="CH67" s="58"/>
      <c r="CI67" s="58"/>
      <c r="CJ67" s="58"/>
      <c r="CK67" s="58"/>
      <c r="CL67" s="58"/>
      <c r="CM67" s="58"/>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row>
    <row r="68" spans="1:144" outlineLevel="1" x14ac:dyDescent="0.2">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row>
    <row r="69" spans="1:144" outlineLevel="1" x14ac:dyDescent="0.2">
      <c r="AQ69" s="58"/>
      <c r="AR69" s="58"/>
      <c r="AS69" s="58"/>
      <c r="AT69" s="58"/>
      <c r="AU69" s="58"/>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c r="CG69" s="58"/>
      <c r="CH69" s="58"/>
      <c r="CI69" s="58"/>
      <c r="CJ69" s="58"/>
      <c r="CK69" s="58"/>
      <c r="CL69" s="58"/>
      <c r="CM69" s="58"/>
      <c r="CN69" s="58"/>
      <c r="CO69" s="58"/>
      <c r="CP69" s="58"/>
      <c r="CQ69" s="58"/>
      <c r="CR69" s="58"/>
      <c r="CS69" s="58"/>
      <c r="CT69" s="58"/>
      <c r="CU69" s="58"/>
      <c r="CV69" s="58"/>
      <c r="CW69" s="58"/>
      <c r="CX69" s="58"/>
      <c r="CY69" s="58"/>
      <c r="CZ69" s="58"/>
      <c r="DA69" s="58"/>
      <c r="DB69" s="58"/>
      <c r="DC69" s="58"/>
      <c r="DD69" s="58"/>
      <c r="DE69" s="58"/>
      <c r="DF69" s="58"/>
      <c r="DG69" s="58"/>
      <c r="DH69" s="58"/>
      <c r="DI69" s="58"/>
      <c r="DJ69" s="58"/>
      <c r="DK69" s="58"/>
      <c r="DL69" s="58"/>
      <c r="DM69" s="58"/>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row>
    <row r="70" spans="1:144" outlineLevel="1" x14ac:dyDescent="0.2">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c r="CG70" s="58"/>
      <c r="CH70" s="58"/>
      <c r="CI70" s="58"/>
      <c r="CJ70" s="58"/>
      <c r="CK70" s="58"/>
      <c r="CL70" s="58"/>
      <c r="CM70" s="58"/>
      <c r="CN70" s="58"/>
      <c r="CO70" s="58"/>
      <c r="CP70" s="58"/>
      <c r="CQ70" s="58"/>
      <c r="CR70" s="58"/>
      <c r="CS70" s="58"/>
      <c r="CT70" s="58"/>
      <c r="CU70" s="58"/>
      <c r="CV70" s="58"/>
      <c r="CW70" s="58"/>
      <c r="CX70" s="58"/>
      <c r="CY70" s="58"/>
      <c r="CZ70" s="58"/>
      <c r="DA70" s="58"/>
      <c r="DB70" s="58"/>
      <c r="DC70" s="58"/>
      <c r="DD70" s="58"/>
      <c r="DE70" s="58"/>
      <c r="DF70" s="58"/>
      <c r="DG70" s="58"/>
      <c r="DH70" s="58"/>
      <c r="DI70" s="58"/>
      <c r="DJ70" s="58"/>
      <c r="DK70" s="58"/>
      <c r="DL70" s="58"/>
      <c r="DM70" s="58"/>
      <c r="DN70" s="58"/>
      <c r="DO70" s="58"/>
      <c r="DP70" s="58"/>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row>
    <row r="71" spans="1:144" outlineLevel="1" x14ac:dyDescent="0.2">
      <c r="AQ71" s="58"/>
      <c r="AR71" s="58"/>
      <c r="AS71" s="58"/>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c r="CG71" s="58"/>
      <c r="CH71" s="58"/>
      <c r="CI71" s="58"/>
      <c r="CJ71" s="58"/>
      <c r="CK71" s="58"/>
      <c r="CL71" s="58"/>
      <c r="CM71" s="58"/>
      <c r="CN71" s="58"/>
      <c r="CO71" s="58"/>
      <c r="CP71" s="58"/>
      <c r="CQ71" s="58"/>
      <c r="CR71" s="58"/>
      <c r="CS71" s="58"/>
      <c r="CT71" s="58"/>
      <c r="CU71" s="58"/>
      <c r="CV71" s="58"/>
      <c r="CW71" s="58"/>
      <c r="CX71" s="58"/>
      <c r="CY71" s="58"/>
      <c r="CZ71" s="58"/>
      <c r="DA71" s="58"/>
      <c r="DB71" s="58"/>
      <c r="DC71" s="58"/>
      <c r="DD71" s="58"/>
      <c r="DE71" s="58"/>
      <c r="DF71" s="58"/>
      <c r="DG71" s="58"/>
      <c r="DH71" s="58"/>
      <c r="DI71" s="58"/>
      <c r="DJ71" s="58"/>
      <c r="DK71" s="58"/>
      <c r="DL71" s="58"/>
      <c r="DM71" s="58"/>
      <c r="DN71" s="58"/>
      <c r="DO71" s="58"/>
      <c r="DP71" s="58"/>
      <c r="DQ71" s="58"/>
      <c r="DR71" s="58"/>
      <c r="DS71" s="58"/>
      <c r="DT71" s="58"/>
      <c r="DU71" s="58"/>
      <c r="DV71" s="58"/>
      <c r="DW71" s="58"/>
      <c r="DX71" s="58"/>
      <c r="DY71" s="58"/>
      <c r="DZ71" s="58"/>
      <c r="EA71" s="58"/>
      <c r="EB71" s="58"/>
      <c r="EC71" s="58"/>
      <c r="ED71" s="58"/>
      <c r="EE71" s="58"/>
      <c r="EF71" s="58"/>
      <c r="EG71" s="58"/>
      <c r="EH71" s="58"/>
      <c r="EI71" s="58"/>
      <c r="EJ71" s="58"/>
      <c r="EK71" s="58"/>
      <c r="EL71" s="58"/>
      <c r="EM71" s="58"/>
      <c r="EN71" s="58"/>
    </row>
    <row r="72" spans="1:144" outlineLevel="1" x14ac:dyDescent="0.2">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c r="CB72" s="58"/>
      <c r="CC72" s="58"/>
      <c r="CD72" s="58"/>
      <c r="CE72" s="58"/>
      <c r="CF72" s="58"/>
      <c r="CG72" s="58"/>
      <c r="CH72" s="58"/>
      <c r="CI72" s="58"/>
      <c r="CJ72" s="58"/>
      <c r="CK72" s="58"/>
      <c r="CL72" s="58"/>
      <c r="CM72" s="58"/>
      <c r="CN72" s="58"/>
      <c r="CO72" s="58"/>
      <c r="CP72" s="58"/>
      <c r="CQ72" s="58"/>
      <c r="CR72" s="58"/>
      <c r="CS72" s="58"/>
      <c r="CT72" s="58"/>
      <c r="CU72" s="58"/>
      <c r="CV72" s="58"/>
      <c r="CW72" s="58"/>
      <c r="CX72" s="58"/>
      <c r="CY72" s="58"/>
      <c r="CZ72" s="58"/>
      <c r="DA72" s="58"/>
      <c r="DB72" s="58"/>
      <c r="DC72" s="58"/>
      <c r="DD72" s="58"/>
      <c r="DE72" s="58"/>
      <c r="DF72" s="58"/>
      <c r="DG72" s="58"/>
      <c r="DH72" s="58"/>
      <c r="DI72" s="58"/>
      <c r="DJ72" s="58"/>
      <c r="DK72" s="58"/>
      <c r="DL72" s="58"/>
      <c r="DM72" s="58"/>
      <c r="DN72" s="58"/>
      <c r="DO72" s="58"/>
      <c r="DP72" s="58"/>
      <c r="DQ72" s="58"/>
      <c r="DR72" s="58"/>
      <c r="DS72" s="58"/>
      <c r="DT72" s="58"/>
      <c r="DU72" s="58"/>
      <c r="DV72" s="58"/>
      <c r="DW72" s="58"/>
      <c r="DX72" s="58"/>
      <c r="DY72" s="58"/>
      <c r="DZ72" s="58"/>
      <c r="EA72" s="58"/>
      <c r="EB72" s="58"/>
      <c r="EC72" s="58"/>
      <c r="ED72" s="58"/>
      <c r="EE72" s="58"/>
      <c r="EF72" s="58"/>
      <c r="EG72" s="58"/>
      <c r="EH72" s="58"/>
      <c r="EI72" s="58"/>
      <c r="EJ72" s="58"/>
      <c r="EK72" s="58"/>
      <c r="EL72" s="58"/>
      <c r="EM72" s="58"/>
      <c r="EN72" s="58"/>
    </row>
    <row r="73" spans="1:144" outlineLevel="1" x14ac:dyDescent="0.2">
      <c r="AQ73" s="58"/>
      <c r="AR73" s="58"/>
      <c r="AS73" s="58"/>
      <c r="AT73" s="58"/>
      <c r="AU73" s="58"/>
      <c r="AV73" s="58"/>
      <c r="AW73" s="58"/>
      <c r="AX73" s="58"/>
      <c r="AY73" s="58"/>
      <c r="AZ73" s="58"/>
      <c r="BA73" s="58"/>
      <c r="BB73" s="58"/>
      <c r="BC73" s="58"/>
      <c r="BD73" s="58"/>
      <c r="BE73" s="58"/>
      <c r="BF73" s="58"/>
      <c r="BG73" s="58"/>
      <c r="BH73" s="58"/>
      <c r="BI73" s="58"/>
      <c r="BJ73" s="58"/>
      <c r="BK73" s="58"/>
      <c r="BL73" s="58"/>
      <c r="BM73" s="58"/>
      <c r="BN73" s="58"/>
      <c r="BO73" s="58"/>
      <c r="BP73" s="58"/>
      <c r="BQ73" s="58"/>
      <c r="BR73" s="58"/>
      <c r="BS73" s="58"/>
      <c r="BT73" s="58"/>
      <c r="BU73" s="58"/>
      <c r="BV73" s="58"/>
      <c r="BW73" s="58"/>
      <c r="BX73" s="58"/>
      <c r="BY73" s="58"/>
      <c r="BZ73" s="58"/>
      <c r="CA73" s="58"/>
      <c r="CB73" s="58"/>
      <c r="CC73" s="58"/>
      <c r="CD73" s="58"/>
      <c r="CE73" s="58"/>
      <c r="CF73" s="58"/>
      <c r="CG73" s="58"/>
      <c r="CH73" s="58"/>
      <c r="CI73" s="58"/>
      <c r="CJ73" s="58"/>
      <c r="CK73" s="58"/>
      <c r="CL73" s="58"/>
      <c r="CM73" s="58"/>
      <c r="CN73" s="58"/>
      <c r="CO73" s="58"/>
      <c r="CP73" s="58"/>
      <c r="CQ73" s="58"/>
      <c r="CR73" s="58"/>
      <c r="CS73" s="58"/>
      <c r="CT73" s="58"/>
      <c r="CU73" s="58"/>
      <c r="CV73" s="58"/>
      <c r="CW73" s="58"/>
      <c r="CX73" s="58"/>
      <c r="CY73" s="58"/>
      <c r="CZ73" s="58"/>
      <c r="DA73" s="58"/>
      <c r="DB73" s="58"/>
      <c r="DC73" s="58"/>
      <c r="DD73" s="58"/>
      <c r="DE73" s="58"/>
      <c r="DF73" s="58"/>
      <c r="DG73" s="58"/>
      <c r="DH73" s="58"/>
      <c r="DI73" s="58"/>
      <c r="DJ73" s="58"/>
      <c r="DK73" s="58"/>
      <c r="DL73" s="58"/>
      <c r="DM73" s="58"/>
      <c r="DN73" s="58"/>
      <c r="DO73" s="58"/>
      <c r="DP73" s="58"/>
      <c r="DQ73" s="58"/>
      <c r="DR73" s="58"/>
      <c r="DS73" s="58"/>
      <c r="DT73" s="58"/>
      <c r="DU73" s="58"/>
      <c r="DV73" s="58"/>
      <c r="DW73" s="58"/>
      <c r="DX73" s="58"/>
      <c r="DY73" s="58"/>
      <c r="DZ73" s="58"/>
      <c r="EA73" s="58"/>
      <c r="EB73" s="58"/>
      <c r="EC73" s="58"/>
      <c r="ED73" s="58"/>
      <c r="EE73" s="58"/>
      <c r="EF73" s="58"/>
      <c r="EG73" s="58"/>
      <c r="EH73" s="58"/>
      <c r="EI73" s="58"/>
      <c r="EJ73" s="58"/>
      <c r="EK73" s="58"/>
      <c r="EL73" s="58"/>
      <c r="EM73" s="58"/>
      <c r="EN73" s="58"/>
    </row>
    <row r="74" spans="1:144" outlineLevel="1" x14ac:dyDescent="0.2">
      <c r="AQ74" s="58"/>
      <c r="AR74" s="58"/>
      <c r="AS74" s="58"/>
      <c r="AT74" s="58"/>
      <c r="AU74" s="58"/>
      <c r="AV74" s="58"/>
      <c r="AW74" s="58"/>
      <c r="AX74" s="58"/>
      <c r="AY74" s="58"/>
      <c r="AZ74" s="58"/>
      <c r="BA74" s="58"/>
      <c r="BB74" s="58"/>
      <c r="BC74" s="58"/>
      <c r="BD74" s="58"/>
      <c r="BE74" s="58"/>
      <c r="BF74" s="58"/>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c r="CK74" s="58"/>
      <c r="CL74" s="58"/>
      <c r="CM74" s="58"/>
      <c r="CN74" s="58"/>
      <c r="CO74" s="58"/>
      <c r="CP74" s="58"/>
      <c r="CQ74" s="58"/>
      <c r="CR74" s="58"/>
      <c r="CS74" s="58"/>
      <c r="CT74" s="58"/>
      <c r="CU74" s="58"/>
      <c r="CV74" s="58"/>
      <c r="CW74" s="58"/>
      <c r="CX74" s="58"/>
      <c r="CY74" s="58"/>
      <c r="CZ74" s="58"/>
      <c r="DA74" s="58"/>
      <c r="DB74" s="58"/>
      <c r="DC74" s="58"/>
      <c r="DD74" s="58"/>
      <c r="DE74" s="58"/>
      <c r="DF74" s="58"/>
      <c r="DG74" s="58"/>
      <c r="DH74" s="58"/>
      <c r="DI74" s="58"/>
      <c r="DJ74" s="58"/>
      <c r="DK74" s="58"/>
      <c r="DL74" s="58"/>
      <c r="DM74" s="58"/>
      <c r="DN74" s="58"/>
      <c r="DO74" s="58"/>
      <c r="DP74" s="58"/>
      <c r="DQ74" s="58"/>
      <c r="DR74" s="58"/>
      <c r="DS74" s="58"/>
      <c r="DT74" s="58"/>
      <c r="DU74" s="58"/>
      <c r="DV74" s="58"/>
      <c r="DW74" s="58"/>
      <c r="DX74" s="58"/>
      <c r="DY74" s="58"/>
      <c r="DZ74" s="58"/>
      <c r="EA74" s="58"/>
      <c r="EB74" s="58"/>
      <c r="EC74" s="58"/>
      <c r="ED74" s="58"/>
      <c r="EE74" s="58"/>
      <c r="EF74" s="58"/>
      <c r="EG74" s="58"/>
      <c r="EH74" s="58"/>
      <c r="EI74" s="58"/>
      <c r="EJ74" s="58"/>
      <c r="EK74" s="58"/>
      <c r="EL74" s="58"/>
      <c r="EM74" s="58"/>
      <c r="EN74" s="58"/>
    </row>
    <row r="75" spans="1:144" outlineLevel="1" x14ac:dyDescent="0.2">
      <c r="AQ75" s="58"/>
      <c r="AR75" s="58"/>
      <c r="AS75" s="58"/>
      <c r="AT75" s="58"/>
      <c r="AU75" s="58"/>
      <c r="AV75" s="58"/>
      <c r="AW75" s="58"/>
      <c r="AX75" s="58"/>
      <c r="AY75" s="58"/>
      <c r="AZ75" s="58"/>
      <c r="BA75" s="58"/>
      <c r="BB75" s="58"/>
      <c r="BC75" s="58"/>
      <c r="BD75" s="58"/>
      <c r="BE75" s="58"/>
      <c r="BF75" s="58"/>
      <c r="BG75" s="58"/>
      <c r="BH75" s="58"/>
      <c r="BI75" s="58"/>
      <c r="BJ75" s="58"/>
      <c r="BK75" s="58"/>
      <c r="BL75" s="58"/>
      <c r="BM75" s="58"/>
      <c r="BN75" s="58"/>
      <c r="BO75" s="58"/>
      <c r="BP75" s="58"/>
      <c r="BQ75" s="58"/>
      <c r="BR75" s="58"/>
      <c r="BS75" s="58"/>
      <c r="BT75" s="58"/>
      <c r="BU75" s="58"/>
      <c r="BV75" s="58"/>
      <c r="BW75" s="58"/>
      <c r="BX75" s="58"/>
      <c r="BY75" s="58"/>
      <c r="BZ75" s="58"/>
      <c r="CA75" s="58"/>
      <c r="CB75" s="58"/>
      <c r="CC75" s="58"/>
      <c r="CD75" s="58"/>
      <c r="CE75" s="58"/>
      <c r="CF75" s="58"/>
      <c r="CG75" s="58"/>
      <c r="CH75" s="58"/>
      <c r="CI75" s="58"/>
      <c r="CJ75" s="58"/>
      <c r="CK75" s="58"/>
      <c r="CL75" s="58"/>
      <c r="CM75" s="58"/>
      <c r="CN75" s="58"/>
      <c r="CO75" s="58"/>
      <c r="CP75" s="58"/>
      <c r="CQ75" s="58"/>
      <c r="CR75" s="58"/>
      <c r="CS75" s="58"/>
      <c r="CT75" s="58"/>
      <c r="CU75" s="58"/>
      <c r="CV75" s="58"/>
      <c r="CW75" s="58"/>
      <c r="CX75" s="58"/>
      <c r="CY75" s="58"/>
      <c r="CZ75" s="58"/>
      <c r="DA75" s="58"/>
      <c r="DB75" s="58"/>
      <c r="DC75" s="58"/>
      <c r="DD75" s="58"/>
      <c r="DE75" s="58"/>
      <c r="DF75" s="58"/>
      <c r="DG75" s="58"/>
      <c r="DH75" s="58"/>
      <c r="DI75" s="58"/>
      <c r="DJ75" s="58"/>
      <c r="DK75" s="58"/>
      <c r="DL75" s="58"/>
      <c r="DM75" s="58"/>
      <c r="DN75" s="58"/>
      <c r="DO75" s="58"/>
      <c r="DP75" s="58"/>
      <c r="DQ75" s="58"/>
      <c r="DR75" s="58"/>
      <c r="DS75" s="58"/>
      <c r="DT75" s="58"/>
      <c r="DU75" s="58"/>
      <c r="DV75" s="58"/>
      <c r="DW75" s="58"/>
      <c r="DX75" s="58"/>
      <c r="DY75" s="58"/>
      <c r="DZ75" s="58"/>
      <c r="EA75" s="58"/>
      <c r="EB75" s="58"/>
      <c r="EC75" s="58"/>
      <c r="ED75" s="58"/>
      <c r="EE75" s="58"/>
      <c r="EF75" s="58"/>
      <c r="EG75" s="58"/>
      <c r="EH75" s="58"/>
      <c r="EI75" s="58"/>
      <c r="EJ75" s="58"/>
      <c r="EK75" s="58"/>
      <c r="EL75" s="58"/>
      <c r="EM75" s="58"/>
      <c r="EN75" s="58"/>
    </row>
    <row r="76" spans="1:144" x14ac:dyDescent="0.2">
      <c r="A76" s="74"/>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c r="CL76" s="58"/>
      <c r="CM76" s="58"/>
      <c r="CN76" s="58"/>
      <c r="CO76" s="58"/>
      <c r="CP76" s="58"/>
      <c r="CQ76" s="58"/>
      <c r="CR76" s="58"/>
      <c r="CS76" s="58"/>
      <c r="CT76" s="58"/>
      <c r="CU76" s="58"/>
      <c r="CV76" s="58"/>
      <c r="CW76" s="58"/>
      <c r="CX76" s="58"/>
      <c r="CY76" s="58"/>
      <c r="CZ76" s="58"/>
      <c r="DA76" s="58"/>
      <c r="DB76" s="58"/>
      <c r="DC76" s="58"/>
      <c r="DD76" s="58"/>
      <c r="DE76" s="58"/>
      <c r="DF76" s="58"/>
      <c r="DG76" s="58"/>
      <c r="DH76" s="58"/>
      <c r="DI76" s="58"/>
      <c r="DJ76" s="58"/>
      <c r="DK76" s="58"/>
      <c r="DL76" s="58"/>
      <c r="DM76" s="58"/>
      <c r="DN76" s="58"/>
      <c r="DO76" s="58"/>
      <c r="DP76" s="58"/>
      <c r="DQ76" s="58"/>
      <c r="DR76" s="58"/>
      <c r="DS76" s="58"/>
      <c r="DT76" s="58"/>
      <c r="DU76" s="58"/>
      <c r="DV76" s="58"/>
      <c r="DW76" s="58"/>
      <c r="DX76" s="58"/>
      <c r="DY76" s="58"/>
      <c r="DZ76" s="58"/>
      <c r="EA76" s="58"/>
      <c r="EB76" s="58"/>
      <c r="EC76" s="58"/>
      <c r="ED76" s="58"/>
      <c r="EE76" s="58"/>
      <c r="EF76" s="58"/>
      <c r="EG76" s="58"/>
      <c r="EH76" s="58"/>
      <c r="EI76" s="58"/>
      <c r="EJ76" s="58"/>
      <c r="EK76" s="58"/>
      <c r="EL76" s="58"/>
      <c r="EM76" s="58"/>
      <c r="EN76" s="58"/>
    </row>
    <row r="77" spans="1:144" x14ac:dyDescent="0.2">
      <c r="A77" s="11" t="s">
        <v>158</v>
      </c>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c r="CB77" s="58"/>
      <c r="CC77" s="58"/>
      <c r="CD77" s="58"/>
      <c r="CE77" s="58"/>
      <c r="CF77" s="58"/>
      <c r="CG77" s="58"/>
      <c r="CH77" s="58"/>
      <c r="CI77" s="58"/>
      <c r="CJ77" s="58"/>
      <c r="CK77" s="58"/>
      <c r="CL77" s="58"/>
      <c r="CM77" s="58"/>
      <c r="CN77" s="58"/>
      <c r="CO77" s="58"/>
      <c r="CP77" s="58"/>
      <c r="CQ77" s="58"/>
      <c r="CR77" s="58"/>
      <c r="CS77" s="58"/>
      <c r="CT77" s="58"/>
      <c r="CU77" s="58"/>
      <c r="CV77" s="58"/>
      <c r="CW77" s="58"/>
      <c r="CX77" s="58"/>
      <c r="CY77" s="58"/>
      <c r="CZ77" s="58"/>
      <c r="DA77" s="58"/>
      <c r="DB77" s="58"/>
      <c r="DC77" s="58"/>
      <c r="DD77" s="58"/>
      <c r="DE77" s="58"/>
      <c r="DF77" s="58"/>
      <c r="DG77" s="58"/>
      <c r="DH77" s="58"/>
      <c r="DI77" s="58"/>
      <c r="DJ77" s="58"/>
      <c r="DK77" s="58"/>
      <c r="DL77" s="58"/>
      <c r="DM77" s="58"/>
      <c r="DN77" s="58"/>
      <c r="DO77" s="58"/>
      <c r="DP77" s="58"/>
      <c r="DQ77" s="58"/>
      <c r="DR77" s="58"/>
      <c r="DS77" s="58"/>
      <c r="DT77" s="58"/>
      <c r="DU77" s="58"/>
      <c r="DV77" s="58"/>
      <c r="DW77" s="58"/>
      <c r="DX77" s="58"/>
      <c r="DY77" s="58"/>
      <c r="DZ77" s="58"/>
      <c r="EA77" s="58"/>
      <c r="EB77" s="58"/>
      <c r="EC77" s="58"/>
      <c r="ED77" s="58"/>
      <c r="EE77" s="58"/>
      <c r="EF77" s="58"/>
      <c r="EG77" s="58"/>
      <c r="EH77" s="58"/>
      <c r="EI77" s="58"/>
      <c r="EJ77" s="58"/>
      <c r="EK77" s="58"/>
      <c r="EL77" s="58"/>
      <c r="EM77" s="58"/>
      <c r="EN77" s="58"/>
    </row>
    <row r="78" spans="1:144" outlineLevel="1" x14ac:dyDescent="0.2">
      <c r="AQ78" s="70" t="s">
        <v>161</v>
      </c>
      <c r="AR78" s="70">
        <v>1</v>
      </c>
      <c r="AS78" s="58" t="s">
        <v>166</v>
      </c>
      <c r="AT78" s="58" t="s">
        <v>9</v>
      </c>
      <c r="AU78" s="58" t="s">
        <v>112</v>
      </c>
      <c r="AV78" s="58" t="s">
        <v>13</v>
      </c>
      <c r="AW78" s="58" t="s">
        <v>113</v>
      </c>
      <c r="AX78" s="58" t="s">
        <v>20</v>
      </c>
      <c r="AY78" s="58" t="s">
        <v>27</v>
      </c>
      <c r="AZ78" s="58" t="s">
        <v>26</v>
      </c>
      <c r="BA78" s="58" t="s">
        <v>114</v>
      </c>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c r="CC78" s="58"/>
      <c r="CD78" s="58"/>
      <c r="CE78" s="58"/>
      <c r="CF78" s="58"/>
      <c r="CG78" s="58"/>
      <c r="CH78" s="58"/>
      <c r="CI78" s="58"/>
      <c r="CJ78" s="58"/>
      <c r="CK78" s="58"/>
      <c r="CL78" s="58"/>
      <c r="CM78" s="58"/>
      <c r="CN78" s="58"/>
      <c r="CO78" s="58"/>
      <c r="CP78" s="58"/>
      <c r="CQ78" s="58"/>
      <c r="CR78" s="58"/>
      <c r="CS78" s="58"/>
      <c r="CT78" s="58"/>
      <c r="CU78" s="58"/>
      <c r="CV78" s="58"/>
      <c r="CW78" s="58"/>
      <c r="CX78" s="58"/>
      <c r="CY78" s="58"/>
      <c r="CZ78" s="58"/>
      <c r="DA78" s="58"/>
      <c r="DB78" s="58"/>
      <c r="DC78" s="58"/>
      <c r="DD78" s="58"/>
      <c r="DE78" s="58"/>
      <c r="DF78" s="58"/>
      <c r="DG78" s="58"/>
      <c r="DH78" s="58"/>
      <c r="DI78" s="58"/>
      <c r="DJ78" s="58"/>
      <c r="DK78" s="58"/>
      <c r="DL78" s="58"/>
      <c r="DM78" s="58"/>
      <c r="DN78" s="58"/>
      <c r="DO78" s="58"/>
      <c r="DP78" s="58"/>
      <c r="DQ78" s="58"/>
      <c r="DR78" s="58"/>
      <c r="DS78" s="58"/>
      <c r="DT78" s="58"/>
      <c r="DU78" s="58"/>
      <c r="DV78" s="58"/>
      <c r="DW78" s="58"/>
      <c r="DX78" s="58"/>
      <c r="DY78" s="58"/>
      <c r="DZ78" s="58"/>
      <c r="EA78" s="58"/>
      <c r="EB78" s="58"/>
      <c r="EC78" s="58"/>
      <c r="ED78" s="58"/>
      <c r="EE78" s="58"/>
      <c r="EF78" s="58"/>
      <c r="EG78" s="58"/>
      <c r="EH78" s="58"/>
      <c r="EI78" s="58"/>
      <c r="EJ78" s="58"/>
      <c r="EK78" s="58"/>
      <c r="EL78" s="58"/>
      <c r="EM78" s="58"/>
      <c r="EN78" s="58"/>
    </row>
    <row r="79" spans="1:144" outlineLevel="1" x14ac:dyDescent="0.2">
      <c r="J79" s="4" t="s">
        <v>217</v>
      </c>
      <c r="AQ79" s="70" t="s">
        <v>162</v>
      </c>
      <c r="AR79" s="70" t="str">
        <f>INDEX($AT$78:$BA$78,$AR$78)</f>
        <v>CARAT</v>
      </c>
      <c r="AS79" s="58" t="s">
        <v>98</v>
      </c>
      <c r="AT79" s="58">
        <v>1.3162113821138195</v>
      </c>
      <c r="AU79" s="58">
        <v>0.93902439024390238</v>
      </c>
      <c r="AV79" s="58">
        <v>0.13008130081300814</v>
      </c>
      <c r="AW79" s="58">
        <v>0.32113821138211385</v>
      </c>
      <c r="AX79" s="58">
        <v>0.80894308943089432</v>
      </c>
      <c r="AY79" s="58">
        <v>0.43902439024390244</v>
      </c>
      <c r="AZ79" s="58">
        <v>0.92682926829268297</v>
      </c>
      <c r="BA79" s="58">
        <v>-6.5462540537349171E-16</v>
      </c>
      <c r="BB79" s="58">
        <v>1</v>
      </c>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c r="CB79" s="58"/>
      <c r="CC79" s="58"/>
      <c r="CD79" s="58"/>
      <c r="CE79" s="58"/>
      <c r="CF79" s="58"/>
      <c r="CG79" s="58"/>
      <c r="CH79" s="58"/>
      <c r="CI79" s="58"/>
      <c r="CJ79" s="58"/>
      <c r="CK79" s="58"/>
      <c r="CL79" s="58"/>
      <c r="CM79" s="58"/>
      <c r="CN79" s="58"/>
      <c r="CO79" s="58"/>
      <c r="CP79" s="58"/>
      <c r="CQ79" s="58"/>
      <c r="CR79" s="58"/>
      <c r="CS79" s="58"/>
      <c r="CT79" s="58"/>
      <c r="CU79" s="58"/>
      <c r="CV79" s="58"/>
      <c r="CW79" s="58"/>
      <c r="CX79" s="58"/>
      <c r="CY79" s="58"/>
      <c r="CZ79" s="58"/>
      <c r="DA79" s="58"/>
      <c r="DB79" s="58"/>
      <c r="DC79" s="58"/>
      <c r="DD79" s="58"/>
      <c r="DE79" s="58"/>
      <c r="DF79" s="58"/>
      <c r="DG79" s="58"/>
      <c r="DH79" s="58"/>
      <c r="DI79" s="58"/>
      <c r="DJ79" s="58"/>
      <c r="DK79" s="58"/>
      <c r="DL79" s="58"/>
      <c r="DM79" s="58"/>
      <c r="DN79" s="58"/>
      <c r="DO79" s="58"/>
      <c r="DP79" s="58"/>
      <c r="DQ79" s="58"/>
      <c r="DR79" s="58"/>
      <c r="DS79" s="58"/>
      <c r="DT79" s="58"/>
      <c r="DU79" s="58"/>
      <c r="DV79" s="58"/>
      <c r="DW79" s="58"/>
      <c r="DX79" s="58"/>
      <c r="DY79" s="58"/>
      <c r="DZ79" s="58"/>
      <c r="EA79" s="58"/>
      <c r="EB79" s="58"/>
      <c r="EC79" s="58"/>
      <c r="ED79" s="58"/>
      <c r="EE79" s="58"/>
      <c r="EF79" s="58"/>
      <c r="EG79" s="58"/>
      <c r="EH79" s="58"/>
      <c r="EI79" s="58"/>
      <c r="EJ79" s="58"/>
      <c r="EK79" s="58"/>
      <c r="EL79" s="58"/>
      <c r="EM79" s="58"/>
      <c r="EN79" s="58"/>
    </row>
    <row r="80" spans="1:144" outlineLevel="1" x14ac:dyDescent="0.2">
      <c r="AQ80" s="70"/>
      <c r="AR80" s="70" t="s">
        <v>163</v>
      </c>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c r="CY80" s="58"/>
      <c r="CZ80" s="58"/>
      <c r="DA80" s="58"/>
      <c r="DB80" s="58"/>
      <c r="DC80" s="58"/>
      <c r="DD80" s="58"/>
      <c r="DE80" s="58"/>
      <c r="DF80" s="58"/>
      <c r="DG80" s="58"/>
      <c r="DH80" s="58"/>
      <c r="DI80" s="58"/>
      <c r="DJ80" s="58"/>
      <c r="DK80" s="58"/>
      <c r="DL80" s="58"/>
      <c r="DM80" s="58"/>
      <c r="DN80" s="58"/>
      <c r="DO80" s="58"/>
      <c r="DP80" s="58"/>
      <c r="DQ80" s="58"/>
      <c r="DR80" s="58"/>
      <c r="DS80" s="58"/>
      <c r="DT80" s="58"/>
      <c r="DU80" s="58"/>
      <c r="DV80" s="58"/>
      <c r="DW80" s="58"/>
      <c r="DX80" s="58"/>
      <c r="DY80" s="58"/>
      <c r="DZ80" s="58"/>
      <c r="EA80" s="58"/>
      <c r="EB80" s="58"/>
      <c r="EC80" s="58"/>
      <c r="ED80" s="58"/>
      <c r="EE80" s="58"/>
      <c r="EF80" s="58"/>
      <c r="EG80" s="58"/>
      <c r="EH80" s="58"/>
      <c r="EI80" s="58"/>
      <c r="EJ80" s="58"/>
      <c r="EK80" s="58"/>
      <c r="EL80" s="58"/>
      <c r="EM80" s="58"/>
      <c r="EN80" s="58"/>
    </row>
    <row r="81" spans="1:144" outlineLevel="1" x14ac:dyDescent="0.2">
      <c r="AQ81" s="70"/>
      <c r="AR81" s="70" t="str">
        <f xml:space="preserve"> "Logistic Regression Curve -vs- " &amp; $AR$79 &amp; " 
Model 3 for Vendor.Eq.EnchantedDiamonds    (8 variables, n=246)"</f>
        <v>Logistic Regression Curve -vs- CARAT 
Model 3 for Vendor.Eq.EnchantedDiamonds    (8 variables, n=246)</v>
      </c>
      <c r="AS81" s="58" t="s">
        <v>167</v>
      </c>
      <c r="AT81" s="58">
        <v>1</v>
      </c>
      <c r="AU81" s="58">
        <v>0</v>
      </c>
      <c r="AV81" s="58">
        <v>0</v>
      </c>
      <c r="AW81" s="58">
        <v>0</v>
      </c>
      <c r="AX81" s="58">
        <v>0</v>
      </c>
      <c r="AY81" s="58">
        <v>0</v>
      </c>
      <c r="AZ81" s="58">
        <v>0</v>
      </c>
      <c r="BA81" s="58">
        <v>-1.2054177779786486</v>
      </c>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c r="CB81" s="58"/>
      <c r="CC81" s="58"/>
      <c r="CD81" s="58"/>
      <c r="CE81" s="58"/>
      <c r="CF81" s="58"/>
      <c r="CG81" s="58"/>
      <c r="CH81" s="58"/>
      <c r="CI81" s="58"/>
      <c r="CJ81" s="58"/>
      <c r="CK81" s="58"/>
      <c r="CL81" s="58"/>
      <c r="CM81" s="58"/>
      <c r="CN81" s="58"/>
      <c r="CO81" s="58"/>
      <c r="CP81" s="58"/>
      <c r="CQ81" s="58"/>
      <c r="CR81" s="58"/>
      <c r="CS81" s="58"/>
      <c r="CT81" s="58"/>
      <c r="CU81" s="58"/>
      <c r="CV81" s="58"/>
      <c r="CW81" s="58"/>
      <c r="CX81" s="58"/>
      <c r="CY81" s="58"/>
      <c r="CZ81" s="58"/>
      <c r="DA81" s="58"/>
      <c r="DB81" s="58"/>
      <c r="DC81" s="58"/>
      <c r="DD81" s="58"/>
      <c r="DE81" s="58"/>
      <c r="DF81" s="58"/>
      <c r="DG81" s="58"/>
      <c r="DH81" s="58"/>
      <c r="DI81" s="58"/>
      <c r="DJ81" s="58"/>
      <c r="DK81" s="58"/>
      <c r="DL81" s="58"/>
      <c r="DM81" s="58"/>
      <c r="DN81" s="58"/>
      <c r="DO81" s="58"/>
      <c r="DP81" s="58"/>
      <c r="DQ81" s="58"/>
      <c r="DR81" s="58"/>
      <c r="DS81" s="58"/>
      <c r="DT81" s="58"/>
      <c r="DU81" s="58"/>
      <c r="DV81" s="58"/>
      <c r="DW81" s="58"/>
      <c r="DX81" s="58"/>
      <c r="DY81" s="58"/>
      <c r="DZ81" s="58"/>
      <c r="EA81" s="58"/>
      <c r="EB81" s="58"/>
      <c r="EC81" s="58"/>
      <c r="ED81" s="58"/>
      <c r="EE81" s="58"/>
      <c r="EF81" s="58"/>
      <c r="EG81" s="58"/>
      <c r="EH81" s="58"/>
      <c r="EI81" s="58"/>
      <c r="EJ81" s="58"/>
      <c r="EK81" s="58"/>
      <c r="EL81" s="58"/>
      <c r="EM81" s="58"/>
      <c r="EN81" s="58"/>
    </row>
    <row r="82" spans="1:144" outlineLevel="1" x14ac:dyDescent="0.2">
      <c r="A82" s="25" t="s">
        <v>98</v>
      </c>
      <c r="B82" s="1">
        <f>SUMPRODUCT($AT$79:$BA$79,$AT$98:$BA$98)</f>
        <v>1.3162113821138195</v>
      </c>
      <c r="C82" s="1">
        <f>1/(1+EXP(-F82))</f>
        <v>2.812244365433986E-4</v>
      </c>
      <c r="D82" s="1">
        <f>1/(1+EXP(-(F82- $H$11*G82)))</f>
        <v>5.8824754337498284E-6</v>
      </c>
      <c r="E82" s="1">
        <f>1/(1+EXP(-(F82+ $H$11*G82)))</f>
        <v>1.3273472084027054E-2</v>
      </c>
      <c r="F82" s="1">
        <f>MMULT($AT$79:$BA$79,$B$16:$B$23) + B15</f>
        <v>-8.1760762368791866</v>
      </c>
      <c r="G82" s="1">
        <f t="array" ref="G82">SQRT(MMULT($AT$79:$BB$79,MMULT($AQ$15:$AY$23,TRANSPOSE($AT$79:$BB$79))))</f>
        <v>1.9732254284495918</v>
      </c>
      <c r="AQ82" s="70"/>
      <c r="AR82" s="70" t="str">
        <f xml:space="preserve"> $AR$79 &amp; " (min to max) " &amp; CHAR(10) &amp; "Other Variables = Means"</f>
        <v>CARAT (min to max) 
Other Variables = Means</v>
      </c>
      <c r="AS82" s="58" t="s">
        <v>168</v>
      </c>
      <c r="AT82" s="58">
        <v>2.13</v>
      </c>
      <c r="AU82" s="58">
        <v>1</v>
      </c>
      <c r="AV82" s="58">
        <v>1</v>
      </c>
      <c r="AW82" s="58">
        <v>1</v>
      </c>
      <c r="AX82" s="58">
        <v>1</v>
      </c>
      <c r="AY82" s="58">
        <v>1</v>
      </c>
      <c r="AZ82" s="58">
        <v>1</v>
      </c>
      <c r="BA82" s="58">
        <v>5.5955831254882797</v>
      </c>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c r="CB82" s="58"/>
      <c r="CC82" s="58"/>
      <c r="CD82" s="58"/>
      <c r="CE82" s="58"/>
      <c r="CF82" s="58"/>
      <c r="CG82" s="58"/>
      <c r="CH82" s="58"/>
      <c r="CI82" s="58"/>
      <c r="CJ82" s="58"/>
      <c r="CK82" s="58"/>
      <c r="CL82" s="58"/>
      <c r="CM82" s="58"/>
      <c r="CN82" s="58"/>
      <c r="CO82" s="58"/>
      <c r="CP82" s="58"/>
      <c r="CQ82" s="58"/>
      <c r="CR82" s="58"/>
      <c r="CS82" s="58"/>
      <c r="CT82" s="58"/>
      <c r="CU82" s="58"/>
      <c r="CV82" s="58"/>
      <c r="CW82" s="58"/>
      <c r="CX82" s="58"/>
      <c r="CY82" s="58"/>
      <c r="CZ82" s="58"/>
      <c r="DA82" s="58"/>
      <c r="DB82" s="58"/>
      <c r="DC82" s="58"/>
      <c r="DD82" s="58"/>
      <c r="DE82" s="58"/>
      <c r="DF82" s="58"/>
      <c r="DG82" s="58"/>
      <c r="DH82" s="58"/>
      <c r="DI82" s="58"/>
      <c r="DJ82" s="58"/>
      <c r="DK82" s="58"/>
      <c r="DL82" s="58"/>
      <c r="DM82" s="58"/>
      <c r="DN82" s="58"/>
      <c r="DO82" s="58"/>
      <c r="DP82" s="58"/>
      <c r="DQ82" s="58"/>
      <c r="DR82" s="58"/>
      <c r="DS82" s="58"/>
      <c r="DT82" s="58"/>
      <c r="DU82" s="58"/>
      <c r="DV82" s="58"/>
      <c r="DW82" s="58"/>
      <c r="DX82" s="58"/>
      <c r="DY82" s="58"/>
      <c r="DZ82" s="58"/>
      <c r="EA82" s="58"/>
      <c r="EB82" s="58"/>
      <c r="EC82" s="58"/>
      <c r="ED82" s="58"/>
      <c r="EE82" s="58"/>
      <c r="EF82" s="58"/>
      <c r="EG82" s="58"/>
      <c r="EH82" s="58"/>
      <c r="EI82" s="58"/>
      <c r="EJ82" s="58"/>
      <c r="EK82" s="58"/>
      <c r="EL82" s="58"/>
      <c r="EM82" s="58"/>
      <c r="EN82" s="58"/>
    </row>
    <row r="83" spans="1:144" outlineLevel="1" x14ac:dyDescent="0.2">
      <c r="AQ83" s="70"/>
      <c r="AR83" s="70" t="s">
        <v>164</v>
      </c>
      <c r="AS83" s="58" t="s">
        <v>169</v>
      </c>
      <c r="AT83" s="58">
        <f t="shared" ref="AT83:BA83" si="4">AT81</f>
        <v>1</v>
      </c>
      <c r="AU83" s="58">
        <f t="shared" si="4"/>
        <v>0</v>
      </c>
      <c r="AV83" s="58">
        <f t="shared" si="4"/>
        <v>0</v>
      </c>
      <c r="AW83" s="58">
        <f t="shared" si="4"/>
        <v>0</v>
      </c>
      <c r="AX83" s="58">
        <f t="shared" si="4"/>
        <v>0</v>
      </c>
      <c r="AY83" s="58">
        <f t="shared" si="4"/>
        <v>0</v>
      </c>
      <c r="AZ83" s="58">
        <f t="shared" si="4"/>
        <v>0</v>
      </c>
      <c r="BA83" s="58">
        <f t="shared" si="4"/>
        <v>-1.2054177779786486</v>
      </c>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c r="CB83" s="58"/>
      <c r="CC83" s="58"/>
      <c r="CD83" s="58"/>
      <c r="CE83" s="58"/>
      <c r="CF83" s="58"/>
      <c r="CG83" s="58"/>
      <c r="CH83" s="58"/>
      <c r="CI83" s="58"/>
      <c r="CJ83" s="58"/>
      <c r="CK83" s="58"/>
      <c r="CL83" s="58"/>
      <c r="CM83" s="58"/>
      <c r="CN83" s="58"/>
      <c r="CO83" s="58"/>
      <c r="CP83" s="58"/>
      <c r="CQ83" s="58"/>
      <c r="CR83" s="58"/>
      <c r="CS83" s="58"/>
      <c r="CT83" s="58"/>
      <c r="CU83" s="58"/>
      <c r="CV83" s="58"/>
      <c r="CW83" s="58"/>
      <c r="CX83" s="58"/>
      <c r="CY83" s="58"/>
      <c r="CZ83" s="58"/>
      <c r="DA83" s="58"/>
      <c r="DB83" s="58"/>
      <c r="DC83" s="58"/>
      <c r="DD83" s="58"/>
      <c r="DE83" s="58"/>
      <c r="DF83" s="58"/>
      <c r="DG83" s="58"/>
      <c r="DH83" s="58"/>
      <c r="DI83" s="58"/>
      <c r="DJ83" s="58"/>
      <c r="DK83" s="58"/>
      <c r="DL83" s="58"/>
      <c r="DM83" s="58"/>
      <c r="DN83" s="58"/>
      <c r="DO83" s="58"/>
      <c r="DP83" s="58"/>
      <c r="DQ83" s="58"/>
      <c r="DR83" s="58"/>
      <c r="DS83" s="58"/>
      <c r="DT83" s="58"/>
      <c r="DU83" s="58"/>
      <c r="DV83" s="58"/>
      <c r="DW83" s="58"/>
      <c r="DX83" s="58"/>
      <c r="DY83" s="58"/>
      <c r="DZ83" s="58"/>
      <c r="EA83" s="58"/>
      <c r="EB83" s="58"/>
      <c r="EC83" s="58"/>
      <c r="ED83" s="58"/>
      <c r="EE83" s="58"/>
      <c r="EF83" s="58"/>
      <c r="EG83" s="58"/>
      <c r="EH83" s="58"/>
      <c r="EI83" s="58"/>
      <c r="EJ83" s="58"/>
      <c r="EK83" s="58"/>
      <c r="EL83" s="58"/>
      <c r="EM83" s="58"/>
      <c r="EN83" s="58"/>
    </row>
    <row r="84" spans="1:144" outlineLevel="1" x14ac:dyDescent="0.2">
      <c r="B84" s="23" t="str">
        <f>$AR$79</f>
        <v>CARAT</v>
      </c>
      <c r="C84" s="23" t="s">
        <v>159</v>
      </c>
      <c r="D84" s="23" t="str">
        <f>IF($I$11&gt;99%,("Lower "&amp;TEXT($I$11,"0.0%")),("Lower "&amp;TEXT($I$11,"0%")))</f>
        <v>Lower 95%</v>
      </c>
      <c r="E84" s="23" t="str">
        <f>IF($I$11&gt;99%,("Upper "&amp;TEXT($I$11,"0.0%")),("Upper "&amp;TEXT($I$11,"0%")))</f>
        <v>Upper 95%</v>
      </c>
      <c r="F84" s="23" t="s">
        <v>160</v>
      </c>
      <c r="G84" s="23" t="s">
        <v>106</v>
      </c>
      <c r="AQ84" s="70"/>
      <c r="AR84" s="70" t="s">
        <v>165</v>
      </c>
      <c r="AS84" s="58" t="s">
        <v>170</v>
      </c>
      <c r="AT84" s="58">
        <f t="shared" ref="AT84:BA84" si="5">(AT82 - AT81)/12</f>
        <v>9.4166666666666662E-2</v>
      </c>
      <c r="AU84" s="58">
        <f t="shared" si="5"/>
        <v>8.3333333333333329E-2</v>
      </c>
      <c r="AV84" s="58">
        <f t="shared" si="5"/>
        <v>8.3333333333333329E-2</v>
      </c>
      <c r="AW84" s="58">
        <f t="shared" si="5"/>
        <v>8.3333333333333329E-2</v>
      </c>
      <c r="AX84" s="58">
        <f t="shared" si="5"/>
        <v>8.3333333333333329E-2</v>
      </c>
      <c r="AY84" s="58">
        <f t="shared" si="5"/>
        <v>8.3333333333333329E-2</v>
      </c>
      <c r="AZ84" s="58">
        <f t="shared" si="5"/>
        <v>8.3333333333333329E-2</v>
      </c>
      <c r="BA84" s="58">
        <f t="shared" si="5"/>
        <v>0.56675007528891064</v>
      </c>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c r="CL84" s="58"/>
      <c r="CM84" s="58"/>
      <c r="CN84" s="58"/>
      <c r="CO84" s="58"/>
      <c r="CP84" s="58"/>
      <c r="CQ84" s="58"/>
      <c r="CR84" s="58"/>
      <c r="CS84" s="58"/>
      <c r="CT84" s="58"/>
      <c r="CU84" s="58"/>
      <c r="CV84" s="58"/>
      <c r="CW84" s="58"/>
      <c r="CX84" s="58"/>
      <c r="CY84" s="58"/>
      <c r="CZ84" s="58"/>
      <c r="DA84" s="58"/>
      <c r="DB84" s="58"/>
      <c r="DC84" s="58"/>
      <c r="DD84" s="58"/>
      <c r="DE84" s="58"/>
      <c r="DF84" s="58"/>
      <c r="DG84" s="58"/>
      <c r="DH84" s="58"/>
      <c r="DI84" s="58"/>
      <c r="DJ84" s="58"/>
      <c r="DK84" s="58"/>
      <c r="DL84" s="58"/>
      <c r="DM84" s="58"/>
      <c r="DN84" s="58"/>
      <c r="DO84" s="58"/>
      <c r="DP84" s="58"/>
      <c r="DQ84" s="58"/>
      <c r="DR84" s="58"/>
      <c r="DS84" s="58"/>
      <c r="DT84" s="58"/>
      <c r="DU84" s="58"/>
      <c r="DV84" s="58"/>
      <c r="DW84" s="58"/>
      <c r="DX84" s="58"/>
      <c r="DY84" s="58"/>
      <c r="DZ84" s="58"/>
      <c r="EA84" s="58"/>
      <c r="EB84" s="58"/>
      <c r="EC84" s="58"/>
      <c r="ED84" s="58"/>
      <c r="EE84" s="58"/>
      <c r="EF84" s="58"/>
      <c r="EG84" s="58"/>
      <c r="EH84" s="58"/>
      <c r="EI84" s="58"/>
      <c r="EJ84" s="58"/>
      <c r="EK84" s="58"/>
      <c r="EL84" s="58"/>
      <c r="EM84" s="58"/>
      <c r="EN84" s="58"/>
    </row>
    <row r="85" spans="1:144" outlineLevel="1" x14ac:dyDescent="0.2">
      <c r="B85" s="1">
        <f>SUMPRODUCT($AT$85:$BA$85,$AT$98:$BA$98)</f>
        <v>1</v>
      </c>
      <c r="C85" s="1">
        <f t="shared" ref="C85:C97" si="6">1/(1+EXP(-F85))</f>
        <v>3.6908326554887026E-7</v>
      </c>
      <c r="D85" s="1">
        <f t="shared" ref="D85:D97" si="7">1/(1+EXP(-(F85- $H$11*G85)))</f>
        <v>1.1416300797809338E-10</v>
      </c>
      <c r="E85" s="1">
        <f t="shared" ref="E85:E97" si="8">1/(1+EXP(-(F85+ $H$11*G85)))</f>
        <v>1.1918064260740783E-3</v>
      </c>
      <c r="F85" s="1">
        <f>MMULT($AT$85:$BA$85,$B$16:$B$23) + B15</f>
        <v>-14.812243197384152</v>
      </c>
      <c r="G85" s="1">
        <f t="array" ref="G85">SQRT(MMULT($AT$85:$BB$85,MMULT($AQ$15:$AY$23,TRANSPOSE($AT$85:$BB$85))))</f>
        <v>4.1231117819306231</v>
      </c>
      <c r="AQ85" s="58"/>
      <c r="AR85" s="58">
        <v>1</v>
      </c>
      <c r="AS85" s="58"/>
      <c r="AT85" s="58">
        <f>IF($AT$99=$AR$78,$AT$83+($AR$85-1)*$AT$84,$AT$79)</f>
        <v>1</v>
      </c>
      <c r="AU85" s="58">
        <f>IF($AU$99=$AR$78,$AU$83+($AR$85-1)*$AU$84,$AU$79)</f>
        <v>0.93902439024390238</v>
      </c>
      <c r="AV85" s="58">
        <f>IF($AV$99=$AR$78,$AV$83+($AR$85-1)*$AV$84,$AV$79)</f>
        <v>0.13008130081300814</v>
      </c>
      <c r="AW85" s="58">
        <f>IF($AW$99=$AR$78,$AW$83+($AR$85-1)*$AW$84,$AW$79)</f>
        <v>0.32113821138211385</v>
      </c>
      <c r="AX85" s="58">
        <f>IF($AX$99=$AR$78,$AX$83+($AR$85-1)*$AX$84,$AX$79)</f>
        <v>0.80894308943089432</v>
      </c>
      <c r="AY85" s="58">
        <f>IF($AY$99=$AR$78,$AY$83+($AR$85-1)*$AY$84,$AY$79)</f>
        <v>0.43902439024390244</v>
      </c>
      <c r="AZ85" s="58">
        <f>IF($AZ$99=$AR$78,$AZ$83+($AR$85-1)*$AZ$84,$AZ$79)</f>
        <v>0.92682926829268297</v>
      </c>
      <c r="BA85" s="58">
        <f>IF($BA$99=$AR$78,$BA$83+($AR$85-1)*$BA$84,$BA$79)</f>
        <v>-6.5462540537349171E-16</v>
      </c>
      <c r="BB85" s="58">
        <v>1</v>
      </c>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c r="CO85" s="58"/>
      <c r="CP85" s="58"/>
      <c r="CQ85" s="58"/>
      <c r="CR85" s="58"/>
      <c r="CS85" s="58"/>
      <c r="CT85" s="58"/>
      <c r="CU85" s="58"/>
      <c r="CV85" s="58"/>
      <c r="CW85" s="58"/>
      <c r="CX85" s="58"/>
      <c r="CY85" s="58"/>
      <c r="CZ85" s="58"/>
      <c r="DA85" s="58"/>
      <c r="DB85" s="58"/>
      <c r="DC85" s="58"/>
      <c r="DD85" s="58"/>
      <c r="DE85" s="58"/>
      <c r="DF85" s="58"/>
      <c r="DG85" s="58"/>
      <c r="DH85" s="58"/>
      <c r="DI85" s="58"/>
      <c r="DJ85" s="58"/>
      <c r="DK85" s="58"/>
      <c r="DL85" s="58"/>
      <c r="DM85" s="58"/>
      <c r="DN85" s="58"/>
      <c r="DO85" s="58"/>
      <c r="DP85" s="58"/>
      <c r="DQ85" s="58"/>
      <c r="DR85" s="58"/>
      <c r="DS85" s="58"/>
      <c r="DT85" s="58"/>
      <c r="DU85" s="58"/>
      <c r="DV85" s="58"/>
      <c r="DW85" s="58"/>
      <c r="DX85" s="58"/>
      <c r="DY85" s="58"/>
      <c r="DZ85" s="58"/>
      <c r="EA85" s="58"/>
      <c r="EB85" s="58"/>
      <c r="EC85" s="58"/>
      <c r="ED85" s="58"/>
      <c r="EE85" s="58"/>
      <c r="EF85" s="58"/>
      <c r="EG85" s="58"/>
      <c r="EH85" s="58"/>
      <c r="EI85" s="58"/>
      <c r="EJ85" s="58"/>
      <c r="EK85" s="58"/>
      <c r="EL85" s="58"/>
      <c r="EM85" s="58"/>
      <c r="EN85" s="58"/>
    </row>
    <row r="86" spans="1:144" outlineLevel="1" x14ac:dyDescent="0.2">
      <c r="B86" s="1">
        <f>SUMPRODUCT($AT$86:$BA$86,$AT$98:$BA$98)</f>
        <v>1.0941666666666667</v>
      </c>
      <c r="C86" s="1">
        <f t="shared" si="6"/>
        <v>2.6631043507565227E-6</v>
      </c>
      <c r="D86" s="1">
        <f t="shared" si="7"/>
        <v>3.0216063633746328E-9</v>
      </c>
      <c r="E86" s="1">
        <f t="shared" si="8"/>
        <v>2.3416535106425404E-3</v>
      </c>
      <c r="F86" s="1">
        <f>MMULT($AT$86:$BA$86,$B$16:$B$23) + B15</f>
        <v>-12.836015403378671</v>
      </c>
      <c r="G86" s="1">
        <f t="array" ref="G86">SQRT(MMULT($AT$86:$BB$86,MMULT($AQ$15:$AY$23,TRANSPOSE($AT$86:$BB$86))))</f>
        <v>3.4599930843942026</v>
      </c>
      <c r="AQ86" s="58"/>
      <c r="AR86" s="58">
        <v>2</v>
      </c>
      <c r="AS86" s="58"/>
      <c r="AT86" s="58">
        <f>IF($AT$99=$AR$78,$AT$83+($AR$86-1)*$AT$84,$AT$79)</f>
        <v>1.0941666666666667</v>
      </c>
      <c r="AU86" s="58">
        <f>IF($AU$99=$AR$78,$AU$83+($AR$86-1)*$AU$84,$AU$79)</f>
        <v>0.93902439024390238</v>
      </c>
      <c r="AV86" s="58">
        <f>IF($AV$99=$AR$78,$AV$83+($AR$86-1)*$AV$84,$AV$79)</f>
        <v>0.13008130081300814</v>
      </c>
      <c r="AW86" s="58">
        <f>IF($AW$99=$AR$78,$AW$83+($AR$86-1)*$AW$84,$AW$79)</f>
        <v>0.32113821138211385</v>
      </c>
      <c r="AX86" s="58">
        <f>IF($AX$99=$AR$78,$AX$83+($AR$86-1)*$AX$84,$AX$79)</f>
        <v>0.80894308943089432</v>
      </c>
      <c r="AY86" s="58">
        <f>IF($AY$99=$AR$78,$AY$83+($AR$86-1)*$AY$84,$AY$79)</f>
        <v>0.43902439024390244</v>
      </c>
      <c r="AZ86" s="58">
        <f>IF($AZ$99=$AR$78,$AZ$83+($AR$86-1)*$AZ$84,$AZ$79)</f>
        <v>0.92682926829268297</v>
      </c>
      <c r="BA86" s="58">
        <f>IF($BA$99=$AR$78,$BA$83+($AR$86-1)*$BA$84,$BA$79)</f>
        <v>-6.5462540537349171E-16</v>
      </c>
      <c r="BB86" s="58">
        <v>1</v>
      </c>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c r="EC86" s="58"/>
      <c r="ED86" s="58"/>
      <c r="EE86" s="58"/>
      <c r="EF86" s="58"/>
      <c r="EG86" s="58"/>
      <c r="EH86" s="58"/>
      <c r="EI86" s="58"/>
      <c r="EJ86" s="58"/>
      <c r="EK86" s="58"/>
      <c r="EL86" s="58"/>
      <c r="EM86" s="58"/>
      <c r="EN86" s="58"/>
    </row>
    <row r="87" spans="1:144" outlineLevel="1" x14ac:dyDescent="0.2">
      <c r="B87" s="1">
        <f>SUMPRODUCT($AT$87:$BA$87,$AT$98:$BA$98)</f>
        <v>1.1883333333333332</v>
      </c>
      <c r="C87" s="1">
        <f t="shared" si="6"/>
        <v>1.9215240364807137E-5</v>
      </c>
      <c r="D87" s="1">
        <f t="shared" si="7"/>
        <v>7.7901458566152783E-8</v>
      </c>
      <c r="E87" s="1">
        <f t="shared" si="8"/>
        <v>4.7174693975469782E-3</v>
      </c>
      <c r="F87" s="1">
        <f>MMULT($AT$87:$BA$87,$B$16:$B$23) + B15</f>
        <v>-10.859787609373189</v>
      </c>
      <c r="G87" s="1">
        <f t="array" ref="G87">SQRT(MMULT($AT$87:$BB$87,MMULT($AQ$15:$AY$23,TRANSPOSE($AT$87:$BB$87))))</f>
        <v>2.8102727993199714</v>
      </c>
      <c r="AQ87" s="58"/>
      <c r="AR87" s="58">
        <v>3</v>
      </c>
      <c r="AS87" s="58"/>
      <c r="AT87" s="58">
        <f>IF($AT$99=$AR$78,$AT$83+($AR$87-1)*$AT$84,$AT$79)</f>
        <v>1.1883333333333332</v>
      </c>
      <c r="AU87" s="58">
        <f>IF($AU$99=$AR$78,$AU$83+($AR$87-1)*$AU$84,$AU$79)</f>
        <v>0.93902439024390238</v>
      </c>
      <c r="AV87" s="58">
        <f>IF($AV$99=$AR$78,$AV$83+($AR$87-1)*$AV$84,$AV$79)</f>
        <v>0.13008130081300814</v>
      </c>
      <c r="AW87" s="58">
        <f>IF($AW$99=$AR$78,$AW$83+($AR$87-1)*$AW$84,$AW$79)</f>
        <v>0.32113821138211385</v>
      </c>
      <c r="AX87" s="58">
        <f>IF($AX$99=$AR$78,$AX$83+($AR$87-1)*$AX$84,$AX$79)</f>
        <v>0.80894308943089432</v>
      </c>
      <c r="AY87" s="58">
        <f>IF($AY$99=$AR$78,$AY$83+($AR$87-1)*$AY$84,$AY$79)</f>
        <v>0.43902439024390244</v>
      </c>
      <c r="AZ87" s="58">
        <f>IF($AZ$99=$AR$78,$AZ$83+($AR$87-1)*$AZ$84,$AZ$79)</f>
        <v>0.92682926829268297</v>
      </c>
      <c r="BA87" s="58">
        <f>IF($BA$99=$AR$78,$BA$83+($AR$87-1)*$BA$84,$BA$79)</f>
        <v>-6.5462540537349171E-16</v>
      </c>
      <c r="BB87" s="58">
        <v>1</v>
      </c>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c r="CO87" s="58"/>
      <c r="CP87" s="58"/>
      <c r="CQ87" s="58"/>
      <c r="CR87" s="58"/>
      <c r="CS87" s="58"/>
      <c r="CT87" s="58"/>
      <c r="CU87" s="58"/>
      <c r="CV87" s="58"/>
      <c r="CW87" s="58"/>
      <c r="CX87" s="58"/>
      <c r="CY87" s="58"/>
      <c r="CZ87" s="58"/>
      <c r="DA87" s="58"/>
      <c r="DB87" s="58"/>
      <c r="DC87" s="58"/>
      <c r="DD87" s="58"/>
      <c r="DE87" s="58"/>
      <c r="DF87" s="58"/>
      <c r="DG87" s="58"/>
      <c r="DH87" s="58"/>
      <c r="DI87" s="58"/>
      <c r="DJ87" s="58"/>
      <c r="DK87" s="58"/>
      <c r="DL87" s="58"/>
      <c r="DM87" s="58"/>
      <c r="DN87" s="58"/>
      <c r="DO87" s="58"/>
      <c r="DP87" s="58"/>
      <c r="DQ87" s="58"/>
      <c r="DR87" s="58"/>
      <c r="DS87" s="58"/>
      <c r="DT87" s="58"/>
      <c r="DU87" s="58"/>
      <c r="DV87" s="58"/>
      <c r="DW87" s="58"/>
      <c r="DX87" s="58"/>
      <c r="DY87" s="58"/>
      <c r="DZ87" s="58"/>
      <c r="EA87" s="58"/>
      <c r="EB87" s="58"/>
      <c r="EC87" s="58"/>
      <c r="ED87" s="58"/>
      <c r="EE87" s="58"/>
      <c r="EF87" s="58"/>
      <c r="EG87" s="58"/>
      <c r="EH87" s="58"/>
      <c r="EI87" s="58"/>
      <c r="EJ87" s="58"/>
      <c r="EK87" s="58"/>
      <c r="EL87" s="58"/>
      <c r="EM87" s="58"/>
      <c r="EN87" s="58"/>
    </row>
    <row r="88" spans="1:144" outlineLevel="1" x14ac:dyDescent="0.2">
      <c r="B88" s="1">
        <f>SUMPRODUCT($AT$88:$BA$88,$AT$98:$BA$98)</f>
        <v>1.2825</v>
      </c>
      <c r="C88" s="1">
        <f t="shared" si="6"/>
        <v>1.3863049753545797E-4</v>
      </c>
      <c r="D88" s="1">
        <f t="shared" si="7"/>
        <v>1.9109547200115129E-6</v>
      </c>
      <c r="E88" s="1">
        <f t="shared" si="8"/>
        <v>9.9595495732099672E-3</v>
      </c>
      <c r="F88" s="1">
        <f>MMULT($AT$88:$BA$88,$B$16:$B$23) + B15</f>
        <v>-8.8835598153677076</v>
      </c>
      <c r="G88" s="1">
        <f t="array" ref="G88">SQRT(MMULT($AT$88:$BB$88,MMULT($AQ$15:$AY$23,TRANSPOSE($AT$88:$BB$88))))</f>
        <v>2.1859309124309365</v>
      </c>
      <c r="AQ88" s="58"/>
      <c r="AR88" s="58">
        <v>4</v>
      </c>
      <c r="AS88" s="58"/>
      <c r="AT88" s="58">
        <f>IF($AT$99=$AR$78,$AT$83+($AR$88-1)*$AT$84,$AT$79)</f>
        <v>1.2825</v>
      </c>
      <c r="AU88" s="58">
        <f>IF($AU$99=$AR$78,$AU$83+($AR$88-1)*$AU$84,$AU$79)</f>
        <v>0.93902439024390238</v>
      </c>
      <c r="AV88" s="58">
        <f>IF($AV$99=$AR$78,$AV$83+($AR$88-1)*$AV$84,$AV$79)</f>
        <v>0.13008130081300814</v>
      </c>
      <c r="AW88" s="58">
        <f>IF($AW$99=$AR$78,$AW$83+($AR$88-1)*$AW$84,$AW$79)</f>
        <v>0.32113821138211385</v>
      </c>
      <c r="AX88" s="58">
        <f>IF($AX$99=$AR$78,$AX$83+($AR$88-1)*$AX$84,$AX$79)</f>
        <v>0.80894308943089432</v>
      </c>
      <c r="AY88" s="58">
        <f>IF($AY$99=$AR$78,$AY$83+($AR$88-1)*$AY$84,$AY$79)</f>
        <v>0.43902439024390244</v>
      </c>
      <c r="AZ88" s="58">
        <f>IF($AZ$99=$AR$78,$AZ$83+($AR$88-1)*$AZ$84,$AZ$79)</f>
        <v>0.92682926829268297</v>
      </c>
      <c r="BA88" s="58">
        <f>IF($BA$99=$AR$78,$BA$83+($AR$88-1)*$BA$84,$BA$79)</f>
        <v>-6.5462540537349171E-16</v>
      </c>
      <c r="BB88" s="58">
        <v>1</v>
      </c>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c r="CB88" s="58"/>
      <c r="CC88" s="58"/>
      <c r="CD88" s="58"/>
      <c r="CE88" s="58"/>
      <c r="CF88" s="58"/>
      <c r="CG88" s="58"/>
      <c r="CH88" s="58"/>
      <c r="CI88" s="58"/>
      <c r="CJ88" s="58"/>
      <c r="CK88" s="58"/>
      <c r="CL88" s="58"/>
      <c r="CM88" s="58"/>
      <c r="CN88" s="58"/>
      <c r="CO88" s="58"/>
      <c r="CP88" s="58"/>
      <c r="CQ88" s="58"/>
      <c r="CR88" s="58"/>
      <c r="CS88" s="58"/>
      <c r="CT88" s="58"/>
      <c r="CU88" s="58"/>
      <c r="CV88" s="58"/>
      <c r="CW88" s="58"/>
      <c r="CX88" s="58"/>
      <c r="CY88" s="58"/>
      <c r="CZ88" s="58"/>
      <c r="DA88" s="58"/>
      <c r="DB88" s="58"/>
      <c r="DC88" s="58"/>
      <c r="DD88" s="58"/>
      <c r="DE88" s="58"/>
      <c r="DF88" s="58"/>
      <c r="DG88" s="58"/>
      <c r="DH88" s="58"/>
      <c r="DI88" s="58"/>
      <c r="DJ88" s="58"/>
      <c r="DK88" s="58"/>
      <c r="DL88" s="58"/>
      <c r="DM88" s="58"/>
      <c r="DN88" s="58"/>
      <c r="DO88" s="58"/>
      <c r="DP88" s="58"/>
      <c r="DQ88" s="58"/>
      <c r="DR88" s="58"/>
      <c r="DS88" s="58"/>
      <c r="DT88" s="58"/>
      <c r="DU88" s="58"/>
      <c r="DV88" s="58"/>
      <c r="DW88" s="58"/>
      <c r="DX88" s="58"/>
      <c r="DY88" s="58"/>
      <c r="DZ88" s="58"/>
      <c r="EA88" s="58"/>
      <c r="EB88" s="58"/>
      <c r="EC88" s="58"/>
      <c r="ED88" s="58"/>
      <c r="EE88" s="58"/>
      <c r="EF88" s="58"/>
      <c r="EG88" s="58"/>
      <c r="EH88" s="58"/>
      <c r="EI88" s="58"/>
      <c r="EJ88" s="58"/>
      <c r="EK88" s="58"/>
      <c r="EL88" s="58"/>
      <c r="EM88" s="58"/>
      <c r="EN88" s="58"/>
    </row>
    <row r="89" spans="1:144" outlineLevel="1" x14ac:dyDescent="0.2">
      <c r="B89" s="1">
        <f>SUMPRODUCT($AT$89:$BA$89,$AT$98:$BA$98)</f>
        <v>1.3766666666666667</v>
      </c>
      <c r="C89" s="1">
        <f t="shared" si="6"/>
        <v>9.9942350060230737E-4</v>
      </c>
      <c r="D89" s="1">
        <f t="shared" si="7"/>
        <v>4.2080082252079751E-5</v>
      </c>
      <c r="E89" s="1">
        <f t="shared" si="8"/>
        <v>2.3230829896422302E-2</v>
      </c>
      <c r="F89" s="1">
        <f>MMULT($AT$89:$BA$89,$B$16:$B$23) + B15</f>
        <v>-6.907332021362226</v>
      </c>
      <c r="G89" s="1">
        <f t="array" ref="G89">SQRT(MMULT($AT$89:$BB$89,MMULT($AQ$15:$AY$23,TRANSPOSE($AT$89:$BB$89))))</f>
        <v>1.6166429370847544</v>
      </c>
      <c r="AQ89" s="58"/>
      <c r="AR89" s="58">
        <v>5</v>
      </c>
      <c r="AS89" s="58"/>
      <c r="AT89" s="58">
        <f>IF($AT$99=$AR$78,$AT$83+($AR$89-1)*$AT$84,$AT$79)</f>
        <v>1.3766666666666667</v>
      </c>
      <c r="AU89" s="58">
        <f>IF($AU$99=$AR$78,$AU$83+($AR$89-1)*$AU$84,$AU$79)</f>
        <v>0.93902439024390238</v>
      </c>
      <c r="AV89" s="58">
        <f>IF($AV$99=$AR$78,$AV$83+($AR$89-1)*$AV$84,$AV$79)</f>
        <v>0.13008130081300814</v>
      </c>
      <c r="AW89" s="58">
        <f>IF($AW$99=$AR$78,$AW$83+($AR$89-1)*$AW$84,$AW$79)</f>
        <v>0.32113821138211385</v>
      </c>
      <c r="AX89" s="58">
        <f>IF($AX$99=$AR$78,$AX$83+($AR$89-1)*$AX$84,$AX$79)</f>
        <v>0.80894308943089432</v>
      </c>
      <c r="AY89" s="58">
        <f>IF($AY$99=$AR$78,$AY$83+($AR$89-1)*$AY$84,$AY$79)</f>
        <v>0.43902439024390244</v>
      </c>
      <c r="AZ89" s="58">
        <f>IF($AZ$99=$AR$78,$AZ$83+($AR$89-1)*$AZ$84,$AZ$79)</f>
        <v>0.92682926829268297</v>
      </c>
      <c r="BA89" s="58">
        <f>IF($BA$99=$AR$78,$BA$83+($AR$89-1)*$BA$84,$BA$79)</f>
        <v>-6.5462540537349171E-16</v>
      </c>
      <c r="BB89" s="58">
        <v>1</v>
      </c>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c r="CB89" s="58"/>
      <c r="CC89" s="58"/>
      <c r="CD89" s="58"/>
      <c r="CE89" s="58"/>
      <c r="CF89" s="58"/>
      <c r="CG89" s="58"/>
      <c r="CH89" s="58"/>
      <c r="CI89" s="58"/>
      <c r="CJ89" s="58"/>
      <c r="CK89" s="58"/>
      <c r="CL89" s="58"/>
      <c r="CM89" s="58"/>
      <c r="CN89" s="58"/>
      <c r="CO89" s="58"/>
      <c r="CP89" s="58"/>
      <c r="CQ89" s="58"/>
      <c r="CR89" s="58"/>
      <c r="CS89" s="58"/>
      <c r="CT89" s="58"/>
      <c r="CU89" s="58"/>
      <c r="CV89" s="58"/>
      <c r="CW89" s="58"/>
      <c r="CX89" s="58"/>
      <c r="CY89" s="58"/>
      <c r="CZ89" s="58"/>
      <c r="DA89" s="58"/>
      <c r="DB89" s="58"/>
      <c r="DC89" s="58"/>
      <c r="DD89" s="58"/>
      <c r="DE89" s="58"/>
      <c r="DF89" s="58"/>
      <c r="DG89" s="58"/>
      <c r="DH89" s="58"/>
      <c r="DI89" s="58"/>
      <c r="DJ89" s="58"/>
      <c r="DK89" s="58"/>
      <c r="DL89" s="58"/>
      <c r="DM89" s="58"/>
      <c r="DN89" s="58"/>
      <c r="DO89" s="58"/>
      <c r="DP89" s="58"/>
      <c r="DQ89" s="58"/>
      <c r="DR89" s="58"/>
      <c r="DS89" s="58"/>
      <c r="DT89" s="58"/>
      <c r="DU89" s="58"/>
      <c r="DV89" s="58"/>
      <c r="DW89" s="58"/>
      <c r="DX89" s="58"/>
      <c r="DY89" s="58"/>
      <c r="DZ89" s="58"/>
      <c r="EA89" s="58"/>
      <c r="EB89" s="58"/>
      <c r="EC89" s="58"/>
      <c r="ED89" s="58"/>
      <c r="EE89" s="58"/>
      <c r="EF89" s="58"/>
      <c r="EG89" s="58"/>
      <c r="EH89" s="58"/>
      <c r="EI89" s="58"/>
      <c r="EJ89" s="58"/>
      <c r="EK89" s="58"/>
      <c r="EL89" s="58"/>
      <c r="EM89" s="58"/>
      <c r="EN89" s="58"/>
    </row>
    <row r="90" spans="1:144" outlineLevel="1" x14ac:dyDescent="0.2">
      <c r="B90" s="1">
        <f>SUMPRODUCT($AT$90:$BA$90,$AT$98:$BA$98)</f>
        <v>1.4708333333333332</v>
      </c>
      <c r="C90" s="1">
        <f t="shared" si="6"/>
        <v>7.1667942777997743E-3</v>
      </c>
      <c r="D90" s="1">
        <f t="shared" si="7"/>
        <v>7.0758741325858683E-4</v>
      </c>
      <c r="E90" s="1">
        <f t="shared" si="8"/>
        <v>6.8544393906430787E-2</v>
      </c>
      <c r="F90" s="1">
        <f>MMULT($AT$90:$BA$90,$B$16:$B$23) + B15</f>
        <v>-4.9311042273567445</v>
      </c>
      <c r="G90" s="1">
        <f t="array" ref="G90">SQRT(MMULT($AT$90:$BB$90,MMULT($AQ$15:$AY$23,TRANSPOSE($AT$90:$BB$90))))</f>
        <v>1.1846326447098563</v>
      </c>
      <c r="AQ90" s="58"/>
      <c r="AR90" s="58">
        <v>6</v>
      </c>
      <c r="AS90" s="58"/>
      <c r="AT90" s="58">
        <f>IF($AT$99=$AR$78,$AT$83+($AR$90-1)*$AT$84,$AT$79)</f>
        <v>1.4708333333333332</v>
      </c>
      <c r="AU90" s="58">
        <f>IF($AU$99=$AR$78,$AU$83+($AR$90-1)*$AU$84,$AU$79)</f>
        <v>0.93902439024390238</v>
      </c>
      <c r="AV90" s="58">
        <f>IF($AV$99=$AR$78,$AV$83+($AR$90-1)*$AV$84,$AV$79)</f>
        <v>0.13008130081300814</v>
      </c>
      <c r="AW90" s="58">
        <f>IF($AW$99=$AR$78,$AW$83+($AR$90-1)*$AW$84,$AW$79)</f>
        <v>0.32113821138211385</v>
      </c>
      <c r="AX90" s="58">
        <f>IF($AX$99=$AR$78,$AX$83+($AR$90-1)*$AX$84,$AX$79)</f>
        <v>0.80894308943089432</v>
      </c>
      <c r="AY90" s="58">
        <f>IF($AY$99=$AR$78,$AY$83+($AR$90-1)*$AY$84,$AY$79)</f>
        <v>0.43902439024390244</v>
      </c>
      <c r="AZ90" s="58">
        <f>IF($AZ$99=$AR$78,$AZ$83+($AR$90-1)*$AZ$84,$AZ$79)</f>
        <v>0.92682926829268297</v>
      </c>
      <c r="BA90" s="58">
        <f>IF($BA$99=$AR$78,$BA$83+($AR$90-1)*$BA$84,$BA$79)</f>
        <v>-6.5462540537349171E-16</v>
      </c>
      <c r="BB90" s="58">
        <v>1</v>
      </c>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c r="EE90" s="58"/>
      <c r="EF90" s="58"/>
      <c r="EG90" s="58"/>
      <c r="EH90" s="58"/>
      <c r="EI90" s="58"/>
      <c r="EJ90" s="58"/>
      <c r="EK90" s="58"/>
      <c r="EL90" s="58"/>
      <c r="EM90" s="58"/>
      <c r="EN90" s="58"/>
    </row>
    <row r="91" spans="1:144" outlineLevel="1" x14ac:dyDescent="0.2">
      <c r="B91" s="1">
        <f>SUMPRODUCT($AT$91:$BA$91,$AT$98:$BA$98)</f>
        <v>1.5649999999999999</v>
      </c>
      <c r="C91" s="1">
        <f t="shared" si="6"/>
        <v>4.9506543101195226E-2</v>
      </c>
      <c r="D91" s="1">
        <f t="shared" si="7"/>
        <v>6.3391551451828466E-3</v>
      </c>
      <c r="E91" s="1">
        <f t="shared" si="8"/>
        <v>0.29836360456604621</v>
      </c>
      <c r="F91" s="1">
        <f>MMULT($AT$91:$BA$91,$B$16:$B$23) + B15</f>
        <v>-2.95487643335127</v>
      </c>
      <c r="G91" s="1">
        <f t="array" ref="G91">SQRT(MMULT($AT$91:$BB$91,MMULT($AQ$15:$AY$23,TRANSPOSE($AT$91:$BB$91))))</f>
        <v>1.0713329569186085</v>
      </c>
      <c r="AQ91" s="58"/>
      <c r="AR91" s="58">
        <v>7</v>
      </c>
      <c r="AS91" s="58"/>
      <c r="AT91" s="58">
        <f>IF($AT$99=$AR$78,$AT$83+($AR$91-1)*$AT$84,$AT$79)</f>
        <v>1.5649999999999999</v>
      </c>
      <c r="AU91" s="58">
        <f>IF($AU$99=$AR$78,$AU$83+($AR$91-1)*$AU$84,$AU$79)</f>
        <v>0.93902439024390238</v>
      </c>
      <c r="AV91" s="58">
        <f>IF($AV$99=$AR$78,$AV$83+($AR$91-1)*$AV$84,$AV$79)</f>
        <v>0.13008130081300814</v>
      </c>
      <c r="AW91" s="58">
        <f>IF($AW$99=$AR$78,$AW$83+($AR$91-1)*$AW$84,$AW$79)</f>
        <v>0.32113821138211385</v>
      </c>
      <c r="AX91" s="58">
        <f>IF($AX$99=$AR$78,$AX$83+($AR$91-1)*$AX$84,$AX$79)</f>
        <v>0.80894308943089432</v>
      </c>
      <c r="AY91" s="58">
        <f>IF($AY$99=$AR$78,$AY$83+($AR$91-1)*$AY$84,$AY$79)</f>
        <v>0.43902439024390244</v>
      </c>
      <c r="AZ91" s="58">
        <f>IF($AZ$99=$AR$78,$AZ$83+($AR$91-1)*$AZ$84,$AZ$79)</f>
        <v>0.92682926829268297</v>
      </c>
      <c r="BA91" s="58">
        <f>IF($BA$99=$AR$78,$BA$83+($AR$91-1)*$BA$84,$BA$79)</f>
        <v>-6.5462540537349171E-16</v>
      </c>
      <c r="BB91" s="58">
        <v>1</v>
      </c>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c r="CD91" s="58"/>
      <c r="CE91" s="58"/>
      <c r="CF91" s="58"/>
      <c r="CG91" s="58"/>
      <c r="CH91" s="58"/>
      <c r="CI91" s="58"/>
      <c r="CJ91" s="58"/>
      <c r="CK91" s="58"/>
      <c r="CL91" s="58"/>
      <c r="CM91" s="58"/>
      <c r="CN91" s="58"/>
      <c r="CO91" s="58"/>
      <c r="CP91" s="58"/>
      <c r="CQ91" s="58"/>
      <c r="CR91" s="58"/>
      <c r="CS91" s="58"/>
      <c r="CT91" s="58"/>
      <c r="CU91" s="58"/>
      <c r="CV91" s="58"/>
      <c r="CW91" s="58"/>
      <c r="CX91" s="58"/>
      <c r="CY91" s="58"/>
      <c r="CZ91" s="58"/>
      <c r="DA91" s="58"/>
      <c r="DB91" s="58"/>
      <c r="DC91" s="58"/>
      <c r="DD91" s="58"/>
      <c r="DE91" s="58"/>
      <c r="DF91" s="58"/>
      <c r="DG91" s="58"/>
      <c r="DH91" s="58"/>
      <c r="DI91" s="58"/>
      <c r="DJ91" s="58"/>
      <c r="DK91" s="58"/>
      <c r="DL91" s="58"/>
      <c r="DM91" s="58"/>
      <c r="DN91" s="58"/>
      <c r="DO91" s="58"/>
      <c r="DP91" s="58"/>
      <c r="DQ91" s="58"/>
      <c r="DR91" s="58"/>
      <c r="DS91" s="58"/>
      <c r="DT91" s="58"/>
      <c r="DU91" s="58"/>
      <c r="DV91" s="58"/>
      <c r="DW91" s="58"/>
      <c r="DX91" s="58"/>
      <c r="DY91" s="58"/>
      <c r="DZ91" s="58"/>
      <c r="EA91" s="58"/>
      <c r="EB91" s="58"/>
      <c r="EC91" s="58"/>
      <c r="ED91" s="58"/>
      <c r="EE91" s="58"/>
      <c r="EF91" s="58"/>
      <c r="EG91" s="58"/>
      <c r="EH91" s="58"/>
      <c r="EI91" s="58"/>
      <c r="EJ91" s="58"/>
      <c r="EK91" s="58"/>
      <c r="EL91" s="58"/>
      <c r="EM91" s="58"/>
      <c r="EN91" s="58"/>
    </row>
    <row r="92" spans="1:144" outlineLevel="1" x14ac:dyDescent="0.2">
      <c r="B92" s="1">
        <f>SUMPRODUCT($AT$92:$BA$92,$AT$98:$BA$98)</f>
        <v>1.6591666666666667</v>
      </c>
      <c r="C92" s="1">
        <f t="shared" si="6"/>
        <v>0.27316000542861651</v>
      </c>
      <c r="D92" s="1">
        <f t="shared" si="7"/>
        <v>2.5527660634752192E-2</v>
      </c>
      <c r="E92" s="1">
        <f t="shared" si="8"/>
        <v>0.84354387019114419</v>
      </c>
      <c r="F92" s="1">
        <f>MMULT($AT$92:$BA$92,$B$16:$B$23) + B15</f>
        <v>-0.97864863934578139</v>
      </c>
      <c r="G92" s="1">
        <f t="array" ref="G92">SQRT(MMULT($AT$92:$BB$92,MMULT($AQ$15:$AY$23,TRANSPOSE($AT$92:$BB$92))))</f>
        <v>1.3589458381514401</v>
      </c>
      <c r="AQ92" s="58"/>
      <c r="AR92" s="58">
        <v>8</v>
      </c>
      <c r="AS92" s="58"/>
      <c r="AT92" s="58">
        <f>IF($AT$99=$AR$78,$AT$83+($AR$92-1)*$AT$84,$AT$79)</f>
        <v>1.6591666666666667</v>
      </c>
      <c r="AU92" s="58">
        <f>IF($AU$99=$AR$78,$AU$83+($AR$92-1)*$AU$84,$AU$79)</f>
        <v>0.93902439024390238</v>
      </c>
      <c r="AV92" s="58">
        <f>IF($AV$99=$AR$78,$AV$83+($AR$92-1)*$AV$84,$AV$79)</f>
        <v>0.13008130081300814</v>
      </c>
      <c r="AW92" s="58">
        <f>IF($AW$99=$AR$78,$AW$83+($AR$92-1)*$AW$84,$AW$79)</f>
        <v>0.32113821138211385</v>
      </c>
      <c r="AX92" s="58">
        <f>IF($AX$99=$AR$78,$AX$83+($AR$92-1)*$AX$84,$AX$79)</f>
        <v>0.80894308943089432</v>
      </c>
      <c r="AY92" s="58">
        <f>IF($AY$99=$AR$78,$AY$83+($AR$92-1)*$AY$84,$AY$79)</f>
        <v>0.43902439024390244</v>
      </c>
      <c r="AZ92" s="58">
        <f>IF($AZ$99=$AR$78,$AZ$83+($AR$92-1)*$AZ$84,$AZ$79)</f>
        <v>0.92682926829268297</v>
      </c>
      <c r="BA92" s="58">
        <f>IF($BA$99=$AR$78,$BA$83+($AR$92-1)*$BA$84,$BA$79)</f>
        <v>-6.5462540537349171E-16</v>
      </c>
      <c r="BB92" s="58">
        <v>1</v>
      </c>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c r="CB92" s="58"/>
      <c r="CC92" s="58"/>
      <c r="CD92" s="58"/>
      <c r="CE92" s="58"/>
      <c r="CF92" s="58"/>
      <c r="CG92" s="58"/>
      <c r="CH92" s="58"/>
      <c r="CI92" s="58"/>
      <c r="CJ92" s="58"/>
      <c r="CK92" s="58"/>
      <c r="CL92" s="58"/>
      <c r="CM92" s="58"/>
      <c r="CN92" s="58"/>
      <c r="CO92" s="58"/>
      <c r="CP92" s="58"/>
      <c r="CQ92" s="58"/>
      <c r="CR92" s="58"/>
      <c r="CS92" s="58"/>
      <c r="CT92" s="58"/>
      <c r="CU92" s="58"/>
      <c r="CV92" s="58"/>
      <c r="CW92" s="58"/>
      <c r="CX92" s="58"/>
      <c r="CY92" s="58"/>
      <c r="CZ92" s="58"/>
      <c r="DA92" s="58"/>
      <c r="DB92" s="58"/>
      <c r="DC92" s="58"/>
      <c r="DD92" s="58"/>
      <c r="DE92" s="58"/>
      <c r="DF92" s="58"/>
      <c r="DG92" s="58"/>
      <c r="DH92" s="58"/>
      <c r="DI92" s="58"/>
      <c r="DJ92" s="58"/>
      <c r="DK92" s="58"/>
      <c r="DL92" s="58"/>
      <c r="DM92" s="58"/>
      <c r="DN92" s="58"/>
      <c r="DO92" s="58"/>
      <c r="DP92" s="58"/>
      <c r="DQ92" s="58"/>
      <c r="DR92" s="58"/>
      <c r="DS92" s="58"/>
      <c r="DT92" s="58"/>
      <c r="DU92" s="58"/>
      <c r="DV92" s="58"/>
      <c r="DW92" s="58"/>
      <c r="DX92" s="58"/>
      <c r="DY92" s="58"/>
      <c r="DZ92" s="58"/>
      <c r="EA92" s="58"/>
      <c r="EB92" s="58"/>
      <c r="EC92" s="58"/>
      <c r="ED92" s="58"/>
      <c r="EE92" s="58"/>
      <c r="EF92" s="58"/>
      <c r="EG92" s="58"/>
      <c r="EH92" s="58"/>
      <c r="EI92" s="58"/>
      <c r="EJ92" s="58"/>
      <c r="EK92" s="58"/>
      <c r="EL92" s="58"/>
      <c r="EM92" s="58"/>
      <c r="EN92" s="58"/>
    </row>
    <row r="93" spans="1:144" outlineLevel="1" x14ac:dyDescent="0.2">
      <c r="B93" s="1">
        <f>SUMPRODUCT($AT$93:$BA$93,$AT$98:$BA$98)</f>
        <v>1.7533333333333334</v>
      </c>
      <c r="C93" s="1">
        <f t="shared" si="6"/>
        <v>0.73058234539571698</v>
      </c>
      <c r="D93" s="1">
        <f t="shared" si="7"/>
        <v>6.4807493359905516E-2</v>
      </c>
      <c r="E93" s="1">
        <f t="shared" si="8"/>
        <v>0.99066392546826831</v>
      </c>
      <c r="F93" s="1">
        <f>MMULT($AT$93:$BA$93,$B$16:$B$23) + B15</f>
        <v>0.99757915465970015</v>
      </c>
      <c r="G93" s="1">
        <f t="array" ref="G93">SQRT(MMULT($AT$93:$BB$93,MMULT($AQ$15:$AY$23,TRANSPOSE($AT$93:$BB$93))))</f>
        <v>1.8709069892059467</v>
      </c>
      <c r="AQ93" s="58"/>
      <c r="AR93" s="58">
        <v>9</v>
      </c>
      <c r="AS93" s="58"/>
      <c r="AT93" s="58">
        <f>IF($AT$99=$AR$78,$AT$83+($AR$93-1)*$AT$84,$AT$79)</f>
        <v>1.7533333333333334</v>
      </c>
      <c r="AU93" s="58">
        <f>IF($AU$99=$AR$78,$AU$83+($AR$93-1)*$AU$84,$AU$79)</f>
        <v>0.93902439024390238</v>
      </c>
      <c r="AV93" s="58">
        <f>IF($AV$99=$AR$78,$AV$83+($AR$93-1)*$AV$84,$AV$79)</f>
        <v>0.13008130081300814</v>
      </c>
      <c r="AW93" s="58">
        <f>IF($AW$99=$AR$78,$AW$83+($AR$93-1)*$AW$84,$AW$79)</f>
        <v>0.32113821138211385</v>
      </c>
      <c r="AX93" s="58">
        <f>IF($AX$99=$AR$78,$AX$83+($AR$93-1)*$AX$84,$AX$79)</f>
        <v>0.80894308943089432</v>
      </c>
      <c r="AY93" s="58">
        <f>IF($AY$99=$AR$78,$AY$83+($AR$93-1)*$AY$84,$AY$79)</f>
        <v>0.43902439024390244</v>
      </c>
      <c r="AZ93" s="58">
        <f>IF($AZ$99=$AR$78,$AZ$83+($AR$93-1)*$AZ$84,$AZ$79)</f>
        <v>0.92682926829268297</v>
      </c>
      <c r="BA93" s="58">
        <f>IF($BA$99=$AR$78,$BA$83+($AR$93-1)*$BA$84,$BA$79)</f>
        <v>-6.5462540537349171E-16</v>
      </c>
      <c r="BB93" s="58">
        <v>1</v>
      </c>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c r="CB93" s="58"/>
      <c r="CC93" s="58"/>
      <c r="CD93" s="58"/>
      <c r="CE93" s="58"/>
      <c r="CF93" s="58"/>
      <c r="CG93" s="58"/>
      <c r="CH93" s="58"/>
      <c r="CI93" s="58"/>
      <c r="CJ93" s="58"/>
      <c r="CK93" s="58"/>
      <c r="CL93" s="58"/>
      <c r="CM93" s="58"/>
      <c r="CN93" s="58"/>
      <c r="CO93" s="58"/>
      <c r="CP93" s="58"/>
      <c r="CQ93" s="58"/>
      <c r="CR93" s="58"/>
      <c r="CS93" s="58"/>
      <c r="CT93" s="58"/>
      <c r="CU93" s="58"/>
      <c r="CV93" s="58"/>
      <c r="CW93" s="58"/>
      <c r="CX93" s="58"/>
      <c r="CY93" s="58"/>
      <c r="CZ93" s="58"/>
      <c r="DA93" s="58"/>
      <c r="DB93" s="58"/>
      <c r="DC93" s="58"/>
      <c r="DD93" s="58"/>
      <c r="DE93" s="58"/>
      <c r="DF93" s="58"/>
      <c r="DG93" s="58"/>
      <c r="DH93" s="58"/>
      <c r="DI93" s="58"/>
      <c r="DJ93" s="58"/>
      <c r="DK93" s="58"/>
      <c r="DL93" s="58"/>
      <c r="DM93" s="58"/>
      <c r="DN93" s="58"/>
      <c r="DO93" s="58"/>
      <c r="DP93" s="58"/>
      <c r="DQ93" s="58"/>
      <c r="DR93" s="58"/>
      <c r="DS93" s="58"/>
      <c r="DT93" s="58"/>
      <c r="DU93" s="58"/>
      <c r="DV93" s="58"/>
      <c r="DW93" s="58"/>
      <c r="DX93" s="58"/>
      <c r="DY93" s="58"/>
      <c r="DZ93" s="58"/>
      <c r="EA93" s="58"/>
      <c r="EB93" s="58"/>
      <c r="EC93" s="58"/>
      <c r="ED93" s="58"/>
      <c r="EE93" s="58"/>
      <c r="EF93" s="58"/>
      <c r="EG93" s="58"/>
      <c r="EH93" s="58"/>
      <c r="EI93" s="58"/>
      <c r="EJ93" s="58"/>
      <c r="EK93" s="58"/>
      <c r="EL93" s="58"/>
      <c r="EM93" s="58"/>
      <c r="EN93" s="58"/>
    </row>
    <row r="94" spans="1:144" outlineLevel="1" x14ac:dyDescent="0.2">
      <c r="B94" s="1">
        <f>SUMPRODUCT($AT$94:$BA$94,$AT$98:$BA$98)</f>
        <v>1.8474999999999999</v>
      </c>
      <c r="C94" s="1">
        <f t="shared" si="6"/>
        <v>0.95137668589466584</v>
      </c>
      <c r="D94" s="1">
        <f t="shared" si="7"/>
        <v>0.13350800302590315</v>
      </c>
      <c r="E94" s="1">
        <f t="shared" si="8"/>
        <v>0.9995976980892517</v>
      </c>
      <c r="F94" s="1">
        <f>MMULT($AT$94:$BA$94,$B$16:$B$23) + B15</f>
        <v>2.9738069486651746</v>
      </c>
      <c r="G94" s="1">
        <f t="array" ref="G94">SQRT(MMULT($AT$94:$BB$94,MMULT($AQ$15:$AY$23,TRANSPOSE($AT$94:$BB$94))))</f>
        <v>2.4715241892952688</v>
      </c>
      <c r="AQ94" s="58"/>
      <c r="AR94" s="58">
        <v>10</v>
      </c>
      <c r="AS94" s="58"/>
      <c r="AT94" s="58">
        <f>IF($AT$99=$AR$78,$AT$83+($AR$94-1)*$AT$84,$AT$79)</f>
        <v>1.8474999999999999</v>
      </c>
      <c r="AU94" s="58">
        <f>IF($AU$99=$AR$78,$AU$83+($AR$94-1)*$AU$84,$AU$79)</f>
        <v>0.93902439024390238</v>
      </c>
      <c r="AV94" s="58">
        <f>IF($AV$99=$AR$78,$AV$83+($AR$94-1)*$AV$84,$AV$79)</f>
        <v>0.13008130081300814</v>
      </c>
      <c r="AW94" s="58">
        <f>IF($AW$99=$AR$78,$AW$83+($AR$94-1)*$AW$84,$AW$79)</f>
        <v>0.32113821138211385</v>
      </c>
      <c r="AX94" s="58">
        <f>IF($AX$99=$AR$78,$AX$83+($AR$94-1)*$AX$84,$AX$79)</f>
        <v>0.80894308943089432</v>
      </c>
      <c r="AY94" s="58">
        <f>IF($AY$99=$AR$78,$AY$83+($AR$94-1)*$AY$84,$AY$79)</f>
        <v>0.43902439024390244</v>
      </c>
      <c r="AZ94" s="58">
        <f>IF($AZ$99=$AR$78,$AZ$83+($AR$94-1)*$AZ$84,$AZ$79)</f>
        <v>0.92682926829268297</v>
      </c>
      <c r="BA94" s="58">
        <f>IF($BA$99=$AR$78,$BA$83+($AR$94-1)*$BA$84,$BA$79)</f>
        <v>-6.5462540537349171E-16</v>
      </c>
      <c r="BB94" s="58">
        <v>1</v>
      </c>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c r="CL94" s="58"/>
      <c r="CM94" s="58"/>
      <c r="CN94" s="58"/>
      <c r="CO94" s="58"/>
      <c r="CP94" s="58"/>
      <c r="CQ94" s="58"/>
      <c r="CR94" s="58"/>
      <c r="CS94" s="58"/>
      <c r="CT94" s="58"/>
      <c r="CU94" s="58"/>
      <c r="CV94" s="58"/>
      <c r="CW94" s="58"/>
      <c r="CX94" s="58"/>
      <c r="CY94" s="58"/>
      <c r="CZ94" s="58"/>
      <c r="DA94" s="58"/>
      <c r="DB94" s="58"/>
      <c r="DC94" s="58"/>
      <c r="DD94" s="58"/>
      <c r="DE94" s="58"/>
      <c r="DF94" s="58"/>
      <c r="DG94" s="58"/>
      <c r="DH94" s="58"/>
      <c r="DI94" s="58"/>
      <c r="DJ94" s="58"/>
      <c r="DK94" s="58"/>
      <c r="DL94" s="58"/>
      <c r="DM94" s="58"/>
      <c r="DN94" s="58"/>
      <c r="DO94" s="58"/>
      <c r="DP94" s="58"/>
      <c r="DQ94" s="58"/>
      <c r="DR94" s="58"/>
      <c r="DS94" s="58"/>
      <c r="DT94" s="58"/>
      <c r="DU94" s="58"/>
      <c r="DV94" s="58"/>
      <c r="DW94" s="58"/>
      <c r="DX94" s="58"/>
      <c r="DY94" s="58"/>
      <c r="DZ94" s="58"/>
      <c r="EA94" s="58"/>
      <c r="EB94" s="58"/>
      <c r="EC94" s="58"/>
      <c r="ED94" s="58"/>
      <c r="EE94" s="58"/>
      <c r="EF94" s="58"/>
      <c r="EG94" s="58"/>
      <c r="EH94" s="58"/>
      <c r="EI94" s="58"/>
      <c r="EJ94" s="58"/>
      <c r="EK94" s="58"/>
      <c r="EL94" s="58"/>
      <c r="EM94" s="58"/>
      <c r="EN94" s="58"/>
    </row>
    <row r="95" spans="1:144" outlineLevel="1" x14ac:dyDescent="0.2">
      <c r="B95" s="1">
        <f>SUMPRODUCT($AT$95:$BA$95,$AT$98:$BA$98)</f>
        <v>1.9416666666666667</v>
      </c>
      <c r="C95" s="1">
        <f t="shared" si="6"/>
        <v>0.99296665548768437</v>
      </c>
      <c r="D95" s="1">
        <f t="shared" si="7"/>
        <v>0.24137533688661875</v>
      </c>
      <c r="E95" s="1">
        <f t="shared" si="8"/>
        <v>0.99998403703892391</v>
      </c>
      <c r="F95" s="1">
        <f>MMULT($AT$95:$BA$95,$B$16:$B$23) + B15</f>
        <v>4.9500347426706561</v>
      </c>
      <c r="G95" s="1">
        <f t="array" ref="G95">SQRT(MMULT($AT$95:$BB$95,MMULT($AQ$15:$AY$23,TRANSPOSE($AT$95:$BB$95))))</f>
        <v>3.1098473208607884</v>
      </c>
      <c r="AQ95" s="58"/>
      <c r="AR95" s="58">
        <v>11</v>
      </c>
      <c r="AS95" s="58"/>
      <c r="AT95" s="58">
        <f>IF($AT$99=$AR$78,$AT$83+($AR$95-1)*$AT$84,$AT$79)</f>
        <v>1.9416666666666667</v>
      </c>
      <c r="AU95" s="58">
        <f>IF($AU$99=$AR$78,$AU$83+($AR$95-1)*$AU$84,$AU$79)</f>
        <v>0.93902439024390238</v>
      </c>
      <c r="AV95" s="58">
        <f>IF($AV$99=$AR$78,$AV$83+($AR$95-1)*$AV$84,$AV$79)</f>
        <v>0.13008130081300814</v>
      </c>
      <c r="AW95" s="58">
        <f>IF($AW$99=$AR$78,$AW$83+($AR$95-1)*$AW$84,$AW$79)</f>
        <v>0.32113821138211385</v>
      </c>
      <c r="AX95" s="58">
        <f>IF($AX$99=$AR$78,$AX$83+($AR$95-1)*$AX$84,$AX$79)</f>
        <v>0.80894308943089432</v>
      </c>
      <c r="AY95" s="58">
        <f>IF($AY$99=$AR$78,$AY$83+($AR$95-1)*$AY$84,$AY$79)</f>
        <v>0.43902439024390244</v>
      </c>
      <c r="AZ95" s="58">
        <f>IF($AZ$99=$AR$78,$AZ$83+($AR$95-1)*$AZ$84,$AZ$79)</f>
        <v>0.92682926829268297</v>
      </c>
      <c r="BA95" s="58">
        <f>IF($BA$99=$AR$78,$BA$83+($AR$95-1)*$BA$84,$BA$79)</f>
        <v>-6.5462540537349171E-16</v>
      </c>
      <c r="BB95" s="58">
        <v>1</v>
      </c>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c r="CY95" s="58"/>
      <c r="CZ95" s="58"/>
      <c r="DA95" s="58"/>
      <c r="DB95" s="58"/>
      <c r="DC95" s="58"/>
      <c r="DD95" s="58"/>
      <c r="DE95" s="58"/>
      <c r="DF95" s="58"/>
      <c r="DG95" s="58"/>
      <c r="DH95" s="58"/>
      <c r="DI95" s="58"/>
      <c r="DJ95" s="58"/>
      <c r="DK95" s="58"/>
      <c r="DL95" s="58"/>
      <c r="DM95" s="58"/>
      <c r="DN95" s="58"/>
      <c r="DO95" s="58"/>
      <c r="DP95" s="58"/>
      <c r="DQ95" s="58"/>
      <c r="DR95" s="58"/>
      <c r="DS95" s="58"/>
      <c r="DT95" s="58"/>
      <c r="DU95" s="58"/>
      <c r="DV95" s="58"/>
      <c r="DW95" s="58"/>
      <c r="DX95" s="58"/>
      <c r="DY95" s="58"/>
      <c r="DZ95" s="58"/>
      <c r="EA95" s="58"/>
      <c r="EB95" s="58"/>
      <c r="EC95" s="58"/>
      <c r="ED95" s="58"/>
      <c r="EE95" s="58"/>
      <c r="EF95" s="58"/>
      <c r="EG95" s="58"/>
      <c r="EH95" s="58"/>
      <c r="EI95" s="58"/>
      <c r="EJ95" s="58"/>
      <c r="EK95" s="58"/>
      <c r="EL95" s="58"/>
      <c r="EM95" s="58"/>
      <c r="EN95" s="58"/>
    </row>
    <row r="96" spans="1:144" outlineLevel="1" x14ac:dyDescent="0.2">
      <c r="B96" s="1">
        <f>SUMPRODUCT($AT$96:$BA$96,$AT$98:$BA$98)</f>
        <v>2.0358333333333336</v>
      </c>
      <c r="C96" s="1">
        <f t="shared" si="6"/>
        <v>0.999019299767127</v>
      </c>
      <c r="D96" s="1">
        <f t="shared" si="7"/>
        <v>0.3878299827724091</v>
      </c>
      <c r="E96" s="1">
        <f t="shared" si="8"/>
        <v>0.99999938948848299</v>
      </c>
      <c r="F96" s="1">
        <f>MMULT($AT$96:$BA$96,$B$16:$B$23) + B15</f>
        <v>6.9262625366761448</v>
      </c>
      <c r="G96" s="1">
        <f t="array" ref="G96">SQRT(MMULT($AT$96:$BB$96,MMULT($AQ$15:$AY$23,TRANSPOSE($AT$96:$BB$96))))</f>
        <v>3.766755710772848</v>
      </c>
      <c r="AQ96" s="58"/>
      <c r="AR96" s="58">
        <v>12</v>
      </c>
      <c r="AS96" s="58"/>
      <c r="AT96" s="58">
        <f>IF($AT$99=$AR$78,$AT$83+($AR$96-1)*$AT$84,$AT$79)</f>
        <v>2.0358333333333336</v>
      </c>
      <c r="AU96" s="58">
        <f>IF($AU$99=$AR$78,$AU$83+($AR$96-1)*$AU$84,$AU$79)</f>
        <v>0.93902439024390238</v>
      </c>
      <c r="AV96" s="58">
        <f>IF($AV$99=$AR$78,$AV$83+($AR$96-1)*$AV$84,$AV$79)</f>
        <v>0.13008130081300814</v>
      </c>
      <c r="AW96" s="58">
        <f>IF($AW$99=$AR$78,$AW$83+($AR$96-1)*$AW$84,$AW$79)</f>
        <v>0.32113821138211385</v>
      </c>
      <c r="AX96" s="58">
        <f>IF($AX$99=$AR$78,$AX$83+($AR$96-1)*$AX$84,$AX$79)</f>
        <v>0.80894308943089432</v>
      </c>
      <c r="AY96" s="58">
        <f>IF($AY$99=$AR$78,$AY$83+($AR$96-1)*$AY$84,$AY$79)</f>
        <v>0.43902439024390244</v>
      </c>
      <c r="AZ96" s="58">
        <f>IF($AZ$99=$AR$78,$AZ$83+($AR$96-1)*$AZ$84,$AZ$79)</f>
        <v>0.92682926829268297</v>
      </c>
      <c r="BA96" s="58">
        <f>IF($BA$99=$AR$78,$BA$83+($AR$96-1)*$BA$84,$BA$79)</f>
        <v>-6.5462540537349171E-16</v>
      </c>
      <c r="BB96" s="58">
        <v>1</v>
      </c>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c r="CB96" s="58"/>
      <c r="CC96" s="58"/>
      <c r="CD96" s="58"/>
      <c r="CE96" s="58"/>
      <c r="CF96" s="58"/>
      <c r="CG96" s="58"/>
      <c r="CH96" s="58"/>
      <c r="CI96" s="58"/>
      <c r="CJ96" s="58"/>
      <c r="CK96" s="58"/>
      <c r="CL96" s="58"/>
      <c r="CM96" s="58"/>
      <c r="CN96" s="58"/>
      <c r="CO96" s="58"/>
      <c r="CP96" s="58"/>
      <c r="CQ96" s="58"/>
      <c r="CR96" s="58"/>
      <c r="CS96" s="58"/>
      <c r="CT96" s="58"/>
      <c r="CU96" s="58"/>
      <c r="CV96" s="58"/>
      <c r="CW96" s="58"/>
      <c r="CX96" s="58"/>
      <c r="CY96" s="58"/>
      <c r="CZ96" s="58"/>
      <c r="DA96" s="58"/>
      <c r="DB96" s="58"/>
      <c r="DC96" s="58"/>
      <c r="DD96" s="58"/>
      <c r="DE96" s="58"/>
      <c r="DF96" s="58"/>
      <c r="DG96" s="58"/>
      <c r="DH96" s="58"/>
      <c r="DI96" s="58"/>
      <c r="DJ96" s="58"/>
      <c r="DK96" s="58"/>
      <c r="DL96" s="58"/>
      <c r="DM96" s="58"/>
      <c r="DN96" s="58"/>
      <c r="DO96" s="58"/>
      <c r="DP96" s="58"/>
      <c r="DQ96" s="58"/>
      <c r="DR96" s="58"/>
      <c r="DS96" s="58"/>
      <c r="DT96" s="58"/>
      <c r="DU96" s="58"/>
      <c r="DV96" s="58"/>
      <c r="DW96" s="58"/>
      <c r="DX96" s="58"/>
      <c r="DY96" s="58"/>
      <c r="DZ96" s="58"/>
      <c r="EA96" s="58"/>
      <c r="EB96" s="58"/>
      <c r="EC96" s="58"/>
      <c r="ED96" s="58"/>
      <c r="EE96" s="58"/>
      <c r="EF96" s="58"/>
      <c r="EG96" s="58"/>
      <c r="EH96" s="58"/>
      <c r="EI96" s="58"/>
      <c r="EJ96" s="58"/>
      <c r="EK96" s="58"/>
      <c r="EL96" s="58"/>
      <c r="EM96" s="58"/>
      <c r="EN96" s="58"/>
    </row>
    <row r="97" spans="1:144" outlineLevel="1" x14ac:dyDescent="0.2">
      <c r="B97" s="1">
        <f>SUMPRODUCT($AT$97:$BA$97,$AT$98:$BA$98)</f>
        <v>2.13</v>
      </c>
      <c r="C97" s="1">
        <f t="shared" si="6"/>
        <v>0.99986396881147421</v>
      </c>
      <c r="D97" s="1">
        <f t="shared" si="7"/>
        <v>0.55280647538705607</v>
      </c>
      <c r="E97" s="1">
        <f t="shared" si="8"/>
        <v>0.99999997711911848</v>
      </c>
      <c r="F97" s="1">
        <f>MMULT($AT$97:$BA$97,$B$16:$B$23) + B15</f>
        <v>8.9024903306816228</v>
      </c>
      <c r="G97" s="1">
        <f t="array" ref="G97">SQRT(MMULT($AT$97:$BB$97,MMULT($AQ$15:$AY$23,TRANSPOSE($AT$97:$BB$97))))</f>
        <v>4.4339966728670568</v>
      </c>
      <c r="AQ97" s="58"/>
      <c r="AR97" s="58">
        <v>13</v>
      </c>
      <c r="AS97" s="58"/>
      <c r="AT97" s="58">
        <f>IF($AT$99=$AR$78,$AT$83+($AR$97-1)*$AT$84,$AT$79)</f>
        <v>2.13</v>
      </c>
      <c r="AU97" s="58">
        <f>IF($AU$99=$AR$78,$AU$83+($AR$97-1)*$AU$84,$AU$79)</f>
        <v>0.93902439024390238</v>
      </c>
      <c r="AV97" s="58">
        <f>IF($AV$99=$AR$78,$AV$83+($AR$97-1)*$AV$84,$AV$79)</f>
        <v>0.13008130081300814</v>
      </c>
      <c r="AW97" s="58">
        <f>IF($AW$99=$AR$78,$AW$83+($AR$97-1)*$AW$84,$AW$79)</f>
        <v>0.32113821138211385</v>
      </c>
      <c r="AX97" s="58">
        <f>IF($AX$99=$AR$78,$AX$83+($AR$97-1)*$AX$84,$AX$79)</f>
        <v>0.80894308943089432</v>
      </c>
      <c r="AY97" s="58">
        <f>IF($AY$99=$AR$78,$AY$83+($AR$97-1)*$AY$84,$AY$79)</f>
        <v>0.43902439024390244</v>
      </c>
      <c r="AZ97" s="58">
        <f>IF($AZ$99=$AR$78,$AZ$83+($AR$97-1)*$AZ$84,$AZ$79)</f>
        <v>0.92682926829268297</v>
      </c>
      <c r="BA97" s="58">
        <f>IF($BA$99=$AR$78,$BA$83+($AR$97-1)*$BA$84,$BA$79)</f>
        <v>-6.5462540537349171E-16</v>
      </c>
      <c r="BB97" s="58">
        <v>1</v>
      </c>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c r="CL97" s="58"/>
      <c r="CM97" s="58"/>
      <c r="CN97" s="58"/>
      <c r="CO97" s="58"/>
      <c r="CP97" s="58"/>
      <c r="CQ97" s="58"/>
      <c r="CR97" s="58"/>
      <c r="CS97" s="58"/>
      <c r="CT97" s="58"/>
      <c r="CU97" s="58"/>
      <c r="CV97" s="58"/>
      <c r="CW97" s="58"/>
      <c r="CX97" s="58"/>
      <c r="CY97" s="58"/>
      <c r="CZ97" s="58"/>
      <c r="DA97" s="58"/>
      <c r="DB97" s="58"/>
      <c r="DC97" s="58"/>
      <c r="DD97" s="58"/>
      <c r="DE97" s="58"/>
      <c r="DF97" s="58"/>
      <c r="DG97" s="58"/>
      <c r="DH97" s="58"/>
      <c r="DI97" s="58"/>
      <c r="DJ97" s="58"/>
      <c r="DK97" s="58"/>
      <c r="DL97" s="58"/>
      <c r="DM97" s="58"/>
      <c r="DN97" s="58"/>
      <c r="DO97" s="58"/>
      <c r="DP97" s="58"/>
      <c r="DQ97" s="58"/>
      <c r="DR97" s="58"/>
      <c r="DS97" s="58"/>
      <c r="DT97" s="58"/>
      <c r="DU97" s="58"/>
      <c r="DV97" s="58"/>
      <c r="DW97" s="58"/>
      <c r="DX97" s="58"/>
      <c r="DY97" s="58"/>
      <c r="DZ97" s="58"/>
      <c r="EA97" s="58"/>
      <c r="EB97" s="58"/>
      <c r="EC97" s="58"/>
      <c r="ED97" s="58"/>
      <c r="EE97" s="58"/>
      <c r="EF97" s="58"/>
      <c r="EG97" s="58"/>
      <c r="EH97" s="58"/>
      <c r="EI97" s="58"/>
      <c r="EJ97" s="58"/>
      <c r="EK97" s="58"/>
      <c r="EL97" s="58"/>
      <c r="EM97" s="58"/>
      <c r="EN97" s="58"/>
    </row>
    <row r="98" spans="1:144" outlineLevel="1" x14ac:dyDescent="0.2">
      <c r="AQ98" s="58"/>
      <c r="AR98" s="58"/>
      <c r="AS98" s="58"/>
      <c r="AT98" s="58">
        <f>IF($AR$78 = $AT$99,1,0)</f>
        <v>1</v>
      </c>
      <c r="AU98" s="58">
        <f>IF($AR$78 = $AU$99,1,0)</f>
        <v>0</v>
      </c>
      <c r="AV98" s="58">
        <f>IF($AR$78 = $AV$99,1,0)</f>
        <v>0</v>
      </c>
      <c r="AW98" s="58">
        <f>IF($AR$78 = $AW$99,1,0)</f>
        <v>0</v>
      </c>
      <c r="AX98" s="58">
        <f>IF($AR$78 = $AX$99,1,0)</f>
        <v>0</v>
      </c>
      <c r="AY98" s="58">
        <f>IF($AR$78 = $AY$99,1,0)</f>
        <v>0</v>
      </c>
      <c r="AZ98" s="58">
        <f>IF($AR$78 = $AZ$99,1,0)</f>
        <v>0</v>
      </c>
      <c r="BA98" s="58">
        <f>IF($AR$78 = $BA$99,1,0)</f>
        <v>0</v>
      </c>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c r="CB98" s="58"/>
      <c r="CC98" s="58"/>
      <c r="CD98" s="58"/>
      <c r="CE98" s="58"/>
      <c r="CF98" s="58"/>
      <c r="CG98" s="58"/>
      <c r="CH98" s="58"/>
      <c r="CI98" s="58"/>
      <c r="CJ98" s="58"/>
      <c r="CK98" s="58"/>
      <c r="CL98" s="58"/>
      <c r="CM98" s="58"/>
      <c r="CN98" s="58"/>
      <c r="CO98" s="58"/>
      <c r="CP98" s="58"/>
      <c r="CQ98" s="58"/>
      <c r="CR98" s="58"/>
      <c r="CS98" s="58"/>
      <c r="CT98" s="58"/>
      <c r="CU98" s="58"/>
      <c r="CV98" s="58"/>
      <c r="CW98" s="58"/>
      <c r="CX98" s="58"/>
      <c r="CY98" s="58"/>
      <c r="CZ98" s="58"/>
      <c r="DA98" s="58"/>
      <c r="DB98" s="58"/>
      <c r="DC98" s="58"/>
      <c r="DD98" s="58"/>
      <c r="DE98" s="58"/>
      <c r="DF98" s="58"/>
      <c r="DG98" s="58"/>
      <c r="DH98" s="58"/>
      <c r="DI98" s="58"/>
      <c r="DJ98" s="58"/>
      <c r="DK98" s="58"/>
      <c r="DL98" s="58"/>
      <c r="DM98" s="58"/>
      <c r="DN98" s="58"/>
      <c r="DO98" s="58"/>
      <c r="DP98" s="58"/>
      <c r="DQ98" s="58"/>
      <c r="DR98" s="58"/>
      <c r="DS98" s="58"/>
      <c r="DT98" s="58"/>
      <c r="DU98" s="58"/>
      <c r="DV98" s="58"/>
      <c r="DW98" s="58"/>
      <c r="DX98" s="58"/>
      <c r="DY98" s="58"/>
      <c r="DZ98" s="58"/>
      <c r="EA98" s="58"/>
      <c r="EB98" s="58"/>
      <c r="EC98" s="58"/>
      <c r="ED98" s="58"/>
      <c r="EE98" s="58"/>
      <c r="EF98" s="58"/>
      <c r="EG98" s="58"/>
      <c r="EH98" s="58"/>
      <c r="EI98" s="58"/>
      <c r="EJ98" s="58"/>
      <c r="EK98" s="58"/>
      <c r="EL98" s="58"/>
      <c r="EM98" s="58"/>
      <c r="EN98" s="58"/>
    </row>
    <row r="99" spans="1:144" x14ac:dyDescent="0.2">
      <c r="A99" s="74"/>
      <c r="AQ99" s="58"/>
      <c r="AR99" s="58"/>
      <c r="AS99" s="58"/>
      <c r="AT99" s="58">
        <v>1</v>
      </c>
      <c r="AU99" s="58">
        <v>2</v>
      </c>
      <c r="AV99" s="58">
        <v>3</v>
      </c>
      <c r="AW99" s="58">
        <v>4</v>
      </c>
      <c r="AX99" s="58">
        <v>5</v>
      </c>
      <c r="AY99" s="58">
        <v>6</v>
      </c>
      <c r="AZ99" s="58">
        <v>7</v>
      </c>
      <c r="BA99" s="58">
        <v>8</v>
      </c>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c r="CB99" s="58"/>
      <c r="CC99" s="58"/>
      <c r="CD99" s="58"/>
      <c r="CE99" s="58"/>
      <c r="CF99" s="58"/>
      <c r="CG99" s="58"/>
      <c r="CH99" s="58"/>
      <c r="CI99" s="58"/>
      <c r="CJ99" s="58"/>
      <c r="CK99" s="58"/>
      <c r="CL99" s="58"/>
      <c r="CM99" s="58"/>
      <c r="CN99" s="58"/>
      <c r="CO99" s="58"/>
      <c r="CP99" s="58"/>
      <c r="CQ99" s="58"/>
      <c r="CR99" s="58"/>
      <c r="CS99" s="58"/>
      <c r="CT99" s="58"/>
      <c r="CU99" s="58"/>
      <c r="CV99" s="58"/>
      <c r="CW99" s="58"/>
      <c r="CX99" s="58"/>
      <c r="CY99" s="58"/>
      <c r="CZ99" s="58"/>
      <c r="DA99" s="58"/>
      <c r="DB99" s="58"/>
      <c r="DC99" s="58"/>
      <c r="DD99" s="58"/>
      <c r="DE99" s="58"/>
      <c r="DF99" s="58"/>
      <c r="DG99" s="58"/>
      <c r="DH99" s="58"/>
      <c r="DI99" s="58"/>
      <c r="DJ99" s="58"/>
      <c r="DK99" s="58"/>
      <c r="DL99" s="58"/>
      <c r="DM99" s="58"/>
      <c r="DN99" s="58"/>
      <c r="DO99" s="58"/>
      <c r="DP99" s="58"/>
      <c r="DQ99" s="58"/>
      <c r="DR99" s="58"/>
      <c r="DS99" s="58"/>
      <c r="DT99" s="58"/>
      <c r="DU99" s="58"/>
      <c r="DV99" s="58"/>
      <c r="DW99" s="58"/>
      <c r="DX99" s="58"/>
      <c r="DY99" s="58"/>
      <c r="DZ99" s="58"/>
      <c r="EA99" s="58"/>
      <c r="EB99" s="58"/>
      <c r="EC99" s="58"/>
      <c r="ED99" s="58"/>
      <c r="EE99" s="58"/>
      <c r="EF99" s="58"/>
      <c r="EG99" s="58"/>
      <c r="EH99" s="58"/>
      <c r="EI99" s="58"/>
      <c r="EJ99" s="58"/>
      <c r="EK99" s="58"/>
      <c r="EL99" s="58"/>
      <c r="EM99" s="58"/>
      <c r="EN99" s="58"/>
    </row>
    <row r="100" spans="1:144" x14ac:dyDescent="0.2">
      <c r="A100" s="11" t="s">
        <v>171</v>
      </c>
      <c r="AQ100" s="70" t="s">
        <v>202</v>
      </c>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c r="CB100" s="58"/>
      <c r="CC100" s="58"/>
      <c r="CD100" s="58"/>
      <c r="CE100" s="58"/>
      <c r="CF100" s="58"/>
      <c r="CG100" s="58"/>
      <c r="CH100" s="58"/>
      <c r="CI100" s="58"/>
      <c r="CJ100" s="58"/>
      <c r="CK100" s="58"/>
      <c r="CL100" s="58"/>
      <c r="CM100" s="58"/>
      <c r="CN100" s="58"/>
      <c r="CO100" s="58"/>
      <c r="CP100" s="58"/>
      <c r="CQ100" s="58"/>
      <c r="CR100" s="58"/>
      <c r="CS100" s="58"/>
      <c r="CT100" s="58"/>
      <c r="CU100" s="58"/>
      <c r="CV100" s="58"/>
      <c r="CW100" s="58"/>
      <c r="CX100" s="58"/>
      <c r="CY100" s="58"/>
      <c r="CZ100" s="58"/>
      <c r="DA100" s="58"/>
      <c r="DB100" s="58"/>
      <c r="DC100" s="58"/>
      <c r="DD100" s="58"/>
      <c r="DE100" s="58"/>
      <c r="DF100" s="58"/>
      <c r="DG100" s="58"/>
      <c r="DH100" s="58"/>
      <c r="DI100" s="58"/>
      <c r="DJ100" s="58"/>
      <c r="DK100" s="58"/>
      <c r="DL100" s="58"/>
      <c r="DM100" s="58"/>
      <c r="DN100" s="58"/>
      <c r="DO100" s="58"/>
      <c r="DP100" s="58"/>
      <c r="DQ100" s="58"/>
      <c r="DR100" s="58"/>
      <c r="DS100" s="58"/>
      <c r="DT100" s="58"/>
      <c r="DU100" s="58"/>
      <c r="DV100" s="58"/>
      <c r="DW100" s="58"/>
      <c r="DX100" s="58"/>
      <c r="DY100" s="58"/>
      <c r="DZ100" s="58"/>
      <c r="EA100" s="58"/>
      <c r="EB100" s="58"/>
      <c r="EC100" s="58"/>
      <c r="ED100" s="58"/>
      <c r="EE100" s="58"/>
      <c r="EF100" s="58"/>
      <c r="EG100" s="58"/>
      <c r="EH100" s="58"/>
      <c r="EI100" s="58"/>
      <c r="EJ100" s="58"/>
      <c r="EK100" s="58"/>
      <c r="EL100" s="58"/>
      <c r="EM100" s="58"/>
      <c r="EN100" s="58"/>
    </row>
    <row r="101" spans="1:144" outlineLevel="1" x14ac:dyDescent="0.2">
      <c r="AQ101" s="70" t="s">
        <v>203</v>
      </c>
      <c r="AR101" s="58">
        <v>0</v>
      </c>
      <c r="AS101" s="58">
        <v>0.05</v>
      </c>
      <c r="AT101" s="58">
        <v>0.1</v>
      </c>
      <c r="AU101" s="58">
        <v>0.15000000000000002</v>
      </c>
      <c r="AV101" s="58">
        <v>0.2</v>
      </c>
      <c r="AW101" s="58">
        <v>0.25</v>
      </c>
      <c r="AX101" s="58">
        <v>0.3</v>
      </c>
      <c r="AY101" s="58">
        <v>0.35</v>
      </c>
      <c r="AZ101" s="58">
        <v>0.39999999999999997</v>
      </c>
      <c r="BA101" s="58">
        <v>0.44999999999999996</v>
      </c>
      <c r="BB101" s="58">
        <v>0.49999999999999994</v>
      </c>
      <c r="BC101" s="58">
        <v>0.54999999999999993</v>
      </c>
      <c r="BD101" s="58">
        <v>0.6</v>
      </c>
      <c r="BE101" s="58">
        <v>0.65</v>
      </c>
      <c r="BF101" s="58">
        <v>0.70000000000000007</v>
      </c>
      <c r="BG101" s="58">
        <v>0.75000000000000011</v>
      </c>
      <c r="BH101" s="58">
        <v>0.80000000000000016</v>
      </c>
      <c r="BI101" s="58">
        <v>0.8500000000000002</v>
      </c>
      <c r="BJ101" s="58">
        <v>0.90000000000000024</v>
      </c>
      <c r="BK101" s="58">
        <v>0.95000000000000029</v>
      </c>
      <c r="BL101" s="58">
        <v>1.0000000000000002</v>
      </c>
      <c r="BM101" s="58"/>
      <c r="BN101" s="58"/>
      <c r="BO101" s="58"/>
      <c r="BP101" s="58"/>
      <c r="BQ101" s="58"/>
      <c r="BR101" s="58"/>
      <c r="BS101" s="58"/>
      <c r="BT101" s="58"/>
      <c r="BU101" s="58"/>
      <c r="BV101" s="58"/>
      <c r="BW101" s="58"/>
      <c r="BX101" s="58"/>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58"/>
      <c r="DA101" s="58"/>
      <c r="DB101" s="58"/>
      <c r="DC101" s="58"/>
      <c r="DD101" s="58"/>
      <c r="DE101" s="58"/>
      <c r="DF101" s="58"/>
      <c r="DG101" s="58"/>
      <c r="DH101" s="58"/>
      <c r="DI101" s="58"/>
      <c r="DJ101" s="58"/>
      <c r="DK101" s="58"/>
      <c r="DL101" s="58"/>
      <c r="DM101" s="58"/>
      <c r="DN101" s="58"/>
      <c r="DO101" s="58"/>
      <c r="DP101" s="58"/>
      <c r="DQ101" s="58"/>
      <c r="DR101" s="58"/>
      <c r="DS101" s="58"/>
      <c r="DT101" s="58"/>
      <c r="DU101" s="58"/>
      <c r="DV101" s="58"/>
      <c r="DW101" s="58"/>
      <c r="DX101" s="58"/>
      <c r="DY101" s="58"/>
      <c r="DZ101" s="58"/>
      <c r="EA101" s="58"/>
      <c r="EB101" s="58"/>
      <c r="EC101" s="58"/>
      <c r="ED101" s="58"/>
      <c r="EE101" s="58"/>
      <c r="EF101" s="58"/>
      <c r="EG101" s="58"/>
      <c r="EH101" s="58"/>
      <c r="EI101" s="58"/>
      <c r="EJ101" s="58"/>
      <c r="EK101" s="58"/>
      <c r="EL101" s="58"/>
      <c r="EM101" s="58"/>
      <c r="EN101" s="58"/>
    </row>
    <row r="102" spans="1:144" outlineLevel="1" x14ac:dyDescent="0.2">
      <c r="AQ102" s="70" t="s">
        <v>204</v>
      </c>
      <c r="AR102" s="58">
        <v>0</v>
      </c>
      <c r="AS102" s="58">
        <v>1</v>
      </c>
      <c r="AT102" s="58">
        <v>2</v>
      </c>
      <c r="AU102" s="58">
        <v>2</v>
      </c>
      <c r="AV102" s="58">
        <v>2</v>
      </c>
      <c r="AW102" s="58">
        <v>2</v>
      </c>
      <c r="AX102" s="58">
        <v>2</v>
      </c>
      <c r="AY102" s="58">
        <v>2</v>
      </c>
      <c r="AZ102" s="58">
        <v>5</v>
      </c>
      <c r="BA102" s="58">
        <v>5</v>
      </c>
      <c r="BB102" s="58">
        <v>5</v>
      </c>
      <c r="BC102" s="58">
        <v>5</v>
      </c>
      <c r="BD102" s="58">
        <v>5</v>
      </c>
      <c r="BE102" s="58">
        <v>5</v>
      </c>
      <c r="BF102" s="58">
        <v>8</v>
      </c>
      <c r="BG102" s="58">
        <v>8</v>
      </c>
      <c r="BH102" s="58">
        <v>9</v>
      </c>
      <c r="BI102" s="58">
        <v>9</v>
      </c>
      <c r="BJ102" s="58">
        <v>10</v>
      </c>
      <c r="BK102" s="58">
        <v>10</v>
      </c>
      <c r="BL102" s="58">
        <v>18</v>
      </c>
      <c r="BM102" s="58"/>
      <c r="BN102" s="58"/>
      <c r="BO102" s="58"/>
      <c r="BP102" s="58"/>
      <c r="BQ102" s="58"/>
      <c r="BR102" s="58"/>
      <c r="BS102" s="58"/>
      <c r="BT102" s="58"/>
      <c r="BU102" s="58"/>
      <c r="BV102" s="58"/>
      <c r="BW102" s="58"/>
      <c r="BX102" s="58"/>
      <c r="BY102" s="58"/>
      <c r="BZ102" s="58"/>
      <c r="CA102" s="58"/>
      <c r="CB102" s="58"/>
      <c r="CC102" s="58"/>
      <c r="CD102" s="58"/>
      <c r="CE102" s="58"/>
      <c r="CF102" s="58"/>
      <c r="CG102" s="58"/>
      <c r="CH102" s="58"/>
      <c r="CI102" s="58"/>
      <c r="CJ102" s="58"/>
      <c r="CK102" s="58"/>
      <c r="CL102" s="58"/>
      <c r="CM102" s="58"/>
      <c r="CN102" s="58"/>
      <c r="CO102" s="58"/>
      <c r="CP102" s="58"/>
      <c r="CQ102" s="58"/>
      <c r="CR102" s="58"/>
      <c r="CS102" s="58"/>
      <c r="CT102" s="58"/>
      <c r="CU102" s="58"/>
      <c r="CV102" s="58"/>
      <c r="CW102" s="58"/>
      <c r="CX102" s="58"/>
      <c r="CY102" s="58"/>
      <c r="CZ102" s="58"/>
      <c r="DA102" s="58"/>
      <c r="DB102" s="58"/>
      <c r="DC102" s="58"/>
      <c r="DD102" s="58"/>
      <c r="DE102" s="58"/>
      <c r="DF102" s="58"/>
      <c r="DG102" s="58"/>
      <c r="DH102" s="58"/>
      <c r="DI102" s="58"/>
      <c r="DJ102" s="58"/>
      <c r="DK102" s="58"/>
      <c r="DL102" s="58"/>
      <c r="DM102" s="58"/>
      <c r="DN102" s="58"/>
      <c r="DO102" s="58"/>
      <c r="DP102" s="58"/>
      <c r="DQ102" s="58"/>
      <c r="DR102" s="58"/>
      <c r="DS102" s="58"/>
      <c r="DT102" s="58"/>
      <c r="DU102" s="58"/>
      <c r="DV102" s="58"/>
      <c r="DW102" s="58"/>
      <c r="DX102" s="58"/>
      <c r="DY102" s="58"/>
      <c r="DZ102" s="58"/>
      <c r="EA102" s="58"/>
      <c r="EB102" s="58"/>
      <c r="EC102" s="58"/>
      <c r="ED102" s="58"/>
      <c r="EE102" s="58"/>
      <c r="EF102" s="58"/>
      <c r="EG102" s="58"/>
      <c r="EH102" s="58"/>
      <c r="EI102" s="58"/>
      <c r="EJ102" s="58"/>
      <c r="EK102" s="58"/>
      <c r="EL102" s="58"/>
      <c r="EM102" s="58"/>
      <c r="EN102" s="58"/>
    </row>
    <row r="103" spans="1:144" outlineLevel="1" x14ac:dyDescent="0.2">
      <c r="AQ103" s="70" t="s">
        <v>205</v>
      </c>
      <c r="AR103" s="58">
        <v>0</v>
      </c>
      <c r="AS103" s="58">
        <v>205</v>
      </c>
      <c r="AT103" s="58">
        <v>213</v>
      </c>
      <c r="AU103" s="58">
        <v>218</v>
      </c>
      <c r="AV103" s="58">
        <v>221</v>
      </c>
      <c r="AW103" s="58">
        <v>222</v>
      </c>
      <c r="AX103" s="58">
        <v>222</v>
      </c>
      <c r="AY103" s="58">
        <v>223</v>
      </c>
      <c r="AZ103" s="58">
        <v>224</v>
      </c>
      <c r="BA103" s="58">
        <v>225</v>
      </c>
      <c r="BB103" s="58">
        <v>226</v>
      </c>
      <c r="BC103" s="58">
        <v>227</v>
      </c>
      <c r="BD103" s="58">
        <v>227</v>
      </c>
      <c r="BE103" s="58">
        <v>228</v>
      </c>
      <c r="BF103" s="58">
        <v>228</v>
      </c>
      <c r="BG103" s="58">
        <v>228</v>
      </c>
      <c r="BH103" s="58">
        <v>228</v>
      </c>
      <c r="BI103" s="58">
        <v>228</v>
      </c>
      <c r="BJ103" s="58">
        <v>228</v>
      </c>
      <c r="BK103" s="58">
        <v>228</v>
      </c>
      <c r="BL103" s="58">
        <v>228</v>
      </c>
      <c r="BM103" s="58"/>
      <c r="BN103" s="58"/>
      <c r="BO103" s="58"/>
      <c r="BP103" s="58"/>
      <c r="BQ103" s="58"/>
      <c r="BR103" s="58"/>
      <c r="BS103" s="58"/>
      <c r="BT103" s="58"/>
      <c r="BU103" s="58"/>
      <c r="BV103" s="58"/>
      <c r="BW103" s="58"/>
      <c r="BX103" s="58"/>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58"/>
      <c r="EI103" s="58"/>
      <c r="EJ103" s="58"/>
      <c r="EK103" s="58"/>
      <c r="EL103" s="58"/>
      <c r="EM103" s="58"/>
      <c r="EN103" s="58"/>
    </row>
    <row r="104" spans="1:144" outlineLevel="1" x14ac:dyDescent="0.2">
      <c r="AQ104" s="70"/>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c r="CO104" s="58"/>
      <c r="CP104" s="58"/>
      <c r="CQ104" s="58"/>
      <c r="CR104" s="58"/>
      <c r="CS104" s="58"/>
      <c r="CT104" s="58"/>
      <c r="CU104" s="58"/>
      <c r="CV104" s="58"/>
      <c r="CW104" s="58"/>
      <c r="CX104" s="58"/>
      <c r="CY104" s="58"/>
      <c r="CZ104" s="58"/>
      <c r="DA104" s="58"/>
      <c r="DB104" s="58"/>
      <c r="DC104" s="58"/>
      <c r="DD104" s="58"/>
      <c r="DE104" s="58"/>
      <c r="DF104" s="58"/>
      <c r="DG104" s="58"/>
      <c r="DH104" s="58"/>
      <c r="DI104" s="58"/>
      <c r="DJ104" s="58"/>
      <c r="DK104" s="58"/>
      <c r="DL104" s="58"/>
      <c r="DM104" s="58"/>
      <c r="DN104" s="58"/>
      <c r="DO104" s="58"/>
      <c r="DP104" s="58"/>
      <c r="DQ104" s="58"/>
      <c r="DR104" s="58"/>
      <c r="DS104" s="58"/>
      <c r="DT104" s="58"/>
      <c r="DU104" s="58"/>
      <c r="DV104" s="58"/>
      <c r="DW104" s="58"/>
      <c r="DX104" s="58"/>
      <c r="DY104" s="58"/>
      <c r="DZ104" s="58"/>
      <c r="EA104" s="58"/>
      <c r="EB104" s="58"/>
      <c r="EC104" s="58"/>
      <c r="ED104" s="58"/>
      <c r="EE104" s="58"/>
      <c r="EF104" s="58"/>
      <c r="EG104" s="58"/>
      <c r="EH104" s="58"/>
      <c r="EI104" s="58"/>
      <c r="EJ104" s="58"/>
      <c r="EK104" s="58"/>
      <c r="EL104" s="58"/>
      <c r="EM104" s="58"/>
      <c r="EN104" s="58"/>
    </row>
    <row r="105" spans="1:144" outlineLevel="1" x14ac:dyDescent="0.2">
      <c r="AQ105" s="70" t="s">
        <v>206</v>
      </c>
      <c r="AR105" s="58">
        <v>0.05</v>
      </c>
      <c r="AS105" s="58">
        <v>0.1</v>
      </c>
      <c r="AT105" s="58">
        <v>0.15000000000000002</v>
      </c>
      <c r="AU105" s="58">
        <v>0.2</v>
      </c>
      <c r="AV105" s="58">
        <v>0.25</v>
      </c>
      <c r="AW105" s="58">
        <v>0.3</v>
      </c>
      <c r="AX105" s="58">
        <v>0.35</v>
      </c>
      <c r="AY105" s="58">
        <v>0.39999999999999997</v>
      </c>
      <c r="AZ105" s="58">
        <v>0.44999999999999996</v>
      </c>
      <c r="BA105" s="58">
        <v>0.49999999999999994</v>
      </c>
      <c r="BB105" s="58">
        <v>0.54999999999999993</v>
      </c>
      <c r="BC105" s="58">
        <v>0.6</v>
      </c>
      <c r="BD105" s="58">
        <v>0.65</v>
      </c>
      <c r="BE105" s="58">
        <v>0.70000000000000007</v>
      </c>
      <c r="BF105" s="58">
        <v>0.75000000000000011</v>
      </c>
      <c r="BG105" s="58">
        <v>0.80000000000000016</v>
      </c>
      <c r="BH105" s="58">
        <v>0.8500000000000002</v>
      </c>
      <c r="BI105" s="58">
        <v>0.90000000000000024</v>
      </c>
      <c r="BJ105" s="58">
        <v>0.95000000000000029</v>
      </c>
      <c r="BK105" s="58">
        <v>1.0000000000000002</v>
      </c>
      <c r="BL105" s="58"/>
      <c r="BM105" s="58"/>
      <c r="BN105" s="58"/>
      <c r="BO105" s="58"/>
      <c r="BP105" s="58"/>
      <c r="BQ105" s="58"/>
      <c r="BR105" s="58"/>
      <c r="BS105" s="58"/>
      <c r="BT105" s="58"/>
      <c r="BU105" s="58"/>
      <c r="BV105" s="58"/>
      <c r="BW105" s="58"/>
      <c r="BX105" s="58"/>
      <c r="BY105" s="58"/>
      <c r="BZ105" s="58"/>
      <c r="CA105" s="58"/>
      <c r="CB105" s="58"/>
      <c r="CC105" s="58"/>
      <c r="CD105" s="58"/>
      <c r="CE105" s="58"/>
      <c r="CF105" s="58"/>
      <c r="CG105" s="58"/>
      <c r="CH105" s="58"/>
      <c r="CI105" s="58"/>
      <c r="CJ105" s="58"/>
      <c r="CK105" s="58"/>
      <c r="CL105" s="58"/>
      <c r="CM105" s="58"/>
      <c r="CN105" s="58"/>
      <c r="CO105" s="58"/>
      <c r="CP105" s="58"/>
      <c r="CQ105" s="58"/>
      <c r="CR105" s="58"/>
      <c r="CS105" s="58"/>
      <c r="CT105" s="58"/>
      <c r="CU105" s="58"/>
      <c r="CV105" s="58"/>
      <c r="CW105" s="58"/>
      <c r="CX105" s="58"/>
      <c r="CY105" s="58"/>
      <c r="CZ105" s="58"/>
      <c r="DA105" s="58"/>
      <c r="DB105" s="58"/>
      <c r="DC105" s="58"/>
      <c r="DD105" s="58"/>
      <c r="DE105" s="58"/>
      <c r="DF105" s="58"/>
      <c r="DG105" s="58"/>
      <c r="DH105" s="58"/>
      <c r="DI105" s="58"/>
      <c r="DJ105" s="58"/>
      <c r="DK105" s="58"/>
      <c r="DL105" s="58"/>
      <c r="DM105" s="58"/>
      <c r="DN105" s="58"/>
      <c r="DO105" s="58"/>
      <c r="DP105" s="58"/>
      <c r="DQ105" s="58"/>
      <c r="DR105" s="58"/>
      <c r="DS105" s="58"/>
      <c r="DT105" s="58"/>
      <c r="DU105" s="58"/>
      <c r="DV105" s="58"/>
      <c r="DW105" s="58"/>
      <c r="DX105" s="58"/>
      <c r="DY105" s="58"/>
      <c r="DZ105" s="58"/>
      <c r="EA105" s="58"/>
      <c r="EB105" s="58"/>
      <c r="EC105" s="58"/>
      <c r="ED105" s="58"/>
      <c r="EE105" s="58"/>
      <c r="EF105" s="58"/>
      <c r="EG105" s="58"/>
      <c r="EH105" s="58"/>
      <c r="EI105" s="58"/>
      <c r="EJ105" s="58"/>
      <c r="EK105" s="58"/>
      <c r="EL105" s="58"/>
      <c r="EM105" s="58"/>
      <c r="EN105" s="58"/>
    </row>
    <row r="106" spans="1:144" outlineLevel="1" x14ac:dyDescent="0.2">
      <c r="AQ106" s="70" t="s">
        <v>204</v>
      </c>
      <c r="AR106" s="58">
        <v>1</v>
      </c>
      <c r="AS106" s="58">
        <v>1</v>
      </c>
      <c r="AT106" s="58">
        <v>0</v>
      </c>
      <c r="AU106" s="58">
        <v>0</v>
      </c>
      <c r="AV106" s="58">
        <v>0</v>
      </c>
      <c r="AW106" s="58">
        <v>0</v>
      </c>
      <c r="AX106" s="58">
        <v>0</v>
      </c>
      <c r="AY106" s="58">
        <v>3</v>
      </c>
      <c r="AZ106" s="58">
        <v>0</v>
      </c>
      <c r="BA106" s="58">
        <v>0</v>
      </c>
      <c r="BB106" s="58">
        <v>0</v>
      </c>
      <c r="BC106" s="58">
        <v>0</v>
      </c>
      <c r="BD106" s="58">
        <v>0</v>
      </c>
      <c r="BE106" s="58">
        <v>3</v>
      </c>
      <c r="BF106" s="58">
        <v>0</v>
      </c>
      <c r="BG106" s="58">
        <v>1</v>
      </c>
      <c r="BH106" s="58">
        <v>0</v>
      </c>
      <c r="BI106" s="58">
        <v>1</v>
      </c>
      <c r="BJ106" s="58">
        <v>0</v>
      </c>
      <c r="BK106" s="58">
        <v>8</v>
      </c>
      <c r="BL106" s="58"/>
      <c r="BM106" s="58"/>
      <c r="BN106" s="58"/>
      <c r="BO106" s="58"/>
      <c r="BP106" s="58"/>
      <c r="BQ106" s="58"/>
      <c r="BR106" s="58"/>
      <c r="BS106" s="58"/>
      <c r="BT106" s="58"/>
      <c r="BU106" s="58"/>
      <c r="BV106" s="58"/>
      <c r="BW106" s="58"/>
      <c r="BX106" s="58"/>
      <c r="BY106" s="58"/>
      <c r="BZ106" s="58"/>
      <c r="CA106" s="58"/>
      <c r="CB106" s="58"/>
      <c r="CC106" s="58"/>
      <c r="CD106" s="58"/>
      <c r="CE106" s="58"/>
      <c r="CF106" s="58"/>
      <c r="CG106" s="58"/>
      <c r="CH106" s="58"/>
      <c r="CI106" s="58"/>
      <c r="CJ106" s="58"/>
      <c r="CK106" s="58"/>
      <c r="CL106" s="58"/>
      <c r="CM106" s="58"/>
      <c r="CN106" s="58"/>
      <c r="CO106" s="58"/>
      <c r="CP106" s="58"/>
      <c r="CQ106" s="58"/>
      <c r="CR106" s="58"/>
      <c r="CS106" s="58"/>
      <c r="CT106" s="58"/>
      <c r="CU106" s="58"/>
      <c r="CV106" s="58"/>
      <c r="CW106" s="58"/>
      <c r="CX106" s="58"/>
      <c r="CY106" s="58"/>
      <c r="CZ106" s="58"/>
      <c r="DA106" s="58"/>
      <c r="DB106" s="58"/>
      <c r="DC106" s="58"/>
      <c r="DD106" s="58"/>
      <c r="DE106" s="58"/>
      <c r="DF106" s="58"/>
      <c r="DG106" s="58"/>
      <c r="DH106" s="58"/>
      <c r="DI106" s="58"/>
      <c r="DJ106" s="58"/>
      <c r="DK106" s="58"/>
      <c r="DL106" s="58"/>
      <c r="DM106" s="58"/>
      <c r="DN106" s="58"/>
      <c r="DO106" s="58"/>
      <c r="DP106" s="58"/>
      <c r="DQ106" s="58"/>
      <c r="DR106" s="58"/>
      <c r="DS106" s="58"/>
      <c r="DT106" s="58"/>
      <c r="DU106" s="58"/>
      <c r="DV106" s="58"/>
      <c r="DW106" s="58"/>
      <c r="DX106" s="58"/>
      <c r="DY106" s="58"/>
      <c r="DZ106" s="58"/>
      <c r="EA106" s="58"/>
      <c r="EB106" s="58"/>
      <c r="EC106" s="58"/>
      <c r="ED106" s="58"/>
      <c r="EE106" s="58"/>
      <c r="EF106" s="58"/>
      <c r="EG106" s="58"/>
      <c r="EH106" s="58"/>
      <c r="EI106" s="58"/>
      <c r="EJ106" s="58"/>
      <c r="EK106" s="58"/>
      <c r="EL106" s="58"/>
      <c r="EM106" s="58"/>
      <c r="EN106" s="58"/>
    </row>
    <row r="107" spans="1:144" outlineLevel="1" x14ac:dyDescent="0.2">
      <c r="AQ107" s="70" t="s">
        <v>205</v>
      </c>
      <c r="AR107" s="58">
        <v>-205</v>
      </c>
      <c r="AS107" s="58">
        <v>-8</v>
      </c>
      <c r="AT107" s="58">
        <v>-5</v>
      </c>
      <c r="AU107" s="58">
        <v>-3</v>
      </c>
      <c r="AV107" s="58">
        <v>-1</v>
      </c>
      <c r="AW107" s="58">
        <v>0</v>
      </c>
      <c r="AX107" s="58">
        <v>-1</v>
      </c>
      <c r="AY107" s="58">
        <v>-1</v>
      </c>
      <c r="AZ107" s="58">
        <v>-1</v>
      </c>
      <c r="BA107" s="58">
        <v>-1</v>
      </c>
      <c r="BB107" s="58">
        <v>-1</v>
      </c>
      <c r="BC107" s="58">
        <v>0</v>
      </c>
      <c r="BD107" s="58">
        <v>-1</v>
      </c>
      <c r="BE107" s="58">
        <v>0</v>
      </c>
      <c r="BF107" s="58">
        <v>0</v>
      </c>
      <c r="BG107" s="58">
        <v>0</v>
      </c>
      <c r="BH107" s="58">
        <v>0</v>
      </c>
      <c r="BI107" s="58">
        <v>0</v>
      </c>
      <c r="BJ107" s="58">
        <v>0</v>
      </c>
      <c r="BK107" s="58">
        <v>0</v>
      </c>
      <c r="BL107" s="58"/>
      <c r="BM107" s="58"/>
      <c r="BN107" s="58"/>
      <c r="BO107" s="58"/>
      <c r="BP107" s="58"/>
      <c r="BQ107" s="58"/>
      <c r="BR107" s="58"/>
      <c r="BS107" s="58"/>
      <c r="BT107" s="58"/>
      <c r="BU107" s="58"/>
      <c r="BV107" s="58"/>
      <c r="BW107" s="58"/>
      <c r="BX107" s="58"/>
      <c r="BY107" s="58"/>
      <c r="BZ107" s="58"/>
      <c r="CA107" s="58"/>
      <c r="CB107" s="58"/>
      <c r="CC107" s="58"/>
      <c r="CD107" s="58"/>
      <c r="CE107" s="58"/>
      <c r="CF107" s="58"/>
      <c r="CG107" s="58"/>
      <c r="CH107" s="58"/>
      <c r="CI107" s="58"/>
      <c r="CJ107" s="58"/>
      <c r="CK107" s="58"/>
      <c r="CL107" s="58"/>
      <c r="CM107" s="58"/>
      <c r="CN107" s="58"/>
      <c r="CO107" s="58"/>
      <c r="CP107" s="58"/>
      <c r="CQ107" s="58"/>
      <c r="CR107" s="58"/>
      <c r="CS107" s="58"/>
      <c r="CT107" s="58"/>
      <c r="CU107" s="58"/>
      <c r="CV107" s="58"/>
      <c r="CW107" s="58"/>
      <c r="CX107" s="58"/>
      <c r="CY107" s="58"/>
      <c r="CZ107" s="58"/>
      <c r="DA107" s="58"/>
      <c r="DB107" s="58"/>
      <c r="DC107" s="58"/>
      <c r="DD107" s="58"/>
      <c r="DE107" s="58"/>
      <c r="DF107" s="58"/>
      <c r="DG107" s="58"/>
      <c r="DH107" s="58"/>
      <c r="DI107" s="58"/>
      <c r="DJ107" s="58"/>
      <c r="DK107" s="58"/>
      <c r="DL107" s="58"/>
      <c r="DM107" s="58"/>
      <c r="DN107" s="58"/>
      <c r="DO107" s="58"/>
      <c r="DP107" s="58"/>
      <c r="DQ107" s="58"/>
      <c r="DR107" s="58"/>
      <c r="DS107" s="58"/>
      <c r="DT107" s="58"/>
      <c r="DU107" s="58"/>
      <c r="DV107" s="58"/>
      <c r="DW107" s="58"/>
      <c r="DX107" s="58"/>
      <c r="DY107" s="58"/>
      <c r="DZ107" s="58"/>
      <c r="EA107" s="58"/>
      <c r="EB107" s="58"/>
      <c r="EC107" s="58"/>
      <c r="ED107" s="58"/>
      <c r="EE107" s="58"/>
      <c r="EF107" s="58"/>
      <c r="EG107" s="58"/>
      <c r="EH107" s="58"/>
      <c r="EI107" s="58"/>
      <c r="EJ107" s="58"/>
      <c r="EK107" s="58"/>
      <c r="EL107" s="58"/>
      <c r="EM107" s="58"/>
      <c r="EN107" s="58"/>
    </row>
    <row r="108" spans="1:144" outlineLevel="1" x14ac:dyDescent="0.2">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c r="CB108" s="58"/>
      <c r="CC108" s="58"/>
      <c r="CD108" s="58"/>
      <c r="CE108" s="58"/>
      <c r="CF108" s="58"/>
      <c r="CG108" s="58"/>
      <c r="CH108" s="58"/>
      <c r="CI108" s="58"/>
      <c r="CJ108" s="58"/>
      <c r="CK108" s="58"/>
      <c r="CL108" s="58"/>
      <c r="CM108" s="58"/>
      <c r="CN108" s="58"/>
      <c r="CO108" s="58"/>
      <c r="CP108" s="58"/>
      <c r="CQ108" s="58"/>
      <c r="CR108" s="58"/>
      <c r="CS108" s="58"/>
      <c r="CT108" s="58"/>
      <c r="CU108" s="58"/>
      <c r="CV108" s="58"/>
      <c r="CW108" s="58"/>
      <c r="CX108" s="58"/>
      <c r="CY108" s="58"/>
      <c r="CZ108" s="58"/>
      <c r="DA108" s="58"/>
      <c r="DB108" s="58"/>
      <c r="DC108" s="58"/>
      <c r="DD108" s="58"/>
      <c r="DE108" s="58"/>
      <c r="DF108" s="58"/>
      <c r="DG108" s="58"/>
      <c r="DH108" s="58"/>
      <c r="DI108" s="58"/>
      <c r="DJ108" s="58"/>
      <c r="DK108" s="58"/>
      <c r="DL108" s="58"/>
      <c r="DM108" s="58"/>
      <c r="DN108" s="58"/>
      <c r="DO108" s="58"/>
      <c r="DP108" s="58"/>
      <c r="DQ108" s="58"/>
      <c r="DR108" s="58"/>
      <c r="DS108" s="58"/>
      <c r="DT108" s="58"/>
      <c r="DU108" s="58"/>
      <c r="DV108" s="58"/>
      <c r="DW108" s="58"/>
      <c r="DX108" s="58"/>
      <c r="DY108" s="58"/>
      <c r="DZ108" s="58"/>
      <c r="EA108" s="58"/>
      <c r="EB108" s="58"/>
      <c r="EC108" s="58"/>
      <c r="ED108" s="58"/>
      <c r="EE108" s="58"/>
      <c r="EF108" s="58"/>
      <c r="EG108" s="58"/>
      <c r="EH108" s="58"/>
      <c r="EI108" s="58"/>
      <c r="EJ108" s="58"/>
      <c r="EK108" s="58"/>
      <c r="EL108" s="58"/>
      <c r="EM108" s="58"/>
      <c r="EN108" s="58"/>
    </row>
    <row r="109" spans="1:144" outlineLevel="1" x14ac:dyDescent="0.2">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c r="CB109" s="58"/>
      <c r="CC109" s="58"/>
      <c r="CD109" s="58"/>
      <c r="CE109" s="58"/>
      <c r="CF109" s="58"/>
      <c r="CG109" s="58"/>
      <c r="CH109" s="58"/>
      <c r="CI109" s="58"/>
      <c r="CJ109" s="58"/>
      <c r="CK109" s="58"/>
      <c r="CL109" s="58"/>
      <c r="CM109" s="58"/>
      <c r="CN109" s="58"/>
      <c r="CO109" s="58"/>
      <c r="CP109" s="58"/>
      <c r="CQ109" s="58"/>
      <c r="CR109" s="58"/>
      <c r="CS109" s="58"/>
      <c r="CT109" s="58"/>
      <c r="CU109" s="58"/>
      <c r="CV109" s="58"/>
      <c r="CW109" s="58"/>
      <c r="CX109" s="58"/>
      <c r="CY109" s="58"/>
      <c r="CZ109" s="58"/>
      <c r="DA109" s="58"/>
      <c r="DB109" s="58"/>
      <c r="DC109" s="58"/>
      <c r="DD109" s="58"/>
      <c r="DE109" s="58"/>
      <c r="DF109" s="58"/>
      <c r="DG109" s="58"/>
      <c r="DH109" s="58"/>
      <c r="DI109" s="58"/>
      <c r="DJ109" s="58"/>
      <c r="DK109" s="58"/>
      <c r="DL109" s="58"/>
      <c r="DM109" s="58"/>
      <c r="DN109" s="58"/>
      <c r="DO109" s="58"/>
      <c r="DP109" s="58"/>
      <c r="DQ109" s="58"/>
      <c r="DR109" s="58"/>
      <c r="DS109" s="58"/>
      <c r="DT109" s="58"/>
      <c r="DU109" s="58"/>
      <c r="DV109" s="58"/>
      <c r="DW109" s="58"/>
      <c r="DX109" s="58"/>
      <c r="DY109" s="58"/>
      <c r="DZ109" s="58"/>
      <c r="EA109" s="58"/>
      <c r="EB109" s="58"/>
      <c r="EC109" s="58"/>
      <c r="ED109" s="58"/>
      <c r="EE109" s="58"/>
      <c r="EF109" s="58"/>
      <c r="EG109" s="58"/>
      <c r="EH109" s="58"/>
      <c r="EI109" s="58"/>
      <c r="EJ109" s="58"/>
      <c r="EK109" s="58"/>
      <c r="EL109" s="58"/>
      <c r="EM109" s="58"/>
      <c r="EN109" s="58"/>
    </row>
    <row r="110" spans="1:144" outlineLevel="1" x14ac:dyDescent="0.2">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c r="CO110" s="58"/>
      <c r="CP110" s="58"/>
      <c r="CQ110" s="58"/>
      <c r="CR110" s="58"/>
      <c r="CS110" s="58"/>
      <c r="CT110" s="58"/>
      <c r="CU110" s="58"/>
      <c r="CV110" s="58"/>
      <c r="CW110" s="58"/>
      <c r="CX110" s="58"/>
      <c r="CY110" s="58"/>
      <c r="CZ110" s="58"/>
      <c r="DA110" s="58"/>
      <c r="DB110" s="58"/>
      <c r="DC110" s="58"/>
      <c r="DD110" s="58"/>
      <c r="DE110" s="58"/>
      <c r="DF110" s="58"/>
      <c r="DG110" s="58"/>
      <c r="DH110" s="58"/>
      <c r="DI110" s="58"/>
      <c r="DJ110" s="58"/>
      <c r="DK110" s="58"/>
      <c r="DL110" s="58"/>
      <c r="DM110" s="58"/>
      <c r="DN110" s="58"/>
      <c r="DO110" s="58"/>
      <c r="DP110" s="58"/>
      <c r="DQ110" s="58"/>
      <c r="DR110" s="58"/>
      <c r="DS110" s="58"/>
      <c r="DT110" s="58"/>
      <c r="DU110" s="58"/>
      <c r="DV110" s="58"/>
      <c r="DW110" s="58"/>
      <c r="DX110" s="58"/>
      <c r="DY110" s="58"/>
      <c r="DZ110" s="58"/>
      <c r="EA110" s="58"/>
      <c r="EB110" s="58"/>
      <c r="EC110" s="58"/>
      <c r="ED110" s="58"/>
      <c r="EE110" s="58"/>
      <c r="EF110" s="58"/>
      <c r="EG110" s="58"/>
      <c r="EH110" s="58"/>
      <c r="EI110" s="58"/>
      <c r="EJ110" s="58"/>
      <c r="EK110" s="58"/>
      <c r="EL110" s="58"/>
      <c r="EM110" s="58"/>
      <c r="EN110" s="58"/>
    </row>
    <row r="111" spans="1:144" outlineLevel="1" x14ac:dyDescent="0.2">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58"/>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c r="EF111" s="58"/>
      <c r="EG111" s="58"/>
      <c r="EH111" s="58"/>
      <c r="EI111" s="58"/>
      <c r="EJ111" s="58"/>
      <c r="EK111" s="58"/>
      <c r="EL111" s="58"/>
      <c r="EM111" s="58"/>
      <c r="EN111" s="58"/>
    </row>
    <row r="112" spans="1:144" outlineLevel="1" x14ac:dyDescent="0.2">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c r="CC112" s="58"/>
      <c r="CD112" s="58"/>
      <c r="CE112" s="58"/>
      <c r="CF112" s="58"/>
      <c r="CG112" s="58"/>
      <c r="CH112" s="58"/>
      <c r="CI112" s="58"/>
      <c r="CJ112" s="58"/>
      <c r="CK112" s="58"/>
      <c r="CL112" s="58"/>
      <c r="CM112" s="58"/>
      <c r="CN112" s="58"/>
      <c r="CO112" s="58"/>
      <c r="CP112" s="58"/>
      <c r="CQ112" s="58"/>
      <c r="CR112" s="58"/>
      <c r="CS112" s="58"/>
      <c r="CT112" s="58"/>
      <c r="CU112" s="58"/>
      <c r="CV112" s="58"/>
      <c r="CW112" s="58"/>
      <c r="CX112" s="58"/>
      <c r="CY112" s="58"/>
      <c r="CZ112" s="58"/>
      <c r="DA112" s="58"/>
      <c r="DB112" s="58"/>
      <c r="DC112" s="58"/>
      <c r="DD112" s="58"/>
      <c r="DE112" s="58"/>
      <c r="DF112" s="58"/>
      <c r="DG112" s="58"/>
      <c r="DH112" s="58"/>
      <c r="DI112" s="58"/>
      <c r="DJ112" s="58"/>
      <c r="DK112" s="58"/>
      <c r="DL112" s="58"/>
      <c r="DM112" s="58"/>
      <c r="DN112" s="58"/>
      <c r="DO112" s="58"/>
      <c r="DP112" s="58"/>
      <c r="DQ112" s="58"/>
      <c r="DR112" s="58"/>
      <c r="DS112" s="58"/>
      <c r="DT112" s="58"/>
      <c r="DU112" s="58"/>
      <c r="DV112" s="58"/>
      <c r="DW112" s="58"/>
      <c r="DX112" s="58"/>
      <c r="DY112" s="58"/>
      <c r="DZ112" s="58"/>
      <c r="EA112" s="58"/>
      <c r="EB112" s="58"/>
      <c r="EC112" s="58"/>
      <c r="ED112" s="58"/>
      <c r="EE112" s="58"/>
      <c r="EF112" s="58"/>
      <c r="EG112" s="58"/>
      <c r="EH112" s="58"/>
      <c r="EI112" s="58"/>
      <c r="EJ112" s="58"/>
      <c r="EK112" s="58"/>
      <c r="EL112" s="58"/>
      <c r="EM112" s="58"/>
      <c r="EN112" s="58"/>
    </row>
    <row r="113" spans="1:144" outlineLevel="1" x14ac:dyDescent="0.2">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c r="CB113" s="58"/>
      <c r="CC113" s="58"/>
      <c r="CD113" s="58"/>
      <c r="CE113" s="58"/>
      <c r="CF113" s="58"/>
      <c r="CG113" s="58"/>
      <c r="CH113" s="58"/>
      <c r="CI113" s="58"/>
      <c r="CJ113" s="58"/>
      <c r="CK113" s="58"/>
      <c r="CL113" s="58"/>
      <c r="CM113" s="58"/>
      <c r="CN113" s="58"/>
      <c r="CO113" s="58"/>
      <c r="CP113" s="58"/>
      <c r="CQ113" s="58"/>
      <c r="CR113" s="58"/>
      <c r="CS113" s="58"/>
      <c r="CT113" s="58"/>
      <c r="CU113" s="58"/>
      <c r="CV113" s="58"/>
      <c r="CW113" s="58"/>
      <c r="CX113" s="58"/>
      <c r="CY113" s="58"/>
      <c r="CZ113" s="58"/>
      <c r="DA113" s="58"/>
      <c r="DB113" s="58"/>
      <c r="DC113" s="58"/>
      <c r="DD113" s="58"/>
      <c r="DE113" s="58"/>
      <c r="DF113" s="58"/>
      <c r="DG113" s="58"/>
      <c r="DH113" s="58"/>
      <c r="DI113" s="58"/>
      <c r="DJ113" s="58"/>
      <c r="DK113" s="58"/>
      <c r="DL113" s="58"/>
      <c r="DM113" s="58"/>
      <c r="DN113" s="58"/>
      <c r="DO113" s="58"/>
      <c r="DP113" s="58"/>
      <c r="DQ113" s="58"/>
      <c r="DR113" s="58"/>
      <c r="DS113" s="58"/>
      <c r="DT113" s="58"/>
      <c r="DU113" s="58"/>
      <c r="DV113" s="58"/>
      <c r="DW113" s="58"/>
      <c r="DX113" s="58"/>
      <c r="DY113" s="58"/>
      <c r="DZ113" s="58"/>
      <c r="EA113" s="58"/>
      <c r="EB113" s="58"/>
      <c r="EC113" s="58"/>
      <c r="ED113" s="58"/>
      <c r="EE113" s="58"/>
      <c r="EF113" s="58"/>
      <c r="EG113" s="58"/>
      <c r="EH113" s="58"/>
      <c r="EI113" s="58"/>
      <c r="EJ113" s="58"/>
      <c r="EK113" s="58"/>
      <c r="EL113" s="58"/>
      <c r="EM113" s="58"/>
      <c r="EN113" s="58"/>
    </row>
    <row r="114" spans="1:144" outlineLevel="1" x14ac:dyDescent="0.2">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c r="CB114" s="58"/>
      <c r="CC114" s="58"/>
      <c r="CD114" s="58"/>
      <c r="CE114" s="58"/>
      <c r="CF114" s="58"/>
      <c r="CG114" s="58"/>
      <c r="CH114" s="58"/>
      <c r="CI114" s="58"/>
      <c r="CJ114" s="58"/>
      <c r="CK114" s="58"/>
      <c r="CL114" s="58"/>
      <c r="CM114" s="58"/>
      <c r="CN114" s="58"/>
      <c r="CO114" s="58"/>
      <c r="CP114" s="58"/>
      <c r="CQ114" s="58"/>
      <c r="CR114" s="58"/>
      <c r="CS114" s="58"/>
      <c r="CT114" s="58"/>
      <c r="CU114" s="58"/>
      <c r="CV114" s="58"/>
      <c r="CW114" s="58"/>
      <c r="CX114" s="58"/>
      <c r="CY114" s="58"/>
      <c r="CZ114" s="58"/>
      <c r="DA114" s="58"/>
      <c r="DB114" s="58"/>
      <c r="DC114" s="58"/>
      <c r="DD114" s="58"/>
      <c r="DE114" s="58"/>
      <c r="DF114" s="58"/>
      <c r="DG114" s="58"/>
      <c r="DH114" s="58"/>
      <c r="DI114" s="58"/>
      <c r="DJ114" s="58"/>
      <c r="DK114" s="58"/>
      <c r="DL114" s="58"/>
      <c r="DM114" s="58"/>
      <c r="DN114" s="58"/>
      <c r="DO114" s="58"/>
      <c r="DP114" s="58"/>
      <c r="DQ114" s="58"/>
      <c r="DR114" s="58"/>
      <c r="DS114" s="58"/>
      <c r="DT114" s="58"/>
      <c r="DU114" s="58"/>
      <c r="DV114" s="58"/>
      <c r="DW114" s="58"/>
      <c r="DX114" s="58"/>
      <c r="DY114" s="58"/>
      <c r="DZ114" s="58"/>
      <c r="EA114" s="58"/>
      <c r="EB114" s="58"/>
      <c r="EC114" s="58"/>
      <c r="ED114" s="58"/>
      <c r="EE114" s="58"/>
      <c r="EF114" s="58"/>
      <c r="EG114" s="58"/>
      <c r="EH114" s="58"/>
      <c r="EI114" s="58"/>
      <c r="EJ114" s="58"/>
      <c r="EK114" s="58"/>
      <c r="EL114" s="58"/>
      <c r="EM114" s="58"/>
      <c r="EN114" s="58"/>
    </row>
    <row r="115" spans="1:144" outlineLevel="1" x14ac:dyDescent="0.2">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c r="CB115" s="58"/>
      <c r="CC115" s="58"/>
      <c r="CD115" s="58"/>
      <c r="CE115" s="58"/>
      <c r="CF115" s="58"/>
      <c r="CG115" s="58"/>
      <c r="CH115" s="58"/>
      <c r="CI115" s="58"/>
      <c r="CJ115" s="58"/>
      <c r="CK115" s="58"/>
      <c r="CL115" s="58"/>
      <c r="CM115" s="58"/>
      <c r="CN115" s="58"/>
      <c r="CO115" s="58"/>
      <c r="CP115" s="58"/>
      <c r="CQ115" s="58"/>
      <c r="CR115" s="58"/>
      <c r="CS115" s="58"/>
      <c r="CT115" s="58"/>
      <c r="CU115" s="58"/>
      <c r="CV115" s="58"/>
      <c r="CW115" s="58"/>
      <c r="CX115" s="58"/>
      <c r="CY115" s="58"/>
      <c r="CZ115" s="58"/>
      <c r="DA115" s="58"/>
      <c r="DB115" s="58"/>
      <c r="DC115" s="58"/>
      <c r="DD115" s="58"/>
      <c r="DE115" s="58"/>
      <c r="DF115" s="58"/>
      <c r="DG115" s="58"/>
      <c r="DH115" s="58"/>
      <c r="DI115" s="58"/>
      <c r="DJ115" s="58"/>
      <c r="DK115" s="58"/>
      <c r="DL115" s="58"/>
      <c r="DM115" s="58"/>
      <c r="DN115" s="58"/>
      <c r="DO115" s="58"/>
      <c r="DP115" s="58"/>
      <c r="DQ115" s="58"/>
      <c r="DR115" s="58"/>
      <c r="DS115" s="58"/>
      <c r="DT115" s="58"/>
      <c r="DU115" s="58"/>
      <c r="DV115" s="58"/>
      <c r="DW115" s="58"/>
      <c r="DX115" s="58"/>
      <c r="DY115" s="58"/>
      <c r="DZ115" s="58"/>
      <c r="EA115" s="58"/>
      <c r="EB115" s="58"/>
      <c r="EC115" s="58"/>
      <c r="ED115" s="58"/>
      <c r="EE115" s="58"/>
      <c r="EF115" s="58"/>
      <c r="EG115" s="58"/>
      <c r="EH115" s="58"/>
      <c r="EI115" s="58"/>
      <c r="EJ115" s="58"/>
      <c r="EK115" s="58"/>
      <c r="EL115" s="58"/>
      <c r="EM115" s="58"/>
      <c r="EN115" s="58"/>
    </row>
    <row r="116" spans="1:144" outlineLevel="1" x14ac:dyDescent="0.2">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c r="CJ116" s="58"/>
      <c r="CK116" s="58"/>
      <c r="CL116" s="58"/>
      <c r="CM116" s="58"/>
      <c r="CN116" s="58"/>
      <c r="CO116" s="58"/>
      <c r="CP116" s="58"/>
      <c r="CQ116" s="58"/>
      <c r="CR116" s="58"/>
      <c r="CS116" s="58"/>
      <c r="CT116" s="58"/>
      <c r="CU116" s="58"/>
      <c r="CV116" s="58"/>
      <c r="CW116" s="58"/>
      <c r="CX116" s="58"/>
      <c r="CY116" s="58"/>
      <c r="CZ116" s="58"/>
      <c r="DA116" s="58"/>
      <c r="DB116" s="58"/>
      <c r="DC116" s="58"/>
      <c r="DD116" s="58"/>
      <c r="DE116" s="58"/>
      <c r="DF116" s="58"/>
      <c r="DG116" s="58"/>
      <c r="DH116" s="58"/>
      <c r="DI116" s="58"/>
      <c r="DJ116" s="58"/>
      <c r="DK116" s="58"/>
      <c r="DL116" s="58"/>
      <c r="DM116" s="58"/>
      <c r="DN116" s="58"/>
      <c r="DO116" s="58"/>
      <c r="DP116" s="58"/>
      <c r="DQ116" s="58"/>
      <c r="DR116" s="58"/>
      <c r="DS116" s="58"/>
      <c r="DT116" s="58"/>
      <c r="DU116" s="58"/>
      <c r="DV116" s="58"/>
      <c r="DW116" s="58"/>
      <c r="DX116" s="58"/>
      <c r="DY116" s="58"/>
      <c r="DZ116" s="58"/>
      <c r="EA116" s="58"/>
      <c r="EB116" s="58"/>
      <c r="EC116" s="58"/>
      <c r="ED116" s="58"/>
      <c r="EE116" s="58"/>
      <c r="EF116" s="58"/>
      <c r="EG116" s="58"/>
      <c r="EH116" s="58"/>
      <c r="EI116" s="58"/>
      <c r="EJ116" s="58"/>
      <c r="EK116" s="58"/>
      <c r="EL116" s="58"/>
      <c r="EM116" s="58"/>
      <c r="EN116" s="58"/>
    </row>
    <row r="117" spans="1:144" outlineLevel="1" x14ac:dyDescent="0.2">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c r="CB117" s="58"/>
      <c r="CC117" s="58"/>
      <c r="CD117" s="58"/>
      <c r="CE117" s="58"/>
      <c r="CF117" s="58"/>
      <c r="CG117" s="58"/>
      <c r="CH117" s="58"/>
      <c r="CI117" s="58"/>
      <c r="CJ117" s="58"/>
      <c r="CK117" s="58"/>
      <c r="CL117" s="58"/>
      <c r="CM117" s="58"/>
      <c r="CN117" s="58"/>
      <c r="CO117" s="58"/>
      <c r="CP117" s="58"/>
      <c r="CQ117" s="58"/>
      <c r="CR117" s="58"/>
      <c r="CS117" s="58"/>
      <c r="CT117" s="58"/>
      <c r="CU117" s="58"/>
      <c r="CV117" s="58"/>
      <c r="CW117" s="58"/>
      <c r="CX117" s="58"/>
      <c r="CY117" s="58"/>
      <c r="CZ117" s="58"/>
      <c r="DA117" s="58"/>
      <c r="DB117" s="58"/>
      <c r="DC117" s="58"/>
      <c r="DD117" s="58"/>
      <c r="DE117" s="58"/>
      <c r="DF117" s="58"/>
      <c r="DG117" s="58"/>
      <c r="DH117" s="58"/>
      <c r="DI117" s="58"/>
      <c r="DJ117" s="58"/>
      <c r="DK117" s="58"/>
      <c r="DL117" s="58"/>
      <c r="DM117" s="58"/>
      <c r="DN117" s="58"/>
      <c r="DO117" s="58"/>
      <c r="DP117" s="58"/>
      <c r="DQ117" s="58"/>
      <c r="DR117" s="58"/>
      <c r="DS117" s="58"/>
      <c r="DT117" s="58"/>
      <c r="DU117" s="58"/>
      <c r="DV117" s="58"/>
      <c r="DW117" s="58"/>
      <c r="DX117" s="58"/>
      <c r="DY117" s="58"/>
      <c r="DZ117" s="58"/>
      <c r="EA117" s="58"/>
      <c r="EB117" s="58"/>
      <c r="EC117" s="58"/>
      <c r="ED117" s="58"/>
      <c r="EE117" s="58"/>
      <c r="EF117" s="58"/>
      <c r="EG117" s="58"/>
      <c r="EH117" s="58"/>
      <c r="EI117" s="58"/>
      <c r="EJ117" s="58"/>
      <c r="EK117" s="58"/>
      <c r="EL117" s="58"/>
      <c r="EM117" s="58"/>
      <c r="EN117" s="58"/>
    </row>
    <row r="118" spans="1:144" outlineLevel="1" x14ac:dyDescent="0.2">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c r="CB118" s="58"/>
      <c r="CC118" s="58"/>
      <c r="CD118" s="58"/>
      <c r="CE118" s="58"/>
      <c r="CF118" s="58"/>
      <c r="CG118" s="58"/>
      <c r="CH118" s="58"/>
      <c r="CI118" s="58"/>
      <c r="CJ118" s="58"/>
      <c r="CK118" s="58"/>
      <c r="CL118" s="58"/>
      <c r="CM118" s="58"/>
      <c r="CN118" s="58"/>
      <c r="CO118" s="58"/>
      <c r="CP118" s="58"/>
      <c r="CQ118" s="58"/>
      <c r="CR118" s="58"/>
      <c r="CS118" s="58"/>
      <c r="CT118" s="58"/>
      <c r="CU118" s="58"/>
      <c r="CV118" s="58"/>
      <c r="CW118" s="58"/>
      <c r="CX118" s="58"/>
      <c r="CY118" s="58"/>
      <c r="CZ118" s="58"/>
      <c r="DA118" s="58"/>
      <c r="DB118" s="58"/>
      <c r="DC118" s="58"/>
      <c r="DD118" s="58"/>
      <c r="DE118" s="58"/>
      <c r="DF118" s="58"/>
      <c r="DG118" s="58"/>
      <c r="DH118" s="58"/>
      <c r="DI118" s="58"/>
      <c r="DJ118" s="58"/>
      <c r="DK118" s="58"/>
      <c r="DL118" s="58"/>
      <c r="DM118" s="58"/>
      <c r="DN118" s="58"/>
      <c r="DO118" s="58"/>
      <c r="DP118" s="58"/>
      <c r="DQ118" s="58"/>
      <c r="DR118" s="58"/>
      <c r="DS118" s="58"/>
      <c r="DT118" s="58"/>
      <c r="DU118" s="58"/>
      <c r="DV118" s="58"/>
      <c r="DW118" s="58"/>
      <c r="DX118" s="58"/>
      <c r="DY118" s="58"/>
      <c r="DZ118" s="58"/>
      <c r="EA118" s="58"/>
      <c r="EB118" s="58"/>
      <c r="EC118" s="58"/>
      <c r="ED118" s="58"/>
      <c r="EE118" s="58"/>
      <c r="EF118" s="58"/>
      <c r="EG118" s="58"/>
      <c r="EH118" s="58"/>
      <c r="EI118" s="58"/>
      <c r="EJ118" s="58"/>
      <c r="EK118" s="58"/>
      <c r="EL118" s="58"/>
      <c r="EM118" s="58"/>
      <c r="EN118" s="58"/>
    </row>
    <row r="119" spans="1:144" outlineLevel="1" x14ac:dyDescent="0.2">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c r="CB119" s="58"/>
      <c r="CC119" s="58"/>
      <c r="CD119" s="58"/>
      <c r="CE119" s="58"/>
      <c r="CF119" s="58"/>
      <c r="CG119" s="58"/>
      <c r="CH119" s="58"/>
      <c r="CI119" s="58"/>
      <c r="CJ119" s="58"/>
      <c r="CK119" s="58"/>
      <c r="CL119" s="58"/>
      <c r="CM119" s="58"/>
      <c r="CN119" s="58"/>
      <c r="CO119" s="58"/>
      <c r="CP119" s="58"/>
      <c r="CQ119" s="58"/>
      <c r="CR119" s="58"/>
      <c r="CS119" s="58"/>
      <c r="CT119" s="58"/>
      <c r="CU119" s="58"/>
      <c r="CV119" s="58"/>
      <c r="CW119" s="58"/>
      <c r="CX119" s="58"/>
      <c r="CY119" s="58"/>
      <c r="CZ119" s="58"/>
      <c r="DA119" s="58"/>
      <c r="DB119" s="58"/>
      <c r="DC119" s="58"/>
      <c r="DD119" s="58"/>
      <c r="DE119" s="58"/>
      <c r="DF119" s="58"/>
      <c r="DG119" s="58"/>
      <c r="DH119" s="58"/>
      <c r="DI119" s="58"/>
      <c r="DJ119" s="58"/>
      <c r="DK119" s="58"/>
      <c r="DL119" s="58"/>
      <c r="DM119" s="58"/>
      <c r="DN119" s="58"/>
      <c r="DO119" s="58"/>
      <c r="DP119" s="58"/>
      <c r="DQ119" s="58"/>
      <c r="DR119" s="58"/>
      <c r="DS119" s="58"/>
      <c r="DT119" s="58"/>
      <c r="DU119" s="58"/>
      <c r="DV119" s="58"/>
      <c r="DW119" s="58"/>
      <c r="DX119" s="58"/>
      <c r="DY119" s="58"/>
      <c r="DZ119" s="58"/>
      <c r="EA119" s="58"/>
      <c r="EB119" s="58"/>
      <c r="EC119" s="58"/>
      <c r="ED119" s="58"/>
      <c r="EE119" s="58"/>
      <c r="EF119" s="58"/>
      <c r="EG119" s="58"/>
      <c r="EH119" s="58"/>
      <c r="EI119" s="58"/>
      <c r="EJ119" s="58"/>
      <c r="EK119" s="58"/>
      <c r="EL119" s="58"/>
      <c r="EM119" s="58"/>
      <c r="EN119" s="58"/>
    </row>
    <row r="120" spans="1:144" outlineLevel="1" x14ac:dyDescent="0.2">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c r="CO120" s="58"/>
      <c r="CP120" s="58"/>
      <c r="CQ120" s="58"/>
      <c r="CR120" s="58"/>
      <c r="CS120" s="58"/>
      <c r="CT120" s="58"/>
      <c r="CU120" s="58"/>
      <c r="CV120" s="58"/>
      <c r="CW120" s="58"/>
      <c r="CX120" s="58"/>
      <c r="CY120" s="58"/>
      <c r="CZ120" s="58"/>
      <c r="DA120" s="58"/>
      <c r="DB120" s="58"/>
      <c r="DC120" s="58"/>
      <c r="DD120" s="58"/>
      <c r="DE120" s="58"/>
      <c r="DF120" s="58"/>
      <c r="DG120" s="58"/>
      <c r="DH120" s="58"/>
      <c r="DI120" s="58"/>
      <c r="DJ120" s="58"/>
      <c r="DK120" s="58"/>
      <c r="DL120" s="58"/>
      <c r="DM120" s="58"/>
      <c r="DN120" s="58"/>
      <c r="DO120" s="58"/>
      <c r="DP120" s="58"/>
      <c r="DQ120" s="58"/>
      <c r="DR120" s="58"/>
      <c r="DS120" s="58"/>
      <c r="DT120" s="58"/>
      <c r="DU120" s="58"/>
      <c r="DV120" s="58"/>
      <c r="DW120" s="58"/>
      <c r="DX120" s="58"/>
      <c r="DY120" s="58"/>
      <c r="DZ120" s="58"/>
      <c r="EA120" s="58"/>
      <c r="EB120" s="58"/>
      <c r="EC120" s="58"/>
      <c r="ED120" s="58"/>
      <c r="EE120" s="58"/>
      <c r="EF120" s="58"/>
      <c r="EG120" s="58"/>
      <c r="EH120" s="58"/>
      <c r="EI120" s="58"/>
      <c r="EJ120" s="58"/>
      <c r="EK120" s="58"/>
      <c r="EL120" s="58"/>
      <c r="EM120" s="58"/>
      <c r="EN120" s="58"/>
    </row>
    <row r="121" spans="1:144" x14ac:dyDescent="0.2">
      <c r="A121" s="74"/>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c r="CO121" s="58"/>
      <c r="CP121" s="58"/>
      <c r="CQ121" s="58"/>
      <c r="CR121" s="58"/>
      <c r="CS121" s="58"/>
      <c r="CT121" s="58"/>
      <c r="CU121" s="58"/>
      <c r="CV121" s="58"/>
      <c r="CW121" s="58"/>
      <c r="CX121" s="58"/>
      <c r="CY121" s="58"/>
      <c r="CZ121" s="58"/>
      <c r="DA121" s="58"/>
      <c r="DB121" s="58"/>
      <c r="DC121" s="58"/>
      <c r="DD121" s="58"/>
      <c r="DE121" s="58"/>
      <c r="DF121" s="58"/>
      <c r="DG121" s="58"/>
      <c r="DH121" s="58"/>
      <c r="DI121" s="58"/>
      <c r="DJ121" s="58"/>
      <c r="DK121" s="58"/>
      <c r="DL121" s="58"/>
      <c r="DM121" s="58"/>
      <c r="DN121" s="58"/>
      <c r="DO121" s="58"/>
      <c r="DP121" s="58"/>
      <c r="DQ121" s="58"/>
      <c r="DR121" s="58"/>
      <c r="DS121" s="58"/>
      <c r="DT121" s="58"/>
      <c r="DU121" s="58"/>
      <c r="DV121" s="58"/>
      <c r="DW121" s="58"/>
      <c r="DX121" s="58"/>
      <c r="DY121" s="58"/>
      <c r="DZ121" s="58"/>
      <c r="EA121" s="58"/>
      <c r="EB121" s="58"/>
      <c r="EC121" s="58"/>
      <c r="ED121" s="58"/>
      <c r="EE121" s="58"/>
      <c r="EF121" s="58"/>
      <c r="EG121" s="58"/>
      <c r="EH121" s="58"/>
      <c r="EI121" s="58"/>
      <c r="EJ121" s="58"/>
      <c r="EK121" s="58"/>
      <c r="EL121" s="58"/>
      <c r="EM121" s="58"/>
      <c r="EN121" s="58"/>
    </row>
    <row r="122" spans="1:144" x14ac:dyDescent="0.2">
      <c r="A122" s="11" t="s">
        <v>172</v>
      </c>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c r="CB122" s="58"/>
      <c r="CC122" s="58"/>
      <c r="CD122" s="58"/>
      <c r="CE122" s="58"/>
      <c r="CF122" s="58"/>
      <c r="CG122" s="58"/>
      <c r="CH122" s="58"/>
      <c r="CI122" s="58"/>
      <c r="CJ122" s="58"/>
      <c r="CK122" s="58"/>
      <c r="CL122" s="58"/>
      <c r="CM122" s="58"/>
      <c r="CN122" s="58"/>
      <c r="CO122" s="58"/>
      <c r="CP122" s="58"/>
      <c r="CQ122" s="58"/>
      <c r="CR122" s="58"/>
      <c r="CS122" s="58"/>
      <c r="CT122" s="58"/>
      <c r="CU122" s="58"/>
      <c r="CV122" s="58"/>
      <c r="CW122" s="58"/>
      <c r="CX122" s="58"/>
      <c r="CY122" s="58"/>
      <c r="CZ122" s="58"/>
      <c r="DA122" s="58"/>
      <c r="DB122" s="58"/>
      <c r="DC122" s="58"/>
      <c r="DD122" s="58"/>
      <c r="DE122" s="58"/>
      <c r="DF122" s="58"/>
      <c r="DG122" s="58"/>
      <c r="DH122" s="58"/>
      <c r="DI122" s="58"/>
      <c r="DJ122" s="58"/>
      <c r="DK122" s="58"/>
      <c r="DL122" s="58"/>
      <c r="DM122" s="58"/>
      <c r="DN122" s="58"/>
      <c r="DO122" s="58"/>
      <c r="DP122" s="58"/>
      <c r="DQ122" s="58"/>
      <c r="DR122" s="58"/>
      <c r="DS122" s="58"/>
      <c r="DT122" s="58"/>
      <c r="DU122" s="58"/>
      <c r="DV122" s="58"/>
      <c r="DW122" s="58"/>
      <c r="DX122" s="58"/>
      <c r="DY122" s="58"/>
      <c r="DZ122" s="58"/>
      <c r="EA122" s="58"/>
      <c r="EB122" s="58"/>
      <c r="EC122" s="58"/>
      <c r="ED122" s="58"/>
      <c r="EE122" s="58"/>
      <c r="EF122" s="58"/>
      <c r="EG122" s="58"/>
      <c r="EH122" s="58"/>
      <c r="EI122" s="58"/>
      <c r="EJ122" s="58"/>
      <c r="EK122" s="58"/>
      <c r="EL122" s="58"/>
      <c r="EM122" s="58"/>
      <c r="EN122" s="58"/>
    </row>
    <row r="123" spans="1:144" outlineLevel="1" x14ac:dyDescent="0.2">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c r="CB123" s="58"/>
      <c r="CC123" s="58"/>
      <c r="CD123" s="58"/>
      <c r="CE123" s="58"/>
      <c r="CF123" s="58"/>
      <c r="CG123" s="58"/>
      <c r="CH123" s="58"/>
      <c r="CI123" s="58"/>
      <c r="CJ123" s="58"/>
      <c r="CK123" s="58"/>
      <c r="CL123" s="58"/>
      <c r="CM123" s="58"/>
      <c r="CN123" s="58"/>
      <c r="CO123" s="58"/>
      <c r="CP123" s="58"/>
      <c r="CQ123" s="58"/>
      <c r="CR123" s="58"/>
      <c r="CS123" s="58"/>
      <c r="CT123" s="58"/>
      <c r="CU123" s="58"/>
      <c r="CV123" s="58"/>
      <c r="CW123" s="58"/>
      <c r="CX123" s="58"/>
      <c r="CY123" s="58"/>
      <c r="CZ123" s="58"/>
      <c r="DA123" s="58"/>
      <c r="DB123" s="58"/>
      <c r="DC123" s="58"/>
      <c r="DD123" s="58"/>
      <c r="DE123" s="58"/>
      <c r="DF123" s="58"/>
      <c r="DG123" s="58"/>
      <c r="DH123" s="58"/>
      <c r="DI123" s="58"/>
      <c r="DJ123" s="58"/>
      <c r="DK123" s="58"/>
      <c r="DL123" s="58"/>
      <c r="DM123" s="58"/>
      <c r="DN123" s="58"/>
      <c r="DO123" s="58"/>
      <c r="DP123" s="58"/>
      <c r="DQ123" s="58"/>
      <c r="DR123" s="58"/>
      <c r="DS123" s="58"/>
      <c r="DT123" s="58"/>
      <c r="DU123" s="58"/>
      <c r="DV123" s="58"/>
      <c r="DW123" s="58"/>
      <c r="DX123" s="58"/>
      <c r="DY123" s="58"/>
      <c r="DZ123" s="58"/>
      <c r="EA123" s="58"/>
      <c r="EB123" s="58"/>
      <c r="EC123" s="58"/>
      <c r="ED123" s="58"/>
      <c r="EE123" s="58"/>
      <c r="EF123" s="58"/>
      <c r="EG123" s="58"/>
      <c r="EH123" s="58"/>
      <c r="EI123" s="58"/>
      <c r="EJ123" s="58"/>
      <c r="EK123" s="58"/>
      <c r="EL123" s="58"/>
      <c r="EM123" s="58"/>
      <c r="EN123" s="58"/>
    </row>
    <row r="124" spans="1:144" outlineLevel="1" x14ac:dyDescent="0.2">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c r="CO124" s="58"/>
      <c r="CP124" s="58"/>
      <c r="CQ124" s="58"/>
      <c r="CR124" s="58"/>
      <c r="CS124" s="58"/>
      <c r="CT124" s="58"/>
      <c r="CU124" s="58"/>
      <c r="CV124" s="58"/>
      <c r="CW124" s="58"/>
      <c r="CX124" s="58"/>
      <c r="CY124" s="58"/>
      <c r="CZ124" s="58"/>
      <c r="DA124" s="58"/>
      <c r="DB124" s="58"/>
      <c r="DC124" s="58"/>
      <c r="DD124" s="58"/>
      <c r="DE124" s="58"/>
      <c r="DF124" s="58"/>
      <c r="DG124" s="58"/>
      <c r="DH124" s="58"/>
      <c r="DI124" s="58"/>
      <c r="DJ124" s="58"/>
      <c r="DK124" s="58"/>
      <c r="DL124" s="58"/>
      <c r="DM124" s="58"/>
      <c r="DN124" s="58"/>
      <c r="DO124" s="58"/>
      <c r="DP124" s="58"/>
      <c r="DQ124" s="58"/>
      <c r="DR124" s="58"/>
      <c r="DS124" s="58"/>
      <c r="DT124" s="58"/>
      <c r="DU124" s="58"/>
      <c r="DV124" s="58"/>
      <c r="DW124" s="58"/>
      <c r="DX124" s="58"/>
      <c r="DY124" s="58"/>
      <c r="DZ124" s="58"/>
      <c r="EA124" s="58"/>
      <c r="EB124" s="58"/>
      <c r="EC124" s="58"/>
      <c r="ED124" s="58"/>
      <c r="EE124" s="58"/>
      <c r="EF124" s="58"/>
      <c r="EG124" s="58"/>
      <c r="EH124" s="58"/>
      <c r="EI124" s="58"/>
      <c r="EJ124" s="58"/>
      <c r="EK124" s="58"/>
      <c r="EL124" s="58"/>
      <c r="EM124" s="58"/>
      <c r="EN124" s="58"/>
    </row>
    <row r="125" spans="1:144" outlineLevel="1" x14ac:dyDescent="0.2">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c r="CB125" s="58"/>
      <c r="CC125" s="58"/>
      <c r="CD125" s="58"/>
      <c r="CE125" s="58"/>
      <c r="CF125" s="58"/>
      <c r="CG125" s="58"/>
      <c r="CH125" s="58"/>
      <c r="CI125" s="58"/>
      <c r="CJ125" s="58"/>
      <c r="CK125" s="58"/>
      <c r="CL125" s="58"/>
      <c r="CM125" s="58"/>
      <c r="CN125" s="58"/>
      <c r="CO125" s="58"/>
      <c r="CP125" s="58"/>
      <c r="CQ125" s="58"/>
      <c r="CR125" s="58"/>
      <c r="CS125" s="58"/>
      <c r="CT125" s="58"/>
      <c r="CU125" s="58"/>
      <c r="CV125" s="58"/>
      <c r="CW125" s="58"/>
      <c r="CX125" s="58"/>
      <c r="CY125" s="58"/>
      <c r="CZ125" s="58"/>
      <c r="DA125" s="58"/>
      <c r="DB125" s="58"/>
      <c r="DC125" s="58"/>
      <c r="DD125" s="58"/>
      <c r="DE125" s="58"/>
      <c r="DF125" s="58"/>
      <c r="DG125" s="58"/>
      <c r="DH125" s="58"/>
      <c r="DI125" s="58"/>
      <c r="DJ125" s="58"/>
      <c r="DK125" s="58"/>
      <c r="DL125" s="58"/>
      <c r="DM125" s="58"/>
      <c r="DN125" s="58"/>
      <c r="DO125" s="58"/>
      <c r="DP125" s="58"/>
      <c r="DQ125" s="58"/>
      <c r="DR125" s="58"/>
      <c r="DS125" s="58"/>
      <c r="DT125" s="58"/>
      <c r="DU125" s="58"/>
      <c r="DV125" s="58"/>
      <c r="DW125" s="58"/>
      <c r="DX125" s="58"/>
      <c r="DY125" s="58"/>
      <c r="DZ125" s="58"/>
      <c r="EA125" s="58"/>
      <c r="EB125" s="58"/>
      <c r="EC125" s="58"/>
      <c r="ED125" s="58"/>
      <c r="EE125" s="58"/>
      <c r="EF125" s="58"/>
      <c r="EG125" s="58"/>
      <c r="EH125" s="58"/>
      <c r="EI125" s="58"/>
      <c r="EJ125" s="58"/>
      <c r="EK125" s="58"/>
      <c r="EL125" s="58"/>
      <c r="EM125" s="58"/>
      <c r="EN125" s="58"/>
    </row>
    <row r="126" spans="1:144" outlineLevel="1" x14ac:dyDescent="0.2">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c r="CB126" s="58"/>
      <c r="CC126" s="58"/>
      <c r="CD126" s="58"/>
      <c r="CE126" s="58"/>
      <c r="CF126" s="58"/>
      <c r="CG126" s="58"/>
      <c r="CH126" s="58"/>
      <c r="CI126" s="58"/>
      <c r="CJ126" s="58"/>
      <c r="CK126" s="58"/>
      <c r="CL126" s="58"/>
      <c r="CM126" s="58"/>
      <c r="CN126" s="58"/>
      <c r="CO126" s="58"/>
      <c r="CP126" s="58"/>
      <c r="CQ126" s="58"/>
      <c r="CR126" s="58"/>
      <c r="CS126" s="58"/>
      <c r="CT126" s="58"/>
      <c r="CU126" s="58"/>
      <c r="CV126" s="58"/>
      <c r="CW126" s="58"/>
      <c r="CX126" s="58"/>
      <c r="CY126" s="58"/>
      <c r="CZ126" s="58"/>
      <c r="DA126" s="58"/>
      <c r="DB126" s="58"/>
      <c r="DC126" s="58"/>
      <c r="DD126" s="58"/>
      <c r="DE126" s="58"/>
      <c r="DF126" s="58"/>
      <c r="DG126" s="58"/>
      <c r="DH126" s="58"/>
      <c r="DI126" s="58"/>
      <c r="DJ126" s="58"/>
      <c r="DK126" s="58"/>
      <c r="DL126" s="58"/>
      <c r="DM126" s="58"/>
      <c r="DN126" s="58"/>
      <c r="DO126" s="58"/>
      <c r="DP126" s="58"/>
      <c r="DQ126" s="58"/>
      <c r="DR126" s="58"/>
      <c r="DS126" s="58"/>
      <c r="DT126" s="58"/>
      <c r="DU126" s="58"/>
      <c r="DV126" s="58"/>
      <c r="DW126" s="58"/>
      <c r="DX126" s="58"/>
      <c r="DY126" s="58"/>
      <c r="DZ126" s="58"/>
      <c r="EA126" s="58"/>
      <c r="EB126" s="58"/>
      <c r="EC126" s="58"/>
      <c r="ED126" s="58"/>
      <c r="EE126" s="58"/>
      <c r="EF126" s="58"/>
      <c r="EG126" s="58"/>
      <c r="EH126" s="58"/>
      <c r="EI126" s="58"/>
      <c r="EJ126" s="58"/>
      <c r="EK126" s="58"/>
      <c r="EL126" s="58"/>
      <c r="EM126" s="58"/>
      <c r="EN126" s="58"/>
    </row>
    <row r="127" spans="1:144" outlineLevel="1" x14ac:dyDescent="0.2">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c r="CH127" s="58"/>
      <c r="CI127" s="58"/>
      <c r="CJ127" s="58"/>
      <c r="CK127" s="58"/>
      <c r="CL127" s="58"/>
      <c r="CM127" s="58"/>
      <c r="CN127" s="58"/>
      <c r="CO127" s="58"/>
      <c r="CP127" s="58"/>
      <c r="CQ127" s="58"/>
      <c r="CR127" s="58"/>
      <c r="CS127" s="58"/>
      <c r="CT127" s="58"/>
      <c r="CU127" s="58"/>
      <c r="CV127" s="58"/>
      <c r="CW127" s="58"/>
      <c r="CX127" s="58"/>
      <c r="CY127" s="58"/>
      <c r="CZ127" s="58"/>
      <c r="DA127" s="58"/>
      <c r="DB127" s="58"/>
      <c r="DC127" s="58"/>
      <c r="DD127" s="58"/>
      <c r="DE127" s="58"/>
      <c r="DF127" s="58"/>
      <c r="DG127" s="58"/>
      <c r="DH127" s="58"/>
      <c r="DI127" s="58"/>
      <c r="DJ127" s="58"/>
      <c r="DK127" s="58"/>
      <c r="DL127" s="58"/>
      <c r="DM127" s="58"/>
      <c r="DN127" s="58"/>
      <c r="DO127" s="58"/>
      <c r="DP127" s="58"/>
      <c r="DQ127" s="58"/>
      <c r="DR127" s="58"/>
      <c r="DS127" s="58"/>
      <c r="DT127" s="58"/>
      <c r="DU127" s="58"/>
      <c r="DV127" s="58"/>
      <c r="DW127" s="58"/>
      <c r="DX127" s="58"/>
      <c r="DY127" s="58"/>
      <c r="DZ127" s="58"/>
      <c r="EA127" s="58"/>
      <c r="EB127" s="58"/>
      <c r="EC127" s="58"/>
      <c r="ED127" s="58"/>
      <c r="EE127" s="58"/>
      <c r="EF127" s="58"/>
      <c r="EG127" s="58"/>
      <c r="EH127" s="58"/>
      <c r="EI127" s="58"/>
      <c r="EJ127" s="58"/>
      <c r="EK127" s="58"/>
      <c r="EL127" s="58"/>
      <c r="EM127" s="58"/>
      <c r="EN127" s="58"/>
    </row>
    <row r="128" spans="1:144" outlineLevel="1" x14ac:dyDescent="0.2">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c r="CG128" s="58"/>
      <c r="CH128" s="58"/>
      <c r="CI128" s="58"/>
      <c r="CJ128" s="58"/>
      <c r="CK128" s="58"/>
      <c r="CL128" s="58"/>
      <c r="CM128" s="58"/>
      <c r="CN128" s="58"/>
      <c r="CO128" s="58"/>
      <c r="CP128" s="58"/>
      <c r="CQ128" s="58"/>
      <c r="CR128" s="58"/>
      <c r="CS128" s="58"/>
      <c r="CT128" s="58"/>
      <c r="CU128" s="58"/>
      <c r="CV128" s="58"/>
      <c r="CW128" s="58"/>
      <c r="CX128" s="58"/>
      <c r="CY128" s="58"/>
      <c r="CZ128" s="58"/>
      <c r="DA128" s="58"/>
      <c r="DB128" s="58"/>
      <c r="DC128" s="58"/>
      <c r="DD128" s="58"/>
      <c r="DE128" s="58"/>
      <c r="DF128" s="58"/>
      <c r="DG128" s="58"/>
      <c r="DH128" s="58"/>
      <c r="DI128" s="58"/>
      <c r="DJ128" s="58"/>
      <c r="DK128" s="58"/>
      <c r="DL128" s="58"/>
      <c r="DM128" s="58"/>
      <c r="DN128" s="58"/>
      <c r="DO128" s="58"/>
      <c r="DP128" s="58"/>
      <c r="DQ128" s="58"/>
      <c r="DR128" s="58"/>
      <c r="DS128" s="58"/>
      <c r="DT128" s="58"/>
      <c r="DU128" s="58"/>
      <c r="DV128" s="58"/>
      <c r="DW128" s="58"/>
      <c r="DX128" s="58"/>
      <c r="DY128" s="58"/>
      <c r="DZ128" s="58"/>
      <c r="EA128" s="58"/>
      <c r="EB128" s="58"/>
      <c r="EC128" s="58"/>
      <c r="ED128" s="58"/>
      <c r="EE128" s="58"/>
      <c r="EF128" s="58"/>
      <c r="EG128" s="58"/>
      <c r="EH128" s="58"/>
      <c r="EI128" s="58"/>
      <c r="EJ128" s="58"/>
      <c r="EK128" s="58"/>
      <c r="EL128" s="58"/>
      <c r="EM128" s="58"/>
      <c r="EN128" s="58"/>
    </row>
    <row r="129" spans="1:144" outlineLevel="1" x14ac:dyDescent="0.2">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c r="CB129" s="58"/>
      <c r="CC129" s="58"/>
      <c r="CD129" s="58"/>
      <c r="CE129" s="58"/>
      <c r="CF129" s="58"/>
      <c r="CG129" s="58"/>
      <c r="CH129" s="58"/>
      <c r="CI129" s="58"/>
      <c r="CJ129" s="58"/>
      <c r="CK129" s="58"/>
      <c r="CL129" s="58"/>
      <c r="CM129" s="58"/>
      <c r="CN129" s="58"/>
      <c r="CO129" s="58"/>
      <c r="CP129" s="58"/>
      <c r="CQ129" s="58"/>
      <c r="CR129" s="58"/>
      <c r="CS129" s="58"/>
      <c r="CT129" s="58"/>
      <c r="CU129" s="58"/>
      <c r="CV129" s="58"/>
      <c r="CW129" s="58"/>
      <c r="CX129" s="58"/>
      <c r="CY129" s="58"/>
      <c r="CZ129" s="58"/>
      <c r="DA129" s="58"/>
      <c r="DB129" s="58"/>
      <c r="DC129" s="58"/>
      <c r="DD129" s="58"/>
      <c r="DE129" s="58"/>
      <c r="DF129" s="58"/>
      <c r="DG129" s="58"/>
      <c r="DH129" s="58"/>
      <c r="DI129" s="58"/>
      <c r="DJ129" s="58"/>
      <c r="DK129" s="58"/>
      <c r="DL129" s="58"/>
      <c r="DM129" s="58"/>
      <c r="DN129" s="58"/>
      <c r="DO129" s="58"/>
      <c r="DP129" s="58"/>
      <c r="DQ129" s="58"/>
      <c r="DR129" s="58"/>
      <c r="DS129" s="58"/>
      <c r="DT129" s="58"/>
      <c r="DU129" s="58"/>
      <c r="DV129" s="58"/>
      <c r="DW129" s="58"/>
      <c r="DX129" s="58"/>
      <c r="DY129" s="58"/>
      <c r="DZ129" s="58"/>
      <c r="EA129" s="58"/>
      <c r="EB129" s="58"/>
      <c r="EC129" s="58"/>
      <c r="ED129" s="58"/>
      <c r="EE129" s="58"/>
      <c r="EF129" s="58"/>
      <c r="EG129" s="58"/>
      <c r="EH129" s="58"/>
      <c r="EI129" s="58"/>
      <c r="EJ129" s="58"/>
      <c r="EK129" s="58"/>
      <c r="EL129" s="58"/>
      <c r="EM129" s="58"/>
      <c r="EN129" s="58"/>
    </row>
    <row r="130" spans="1:144" outlineLevel="1" x14ac:dyDescent="0.2">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c r="CB130" s="58"/>
      <c r="CC130" s="58"/>
      <c r="CD130" s="58"/>
      <c r="CE130" s="58"/>
      <c r="CF130" s="58"/>
      <c r="CG130" s="58"/>
      <c r="CH130" s="58"/>
      <c r="CI130" s="58"/>
      <c r="CJ130" s="58"/>
      <c r="CK130" s="58"/>
      <c r="CL130" s="58"/>
      <c r="CM130" s="58"/>
      <c r="CN130" s="58"/>
      <c r="CO130" s="58"/>
      <c r="CP130" s="58"/>
      <c r="CQ130" s="58"/>
      <c r="CR130" s="58"/>
      <c r="CS130" s="58"/>
      <c r="CT130" s="58"/>
      <c r="CU130" s="58"/>
      <c r="CV130" s="58"/>
      <c r="CW130" s="58"/>
      <c r="CX130" s="58"/>
      <c r="CY130" s="58"/>
      <c r="CZ130" s="58"/>
      <c r="DA130" s="58"/>
      <c r="DB130" s="58"/>
      <c r="DC130" s="58"/>
      <c r="DD130" s="58"/>
      <c r="DE130" s="58"/>
      <c r="DF130" s="58"/>
      <c r="DG130" s="58"/>
      <c r="DH130" s="58"/>
      <c r="DI130" s="58"/>
      <c r="DJ130" s="58"/>
      <c r="DK130" s="58"/>
      <c r="DL130" s="58"/>
      <c r="DM130" s="58"/>
      <c r="DN130" s="58"/>
      <c r="DO130" s="58"/>
      <c r="DP130" s="58"/>
      <c r="DQ130" s="58"/>
      <c r="DR130" s="58"/>
      <c r="DS130" s="58"/>
      <c r="DT130" s="58"/>
      <c r="DU130" s="58"/>
      <c r="DV130" s="58"/>
      <c r="DW130" s="58"/>
      <c r="DX130" s="58"/>
      <c r="DY130" s="58"/>
      <c r="DZ130" s="58"/>
      <c r="EA130" s="58"/>
      <c r="EB130" s="58"/>
      <c r="EC130" s="58"/>
      <c r="ED130" s="58"/>
      <c r="EE130" s="58"/>
      <c r="EF130" s="58"/>
      <c r="EG130" s="58"/>
      <c r="EH130" s="58"/>
      <c r="EI130" s="58"/>
      <c r="EJ130" s="58"/>
      <c r="EK130" s="58"/>
      <c r="EL130" s="58"/>
      <c r="EM130" s="58"/>
      <c r="EN130" s="58"/>
    </row>
    <row r="131" spans="1:144" outlineLevel="1" x14ac:dyDescent="0.2">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c r="CB131" s="58"/>
      <c r="CC131" s="58"/>
      <c r="CD131" s="58"/>
      <c r="CE131" s="58"/>
      <c r="CF131" s="58"/>
      <c r="CG131" s="58"/>
      <c r="CH131" s="58"/>
      <c r="CI131" s="58"/>
      <c r="CJ131" s="58"/>
      <c r="CK131" s="58"/>
      <c r="CL131" s="58"/>
      <c r="CM131" s="58"/>
      <c r="CN131" s="58"/>
      <c r="CO131" s="58"/>
      <c r="CP131" s="58"/>
      <c r="CQ131" s="58"/>
      <c r="CR131" s="58"/>
      <c r="CS131" s="58"/>
      <c r="CT131" s="58"/>
      <c r="CU131" s="58"/>
      <c r="CV131" s="58"/>
      <c r="CW131" s="58"/>
      <c r="CX131" s="58"/>
      <c r="CY131" s="58"/>
      <c r="CZ131" s="58"/>
      <c r="DA131" s="58"/>
      <c r="DB131" s="58"/>
      <c r="DC131" s="58"/>
      <c r="DD131" s="58"/>
      <c r="DE131" s="58"/>
      <c r="DF131" s="58"/>
      <c r="DG131" s="58"/>
      <c r="DH131" s="58"/>
      <c r="DI131" s="58"/>
      <c r="DJ131" s="58"/>
      <c r="DK131" s="58"/>
      <c r="DL131" s="58"/>
      <c r="DM131" s="58"/>
      <c r="DN131" s="58"/>
      <c r="DO131" s="58"/>
      <c r="DP131" s="58"/>
      <c r="DQ131" s="58"/>
      <c r="DR131" s="58"/>
      <c r="DS131" s="58"/>
      <c r="DT131" s="58"/>
      <c r="DU131" s="58"/>
      <c r="DV131" s="58"/>
      <c r="DW131" s="58"/>
      <c r="DX131" s="58"/>
      <c r="DY131" s="58"/>
      <c r="DZ131" s="58"/>
      <c r="EA131" s="58"/>
      <c r="EB131" s="58"/>
      <c r="EC131" s="58"/>
      <c r="ED131" s="58"/>
      <c r="EE131" s="58"/>
      <c r="EF131" s="58"/>
      <c r="EG131" s="58"/>
      <c r="EH131" s="58"/>
      <c r="EI131" s="58"/>
      <c r="EJ131" s="58"/>
      <c r="EK131" s="58"/>
      <c r="EL131" s="58"/>
      <c r="EM131" s="58"/>
      <c r="EN131" s="58"/>
    </row>
    <row r="132" spans="1:144" outlineLevel="1" x14ac:dyDescent="0.2">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c r="CO132" s="58"/>
      <c r="CP132" s="58"/>
      <c r="CQ132" s="58"/>
      <c r="CR132" s="58"/>
      <c r="CS132" s="58"/>
      <c r="CT132" s="58"/>
      <c r="CU132" s="58"/>
      <c r="CV132" s="58"/>
      <c r="CW132" s="58"/>
      <c r="CX132" s="58"/>
      <c r="CY132" s="58"/>
      <c r="CZ132" s="58"/>
      <c r="DA132" s="58"/>
      <c r="DB132" s="58"/>
      <c r="DC132" s="58"/>
      <c r="DD132" s="58"/>
      <c r="DE132" s="58"/>
      <c r="DF132" s="58"/>
      <c r="DG132" s="58"/>
      <c r="DH132" s="58"/>
      <c r="DI132" s="58"/>
      <c r="DJ132" s="58"/>
      <c r="DK132" s="58"/>
      <c r="DL132" s="58"/>
      <c r="DM132" s="58"/>
      <c r="DN132" s="58"/>
      <c r="DO132" s="58"/>
      <c r="DP132" s="58"/>
      <c r="DQ132" s="58"/>
      <c r="DR132" s="58"/>
      <c r="DS132" s="58"/>
      <c r="DT132" s="58"/>
      <c r="DU132" s="58"/>
      <c r="DV132" s="58"/>
      <c r="DW132" s="58"/>
      <c r="DX132" s="58"/>
      <c r="DY132" s="58"/>
      <c r="DZ132" s="58"/>
      <c r="EA132" s="58"/>
      <c r="EB132" s="58"/>
      <c r="EC132" s="58"/>
      <c r="ED132" s="58"/>
      <c r="EE132" s="58"/>
      <c r="EF132" s="58"/>
      <c r="EG132" s="58"/>
      <c r="EH132" s="58"/>
      <c r="EI132" s="58"/>
      <c r="EJ132" s="58"/>
      <c r="EK132" s="58"/>
      <c r="EL132" s="58"/>
      <c r="EM132" s="58"/>
      <c r="EN132" s="58"/>
    </row>
    <row r="133" spans="1:144" outlineLevel="1" x14ac:dyDescent="0.2">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E133" s="58"/>
      <c r="EF133" s="58"/>
      <c r="EG133" s="58"/>
      <c r="EH133" s="58"/>
      <c r="EI133" s="58"/>
      <c r="EJ133" s="58"/>
      <c r="EK133" s="58"/>
      <c r="EL133" s="58"/>
      <c r="EM133" s="58"/>
      <c r="EN133" s="58"/>
    </row>
    <row r="134" spans="1:144" outlineLevel="1" x14ac:dyDescent="0.2">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c r="CF134" s="58"/>
      <c r="CG134" s="58"/>
      <c r="CH134" s="58"/>
      <c r="CI134" s="58"/>
      <c r="CJ134" s="58"/>
      <c r="CK134" s="58"/>
      <c r="CL134" s="58"/>
      <c r="CM134" s="58"/>
      <c r="CN134" s="58"/>
      <c r="CO134" s="58"/>
      <c r="CP134" s="58"/>
      <c r="CQ134" s="58"/>
      <c r="CR134" s="58"/>
      <c r="CS134" s="58"/>
      <c r="CT134" s="58"/>
      <c r="CU134" s="58"/>
      <c r="CV134" s="58"/>
      <c r="CW134" s="58"/>
      <c r="CX134" s="58"/>
      <c r="CY134" s="58"/>
      <c r="CZ134" s="58"/>
      <c r="DA134" s="58"/>
      <c r="DB134" s="58"/>
      <c r="DC134" s="58"/>
      <c r="DD134" s="58"/>
      <c r="DE134" s="58"/>
      <c r="DF134" s="58"/>
      <c r="DG134" s="58"/>
      <c r="DH134" s="58"/>
      <c r="DI134" s="58"/>
      <c r="DJ134" s="58"/>
      <c r="DK134" s="58"/>
      <c r="DL134" s="58"/>
      <c r="DM134" s="58"/>
      <c r="DN134" s="58"/>
      <c r="DO134" s="58"/>
      <c r="DP134" s="58"/>
      <c r="DQ134" s="58"/>
      <c r="DR134" s="58"/>
      <c r="DS134" s="58"/>
      <c r="DT134" s="58"/>
      <c r="DU134" s="58"/>
      <c r="DV134" s="58"/>
      <c r="DW134" s="58"/>
      <c r="DX134" s="58"/>
      <c r="DY134" s="58"/>
      <c r="DZ134" s="58"/>
      <c r="EA134" s="58"/>
      <c r="EB134" s="58"/>
      <c r="EC134" s="58"/>
      <c r="ED134" s="58"/>
      <c r="EE134" s="58"/>
      <c r="EF134" s="58"/>
      <c r="EG134" s="58"/>
      <c r="EH134" s="58"/>
      <c r="EI134" s="58"/>
      <c r="EJ134" s="58"/>
      <c r="EK134" s="58"/>
      <c r="EL134" s="58"/>
      <c r="EM134" s="58"/>
      <c r="EN134" s="58"/>
    </row>
    <row r="135" spans="1:144" outlineLevel="1" x14ac:dyDescent="0.2">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c r="CO135" s="58"/>
      <c r="CP135" s="58"/>
      <c r="CQ135" s="58"/>
      <c r="CR135" s="58"/>
      <c r="CS135" s="58"/>
      <c r="CT135" s="58"/>
      <c r="CU135" s="58"/>
      <c r="CV135" s="58"/>
      <c r="CW135" s="58"/>
      <c r="CX135" s="58"/>
      <c r="CY135" s="58"/>
      <c r="CZ135" s="58"/>
      <c r="DA135" s="58"/>
      <c r="DB135" s="58"/>
      <c r="DC135" s="58"/>
      <c r="DD135" s="58"/>
      <c r="DE135" s="58"/>
      <c r="DF135" s="58"/>
      <c r="DG135" s="58"/>
      <c r="DH135" s="58"/>
      <c r="DI135" s="58"/>
      <c r="DJ135" s="58"/>
      <c r="DK135" s="58"/>
      <c r="DL135" s="58"/>
      <c r="DM135" s="58"/>
      <c r="DN135" s="58"/>
      <c r="DO135" s="58"/>
      <c r="DP135" s="58"/>
      <c r="DQ135" s="58"/>
      <c r="DR135" s="58"/>
      <c r="DS135" s="58"/>
      <c r="DT135" s="58"/>
      <c r="DU135" s="58"/>
      <c r="DV135" s="58"/>
      <c r="DW135" s="58"/>
      <c r="DX135" s="58"/>
      <c r="DY135" s="58"/>
      <c r="DZ135" s="58"/>
      <c r="EA135" s="58"/>
      <c r="EB135" s="58"/>
      <c r="EC135" s="58"/>
      <c r="ED135" s="58"/>
      <c r="EE135" s="58"/>
      <c r="EF135" s="58"/>
      <c r="EG135" s="58"/>
      <c r="EH135" s="58"/>
      <c r="EI135" s="58"/>
      <c r="EJ135" s="58"/>
      <c r="EK135" s="58"/>
      <c r="EL135" s="58"/>
      <c r="EM135" s="58"/>
      <c r="EN135" s="58"/>
    </row>
    <row r="136" spans="1:144" outlineLevel="1" x14ac:dyDescent="0.2">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8"/>
      <c r="CG136" s="58"/>
      <c r="CH136" s="58"/>
      <c r="CI136" s="58"/>
      <c r="CJ136" s="58"/>
      <c r="CK136" s="58"/>
      <c r="CL136" s="58"/>
      <c r="CM136" s="58"/>
      <c r="CN136" s="58"/>
      <c r="CO136" s="58"/>
      <c r="CP136" s="58"/>
      <c r="CQ136" s="58"/>
      <c r="CR136" s="58"/>
      <c r="CS136" s="58"/>
      <c r="CT136" s="58"/>
      <c r="CU136" s="58"/>
      <c r="CV136" s="58"/>
      <c r="CW136" s="58"/>
      <c r="CX136" s="58"/>
      <c r="CY136" s="58"/>
      <c r="CZ136" s="58"/>
      <c r="DA136" s="58"/>
      <c r="DB136" s="58"/>
      <c r="DC136" s="58"/>
      <c r="DD136" s="58"/>
      <c r="DE136" s="58"/>
      <c r="DF136" s="58"/>
      <c r="DG136" s="58"/>
      <c r="DH136" s="58"/>
      <c r="DI136" s="58"/>
      <c r="DJ136" s="58"/>
      <c r="DK136" s="58"/>
      <c r="DL136" s="58"/>
      <c r="DM136" s="58"/>
      <c r="DN136" s="58"/>
      <c r="DO136" s="58"/>
      <c r="DP136" s="58"/>
      <c r="DQ136" s="58"/>
      <c r="DR136" s="58"/>
      <c r="DS136" s="58"/>
      <c r="DT136" s="58"/>
      <c r="DU136" s="58"/>
      <c r="DV136" s="58"/>
      <c r="DW136" s="58"/>
      <c r="DX136" s="58"/>
      <c r="DY136" s="58"/>
      <c r="DZ136" s="58"/>
      <c r="EA136" s="58"/>
      <c r="EB136" s="58"/>
      <c r="EC136" s="58"/>
      <c r="ED136" s="58"/>
      <c r="EE136" s="58"/>
      <c r="EF136" s="58"/>
      <c r="EG136" s="58"/>
      <c r="EH136" s="58"/>
      <c r="EI136" s="58"/>
      <c r="EJ136" s="58"/>
      <c r="EK136" s="58"/>
      <c r="EL136" s="58"/>
      <c r="EM136" s="58"/>
      <c r="EN136" s="58"/>
    </row>
    <row r="137" spans="1:144" outlineLevel="1" x14ac:dyDescent="0.2">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c r="CH137" s="58"/>
      <c r="CI137" s="58"/>
      <c r="CJ137" s="58"/>
      <c r="CK137" s="58"/>
      <c r="CL137" s="58"/>
      <c r="CM137" s="58"/>
      <c r="CN137" s="58"/>
      <c r="CO137" s="58"/>
      <c r="CP137" s="58"/>
      <c r="CQ137" s="58"/>
      <c r="CR137" s="58"/>
      <c r="CS137" s="58"/>
      <c r="CT137" s="58"/>
      <c r="CU137" s="58"/>
      <c r="CV137" s="58"/>
      <c r="CW137" s="58"/>
      <c r="CX137" s="58"/>
      <c r="CY137" s="58"/>
      <c r="CZ137" s="58"/>
      <c r="DA137" s="58"/>
      <c r="DB137" s="58"/>
      <c r="DC137" s="58"/>
      <c r="DD137" s="58"/>
      <c r="DE137" s="58"/>
      <c r="DF137" s="58"/>
      <c r="DG137" s="58"/>
      <c r="DH137" s="58"/>
      <c r="DI137" s="58"/>
      <c r="DJ137" s="58"/>
      <c r="DK137" s="58"/>
      <c r="DL137" s="58"/>
      <c r="DM137" s="58"/>
      <c r="DN137" s="58"/>
      <c r="DO137" s="58"/>
      <c r="DP137" s="58"/>
      <c r="DQ137" s="58"/>
      <c r="DR137" s="58"/>
      <c r="DS137" s="58"/>
      <c r="DT137" s="58"/>
      <c r="DU137" s="58"/>
      <c r="DV137" s="58"/>
      <c r="DW137" s="58"/>
      <c r="DX137" s="58"/>
      <c r="DY137" s="58"/>
      <c r="DZ137" s="58"/>
      <c r="EA137" s="58"/>
      <c r="EB137" s="58"/>
      <c r="EC137" s="58"/>
      <c r="ED137" s="58"/>
      <c r="EE137" s="58"/>
      <c r="EF137" s="58"/>
      <c r="EG137" s="58"/>
      <c r="EH137" s="58"/>
      <c r="EI137" s="58"/>
      <c r="EJ137" s="58"/>
      <c r="EK137" s="58"/>
      <c r="EL137" s="58"/>
      <c r="EM137" s="58"/>
      <c r="EN137" s="58"/>
    </row>
    <row r="138" spans="1:144" outlineLevel="1" x14ac:dyDescent="0.2">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c r="CG138" s="58"/>
      <c r="CH138" s="58"/>
      <c r="CI138" s="58"/>
      <c r="CJ138" s="58"/>
      <c r="CK138" s="58"/>
      <c r="CL138" s="58"/>
      <c r="CM138" s="58"/>
      <c r="CN138" s="58"/>
      <c r="CO138" s="58"/>
      <c r="CP138" s="58"/>
      <c r="CQ138" s="58"/>
      <c r="CR138" s="58"/>
      <c r="CS138" s="58"/>
      <c r="CT138" s="58"/>
      <c r="CU138" s="58"/>
      <c r="CV138" s="58"/>
      <c r="CW138" s="58"/>
      <c r="CX138" s="58"/>
      <c r="CY138" s="58"/>
      <c r="CZ138" s="58"/>
      <c r="DA138" s="58"/>
      <c r="DB138" s="58"/>
      <c r="DC138" s="58"/>
      <c r="DD138" s="58"/>
      <c r="DE138" s="58"/>
      <c r="DF138" s="58"/>
      <c r="DG138" s="58"/>
      <c r="DH138" s="58"/>
      <c r="DI138" s="58"/>
      <c r="DJ138" s="58"/>
      <c r="DK138" s="58"/>
      <c r="DL138" s="58"/>
      <c r="DM138" s="58"/>
      <c r="DN138" s="58"/>
      <c r="DO138" s="58"/>
      <c r="DP138" s="58"/>
      <c r="DQ138" s="58"/>
      <c r="DR138" s="58"/>
      <c r="DS138" s="58"/>
      <c r="DT138" s="58"/>
      <c r="DU138" s="58"/>
      <c r="DV138" s="58"/>
      <c r="DW138" s="58"/>
      <c r="DX138" s="58"/>
      <c r="DY138" s="58"/>
      <c r="DZ138" s="58"/>
      <c r="EA138" s="58"/>
      <c r="EB138" s="58"/>
      <c r="EC138" s="58"/>
      <c r="ED138" s="58"/>
      <c r="EE138" s="58"/>
      <c r="EF138" s="58"/>
      <c r="EG138" s="58"/>
      <c r="EH138" s="58"/>
      <c r="EI138" s="58"/>
      <c r="EJ138" s="58"/>
      <c r="EK138" s="58"/>
      <c r="EL138" s="58"/>
      <c r="EM138" s="58"/>
      <c r="EN138" s="58"/>
    </row>
    <row r="139" spans="1:144" outlineLevel="1" x14ac:dyDescent="0.2">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c r="CC139" s="58"/>
      <c r="CD139" s="58"/>
      <c r="CE139" s="58"/>
      <c r="CF139" s="58"/>
      <c r="CG139" s="58"/>
      <c r="CH139" s="58"/>
      <c r="CI139" s="58"/>
      <c r="CJ139" s="58"/>
      <c r="CK139" s="58"/>
      <c r="CL139" s="58"/>
      <c r="CM139" s="58"/>
      <c r="CN139" s="58"/>
      <c r="CO139" s="58"/>
      <c r="CP139" s="58"/>
      <c r="CQ139" s="58"/>
      <c r="CR139" s="58"/>
      <c r="CS139" s="58"/>
      <c r="CT139" s="58"/>
      <c r="CU139" s="58"/>
      <c r="CV139" s="58"/>
      <c r="CW139" s="58"/>
      <c r="CX139" s="58"/>
      <c r="CY139" s="58"/>
      <c r="CZ139" s="58"/>
      <c r="DA139" s="58"/>
      <c r="DB139" s="58"/>
      <c r="DC139" s="58"/>
      <c r="DD139" s="58"/>
      <c r="DE139" s="58"/>
      <c r="DF139" s="58"/>
      <c r="DG139" s="58"/>
      <c r="DH139" s="58"/>
      <c r="DI139" s="58"/>
      <c r="DJ139" s="58"/>
      <c r="DK139" s="58"/>
      <c r="DL139" s="58"/>
      <c r="DM139" s="58"/>
      <c r="DN139" s="58"/>
      <c r="DO139" s="58"/>
      <c r="DP139" s="58"/>
      <c r="DQ139" s="58"/>
      <c r="DR139" s="58"/>
      <c r="DS139" s="58"/>
      <c r="DT139" s="58"/>
      <c r="DU139" s="58"/>
      <c r="DV139" s="58"/>
      <c r="DW139" s="58"/>
      <c r="DX139" s="58"/>
      <c r="DY139" s="58"/>
      <c r="DZ139" s="58"/>
      <c r="EA139" s="58"/>
      <c r="EB139" s="58"/>
      <c r="EC139" s="58"/>
      <c r="ED139" s="58"/>
      <c r="EE139" s="58"/>
      <c r="EF139" s="58"/>
      <c r="EG139" s="58"/>
      <c r="EH139" s="58"/>
      <c r="EI139" s="58"/>
      <c r="EJ139" s="58"/>
      <c r="EK139" s="58"/>
      <c r="EL139" s="58"/>
      <c r="EM139" s="58"/>
      <c r="EN139" s="58"/>
    </row>
    <row r="140" spans="1:144" outlineLevel="1" x14ac:dyDescent="0.2">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c r="CH140" s="58"/>
      <c r="CI140" s="58"/>
      <c r="CJ140" s="58"/>
      <c r="CK140" s="58"/>
      <c r="CL140" s="58"/>
      <c r="CM140" s="58"/>
      <c r="CN140" s="58"/>
      <c r="CO140" s="58"/>
      <c r="CP140" s="58"/>
      <c r="CQ140" s="58"/>
      <c r="CR140" s="58"/>
      <c r="CS140" s="58"/>
      <c r="CT140" s="58"/>
      <c r="CU140" s="58"/>
      <c r="CV140" s="58"/>
      <c r="CW140" s="58"/>
      <c r="CX140" s="58"/>
      <c r="CY140" s="58"/>
      <c r="CZ140" s="58"/>
      <c r="DA140" s="58"/>
      <c r="DB140" s="58"/>
      <c r="DC140" s="58"/>
      <c r="DD140" s="58"/>
      <c r="DE140" s="58"/>
      <c r="DF140" s="58"/>
      <c r="DG140" s="58"/>
      <c r="DH140" s="58"/>
      <c r="DI140" s="58"/>
      <c r="DJ140" s="58"/>
      <c r="DK140" s="58"/>
      <c r="DL140" s="58"/>
      <c r="DM140" s="58"/>
      <c r="DN140" s="58"/>
      <c r="DO140" s="58"/>
      <c r="DP140" s="58"/>
      <c r="DQ140" s="58"/>
      <c r="DR140" s="58"/>
      <c r="DS140" s="58"/>
      <c r="DT140" s="58"/>
      <c r="DU140" s="58"/>
      <c r="DV140" s="58"/>
      <c r="DW140" s="58"/>
      <c r="DX140" s="58"/>
      <c r="DY140" s="58"/>
      <c r="DZ140" s="58"/>
      <c r="EA140" s="58"/>
      <c r="EB140" s="58"/>
      <c r="EC140" s="58"/>
      <c r="ED140" s="58"/>
      <c r="EE140" s="58"/>
      <c r="EF140" s="58"/>
      <c r="EG140" s="58"/>
      <c r="EH140" s="58"/>
      <c r="EI140" s="58"/>
      <c r="EJ140" s="58"/>
      <c r="EK140" s="58"/>
      <c r="EL140" s="58"/>
      <c r="EM140" s="58"/>
      <c r="EN140" s="58"/>
    </row>
    <row r="141" spans="1:144" outlineLevel="1" x14ac:dyDescent="0.2">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58"/>
      <c r="DA141" s="58"/>
      <c r="DB141" s="58"/>
      <c r="DC141" s="58"/>
      <c r="DD141" s="58"/>
      <c r="DE141" s="58"/>
      <c r="DF141" s="58"/>
      <c r="DG141" s="58"/>
      <c r="DH141" s="58"/>
      <c r="DI141" s="58"/>
      <c r="DJ141" s="58"/>
      <c r="DK141" s="58"/>
      <c r="DL141" s="58"/>
      <c r="DM141" s="58"/>
      <c r="DN141" s="58"/>
      <c r="DO141" s="58"/>
      <c r="DP141" s="58"/>
      <c r="DQ141" s="58"/>
      <c r="DR141" s="58"/>
      <c r="DS141" s="58"/>
      <c r="DT141" s="58"/>
      <c r="DU141" s="58"/>
      <c r="DV141" s="58"/>
      <c r="DW141" s="58"/>
      <c r="DX141" s="58"/>
      <c r="DY141" s="58"/>
      <c r="DZ141" s="58"/>
      <c r="EA141" s="58"/>
      <c r="EB141" s="58"/>
      <c r="EC141" s="58"/>
      <c r="ED141" s="58"/>
      <c r="EE141" s="58"/>
      <c r="EF141" s="58"/>
      <c r="EG141" s="58"/>
      <c r="EH141" s="58"/>
      <c r="EI141" s="58"/>
      <c r="EJ141" s="58"/>
      <c r="EK141" s="58"/>
      <c r="EL141" s="58"/>
      <c r="EM141" s="58"/>
      <c r="EN141" s="58"/>
    </row>
    <row r="142" spans="1:144" outlineLevel="1" x14ac:dyDescent="0.2">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c r="CH142" s="58"/>
      <c r="CI142" s="58"/>
      <c r="CJ142" s="58"/>
      <c r="CK142" s="58"/>
      <c r="CL142" s="58"/>
      <c r="CM142" s="58"/>
      <c r="CN142" s="58"/>
      <c r="CO142" s="58"/>
      <c r="CP142" s="58"/>
      <c r="CQ142" s="58"/>
      <c r="CR142" s="58"/>
      <c r="CS142" s="58"/>
      <c r="CT142" s="58"/>
      <c r="CU142" s="58"/>
      <c r="CV142" s="58"/>
      <c r="CW142" s="58"/>
      <c r="CX142" s="58"/>
      <c r="CY142" s="58"/>
      <c r="CZ142" s="58"/>
      <c r="DA142" s="58"/>
      <c r="DB142" s="58"/>
      <c r="DC142" s="58"/>
      <c r="DD142" s="58"/>
      <c r="DE142" s="58"/>
      <c r="DF142" s="58"/>
      <c r="DG142" s="58"/>
      <c r="DH142" s="58"/>
      <c r="DI142" s="58"/>
      <c r="DJ142" s="58"/>
      <c r="DK142" s="58"/>
      <c r="DL142" s="58"/>
      <c r="DM142" s="58"/>
      <c r="DN142" s="58"/>
      <c r="DO142" s="58"/>
      <c r="DP142" s="58"/>
      <c r="DQ142" s="58"/>
      <c r="DR142" s="58"/>
      <c r="DS142" s="58"/>
      <c r="DT142" s="58"/>
      <c r="DU142" s="58"/>
      <c r="DV142" s="58"/>
      <c r="DW142" s="58"/>
      <c r="DX142" s="58"/>
      <c r="DY142" s="58"/>
      <c r="DZ142" s="58"/>
      <c r="EA142" s="58"/>
      <c r="EB142" s="58"/>
      <c r="EC142" s="58"/>
      <c r="ED142" s="58"/>
      <c r="EE142" s="58"/>
      <c r="EF142" s="58"/>
      <c r="EG142" s="58"/>
      <c r="EH142" s="58"/>
      <c r="EI142" s="58"/>
      <c r="EJ142" s="58"/>
      <c r="EK142" s="58"/>
      <c r="EL142" s="58"/>
      <c r="EM142" s="58"/>
      <c r="EN142" s="58"/>
    </row>
    <row r="143" spans="1:144" x14ac:dyDescent="0.2">
      <c r="A143" s="74"/>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c r="CB143" s="58"/>
      <c r="CC143" s="58"/>
      <c r="CD143" s="58"/>
      <c r="CE143" s="58"/>
      <c r="CF143" s="58"/>
      <c r="CG143" s="58"/>
      <c r="CH143" s="58"/>
      <c r="CI143" s="58"/>
      <c r="CJ143" s="58"/>
      <c r="CK143" s="58"/>
      <c r="CL143" s="58"/>
      <c r="CM143" s="58"/>
      <c r="CN143" s="58"/>
      <c r="CO143" s="58"/>
      <c r="CP143" s="58"/>
      <c r="CQ143" s="58"/>
      <c r="CR143" s="58"/>
      <c r="CS143" s="58"/>
      <c r="CT143" s="58"/>
      <c r="CU143" s="58"/>
      <c r="CV143" s="58"/>
      <c r="CW143" s="58"/>
      <c r="CX143" s="58"/>
      <c r="CY143" s="58"/>
      <c r="CZ143" s="58"/>
      <c r="DA143" s="58"/>
      <c r="DB143" s="58"/>
      <c r="DC143" s="58"/>
      <c r="DD143" s="58"/>
      <c r="DE143" s="58"/>
      <c r="DF143" s="58"/>
      <c r="DG143" s="58"/>
      <c r="DH143" s="58"/>
      <c r="DI143" s="58"/>
      <c r="DJ143" s="58"/>
      <c r="DK143" s="58"/>
      <c r="DL143" s="58"/>
      <c r="DM143" s="58"/>
      <c r="DN143" s="58"/>
      <c r="DO143" s="58"/>
      <c r="DP143" s="58"/>
      <c r="DQ143" s="58"/>
      <c r="DR143" s="58"/>
      <c r="DS143" s="58"/>
      <c r="DT143" s="58"/>
      <c r="DU143" s="58"/>
      <c r="DV143" s="58"/>
      <c r="DW143" s="58"/>
      <c r="DX143" s="58"/>
      <c r="DY143" s="58"/>
      <c r="DZ143" s="58"/>
      <c r="EA143" s="58"/>
      <c r="EB143" s="58"/>
      <c r="EC143" s="58"/>
      <c r="ED143" s="58"/>
      <c r="EE143" s="58"/>
      <c r="EF143" s="58"/>
      <c r="EG143" s="58"/>
      <c r="EH143" s="58"/>
      <c r="EI143" s="58"/>
      <c r="EJ143" s="58"/>
      <c r="EK143" s="58"/>
      <c r="EL143" s="58"/>
      <c r="EM143" s="58"/>
      <c r="EN143" s="58"/>
    </row>
    <row r="144" spans="1:144" x14ac:dyDescent="0.2">
      <c r="A144" s="11" t="s">
        <v>173</v>
      </c>
      <c r="AQ144" s="58" t="s">
        <v>208</v>
      </c>
      <c r="AR144" s="58"/>
      <c r="AS144" s="58"/>
      <c r="AT144" s="58">
        <v>10</v>
      </c>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c r="CB144" s="58"/>
      <c r="CC144" s="58"/>
      <c r="CD144" s="58"/>
      <c r="CE144" s="58"/>
      <c r="CF144" s="58"/>
      <c r="CG144" s="58"/>
      <c r="CH144" s="58"/>
      <c r="CI144" s="58"/>
      <c r="CJ144" s="58"/>
      <c r="CK144" s="58"/>
      <c r="CL144" s="58"/>
      <c r="CM144" s="58"/>
      <c r="CN144" s="58"/>
      <c r="CO144" s="58"/>
      <c r="CP144" s="58"/>
      <c r="CQ144" s="58"/>
      <c r="CR144" s="58"/>
      <c r="CS144" s="58"/>
      <c r="CT144" s="58"/>
      <c r="CU144" s="58"/>
      <c r="CV144" s="58"/>
      <c r="CW144" s="58"/>
      <c r="CX144" s="58"/>
      <c r="CY144" s="58"/>
      <c r="CZ144" s="58"/>
      <c r="DA144" s="58"/>
      <c r="DB144" s="58"/>
      <c r="DC144" s="58"/>
      <c r="DD144" s="58"/>
      <c r="DE144" s="58"/>
      <c r="DF144" s="58"/>
      <c r="DG144" s="58"/>
      <c r="DH144" s="58"/>
      <c r="DI144" s="58"/>
      <c r="DJ144" s="58"/>
      <c r="DK144" s="58"/>
      <c r="DL144" s="58"/>
      <c r="DM144" s="58"/>
      <c r="DN144" s="58"/>
      <c r="DO144" s="58"/>
      <c r="DP144" s="58"/>
      <c r="DQ144" s="58"/>
      <c r="DR144" s="58"/>
      <c r="DS144" s="58"/>
      <c r="DT144" s="58"/>
      <c r="DU144" s="58"/>
      <c r="DV144" s="58"/>
      <c r="DW144" s="58"/>
      <c r="DX144" s="58"/>
      <c r="DY144" s="58"/>
      <c r="DZ144" s="58"/>
      <c r="EA144" s="58"/>
      <c r="EB144" s="58"/>
      <c r="EC144" s="58"/>
      <c r="ED144" s="58"/>
      <c r="EE144" s="58"/>
      <c r="EF144" s="58"/>
      <c r="EG144" s="58"/>
      <c r="EH144" s="58"/>
      <c r="EI144" s="58"/>
      <c r="EJ144" s="58"/>
      <c r="EK144" s="58"/>
      <c r="EL144" s="58"/>
      <c r="EM144" s="58"/>
      <c r="EN144" s="58"/>
    </row>
    <row r="145" spans="5:144" outlineLevel="1" x14ac:dyDescent="0.2">
      <c r="E145" s="25" t="s">
        <v>207</v>
      </c>
      <c r="F145" s="57">
        <f>$AT$144/20</f>
        <v>0.5</v>
      </c>
      <c r="AQ145" s="58" t="s">
        <v>188</v>
      </c>
      <c r="AR145" s="58">
        <v>0</v>
      </c>
      <c r="AS145" s="58">
        <v>0.01</v>
      </c>
      <c r="AT145" s="58">
        <v>0.02</v>
      </c>
      <c r="AU145" s="58">
        <v>0.03</v>
      </c>
      <c r="AV145" s="58">
        <v>0.04</v>
      </c>
      <c r="AW145" s="58">
        <v>0.05</v>
      </c>
      <c r="AX145" s="58">
        <v>6.0000000000000005E-2</v>
      </c>
      <c r="AY145" s="58">
        <v>7.0000000000000007E-2</v>
      </c>
      <c r="AZ145" s="58">
        <v>0.08</v>
      </c>
      <c r="BA145" s="58">
        <v>0.09</v>
      </c>
      <c r="BB145" s="58">
        <v>9.9999999999999992E-2</v>
      </c>
      <c r="BC145" s="58">
        <v>0.10999999999999999</v>
      </c>
      <c r="BD145" s="58">
        <v>0.11999999999999998</v>
      </c>
      <c r="BE145" s="58">
        <v>0.12999999999999998</v>
      </c>
      <c r="BF145" s="58">
        <v>0.13999999999999999</v>
      </c>
      <c r="BG145" s="58">
        <v>0.15</v>
      </c>
      <c r="BH145" s="58">
        <v>0.16</v>
      </c>
      <c r="BI145" s="58">
        <v>0.17</v>
      </c>
      <c r="BJ145" s="58">
        <v>0.18000000000000002</v>
      </c>
      <c r="BK145" s="58">
        <v>0.19000000000000003</v>
      </c>
      <c r="BL145" s="58">
        <v>0.20000000000000004</v>
      </c>
      <c r="BM145" s="58">
        <v>0.21000000000000005</v>
      </c>
      <c r="BN145" s="58">
        <v>0.22000000000000006</v>
      </c>
      <c r="BO145" s="58">
        <v>0.23000000000000007</v>
      </c>
      <c r="BP145" s="58">
        <v>0.24000000000000007</v>
      </c>
      <c r="BQ145" s="58">
        <v>0.25000000000000006</v>
      </c>
      <c r="BR145" s="58">
        <v>0.26000000000000006</v>
      </c>
      <c r="BS145" s="58">
        <v>0.27000000000000007</v>
      </c>
      <c r="BT145" s="58">
        <v>0.28000000000000008</v>
      </c>
      <c r="BU145" s="58">
        <v>0.29000000000000009</v>
      </c>
      <c r="BV145" s="58">
        <v>0.3000000000000001</v>
      </c>
      <c r="BW145" s="58">
        <v>0.31000000000000011</v>
      </c>
      <c r="BX145" s="58">
        <v>0.32000000000000012</v>
      </c>
      <c r="BY145" s="58">
        <v>0.33000000000000013</v>
      </c>
      <c r="BZ145" s="58">
        <v>0.34000000000000014</v>
      </c>
      <c r="CA145" s="58">
        <v>0.35000000000000014</v>
      </c>
      <c r="CB145" s="58">
        <v>0.36000000000000015</v>
      </c>
      <c r="CC145" s="58">
        <v>0.37000000000000016</v>
      </c>
      <c r="CD145" s="58">
        <v>0.38000000000000017</v>
      </c>
      <c r="CE145" s="58">
        <v>0.39000000000000018</v>
      </c>
      <c r="CF145" s="58">
        <v>0.40000000000000019</v>
      </c>
      <c r="CG145" s="58">
        <v>0.4100000000000002</v>
      </c>
      <c r="CH145" s="58">
        <v>0.42000000000000021</v>
      </c>
      <c r="CI145" s="58">
        <v>0.43000000000000022</v>
      </c>
      <c r="CJ145" s="58">
        <v>0.44000000000000022</v>
      </c>
      <c r="CK145" s="58">
        <v>0.45000000000000023</v>
      </c>
      <c r="CL145" s="58">
        <v>0.46000000000000024</v>
      </c>
      <c r="CM145" s="58">
        <v>0.47000000000000025</v>
      </c>
      <c r="CN145" s="58">
        <v>0.48000000000000026</v>
      </c>
      <c r="CO145" s="58">
        <v>0.49000000000000027</v>
      </c>
      <c r="CP145" s="58">
        <v>0.50000000000000022</v>
      </c>
      <c r="CQ145" s="58">
        <v>0.51000000000000023</v>
      </c>
      <c r="CR145" s="58">
        <v>0.52000000000000024</v>
      </c>
      <c r="CS145" s="58">
        <v>0.53000000000000025</v>
      </c>
      <c r="CT145" s="58">
        <v>0.54000000000000026</v>
      </c>
      <c r="CU145" s="58">
        <v>0.55000000000000027</v>
      </c>
      <c r="CV145" s="58">
        <v>0.56000000000000028</v>
      </c>
      <c r="CW145" s="58">
        <v>0.57000000000000028</v>
      </c>
      <c r="CX145" s="58">
        <v>0.58000000000000029</v>
      </c>
      <c r="CY145" s="58">
        <v>0.5900000000000003</v>
      </c>
      <c r="CZ145" s="58">
        <v>0.60000000000000031</v>
      </c>
      <c r="DA145" s="58">
        <v>0.61000000000000032</v>
      </c>
      <c r="DB145" s="58">
        <v>0.62000000000000033</v>
      </c>
      <c r="DC145" s="58">
        <v>0.63000000000000034</v>
      </c>
      <c r="DD145" s="58">
        <v>0.64000000000000035</v>
      </c>
      <c r="DE145" s="58">
        <v>0.65000000000000036</v>
      </c>
      <c r="DF145" s="58">
        <v>0.66000000000000036</v>
      </c>
      <c r="DG145" s="58">
        <v>0.67000000000000037</v>
      </c>
      <c r="DH145" s="58">
        <v>0.68000000000000038</v>
      </c>
      <c r="DI145" s="58">
        <v>0.69000000000000039</v>
      </c>
      <c r="DJ145" s="58">
        <v>0.7000000000000004</v>
      </c>
      <c r="DK145" s="58">
        <v>0.71000000000000041</v>
      </c>
      <c r="DL145" s="58">
        <v>0.72000000000000042</v>
      </c>
      <c r="DM145" s="58">
        <v>0.73000000000000043</v>
      </c>
      <c r="DN145" s="58">
        <v>0.74000000000000044</v>
      </c>
      <c r="DO145" s="58">
        <v>0.75000000000000044</v>
      </c>
      <c r="DP145" s="58">
        <v>0.76000000000000045</v>
      </c>
      <c r="DQ145" s="58">
        <v>0.77000000000000046</v>
      </c>
      <c r="DR145" s="58">
        <v>0.78000000000000047</v>
      </c>
      <c r="DS145" s="58">
        <v>0.79000000000000048</v>
      </c>
      <c r="DT145" s="58">
        <v>0.80000000000000049</v>
      </c>
      <c r="DU145" s="58">
        <v>0.8100000000000005</v>
      </c>
      <c r="DV145" s="58">
        <v>0.82000000000000051</v>
      </c>
      <c r="DW145" s="58">
        <v>0.83000000000000052</v>
      </c>
      <c r="DX145" s="58">
        <v>0.84000000000000052</v>
      </c>
      <c r="DY145" s="58">
        <v>0.85000000000000053</v>
      </c>
      <c r="DZ145" s="58">
        <v>0.86000000000000054</v>
      </c>
      <c r="EA145" s="58">
        <v>0.87000000000000055</v>
      </c>
      <c r="EB145" s="58">
        <v>0.88000000000000056</v>
      </c>
      <c r="EC145" s="58">
        <v>0.89000000000000057</v>
      </c>
      <c r="ED145" s="58">
        <v>0.90000000000000058</v>
      </c>
      <c r="EE145" s="58">
        <v>0.91000000000000059</v>
      </c>
      <c r="EF145" s="58">
        <v>0.9200000000000006</v>
      </c>
      <c r="EG145" s="58">
        <v>0.9300000000000006</v>
      </c>
      <c r="EH145" s="58">
        <v>0.94000000000000061</v>
      </c>
      <c r="EI145" s="58">
        <v>0.95000000000000062</v>
      </c>
      <c r="EJ145" s="58">
        <v>0.96000000000000063</v>
      </c>
      <c r="EK145" s="58">
        <v>0.97000000000000064</v>
      </c>
      <c r="EL145" s="58">
        <v>0.98000000000000065</v>
      </c>
      <c r="EM145" s="58">
        <v>0.99000000000000066</v>
      </c>
      <c r="EN145" s="58">
        <v>1.0000000000000007</v>
      </c>
    </row>
    <row r="146" spans="5:144" outlineLevel="1" x14ac:dyDescent="0.2">
      <c r="AQ146" s="58" t="s">
        <v>209</v>
      </c>
      <c r="AR146" s="58">
        <v>1</v>
      </c>
      <c r="AS146" s="58">
        <v>1</v>
      </c>
      <c r="AT146" s="58">
        <v>0.96666666666666656</v>
      </c>
      <c r="AU146" s="58">
        <v>0.95555555555555549</v>
      </c>
      <c r="AV146" s="58">
        <v>0.94444444444444442</v>
      </c>
      <c r="AW146" s="58">
        <v>0.94444444444444442</v>
      </c>
      <c r="AX146" s="58">
        <v>0.93333333333333335</v>
      </c>
      <c r="AY146" s="58">
        <v>0.92222222222222228</v>
      </c>
      <c r="AZ146" s="58">
        <v>0.91111111111111098</v>
      </c>
      <c r="BA146" s="58">
        <v>0.89999999999999991</v>
      </c>
      <c r="BB146" s="58">
        <v>0.88888888888888884</v>
      </c>
      <c r="BC146" s="58">
        <v>0.88888888888888884</v>
      </c>
      <c r="BD146" s="58">
        <v>0.88888888888888884</v>
      </c>
      <c r="BE146" s="58">
        <v>0.88888888888888884</v>
      </c>
      <c r="BF146" s="58">
        <v>0.88888888888888884</v>
      </c>
      <c r="BG146" s="58">
        <v>0.88888888888888884</v>
      </c>
      <c r="BH146" s="58">
        <v>0.88888888888888884</v>
      </c>
      <c r="BI146" s="58">
        <v>0.88888888888888884</v>
      </c>
      <c r="BJ146" s="58">
        <v>0.88888888888888884</v>
      </c>
      <c r="BK146" s="58">
        <v>0.88888888888888884</v>
      </c>
      <c r="BL146" s="58">
        <v>0.88888888888888884</v>
      </c>
      <c r="BM146" s="58">
        <v>0.88888888888888884</v>
      </c>
      <c r="BN146" s="58">
        <v>0.88888888888888884</v>
      </c>
      <c r="BO146" s="58">
        <v>0.88888888888888884</v>
      </c>
      <c r="BP146" s="58">
        <v>0.88888888888888884</v>
      </c>
      <c r="BQ146" s="58">
        <v>0.88888888888888884</v>
      </c>
      <c r="BR146" s="58">
        <v>0.88888888888888884</v>
      </c>
      <c r="BS146" s="58">
        <v>0.88888888888888884</v>
      </c>
      <c r="BT146" s="58">
        <v>0.88888888888888884</v>
      </c>
      <c r="BU146" s="58">
        <v>0.88888888888888884</v>
      </c>
      <c r="BV146" s="58">
        <v>0.88888888888888884</v>
      </c>
      <c r="BW146" s="58">
        <v>0.88888888888888884</v>
      </c>
      <c r="BX146" s="58">
        <v>0.88888888888888884</v>
      </c>
      <c r="BY146" s="58">
        <v>0.88888888888888884</v>
      </c>
      <c r="BZ146" s="58">
        <v>0.88888888888888884</v>
      </c>
      <c r="CA146" s="58">
        <v>0.88888888888888884</v>
      </c>
      <c r="CB146" s="58">
        <v>0.85555555555555562</v>
      </c>
      <c r="CC146" s="58">
        <v>0.8222222222222223</v>
      </c>
      <c r="CD146" s="58">
        <v>0.78888888888888886</v>
      </c>
      <c r="CE146" s="58">
        <v>0.75555555555555554</v>
      </c>
      <c r="CF146" s="58">
        <v>0.72222222222222221</v>
      </c>
      <c r="CG146" s="58">
        <v>0.72222222222222221</v>
      </c>
      <c r="CH146" s="58">
        <v>0.72222222222222221</v>
      </c>
      <c r="CI146" s="58">
        <v>0.72222222222222221</v>
      </c>
      <c r="CJ146" s="58">
        <v>0.72222222222222221</v>
      </c>
      <c r="CK146" s="58">
        <v>0.72222222222222221</v>
      </c>
      <c r="CL146" s="58">
        <v>0.72222222222222221</v>
      </c>
      <c r="CM146" s="58">
        <v>0.72222222222222221</v>
      </c>
      <c r="CN146" s="58">
        <v>0.72222222222222221</v>
      </c>
      <c r="CO146" s="58">
        <v>0.72222222222222221</v>
      </c>
      <c r="CP146" s="58">
        <v>0.72222222222222221</v>
      </c>
      <c r="CQ146" s="58">
        <v>0.72222222222222221</v>
      </c>
      <c r="CR146" s="58">
        <v>0.72222222222222221</v>
      </c>
      <c r="CS146" s="58">
        <v>0.72222222222222221</v>
      </c>
      <c r="CT146" s="58">
        <v>0.72222222222222221</v>
      </c>
      <c r="CU146" s="58">
        <v>0.72222222222222221</v>
      </c>
      <c r="CV146" s="58">
        <v>0.72222222222222221</v>
      </c>
      <c r="CW146" s="58">
        <v>0.72222222222222221</v>
      </c>
      <c r="CX146" s="58">
        <v>0.72222222222222221</v>
      </c>
      <c r="CY146" s="58">
        <v>0.72222222222222221</v>
      </c>
      <c r="CZ146" s="58">
        <v>0.72222222222222221</v>
      </c>
      <c r="DA146" s="58">
        <v>0.72222222222222221</v>
      </c>
      <c r="DB146" s="58">
        <v>0.72222222222222221</v>
      </c>
      <c r="DC146" s="58">
        <v>0.72222222222222221</v>
      </c>
      <c r="DD146" s="58">
        <v>0.7</v>
      </c>
      <c r="DE146" s="58">
        <v>0.6777777777777777</v>
      </c>
      <c r="DF146" s="58">
        <v>0.65555555555555556</v>
      </c>
      <c r="DG146" s="58">
        <v>0.6333333333333333</v>
      </c>
      <c r="DH146" s="58">
        <v>0.60000000000000009</v>
      </c>
      <c r="DI146" s="58">
        <v>0.58888888888888891</v>
      </c>
      <c r="DJ146" s="58">
        <v>0.57777777777777783</v>
      </c>
      <c r="DK146" s="58">
        <v>0.56666666666666665</v>
      </c>
      <c r="DL146" s="58">
        <v>0.55555555555555558</v>
      </c>
      <c r="DM146" s="58">
        <v>0.55555555555555558</v>
      </c>
      <c r="DN146" s="58">
        <v>0.55555555555555558</v>
      </c>
      <c r="DO146" s="58">
        <v>0.55555555555555558</v>
      </c>
      <c r="DP146" s="58">
        <v>0.55555555555555558</v>
      </c>
      <c r="DQ146" s="58">
        <v>0.55555555555555558</v>
      </c>
      <c r="DR146" s="58">
        <v>0.54444444444444451</v>
      </c>
      <c r="DS146" s="58">
        <v>0.53333333333333333</v>
      </c>
      <c r="DT146" s="58">
        <v>0.52222222222222225</v>
      </c>
      <c r="DU146" s="58">
        <v>0.51111111111111107</v>
      </c>
      <c r="DV146" s="58">
        <v>0.5</v>
      </c>
      <c r="DW146" s="58">
        <v>0.5</v>
      </c>
      <c r="DX146" s="58">
        <v>0.5</v>
      </c>
      <c r="DY146" s="58">
        <v>0.5</v>
      </c>
      <c r="DZ146" s="58">
        <v>0.5</v>
      </c>
      <c r="EA146" s="58">
        <v>0.5</v>
      </c>
      <c r="EB146" s="58">
        <v>0.48888888888888893</v>
      </c>
      <c r="EC146" s="58">
        <v>0.47777777777777775</v>
      </c>
      <c r="ED146" s="58">
        <v>0.46666666666666667</v>
      </c>
      <c r="EE146" s="58">
        <v>0.45555555555555549</v>
      </c>
      <c r="EF146" s="58">
        <v>0.44444444444444442</v>
      </c>
      <c r="EG146" s="58">
        <v>0.44444444444444442</v>
      </c>
      <c r="EH146" s="58">
        <v>0.44444444444444442</v>
      </c>
      <c r="EI146" s="58">
        <v>0.44444444444444442</v>
      </c>
      <c r="EJ146" s="58">
        <v>0.43333333333333335</v>
      </c>
      <c r="EK146" s="58">
        <v>0.4</v>
      </c>
      <c r="EL146" s="58">
        <v>0.31111111111111112</v>
      </c>
      <c r="EM146" s="58">
        <v>0.27777777777777779</v>
      </c>
      <c r="EN146" s="58">
        <v>0</v>
      </c>
    </row>
    <row r="147" spans="5:144" outlineLevel="1" x14ac:dyDescent="0.2">
      <c r="AQ147" s="58" t="s">
        <v>210</v>
      </c>
      <c r="AR147" s="58">
        <v>0</v>
      </c>
      <c r="AS147" s="58">
        <v>0.83333333333333337</v>
      </c>
      <c r="AT147" s="58">
        <v>0.69561403508771924</v>
      </c>
      <c r="AU147" s="58">
        <v>0.87543859649122802</v>
      </c>
      <c r="AV147" s="58">
        <v>0.89210526315789473</v>
      </c>
      <c r="AW147" s="58">
        <v>0.90175438596491231</v>
      </c>
      <c r="AX147" s="58">
        <v>0.9096491228070176</v>
      </c>
      <c r="AY147" s="58">
        <v>0.91666666666666663</v>
      </c>
      <c r="AZ147" s="58">
        <v>0.92368421052631577</v>
      </c>
      <c r="BA147" s="58">
        <v>0.92982456140350878</v>
      </c>
      <c r="BB147" s="58">
        <v>0.93596491228070178</v>
      </c>
      <c r="BC147" s="58">
        <v>0.94035087719298249</v>
      </c>
      <c r="BD147" s="58">
        <v>0.94473684210526321</v>
      </c>
      <c r="BE147" s="58">
        <v>0.94912280701754392</v>
      </c>
      <c r="BF147" s="58">
        <v>0.95087719298245621</v>
      </c>
      <c r="BG147" s="58">
        <v>0.95350877192982464</v>
      </c>
      <c r="BH147" s="58">
        <v>0.95614035087719296</v>
      </c>
      <c r="BI147" s="58">
        <v>0.95964912280701764</v>
      </c>
      <c r="BJ147" s="58">
        <v>0.96228070175438596</v>
      </c>
      <c r="BK147" s="58">
        <v>0.96491228070175439</v>
      </c>
      <c r="BL147" s="58">
        <v>0.96666666666666667</v>
      </c>
      <c r="BM147" s="58">
        <v>0.9692982456140351</v>
      </c>
      <c r="BN147" s="58">
        <v>0.97105263157894739</v>
      </c>
      <c r="BO147" s="58">
        <v>0.97192982456140353</v>
      </c>
      <c r="BP147" s="58">
        <v>0.97280701754385968</v>
      </c>
      <c r="BQ147" s="58">
        <v>0.97368421052631582</v>
      </c>
      <c r="BR147" s="58">
        <v>0.97368421052631582</v>
      </c>
      <c r="BS147" s="58">
        <v>0.97368421052631582</v>
      </c>
      <c r="BT147" s="58">
        <v>0.97368421052631582</v>
      </c>
      <c r="BU147" s="58">
        <v>0.97456140350877185</v>
      </c>
      <c r="BV147" s="58">
        <v>0.9754385964912281</v>
      </c>
      <c r="BW147" s="58">
        <v>0.97631578947368414</v>
      </c>
      <c r="BX147" s="58">
        <v>0.97719298245614039</v>
      </c>
      <c r="BY147" s="58">
        <v>0.97807017543859653</v>
      </c>
      <c r="BZ147" s="58">
        <v>0.97807017543859653</v>
      </c>
      <c r="CA147" s="58">
        <v>0.97807017543859653</v>
      </c>
      <c r="CB147" s="58">
        <v>0.97894736842105257</v>
      </c>
      <c r="CC147" s="58">
        <v>0.97982456140350882</v>
      </c>
      <c r="CD147" s="58">
        <v>0.98070175438596485</v>
      </c>
      <c r="CE147" s="58">
        <v>0.98157894736842111</v>
      </c>
      <c r="CF147" s="58">
        <v>0.98333333333333328</v>
      </c>
      <c r="CG147" s="58">
        <v>0.98421052631578954</v>
      </c>
      <c r="CH147" s="58">
        <v>0.98508771929824557</v>
      </c>
      <c r="CI147" s="58">
        <v>0.98596491228070182</v>
      </c>
      <c r="CJ147" s="58">
        <v>0.98684210526315785</v>
      </c>
      <c r="CK147" s="58">
        <v>0.98684210526315785</v>
      </c>
      <c r="CL147" s="58">
        <v>0.987719298245614</v>
      </c>
      <c r="CM147" s="58">
        <v>0.98859649122807025</v>
      </c>
      <c r="CN147" s="58">
        <v>0.98947368421052628</v>
      </c>
      <c r="CO147" s="58">
        <v>0.99122807017543857</v>
      </c>
      <c r="CP147" s="58">
        <v>0.99298245614035086</v>
      </c>
      <c r="CQ147" s="58">
        <v>0.993859649122807</v>
      </c>
      <c r="CR147" s="58">
        <v>0.99473684210526325</v>
      </c>
      <c r="CS147" s="58">
        <v>0.99561403508771928</v>
      </c>
      <c r="CT147" s="58">
        <v>0.99561403508771928</v>
      </c>
      <c r="CU147" s="58">
        <v>0.99561403508771928</v>
      </c>
      <c r="CV147" s="58">
        <v>0.99561403508771928</v>
      </c>
      <c r="CW147" s="58">
        <v>0.99561403508771928</v>
      </c>
      <c r="CX147" s="58">
        <v>0.99561403508771928</v>
      </c>
      <c r="CY147" s="58">
        <v>0.99649122807017543</v>
      </c>
      <c r="CZ147" s="58">
        <v>0.99736842105263157</v>
      </c>
      <c r="DA147" s="58">
        <v>0.99824561403508771</v>
      </c>
      <c r="DB147" s="58">
        <v>0.99912280701754386</v>
      </c>
      <c r="DC147" s="58">
        <v>1</v>
      </c>
      <c r="DD147" s="58">
        <v>1</v>
      </c>
      <c r="DE147" s="58">
        <v>1</v>
      </c>
      <c r="DF147" s="58">
        <v>1</v>
      </c>
      <c r="DG147" s="58">
        <v>1</v>
      </c>
      <c r="DH147" s="58">
        <v>1</v>
      </c>
      <c r="DI147" s="58">
        <v>1</v>
      </c>
      <c r="DJ147" s="58">
        <v>1</v>
      </c>
      <c r="DK147" s="58">
        <v>1</v>
      </c>
      <c r="DL147" s="58">
        <v>1</v>
      </c>
      <c r="DM147" s="58">
        <v>1</v>
      </c>
      <c r="DN147" s="58">
        <v>1</v>
      </c>
      <c r="DO147" s="58">
        <v>1</v>
      </c>
      <c r="DP147" s="58">
        <v>1</v>
      </c>
      <c r="DQ147" s="58">
        <v>1</v>
      </c>
      <c r="DR147" s="58">
        <v>1</v>
      </c>
      <c r="DS147" s="58">
        <v>1</v>
      </c>
      <c r="DT147" s="58">
        <v>1</v>
      </c>
      <c r="DU147" s="58">
        <v>1</v>
      </c>
      <c r="DV147" s="58">
        <v>1</v>
      </c>
      <c r="DW147" s="58">
        <v>1</v>
      </c>
      <c r="DX147" s="58">
        <v>1</v>
      </c>
      <c r="DY147" s="58">
        <v>1</v>
      </c>
      <c r="DZ147" s="58">
        <v>1</v>
      </c>
      <c r="EA147" s="58">
        <v>1</v>
      </c>
      <c r="EB147" s="58">
        <v>1</v>
      </c>
      <c r="EC147" s="58">
        <v>1</v>
      </c>
      <c r="ED147" s="58">
        <v>1</v>
      </c>
      <c r="EE147" s="58">
        <v>1</v>
      </c>
      <c r="EF147" s="58">
        <v>1</v>
      </c>
      <c r="EG147" s="58">
        <v>1</v>
      </c>
      <c r="EH147" s="58">
        <v>1</v>
      </c>
      <c r="EI147" s="58">
        <v>1</v>
      </c>
      <c r="EJ147" s="58">
        <v>1</v>
      </c>
      <c r="EK147" s="58">
        <v>1</v>
      </c>
      <c r="EL147" s="58">
        <v>1</v>
      </c>
      <c r="EM147" s="58">
        <v>1</v>
      </c>
      <c r="EN147" s="58">
        <v>1</v>
      </c>
    </row>
    <row r="148" spans="5:144" outlineLevel="1" x14ac:dyDescent="0.2">
      <c r="AQ148" s="58" t="str">
        <f xml:space="preserve"> TEXT($F$145,"0%") &amp; " Wtd.Avg."</f>
        <v>50% Wtd.Avg.</v>
      </c>
      <c r="AR148" s="58">
        <f>$F$145*AR146+(1-$F$145)*AR147</f>
        <v>0.5</v>
      </c>
      <c r="AS148" s="58">
        <f>$F$145*AS146+(1-$F$145)*AS147</f>
        <v>0.91666666666666674</v>
      </c>
      <c r="AT148" s="58">
        <f>$F$145*AT146+(1-$F$145)*AT147</f>
        <v>0.83114035087719285</v>
      </c>
      <c r="AU148" s="58">
        <f t="shared" ref="AU148:DF148" si="9">$F$145*AU146+(1-$F$145)*AU147</f>
        <v>0.91549707602339181</v>
      </c>
      <c r="AV148" s="58">
        <f t="shared" si="9"/>
        <v>0.91827485380116958</v>
      </c>
      <c r="AW148" s="58">
        <f t="shared" si="9"/>
        <v>0.92309941520467831</v>
      </c>
      <c r="AX148" s="58">
        <f t="shared" si="9"/>
        <v>0.92149122807017547</v>
      </c>
      <c r="AY148" s="58">
        <f t="shared" si="9"/>
        <v>0.91944444444444451</v>
      </c>
      <c r="AZ148" s="58">
        <f t="shared" si="9"/>
        <v>0.91739766081871332</v>
      </c>
      <c r="BA148" s="58">
        <f t="shared" si="9"/>
        <v>0.91491228070175434</v>
      </c>
      <c r="BB148" s="58">
        <f t="shared" si="9"/>
        <v>0.91242690058479536</v>
      </c>
      <c r="BC148" s="58">
        <f t="shared" si="9"/>
        <v>0.91461988304093567</v>
      </c>
      <c r="BD148" s="58">
        <f t="shared" si="9"/>
        <v>0.91681286549707597</v>
      </c>
      <c r="BE148" s="58">
        <f t="shared" si="9"/>
        <v>0.91900584795321638</v>
      </c>
      <c r="BF148" s="58">
        <f t="shared" si="9"/>
        <v>0.91988304093567252</v>
      </c>
      <c r="BG148" s="58">
        <f t="shared" si="9"/>
        <v>0.92119883040935679</v>
      </c>
      <c r="BH148" s="58">
        <f t="shared" si="9"/>
        <v>0.92251461988304095</v>
      </c>
      <c r="BI148" s="58">
        <f t="shared" si="9"/>
        <v>0.92426900584795324</v>
      </c>
      <c r="BJ148" s="58">
        <f t="shared" si="9"/>
        <v>0.9255847953216374</v>
      </c>
      <c r="BK148" s="58">
        <f t="shared" si="9"/>
        <v>0.92690058479532156</v>
      </c>
      <c r="BL148" s="58">
        <f t="shared" si="9"/>
        <v>0.92777777777777781</v>
      </c>
      <c r="BM148" s="58">
        <f t="shared" si="9"/>
        <v>0.92909356725146197</v>
      </c>
      <c r="BN148" s="58">
        <f t="shared" si="9"/>
        <v>0.92997076023391811</v>
      </c>
      <c r="BO148" s="58">
        <f t="shared" si="9"/>
        <v>0.93040935672514613</v>
      </c>
      <c r="BP148" s="58">
        <f t="shared" si="9"/>
        <v>0.93084795321637426</v>
      </c>
      <c r="BQ148" s="58">
        <f t="shared" si="9"/>
        <v>0.93128654970760238</v>
      </c>
      <c r="BR148" s="58">
        <f t="shared" si="9"/>
        <v>0.93128654970760238</v>
      </c>
      <c r="BS148" s="58">
        <f t="shared" si="9"/>
        <v>0.93128654970760238</v>
      </c>
      <c r="BT148" s="58">
        <f t="shared" si="9"/>
        <v>0.93128654970760238</v>
      </c>
      <c r="BU148" s="58">
        <f t="shared" si="9"/>
        <v>0.93172514619883029</v>
      </c>
      <c r="BV148" s="58">
        <f t="shared" si="9"/>
        <v>0.93216374269005842</v>
      </c>
      <c r="BW148" s="58">
        <f t="shared" si="9"/>
        <v>0.93260233918128654</v>
      </c>
      <c r="BX148" s="58">
        <f t="shared" si="9"/>
        <v>0.93304093567251467</v>
      </c>
      <c r="BY148" s="58">
        <f t="shared" si="9"/>
        <v>0.93347953216374269</v>
      </c>
      <c r="BZ148" s="58">
        <f t="shared" si="9"/>
        <v>0.93347953216374269</v>
      </c>
      <c r="CA148" s="58">
        <f t="shared" si="9"/>
        <v>0.93347953216374269</v>
      </c>
      <c r="CB148" s="58">
        <f t="shared" si="9"/>
        <v>0.9172514619883041</v>
      </c>
      <c r="CC148" s="58">
        <f t="shared" si="9"/>
        <v>0.90102339181286561</v>
      </c>
      <c r="CD148" s="58">
        <f t="shared" si="9"/>
        <v>0.88479532163742691</v>
      </c>
      <c r="CE148" s="58">
        <f t="shared" si="9"/>
        <v>0.86856725146198832</v>
      </c>
      <c r="CF148" s="58">
        <f t="shared" si="9"/>
        <v>0.85277777777777775</v>
      </c>
      <c r="CG148" s="58">
        <f t="shared" si="9"/>
        <v>0.85321637426900587</v>
      </c>
      <c r="CH148" s="58">
        <f t="shared" si="9"/>
        <v>0.85365497076023389</v>
      </c>
      <c r="CI148" s="58">
        <f t="shared" si="9"/>
        <v>0.85409356725146202</v>
      </c>
      <c r="CJ148" s="58">
        <f t="shared" si="9"/>
        <v>0.85453216374269003</v>
      </c>
      <c r="CK148" s="58">
        <f t="shared" si="9"/>
        <v>0.85453216374269003</v>
      </c>
      <c r="CL148" s="58">
        <f t="shared" si="9"/>
        <v>0.85497076023391805</v>
      </c>
      <c r="CM148" s="58">
        <f t="shared" si="9"/>
        <v>0.85540935672514617</v>
      </c>
      <c r="CN148" s="58">
        <f t="shared" si="9"/>
        <v>0.8558479532163743</v>
      </c>
      <c r="CO148" s="58">
        <f t="shared" si="9"/>
        <v>0.85672514619883033</v>
      </c>
      <c r="CP148" s="58">
        <f t="shared" si="9"/>
        <v>0.85760233918128659</v>
      </c>
      <c r="CQ148" s="58">
        <f t="shared" si="9"/>
        <v>0.8580409356725146</v>
      </c>
      <c r="CR148" s="58">
        <f t="shared" si="9"/>
        <v>0.85847953216374273</v>
      </c>
      <c r="CS148" s="58">
        <f t="shared" si="9"/>
        <v>0.85891812865497075</v>
      </c>
      <c r="CT148" s="58">
        <f t="shared" si="9"/>
        <v>0.85891812865497075</v>
      </c>
      <c r="CU148" s="58">
        <f t="shared" si="9"/>
        <v>0.85891812865497075</v>
      </c>
      <c r="CV148" s="58">
        <f t="shared" si="9"/>
        <v>0.85891812865497075</v>
      </c>
      <c r="CW148" s="58">
        <f t="shared" si="9"/>
        <v>0.85891812865497075</v>
      </c>
      <c r="CX148" s="58">
        <f t="shared" si="9"/>
        <v>0.85891812865497075</v>
      </c>
      <c r="CY148" s="58">
        <f t="shared" si="9"/>
        <v>0.85935672514619887</v>
      </c>
      <c r="CZ148" s="58">
        <f t="shared" si="9"/>
        <v>0.85979532163742689</v>
      </c>
      <c r="DA148" s="58">
        <f t="shared" si="9"/>
        <v>0.86023391812865491</v>
      </c>
      <c r="DB148" s="58">
        <f t="shared" si="9"/>
        <v>0.86067251461988303</v>
      </c>
      <c r="DC148" s="58">
        <f t="shared" si="9"/>
        <v>0.86111111111111116</v>
      </c>
      <c r="DD148" s="58">
        <f t="shared" si="9"/>
        <v>0.85</v>
      </c>
      <c r="DE148" s="58">
        <f t="shared" si="9"/>
        <v>0.8388888888888888</v>
      </c>
      <c r="DF148" s="58">
        <f t="shared" si="9"/>
        <v>0.82777777777777772</v>
      </c>
      <c r="DG148" s="58">
        <f t="shared" ref="DG148:EL148" si="10">$F$145*DG146+(1-$F$145)*DG147</f>
        <v>0.81666666666666665</v>
      </c>
      <c r="DH148" s="58">
        <f t="shared" si="10"/>
        <v>0.8</v>
      </c>
      <c r="DI148" s="58">
        <f t="shared" si="10"/>
        <v>0.79444444444444451</v>
      </c>
      <c r="DJ148" s="58">
        <f t="shared" si="10"/>
        <v>0.78888888888888897</v>
      </c>
      <c r="DK148" s="58">
        <f t="shared" si="10"/>
        <v>0.78333333333333333</v>
      </c>
      <c r="DL148" s="58">
        <f t="shared" si="10"/>
        <v>0.77777777777777779</v>
      </c>
      <c r="DM148" s="58">
        <f t="shared" si="10"/>
        <v>0.77777777777777779</v>
      </c>
      <c r="DN148" s="58">
        <f t="shared" si="10"/>
        <v>0.77777777777777779</v>
      </c>
      <c r="DO148" s="58">
        <f t="shared" si="10"/>
        <v>0.77777777777777779</v>
      </c>
      <c r="DP148" s="58">
        <f t="shared" si="10"/>
        <v>0.77777777777777779</v>
      </c>
      <c r="DQ148" s="58">
        <f t="shared" si="10"/>
        <v>0.77777777777777779</v>
      </c>
      <c r="DR148" s="58">
        <f t="shared" si="10"/>
        <v>0.77222222222222225</v>
      </c>
      <c r="DS148" s="58">
        <f t="shared" si="10"/>
        <v>0.76666666666666661</v>
      </c>
      <c r="DT148" s="58">
        <f t="shared" si="10"/>
        <v>0.76111111111111107</v>
      </c>
      <c r="DU148" s="58">
        <f t="shared" si="10"/>
        <v>0.75555555555555554</v>
      </c>
      <c r="DV148" s="58">
        <f t="shared" si="10"/>
        <v>0.75</v>
      </c>
      <c r="DW148" s="58">
        <f t="shared" si="10"/>
        <v>0.75</v>
      </c>
      <c r="DX148" s="58">
        <f t="shared" si="10"/>
        <v>0.75</v>
      </c>
      <c r="DY148" s="58">
        <f t="shared" si="10"/>
        <v>0.75</v>
      </c>
      <c r="DZ148" s="58">
        <f t="shared" si="10"/>
        <v>0.75</v>
      </c>
      <c r="EA148" s="58">
        <f t="shared" si="10"/>
        <v>0.75</v>
      </c>
      <c r="EB148" s="58">
        <f t="shared" si="10"/>
        <v>0.74444444444444446</v>
      </c>
      <c r="EC148" s="58">
        <f t="shared" si="10"/>
        <v>0.73888888888888893</v>
      </c>
      <c r="ED148" s="58">
        <f t="shared" si="10"/>
        <v>0.73333333333333339</v>
      </c>
      <c r="EE148" s="58">
        <f t="shared" si="10"/>
        <v>0.72777777777777775</v>
      </c>
      <c r="EF148" s="58">
        <f t="shared" si="10"/>
        <v>0.72222222222222221</v>
      </c>
      <c r="EG148" s="58">
        <f t="shared" si="10"/>
        <v>0.72222222222222221</v>
      </c>
      <c r="EH148" s="58">
        <f t="shared" si="10"/>
        <v>0.72222222222222221</v>
      </c>
      <c r="EI148" s="58">
        <f t="shared" si="10"/>
        <v>0.72222222222222221</v>
      </c>
      <c r="EJ148" s="58">
        <f t="shared" si="10"/>
        <v>0.71666666666666667</v>
      </c>
      <c r="EK148" s="58">
        <f t="shared" si="10"/>
        <v>0.7</v>
      </c>
      <c r="EL148" s="58">
        <f t="shared" si="10"/>
        <v>0.65555555555555556</v>
      </c>
      <c r="EM148" s="58">
        <f>$F$145*EM146+(1-$F$145)*EM147</f>
        <v>0.63888888888888884</v>
      </c>
      <c r="EN148" s="58">
        <f>$F$145*EN146+(1-$F$145)*EN147</f>
        <v>0.5</v>
      </c>
    </row>
    <row r="149" spans="5:144" outlineLevel="1" x14ac:dyDescent="0.2">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c r="CB149" s="58"/>
      <c r="CC149" s="58"/>
      <c r="CD149" s="58"/>
      <c r="CE149" s="58"/>
      <c r="CF149" s="58"/>
      <c r="CG149" s="58"/>
      <c r="CH149" s="58"/>
      <c r="CI149" s="58"/>
      <c r="CJ149" s="58"/>
      <c r="CK149" s="58"/>
      <c r="CL149" s="58"/>
      <c r="CM149" s="58"/>
      <c r="CN149" s="58"/>
      <c r="CO149" s="58"/>
      <c r="CP149" s="58"/>
      <c r="CQ149" s="58"/>
      <c r="CR149" s="58"/>
      <c r="CS149" s="58"/>
      <c r="CT149" s="58"/>
      <c r="CU149" s="58"/>
      <c r="CV149" s="58"/>
      <c r="CW149" s="58"/>
      <c r="CX149" s="58"/>
      <c r="CY149" s="58"/>
      <c r="CZ149" s="58"/>
      <c r="DA149" s="58"/>
      <c r="DB149" s="58"/>
      <c r="DC149" s="58"/>
      <c r="DD149" s="58"/>
      <c r="DE149" s="58"/>
      <c r="DF149" s="58"/>
      <c r="DG149" s="58"/>
      <c r="DH149" s="58"/>
      <c r="DI149" s="58"/>
      <c r="DJ149" s="58"/>
      <c r="DK149" s="58"/>
      <c r="DL149" s="58"/>
      <c r="DM149" s="58"/>
      <c r="DN149" s="58"/>
      <c r="DO149" s="58"/>
      <c r="DP149" s="58"/>
      <c r="DQ149" s="58"/>
      <c r="DR149" s="58"/>
      <c r="DS149" s="58"/>
      <c r="DT149" s="58"/>
      <c r="DU149" s="58"/>
      <c r="DV149" s="58"/>
      <c r="DW149" s="58"/>
      <c r="DX149" s="58"/>
      <c r="DY149" s="58"/>
      <c r="DZ149" s="58"/>
      <c r="EA149" s="58"/>
      <c r="EB149" s="58"/>
      <c r="EC149" s="58"/>
      <c r="ED149" s="58"/>
      <c r="EE149" s="58"/>
      <c r="EF149" s="58"/>
      <c r="EG149" s="58"/>
      <c r="EH149" s="58"/>
      <c r="EI149" s="58"/>
      <c r="EJ149" s="58"/>
      <c r="EK149" s="58"/>
      <c r="EL149" s="58"/>
      <c r="EM149" s="58"/>
      <c r="EN149" s="58"/>
    </row>
    <row r="150" spans="5:144" outlineLevel="1" x14ac:dyDescent="0.2">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c r="CB150" s="58"/>
      <c r="CC150" s="58"/>
      <c r="CD150" s="58"/>
      <c r="CE150" s="58"/>
      <c r="CF150" s="58"/>
      <c r="CG150" s="58"/>
      <c r="CH150" s="58"/>
      <c r="CI150" s="58"/>
      <c r="CJ150" s="58"/>
      <c r="CK150" s="58"/>
      <c r="CL150" s="58"/>
      <c r="CM150" s="58"/>
      <c r="CN150" s="58"/>
      <c r="CO150" s="58"/>
      <c r="CP150" s="58"/>
      <c r="CQ150" s="58"/>
      <c r="CR150" s="58"/>
      <c r="CS150" s="58"/>
      <c r="CT150" s="58"/>
      <c r="CU150" s="58"/>
      <c r="CV150" s="58"/>
      <c r="CW150" s="58"/>
      <c r="CX150" s="58"/>
      <c r="CY150" s="58"/>
      <c r="CZ150" s="58"/>
      <c r="DA150" s="58"/>
      <c r="DB150" s="58"/>
      <c r="DC150" s="58"/>
      <c r="DD150" s="58"/>
      <c r="DE150" s="58"/>
      <c r="DF150" s="58"/>
      <c r="DG150" s="58"/>
      <c r="DH150" s="58"/>
      <c r="DI150" s="58"/>
      <c r="DJ150" s="58"/>
      <c r="DK150" s="58"/>
      <c r="DL150" s="58"/>
      <c r="DM150" s="58"/>
      <c r="DN150" s="58"/>
      <c r="DO150" s="58"/>
      <c r="DP150" s="58"/>
      <c r="DQ150" s="58"/>
      <c r="DR150" s="58"/>
      <c r="DS150" s="58"/>
      <c r="DT150" s="58"/>
      <c r="DU150" s="58"/>
      <c r="DV150" s="58"/>
      <c r="DW150" s="58"/>
      <c r="DX150" s="58"/>
      <c r="DY150" s="58"/>
      <c r="DZ150" s="58"/>
      <c r="EA150" s="58"/>
      <c r="EB150" s="58"/>
      <c r="EC150" s="58"/>
      <c r="ED150" s="58"/>
      <c r="EE150" s="58"/>
      <c r="EF150" s="58"/>
      <c r="EG150" s="58"/>
      <c r="EH150" s="58"/>
      <c r="EI150" s="58"/>
      <c r="EJ150" s="58"/>
      <c r="EK150" s="58"/>
      <c r="EL150" s="58"/>
      <c r="EM150" s="58"/>
      <c r="EN150" s="58"/>
    </row>
    <row r="151" spans="5:144" outlineLevel="1" x14ac:dyDescent="0.2">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c r="CB151" s="58"/>
      <c r="CC151" s="58"/>
      <c r="CD151" s="58"/>
      <c r="CE151" s="58"/>
      <c r="CF151" s="58"/>
      <c r="CG151" s="58"/>
      <c r="CH151" s="58"/>
      <c r="CI151" s="58"/>
      <c r="CJ151" s="58"/>
      <c r="CK151" s="58"/>
      <c r="CL151" s="58"/>
      <c r="CM151" s="58"/>
      <c r="CN151" s="58"/>
      <c r="CO151" s="58"/>
      <c r="CP151" s="58"/>
      <c r="CQ151" s="58"/>
      <c r="CR151" s="58"/>
      <c r="CS151" s="58"/>
      <c r="CT151" s="58"/>
      <c r="CU151" s="58"/>
      <c r="CV151" s="58"/>
      <c r="CW151" s="58"/>
      <c r="CX151" s="58"/>
      <c r="CY151" s="58"/>
      <c r="CZ151" s="58"/>
      <c r="DA151" s="58"/>
      <c r="DB151" s="58"/>
      <c r="DC151" s="58"/>
      <c r="DD151" s="58"/>
      <c r="DE151" s="58"/>
      <c r="DF151" s="58"/>
      <c r="DG151" s="58"/>
      <c r="DH151" s="58"/>
      <c r="DI151" s="58"/>
      <c r="DJ151" s="58"/>
      <c r="DK151" s="58"/>
      <c r="DL151" s="58"/>
      <c r="DM151" s="58"/>
      <c r="DN151" s="58"/>
      <c r="DO151" s="58"/>
      <c r="DP151" s="58"/>
      <c r="DQ151" s="58"/>
      <c r="DR151" s="58"/>
      <c r="DS151" s="58"/>
      <c r="DT151" s="58"/>
      <c r="DU151" s="58"/>
      <c r="DV151" s="58"/>
      <c r="DW151" s="58"/>
      <c r="DX151" s="58"/>
      <c r="DY151" s="58"/>
      <c r="DZ151" s="58"/>
      <c r="EA151" s="58"/>
      <c r="EB151" s="58"/>
      <c r="EC151" s="58"/>
      <c r="ED151" s="58"/>
      <c r="EE151" s="58"/>
      <c r="EF151" s="58"/>
      <c r="EG151" s="58"/>
      <c r="EH151" s="58"/>
      <c r="EI151" s="58"/>
      <c r="EJ151" s="58"/>
      <c r="EK151" s="58"/>
      <c r="EL151" s="58"/>
      <c r="EM151" s="58"/>
      <c r="EN151" s="58"/>
    </row>
    <row r="152" spans="5:144" outlineLevel="1" x14ac:dyDescent="0.2">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c r="CB152" s="58"/>
      <c r="CC152" s="58"/>
      <c r="CD152" s="58"/>
      <c r="CE152" s="58"/>
      <c r="CF152" s="58"/>
      <c r="CG152" s="58"/>
      <c r="CH152" s="58"/>
      <c r="CI152" s="58"/>
      <c r="CJ152" s="58"/>
      <c r="CK152" s="58"/>
      <c r="CL152" s="58"/>
      <c r="CM152" s="58"/>
      <c r="CN152" s="58"/>
      <c r="CO152" s="58"/>
      <c r="CP152" s="58"/>
      <c r="CQ152" s="58"/>
      <c r="CR152" s="58"/>
      <c r="CS152" s="58"/>
      <c r="CT152" s="58"/>
      <c r="CU152" s="58"/>
      <c r="CV152" s="58"/>
      <c r="CW152" s="58"/>
      <c r="CX152" s="58"/>
      <c r="CY152" s="58"/>
      <c r="CZ152" s="58"/>
      <c r="DA152" s="58"/>
      <c r="DB152" s="58"/>
      <c r="DC152" s="58"/>
      <c r="DD152" s="58"/>
      <c r="DE152" s="58"/>
      <c r="DF152" s="58"/>
      <c r="DG152" s="58"/>
      <c r="DH152" s="58"/>
      <c r="DI152" s="58"/>
      <c r="DJ152" s="58"/>
      <c r="DK152" s="58"/>
      <c r="DL152" s="58"/>
      <c r="DM152" s="58"/>
      <c r="DN152" s="58"/>
      <c r="DO152" s="58"/>
      <c r="DP152" s="58"/>
      <c r="DQ152" s="58"/>
      <c r="DR152" s="58"/>
      <c r="DS152" s="58"/>
      <c r="DT152" s="58"/>
      <c r="DU152" s="58"/>
      <c r="DV152" s="58"/>
      <c r="DW152" s="58"/>
      <c r="DX152" s="58"/>
      <c r="DY152" s="58"/>
      <c r="DZ152" s="58"/>
      <c r="EA152" s="58"/>
      <c r="EB152" s="58"/>
      <c r="EC152" s="58"/>
      <c r="ED152" s="58"/>
      <c r="EE152" s="58"/>
      <c r="EF152" s="58"/>
      <c r="EG152" s="58"/>
      <c r="EH152" s="58"/>
      <c r="EI152" s="58"/>
      <c r="EJ152" s="58"/>
      <c r="EK152" s="58"/>
      <c r="EL152" s="58"/>
      <c r="EM152" s="58"/>
      <c r="EN152" s="58"/>
    </row>
    <row r="153" spans="5:144" outlineLevel="1" x14ac:dyDescent="0.2">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c r="CH153" s="58"/>
      <c r="CI153" s="58"/>
      <c r="CJ153" s="58"/>
      <c r="CK153" s="58"/>
      <c r="CL153" s="58"/>
      <c r="CM153" s="58"/>
      <c r="CN153" s="58"/>
      <c r="CO153" s="58"/>
      <c r="CP153" s="58"/>
      <c r="CQ153" s="58"/>
      <c r="CR153" s="58"/>
      <c r="CS153" s="58"/>
      <c r="CT153" s="58"/>
      <c r="CU153" s="58"/>
      <c r="CV153" s="58"/>
      <c r="CW153" s="58"/>
      <c r="CX153" s="58"/>
      <c r="CY153" s="58"/>
      <c r="CZ153" s="58"/>
      <c r="DA153" s="58"/>
      <c r="DB153" s="58"/>
      <c r="DC153" s="58"/>
      <c r="DD153" s="58"/>
      <c r="DE153" s="58"/>
      <c r="DF153" s="58"/>
      <c r="DG153" s="58"/>
      <c r="DH153" s="58"/>
      <c r="DI153" s="58"/>
      <c r="DJ153" s="58"/>
      <c r="DK153" s="58"/>
      <c r="DL153" s="58"/>
      <c r="DM153" s="58"/>
      <c r="DN153" s="58"/>
      <c r="DO153" s="58"/>
      <c r="DP153" s="58"/>
      <c r="DQ153" s="58"/>
      <c r="DR153" s="58"/>
      <c r="DS153" s="58"/>
      <c r="DT153" s="58"/>
      <c r="DU153" s="58"/>
      <c r="DV153" s="58"/>
      <c r="DW153" s="58"/>
      <c r="DX153" s="58"/>
      <c r="DY153" s="58"/>
      <c r="DZ153" s="58"/>
      <c r="EA153" s="58"/>
      <c r="EB153" s="58"/>
      <c r="EC153" s="58"/>
      <c r="ED153" s="58"/>
      <c r="EE153" s="58"/>
      <c r="EF153" s="58"/>
      <c r="EG153" s="58"/>
      <c r="EH153" s="58"/>
      <c r="EI153" s="58"/>
      <c r="EJ153" s="58"/>
      <c r="EK153" s="58"/>
      <c r="EL153" s="58"/>
      <c r="EM153" s="58"/>
      <c r="EN153" s="58"/>
    </row>
    <row r="154" spans="5:144" outlineLevel="1" x14ac:dyDescent="0.2">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58"/>
      <c r="DI154" s="58"/>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c r="EF154" s="58"/>
      <c r="EG154" s="58"/>
      <c r="EH154" s="58"/>
      <c r="EI154" s="58"/>
      <c r="EJ154" s="58"/>
      <c r="EK154" s="58"/>
      <c r="EL154" s="58"/>
      <c r="EM154" s="58"/>
      <c r="EN154" s="58"/>
    </row>
    <row r="155" spans="5:144" outlineLevel="1" x14ac:dyDescent="0.2">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c r="CJ155" s="58"/>
      <c r="CK155" s="58"/>
      <c r="CL155" s="58"/>
      <c r="CM155" s="58"/>
      <c r="CN155" s="58"/>
      <c r="CO155" s="58"/>
      <c r="CP155" s="58"/>
      <c r="CQ155" s="58"/>
      <c r="CR155" s="58"/>
      <c r="CS155" s="58"/>
      <c r="CT155" s="58"/>
      <c r="CU155" s="58"/>
      <c r="CV155" s="58"/>
      <c r="CW155" s="58"/>
      <c r="CX155" s="58"/>
      <c r="CY155" s="58"/>
      <c r="CZ155" s="58"/>
      <c r="DA155" s="58"/>
      <c r="DB155" s="58"/>
      <c r="DC155" s="58"/>
      <c r="DD155" s="58"/>
      <c r="DE155" s="58"/>
      <c r="DF155" s="58"/>
      <c r="DG155" s="58"/>
      <c r="DH155" s="58"/>
      <c r="DI155" s="58"/>
      <c r="DJ155" s="58"/>
      <c r="DK155" s="58"/>
      <c r="DL155" s="58"/>
      <c r="DM155" s="58"/>
      <c r="DN155" s="58"/>
      <c r="DO155" s="58"/>
      <c r="DP155" s="58"/>
      <c r="DQ155" s="58"/>
      <c r="DR155" s="58"/>
      <c r="DS155" s="58"/>
      <c r="DT155" s="58"/>
      <c r="DU155" s="58"/>
      <c r="DV155" s="58"/>
      <c r="DW155" s="58"/>
      <c r="DX155" s="58"/>
      <c r="DY155" s="58"/>
      <c r="DZ155" s="58"/>
      <c r="EA155" s="58"/>
      <c r="EB155" s="58"/>
      <c r="EC155" s="58"/>
      <c r="ED155" s="58"/>
      <c r="EE155" s="58"/>
      <c r="EF155" s="58"/>
      <c r="EG155" s="58"/>
      <c r="EH155" s="58"/>
      <c r="EI155" s="58"/>
      <c r="EJ155" s="58"/>
      <c r="EK155" s="58"/>
      <c r="EL155" s="58"/>
      <c r="EM155" s="58"/>
      <c r="EN155" s="58"/>
    </row>
    <row r="156" spans="5:144" outlineLevel="1" x14ac:dyDescent="0.2">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c r="CL156" s="58"/>
      <c r="CM156" s="58"/>
      <c r="CN156" s="58"/>
      <c r="CO156" s="58"/>
      <c r="CP156" s="58"/>
      <c r="CQ156" s="58"/>
      <c r="CR156" s="58"/>
      <c r="CS156" s="58"/>
      <c r="CT156" s="58"/>
      <c r="CU156" s="58"/>
      <c r="CV156" s="58"/>
      <c r="CW156" s="58"/>
      <c r="CX156" s="58"/>
      <c r="CY156" s="58"/>
      <c r="CZ156" s="58"/>
      <c r="DA156" s="58"/>
      <c r="DB156" s="58"/>
      <c r="DC156" s="58"/>
      <c r="DD156" s="58"/>
      <c r="DE156" s="58"/>
      <c r="DF156" s="58"/>
      <c r="DG156" s="58"/>
      <c r="DH156" s="58"/>
      <c r="DI156" s="58"/>
      <c r="DJ156" s="58"/>
      <c r="DK156" s="58"/>
      <c r="DL156" s="58"/>
      <c r="DM156" s="58"/>
      <c r="DN156" s="58"/>
      <c r="DO156" s="58"/>
      <c r="DP156" s="58"/>
      <c r="DQ156" s="58"/>
      <c r="DR156" s="58"/>
      <c r="DS156" s="58"/>
      <c r="DT156" s="58"/>
      <c r="DU156" s="58"/>
      <c r="DV156" s="58"/>
      <c r="DW156" s="58"/>
      <c r="DX156" s="58"/>
      <c r="DY156" s="58"/>
      <c r="DZ156" s="58"/>
      <c r="EA156" s="58"/>
      <c r="EB156" s="58"/>
      <c r="EC156" s="58"/>
      <c r="ED156" s="58"/>
      <c r="EE156" s="58"/>
      <c r="EF156" s="58"/>
      <c r="EG156" s="58"/>
      <c r="EH156" s="58"/>
      <c r="EI156" s="58"/>
      <c r="EJ156" s="58"/>
      <c r="EK156" s="58"/>
      <c r="EL156" s="58"/>
      <c r="EM156" s="58"/>
      <c r="EN156" s="58"/>
    </row>
    <row r="157" spans="5:144" outlineLevel="1" x14ac:dyDescent="0.2">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c r="CH157" s="58"/>
      <c r="CI157" s="58"/>
      <c r="CJ157" s="58"/>
      <c r="CK157" s="58"/>
      <c r="CL157" s="58"/>
      <c r="CM157" s="58"/>
      <c r="CN157" s="58"/>
      <c r="CO157" s="58"/>
      <c r="CP157" s="58"/>
      <c r="CQ157" s="58"/>
      <c r="CR157" s="58"/>
      <c r="CS157" s="58"/>
      <c r="CT157" s="58"/>
      <c r="CU157" s="58"/>
      <c r="CV157" s="58"/>
      <c r="CW157" s="58"/>
      <c r="CX157" s="58"/>
      <c r="CY157" s="58"/>
      <c r="CZ157" s="58"/>
      <c r="DA157" s="58"/>
      <c r="DB157" s="58"/>
      <c r="DC157" s="58"/>
      <c r="DD157" s="58"/>
      <c r="DE157" s="58"/>
      <c r="DF157" s="58"/>
      <c r="DG157" s="58"/>
      <c r="DH157" s="58"/>
      <c r="DI157" s="58"/>
      <c r="DJ157" s="58"/>
      <c r="DK157" s="58"/>
      <c r="DL157" s="58"/>
      <c r="DM157" s="58"/>
      <c r="DN157" s="58"/>
      <c r="DO157" s="58"/>
      <c r="DP157" s="58"/>
      <c r="DQ157" s="58"/>
      <c r="DR157" s="58"/>
      <c r="DS157" s="58"/>
      <c r="DT157" s="58"/>
      <c r="DU157" s="58"/>
      <c r="DV157" s="58"/>
      <c r="DW157" s="58"/>
      <c r="DX157" s="58"/>
      <c r="DY157" s="58"/>
      <c r="DZ157" s="58"/>
      <c r="EA157" s="58"/>
      <c r="EB157" s="58"/>
      <c r="EC157" s="58"/>
      <c r="ED157" s="58"/>
      <c r="EE157" s="58"/>
      <c r="EF157" s="58"/>
      <c r="EG157" s="58"/>
      <c r="EH157" s="58"/>
      <c r="EI157" s="58"/>
      <c r="EJ157" s="58"/>
      <c r="EK157" s="58"/>
      <c r="EL157" s="58"/>
      <c r="EM157" s="58"/>
      <c r="EN157" s="58"/>
    </row>
    <row r="158" spans="5:144" outlineLevel="1" x14ac:dyDescent="0.2">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c r="CB158" s="58"/>
      <c r="CC158" s="58"/>
      <c r="CD158" s="58"/>
      <c r="CE158" s="58"/>
      <c r="CF158" s="58"/>
      <c r="CG158" s="58"/>
      <c r="CH158" s="58"/>
      <c r="CI158" s="58"/>
      <c r="CJ158" s="58"/>
      <c r="CK158" s="58"/>
      <c r="CL158" s="58"/>
      <c r="CM158" s="58"/>
      <c r="CN158" s="58"/>
      <c r="CO158" s="58"/>
      <c r="CP158" s="58"/>
      <c r="CQ158" s="58"/>
      <c r="CR158" s="58"/>
      <c r="CS158" s="58"/>
      <c r="CT158" s="58"/>
      <c r="CU158" s="58"/>
      <c r="CV158" s="58"/>
      <c r="CW158" s="58"/>
      <c r="CX158" s="58"/>
      <c r="CY158" s="58"/>
      <c r="CZ158" s="58"/>
      <c r="DA158" s="58"/>
      <c r="DB158" s="58"/>
      <c r="DC158" s="58"/>
      <c r="DD158" s="58"/>
      <c r="DE158" s="58"/>
      <c r="DF158" s="58"/>
      <c r="DG158" s="58"/>
      <c r="DH158" s="58"/>
      <c r="DI158" s="58"/>
      <c r="DJ158" s="58"/>
      <c r="DK158" s="58"/>
      <c r="DL158" s="58"/>
      <c r="DM158" s="58"/>
      <c r="DN158" s="58"/>
      <c r="DO158" s="58"/>
      <c r="DP158" s="58"/>
      <c r="DQ158" s="58"/>
      <c r="DR158" s="58"/>
      <c r="DS158" s="58"/>
      <c r="DT158" s="58"/>
      <c r="DU158" s="58"/>
      <c r="DV158" s="58"/>
      <c r="DW158" s="58"/>
      <c r="DX158" s="58"/>
      <c r="DY158" s="58"/>
      <c r="DZ158" s="58"/>
      <c r="EA158" s="58"/>
      <c r="EB158" s="58"/>
      <c r="EC158" s="58"/>
      <c r="ED158" s="58"/>
      <c r="EE158" s="58"/>
      <c r="EF158" s="58"/>
      <c r="EG158" s="58"/>
      <c r="EH158" s="58"/>
      <c r="EI158" s="58"/>
      <c r="EJ158" s="58"/>
      <c r="EK158" s="58"/>
      <c r="EL158" s="58"/>
      <c r="EM158" s="58"/>
      <c r="EN158" s="58"/>
    </row>
    <row r="159" spans="5:144" outlineLevel="1" x14ac:dyDescent="0.2">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c r="CB159" s="58"/>
      <c r="CC159" s="58"/>
      <c r="CD159" s="58"/>
      <c r="CE159" s="58"/>
      <c r="CF159" s="58"/>
      <c r="CG159" s="58"/>
      <c r="CH159" s="58"/>
      <c r="CI159" s="58"/>
      <c r="CJ159" s="58"/>
      <c r="CK159" s="58"/>
      <c r="CL159" s="58"/>
      <c r="CM159" s="58"/>
      <c r="CN159" s="58"/>
      <c r="CO159" s="58"/>
      <c r="CP159" s="58"/>
      <c r="CQ159" s="58"/>
      <c r="CR159" s="58"/>
      <c r="CS159" s="58"/>
      <c r="CT159" s="58"/>
      <c r="CU159" s="58"/>
      <c r="CV159" s="58"/>
      <c r="CW159" s="58"/>
      <c r="CX159" s="58"/>
      <c r="CY159" s="58"/>
      <c r="CZ159" s="58"/>
      <c r="DA159" s="58"/>
      <c r="DB159" s="58"/>
      <c r="DC159" s="58"/>
      <c r="DD159" s="58"/>
      <c r="DE159" s="58"/>
      <c r="DF159" s="58"/>
      <c r="DG159" s="58"/>
      <c r="DH159" s="58"/>
      <c r="DI159" s="58"/>
      <c r="DJ159" s="58"/>
      <c r="DK159" s="58"/>
      <c r="DL159" s="58"/>
      <c r="DM159" s="58"/>
      <c r="DN159" s="58"/>
      <c r="DO159" s="58"/>
      <c r="DP159" s="58"/>
      <c r="DQ159" s="58"/>
      <c r="DR159" s="58"/>
      <c r="DS159" s="58"/>
      <c r="DT159" s="58"/>
      <c r="DU159" s="58"/>
      <c r="DV159" s="58"/>
      <c r="DW159" s="58"/>
      <c r="DX159" s="58"/>
      <c r="DY159" s="58"/>
      <c r="DZ159" s="58"/>
      <c r="EA159" s="58"/>
      <c r="EB159" s="58"/>
      <c r="EC159" s="58"/>
      <c r="ED159" s="58"/>
      <c r="EE159" s="58"/>
      <c r="EF159" s="58"/>
      <c r="EG159" s="58"/>
      <c r="EH159" s="58"/>
      <c r="EI159" s="58"/>
      <c r="EJ159" s="58"/>
      <c r="EK159" s="58"/>
      <c r="EL159" s="58"/>
      <c r="EM159" s="58"/>
      <c r="EN159" s="58"/>
    </row>
    <row r="160" spans="5:144" outlineLevel="1" x14ac:dyDescent="0.2">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58"/>
      <c r="CM160" s="58"/>
      <c r="CN160" s="58"/>
      <c r="CO160" s="58"/>
      <c r="CP160" s="58"/>
      <c r="CQ160" s="58"/>
      <c r="CR160" s="58"/>
      <c r="CS160" s="58"/>
      <c r="CT160" s="58"/>
      <c r="CU160" s="58"/>
      <c r="CV160" s="58"/>
      <c r="CW160" s="58"/>
      <c r="CX160" s="58"/>
      <c r="CY160" s="58"/>
      <c r="CZ160" s="58"/>
      <c r="DA160" s="58"/>
      <c r="DB160" s="58"/>
      <c r="DC160" s="58"/>
      <c r="DD160" s="58"/>
      <c r="DE160" s="58"/>
      <c r="DF160" s="58"/>
      <c r="DG160" s="58"/>
      <c r="DH160" s="58"/>
      <c r="DI160" s="58"/>
      <c r="DJ160" s="58"/>
      <c r="DK160" s="58"/>
      <c r="DL160" s="58"/>
      <c r="DM160" s="58"/>
      <c r="DN160" s="58"/>
      <c r="DO160" s="58"/>
      <c r="DP160" s="58"/>
      <c r="DQ160" s="58"/>
      <c r="DR160" s="58"/>
      <c r="DS160" s="58"/>
      <c r="DT160" s="58"/>
      <c r="DU160" s="58"/>
      <c r="DV160" s="58"/>
      <c r="DW160" s="58"/>
      <c r="DX160" s="58"/>
      <c r="DY160" s="58"/>
      <c r="DZ160" s="58"/>
      <c r="EA160" s="58"/>
      <c r="EB160" s="58"/>
      <c r="EC160" s="58"/>
      <c r="ED160" s="58"/>
      <c r="EE160" s="58"/>
      <c r="EF160" s="58"/>
      <c r="EG160" s="58"/>
      <c r="EH160" s="58"/>
      <c r="EI160" s="58"/>
      <c r="EJ160" s="58"/>
      <c r="EK160" s="58"/>
      <c r="EL160" s="58"/>
      <c r="EM160" s="58"/>
      <c r="EN160" s="58"/>
    </row>
    <row r="161" spans="1:144" outlineLevel="1" x14ac:dyDescent="0.2">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c r="CO161" s="58"/>
      <c r="CP161" s="58"/>
      <c r="CQ161" s="58"/>
      <c r="CR161" s="58"/>
      <c r="CS161" s="58"/>
      <c r="CT161" s="58"/>
      <c r="CU161" s="58"/>
      <c r="CV161" s="58"/>
      <c r="CW161" s="58"/>
      <c r="CX161" s="58"/>
      <c r="CY161" s="58"/>
      <c r="CZ161" s="58"/>
      <c r="DA161" s="58"/>
      <c r="DB161" s="58"/>
      <c r="DC161" s="58"/>
      <c r="DD161" s="58"/>
      <c r="DE161" s="58"/>
      <c r="DF161" s="58"/>
      <c r="DG161" s="58"/>
      <c r="DH161" s="58"/>
      <c r="DI161" s="58"/>
      <c r="DJ161" s="58"/>
      <c r="DK161" s="58"/>
      <c r="DL161" s="58"/>
      <c r="DM161" s="58"/>
      <c r="DN161" s="58"/>
      <c r="DO161" s="58"/>
      <c r="DP161" s="58"/>
      <c r="DQ161" s="58"/>
      <c r="DR161" s="58"/>
      <c r="DS161" s="58"/>
      <c r="DT161" s="58"/>
      <c r="DU161" s="58"/>
      <c r="DV161" s="58"/>
      <c r="DW161" s="58"/>
      <c r="DX161" s="58"/>
      <c r="DY161" s="58"/>
      <c r="DZ161" s="58"/>
      <c r="EA161" s="58"/>
      <c r="EB161" s="58"/>
      <c r="EC161" s="58"/>
      <c r="ED161" s="58"/>
      <c r="EE161" s="58"/>
      <c r="EF161" s="58"/>
      <c r="EG161" s="58"/>
      <c r="EH161" s="58"/>
      <c r="EI161" s="58"/>
      <c r="EJ161" s="58"/>
      <c r="EK161" s="58"/>
      <c r="EL161" s="58"/>
      <c r="EM161" s="58"/>
      <c r="EN161" s="58"/>
    </row>
    <row r="162" spans="1:144" outlineLevel="1" x14ac:dyDescent="0.2">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c r="CB162" s="58"/>
      <c r="CC162" s="58"/>
      <c r="CD162" s="58"/>
      <c r="CE162" s="58"/>
      <c r="CF162" s="58"/>
      <c r="CG162" s="58"/>
      <c r="CH162" s="58"/>
      <c r="CI162" s="58"/>
      <c r="CJ162" s="58"/>
      <c r="CK162" s="58"/>
      <c r="CL162" s="58"/>
      <c r="CM162" s="58"/>
      <c r="CN162" s="58"/>
      <c r="CO162" s="58"/>
      <c r="CP162" s="58"/>
      <c r="CQ162" s="58"/>
      <c r="CR162" s="58"/>
      <c r="CS162" s="58"/>
      <c r="CT162" s="58"/>
      <c r="CU162" s="58"/>
      <c r="CV162" s="58"/>
      <c r="CW162" s="58"/>
      <c r="CX162" s="58"/>
      <c r="CY162" s="58"/>
      <c r="CZ162" s="58"/>
      <c r="DA162" s="58"/>
      <c r="DB162" s="58"/>
      <c r="DC162" s="58"/>
      <c r="DD162" s="58"/>
      <c r="DE162" s="58"/>
      <c r="DF162" s="58"/>
      <c r="DG162" s="58"/>
      <c r="DH162" s="58"/>
      <c r="DI162" s="58"/>
      <c r="DJ162" s="58"/>
      <c r="DK162" s="58"/>
      <c r="DL162" s="58"/>
      <c r="DM162" s="58"/>
      <c r="DN162" s="58"/>
      <c r="DO162" s="58"/>
      <c r="DP162" s="58"/>
      <c r="DQ162" s="58"/>
      <c r="DR162" s="58"/>
      <c r="DS162" s="58"/>
      <c r="DT162" s="58"/>
      <c r="DU162" s="58"/>
      <c r="DV162" s="58"/>
      <c r="DW162" s="58"/>
      <c r="DX162" s="58"/>
      <c r="DY162" s="58"/>
      <c r="DZ162" s="58"/>
      <c r="EA162" s="58"/>
      <c r="EB162" s="58"/>
      <c r="EC162" s="58"/>
      <c r="ED162" s="58"/>
      <c r="EE162" s="58"/>
      <c r="EF162" s="58"/>
      <c r="EG162" s="58"/>
      <c r="EH162" s="58"/>
      <c r="EI162" s="58"/>
      <c r="EJ162" s="58"/>
      <c r="EK162" s="58"/>
      <c r="EL162" s="58"/>
      <c r="EM162" s="58"/>
      <c r="EN162" s="58"/>
    </row>
    <row r="163" spans="1:144" outlineLevel="1" x14ac:dyDescent="0.2">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c r="CB163" s="58"/>
      <c r="CC163" s="58"/>
      <c r="CD163" s="58"/>
      <c r="CE163" s="58"/>
      <c r="CF163" s="58"/>
      <c r="CG163" s="58"/>
      <c r="CH163" s="58"/>
      <c r="CI163" s="58"/>
      <c r="CJ163" s="58"/>
      <c r="CK163" s="58"/>
      <c r="CL163" s="58"/>
      <c r="CM163" s="58"/>
      <c r="CN163" s="58"/>
      <c r="CO163" s="58"/>
      <c r="CP163" s="58"/>
      <c r="CQ163" s="58"/>
      <c r="CR163" s="58"/>
      <c r="CS163" s="58"/>
      <c r="CT163" s="58"/>
      <c r="CU163" s="58"/>
      <c r="CV163" s="58"/>
      <c r="CW163" s="58"/>
      <c r="CX163" s="58"/>
      <c r="CY163" s="58"/>
      <c r="CZ163" s="58"/>
      <c r="DA163" s="58"/>
      <c r="DB163" s="58"/>
      <c r="DC163" s="58"/>
      <c r="DD163" s="58"/>
      <c r="DE163" s="58"/>
      <c r="DF163" s="58"/>
      <c r="DG163" s="58"/>
      <c r="DH163" s="58"/>
      <c r="DI163" s="58"/>
      <c r="DJ163" s="58"/>
      <c r="DK163" s="58"/>
      <c r="DL163" s="58"/>
      <c r="DM163" s="58"/>
      <c r="DN163" s="58"/>
      <c r="DO163" s="58"/>
      <c r="DP163" s="58"/>
      <c r="DQ163" s="58"/>
      <c r="DR163" s="58"/>
      <c r="DS163" s="58"/>
      <c r="DT163" s="58"/>
      <c r="DU163" s="58"/>
      <c r="DV163" s="58"/>
      <c r="DW163" s="58"/>
      <c r="DX163" s="58"/>
      <c r="DY163" s="58"/>
      <c r="DZ163" s="58"/>
      <c r="EA163" s="58"/>
      <c r="EB163" s="58"/>
      <c r="EC163" s="58"/>
      <c r="ED163" s="58"/>
      <c r="EE163" s="58"/>
      <c r="EF163" s="58"/>
      <c r="EG163" s="58"/>
      <c r="EH163" s="58"/>
      <c r="EI163" s="58"/>
      <c r="EJ163" s="58"/>
      <c r="EK163" s="58"/>
      <c r="EL163" s="58"/>
      <c r="EM163" s="58"/>
      <c r="EN163" s="58"/>
    </row>
    <row r="164" spans="1:144" outlineLevel="1" x14ac:dyDescent="0.2">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c r="CF164" s="58"/>
      <c r="CG164" s="58"/>
      <c r="CH164" s="58"/>
      <c r="CI164" s="58"/>
      <c r="CJ164" s="58"/>
      <c r="CK164" s="58"/>
      <c r="CL164" s="58"/>
      <c r="CM164" s="58"/>
      <c r="CN164" s="58"/>
      <c r="CO164" s="58"/>
      <c r="CP164" s="58"/>
      <c r="CQ164" s="58"/>
      <c r="CR164" s="58"/>
      <c r="CS164" s="58"/>
      <c r="CT164" s="58"/>
      <c r="CU164" s="58"/>
      <c r="CV164" s="58"/>
      <c r="CW164" s="58"/>
      <c r="CX164" s="58"/>
      <c r="CY164" s="58"/>
      <c r="CZ164" s="58"/>
      <c r="DA164" s="58"/>
      <c r="DB164" s="58"/>
      <c r="DC164" s="58"/>
      <c r="DD164" s="58"/>
      <c r="DE164" s="58"/>
      <c r="DF164" s="58"/>
      <c r="DG164" s="58"/>
      <c r="DH164" s="58"/>
      <c r="DI164" s="58"/>
      <c r="DJ164" s="58"/>
      <c r="DK164" s="58"/>
      <c r="DL164" s="58"/>
      <c r="DM164" s="58"/>
      <c r="DN164" s="58"/>
      <c r="DO164" s="58"/>
      <c r="DP164" s="58"/>
      <c r="DQ164" s="58"/>
      <c r="DR164" s="58"/>
      <c r="DS164" s="58"/>
      <c r="DT164" s="58"/>
      <c r="DU164" s="58"/>
      <c r="DV164" s="58"/>
      <c r="DW164" s="58"/>
      <c r="DX164" s="58"/>
      <c r="DY164" s="58"/>
      <c r="DZ164" s="58"/>
      <c r="EA164" s="58"/>
      <c r="EB164" s="58"/>
      <c r="EC164" s="58"/>
      <c r="ED164" s="58"/>
      <c r="EE164" s="58"/>
      <c r="EF164" s="58"/>
      <c r="EG164" s="58"/>
      <c r="EH164" s="58"/>
      <c r="EI164" s="58"/>
      <c r="EJ164" s="58"/>
      <c r="EK164" s="58"/>
      <c r="EL164" s="58"/>
      <c r="EM164" s="58"/>
      <c r="EN164" s="58"/>
    </row>
    <row r="165" spans="1:144" outlineLevel="1" x14ac:dyDescent="0.2">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c r="CB165" s="58"/>
      <c r="CC165" s="58"/>
      <c r="CD165" s="58"/>
      <c r="CE165" s="58"/>
      <c r="CF165" s="58"/>
      <c r="CG165" s="58"/>
      <c r="CH165" s="58"/>
      <c r="CI165" s="58"/>
      <c r="CJ165" s="58"/>
      <c r="CK165" s="58"/>
      <c r="CL165" s="58"/>
      <c r="CM165" s="58"/>
      <c r="CN165" s="58"/>
      <c r="CO165" s="58"/>
      <c r="CP165" s="58"/>
      <c r="CQ165" s="58"/>
      <c r="CR165" s="58"/>
      <c r="CS165" s="58"/>
      <c r="CT165" s="58"/>
      <c r="CU165" s="58"/>
      <c r="CV165" s="58"/>
      <c r="CW165" s="58"/>
      <c r="CX165" s="58"/>
      <c r="CY165" s="58"/>
      <c r="CZ165" s="58"/>
      <c r="DA165" s="58"/>
      <c r="DB165" s="58"/>
      <c r="DC165" s="58"/>
      <c r="DD165" s="58"/>
      <c r="DE165" s="58"/>
      <c r="DF165" s="58"/>
      <c r="DG165" s="58"/>
      <c r="DH165" s="58"/>
      <c r="DI165" s="58"/>
      <c r="DJ165" s="58"/>
      <c r="DK165" s="58"/>
      <c r="DL165" s="58"/>
      <c r="DM165" s="58"/>
      <c r="DN165" s="58"/>
      <c r="DO165" s="58"/>
      <c r="DP165" s="58"/>
      <c r="DQ165" s="58"/>
      <c r="DR165" s="58"/>
      <c r="DS165" s="58"/>
      <c r="DT165" s="58"/>
      <c r="DU165" s="58"/>
      <c r="DV165" s="58"/>
      <c r="DW165" s="58"/>
      <c r="DX165" s="58"/>
      <c r="DY165" s="58"/>
      <c r="DZ165" s="58"/>
      <c r="EA165" s="58"/>
      <c r="EB165" s="58"/>
      <c r="EC165" s="58"/>
      <c r="ED165" s="58"/>
      <c r="EE165" s="58"/>
      <c r="EF165" s="58"/>
      <c r="EG165" s="58"/>
      <c r="EH165" s="58"/>
      <c r="EI165" s="58"/>
      <c r="EJ165" s="58"/>
      <c r="EK165" s="58"/>
      <c r="EL165" s="58"/>
      <c r="EM165" s="58"/>
      <c r="EN165" s="58"/>
    </row>
    <row r="166" spans="1:144" x14ac:dyDescent="0.2">
      <c r="A166" s="74"/>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c r="CB166" s="58"/>
      <c r="CC166" s="58"/>
      <c r="CD166" s="58"/>
      <c r="CE166" s="58"/>
      <c r="CF166" s="58"/>
      <c r="CG166" s="58"/>
      <c r="CH166" s="58"/>
      <c r="CI166" s="58"/>
      <c r="CJ166" s="58"/>
      <c r="CK166" s="58"/>
      <c r="CL166" s="58"/>
      <c r="CM166" s="58"/>
      <c r="CN166" s="58"/>
      <c r="CO166" s="58"/>
      <c r="CP166" s="58"/>
      <c r="CQ166" s="58"/>
      <c r="CR166" s="58"/>
      <c r="CS166" s="58"/>
      <c r="CT166" s="58"/>
      <c r="CU166" s="58"/>
      <c r="CV166" s="58"/>
      <c r="CW166" s="58"/>
      <c r="CX166" s="58"/>
      <c r="CY166" s="58"/>
      <c r="CZ166" s="58"/>
      <c r="DA166" s="58"/>
      <c r="DB166" s="58"/>
      <c r="DC166" s="58"/>
      <c r="DD166" s="58"/>
      <c r="DE166" s="58"/>
      <c r="DF166" s="58"/>
      <c r="DG166" s="58"/>
      <c r="DH166" s="58"/>
      <c r="DI166" s="58"/>
      <c r="DJ166" s="58"/>
      <c r="DK166" s="58"/>
      <c r="DL166" s="58"/>
      <c r="DM166" s="58"/>
      <c r="DN166" s="58"/>
      <c r="DO166" s="58"/>
      <c r="DP166" s="58"/>
      <c r="DQ166" s="58"/>
      <c r="DR166" s="58"/>
      <c r="DS166" s="58"/>
      <c r="DT166" s="58"/>
      <c r="DU166" s="58"/>
      <c r="DV166" s="58"/>
      <c r="DW166" s="58"/>
      <c r="DX166" s="58"/>
      <c r="DY166" s="58"/>
      <c r="DZ166" s="58"/>
      <c r="EA166" s="58"/>
      <c r="EB166" s="58"/>
      <c r="EC166" s="58"/>
      <c r="ED166" s="58"/>
      <c r="EE166" s="58"/>
      <c r="EF166" s="58"/>
      <c r="EG166" s="58"/>
      <c r="EH166" s="58"/>
      <c r="EI166" s="58"/>
      <c r="EJ166" s="58"/>
      <c r="EK166" s="58"/>
      <c r="EL166" s="58"/>
      <c r="EM166" s="58"/>
      <c r="EN166" s="58"/>
    </row>
    <row r="167" spans="1:144" x14ac:dyDescent="0.2">
      <c r="A167" s="11" t="s">
        <v>174</v>
      </c>
      <c r="AQ167" s="58" t="s">
        <v>211</v>
      </c>
      <c r="AR167" s="58"/>
      <c r="AS167" s="58"/>
      <c r="AT167" s="58">
        <v>10</v>
      </c>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c r="CL167" s="58"/>
      <c r="CM167" s="58"/>
      <c r="CN167" s="58"/>
      <c r="CO167" s="58"/>
      <c r="CP167" s="58"/>
      <c r="CQ167" s="58"/>
      <c r="CR167" s="58"/>
      <c r="CS167" s="58"/>
      <c r="CT167" s="58"/>
      <c r="CU167" s="58"/>
      <c r="CV167" s="58"/>
      <c r="CW167" s="58"/>
      <c r="CX167" s="58"/>
      <c r="CY167" s="58"/>
      <c r="CZ167" s="58"/>
      <c r="DA167" s="58"/>
      <c r="DB167" s="58"/>
      <c r="DC167" s="58"/>
      <c r="DD167" s="58"/>
      <c r="DE167" s="58"/>
      <c r="DF167" s="58"/>
      <c r="DG167" s="58"/>
      <c r="DH167" s="58"/>
      <c r="DI167" s="58"/>
      <c r="DJ167" s="58"/>
      <c r="DK167" s="58"/>
      <c r="DL167" s="58"/>
      <c r="DM167" s="58"/>
      <c r="DN167" s="58"/>
      <c r="DO167" s="58"/>
      <c r="DP167" s="58"/>
      <c r="DQ167" s="58"/>
      <c r="DR167" s="58"/>
      <c r="DS167" s="58"/>
      <c r="DT167" s="58"/>
      <c r="DU167" s="58"/>
      <c r="DV167" s="58"/>
      <c r="DW167" s="58"/>
      <c r="DX167" s="58"/>
      <c r="DY167" s="58"/>
      <c r="DZ167" s="58"/>
      <c r="EA167" s="58"/>
      <c r="EB167" s="58"/>
      <c r="EC167" s="58"/>
      <c r="ED167" s="58"/>
      <c r="EE167" s="58"/>
      <c r="EF167" s="58"/>
      <c r="EG167" s="58"/>
      <c r="EH167" s="58"/>
      <c r="EI167" s="58"/>
      <c r="EJ167" s="58"/>
      <c r="EK167" s="58"/>
      <c r="EL167" s="58"/>
      <c r="EM167" s="58"/>
      <c r="EN167" s="58"/>
    </row>
    <row r="168" spans="1:144" outlineLevel="1" x14ac:dyDescent="0.2">
      <c r="E168" s="25" t="s">
        <v>211</v>
      </c>
      <c r="F168" s="57">
        <f>$AT$167/20</f>
        <v>0.5</v>
      </c>
      <c r="AQ168" s="58" t="s">
        <v>188</v>
      </c>
      <c r="AR168" s="58">
        <v>0</v>
      </c>
      <c r="AS168" s="58">
        <v>0.01</v>
      </c>
      <c r="AT168" s="58">
        <v>0.02</v>
      </c>
      <c r="AU168" s="58">
        <v>0.03</v>
      </c>
      <c r="AV168" s="58">
        <v>0.04</v>
      </c>
      <c r="AW168" s="58">
        <v>0.05</v>
      </c>
      <c r="AX168" s="58">
        <v>6.0000000000000005E-2</v>
      </c>
      <c r="AY168" s="58">
        <v>7.0000000000000007E-2</v>
      </c>
      <c r="AZ168" s="58">
        <v>0.08</v>
      </c>
      <c r="BA168" s="58">
        <v>0.09</v>
      </c>
      <c r="BB168" s="58">
        <v>9.9999999999999992E-2</v>
      </c>
      <c r="BC168" s="58">
        <v>0.10999999999999999</v>
      </c>
      <c r="BD168" s="58">
        <v>0.11999999999999998</v>
      </c>
      <c r="BE168" s="58">
        <v>0.12999999999999998</v>
      </c>
      <c r="BF168" s="58">
        <v>0.13999999999999999</v>
      </c>
      <c r="BG168" s="58">
        <v>0.15</v>
      </c>
      <c r="BH168" s="58">
        <v>0.16</v>
      </c>
      <c r="BI168" s="58">
        <v>0.17</v>
      </c>
      <c r="BJ168" s="58">
        <v>0.18000000000000002</v>
      </c>
      <c r="BK168" s="58">
        <v>0.19000000000000003</v>
      </c>
      <c r="BL168" s="58">
        <v>0.20000000000000004</v>
      </c>
      <c r="BM168" s="58">
        <v>0.21000000000000005</v>
      </c>
      <c r="BN168" s="58">
        <v>0.22000000000000006</v>
      </c>
      <c r="BO168" s="58">
        <v>0.23000000000000007</v>
      </c>
      <c r="BP168" s="58">
        <v>0.24000000000000007</v>
      </c>
      <c r="BQ168" s="58">
        <v>0.25000000000000006</v>
      </c>
      <c r="BR168" s="58">
        <v>0.26000000000000006</v>
      </c>
      <c r="BS168" s="58">
        <v>0.27000000000000007</v>
      </c>
      <c r="BT168" s="58">
        <v>0.28000000000000008</v>
      </c>
      <c r="BU168" s="58">
        <v>0.29000000000000009</v>
      </c>
      <c r="BV168" s="58">
        <v>0.3000000000000001</v>
      </c>
      <c r="BW168" s="58">
        <v>0.31000000000000011</v>
      </c>
      <c r="BX168" s="58">
        <v>0.32000000000000012</v>
      </c>
      <c r="BY168" s="58">
        <v>0.33000000000000013</v>
      </c>
      <c r="BZ168" s="58">
        <v>0.34000000000000014</v>
      </c>
      <c r="CA168" s="58">
        <v>0.35000000000000014</v>
      </c>
      <c r="CB168" s="58">
        <v>0.36000000000000015</v>
      </c>
      <c r="CC168" s="58">
        <v>0.37000000000000016</v>
      </c>
      <c r="CD168" s="58">
        <v>0.38000000000000017</v>
      </c>
      <c r="CE168" s="58">
        <v>0.39000000000000018</v>
      </c>
      <c r="CF168" s="58">
        <v>0.40000000000000019</v>
      </c>
      <c r="CG168" s="58">
        <v>0.4100000000000002</v>
      </c>
      <c r="CH168" s="58">
        <v>0.42000000000000021</v>
      </c>
      <c r="CI168" s="58">
        <v>0.43000000000000022</v>
      </c>
      <c r="CJ168" s="58">
        <v>0.44000000000000022</v>
      </c>
      <c r="CK168" s="58">
        <v>0.45000000000000023</v>
      </c>
      <c r="CL168" s="58">
        <v>0.46000000000000024</v>
      </c>
      <c r="CM168" s="58">
        <v>0.47000000000000025</v>
      </c>
      <c r="CN168" s="58">
        <v>0.48000000000000026</v>
      </c>
      <c r="CO168" s="58">
        <v>0.49000000000000027</v>
      </c>
      <c r="CP168" s="58">
        <v>0.50000000000000022</v>
      </c>
      <c r="CQ168" s="58">
        <v>0.51000000000000023</v>
      </c>
      <c r="CR168" s="58">
        <v>0.52000000000000024</v>
      </c>
      <c r="CS168" s="58">
        <v>0.53000000000000025</v>
      </c>
      <c r="CT168" s="58">
        <v>0.54000000000000026</v>
      </c>
      <c r="CU168" s="58">
        <v>0.55000000000000027</v>
      </c>
      <c r="CV168" s="58">
        <v>0.56000000000000028</v>
      </c>
      <c r="CW168" s="58">
        <v>0.57000000000000028</v>
      </c>
      <c r="CX168" s="58">
        <v>0.58000000000000029</v>
      </c>
      <c r="CY168" s="58">
        <v>0.5900000000000003</v>
      </c>
      <c r="CZ168" s="58">
        <v>0.60000000000000031</v>
      </c>
      <c r="DA168" s="58">
        <v>0.61000000000000032</v>
      </c>
      <c r="DB168" s="58">
        <v>0.62000000000000033</v>
      </c>
      <c r="DC168" s="58">
        <v>0.63000000000000034</v>
      </c>
      <c r="DD168" s="58">
        <v>0.64000000000000035</v>
      </c>
      <c r="DE168" s="58">
        <v>0.65000000000000036</v>
      </c>
      <c r="DF168" s="58">
        <v>0.66000000000000036</v>
      </c>
      <c r="DG168" s="58">
        <v>0.67000000000000037</v>
      </c>
      <c r="DH168" s="58">
        <v>0.68000000000000038</v>
      </c>
      <c r="DI168" s="58">
        <v>0.69000000000000039</v>
      </c>
      <c r="DJ168" s="58">
        <v>0.7000000000000004</v>
      </c>
      <c r="DK168" s="58">
        <v>0.71000000000000041</v>
      </c>
      <c r="DL168" s="58">
        <v>0.72000000000000042</v>
      </c>
      <c r="DM168" s="58">
        <v>0.73000000000000043</v>
      </c>
      <c r="DN168" s="58">
        <v>0.74000000000000044</v>
      </c>
      <c r="DO168" s="58">
        <v>0.75000000000000044</v>
      </c>
      <c r="DP168" s="58">
        <v>0.76000000000000045</v>
      </c>
      <c r="DQ168" s="58">
        <v>0.77000000000000046</v>
      </c>
      <c r="DR168" s="58">
        <v>0.78000000000000047</v>
      </c>
      <c r="DS168" s="58">
        <v>0.79000000000000048</v>
      </c>
      <c r="DT168" s="58">
        <v>0.80000000000000049</v>
      </c>
      <c r="DU168" s="58">
        <v>0.8100000000000005</v>
      </c>
      <c r="DV168" s="58">
        <v>0.82000000000000051</v>
      </c>
      <c r="DW168" s="58">
        <v>0.83000000000000052</v>
      </c>
      <c r="DX168" s="58">
        <v>0.84000000000000052</v>
      </c>
      <c r="DY168" s="58">
        <v>0.85000000000000053</v>
      </c>
      <c r="DZ168" s="58">
        <v>0.86000000000000054</v>
      </c>
      <c r="EA168" s="58">
        <v>0.87000000000000055</v>
      </c>
      <c r="EB168" s="58">
        <v>0.88000000000000056</v>
      </c>
      <c r="EC168" s="58">
        <v>0.89000000000000057</v>
      </c>
      <c r="ED168" s="58">
        <v>0.90000000000000058</v>
      </c>
      <c r="EE168" s="58">
        <v>0.91000000000000059</v>
      </c>
      <c r="EF168" s="58">
        <v>0.9200000000000006</v>
      </c>
      <c r="EG168" s="58">
        <v>0.9300000000000006</v>
      </c>
      <c r="EH168" s="58">
        <v>0.94000000000000061</v>
      </c>
      <c r="EI168" s="58">
        <v>0.95000000000000062</v>
      </c>
      <c r="EJ168" s="58">
        <v>0.96000000000000063</v>
      </c>
      <c r="EK168" s="58">
        <v>0.97000000000000064</v>
      </c>
      <c r="EL168" s="58">
        <v>0.98000000000000065</v>
      </c>
      <c r="EM168" s="58">
        <v>0.99000000000000066</v>
      </c>
      <c r="EN168" s="58">
        <v>1.0000000000000007</v>
      </c>
    </row>
    <row r="169" spans="1:144" outlineLevel="1" x14ac:dyDescent="0.2">
      <c r="AQ169" s="58" t="s">
        <v>212</v>
      </c>
      <c r="AR169" s="58">
        <v>0.92682926829268297</v>
      </c>
      <c r="AS169" s="58">
        <v>0.15447154471544716</v>
      </c>
      <c r="AT169" s="58">
        <v>0.28211382113821143</v>
      </c>
      <c r="AU169" s="58">
        <v>0.11544715447154472</v>
      </c>
      <c r="AV169" s="58">
        <v>0.1</v>
      </c>
      <c r="AW169" s="58">
        <v>9.1056910569105684E-2</v>
      </c>
      <c r="AX169" s="58">
        <v>8.3739837398373984E-2</v>
      </c>
      <c r="AY169" s="58">
        <v>7.7235772357723581E-2</v>
      </c>
      <c r="AZ169" s="58">
        <v>7.0731707317073164E-2</v>
      </c>
      <c r="BA169" s="58">
        <v>6.5040650406504072E-2</v>
      </c>
      <c r="BB169" s="58">
        <v>5.9349593495934959E-2</v>
      </c>
      <c r="BC169" s="58">
        <v>5.5284552845528454E-2</v>
      </c>
      <c r="BD169" s="58">
        <v>5.1219512195121948E-2</v>
      </c>
      <c r="BE169" s="58">
        <v>4.7154471544715443E-2</v>
      </c>
      <c r="BF169" s="58">
        <v>4.5528455284552842E-2</v>
      </c>
      <c r="BG169" s="58">
        <v>4.3089430894308944E-2</v>
      </c>
      <c r="BH169" s="58">
        <v>4.065040650406504E-2</v>
      </c>
      <c r="BI169" s="58">
        <v>3.7398373983739831E-2</v>
      </c>
      <c r="BJ169" s="58">
        <v>3.4959349593495934E-2</v>
      </c>
      <c r="BK169" s="58">
        <v>3.2520325203252036E-2</v>
      </c>
      <c r="BL169" s="58">
        <v>3.0894308943089428E-2</v>
      </c>
      <c r="BM169" s="58">
        <v>2.8455284552845527E-2</v>
      </c>
      <c r="BN169" s="58">
        <v>2.6829268292682926E-2</v>
      </c>
      <c r="BO169" s="58">
        <v>2.6016260162601626E-2</v>
      </c>
      <c r="BP169" s="58">
        <v>2.5203252032520326E-2</v>
      </c>
      <c r="BQ169" s="58">
        <v>2.4390243902439025E-2</v>
      </c>
      <c r="BR169" s="58">
        <v>2.4390243902439025E-2</v>
      </c>
      <c r="BS169" s="58">
        <v>2.4390243902439025E-2</v>
      </c>
      <c r="BT169" s="58">
        <v>2.4390243902439025E-2</v>
      </c>
      <c r="BU169" s="58">
        <v>2.3577235772357721E-2</v>
      </c>
      <c r="BV169" s="58">
        <v>2.2764227642276421E-2</v>
      </c>
      <c r="BW169" s="58">
        <v>2.1951219512195124E-2</v>
      </c>
      <c r="BX169" s="58">
        <v>2.113821138211382E-2</v>
      </c>
      <c r="BY169" s="58">
        <v>2.032520325203252E-2</v>
      </c>
      <c r="BZ169" s="58">
        <v>2.032520325203252E-2</v>
      </c>
      <c r="CA169" s="58">
        <v>2.032520325203252E-2</v>
      </c>
      <c r="CB169" s="58">
        <v>1.9512195121951219E-2</v>
      </c>
      <c r="CC169" s="58">
        <v>1.8699186991869916E-2</v>
      </c>
      <c r="CD169" s="58">
        <v>1.7886178861788619E-2</v>
      </c>
      <c r="CE169" s="58">
        <v>1.7073170731707318E-2</v>
      </c>
      <c r="CF169" s="58">
        <v>1.5447154471544714E-2</v>
      </c>
      <c r="CG169" s="58">
        <v>1.4634146341463415E-2</v>
      </c>
      <c r="CH169" s="58">
        <v>1.3821138211382113E-2</v>
      </c>
      <c r="CI169" s="58">
        <v>1.3008130081300813E-2</v>
      </c>
      <c r="CJ169" s="58">
        <v>1.2195121951219513E-2</v>
      </c>
      <c r="CK169" s="58">
        <v>1.2195121951219513E-2</v>
      </c>
      <c r="CL169" s="58">
        <v>1.1382113821138211E-2</v>
      </c>
      <c r="CM169" s="58">
        <v>1.056910569105691E-2</v>
      </c>
      <c r="CN169" s="58">
        <v>9.7560975609756097E-3</v>
      </c>
      <c r="CO169" s="58">
        <v>8.130081300813009E-3</v>
      </c>
      <c r="CP169" s="58">
        <v>6.5040650406504065E-3</v>
      </c>
      <c r="CQ169" s="58">
        <v>5.6910569105691053E-3</v>
      </c>
      <c r="CR169" s="58">
        <v>4.8780487804878049E-3</v>
      </c>
      <c r="CS169" s="58">
        <v>4.0650406504065045E-3</v>
      </c>
      <c r="CT169" s="58">
        <v>4.0650406504065045E-3</v>
      </c>
      <c r="CU169" s="58">
        <v>4.0650406504065045E-3</v>
      </c>
      <c r="CV169" s="58">
        <v>4.0650406504065045E-3</v>
      </c>
      <c r="CW169" s="58">
        <v>4.0650406504065045E-3</v>
      </c>
      <c r="CX169" s="58">
        <v>4.0650406504065045E-3</v>
      </c>
      <c r="CY169" s="58">
        <v>3.2520325203252032E-3</v>
      </c>
      <c r="CZ169" s="58">
        <v>2.4390243902439024E-3</v>
      </c>
      <c r="DA169" s="58">
        <v>1.6260162601626016E-3</v>
      </c>
      <c r="DB169" s="58">
        <v>8.1300813008130081E-4</v>
      </c>
      <c r="DC169" s="58">
        <v>0</v>
      </c>
      <c r="DD169" s="58">
        <v>0</v>
      </c>
      <c r="DE169" s="58">
        <v>0</v>
      </c>
      <c r="DF169" s="58">
        <v>0</v>
      </c>
      <c r="DG169" s="58">
        <v>0</v>
      </c>
      <c r="DH169" s="58">
        <v>0</v>
      </c>
      <c r="DI169" s="58">
        <v>0</v>
      </c>
      <c r="DJ169" s="58">
        <v>0</v>
      </c>
      <c r="DK169" s="58">
        <v>0</v>
      </c>
      <c r="DL169" s="58">
        <v>0</v>
      </c>
      <c r="DM169" s="58">
        <v>0</v>
      </c>
      <c r="DN169" s="58">
        <v>0</v>
      </c>
      <c r="DO169" s="58">
        <v>0</v>
      </c>
      <c r="DP169" s="58">
        <v>0</v>
      </c>
      <c r="DQ169" s="58">
        <v>0</v>
      </c>
      <c r="DR169" s="58">
        <v>0</v>
      </c>
      <c r="DS169" s="58">
        <v>0</v>
      </c>
      <c r="DT169" s="58">
        <v>0</v>
      </c>
      <c r="DU169" s="58">
        <v>0</v>
      </c>
      <c r="DV169" s="58">
        <v>0</v>
      </c>
      <c r="DW169" s="58">
        <v>0</v>
      </c>
      <c r="DX169" s="58">
        <v>0</v>
      </c>
      <c r="DY169" s="58">
        <v>0</v>
      </c>
      <c r="DZ169" s="58">
        <v>0</v>
      </c>
      <c r="EA169" s="58">
        <v>0</v>
      </c>
      <c r="EB169" s="58">
        <v>0</v>
      </c>
      <c r="EC169" s="58">
        <v>0</v>
      </c>
      <c r="ED169" s="58">
        <v>0</v>
      </c>
      <c r="EE169" s="58">
        <v>0</v>
      </c>
      <c r="EF169" s="58">
        <v>0</v>
      </c>
      <c r="EG169" s="58">
        <v>0</v>
      </c>
      <c r="EH169" s="58">
        <v>0</v>
      </c>
      <c r="EI169" s="58">
        <v>0</v>
      </c>
      <c r="EJ169" s="58">
        <v>0</v>
      </c>
      <c r="EK169" s="58">
        <v>0</v>
      </c>
      <c r="EL169" s="58">
        <v>0</v>
      </c>
      <c r="EM169" s="58">
        <v>0</v>
      </c>
      <c r="EN169" s="58">
        <v>0</v>
      </c>
    </row>
    <row r="170" spans="1:144" outlineLevel="1" x14ac:dyDescent="0.2">
      <c r="AQ170" s="58" t="s">
        <v>213</v>
      </c>
      <c r="AR170" s="58">
        <v>0</v>
      </c>
      <c r="AS170" s="58">
        <v>0</v>
      </c>
      <c r="AT170" s="58">
        <v>2.4390243902439024E-3</v>
      </c>
      <c r="AU170" s="58">
        <v>3.2520325203252032E-3</v>
      </c>
      <c r="AV170" s="58">
        <v>4.0650406504065045E-3</v>
      </c>
      <c r="AW170" s="58">
        <v>4.0650406504065045E-3</v>
      </c>
      <c r="AX170" s="58">
        <v>4.8780487804878049E-3</v>
      </c>
      <c r="AY170" s="58">
        <v>5.6910569105691053E-3</v>
      </c>
      <c r="AZ170" s="58">
        <v>6.5040650406504065E-3</v>
      </c>
      <c r="BA170" s="58">
        <v>7.3170731707317077E-3</v>
      </c>
      <c r="BB170" s="58">
        <v>8.130081300813009E-3</v>
      </c>
      <c r="BC170" s="58">
        <v>8.130081300813009E-3</v>
      </c>
      <c r="BD170" s="58">
        <v>8.130081300813009E-3</v>
      </c>
      <c r="BE170" s="58">
        <v>8.130081300813009E-3</v>
      </c>
      <c r="BF170" s="58">
        <v>8.130081300813009E-3</v>
      </c>
      <c r="BG170" s="58">
        <v>8.130081300813009E-3</v>
      </c>
      <c r="BH170" s="58">
        <v>8.130081300813009E-3</v>
      </c>
      <c r="BI170" s="58">
        <v>8.130081300813009E-3</v>
      </c>
      <c r="BJ170" s="58">
        <v>8.130081300813009E-3</v>
      </c>
      <c r="BK170" s="58">
        <v>8.130081300813009E-3</v>
      </c>
      <c r="BL170" s="58">
        <v>8.130081300813009E-3</v>
      </c>
      <c r="BM170" s="58">
        <v>8.130081300813009E-3</v>
      </c>
      <c r="BN170" s="58">
        <v>8.130081300813009E-3</v>
      </c>
      <c r="BO170" s="58">
        <v>8.130081300813009E-3</v>
      </c>
      <c r="BP170" s="58">
        <v>8.130081300813009E-3</v>
      </c>
      <c r="BQ170" s="58">
        <v>8.130081300813009E-3</v>
      </c>
      <c r="BR170" s="58">
        <v>8.130081300813009E-3</v>
      </c>
      <c r="BS170" s="58">
        <v>8.130081300813009E-3</v>
      </c>
      <c r="BT170" s="58">
        <v>8.130081300813009E-3</v>
      </c>
      <c r="BU170" s="58">
        <v>8.130081300813009E-3</v>
      </c>
      <c r="BV170" s="58">
        <v>8.130081300813009E-3</v>
      </c>
      <c r="BW170" s="58">
        <v>8.130081300813009E-3</v>
      </c>
      <c r="BX170" s="58">
        <v>8.130081300813009E-3</v>
      </c>
      <c r="BY170" s="58">
        <v>8.130081300813009E-3</v>
      </c>
      <c r="BZ170" s="58">
        <v>8.130081300813009E-3</v>
      </c>
      <c r="CA170" s="58">
        <v>8.130081300813009E-3</v>
      </c>
      <c r="CB170" s="58">
        <v>1.056910569105691E-2</v>
      </c>
      <c r="CC170" s="58">
        <v>1.3008130081300813E-2</v>
      </c>
      <c r="CD170" s="58">
        <v>1.5447154471544714E-2</v>
      </c>
      <c r="CE170" s="58">
        <v>1.7886178861788619E-2</v>
      </c>
      <c r="CF170" s="58">
        <v>2.032520325203252E-2</v>
      </c>
      <c r="CG170" s="58">
        <v>2.032520325203252E-2</v>
      </c>
      <c r="CH170" s="58">
        <v>2.032520325203252E-2</v>
      </c>
      <c r="CI170" s="58">
        <v>2.032520325203252E-2</v>
      </c>
      <c r="CJ170" s="58">
        <v>2.032520325203252E-2</v>
      </c>
      <c r="CK170" s="58">
        <v>2.032520325203252E-2</v>
      </c>
      <c r="CL170" s="58">
        <v>2.032520325203252E-2</v>
      </c>
      <c r="CM170" s="58">
        <v>2.032520325203252E-2</v>
      </c>
      <c r="CN170" s="58">
        <v>2.032520325203252E-2</v>
      </c>
      <c r="CO170" s="58">
        <v>2.032520325203252E-2</v>
      </c>
      <c r="CP170" s="58">
        <v>2.032520325203252E-2</v>
      </c>
      <c r="CQ170" s="58">
        <v>2.032520325203252E-2</v>
      </c>
      <c r="CR170" s="58">
        <v>2.032520325203252E-2</v>
      </c>
      <c r="CS170" s="58">
        <v>2.032520325203252E-2</v>
      </c>
      <c r="CT170" s="58">
        <v>2.032520325203252E-2</v>
      </c>
      <c r="CU170" s="58">
        <v>2.032520325203252E-2</v>
      </c>
      <c r="CV170" s="58">
        <v>2.032520325203252E-2</v>
      </c>
      <c r="CW170" s="58">
        <v>2.032520325203252E-2</v>
      </c>
      <c r="CX170" s="58">
        <v>2.032520325203252E-2</v>
      </c>
      <c r="CY170" s="58">
        <v>2.032520325203252E-2</v>
      </c>
      <c r="CZ170" s="58">
        <v>2.032520325203252E-2</v>
      </c>
      <c r="DA170" s="58">
        <v>2.032520325203252E-2</v>
      </c>
      <c r="DB170" s="58">
        <v>2.032520325203252E-2</v>
      </c>
      <c r="DC170" s="58">
        <v>2.032520325203252E-2</v>
      </c>
      <c r="DD170" s="58">
        <v>2.1951219512195124E-2</v>
      </c>
      <c r="DE170" s="58">
        <v>2.3577235772357721E-2</v>
      </c>
      <c r="DF170" s="58">
        <v>2.5203252032520326E-2</v>
      </c>
      <c r="DG170" s="58">
        <v>2.6829268292682926E-2</v>
      </c>
      <c r="DH170" s="58">
        <v>2.9268292682926831E-2</v>
      </c>
      <c r="DI170" s="58">
        <v>3.0081300813008131E-2</v>
      </c>
      <c r="DJ170" s="58">
        <v>3.0894308943089428E-2</v>
      </c>
      <c r="DK170" s="58">
        <v>3.1707317073170732E-2</v>
      </c>
      <c r="DL170" s="58">
        <v>3.2520325203252036E-2</v>
      </c>
      <c r="DM170" s="58">
        <v>3.2520325203252036E-2</v>
      </c>
      <c r="DN170" s="58">
        <v>3.2520325203252036E-2</v>
      </c>
      <c r="DO170" s="58">
        <v>3.2520325203252036E-2</v>
      </c>
      <c r="DP170" s="58">
        <v>3.2520325203252036E-2</v>
      </c>
      <c r="DQ170" s="58">
        <v>3.2520325203252036E-2</v>
      </c>
      <c r="DR170" s="58">
        <v>3.3333333333333333E-2</v>
      </c>
      <c r="DS170" s="58">
        <v>3.4146341463414637E-2</v>
      </c>
      <c r="DT170" s="58">
        <v>3.4959349593495934E-2</v>
      </c>
      <c r="DU170" s="58">
        <v>3.5772357723577237E-2</v>
      </c>
      <c r="DV170" s="58">
        <v>3.6585365853658534E-2</v>
      </c>
      <c r="DW170" s="58">
        <v>3.6585365853658534E-2</v>
      </c>
      <c r="DX170" s="58">
        <v>3.6585365853658534E-2</v>
      </c>
      <c r="DY170" s="58">
        <v>3.6585365853658534E-2</v>
      </c>
      <c r="DZ170" s="58">
        <v>3.6585365853658534E-2</v>
      </c>
      <c r="EA170" s="58">
        <v>3.6585365853658534E-2</v>
      </c>
      <c r="EB170" s="58">
        <v>3.7398373983739831E-2</v>
      </c>
      <c r="EC170" s="58">
        <v>3.8211382113821142E-2</v>
      </c>
      <c r="ED170" s="58">
        <v>3.9024390243902439E-2</v>
      </c>
      <c r="EE170" s="58">
        <v>3.9837398373983743E-2</v>
      </c>
      <c r="EF170" s="58">
        <v>4.065040650406504E-2</v>
      </c>
      <c r="EG170" s="58">
        <v>4.065040650406504E-2</v>
      </c>
      <c r="EH170" s="58">
        <v>4.065040650406504E-2</v>
      </c>
      <c r="EI170" s="58">
        <v>4.065040650406504E-2</v>
      </c>
      <c r="EJ170" s="58">
        <v>4.1463414634146337E-2</v>
      </c>
      <c r="EK170" s="58">
        <v>4.3902439024390248E-2</v>
      </c>
      <c r="EL170" s="58">
        <v>5.0406504065040651E-2</v>
      </c>
      <c r="EM170" s="58">
        <v>5.2845528455284556E-2</v>
      </c>
      <c r="EN170" s="58">
        <v>7.3170731707317069E-2</v>
      </c>
    </row>
    <row r="171" spans="1:144" outlineLevel="1" x14ac:dyDescent="0.2">
      <c r="AQ171" s="58" t="s">
        <v>214</v>
      </c>
      <c r="AR171" s="58">
        <v>0.92682926829268297</v>
      </c>
      <c r="AS171" s="58">
        <v>0.15447154471544716</v>
      </c>
      <c r="AT171" s="58">
        <v>0.28455284552845533</v>
      </c>
      <c r="AU171" s="58">
        <v>0.11869918699186992</v>
      </c>
      <c r="AV171" s="58">
        <v>0.1040650406504065</v>
      </c>
      <c r="AW171" s="58">
        <v>9.5121951219512182E-2</v>
      </c>
      <c r="AX171" s="58">
        <v>8.8617886178861793E-2</v>
      </c>
      <c r="AY171" s="58">
        <v>8.2926829268292687E-2</v>
      </c>
      <c r="AZ171" s="58">
        <v>7.7235772357723567E-2</v>
      </c>
      <c r="BA171" s="58">
        <v>7.2357723577235786E-2</v>
      </c>
      <c r="BB171" s="58">
        <v>6.7479674796747963E-2</v>
      </c>
      <c r="BC171" s="58">
        <v>6.3414634146341464E-2</v>
      </c>
      <c r="BD171" s="58">
        <v>5.9349593495934959E-2</v>
      </c>
      <c r="BE171" s="58">
        <v>5.5284552845528454E-2</v>
      </c>
      <c r="BF171" s="58">
        <v>5.3658536585365853E-2</v>
      </c>
      <c r="BG171" s="58">
        <v>5.1219512195121955E-2</v>
      </c>
      <c r="BH171" s="58">
        <v>4.878048780487805E-2</v>
      </c>
      <c r="BI171" s="58">
        <v>4.5528455284552842E-2</v>
      </c>
      <c r="BJ171" s="58">
        <v>4.3089430894308944E-2</v>
      </c>
      <c r="BK171" s="58">
        <v>4.0650406504065047E-2</v>
      </c>
      <c r="BL171" s="58">
        <v>3.9024390243902439E-2</v>
      </c>
      <c r="BM171" s="58">
        <v>3.6585365853658534E-2</v>
      </c>
      <c r="BN171" s="58">
        <v>3.4959349593495934E-2</v>
      </c>
      <c r="BO171" s="58">
        <v>3.4146341463414637E-2</v>
      </c>
      <c r="BP171" s="58">
        <v>3.3333333333333333E-2</v>
      </c>
      <c r="BQ171" s="58">
        <v>3.2520325203252036E-2</v>
      </c>
      <c r="BR171" s="58">
        <v>3.2520325203252036E-2</v>
      </c>
      <c r="BS171" s="58">
        <v>3.2520325203252036E-2</v>
      </c>
      <c r="BT171" s="58">
        <v>3.2520325203252036E-2</v>
      </c>
      <c r="BU171" s="58">
        <v>3.1707317073170732E-2</v>
      </c>
      <c r="BV171" s="58">
        <v>3.0894308943089428E-2</v>
      </c>
      <c r="BW171" s="58">
        <v>3.0081300813008131E-2</v>
      </c>
      <c r="BX171" s="58">
        <v>2.9268292682926828E-2</v>
      </c>
      <c r="BY171" s="58">
        <v>2.8455284552845531E-2</v>
      </c>
      <c r="BZ171" s="58">
        <v>2.8455284552845531E-2</v>
      </c>
      <c r="CA171" s="58">
        <v>2.8455284552845531E-2</v>
      </c>
      <c r="CB171" s="58">
        <v>3.0081300813008131E-2</v>
      </c>
      <c r="CC171" s="58">
        <v>3.1707317073170732E-2</v>
      </c>
      <c r="CD171" s="58">
        <v>3.3333333333333333E-2</v>
      </c>
      <c r="CE171" s="58">
        <v>3.4959349593495934E-2</v>
      </c>
      <c r="CF171" s="58">
        <v>3.5772357723577231E-2</v>
      </c>
      <c r="CG171" s="58">
        <v>3.4959349593495934E-2</v>
      </c>
      <c r="CH171" s="58">
        <v>3.4146341463414637E-2</v>
      </c>
      <c r="CI171" s="58">
        <v>3.3333333333333333E-2</v>
      </c>
      <c r="CJ171" s="58">
        <v>3.2520325203252029E-2</v>
      </c>
      <c r="CK171" s="58">
        <v>3.2520325203252029E-2</v>
      </c>
      <c r="CL171" s="58">
        <v>3.1707317073170732E-2</v>
      </c>
      <c r="CM171" s="58">
        <v>3.0894308943089428E-2</v>
      </c>
      <c r="CN171" s="58">
        <v>3.0081300813008131E-2</v>
      </c>
      <c r="CO171" s="58">
        <v>2.8455284552845531E-2</v>
      </c>
      <c r="CP171" s="58">
        <v>2.6829268292682926E-2</v>
      </c>
      <c r="CQ171" s="58">
        <v>2.6016260162601626E-2</v>
      </c>
      <c r="CR171" s="58">
        <v>2.5203252032520326E-2</v>
      </c>
      <c r="CS171" s="58">
        <v>2.4390243902439025E-2</v>
      </c>
      <c r="CT171" s="58">
        <v>2.4390243902439025E-2</v>
      </c>
      <c r="CU171" s="58">
        <v>2.4390243902439025E-2</v>
      </c>
      <c r="CV171" s="58">
        <v>2.4390243902439025E-2</v>
      </c>
      <c r="CW171" s="58">
        <v>2.4390243902439025E-2</v>
      </c>
      <c r="CX171" s="58">
        <v>2.4390243902439025E-2</v>
      </c>
      <c r="CY171" s="58">
        <v>2.3577235772357721E-2</v>
      </c>
      <c r="CZ171" s="58">
        <v>2.2764227642276421E-2</v>
      </c>
      <c r="DA171" s="58">
        <v>2.1951219512195121E-2</v>
      </c>
      <c r="DB171" s="58">
        <v>2.113821138211382E-2</v>
      </c>
      <c r="DC171" s="58">
        <v>2.032520325203252E-2</v>
      </c>
      <c r="DD171" s="58">
        <v>2.1951219512195124E-2</v>
      </c>
      <c r="DE171" s="58">
        <v>2.3577235772357721E-2</v>
      </c>
      <c r="DF171" s="58">
        <v>2.5203252032520326E-2</v>
      </c>
      <c r="DG171" s="58">
        <v>2.6829268292682926E-2</v>
      </c>
      <c r="DH171" s="58">
        <v>2.9268292682926831E-2</v>
      </c>
      <c r="DI171" s="58">
        <v>3.0081300813008131E-2</v>
      </c>
      <c r="DJ171" s="58">
        <v>3.0894308943089428E-2</v>
      </c>
      <c r="DK171" s="58">
        <v>3.1707317073170732E-2</v>
      </c>
      <c r="DL171" s="58">
        <v>3.2520325203252036E-2</v>
      </c>
      <c r="DM171" s="58">
        <v>3.2520325203252036E-2</v>
      </c>
      <c r="DN171" s="58">
        <v>3.2520325203252036E-2</v>
      </c>
      <c r="DO171" s="58">
        <v>3.2520325203252036E-2</v>
      </c>
      <c r="DP171" s="58">
        <v>3.2520325203252036E-2</v>
      </c>
      <c r="DQ171" s="58">
        <v>3.2520325203252036E-2</v>
      </c>
      <c r="DR171" s="58">
        <v>3.3333333333333333E-2</v>
      </c>
      <c r="DS171" s="58">
        <v>3.4146341463414637E-2</v>
      </c>
      <c r="DT171" s="58">
        <v>3.4959349593495934E-2</v>
      </c>
      <c r="DU171" s="58">
        <v>3.5772357723577237E-2</v>
      </c>
      <c r="DV171" s="58">
        <v>3.6585365853658534E-2</v>
      </c>
      <c r="DW171" s="58">
        <v>3.6585365853658534E-2</v>
      </c>
      <c r="DX171" s="58">
        <v>3.6585365853658534E-2</v>
      </c>
      <c r="DY171" s="58">
        <v>3.6585365853658534E-2</v>
      </c>
      <c r="DZ171" s="58">
        <v>3.6585365853658534E-2</v>
      </c>
      <c r="EA171" s="58">
        <v>3.6585365853658534E-2</v>
      </c>
      <c r="EB171" s="58">
        <v>3.7398373983739831E-2</v>
      </c>
      <c r="EC171" s="58">
        <v>3.8211382113821142E-2</v>
      </c>
      <c r="ED171" s="58">
        <v>3.9024390243902439E-2</v>
      </c>
      <c r="EE171" s="58">
        <v>3.9837398373983743E-2</v>
      </c>
      <c r="EF171" s="58">
        <v>4.065040650406504E-2</v>
      </c>
      <c r="EG171" s="58">
        <v>4.065040650406504E-2</v>
      </c>
      <c r="EH171" s="58">
        <v>4.065040650406504E-2</v>
      </c>
      <c r="EI171" s="58">
        <v>4.065040650406504E-2</v>
      </c>
      <c r="EJ171" s="58">
        <v>4.1463414634146337E-2</v>
      </c>
      <c r="EK171" s="58">
        <v>4.3902439024390248E-2</v>
      </c>
      <c r="EL171" s="58">
        <v>5.0406504065040651E-2</v>
      </c>
      <c r="EM171" s="58">
        <v>5.2845528455284556E-2</v>
      </c>
      <c r="EN171" s="58">
        <v>7.3170731707317069E-2</v>
      </c>
    </row>
    <row r="172" spans="1:144" outlineLevel="1" x14ac:dyDescent="0.2">
      <c r="AQ172" s="58" t="str">
        <f xml:space="preserve"> TEXT($F$168,"0%") &amp; " Wtd.Avg."</f>
        <v>50% Wtd.Avg.</v>
      </c>
      <c r="AR172" s="58">
        <f>$F$168*AR170+(1-$F$168)*AR169</f>
        <v>0.46341463414634149</v>
      </c>
      <c r="AS172" s="58">
        <f>$F$168*AS170+(1-$F$168)*AS169</f>
        <v>7.7235772357723581E-2</v>
      </c>
      <c r="AT172" s="58">
        <f>$F$168*AT170+(1-$F$168)*AT169</f>
        <v>0.14227642276422767</v>
      </c>
      <c r="AU172" s="58">
        <f t="shared" ref="AU172:DF172" si="11">$F$168*AU170+(1-$F$168)*AU169</f>
        <v>5.9349593495934959E-2</v>
      </c>
      <c r="AV172" s="58">
        <f t="shared" si="11"/>
        <v>5.2032520325203252E-2</v>
      </c>
      <c r="AW172" s="58">
        <f t="shared" si="11"/>
        <v>4.7560975609756091E-2</v>
      </c>
      <c r="AX172" s="58">
        <f t="shared" si="11"/>
        <v>4.4308943089430897E-2</v>
      </c>
      <c r="AY172" s="58">
        <f t="shared" si="11"/>
        <v>4.1463414634146344E-2</v>
      </c>
      <c r="AZ172" s="58">
        <f t="shared" si="11"/>
        <v>3.8617886178861784E-2</v>
      </c>
      <c r="BA172" s="58">
        <f t="shared" si="11"/>
        <v>3.6178861788617893E-2</v>
      </c>
      <c r="BB172" s="58">
        <f t="shared" si="11"/>
        <v>3.3739837398373981E-2</v>
      </c>
      <c r="BC172" s="58">
        <f t="shared" si="11"/>
        <v>3.1707317073170732E-2</v>
      </c>
      <c r="BD172" s="58">
        <f t="shared" si="11"/>
        <v>2.9674796747967479E-2</v>
      </c>
      <c r="BE172" s="58">
        <f t="shared" si="11"/>
        <v>2.7642276422764227E-2</v>
      </c>
      <c r="BF172" s="58">
        <f t="shared" si="11"/>
        <v>2.6829268292682926E-2</v>
      </c>
      <c r="BG172" s="58">
        <f t="shared" si="11"/>
        <v>2.5609756097560978E-2</v>
      </c>
      <c r="BH172" s="58">
        <f t="shared" si="11"/>
        <v>2.4390243902439025E-2</v>
      </c>
      <c r="BI172" s="58">
        <f t="shared" si="11"/>
        <v>2.2764227642276421E-2</v>
      </c>
      <c r="BJ172" s="58">
        <f t="shared" si="11"/>
        <v>2.1544715447154472E-2</v>
      </c>
      <c r="BK172" s="58">
        <f t="shared" si="11"/>
        <v>2.0325203252032523E-2</v>
      </c>
      <c r="BL172" s="58">
        <f t="shared" si="11"/>
        <v>1.9512195121951219E-2</v>
      </c>
      <c r="BM172" s="58">
        <f t="shared" si="11"/>
        <v>1.8292682926829267E-2</v>
      </c>
      <c r="BN172" s="58">
        <f t="shared" si="11"/>
        <v>1.7479674796747967E-2</v>
      </c>
      <c r="BO172" s="58">
        <f t="shared" si="11"/>
        <v>1.7073170731707318E-2</v>
      </c>
      <c r="BP172" s="58">
        <f t="shared" si="11"/>
        <v>1.6666666666666666E-2</v>
      </c>
      <c r="BQ172" s="58">
        <f t="shared" si="11"/>
        <v>1.6260162601626018E-2</v>
      </c>
      <c r="BR172" s="58">
        <f t="shared" si="11"/>
        <v>1.6260162601626018E-2</v>
      </c>
      <c r="BS172" s="58">
        <f t="shared" si="11"/>
        <v>1.6260162601626018E-2</v>
      </c>
      <c r="BT172" s="58">
        <f t="shared" si="11"/>
        <v>1.6260162601626018E-2</v>
      </c>
      <c r="BU172" s="58">
        <f t="shared" si="11"/>
        <v>1.5853658536585366E-2</v>
      </c>
      <c r="BV172" s="58">
        <f t="shared" si="11"/>
        <v>1.5447154471544714E-2</v>
      </c>
      <c r="BW172" s="58">
        <f t="shared" si="11"/>
        <v>1.5040650406504066E-2</v>
      </c>
      <c r="BX172" s="58">
        <f t="shared" si="11"/>
        <v>1.4634146341463414E-2</v>
      </c>
      <c r="BY172" s="58">
        <f t="shared" si="11"/>
        <v>1.4227642276422765E-2</v>
      </c>
      <c r="BZ172" s="58">
        <f t="shared" si="11"/>
        <v>1.4227642276422765E-2</v>
      </c>
      <c r="CA172" s="58">
        <f t="shared" si="11"/>
        <v>1.4227642276422765E-2</v>
      </c>
      <c r="CB172" s="58">
        <f t="shared" si="11"/>
        <v>1.5040650406504066E-2</v>
      </c>
      <c r="CC172" s="58">
        <f t="shared" si="11"/>
        <v>1.5853658536585366E-2</v>
      </c>
      <c r="CD172" s="58">
        <f t="shared" si="11"/>
        <v>1.6666666666666666E-2</v>
      </c>
      <c r="CE172" s="58">
        <f t="shared" si="11"/>
        <v>1.7479674796747967E-2</v>
      </c>
      <c r="CF172" s="58">
        <f t="shared" si="11"/>
        <v>1.7886178861788615E-2</v>
      </c>
      <c r="CG172" s="58">
        <f t="shared" si="11"/>
        <v>1.7479674796747967E-2</v>
      </c>
      <c r="CH172" s="58">
        <f t="shared" si="11"/>
        <v>1.7073170731707318E-2</v>
      </c>
      <c r="CI172" s="58">
        <f t="shared" si="11"/>
        <v>1.6666666666666666E-2</v>
      </c>
      <c r="CJ172" s="58">
        <f t="shared" si="11"/>
        <v>1.6260162601626015E-2</v>
      </c>
      <c r="CK172" s="58">
        <f t="shared" si="11"/>
        <v>1.6260162601626015E-2</v>
      </c>
      <c r="CL172" s="58">
        <f t="shared" si="11"/>
        <v>1.5853658536585366E-2</v>
      </c>
      <c r="CM172" s="58">
        <f t="shared" si="11"/>
        <v>1.5447154471544714E-2</v>
      </c>
      <c r="CN172" s="58">
        <f t="shared" si="11"/>
        <v>1.5040650406504066E-2</v>
      </c>
      <c r="CO172" s="58">
        <f t="shared" si="11"/>
        <v>1.4227642276422765E-2</v>
      </c>
      <c r="CP172" s="58">
        <f t="shared" si="11"/>
        <v>1.3414634146341463E-2</v>
      </c>
      <c r="CQ172" s="58">
        <f t="shared" si="11"/>
        <v>1.3008130081300813E-2</v>
      </c>
      <c r="CR172" s="58">
        <f t="shared" si="11"/>
        <v>1.2601626016260163E-2</v>
      </c>
      <c r="CS172" s="58">
        <f t="shared" si="11"/>
        <v>1.2195121951219513E-2</v>
      </c>
      <c r="CT172" s="58">
        <f t="shared" si="11"/>
        <v>1.2195121951219513E-2</v>
      </c>
      <c r="CU172" s="58">
        <f t="shared" si="11"/>
        <v>1.2195121951219513E-2</v>
      </c>
      <c r="CV172" s="58">
        <f t="shared" si="11"/>
        <v>1.2195121951219513E-2</v>
      </c>
      <c r="CW172" s="58">
        <f t="shared" si="11"/>
        <v>1.2195121951219513E-2</v>
      </c>
      <c r="CX172" s="58">
        <f t="shared" si="11"/>
        <v>1.2195121951219513E-2</v>
      </c>
      <c r="CY172" s="58">
        <f t="shared" si="11"/>
        <v>1.1788617886178861E-2</v>
      </c>
      <c r="CZ172" s="58">
        <f t="shared" si="11"/>
        <v>1.1382113821138211E-2</v>
      </c>
      <c r="DA172" s="58">
        <f t="shared" si="11"/>
        <v>1.097560975609756E-2</v>
      </c>
      <c r="DB172" s="58">
        <f t="shared" si="11"/>
        <v>1.056910569105691E-2</v>
      </c>
      <c r="DC172" s="58">
        <f t="shared" si="11"/>
        <v>1.016260162601626E-2</v>
      </c>
      <c r="DD172" s="58">
        <f t="shared" si="11"/>
        <v>1.0975609756097562E-2</v>
      </c>
      <c r="DE172" s="58">
        <f t="shared" si="11"/>
        <v>1.1788617886178861E-2</v>
      </c>
      <c r="DF172" s="58">
        <f t="shared" si="11"/>
        <v>1.2601626016260163E-2</v>
      </c>
      <c r="DG172" s="58">
        <f t="shared" ref="DG172:EL172" si="12">$F$168*DG170+(1-$F$168)*DG169</f>
        <v>1.3414634146341463E-2</v>
      </c>
      <c r="DH172" s="58">
        <f t="shared" si="12"/>
        <v>1.4634146341463415E-2</v>
      </c>
      <c r="DI172" s="58">
        <f t="shared" si="12"/>
        <v>1.5040650406504066E-2</v>
      </c>
      <c r="DJ172" s="58">
        <f t="shared" si="12"/>
        <v>1.5447154471544714E-2</v>
      </c>
      <c r="DK172" s="58">
        <f t="shared" si="12"/>
        <v>1.5853658536585366E-2</v>
      </c>
      <c r="DL172" s="58">
        <f t="shared" si="12"/>
        <v>1.6260162601626018E-2</v>
      </c>
      <c r="DM172" s="58">
        <f t="shared" si="12"/>
        <v>1.6260162601626018E-2</v>
      </c>
      <c r="DN172" s="58">
        <f t="shared" si="12"/>
        <v>1.6260162601626018E-2</v>
      </c>
      <c r="DO172" s="58">
        <f t="shared" si="12"/>
        <v>1.6260162601626018E-2</v>
      </c>
      <c r="DP172" s="58">
        <f t="shared" si="12"/>
        <v>1.6260162601626018E-2</v>
      </c>
      <c r="DQ172" s="58">
        <f t="shared" si="12"/>
        <v>1.6260162601626018E-2</v>
      </c>
      <c r="DR172" s="58">
        <f t="shared" si="12"/>
        <v>1.6666666666666666E-2</v>
      </c>
      <c r="DS172" s="58">
        <f t="shared" si="12"/>
        <v>1.7073170731707318E-2</v>
      </c>
      <c r="DT172" s="58">
        <f t="shared" si="12"/>
        <v>1.7479674796747967E-2</v>
      </c>
      <c r="DU172" s="58">
        <f t="shared" si="12"/>
        <v>1.7886178861788619E-2</v>
      </c>
      <c r="DV172" s="58">
        <f t="shared" si="12"/>
        <v>1.8292682926829267E-2</v>
      </c>
      <c r="DW172" s="58">
        <f t="shared" si="12"/>
        <v>1.8292682926829267E-2</v>
      </c>
      <c r="DX172" s="58">
        <f t="shared" si="12"/>
        <v>1.8292682926829267E-2</v>
      </c>
      <c r="DY172" s="58">
        <f t="shared" si="12"/>
        <v>1.8292682926829267E-2</v>
      </c>
      <c r="DZ172" s="58">
        <f t="shared" si="12"/>
        <v>1.8292682926829267E-2</v>
      </c>
      <c r="EA172" s="58">
        <f t="shared" si="12"/>
        <v>1.8292682926829267E-2</v>
      </c>
      <c r="EB172" s="58">
        <f t="shared" si="12"/>
        <v>1.8699186991869916E-2</v>
      </c>
      <c r="EC172" s="58">
        <f t="shared" si="12"/>
        <v>1.9105691056910571E-2</v>
      </c>
      <c r="ED172" s="58">
        <f t="shared" si="12"/>
        <v>1.9512195121951219E-2</v>
      </c>
      <c r="EE172" s="58">
        <f t="shared" si="12"/>
        <v>1.9918699186991871E-2</v>
      </c>
      <c r="EF172" s="58">
        <f t="shared" si="12"/>
        <v>2.032520325203252E-2</v>
      </c>
      <c r="EG172" s="58">
        <f t="shared" si="12"/>
        <v>2.032520325203252E-2</v>
      </c>
      <c r="EH172" s="58">
        <f t="shared" si="12"/>
        <v>2.032520325203252E-2</v>
      </c>
      <c r="EI172" s="58">
        <f t="shared" si="12"/>
        <v>2.032520325203252E-2</v>
      </c>
      <c r="EJ172" s="58">
        <f t="shared" si="12"/>
        <v>2.0731707317073168E-2</v>
      </c>
      <c r="EK172" s="58">
        <f t="shared" si="12"/>
        <v>2.1951219512195124E-2</v>
      </c>
      <c r="EL172" s="58">
        <f t="shared" si="12"/>
        <v>2.5203252032520326E-2</v>
      </c>
      <c r="EM172" s="58">
        <f>$F$168*EM170+(1-$F$168)*EM169</f>
        <v>2.6422764227642278E-2</v>
      </c>
      <c r="EN172" s="58">
        <f>$F$168*EN170+(1-$F$168)*EN169</f>
        <v>3.6585365853658534E-2</v>
      </c>
    </row>
    <row r="173" spans="1:144" outlineLevel="1" x14ac:dyDescent="0.2">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c r="CO173" s="58"/>
      <c r="CP173" s="58"/>
      <c r="CQ173" s="58"/>
      <c r="CR173" s="58"/>
      <c r="CS173" s="58"/>
      <c r="CT173" s="58"/>
      <c r="CU173" s="58"/>
      <c r="CV173" s="58"/>
      <c r="CW173" s="58"/>
      <c r="CX173" s="58"/>
      <c r="CY173" s="58"/>
      <c r="CZ173" s="58"/>
      <c r="DA173" s="58"/>
      <c r="DB173" s="58"/>
      <c r="DC173" s="58"/>
      <c r="DD173" s="58"/>
      <c r="DE173" s="58"/>
      <c r="DF173" s="58"/>
      <c r="DG173" s="58"/>
      <c r="DH173" s="58"/>
      <c r="DI173" s="58"/>
      <c r="DJ173" s="58"/>
      <c r="DK173" s="58"/>
      <c r="DL173" s="58"/>
      <c r="DM173" s="58"/>
      <c r="DN173" s="58"/>
      <c r="DO173" s="58"/>
      <c r="DP173" s="58"/>
      <c r="DQ173" s="58"/>
      <c r="DR173" s="58"/>
      <c r="DS173" s="58"/>
      <c r="DT173" s="58"/>
      <c r="DU173" s="58"/>
      <c r="DV173" s="58"/>
      <c r="DW173" s="58"/>
      <c r="DX173" s="58"/>
      <c r="DY173" s="58"/>
      <c r="DZ173" s="58"/>
      <c r="EA173" s="58"/>
      <c r="EB173" s="58"/>
      <c r="EC173" s="58"/>
      <c r="ED173" s="58"/>
      <c r="EE173" s="58"/>
      <c r="EF173" s="58"/>
      <c r="EG173" s="58"/>
      <c r="EH173" s="58"/>
      <c r="EI173" s="58"/>
      <c r="EJ173" s="58"/>
      <c r="EK173" s="58"/>
      <c r="EL173" s="58"/>
      <c r="EM173" s="58"/>
      <c r="EN173" s="58"/>
    </row>
    <row r="174" spans="1:144" outlineLevel="1" x14ac:dyDescent="0.2">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c r="CB174" s="58"/>
      <c r="CC174" s="58"/>
      <c r="CD174" s="58"/>
      <c r="CE174" s="58"/>
      <c r="CF174" s="58"/>
      <c r="CG174" s="58"/>
      <c r="CH174" s="58"/>
      <c r="CI174" s="58"/>
      <c r="CJ174" s="58"/>
      <c r="CK174" s="58"/>
      <c r="CL174" s="58"/>
      <c r="CM174" s="58"/>
      <c r="CN174" s="58"/>
      <c r="CO174" s="58"/>
      <c r="CP174" s="58"/>
      <c r="CQ174" s="58"/>
      <c r="CR174" s="58"/>
      <c r="CS174" s="58"/>
      <c r="CT174" s="58"/>
      <c r="CU174" s="58"/>
      <c r="CV174" s="58"/>
      <c r="CW174" s="58"/>
      <c r="CX174" s="58"/>
      <c r="CY174" s="58"/>
      <c r="CZ174" s="58"/>
      <c r="DA174" s="58"/>
      <c r="DB174" s="58"/>
      <c r="DC174" s="58"/>
      <c r="DD174" s="58"/>
      <c r="DE174" s="58"/>
      <c r="DF174" s="58"/>
      <c r="DG174" s="58"/>
      <c r="DH174" s="58"/>
      <c r="DI174" s="58"/>
      <c r="DJ174" s="58"/>
      <c r="DK174" s="58"/>
      <c r="DL174" s="58"/>
      <c r="DM174" s="58"/>
      <c r="DN174" s="58"/>
      <c r="DO174" s="58"/>
      <c r="DP174" s="58"/>
      <c r="DQ174" s="58"/>
      <c r="DR174" s="58"/>
      <c r="DS174" s="58"/>
      <c r="DT174" s="58"/>
      <c r="DU174" s="58"/>
      <c r="DV174" s="58"/>
      <c r="DW174" s="58"/>
      <c r="DX174" s="58"/>
      <c r="DY174" s="58"/>
      <c r="DZ174" s="58"/>
      <c r="EA174" s="58"/>
      <c r="EB174" s="58"/>
      <c r="EC174" s="58"/>
      <c r="ED174" s="58"/>
      <c r="EE174" s="58"/>
      <c r="EF174" s="58"/>
      <c r="EG174" s="58"/>
      <c r="EH174" s="58"/>
      <c r="EI174" s="58"/>
      <c r="EJ174" s="58"/>
      <c r="EK174" s="58"/>
      <c r="EL174" s="58"/>
      <c r="EM174" s="58"/>
      <c r="EN174" s="58"/>
    </row>
    <row r="175" spans="1:144" outlineLevel="1" x14ac:dyDescent="0.2">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c r="CB175" s="58"/>
      <c r="CC175" s="58"/>
      <c r="CD175" s="58"/>
      <c r="CE175" s="58"/>
      <c r="CF175" s="58"/>
      <c r="CG175" s="58"/>
      <c r="CH175" s="58"/>
      <c r="CI175" s="58"/>
      <c r="CJ175" s="58"/>
      <c r="CK175" s="58"/>
      <c r="CL175" s="58"/>
      <c r="CM175" s="58"/>
      <c r="CN175" s="58"/>
      <c r="CO175" s="58"/>
      <c r="CP175" s="58"/>
      <c r="CQ175" s="58"/>
      <c r="CR175" s="58"/>
      <c r="CS175" s="58"/>
      <c r="CT175" s="58"/>
      <c r="CU175" s="58"/>
      <c r="CV175" s="58"/>
      <c r="CW175" s="58"/>
      <c r="CX175" s="58"/>
      <c r="CY175" s="58"/>
      <c r="CZ175" s="58"/>
      <c r="DA175" s="58"/>
      <c r="DB175" s="58"/>
      <c r="DC175" s="58"/>
      <c r="DD175" s="58"/>
      <c r="DE175" s="58"/>
      <c r="DF175" s="58"/>
      <c r="DG175" s="58"/>
      <c r="DH175" s="58"/>
      <c r="DI175" s="58"/>
      <c r="DJ175" s="58"/>
      <c r="DK175" s="58"/>
      <c r="DL175" s="58"/>
      <c r="DM175" s="58"/>
      <c r="DN175" s="58"/>
      <c r="DO175" s="58"/>
      <c r="DP175" s="58"/>
      <c r="DQ175" s="58"/>
      <c r="DR175" s="58"/>
      <c r="DS175" s="58"/>
      <c r="DT175" s="58"/>
      <c r="DU175" s="58"/>
      <c r="DV175" s="58"/>
      <c r="DW175" s="58"/>
      <c r="DX175" s="58"/>
      <c r="DY175" s="58"/>
      <c r="DZ175" s="58"/>
      <c r="EA175" s="58"/>
      <c r="EB175" s="58"/>
      <c r="EC175" s="58"/>
      <c r="ED175" s="58"/>
      <c r="EE175" s="58"/>
      <c r="EF175" s="58"/>
      <c r="EG175" s="58"/>
      <c r="EH175" s="58"/>
      <c r="EI175" s="58"/>
      <c r="EJ175" s="58"/>
      <c r="EK175" s="58"/>
      <c r="EL175" s="58"/>
      <c r="EM175" s="58"/>
      <c r="EN175" s="58"/>
    </row>
    <row r="176" spans="1:144" outlineLevel="1" x14ac:dyDescent="0.2">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8"/>
      <c r="CX176" s="58"/>
      <c r="CY176" s="58"/>
      <c r="CZ176" s="58"/>
      <c r="DA176" s="58"/>
      <c r="DB176" s="58"/>
      <c r="DC176" s="58"/>
      <c r="DD176" s="58"/>
      <c r="DE176" s="58"/>
      <c r="DF176" s="58"/>
      <c r="DG176" s="58"/>
      <c r="DH176" s="58"/>
      <c r="DI176" s="58"/>
      <c r="DJ176" s="58"/>
      <c r="DK176" s="58"/>
      <c r="DL176" s="58"/>
      <c r="DM176" s="58"/>
      <c r="DN176" s="58"/>
      <c r="DO176" s="58"/>
      <c r="DP176" s="58"/>
      <c r="DQ176" s="58"/>
      <c r="DR176" s="58"/>
      <c r="DS176" s="58"/>
      <c r="DT176" s="58"/>
      <c r="DU176" s="58"/>
      <c r="DV176" s="58"/>
      <c r="DW176" s="58"/>
      <c r="DX176" s="58"/>
      <c r="DY176" s="58"/>
      <c r="DZ176" s="58"/>
      <c r="EA176" s="58"/>
      <c r="EB176" s="58"/>
      <c r="EC176" s="58"/>
      <c r="ED176" s="58"/>
      <c r="EE176" s="58"/>
      <c r="EF176" s="58"/>
      <c r="EG176" s="58"/>
      <c r="EH176" s="58"/>
      <c r="EI176" s="58"/>
      <c r="EJ176" s="58"/>
      <c r="EK176" s="58"/>
      <c r="EL176" s="58"/>
      <c r="EM176" s="58"/>
      <c r="EN176" s="58"/>
    </row>
    <row r="177" spans="1:144" outlineLevel="1" x14ac:dyDescent="0.2">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c r="CB177" s="58"/>
      <c r="CC177" s="58"/>
      <c r="CD177" s="58"/>
      <c r="CE177" s="58"/>
      <c r="CF177" s="58"/>
      <c r="CG177" s="58"/>
      <c r="CH177" s="58"/>
      <c r="CI177" s="58"/>
      <c r="CJ177" s="58"/>
      <c r="CK177" s="58"/>
      <c r="CL177" s="58"/>
      <c r="CM177" s="58"/>
      <c r="CN177" s="58"/>
      <c r="CO177" s="58"/>
      <c r="CP177" s="58"/>
      <c r="CQ177" s="58"/>
      <c r="CR177" s="58"/>
      <c r="CS177" s="58"/>
      <c r="CT177" s="58"/>
      <c r="CU177" s="58"/>
      <c r="CV177" s="58"/>
      <c r="CW177" s="58"/>
      <c r="CX177" s="58"/>
      <c r="CY177" s="58"/>
      <c r="CZ177" s="58"/>
      <c r="DA177" s="58"/>
      <c r="DB177" s="58"/>
      <c r="DC177" s="58"/>
      <c r="DD177" s="58"/>
      <c r="DE177" s="58"/>
      <c r="DF177" s="58"/>
      <c r="DG177" s="58"/>
      <c r="DH177" s="58"/>
      <c r="DI177" s="58"/>
      <c r="DJ177" s="58"/>
      <c r="DK177" s="58"/>
      <c r="DL177" s="58"/>
      <c r="DM177" s="58"/>
      <c r="DN177" s="58"/>
      <c r="DO177" s="58"/>
      <c r="DP177" s="58"/>
      <c r="DQ177" s="58"/>
      <c r="DR177" s="58"/>
      <c r="DS177" s="58"/>
      <c r="DT177" s="58"/>
      <c r="DU177" s="58"/>
      <c r="DV177" s="58"/>
      <c r="DW177" s="58"/>
      <c r="DX177" s="58"/>
      <c r="DY177" s="58"/>
      <c r="DZ177" s="58"/>
      <c r="EA177" s="58"/>
      <c r="EB177" s="58"/>
      <c r="EC177" s="58"/>
      <c r="ED177" s="58"/>
      <c r="EE177" s="58"/>
      <c r="EF177" s="58"/>
      <c r="EG177" s="58"/>
      <c r="EH177" s="58"/>
      <c r="EI177" s="58"/>
      <c r="EJ177" s="58"/>
      <c r="EK177" s="58"/>
      <c r="EL177" s="58"/>
      <c r="EM177" s="58"/>
      <c r="EN177" s="58"/>
    </row>
    <row r="178" spans="1:144" outlineLevel="1" x14ac:dyDescent="0.2">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c r="CB178" s="58"/>
      <c r="CC178" s="58"/>
      <c r="CD178" s="58"/>
      <c r="CE178" s="58"/>
      <c r="CF178" s="58"/>
      <c r="CG178" s="58"/>
      <c r="CH178" s="58"/>
      <c r="CI178" s="58"/>
      <c r="CJ178" s="58"/>
      <c r="CK178" s="58"/>
      <c r="CL178" s="58"/>
      <c r="CM178" s="58"/>
      <c r="CN178" s="58"/>
      <c r="CO178" s="58"/>
      <c r="CP178" s="58"/>
      <c r="CQ178" s="58"/>
      <c r="CR178" s="58"/>
      <c r="CS178" s="58"/>
      <c r="CT178" s="58"/>
      <c r="CU178" s="58"/>
      <c r="CV178" s="58"/>
      <c r="CW178" s="58"/>
      <c r="CX178" s="58"/>
      <c r="CY178" s="58"/>
      <c r="CZ178" s="58"/>
      <c r="DA178" s="58"/>
      <c r="DB178" s="58"/>
      <c r="DC178" s="58"/>
      <c r="DD178" s="58"/>
      <c r="DE178" s="58"/>
      <c r="DF178" s="58"/>
      <c r="DG178" s="58"/>
      <c r="DH178" s="58"/>
      <c r="DI178" s="58"/>
      <c r="DJ178" s="58"/>
      <c r="DK178" s="58"/>
      <c r="DL178" s="58"/>
      <c r="DM178" s="58"/>
      <c r="DN178" s="58"/>
      <c r="DO178" s="58"/>
      <c r="DP178" s="58"/>
      <c r="DQ178" s="58"/>
      <c r="DR178" s="58"/>
      <c r="DS178" s="58"/>
      <c r="DT178" s="58"/>
      <c r="DU178" s="58"/>
      <c r="DV178" s="58"/>
      <c r="DW178" s="58"/>
      <c r="DX178" s="58"/>
      <c r="DY178" s="58"/>
      <c r="DZ178" s="58"/>
      <c r="EA178" s="58"/>
      <c r="EB178" s="58"/>
      <c r="EC178" s="58"/>
      <c r="ED178" s="58"/>
      <c r="EE178" s="58"/>
      <c r="EF178" s="58"/>
      <c r="EG178" s="58"/>
      <c r="EH178" s="58"/>
      <c r="EI178" s="58"/>
      <c r="EJ178" s="58"/>
      <c r="EK178" s="58"/>
      <c r="EL178" s="58"/>
      <c r="EM178" s="58"/>
      <c r="EN178" s="58"/>
    </row>
    <row r="179" spans="1:144" outlineLevel="1" x14ac:dyDescent="0.2">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c r="CB179" s="58"/>
      <c r="CC179" s="58"/>
      <c r="CD179" s="58"/>
      <c r="CE179" s="58"/>
      <c r="CF179" s="58"/>
      <c r="CG179" s="58"/>
      <c r="CH179" s="58"/>
      <c r="CI179" s="58"/>
      <c r="CJ179" s="58"/>
      <c r="CK179" s="58"/>
      <c r="CL179" s="58"/>
      <c r="CM179" s="58"/>
      <c r="CN179" s="58"/>
      <c r="CO179" s="58"/>
      <c r="CP179" s="58"/>
      <c r="CQ179" s="58"/>
      <c r="CR179" s="58"/>
      <c r="CS179" s="58"/>
      <c r="CT179" s="58"/>
      <c r="CU179" s="58"/>
      <c r="CV179" s="58"/>
      <c r="CW179" s="58"/>
      <c r="CX179" s="58"/>
      <c r="CY179" s="58"/>
      <c r="CZ179" s="58"/>
      <c r="DA179" s="58"/>
      <c r="DB179" s="58"/>
      <c r="DC179" s="58"/>
      <c r="DD179" s="58"/>
      <c r="DE179" s="58"/>
      <c r="DF179" s="58"/>
      <c r="DG179" s="58"/>
      <c r="DH179" s="58"/>
      <c r="DI179" s="58"/>
      <c r="DJ179" s="58"/>
      <c r="DK179" s="58"/>
      <c r="DL179" s="58"/>
      <c r="DM179" s="58"/>
      <c r="DN179" s="58"/>
      <c r="DO179" s="58"/>
      <c r="DP179" s="58"/>
      <c r="DQ179" s="58"/>
      <c r="DR179" s="58"/>
      <c r="DS179" s="58"/>
      <c r="DT179" s="58"/>
      <c r="DU179" s="58"/>
      <c r="DV179" s="58"/>
      <c r="DW179" s="58"/>
      <c r="DX179" s="58"/>
      <c r="DY179" s="58"/>
      <c r="DZ179" s="58"/>
      <c r="EA179" s="58"/>
      <c r="EB179" s="58"/>
      <c r="EC179" s="58"/>
      <c r="ED179" s="58"/>
      <c r="EE179" s="58"/>
      <c r="EF179" s="58"/>
      <c r="EG179" s="58"/>
      <c r="EH179" s="58"/>
      <c r="EI179" s="58"/>
      <c r="EJ179" s="58"/>
      <c r="EK179" s="58"/>
      <c r="EL179" s="58"/>
      <c r="EM179" s="58"/>
      <c r="EN179" s="58"/>
    </row>
    <row r="180" spans="1:144" outlineLevel="1" x14ac:dyDescent="0.2">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c r="CG180" s="58"/>
      <c r="CH180" s="58"/>
      <c r="CI180" s="58"/>
      <c r="CJ180" s="58"/>
      <c r="CK180" s="58"/>
      <c r="CL180" s="58"/>
      <c r="CM180" s="58"/>
      <c r="CN180" s="58"/>
      <c r="CO180" s="58"/>
      <c r="CP180" s="58"/>
      <c r="CQ180" s="58"/>
      <c r="CR180" s="58"/>
      <c r="CS180" s="58"/>
      <c r="CT180" s="58"/>
      <c r="CU180" s="58"/>
      <c r="CV180" s="58"/>
      <c r="CW180" s="58"/>
      <c r="CX180" s="58"/>
      <c r="CY180" s="58"/>
      <c r="CZ180" s="58"/>
      <c r="DA180" s="58"/>
      <c r="DB180" s="58"/>
      <c r="DC180" s="58"/>
      <c r="DD180" s="58"/>
      <c r="DE180" s="58"/>
      <c r="DF180" s="58"/>
      <c r="DG180" s="58"/>
      <c r="DH180" s="58"/>
      <c r="DI180" s="58"/>
      <c r="DJ180" s="58"/>
      <c r="DK180" s="58"/>
      <c r="DL180" s="58"/>
      <c r="DM180" s="58"/>
      <c r="DN180" s="58"/>
      <c r="DO180" s="58"/>
      <c r="DP180" s="58"/>
      <c r="DQ180" s="58"/>
      <c r="DR180" s="58"/>
      <c r="DS180" s="58"/>
      <c r="DT180" s="58"/>
      <c r="DU180" s="58"/>
      <c r="DV180" s="58"/>
      <c r="DW180" s="58"/>
      <c r="DX180" s="58"/>
      <c r="DY180" s="58"/>
      <c r="DZ180" s="58"/>
      <c r="EA180" s="58"/>
      <c r="EB180" s="58"/>
      <c r="EC180" s="58"/>
      <c r="ED180" s="58"/>
      <c r="EE180" s="58"/>
      <c r="EF180" s="58"/>
      <c r="EG180" s="58"/>
      <c r="EH180" s="58"/>
      <c r="EI180" s="58"/>
      <c r="EJ180" s="58"/>
      <c r="EK180" s="58"/>
      <c r="EL180" s="58"/>
      <c r="EM180" s="58"/>
      <c r="EN180" s="58"/>
    </row>
    <row r="181" spans="1:144" outlineLevel="1" x14ac:dyDescent="0.2">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c r="CB181" s="58"/>
      <c r="CC181" s="58"/>
      <c r="CD181" s="58"/>
      <c r="CE181" s="58"/>
      <c r="CF181" s="58"/>
      <c r="CG181" s="58"/>
      <c r="CH181" s="58"/>
      <c r="CI181" s="58"/>
      <c r="CJ181" s="58"/>
      <c r="CK181" s="58"/>
      <c r="CL181" s="58"/>
      <c r="CM181" s="58"/>
      <c r="CN181" s="58"/>
      <c r="CO181" s="58"/>
      <c r="CP181" s="58"/>
      <c r="CQ181" s="58"/>
      <c r="CR181" s="58"/>
      <c r="CS181" s="58"/>
      <c r="CT181" s="58"/>
      <c r="CU181" s="58"/>
      <c r="CV181" s="58"/>
      <c r="CW181" s="58"/>
      <c r="CX181" s="58"/>
      <c r="CY181" s="58"/>
      <c r="CZ181" s="58"/>
      <c r="DA181" s="58"/>
      <c r="DB181" s="58"/>
      <c r="DC181" s="58"/>
      <c r="DD181" s="58"/>
      <c r="DE181" s="58"/>
      <c r="DF181" s="58"/>
      <c r="DG181" s="58"/>
      <c r="DH181" s="58"/>
      <c r="DI181" s="58"/>
      <c r="DJ181" s="58"/>
      <c r="DK181" s="58"/>
      <c r="DL181" s="58"/>
      <c r="DM181" s="58"/>
      <c r="DN181" s="58"/>
      <c r="DO181" s="58"/>
      <c r="DP181" s="58"/>
      <c r="DQ181" s="58"/>
      <c r="DR181" s="58"/>
      <c r="DS181" s="58"/>
      <c r="DT181" s="58"/>
      <c r="DU181" s="58"/>
      <c r="DV181" s="58"/>
      <c r="DW181" s="58"/>
      <c r="DX181" s="58"/>
      <c r="DY181" s="58"/>
      <c r="DZ181" s="58"/>
      <c r="EA181" s="58"/>
      <c r="EB181" s="58"/>
      <c r="EC181" s="58"/>
      <c r="ED181" s="58"/>
      <c r="EE181" s="58"/>
      <c r="EF181" s="58"/>
      <c r="EG181" s="58"/>
      <c r="EH181" s="58"/>
      <c r="EI181" s="58"/>
      <c r="EJ181" s="58"/>
      <c r="EK181" s="58"/>
      <c r="EL181" s="58"/>
      <c r="EM181" s="58"/>
      <c r="EN181" s="58"/>
    </row>
    <row r="182" spans="1:144" outlineLevel="1" x14ac:dyDescent="0.2">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c r="CG182" s="58"/>
      <c r="CH182" s="58"/>
      <c r="CI182" s="58"/>
      <c r="CJ182" s="58"/>
      <c r="CK182" s="58"/>
      <c r="CL182" s="58"/>
      <c r="CM182" s="58"/>
      <c r="CN182" s="58"/>
      <c r="CO182" s="58"/>
      <c r="CP182" s="58"/>
      <c r="CQ182" s="58"/>
      <c r="CR182" s="58"/>
      <c r="CS182" s="58"/>
      <c r="CT182" s="58"/>
      <c r="CU182" s="58"/>
      <c r="CV182" s="58"/>
      <c r="CW182" s="58"/>
      <c r="CX182" s="58"/>
      <c r="CY182" s="58"/>
      <c r="CZ182" s="58"/>
      <c r="DA182" s="58"/>
      <c r="DB182" s="58"/>
      <c r="DC182" s="58"/>
      <c r="DD182" s="58"/>
      <c r="DE182" s="58"/>
      <c r="DF182" s="58"/>
      <c r="DG182" s="58"/>
      <c r="DH182" s="58"/>
      <c r="DI182" s="58"/>
      <c r="DJ182" s="58"/>
      <c r="DK182" s="58"/>
      <c r="DL182" s="58"/>
      <c r="DM182" s="58"/>
      <c r="DN182" s="58"/>
      <c r="DO182" s="58"/>
      <c r="DP182" s="58"/>
      <c r="DQ182" s="58"/>
      <c r="DR182" s="58"/>
      <c r="DS182" s="58"/>
      <c r="DT182" s="58"/>
      <c r="DU182" s="58"/>
      <c r="DV182" s="58"/>
      <c r="DW182" s="58"/>
      <c r="DX182" s="58"/>
      <c r="DY182" s="58"/>
      <c r="DZ182" s="58"/>
      <c r="EA182" s="58"/>
      <c r="EB182" s="58"/>
      <c r="EC182" s="58"/>
      <c r="ED182" s="58"/>
      <c r="EE182" s="58"/>
      <c r="EF182" s="58"/>
      <c r="EG182" s="58"/>
      <c r="EH182" s="58"/>
      <c r="EI182" s="58"/>
      <c r="EJ182" s="58"/>
      <c r="EK182" s="58"/>
      <c r="EL182" s="58"/>
      <c r="EM182" s="58"/>
      <c r="EN182" s="58"/>
    </row>
    <row r="183" spans="1:144" outlineLevel="1" x14ac:dyDescent="0.2">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c r="CB183" s="58"/>
      <c r="CC183" s="58"/>
      <c r="CD183" s="58"/>
      <c r="CE183" s="58"/>
      <c r="CF183" s="58"/>
      <c r="CG183" s="58"/>
      <c r="CH183" s="58"/>
      <c r="CI183" s="58"/>
      <c r="CJ183" s="58"/>
      <c r="CK183" s="58"/>
      <c r="CL183" s="58"/>
      <c r="CM183" s="58"/>
      <c r="CN183" s="58"/>
      <c r="CO183" s="58"/>
      <c r="CP183" s="58"/>
      <c r="CQ183" s="58"/>
      <c r="CR183" s="58"/>
      <c r="CS183" s="58"/>
      <c r="CT183" s="58"/>
      <c r="CU183" s="58"/>
      <c r="CV183" s="58"/>
      <c r="CW183" s="58"/>
      <c r="CX183" s="58"/>
      <c r="CY183" s="58"/>
      <c r="CZ183" s="58"/>
      <c r="DA183" s="58"/>
      <c r="DB183" s="58"/>
      <c r="DC183" s="58"/>
      <c r="DD183" s="58"/>
      <c r="DE183" s="58"/>
      <c r="DF183" s="58"/>
      <c r="DG183" s="58"/>
      <c r="DH183" s="58"/>
      <c r="DI183" s="58"/>
      <c r="DJ183" s="58"/>
      <c r="DK183" s="58"/>
      <c r="DL183" s="58"/>
      <c r="DM183" s="58"/>
      <c r="DN183" s="58"/>
      <c r="DO183" s="58"/>
      <c r="DP183" s="58"/>
      <c r="DQ183" s="58"/>
      <c r="DR183" s="58"/>
      <c r="DS183" s="58"/>
      <c r="DT183" s="58"/>
      <c r="DU183" s="58"/>
      <c r="DV183" s="58"/>
      <c r="DW183" s="58"/>
      <c r="DX183" s="58"/>
      <c r="DY183" s="58"/>
      <c r="DZ183" s="58"/>
      <c r="EA183" s="58"/>
      <c r="EB183" s="58"/>
      <c r="EC183" s="58"/>
      <c r="ED183" s="58"/>
      <c r="EE183" s="58"/>
      <c r="EF183" s="58"/>
      <c r="EG183" s="58"/>
      <c r="EH183" s="58"/>
      <c r="EI183" s="58"/>
      <c r="EJ183" s="58"/>
      <c r="EK183" s="58"/>
      <c r="EL183" s="58"/>
      <c r="EM183" s="58"/>
      <c r="EN183" s="58"/>
    </row>
    <row r="184" spans="1:144" outlineLevel="1" x14ac:dyDescent="0.2">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c r="CB184" s="58"/>
      <c r="CC184" s="58"/>
      <c r="CD184" s="58"/>
      <c r="CE184" s="58"/>
      <c r="CF184" s="58"/>
      <c r="CG184" s="58"/>
      <c r="CH184" s="58"/>
      <c r="CI184" s="58"/>
      <c r="CJ184" s="58"/>
      <c r="CK184" s="58"/>
      <c r="CL184" s="58"/>
      <c r="CM184" s="58"/>
      <c r="CN184" s="58"/>
      <c r="CO184" s="58"/>
      <c r="CP184" s="58"/>
      <c r="CQ184" s="58"/>
      <c r="CR184" s="58"/>
      <c r="CS184" s="58"/>
      <c r="CT184" s="58"/>
      <c r="CU184" s="58"/>
      <c r="CV184" s="58"/>
      <c r="CW184" s="58"/>
      <c r="CX184" s="58"/>
      <c r="CY184" s="58"/>
      <c r="CZ184" s="58"/>
      <c r="DA184" s="58"/>
      <c r="DB184" s="58"/>
      <c r="DC184" s="58"/>
      <c r="DD184" s="58"/>
      <c r="DE184" s="58"/>
      <c r="DF184" s="58"/>
      <c r="DG184" s="58"/>
      <c r="DH184" s="58"/>
      <c r="DI184" s="58"/>
      <c r="DJ184" s="58"/>
      <c r="DK184" s="58"/>
      <c r="DL184" s="58"/>
      <c r="DM184" s="58"/>
      <c r="DN184" s="58"/>
      <c r="DO184" s="58"/>
      <c r="DP184" s="58"/>
      <c r="DQ184" s="58"/>
      <c r="DR184" s="58"/>
      <c r="DS184" s="58"/>
      <c r="DT184" s="58"/>
      <c r="DU184" s="58"/>
      <c r="DV184" s="58"/>
      <c r="DW184" s="58"/>
      <c r="DX184" s="58"/>
      <c r="DY184" s="58"/>
      <c r="DZ184" s="58"/>
      <c r="EA184" s="58"/>
      <c r="EB184" s="58"/>
      <c r="EC184" s="58"/>
      <c r="ED184" s="58"/>
      <c r="EE184" s="58"/>
      <c r="EF184" s="58"/>
      <c r="EG184" s="58"/>
      <c r="EH184" s="58"/>
      <c r="EI184" s="58"/>
      <c r="EJ184" s="58"/>
      <c r="EK184" s="58"/>
      <c r="EL184" s="58"/>
      <c r="EM184" s="58"/>
      <c r="EN184" s="58"/>
    </row>
    <row r="185" spans="1:144" outlineLevel="1" x14ac:dyDescent="0.2">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c r="CH185" s="58"/>
      <c r="CI185" s="58"/>
      <c r="CJ185" s="58"/>
      <c r="CK185" s="58"/>
      <c r="CL185" s="58"/>
      <c r="CM185" s="58"/>
      <c r="CN185" s="58"/>
      <c r="CO185" s="58"/>
      <c r="CP185" s="58"/>
      <c r="CQ185" s="58"/>
      <c r="CR185" s="58"/>
      <c r="CS185" s="58"/>
      <c r="CT185" s="58"/>
      <c r="CU185" s="58"/>
      <c r="CV185" s="58"/>
      <c r="CW185" s="58"/>
      <c r="CX185" s="58"/>
      <c r="CY185" s="58"/>
      <c r="CZ185" s="58"/>
      <c r="DA185" s="58"/>
      <c r="DB185" s="58"/>
      <c r="DC185" s="58"/>
      <c r="DD185" s="58"/>
      <c r="DE185" s="58"/>
      <c r="DF185" s="58"/>
      <c r="DG185" s="58"/>
      <c r="DH185" s="58"/>
      <c r="DI185" s="58"/>
      <c r="DJ185" s="58"/>
      <c r="DK185" s="58"/>
      <c r="DL185" s="58"/>
      <c r="DM185" s="58"/>
      <c r="DN185" s="58"/>
      <c r="DO185" s="58"/>
      <c r="DP185" s="58"/>
      <c r="DQ185" s="58"/>
      <c r="DR185" s="58"/>
      <c r="DS185" s="58"/>
      <c r="DT185" s="58"/>
      <c r="DU185" s="58"/>
      <c r="DV185" s="58"/>
      <c r="DW185" s="58"/>
      <c r="DX185" s="58"/>
      <c r="DY185" s="58"/>
      <c r="DZ185" s="58"/>
      <c r="EA185" s="58"/>
      <c r="EB185" s="58"/>
      <c r="EC185" s="58"/>
      <c r="ED185" s="58"/>
      <c r="EE185" s="58"/>
      <c r="EF185" s="58"/>
      <c r="EG185" s="58"/>
      <c r="EH185" s="58"/>
      <c r="EI185" s="58"/>
      <c r="EJ185" s="58"/>
      <c r="EK185" s="58"/>
      <c r="EL185" s="58"/>
      <c r="EM185" s="58"/>
      <c r="EN185" s="58"/>
    </row>
    <row r="186" spans="1:144" outlineLevel="1" x14ac:dyDescent="0.2">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c r="CB186" s="58"/>
      <c r="CC186" s="58"/>
      <c r="CD186" s="58"/>
      <c r="CE186" s="58"/>
      <c r="CF186" s="58"/>
      <c r="CG186" s="58"/>
      <c r="CH186" s="58"/>
      <c r="CI186" s="58"/>
      <c r="CJ186" s="58"/>
      <c r="CK186" s="58"/>
      <c r="CL186" s="58"/>
      <c r="CM186" s="58"/>
      <c r="CN186" s="58"/>
      <c r="CO186" s="58"/>
      <c r="CP186" s="58"/>
      <c r="CQ186" s="58"/>
      <c r="CR186" s="58"/>
      <c r="CS186" s="58"/>
      <c r="CT186" s="58"/>
      <c r="CU186" s="58"/>
      <c r="CV186" s="58"/>
      <c r="CW186" s="58"/>
      <c r="CX186" s="58"/>
      <c r="CY186" s="58"/>
      <c r="CZ186" s="58"/>
      <c r="DA186" s="58"/>
      <c r="DB186" s="58"/>
      <c r="DC186" s="58"/>
      <c r="DD186" s="58"/>
      <c r="DE186" s="58"/>
      <c r="DF186" s="58"/>
      <c r="DG186" s="58"/>
      <c r="DH186" s="58"/>
      <c r="DI186" s="58"/>
      <c r="DJ186" s="58"/>
      <c r="DK186" s="58"/>
      <c r="DL186" s="58"/>
      <c r="DM186" s="58"/>
      <c r="DN186" s="58"/>
      <c r="DO186" s="58"/>
      <c r="DP186" s="58"/>
      <c r="DQ186" s="58"/>
      <c r="DR186" s="58"/>
      <c r="DS186" s="58"/>
      <c r="DT186" s="58"/>
      <c r="DU186" s="58"/>
      <c r="DV186" s="58"/>
      <c r="DW186" s="58"/>
      <c r="DX186" s="58"/>
      <c r="DY186" s="58"/>
      <c r="DZ186" s="58"/>
      <c r="EA186" s="58"/>
      <c r="EB186" s="58"/>
      <c r="EC186" s="58"/>
      <c r="ED186" s="58"/>
      <c r="EE186" s="58"/>
      <c r="EF186" s="58"/>
      <c r="EG186" s="58"/>
      <c r="EH186" s="58"/>
      <c r="EI186" s="58"/>
      <c r="EJ186" s="58"/>
      <c r="EK186" s="58"/>
      <c r="EL186" s="58"/>
      <c r="EM186" s="58"/>
      <c r="EN186" s="58"/>
    </row>
    <row r="187" spans="1:144" outlineLevel="1" x14ac:dyDescent="0.2">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c r="CH187" s="58"/>
      <c r="CI187" s="58"/>
      <c r="CJ187" s="58"/>
      <c r="CK187" s="58"/>
      <c r="CL187" s="58"/>
      <c r="CM187" s="58"/>
      <c r="CN187" s="58"/>
      <c r="CO187" s="58"/>
      <c r="CP187" s="58"/>
      <c r="CQ187" s="58"/>
      <c r="CR187" s="58"/>
      <c r="CS187" s="58"/>
      <c r="CT187" s="58"/>
      <c r="CU187" s="58"/>
      <c r="CV187" s="58"/>
      <c r="CW187" s="58"/>
      <c r="CX187" s="58"/>
      <c r="CY187" s="58"/>
      <c r="CZ187" s="58"/>
      <c r="DA187" s="58"/>
      <c r="DB187" s="58"/>
      <c r="DC187" s="58"/>
      <c r="DD187" s="58"/>
      <c r="DE187" s="58"/>
      <c r="DF187" s="58"/>
      <c r="DG187" s="58"/>
      <c r="DH187" s="58"/>
      <c r="DI187" s="58"/>
      <c r="DJ187" s="58"/>
      <c r="DK187" s="58"/>
      <c r="DL187" s="58"/>
      <c r="DM187" s="58"/>
      <c r="DN187" s="58"/>
      <c r="DO187" s="58"/>
      <c r="DP187" s="58"/>
      <c r="DQ187" s="58"/>
      <c r="DR187" s="58"/>
      <c r="DS187" s="58"/>
      <c r="DT187" s="58"/>
      <c r="DU187" s="58"/>
      <c r="DV187" s="58"/>
      <c r="DW187" s="58"/>
      <c r="DX187" s="58"/>
      <c r="DY187" s="58"/>
      <c r="DZ187" s="58"/>
      <c r="EA187" s="58"/>
      <c r="EB187" s="58"/>
      <c r="EC187" s="58"/>
      <c r="ED187" s="58"/>
      <c r="EE187" s="58"/>
      <c r="EF187" s="58"/>
      <c r="EG187" s="58"/>
      <c r="EH187" s="58"/>
      <c r="EI187" s="58"/>
      <c r="EJ187" s="58"/>
      <c r="EK187" s="58"/>
      <c r="EL187" s="58"/>
      <c r="EM187" s="58"/>
      <c r="EN187" s="58"/>
    </row>
    <row r="188" spans="1:144" outlineLevel="1" x14ac:dyDescent="0.2">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c r="CC188" s="58"/>
      <c r="CD188" s="58"/>
      <c r="CE188" s="58"/>
      <c r="CF188" s="58"/>
      <c r="CG188" s="58"/>
      <c r="CH188" s="58"/>
      <c r="CI188" s="58"/>
      <c r="CJ188" s="58"/>
      <c r="CK188" s="58"/>
      <c r="CL188" s="58"/>
      <c r="CM188" s="58"/>
      <c r="CN188" s="58"/>
      <c r="CO188" s="58"/>
      <c r="CP188" s="58"/>
      <c r="CQ188" s="58"/>
      <c r="CR188" s="58"/>
      <c r="CS188" s="58"/>
      <c r="CT188" s="58"/>
      <c r="CU188" s="58"/>
      <c r="CV188" s="58"/>
      <c r="CW188" s="58"/>
      <c r="CX188" s="58"/>
      <c r="CY188" s="58"/>
      <c r="CZ188" s="58"/>
      <c r="DA188" s="58"/>
      <c r="DB188" s="58"/>
      <c r="DC188" s="58"/>
      <c r="DD188" s="58"/>
      <c r="DE188" s="58"/>
      <c r="DF188" s="58"/>
      <c r="DG188" s="58"/>
      <c r="DH188" s="58"/>
      <c r="DI188" s="58"/>
      <c r="DJ188" s="58"/>
      <c r="DK188" s="58"/>
      <c r="DL188" s="58"/>
      <c r="DM188" s="58"/>
      <c r="DN188" s="58"/>
      <c r="DO188" s="58"/>
      <c r="DP188" s="58"/>
      <c r="DQ188" s="58"/>
      <c r="DR188" s="58"/>
      <c r="DS188" s="58"/>
      <c r="DT188" s="58"/>
      <c r="DU188" s="58"/>
      <c r="DV188" s="58"/>
      <c r="DW188" s="58"/>
      <c r="DX188" s="58"/>
      <c r="DY188" s="58"/>
      <c r="DZ188" s="58"/>
      <c r="EA188" s="58"/>
      <c r="EB188" s="58"/>
      <c r="EC188" s="58"/>
      <c r="ED188" s="58"/>
      <c r="EE188" s="58"/>
      <c r="EF188" s="58"/>
      <c r="EG188" s="58"/>
      <c r="EH188" s="58"/>
      <c r="EI188" s="58"/>
      <c r="EJ188" s="58"/>
      <c r="EK188" s="58"/>
      <c r="EL188" s="58"/>
      <c r="EM188" s="58"/>
      <c r="EN188" s="58"/>
    </row>
    <row r="189" spans="1:144" x14ac:dyDescent="0.2">
      <c r="A189" s="74"/>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c r="CB189" s="58"/>
      <c r="CC189" s="58"/>
      <c r="CD189" s="58"/>
      <c r="CE189" s="58"/>
      <c r="CF189" s="58"/>
      <c r="CG189" s="58"/>
      <c r="CH189" s="58"/>
      <c r="CI189" s="58"/>
      <c r="CJ189" s="58"/>
      <c r="CK189" s="58"/>
      <c r="CL189" s="58"/>
      <c r="CM189" s="58"/>
      <c r="CN189" s="58"/>
      <c r="CO189" s="58"/>
      <c r="CP189" s="58"/>
      <c r="CQ189" s="58"/>
      <c r="CR189" s="58"/>
      <c r="CS189" s="58"/>
      <c r="CT189" s="58"/>
      <c r="CU189" s="58"/>
      <c r="CV189" s="58"/>
      <c r="CW189" s="58"/>
      <c r="CX189" s="58"/>
      <c r="CY189" s="58"/>
      <c r="CZ189" s="58"/>
      <c r="DA189" s="58"/>
      <c r="DB189" s="58"/>
      <c r="DC189" s="58"/>
      <c r="DD189" s="58"/>
      <c r="DE189" s="58"/>
      <c r="DF189" s="58"/>
      <c r="DG189" s="58"/>
      <c r="DH189" s="58"/>
      <c r="DI189" s="58"/>
      <c r="DJ189" s="58"/>
      <c r="DK189" s="58"/>
      <c r="DL189" s="58"/>
      <c r="DM189" s="58"/>
      <c r="DN189" s="58"/>
      <c r="DO189" s="58"/>
      <c r="DP189" s="58"/>
      <c r="DQ189" s="58"/>
      <c r="DR189" s="58"/>
      <c r="DS189" s="58"/>
      <c r="DT189" s="58"/>
      <c r="DU189" s="58"/>
      <c r="DV189" s="58"/>
      <c r="DW189" s="58"/>
      <c r="DX189" s="58"/>
      <c r="DY189" s="58"/>
      <c r="DZ189" s="58"/>
      <c r="EA189" s="58"/>
      <c r="EB189" s="58"/>
      <c r="EC189" s="58"/>
      <c r="ED189" s="58"/>
      <c r="EE189" s="58"/>
      <c r="EF189" s="58"/>
      <c r="EG189" s="58"/>
      <c r="EH189" s="58"/>
      <c r="EI189" s="58"/>
      <c r="EJ189" s="58"/>
      <c r="EK189" s="58"/>
      <c r="EL189" s="58"/>
      <c r="EM189" s="58"/>
      <c r="EN189" s="58"/>
    </row>
    <row r="190" spans="1:144" x14ac:dyDescent="0.2">
      <c r="A190" s="11" t="s">
        <v>288</v>
      </c>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58"/>
      <c r="CZ190" s="58"/>
      <c r="DA190" s="58"/>
      <c r="DB190" s="58"/>
      <c r="DC190" s="58"/>
      <c r="DD190" s="58"/>
      <c r="DE190" s="58"/>
      <c r="DF190" s="58"/>
      <c r="DG190" s="58"/>
      <c r="DH190" s="58"/>
      <c r="DI190" s="58"/>
      <c r="DJ190" s="58"/>
      <c r="DK190" s="58"/>
      <c r="DL190" s="58"/>
      <c r="DM190" s="58"/>
      <c r="DN190" s="58"/>
      <c r="DO190" s="58"/>
      <c r="DP190" s="58"/>
      <c r="DQ190" s="58"/>
      <c r="DR190" s="58"/>
      <c r="DS190" s="58"/>
      <c r="DT190" s="58"/>
      <c r="DU190" s="58"/>
      <c r="DV190" s="58"/>
      <c r="DW190" s="58"/>
      <c r="DX190" s="58"/>
      <c r="DY190" s="58"/>
      <c r="DZ190" s="58"/>
      <c r="EA190" s="58"/>
      <c r="EB190" s="58"/>
      <c r="EC190" s="58"/>
      <c r="ED190" s="58"/>
      <c r="EE190" s="58"/>
      <c r="EF190" s="58"/>
      <c r="EG190" s="58"/>
      <c r="EH190" s="58"/>
      <c r="EI190" s="58"/>
      <c r="EJ190" s="58"/>
      <c r="EK190" s="58"/>
      <c r="EL190" s="58"/>
      <c r="EM190" s="58"/>
      <c r="EN190" s="58"/>
    </row>
    <row r="191" spans="1:144" ht="10.8" outlineLevel="1" thickBot="1" x14ac:dyDescent="0.25">
      <c r="A191" s="13" t="s">
        <v>176</v>
      </c>
      <c r="B191" s="56" t="s">
        <v>177</v>
      </c>
      <c r="C191" s="15" t="s">
        <v>178</v>
      </c>
      <c r="D191" s="15" t="s">
        <v>126</v>
      </c>
      <c r="E191" s="15" t="s">
        <v>119</v>
      </c>
      <c r="F191" s="15" t="s">
        <v>179</v>
      </c>
      <c r="G191" s="15" t="s">
        <v>180</v>
      </c>
      <c r="H191" s="15" t="s">
        <v>181</v>
      </c>
      <c r="I191" s="15" t="s">
        <v>182</v>
      </c>
      <c r="J191" s="15" t="s">
        <v>183</v>
      </c>
      <c r="AQ191" s="58"/>
      <c r="AR191" s="58"/>
      <c r="AS191" s="58"/>
      <c r="AT191" s="58"/>
      <c r="AU191" s="58"/>
      <c r="AV191" s="58"/>
      <c r="AW191" s="58"/>
      <c r="AX191" s="71"/>
      <c r="AY191" s="58"/>
      <c r="AZ191" s="58"/>
      <c r="BA191" s="58"/>
      <c r="BB191" s="72" t="s">
        <v>184</v>
      </c>
      <c r="BC191" s="70" t="s">
        <v>185</v>
      </c>
      <c r="BD191" s="70" t="s">
        <v>186</v>
      </c>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c r="CG191" s="58"/>
      <c r="CH191" s="58"/>
      <c r="CI191" s="58"/>
      <c r="CJ191" s="58"/>
      <c r="CK191" s="58"/>
      <c r="CL191" s="58"/>
      <c r="CM191" s="58"/>
      <c r="CN191" s="58"/>
      <c r="CO191" s="58"/>
      <c r="CP191" s="58"/>
      <c r="CQ191" s="58"/>
      <c r="CR191" s="58"/>
      <c r="CS191" s="58"/>
      <c r="CT191" s="58"/>
      <c r="CU191" s="58"/>
      <c r="CV191" s="58"/>
      <c r="CW191" s="58"/>
      <c r="CX191" s="58"/>
      <c r="CY191" s="58"/>
      <c r="CZ191" s="58"/>
      <c r="DA191" s="58"/>
      <c r="DB191" s="58"/>
      <c r="DC191" s="58"/>
      <c r="DD191" s="58"/>
      <c r="DE191" s="58"/>
      <c r="DF191" s="58"/>
      <c r="DG191" s="58"/>
      <c r="DH191" s="58"/>
      <c r="DI191" s="58"/>
      <c r="DJ191" s="58"/>
      <c r="DK191" s="58"/>
      <c r="DL191" s="58"/>
      <c r="DM191" s="58"/>
      <c r="DN191" s="58"/>
      <c r="DO191" s="58"/>
      <c r="DP191" s="58"/>
      <c r="DQ191" s="58"/>
      <c r="DR191" s="58"/>
      <c r="DS191" s="58"/>
      <c r="DT191" s="58"/>
      <c r="DU191" s="58"/>
      <c r="DV191" s="58"/>
      <c r="DW191" s="58"/>
      <c r="DX191" s="58"/>
      <c r="DY191" s="58"/>
      <c r="DZ191" s="58"/>
      <c r="EA191" s="58"/>
      <c r="EB191" s="58"/>
      <c r="EC191" s="58"/>
      <c r="ED191" s="58"/>
      <c r="EE191" s="58"/>
      <c r="EF191" s="58"/>
      <c r="EG191" s="58"/>
      <c r="EH191" s="58"/>
      <c r="EI191" s="58"/>
      <c r="EJ191" s="58"/>
      <c r="EK191" s="58"/>
      <c r="EL191" s="58"/>
      <c r="EM191" s="58"/>
      <c r="EN191" s="58"/>
    </row>
    <row r="192" spans="1:144" outlineLevel="1" x14ac:dyDescent="0.2">
      <c r="A192" s="16">
        <v>1</v>
      </c>
      <c r="B192" s="16">
        <v>1</v>
      </c>
      <c r="C192" s="1">
        <v>0.8914729974942015</v>
      </c>
      <c r="D192" s="1">
        <f>B192 - C192</f>
        <v>0.1085270025057985</v>
      </c>
      <c r="E192" s="1">
        <f>2*IF(B192=1,LN(1/C192),LN(1/(1-C192)))</f>
        <v>0.22976026196639576</v>
      </c>
      <c r="F192" s="1">
        <f>SQRT(E192)*SIGN(D192)</f>
        <v>0.47933314298762586</v>
      </c>
      <c r="G192" s="1">
        <f>D192/(SQRT(C192*(1-C192)))</f>
        <v>0.34891111728568192</v>
      </c>
      <c r="H192" s="1">
        <v>0.17090319541376695</v>
      </c>
      <c r="I192" s="1">
        <f>G192^2*H192/(1-H192)</f>
        <v>2.5094269429596982E-2</v>
      </c>
      <c r="J192" s="1">
        <f>G192/SQRT(1-H192)</f>
        <v>0.38318825294512865</v>
      </c>
      <c r="AQ192" s="58"/>
      <c r="AR192" s="58"/>
      <c r="AS192" s="58"/>
      <c r="AT192" s="58"/>
      <c r="AU192" s="58"/>
      <c r="AV192" s="58"/>
      <c r="AW192" s="58"/>
      <c r="AX192" s="71"/>
      <c r="AY192" s="58"/>
      <c r="AZ192" s="58"/>
      <c r="BA192" s="58"/>
      <c r="BB192" s="58">
        <f>1-B192</f>
        <v>0</v>
      </c>
      <c r="BC192" s="58" t="e">
        <f>IF(B192=0,C192,NA())</f>
        <v>#N/A</v>
      </c>
      <c r="BD192" s="58">
        <f>IF(B192=1,C192,NA())</f>
        <v>0.8914729974942015</v>
      </c>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c r="CB192" s="58"/>
      <c r="CC192" s="58"/>
      <c r="CD192" s="58"/>
      <c r="CE192" s="58"/>
      <c r="CF192" s="58"/>
      <c r="CG192" s="58"/>
      <c r="CH192" s="58"/>
      <c r="CI192" s="58"/>
      <c r="CJ192" s="58"/>
      <c r="CK192" s="58"/>
      <c r="CL192" s="58"/>
      <c r="CM192" s="58"/>
      <c r="CN192" s="58"/>
      <c r="CO192" s="58"/>
      <c r="CP192" s="58"/>
      <c r="CQ192" s="58"/>
      <c r="CR192" s="58"/>
      <c r="CS192" s="58"/>
      <c r="CT192" s="58"/>
      <c r="CU192" s="58"/>
      <c r="CV192" s="58"/>
      <c r="CW192" s="58"/>
      <c r="CX192" s="58"/>
      <c r="CY192" s="58"/>
      <c r="CZ192" s="58"/>
      <c r="DA192" s="58"/>
      <c r="DB192" s="58"/>
      <c r="DC192" s="58"/>
      <c r="DD192" s="58"/>
      <c r="DE192" s="58"/>
      <c r="DF192" s="58"/>
      <c r="DG192" s="58"/>
      <c r="DH192" s="58"/>
      <c r="DI192" s="58"/>
      <c r="DJ192" s="58"/>
      <c r="DK192" s="58"/>
      <c r="DL192" s="58"/>
      <c r="DM192" s="58"/>
      <c r="DN192" s="58"/>
      <c r="DO192" s="58"/>
      <c r="DP192" s="58"/>
      <c r="DQ192" s="58"/>
      <c r="DR192" s="58"/>
      <c r="DS192" s="58"/>
      <c r="DT192" s="58"/>
      <c r="DU192" s="58"/>
      <c r="DV192" s="58"/>
      <c r="DW192" s="58"/>
      <c r="DX192" s="58"/>
      <c r="DY192" s="58"/>
      <c r="DZ192" s="58"/>
      <c r="EA192" s="58"/>
      <c r="EB192" s="58"/>
      <c r="EC192" s="58"/>
      <c r="ED192" s="58"/>
      <c r="EE192" s="58"/>
      <c r="EF192" s="58"/>
      <c r="EG192" s="58"/>
      <c r="EH192" s="58"/>
      <c r="EI192" s="58"/>
      <c r="EJ192" s="58"/>
      <c r="EK192" s="58"/>
      <c r="EL192" s="58"/>
      <c r="EM192" s="58"/>
      <c r="EN192" s="58"/>
    </row>
    <row r="193" spans="1:144" outlineLevel="1" x14ac:dyDescent="0.2">
      <c r="A193" s="16">
        <v>2</v>
      </c>
      <c r="B193" s="16">
        <v>0</v>
      </c>
      <c r="C193" s="1">
        <v>1.7450655705582782E-4</v>
      </c>
      <c r="D193" s="1">
        <f t="shared" ref="D193:D256" si="13">B193 - C193</f>
        <v>-1.7450655705582782E-4</v>
      </c>
      <c r="E193" s="1">
        <f t="shared" ref="E193:E256" si="14">2*IF(B193=1,LN(1/C193),LN(1/(1-C193)))</f>
        <v>3.4904357019324874E-4</v>
      </c>
      <c r="F193" s="1">
        <f t="shared" ref="F193:F256" si="15">SQRT(E193)*SIGN(D193)</f>
        <v>-1.8682707785362612E-2</v>
      </c>
      <c r="G193" s="1">
        <f t="shared" ref="G193:G256" si="16">D193/(SQRT(C193*(1-C193)))</f>
        <v>-1.3211245774315853E-2</v>
      </c>
      <c r="H193" s="1">
        <v>1.0004922243666539E-3</v>
      </c>
      <c r="I193" s="1">
        <f t="shared" ref="I193:I256" si="17">G193^2*H193/(1-H193)</f>
        <v>1.7479781013087215E-7</v>
      </c>
      <c r="J193" s="1">
        <f t="shared" ref="J193:J256" si="18">G193/SQRT(1-H193)</f>
        <v>-1.3217859611885327E-2</v>
      </c>
      <c r="AQ193" s="58"/>
      <c r="AR193" s="58"/>
      <c r="AS193" s="58"/>
      <c r="AT193" s="58"/>
      <c r="AU193" s="58"/>
      <c r="AV193" s="58"/>
      <c r="AW193" s="58"/>
      <c r="AX193" s="71"/>
      <c r="AY193" s="58"/>
      <c r="AZ193" s="58"/>
      <c r="BA193" s="58"/>
      <c r="BB193" s="58">
        <f t="shared" ref="BB193:BB256" si="19">1-B193</f>
        <v>1</v>
      </c>
      <c r="BC193" s="58">
        <f t="shared" ref="BC193:BC256" si="20">IF(B193=0,C193,NA())</f>
        <v>1.7450655705582782E-4</v>
      </c>
      <c r="BD193" s="58" t="e">
        <f t="shared" ref="BD193:BD256" si="21">IF(B193=1,C193,NA())</f>
        <v>#N/A</v>
      </c>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c r="CB193" s="58"/>
      <c r="CC193" s="58"/>
      <c r="CD193" s="58"/>
      <c r="CE193" s="58"/>
      <c r="CF193" s="58"/>
      <c r="CG193" s="58"/>
      <c r="CH193" s="58"/>
      <c r="CI193" s="58"/>
      <c r="CJ193" s="58"/>
      <c r="CK193" s="58"/>
      <c r="CL193" s="58"/>
      <c r="CM193" s="58"/>
      <c r="CN193" s="58"/>
      <c r="CO193" s="58"/>
      <c r="CP193" s="58"/>
      <c r="CQ193" s="58"/>
      <c r="CR193" s="58"/>
      <c r="CS193" s="58"/>
      <c r="CT193" s="58"/>
      <c r="CU193" s="58"/>
      <c r="CV193" s="58"/>
      <c r="CW193" s="58"/>
      <c r="CX193" s="58"/>
      <c r="CY193" s="58"/>
      <c r="CZ193" s="58"/>
      <c r="DA193" s="58"/>
      <c r="DB193" s="58"/>
      <c r="DC193" s="58"/>
      <c r="DD193" s="58"/>
      <c r="DE193" s="58"/>
      <c r="DF193" s="58"/>
      <c r="DG193" s="58"/>
      <c r="DH193" s="58"/>
      <c r="DI193" s="58"/>
      <c r="DJ193" s="58"/>
      <c r="DK193" s="58"/>
      <c r="DL193" s="58"/>
      <c r="DM193" s="58"/>
      <c r="DN193" s="58"/>
      <c r="DO193" s="58"/>
      <c r="DP193" s="58"/>
      <c r="DQ193" s="58"/>
      <c r="DR193" s="58"/>
      <c r="DS193" s="58"/>
      <c r="DT193" s="58"/>
      <c r="DU193" s="58"/>
      <c r="DV193" s="58"/>
      <c r="DW193" s="58"/>
      <c r="DX193" s="58"/>
      <c r="DY193" s="58"/>
      <c r="DZ193" s="58"/>
      <c r="EA193" s="58"/>
      <c r="EB193" s="58"/>
      <c r="EC193" s="58"/>
      <c r="ED193" s="58"/>
      <c r="EE193" s="58"/>
      <c r="EF193" s="58"/>
      <c r="EG193" s="58"/>
      <c r="EH193" s="58"/>
      <c r="EI193" s="58"/>
      <c r="EJ193" s="58"/>
      <c r="EK193" s="58"/>
      <c r="EL193" s="58"/>
      <c r="EM193" s="58"/>
      <c r="EN193" s="58"/>
    </row>
    <row r="194" spans="1:144" outlineLevel="1" x14ac:dyDescent="0.2">
      <c r="A194" s="16">
        <v>3</v>
      </c>
      <c r="B194" s="16">
        <v>0</v>
      </c>
      <c r="C194" s="1">
        <v>3.859261131238521E-7</v>
      </c>
      <c r="D194" s="1">
        <f t="shared" si="13"/>
        <v>-3.859261131238521E-7</v>
      </c>
      <c r="E194" s="1">
        <f t="shared" si="14"/>
        <v>7.7185237517833655E-7</v>
      </c>
      <c r="F194" s="1">
        <f t="shared" si="15"/>
        <v>-8.7855129342477014E-4</v>
      </c>
      <c r="G194" s="1">
        <f t="shared" si="16"/>
        <v>-6.2122963714143125E-4</v>
      </c>
      <c r="H194" s="1">
        <v>5.6377933972172903E-6</v>
      </c>
      <c r="I194" s="1">
        <f t="shared" si="17"/>
        <v>2.175784798695994E-12</v>
      </c>
      <c r="J194" s="1">
        <f t="shared" si="18"/>
        <v>-6.2123138833100914E-4</v>
      </c>
      <c r="AQ194" s="58"/>
      <c r="AR194" s="58"/>
      <c r="AS194" s="58"/>
      <c r="AT194" s="58"/>
      <c r="AU194" s="58"/>
      <c r="AV194" s="58"/>
      <c r="AW194" s="58"/>
      <c r="AX194" s="71"/>
      <c r="AY194" s="58"/>
      <c r="AZ194" s="58"/>
      <c r="BA194" s="58"/>
      <c r="BB194" s="58">
        <f t="shared" si="19"/>
        <v>1</v>
      </c>
      <c r="BC194" s="58">
        <f t="shared" si="20"/>
        <v>3.859261131238521E-7</v>
      </c>
      <c r="BD194" s="58" t="e">
        <f t="shared" si="21"/>
        <v>#N/A</v>
      </c>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c r="CH194" s="58"/>
      <c r="CI194" s="58"/>
      <c r="CJ194" s="58"/>
      <c r="CK194" s="58"/>
      <c r="CL194" s="58"/>
      <c r="CM194" s="58"/>
      <c r="CN194" s="58"/>
      <c r="CO194" s="58"/>
      <c r="CP194" s="58"/>
      <c r="CQ194" s="58"/>
      <c r="CR194" s="58"/>
      <c r="CS194" s="58"/>
      <c r="CT194" s="58"/>
      <c r="CU194" s="58"/>
      <c r="CV194" s="58"/>
      <c r="CW194" s="58"/>
      <c r="CX194" s="58"/>
      <c r="CY194" s="58"/>
      <c r="CZ194" s="58"/>
      <c r="DA194" s="58"/>
      <c r="DB194" s="58"/>
      <c r="DC194" s="58"/>
      <c r="DD194" s="58"/>
      <c r="DE194" s="58"/>
      <c r="DF194" s="58"/>
      <c r="DG194" s="58"/>
      <c r="DH194" s="58"/>
      <c r="DI194" s="58"/>
      <c r="DJ194" s="58"/>
      <c r="DK194" s="58"/>
      <c r="DL194" s="58"/>
      <c r="DM194" s="58"/>
      <c r="DN194" s="58"/>
      <c r="DO194" s="58"/>
      <c r="DP194" s="58"/>
      <c r="DQ194" s="58"/>
      <c r="DR194" s="58"/>
      <c r="DS194" s="58"/>
      <c r="DT194" s="58"/>
      <c r="DU194" s="58"/>
      <c r="DV194" s="58"/>
      <c r="DW194" s="58"/>
      <c r="DX194" s="58"/>
      <c r="DY194" s="58"/>
      <c r="DZ194" s="58"/>
      <c r="EA194" s="58"/>
      <c r="EB194" s="58"/>
      <c r="EC194" s="58"/>
      <c r="ED194" s="58"/>
      <c r="EE194" s="58"/>
      <c r="EF194" s="58"/>
      <c r="EG194" s="58"/>
      <c r="EH194" s="58"/>
      <c r="EI194" s="58"/>
      <c r="EJ194" s="58"/>
      <c r="EK194" s="58"/>
      <c r="EL194" s="58"/>
      <c r="EM194" s="58"/>
      <c r="EN194" s="58"/>
    </row>
    <row r="195" spans="1:144" outlineLevel="1" x14ac:dyDescent="0.2">
      <c r="A195" s="16">
        <v>4</v>
      </c>
      <c r="B195" s="16">
        <v>0</v>
      </c>
      <c r="C195" s="1">
        <v>2.2182942331020498E-5</v>
      </c>
      <c r="D195" s="1">
        <f t="shared" si="13"/>
        <v>-2.2182942331020498E-5</v>
      </c>
      <c r="E195" s="1">
        <f t="shared" si="14"/>
        <v>4.436637675241353E-5</v>
      </c>
      <c r="F195" s="1">
        <f t="shared" si="15"/>
        <v>-6.6608090163593134E-3</v>
      </c>
      <c r="G195" s="1">
        <f t="shared" si="16"/>
        <v>-4.7099293439357504E-3</v>
      </c>
      <c r="H195" s="1">
        <v>1.5796190627337026E-4</v>
      </c>
      <c r="I195" s="1">
        <f t="shared" si="17"/>
        <v>3.5046911971447047E-9</v>
      </c>
      <c r="J195" s="1">
        <f t="shared" si="18"/>
        <v>-4.7103013827210875E-3</v>
      </c>
      <c r="AQ195" s="58"/>
      <c r="AR195" s="58"/>
      <c r="AS195" s="58"/>
      <c r="AT195" s="58"/>
      <c r="AU195" s="58"/>
      <c r="AV195" s="58"/>
      <c r="AW195" s="58"/>
      <c r="AX195" s="71"/>
      <c r="AY195" s="58"/>
      <c r="AZ195" s="58"/>
      <c r="BA195" s="58"/>
      <c r="BB195" s="58">
        <f t="shared" si="19"/>
        <v>1</v>
      </c>
      <c r="BC195" s="58">
        <f t="shared" si="20"/>
        <v>2.2182942331020498E-5</v>
      </c>
      <c r="BD195" s="58" t="e">
        <f t="shared" si="21"/>
        <v>#N/A</v>
      </c>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c r="CC195" s="58"/>
      <c r="CD195" s="58"/>
      <c r="CE195" s="58"/>
      <c r="CF195" s="58"/>
      <c r="CG195" s="58"/>
      <c r="CH195" s="58"/>
      <c r="CI195" s="58"/>
      <c r="CJ195" s="58"/>
      <c r="CK195" s="58"/>
      <c r="CL195" s="58"/>
      <c r="CM195" s="58"/>
      <c r="CN195" s="58"/>
      <c r="CO195" s="58"/>
      <c r="CP195" s="58"/>
      <c r="CQ195" s="58"/>
      <c r="CR195" s="58"/>
      <c r="CS195" s="58"/>
      <c r="CT195" s="58"/>
      <c r="CU195" s="58"/>
      <c r="CV195" s="58"/>
      <c r="CW195" s="58"/>
      <c r="CX195" s="58"/>
      <c r="CY195" s="58"/>
      <c r="CZ195" s="58"/>
      <c r="DA195" s="58"/>
      <c r="DB195" s="58"/>
      <c r="DC195" s="58"/>
      <c r="DD195" s="58"/>
      <c r="DE195" s="58"/>
      <c r="DF195" s="58"/>
      <c r="DG195" s="58"/>
      <c r="DH195" s="58"/>
      <c r="DI195" s="58"/>
      <c r="DJ195" s="58"/>
      <c r="DK195" s="58"/>
      <c r="DL195" s="58"/>
      <c r="DM195" s="58"/>
      <c r="DN195" s="58"/>
      <c r="DO195" s="58"/>
      <c r="DP195" s="58"/>
      <c r="DQ195" s="58"/>
      <c r="DR195" s="58"/>
      <c r="DS195" s="58"/>
      <c r="DT195" s="58"/>
      <c r="DU195" s="58"/>
      <c r="DV195" s="58"/>
      <c r="DW195" s="58"/>
      <c r="DX195" s="58"/>
      <c r="DY195" s="58"/>
      <c r="DZ195" s="58"/>
      <c r="EA195" s="58"/>
      <c r="EB195" s="58"/>
      <c r="EC195" s="58"/>
      <c r="ED195" s="58"/>
      <c r="EE195" s="58"/>
      <c r="EF195" s="58"/>
      <c r="EG195" s="58"/>
      <c r="EH195" s="58"/>
      <c r="EI195" s="58"/>
      <c r="EJ195" s="58"/>
      <c r="EK195" s="58"/>
      <c r="EL195" s="58"/>
      <c r="EM195" s="58"/>
      <c r="EN195" s="58"/>
    </row>
    <row r="196" spans="1:144" outlineLevel="1" x14ac:dyDescent="0.2">
      <c r="A196" s="16">
        <v>5</v>
      </c>
      <c r="B196" s="16">
        <v>0</v>
      </c>
      <c r="C196" s="1">
        <v>0.41881170809338136</v>
      </c>
      <c r="D196" s="1">
        <f t="shared" si="13"/>
        <v>-0.41881170809338136</v>
      </c>
      <c r="E196" s="1">
        <f t="shared" si="14"/>
        <v>1.0853609843562955</v>
      </c>
      <c r="F196" s="1">
        <f t="shared" si="15"/>
        <v>-1.0418065964257932</v>
      </c>
      <c r="G196" s="1">
        <f t="shared" si="16"/>
        <v>-0.84888914202976817</v>
      </c>
      <c r="H196" s="1">
        <v>0.57777203453987991</v>
      </c>
      <c r="I196" s="1">
        <f t="shared" si="17"/>
        <v>0.98607847762274348</v>
      </c>
      <c r="J196" s="1">
        <f t="shared" si="18"/>
        <v>-1.3064039394761404</v>
      </c>
      <c r="AQ196" s="58"/>
      <c r="AR196" s="58"/>
      <c r="AS196" s="58"/>
      <c r="AT196" s="58"/>
      <c r="AU196" s="58"/>
      <c r="AV196" s="58"/>
      <c r="AW196" s="58"/>
      <c r="AX196" s="71"/>
      <c r="AY196" s="58"/>
      <c r="AZ196" s="58"/>
      <c r="BA196" s="58"/>
      <c r="BB196" s="58">
        <f t="shared" si="19"/>
        <v>1</v>
      </c>
      <c r="BC196" s="58">
        <f t="shared" si="20"/>
        <v>0.41881170809338136</v>
      </c>
      <c r="BD196" s="58" t="e">
        <f t="shared" si="21"/>
        <v>#N/A</v>
      </c>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c r="CB196" s="58"/>
      <c r="CC196" s="58"/>
      <c r="CD196" s="58"/>
      <c r="CE196" s="58"/>
      <c r="CF196" s="58"/>
      <c r="CG196" s="58"/>
      <c r="CH196" s="58"/>
      <c r="CI196" s="58"/>
      <c r="CJ196" s="58"/>
      <c r="CK196" s="58"/>
      <c r="CL196" s="58"/>
      <c r="CM196" s="58"/>
      <c r="CN196" s="58"/>
      <c r="CO196" s="58"/>
      <c r="CP196" s="58"/>
      <c r="CQ196" s="58"/>
      <c r="CR196" s="58"/>
      <c r="CS196" s="58"/>
      <c r="CT196" s="58"/>
      <c r="CU196" s="58"/>
      <c r="CV196" s="58"/>
      <c r="CW196" s="58"/>
      <c r="CX196" s="58"/>
      <c r="CY196" s="58"/>
      <c r="CZ196" s="58"/>
      <c r="DA196" s="58"/>
      <c r="DB196" s="58"/>
      <c r="DC196" s="58"/>
      <c r="DD196" s="58"/>
      <c r="DE196" s="58"/>
      <c r="DF196" s="58"/>
      <c r="DG196" s="58"/>
      <c r="DH196" s="58"/>
      <c r="DI196" s="58"/>
      <c r="DJ196" s="58"/>
      <c r="DK196" s="58"/>
      <c r="DL196" s="58"/>
      <c r="DM196" s="58"/>
      <c r="DN196" s="58"/>
      <c r="DO196" s="58"/>
      <c r="DP196" s="58"/>
      <c r="DQ196" s="58"/>
      <c r="DR196" s="58"/>
      <c r="DS196" s="58"/>
      <c r="DT196" s="58"/>
      <c r="DU196" s="58"/>
      <c r="DV196" s="58"/>
      <c r="DW196" s="58"/>
      <c r="DX196" s="58"/>
      <c r="DY196" s="58"/>
      <c r="DZ196" s="58"/>
      <c r="EA196" s="58"/>
      <c r="EB196" s="58"/>
      <c r="EC196" s="58"/>
      <c r="ED196" s="58"/>
      <c r="EE196" s="58"/>
      <c r="EF196" s="58"/>
      <c r="EG196" s="58"/>
      <c r="EH196" s="58"/>
      <c r="EI196" s="58"/>
      <c r="EJ196" s="58"/>
      <c r="EK196" s="58"/>
      <c r="EL196" s="58"/>
      <c r="EM196" s="58"/>
      <c r="EN196" s="58"/>
    </row>
    <row r="197" spans="1:144" outlineLevel="1" x14ac:dyDescent="0.2">
      <c r="A197" s="16">
        <v>6</v>
      </c>
      <c r="B197" s="16">
        <v>0</v>
      </c>
      <c r="C197" s="1">
        <v>5.5631393913065798E-6</v>
      </c>
      <c r="D197" s="1">
        <f t="shared" si="13"/>
        <v>-5.5631393913065798E-6</v>
      </c>
      <c r="E197" s="1">
        <f t="shared" si="14"/>
        <v>1.1126309731151698E-5</v>
      </c>
      <c r="F197" s="1">
        <f t="shared" si="15"/>
        <v>-3.3356123472537539E-3</v>
      </c>
      <c r="G197" s="1">
        <f t="shared" si="16"/>
        <v>-2.3586373905284041E-3</v>
      </c>
      <c r="H197" s="1">
        <v>5.1722215732787825E-5</v>
      </c>
      <c r="I197" s="1">
        <f t="shared" si="17"/>
        <v>2.8775437977776514E-10</v>
      </c>
      <c r="J197" s="1">
        <f t="shared" si="18"/>
        <v>-2.3586983898706542E-3</v>
      </c>
      <c r="AQ197" s="58"/>
      <c r="AR197" s="58"/>
      <c r="AS197" s="58"/>
      <c r="AT197" s="58"/>
      <c r="AU197" s="58"/>
      <c r="AV197" s="58"/>
      <c r="AW197" s="58"/>
      <c r="AX197" s="71"/>
      <c r="AY197" s="58"/>
      <c r="AZ197" s="58"/>
      <c r="BA197" s="58"/>
      <c r="BB197" s="58">
        <f t="shared" si="19"/>
        <v>1</v>
      </c>
      <c r="BC197" s="58">
        <f t="shared" si="20"/>
        <v>5.5631393913065798E-6</v>
      </c>
      <c r="BD197" s="58" t="e">
        <f t="shared" si="21"/>
        <v>#N/A</v>
      </c>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58"/>
      <c r="DI197" s="58"/>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c r="EF197" s="58"/>
      <c r="EG197" s="58"/>
      <c r="EH197" s="58"/>
      <c r="EI197" s="58"/>
      <c r="EJ197" s="58"/>
      <c r="EK197" s="58"/>
      <c r="EL197" s="58"/>
      <c r="EM197" s="58"/>
      <c r="EN197" s="58"/>
    </row>
    <row r="198" spans="1:144" outlineLevel="1" x14ac:dyDescent="0.2">
      <c r="A198" s="16">
        <v>7</v>
      </c>
      <c r="B198" s="16">
        <v>0</v>
      </c>
      <c r="C198" s="1">
        <v>2.5648221285833753E-3</v>
      </c>
      <c r="D198" s="1">
        <f t="shared" si="13"/>
        <v>-2.5648221285833753E-3</v>
      </c>
      <c r="E198" s="1">
        <f t="shared" si="14"/>
        <v>5.1362338395340296E-3</v>
      </c>
      <c r="F198" s="1">
        <f t="shared" si="15"/>
        <v>-7.1667522906362746E-2</v>
      </c>
      <c r="G198" s="1">
        <f t="shared" si="16"/>
        <v>-5.0709144705089616E-2</v>
      </c>
      <c r="H198" s="1">
        <v>7.0560139614108345E-3</v>
      </c>
      <c r="I198" s="1">
        <f t="shared" si="17"/>
        <v>1.8272890540411064E-5</v>
      </c>
      <c r="J198" s="1">
        <f t="shared" si="18"/>
        <v>-5.0888999275502847E-2</v>
      </c>
      <c r="AQ198" s="58"/>
      <c r="AR198" s="58"/>
      <c r="AS198" s="58"/>
      <c r="AT198" s="58"/>
      <c r="AU198" s="58"/>
      <c r="AV198" s="58"/>
      <c r="AW198" s="58"/>
      <c r="AX198" s="71"/>
      <c r="AY198" s="58"/>
      <c r="AZ198" s="58"/>
      <c r="BA198" s="58"/>
      <c r="BB198" s="58">
        <f t="shared" si="19"/>
        <v>1</v>
      </c>
      <c r="BC198" s="58">
        <f t="shared" si="20"/>
        <v>2.5648221285833753E-3</v>
      </c>
      <c r="BD198" s="58" t="e">
        <f t="shared" si="21"/>
        <v>#N/A</v>
      </c>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58"/>
      <c r="CJ198" s="58"/>
      <c r="CK198" s="58"/>
      <c r="CL198" s="58"/>
      <c r="CM198" s="58"/>
      <c r="CN198" s="58"/>
      <c r="CO198" s="58"/>
      <c r="CP198" s="58"/>
      <c r="CQ198" s="58"/>
      <c r="CR198" s="58"/>
      <c r="CS198" s="58"/>
      <c r="CT198" s="58"/>
      <c r="CU198" s="58"/>
      <c r="CV198" s="58"/>
      <c r="CW198" s="58"/>
      <c r="CX198" s="58"/>
      <c r="CY198" s="58"/>
      <c r="CZ198" s="58"/>
      <c r="DA198" s="58"/>
      <c r="DB198" s="58"/>
      <c r="DC198" s="58"/>
      <c r="DD198" s="58"/>
      <c r="DE198" s="58"/>
      <c r="DF198" s="58"/>
      <c r="DG198" s="58"/>
      <c r="DH198" s="58"/>
      <c r="DI198" s="58"/>
      <c r="DJ198" s="58"/>
      <c r="DK198" s="58"/>
      <c r="DL198" s="58"/>
      <c r="DM198" s="58"/>
      <c r="DN198" s="58"/>
      <c r="DO198" s="58"/>
      <c r="DP198" s="58"/>
      <c r="DQ198" s="58"/>
      <c r="DR198" s="58"/>
      <c r="DS198" s="58"/>
      <c r="DT198" s="58"/>
      <c r="DU198" s="58"/>
      <c r="DV198" s="58"/>
      <c r="DW198" s="58"/>
      <c r="DX198" s="58"/>
      <c r="DY198" s="58"/>
      <c r="DZ198" s="58"/>
      <c r="EA198" s="58"/>
      <c r="EB198" s="58"/>
      <c r="EC198" s="58"/>
      <c r="ED198" s="58"/>
      <c r="EE198" s="58"/>
      <c r="EF198" s="58"/>
      <c r="EG198" s="58"/>
      <c r="EH198" s="58"/>
      <c r="EI198" s="58"/>
      <c r="EJ198" s="58"/>
      <c r="EK198" s="58"/>
      <c r="EL198" s="58"/>
      <c r="EM198" s="58"/>
      <c r="EN198" s="58"/>
    </row>
    <row r="199" spans="1:144" outlineLevel="1" x14ac:dyDescent="0.2">
      <c r="A199" s="16">
        <v>8</v>
      </c>
      <c r="B199" s="16">
        <v>0</v>
      </c>
      <c r="C199" s="1">
        <v>1.292318658551811E-7</v>
      </c>
      <c r="D199" s="1">
        <f t="shared" si="13"/>
        <v>-1.292318658551811E-7</v>
      </c>
      <c r="E199" s="1">
        <f t="shared" si="14"/>
        <v>2.5846374835623732E-7</v>
      </c>
      <c r="F199" s="1">
        <f t="shared" si="15"/>
        <v>-5.0839330085696184E-4</v>
      </c>
      <c r="G199" s="1">
        <f t="shared" si="16"/>
        <v>-3.594883621983588E-4</v>
      </c>
      <c r="H199" s="1">
        <v>2.2288827638162761E-6</v>
      </c>
      <c r="I199" s="1">
        <f t="shared" si="17"/>
        <v>2.8804335757960284E-13</v>
      </c>
      <c r="J199" s="1">
        <f t="shared" si="18"/>
        <v>-3.5948876282773564E-4</v>
      </c>
      <c r="AQ199" s="58"/>
      <c r="AR199" s="58"/>
      <c r="AS199" s="58"/>
      <c r="AT199" s="58"/>
      <c r="AU199" s="58"/>
      <c r="AV199" s="58"/>
      <c r="AW199" s="58"/>
      <c r="AX199" s="71"/>
      <c r="AY199" s="58"/>
      <c r="AZ199" s="58"/>
      <c r="BA199" s="58"/>
      <c r="BB199" s="58">
        <f t="shared" si="19"/>
        <v>1</v>
      </c>
      <c r="BC199" s="58">
        <f t="shared" si="20"/>
        <v>1.292318658551811E-7</v>
      </c>
      <c r="BD199" s="58" t="e">
        <f t="shared" si="21"/>
        <v>#N/A</v>
      </c>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c r="CB199" s="58"/>
      <c r="CC199" s="58"/>
      <c r="CD199" s="58"/>
      <c r="CE199" s="58"/>
      <c r="CF199" s="58"/>
      <c r="CG199" s="58"/>
      <c r="CH199" s="58"/>
      <c r="CI199" s="58"/>
      <c r="CJ199" s="58"/>
      <c r="CK199" s="58"/>
      <c r="CL199" s="58"/>
      <c r="CM199" s="58"/>
      <c r="CN199" s="58"/>
      <c r="CO199" s="58"/>
      <c r="CP199" s="58"/>
      <c r="CQ199" s="58"/>
      <c r="CR199" s="58"/>
      <c r="CS199" s="58"/>
      <c r="CT199" s="58"/>
      <c r="CU199" s="58"/>
      <c r="CV199" s="58"/>
      <c r="CW199" s="58"/>
      <c r="CX199" s="58"/>
      <c r="CY199" s="58"/>
      <c r="CZ199" s="58"/>
      <c r="DA199" s="58"/>
      <c r="DB199" s="58"/>
      <c r="DC199" s="58"/>
      <c r="DD199" s="58"/>
      <c r="DE199" s="58"/>
      <c r="DF199" s="58"/>
      <c r="DG199" s="58"/>
      <c r="DH199" s="58"/>
      <c r="DI199" s="58"/>
      <c r="DJ199" s="58"/>
      <c r="DK199" s="58"/>
      <c r="DL199" s="58"/>
      <c r="DM199" s="58"/>
      <c r="DN199" s="58"/>
      <c r="DO199" s="58"/>
      <c r="DP199" s="58"/>
      <c r="DQ199" s="58"/>
      <c r="DR199" s="58"/>
      <c r="DS199" s="58"/>
      <c r="DT199" s="58"/>
      <c r="DU199" s="58"/>
      <c r="DV199" s="58"/>
      <c r="DW199" s="58"/>
      <c r="DX199" s="58"/>
      <c r="DY199" s="58"/>
      <c r="DZ199" s="58"/>
      <c r="EA199" s="58"/>
      <c r="EB199" s="58"/>
      <c r="EC199" s="58"/>
      <c r="ED199" s="58"/>
      <c r="EE199" s="58"/>
      <c r="EF199" s="58"/>
      <c r="EG199" s="58"/>
      <c r="EH199" s="58"/>
      <c r="EI199" s="58"/>
      <c r="EJ199" s="58"/>
      <c r="EK199" s="58"/>
      <c r="EL199" s="58"/>
      <c r="EM199" s="58"/>
      <c r="EN199" s="58"/>
    </row>
    <row r="200" spans="1:144" outlineLevel="1" x14ac:dyDescent="0.2">
      <c r="A200" s="16">
        <v>9</v>
      </c>
      <c r="B200" s="16">
        <v>0</v>
      </c>
      <c r="C200" s="1">
        <v>1.8681798194592382E-7</v>
      </c>
      <c r="D200" s="1">
        <f t="shared" si="13"/>
        <v>-1.8681798194592382E-7</v>
      </c>
      <c r="E200" s="1">
        <f t="shared" si="14"/>
        <v>3.7363599876716731E-7</v>
      </c>
      <c r="F200" s="1">
        <f t="shared" si="15"/>
        <v>-6.1125771877921294E-4</v>
      </c>
      <c r="G200" s="1">
        <f t="shared" si="16"/>
        <v>-4.3222449820306196E-4</v>
      </c>
      <c r="H200" s="1">
        <v>3.0349429383295437E-6</v>
      </c>
      <c r="I200" s="1">
        <f t="shared" si="17"/>
        <v>5.6698374174549784E-13</v>
      </c>
      <c r="J200" s="1">
        <f t="shared" si="18"/>
        <v>-4.322251540928992E-4</v>
      </c>
      <c r="AQ200" s="58"/>
      <c r="AR200" s="58"/>
      <c r="AS200" s="58"/>
      <c r="AT200" s="58"/>
      <c r="AU200" s="58"/>
      <c r="AV200" s="58"/>
      <c r="AW200" s="58"/>
      <c r="AX200" s="71"/>
      <c r="AY200" s="58"/>
      <c r="AZ200" s="58"/>
      <c r="BA200" s="58"/>
      <c r="BB200" s="58">
        <f t="shared" si="19"/>
        <v>1</v>
      </c>
      <c r="BC200" s="58">
        <f t="shared" si="20"/>
        <v>1.8681798194592382E-7</v>
      </c>
      <c r="BD200" s="58" t="e">
        <f t="shared" si="21"/>
        <v>#N/A</v>
      </c>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c r="CB200" s="58"/>
      <c r="CC200" s="58"/>
      <c r="CD200" s="58"/>
      <c r="CE200" s="58"/>
      <c r="CF200" s="58"/>
      <c r="CG200" s="58"/>
      <c r="CH200" s="58"/>
      <c r="CI200" s="58"/>
      <c r="CJ200" s="58"/>
      <c r="CK200" s="58"/>
      <c r="CL200" s="58"/>
      <c r="CM200" s="58"/>
      <c r="CN200" s="58"/>
      <c r="CO200" s="58"/>
      <c r="CP200" s="58"/>
      <c r="CQ200" s="58"/>
      <c r="CR200" s="58"/>
      <c r="CS200" s="58"/>
      <c r="CT200" s="58"/>
      <c r="CU200" s="58"/>
      <c r="CV200" s="58"/>
      <c r="CW200" s="58"/>
      <c r="CX200" s="58"/>
      <c r="CY200" s="58"/>
      <c r="CZ200" s="58"/>
      <c r="DA200" s="58"/>
      <c r="DB200" s="58"/>
      <c r="DC200" s="58"/>
      <c r="DD200" s="58"/>
      <c r="DE200" s="58"/>
      <c r="DF200" s="58"/>
      <c r="DG200" s="58"/>
      <c r="DH200" s="58"/>
      <c r="DI200" s="58"/>
      <c r="DJ200" s="58"/>
      <c r="DK200" s="58"/>
      <c r="DL200" s="58"/>
      <c r="DM200" s="58"/>
      <c r="DN200" s="58"/>
      <c r="DO200" s="58"/>
      <c r="DP200" s="58"/>
      <c r="DQ200" s="58"/>
      <c r="DR200" s="58"/>
      <c r="DS200" s="58"/>
      <c r="DT200" s="58"/>
      <c r="DU200" s="58"/>
      <c r="DV200" s="58"/>
      <c r="DW200" s="58"/>
      <c r="DX200" s="58"/>
      <c r="DY200" s="58"/>
      <c r="DZ200" s="58"/>
      <c r="EA200" s="58"/>
      <c r="EB200" s="58"/>
      <c r="EC200" s="58"/>
      <c r="ED200" s="58"/>
      <c r="EE200" s="58"/>
      <c r="EF200" s="58"/>
      <c r="EG200" s="58"/>
      <c r="EH200" s="58"/>
      <c r="EI200" s="58"/>
      <c r="EJ200" s="58"/>
      <c r="EK200" s="58"/>
      <c r="EL200" s="58"/>
      <c r="EM200" s="58"/>
      <c r="EN200" s="58"/>
    </row>
    <row r="201" spans="1:144" outlineLevel="1" x14ac:dyDescent="0.2">
      <c r="A201" s="16">
        <v>10</v>
      </c>
      <c r="B201" s="16">
        <v>0</v>
      </c>
      <c r="C201" s="1">
        <v>3.5681623639044854E-2</v>
      </c>
      <c r="D201" s="1">
        <f t="shared" si="13"/>
        <v>-3.5681623639044854E-2</v>
      </c>
      <c r="E201" s="1">
        <f t="shared" si="14"/>
        <v>7.2667545925558685E-2</v>
      </c>
      <c r="F201" s="1">
        <f t="shared" si="15"/>
        <v>-0.26956918578642974</v>
      </c>
      <c r="G201" s="1">
        <f t="shared" si="16"/>
        <v>-0.19235881038990929</v>
      </c>
      <c r="H201" s="1">
        <v>8.0760842951158873E-2</v>
      </c>
      <c r="I201" s="1">
        <f t="shared" si="17"/>
        <v>3.2508467200617398E-3</v>
      </c>
      <c r="J201" s="1">
        <f t="shared" si="18"/>
        <v>-0.20063090154480892</v>
      </c>
      <c r="AQ201" s="58"/>
      <c r="AR201" s="58"/>
      <c r="AS201" s="58"/>
      <c r="AT201" s="58"/>
      <c r="AU201" s="58"/>
      <c r="AV201" s="58"/>
      <c r="AW201" s="58"/>
      <c r="AX201" s="71"/>
      <c r="AY201" s="58"/>
      <c r="AZ201" s="58"/>
      <c r="BA201" s="58"/>
      <c r="BB201" s="58">
        <f t="shared" si="19"/>
        <v>1</v>
      </c>
      <c r="BC201" s="58">
        <f t="shared" si="20"/>
        <v>3.5681623639044854E-2</v>
      </c>
      <c r="BD201" s="58" t="e">
        <f t="shared" si="21"/>
        <v>#N/A</v>
      </c>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c r="CB201" s="58"/>
      <c r="CC201" s="58"/>
      <c r="CD201" s="58"/>
      <c r="CE201" s="58"/>
      <c r="CF201" s="58"/>
      <c r="CG201" s="58"/>
      <c r="CH201" s="58"/>
      <c r="CI201" s="58"/>
      <c r="CJ201" s="58"/>
      <c r="CK201" s="58"/>
      <c r="CL201" s="58"/>
      <c r="CM201" s="58"/>
      <c r="CN201" s="58"/>
      <c r="CO201" s="58"/>
      <c r="CP201" s="58"/>
      <c r="CQ201" s="58"/>
      <c r="CR201" s="58"/>
      <c r="CS201" s="58"/>
      <c r="CT201" s="58"/>
      <c r="CU201" s="58"/>
      <c r="CV201" s="58"/>
      <c r="CW201" s="58"/>
      <c r="CX201" s="58"/>
      <c r="CY201" s="58"/>
      <c r="CZ201" s="58"/>
      <c r="DA201" s="58"/>
      <c r="DB201" s="58"/>
      <c r="DC201" s="58"/>
      <c r="DD201" s="58"/>
      <c r="DE201" s="58"/>
      <c r="DF201" s="58"/>
      <c r="DG201" s="58"/>
      <c r="DH201" s="58"/>
      <c r="DI201" s="58"/>
      <c r="DJ201" s="58"/>
      <c r="DK201" s="58"/>
      <c r="DL201" s="58"/>
      <c r="DM201" s="58"/>
      <c r="DN201" s="58"/>
      <c r="DO201" s="58"/>
      <c r="DP201" s="58"/>
      <c r="DQ201" s="58"/>
      <c r="DR201" s="58"/>
      <c r="DS201" s="58"/>
      <c r="DT201" s="58"/>
      <c r="DU201" s="58"/>
      <c r="DV201" s="58"/>
      <c r="DW201" s="58"/>
      <c r="DX201" s="58"/>
      <c r="DY201" s="58"/>
      <c r="DZ201" s="58"/>
      <c r="EA201" s="58"/>
      <c r="EB201" s="58"/>
      <c r="EC201" s="58"/>
      <c r="ED201" s="58"/>
      <c r="EE201" s="58"/>
      <c r="EF201" s="58"/>
      <c r="EG201" s="58"/>
      <c r="EH201" s="58"/>
      <c r="EI201" s="58"/>
      <c r="EJ201" s="58"/>
      <c r="EK201" s="58"/>
      <c r="EL201" s="58"/>
      <c r="EM201" s="58"/>
      <c r="EN201" s="58"/>
    </row>
    <row r="202" spans="1:144" outlineLevel="1" x14ac:dyDescent="0.2">
      <c r="A202" s="16">
        <v>11</v>
      </c>
      <c r="B202" s="16">
        <v>0</v>
      </c>
      <c r="C202" s="1">
        <v>7.4743767478243674E-7</v>
      </c>
      <c r="D202" s="1">
        <f t="shared" si="13"/>
        <v>-7.4743767478243674E-7</v>
      </c>
      <c r="E202" s="1">
        <f t="shared" si="14"/>
        <v>1.4948759079486486E-6</v>
      </c>
      <c r="F202" s="1">
        <f t="shared" si="15"/>
        <v>-1.2226511799972421E-3</v>
      </c>
      <c r="G202" s="1">
        <f t="shared" si="16"/>
        <v>-8.6454510203108083E-4</v>
      </c>
      <c r="H202" s="1">
        <v>9.7316064148898885E-6</v>
      </c>
      <c r="I202" s="1">
        <f t="shared" si="17"/>
        <v>7.2738454935378635E-12</v>
      </c>
      <c r="J202" s="1">
        <f t="shared" si="18"/>
        <v>-8.6454930876811507E-4</v>
      </c>
      <c r="AQ202" s="58"/>
      <c r="AR202" s="58"/>
      <c r="AS202" s="58"/>
      <c r="AT202" s="58"/>
      <c r="AU202" s="58"/>
      <c r="AV202" s="58"/>
      <c r="AW202" s="58"/>
      <c r="AX202" s="71"/>
      <c r="AY202" s="58"/>
      <c r="AZ202" s="58"/>
      <c r="BA202" s="58"/>
      <c r="BB202" s="58">
        <f t="shared" si="19"/>
        <v>1</v>
      </c>
      <c r="BC202" s="58">
        <f t="shared" si="20"/>
        <v>7.4743767478243674E-7</v>
      </c>
      <c r="BD202" s="58" t="e">
        <f t="shared" si="21"/>
        <v>#N/A</v>
      </c>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c r="CH202" s="58"/>
      <c r="CI202" s="58"/>
      <c r="CJ202" s="58"/>
      <c r="CK202" s="58"/>
      <c r="CL202" s="58"/>
      <c r="CM202" s="58"/>
      <c r="CN202" s="58"/>
      <c r="CO202" s="58"/>
      <c r="CP202" s="58"/>
      <c r="CQ202" s="58"/>
      <c r="CR202" s="58"/>
      <c r="CS202" s="58"/>
      <c r="CT202" s="58"/>
      <c r="CU202" s="58"/>
      <c r="CV202" s="58"/>
      <c r="CW202" s="58"/>
      <c r="CX202" s="58"/>
      <c r="CY202" s="58"/>
      <c r="CZ202" s="58"/>
      <c r="DA202" s="58"/>
      <c r="DB202" s="58"/>
      <c r="DC202" s="58"/>
      <c r="DD202" s="58"/>
      <c r="DE202" s="58"/>
      <c r="DF202" s="58"/>
      <c r="DG202" s="58"/>
      <c r="DH202" s="58"/>
      <c r="DI202" s="58"/>
      <c r="DJ202" s="58"/>
      <c r="DK202" s="58"/>
      <c r="DL202" s="58"/>
      <c r="DM202" s="58"/>
      <c r="DN202" s="58"/>
      <c r="DO202" s="58"/>
      <c r="DP202" s="58"/>
      <c r="DQ202" s="58"/>
      <c r="DR202" s="58"/>
      <c r="DS202" s="58"/>
      <c r="DT202" s="58"/>
      <c r="DU202" s="58"/>
      <c r="DV202" s="58"/>
      <c r="DW202" s="58"/>
      <c r="DX202" s="58"/>
      <c r="DY202" s="58"/>
      <c r="DZ202" s="58"/>
      <c r="EA202" s="58"/>
      <c r="EB202" s="58"/>
      <c r="EC202" s="58"/>
      <c r="ED202" s="58"/>
      <c r="EE202" s="58"/>
      <c r="EF202" s="58"/>
      <c r="EG202" s="58"/>
      <c r="EH202" s="58"/>
      <c r="EI202" s="58"/>
      <c r="EJ202" s="58"/>
      <c r="EK202" s="58"/>
      <c r="EL202" s="58"/>
      <c r="EM202" s="58"/>
      <c r="EN202" s="58"/>
    </row>
    <row r="203" spans="1:144" outlineLevel="1" x14ac:dyDescent="0.2">
      <c r="A203" s="16">
        <v>12</v>
      </c>
      <c r="B203" s="16">
        <v>0</v>
      </c>
      <c r="C203" s="1">
        <v>3.6922538887747221E-5</v>
      </c>
      <c r="D203" s="1">
        <f t="shared" si="13"/>
        <v>-3.6922538887747221E-5</v>
      </c>
      <c r="E203" s="1">
        <f t="shared" si="14"/>
        <v>7.3846441082992895E-5</v>
      </c>
      <c r="F203" s="1">
        <f t="shared" si="15"/>
        <v>-8.5933952011409843E-3</v>
      </c>
      <c r="G203" s="1">
        <f t="shared" si="16"/>
        <v>-6.0765041110792091E-3</v>
      </c>
      <c r="H203" s="1">
        <v>3.3403906546462656E-4</v>
      </c>
      <c r="I203" s="1">
        <f t="shared" si="17"/>
        <v>1.2338147211355266E-8</v>
      </c>
      <c r="J203" s="1">
        <f t="shared" si="18"/>
        <v>-6.0775192602881877E-3</v>
      </c>
      <c r="AQ203" s="58"/>
      <c r="AR203" s="58"/>
      <c r="AS203" s="58"/>
      <c r="AT203" s="58"/>
      <c r="AU203" s="58"/>
      <c r="AV203" s="58"/>
      <c r="AW203" s="58"/>
      <c r="AX203" s="71"/>
      <c r="AY203" s="58"/>
      <c r="AZ203" s="58"/>
      <c r="BA203" s="58"/>
      <c r="BB203" s="58">
        <f t="shared" si="19"/>
        <v>1</v>
      </c>
      <c r="BC203" s="58">
        <f t="shared" si="20"/>
        <v>3.6922538887747221E-5</v>
      </c>
      <c r="BD203" s="58" t="e">
        <f t="shared" si="21"/>
        <v>#N/A</v>
      </c>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c r="CF203" s="58"/>
      <c r="CG203" s="58"/>
      <c r="CH203" s="58"/>
      <c r="CI203" s="58"/>
      <c r="CJ203" s="58"/>
      <c r="CK203" s="58"/>
      <c r="CL203" s="58"/>
      <c r="CM203" s="58"/>
      <c r="CN203" s="58"/>
      <c r="CO203" s="58"/>
      <c r="CP203" s="58"/>
      <c r="CQ203" s="58"/>
      <c r="CR203" s="58"/>
      <c r="CS203" s="58"/>
      <c r="CT203" s="58"/>
      <c r="CU203" s="58"/>
      <c r="CV203" s="58"/>
      <c r="CW203" s="58"/>
      <c r="CX203" s="58"/>
      <c r="CY203" s="58"/>
      <c r="CZ203" s="58"/>
      <c r="DA203" s="58"/>
      <c r="DB203" s="58"/>
      <c r="DC203" s="58"/>
      <c r="DD203" s="58"/>
      <c r="DE203" s="58"/>
      <c r="DF203" s="58"/>
      <c r="DG203" s="58"/>
      <c r="DH203" s="58"/>
      <c r="DI203" s="58"/>
      <c r="DJ203" s="58"/>
      <c r="DK203" s="58"/>
      <c r="DL203" s="58"/>
      <c r="DM203" s="58"/>
      <c r="DN203" s="58"/>
      <c r="DO203" s="58"/>
      <c r="DP203" s="58"/>
      <c r="DQ203" s="58"/>
      <c r="DR203" s="58"/>
      <c r="DS203" s="58"/>
      <c r="DT203" s="58"/>
      <c r="DU203" s="58"/>
      <c r="DV203" s="58"/>
      <c r="DW203" s="58"/>
      <c r="DX203" s="58"/>
      <c r="DY203" s="58"/>
      <c r="DZ203" s="58"/>
      <c r="EA203" s="58"/>
      <c r="EB203" s="58"/>
      <c r="EC203" s="58"/>
      <c r="ED203" s="58"/>
      <c r="EE203" s="58"/>
      <c r="EF203" s="58"/>
      <c r="EG203" s="58"/>
      <c r="EH203" s="58"/>
      <c r="EI203" s="58"/>
      <c r="EJ203" s="58"/>
      <c r="EK203" s="58"/>
      <c r="EL203" s="58"/>
      <c r="EM203" s="58"/>
      <c r="EN203" s="58"/>
    </row>
    <row r="204" spans="1:144" outlineLevel="1" x14ac:dyDescent="0.2">
      <c r="A204" s="16">
        <v>13</v>
      </c>
      <c r="B204" s="16">
        <v>0</v>
      </c>
      <c r="C204" s="1">
        <v>4.1286538247926066E-4</v>
      </c>
      <c r="D204" s="1">
        <f t="shared" si="13"/>
        <v>-4.1286538247926066E-4</v>
      </c>
      <c r="E204" s="1">
        <f t="shared" si="14"/>
        <v>8.2590126971475214E-4</v>
      </c>
      <c r="F204" s="1">
        <f t="shared" si="15"/>
        <v>-2.873849804208202E-2</v>
      </c>
      <c r="G204" s="1">
        <f t="shared" si="16"/>
        <v>-2.0323284938919519E-2</v>
      </c>
      <c r="H204" s="1">
        <v>2.0833574164798156E-3</v>
      </c>
      <c r="I204" s="1">
        <f t="shared" si="17"/>
        <v>8.6229790257762543E-7</v>
      </c>
      <c r="J204" s="1">
        <f t="shared" si="18"/>
        <v>-2.034448840868432E-2</v>
      </c>
      <c r="AQ204" s="58"/>
      <c r="AR204" s="58"/>
      <c r="AS204" s="58"/>
      <c r="AT204" s="58"/>
      <c r="AU204" s="58"/>
      <c r="AV204" s="58"/>
      <c r="AW204" s="58"/>
      <c r="AX204" s="71"/>
      <c r="AY204" s="58"/>
      <c r="AZ204" s="58"/>
      <c r="BA204" s="58"/>
      <c r="BB204" s="58">
        <f t="shared" si="19"/>
        <v>1</v>
      </c>
      <c r="BC204" s="58">
        <f t="shared" si="20"/>
        <v>4.1286538247926066E-4</v>
      </c>
      <c r="BD204" s="58" t="e">
        <f t="shared" si="21"/>
        <v>#N/A</v>
      </c>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c r="CB204" s="58"/>
      <c r="CC204" s="58"/>
      <c r="CD204" s="58"/>
      <c r="CE204" s="58"/>
      <c r="CF204" s="58"/>
      <c r="CG204" s="58"/>
      <c r="CH204" s="58"/>
      <c r="CI204" s="58"/>
      <c r="CJ204" s="58"/>
      <c r="CK204" s="58"/>
      <c r="CL204" s="58"/>
      <c r="CM204" s="58"/>
      <c r="CN204" s="58"/>
      <c r="CO204" s="58"/>
      <c r="CP204" s="58"/>
      <c r="CQ204" s="58"/>
      <c r="CR204" s="58"/>
      <c r="CS204" s="58"/>
      <c r="CT204" s="58"/>
      <c r="CU204" s="58"/>
      <c r="CV204" s="58"/>
      <c r="CW204" s="58"/>
      <c r="CX204" s="58"/>
      <c r="CY204" s="58"/>
      <c r="CZ204" s="58"/>
      <c r="DA204" s="58"/>
      <c r="DB204" s="58"/>
      <c r="DC204" s="58"/>
      <c r="DD204" s="58"/>
      <c r="DE204" s="58"/>
      <c r="DF204" s="58"/>
      <c r="DG204" s="58"/>
      <c r="DH204" s="58"/>
      <c r="DI204" s="58"/>
      <c r="DJ204" s="58"/>
      <c r="DK204" s="58"/>
      <c r="DL204" s="58"/>
      <c r="DM204" s="58"/>
      <c r="DN204" s="58"/>
      <c r="DO204" s="58"/>
      <c r="DP204" s="58"/>
      <c r="DQ204" s="58"/>
      <c r="DR204" s="58"/>
      <c r="DS204" s="58"/>
      <c r="DT204" s="58"/>
      <c r="DU204" s="58"/>
      <c r="DV204" s="58"/>
      <c r="DW204" s="58"/>
      <c r="DX204" s="58"/>
      <c r="DY204" s="58"/>
      <c r="DZ204" s="58"/>
      <c r="EA204" s="58"/>
      <c r="EB204" s="58"/>
      <c r="EC204" s="58"/>
      <c r="ED204" s="58"/>
      <c r="EE204" s="58"/>
      <c r="EF204" s="58"/>
      <c r="EG204" s="58"/>
      <c r="EH204" s="58"/>
      <c r="EI204" s="58"/>
      <c r="EJ204" s="58"/>
      <c r="EK204" s="58"/>
      <c r="EL204" s="58"/>
      <c r="EM204" s="58"/>
      <c r="EN204" s="58"/>
    </row>
    <row r="205" spans="1:144" outlineLevel="1" x14ac:dyDescent="0.2">
      <c r="A205" s="16">
        <v>14</v>
      </c>
      <c r="B205" s="16">
        <v>1</v>
      </c>
      <c r="C205" s="1">
        <v>7.3029757097288678E-2</v>
      </c>
      <c r="D205" s="1">
        <f t="shared" si="13"/>
        <v>0.92697024290271135</v>
      </c>
      <c r="E205" s="1">
        <f t="shared" si="14"/>
        <v>5.2337765788463493</v>
      </c>
      <c r="F205" s="1">
        <f t="shared" si="15"/>
        <v>2.2877448675161198</v>
      </c>
      <c r="G205" s="1">
        <f t="shared" si="16"/>
        <v>3.562730472479537</v>
      </c>
      <c r="H205" s="1">
        <v>0.1523765162574662</v>
      </c>
      <c r="I205" s="1">
        <f t="shared" si="17"/>
        <v>2.2818179721923086</v>
      </c>
      <c r="J205" s="1">
        <f t="shared" si="18"/>
        <v>3.8697372509934795</v>
      </c>
      <c r="AQ205" s="58"/>
      <c r="AR205" s="58"/>
      <c r="AS205" s="58"/>
      <c r="AT205" s="58"/>
      <c r="AU205" s="58"/>
      <c r="AV205" s="58"/>
      <c r="AW205" s="58"/>
      <c r="AX205" s="71"/>
      <c r="AY205" s="58"/>
      <c r="AZ205" s="58"/>
      <c r="BA205" s="58"/>
      <c r="BB205" s="58">
        <f t="shared" si="19"/>
        <v>0</v>
      </c>
      <c r="BC205" s="58" t="e">
        <f t="shared" si="20"/>
        <v>#N/A</v>
      </c>
      <c r="BD205" s="58">
        <f t="shared" si="21"/>
        <v>7.3029757097288678E-2</v>
      </c>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c r="CH205" s="58"/>
      <c r="CI205" s="58"/>
      <c r="CJ205" s="58"/>
      <c r="CK205" s="58"/>
      <c r="CL205" s="58"/>
      <c r="CM205" s="58"/>
      <c r="CN205" s="58"/>
      <c r="CO205" s="58"/>
      <c r="CP205" s="58"/>
      <c r="CQ205" s="58"/>
      <c r="CR205" s="58"/>
      <c r="CS205" s="58"/>
      <c r="CT205" s="58"/>
      <c r="CU205" s="58"/>
      <c r="CV205" s="58"/>
      <c r="CW205" s="58"/>
      <c r="CX205" s="58"/>
      <c r="CY205" s="58"/>
      <c r="CZ205" s="58"/>
      <c r="DA205" s="58"/>
      <c r="DB205" s="58"/>
      <c r="DC205" s="58"/>
      <c r="DD205" s="58"/>
      <c r="DE205" s="58"/>
      <c r="DF205" s="58"/>
      <c r="DG205" s="58"/>
      <c r="DH205" s="58"/>
      <c r="DI205" s="58"/>
      <c r="DJ205" s="58"/>
      <c r="DK205" s="58"/>
      <c r="DL205" s="58"/>
      <c r="DM205" s="58"/>
      <c r="DN205" s="58"/>
      <c r="DO205" s="58"/>
      <c r="DP205" s="58"/>
      <c r="DQ205" s="58"/>
      <c r="DR205" s="58"/>
      <c r="DS205" s="58"/>
      <c r="DT205" s="58"/>
      <c r="DU205" s="58"/>
      <c r="DV205" s="58"/>
      <c r="DW205" s="58"/>
      <c r="DX205" s="58"/>
      <c r="DY205" s="58"/>
      <c r="DZ205" s="58"/>
      <c r="EA205" s="58"/>
      <c r="EB205" s="58"/>
      <c r="EC205" s="58"/>
      <c r="ED205" s="58"/>
      <c r="EE205" s="58"/>
      <c r="EF205" s="58"/>
      <c r="EG205" s="58"/>
      <c r="EH205" s="58"/>
      <c r="EI205" s="58"/>
      <c r="EJ205" s="58"/>
      <c r="EK205" s="58"/>
      <c r="EL205" s="58"/>
      <c r="EM205" s="58"/>
      <c r="EN205" s="58"/>
    </row>
    <row r="206" spans="1:144" outlineLevel="1" x14ac:dyDescent="0.2">
      <c r="A206" s="16">
        <v>15</v>
      </c>
      <c r="B206" s="16">
        <v>0</v>
      </c>
      <c r="C206" s="1">
        <v>4.5352294745131043E-7</v>
      </c>
      <c r="D206" s="1">
        <f t="shared" si="13"/>
        <v>-4.5352294745131043E-7</v>
      </c>
      <c r="E206" s="1">
        <f t="shared" si="14"/>
        <v>9.0704610038134133E-7</v>
      </c>
      <c r="F206" s="1">
        <f t="shared" si="15"/>
        <v>-9.5238967885070101E-4</v>
      </c>
      <c r="G206" s="1">
        <f t="shared" si="16"/>
        <v>-6.7344127667857392E-4</v>
      </c>
      <c r="H206" s="1">
        <v>6.373704228098638E-6</v>
      </c>
      <c r="I206" s="1">
        <f t="shared" si="17"/>
        <v>2.8906408627636707E-12</v>
      </c>
      <c r="J206" s="1">
        <f t="shared" si="18"/>
        <v>-6.7344342284658947E-4</v>
      </c>
      <c r="AQ206" s="58"/>
      <c r="AR206" s="58"/>
      <c r="AS206" s="58"/>
      <c r="AT206" s="58"/>
      <c r="AU206" s="58"/>
      <c r="AV206" s="58"/>
      <c r="AW206" s="58"/>
      <c r="AX206" s="71"/>
      <c r="AY206" s="58"/>
      <c r="AZ206" s="58"/>
      <c r="BA206" s="58"/>
      <c r="BB206" s="58">
        <f t="shared" si="19"/>
        <v>1</v>
      </c>
      <c r="BC206" s="58">
        <f t="shared" si="20"/>
        <v>4.5352294745131043E-7</v>
      </c>
      <c r="BD206" s="58" t="e">
        <f t="shared" si="21"/>
        <v>#N/A</v>
      </c>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c r="CB206" s="58"/>
      <c r="CC206" s="58"/>
      <c r="CD206" s="58"/>
      <c r="CE206" s="58"/>
      <c r="CF206" s="58"/>
      <c r="CG206" s="58"/>
      <c r="CH206" s="58"/>
      <c r="CI206" s="58"/>
      <c r="CJ206" s="58"/>
      <c r="CK206" s="58"/>
      <c r="CL206" s="58"/>
      <c r="CM206" s="58"/>
      <c r="CN206" s="58"/>
      <c r="CO206" s="58"/>
      <c r="CP206" s="58"/>
      <c r="CQ206" s="58"/>
      <c r="CR206" s="58"/>
      <c r="CS206" s="58"/>
      <c r="CT206" s="58"/>
      <c r="CU206" s="58"/>
      <c r="CV206" s="58"/>
      <c r="CW206" s="58"/>
      <c r="CX206" s="58"/>
      <c r="CY206" s="58"/>
      <c r="CZ206" s="58"/>
      <c r="DA206" s="58"/>
      <c r="DB206" s="58"/>
      <c r="DC206" s="58"/>
      <c r="DD206" s="58"/>
      <c r="DE206" s="58"/>
      <c r="DF206" s="58"/>
      <c r="DG206" s="58"/>
      <c r="DH206" s="58"/>
      <c r="DI206" s="58"/>
      <c r="DJ206" s="58"/>
      <c r="DK206" s="58"/>
      <c r="DL206" s="58"/>
      <c r="DM206" s="58"/>
      <c r="DN206" s="58"/>
      <c r="DO206" s="58"/>
      <c r="DP206" s="58"/>
      <c r="DQ206" s="58"/>
      <c r="DR206" s="58"/>
      <c r="DS206" s="58"/>
      <c r="DT206" s="58"/>
      <c r="DU206" s="58"/>
      <c r="DV206" s="58"/>
      <c r="DW206" s="58"/>
      <c r="DX206" s="58"/>
      <c r="DY206" s="58"/>
      <c r="DZ206" s="58"/>
      <c r="EA206" s="58"/>
      <c r="EB206" s="58"/>
      <c r="EC206" s="58"/>
      <c r="ED206" s="58"/>
      <c r="EE206" s="58"/>
      <c r="EF206" s="58"/>
      <c r="EG206" s="58"/>
      <c r="EH206" s="58"/>
      <c r="EI206" s="58"/>
      <c r="EJ206" s="58"/>
      <c r="EK206" s="58"/>
      <c r="EL206" s="58"/>
      <c r="EM206" s="58"/>
      <c r="EN206" s="58"/>
    </row>
    <row r="207" spans="1:144" outlineLevel="1" x14ac:dyDescent="0.2">
      <c r="A207" s="16">
        <v>16</v>
      </c>
      <c r="B207" s="16">
        <v>0</v>
      </c>
      <c r="C207" s="1">
        <v>2.3690307463315624E-4</v>
      </c>
      <c r="D207" s="1">
        <f t="shared" si="13"/>
        <v>-2.3690307463315624E-4</v>
      </c>
      <c r="E207" s="1">
        <f t="shared" si="14"/>
        <v>4.7386228119837749E-4</v>
      </c>
      <c r="F207" s="1">
        <f t="shared" si="15"/>
        <v>-2.1768378010278523E-2</v>
      </c>
      <c r="G207" s="1">
        <f t="shared" si="16"/>
        <v>-1.5393479496163449E-2</v>
      </c>
      <c r="H207" s="1">
        <v>1.2665720794856092E-3</v>
      </c>
      <c r="I207" s="1">
        <f t="shared" si="17"/>
        <v>3.005065338134562E-7</v>
      </c>
      <c r="J207" s="1">
        <f t="shared" si="18"/>
        <v>-1.5403237241976699E-2</v>
      </c>
      <c r="AQ207" s="58"/>
      <c r="AR207" s="58"/>
      <c r="AS207" s="58"/>
      <c r="AT207" s="58"/>
      <c r="AU207" s="58"/>
      <c r="AV207" s="58"/>
      <c r="AW207" s="58"/>
      <c r="AX207" s="71"/>
      <c r="AY207" s="58"/>
      <c r="AZ207" s="58"/>
      <c r="BA207" s="58"/>
      <c r="BB207" s="58">
        <f t="shared" si="19"/>
        <v>1</v>
      </c>
      <c r="BC207" s="58">
        <f t="shared" si="20"/>
        <v>2.3690307463315624E-4</v>
      </c>
      <c r="BD207" s="58" t="e">
        <f t="shared" si="21"/>
        <v>#N/A</v>
      </c>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c r="CH207" s="58"/>
      <c r="CI207" s="58"/>
      <c r="CJ207" s="58"/>
      <c r="CK207" s="58"/>
      <c r="CL207" s="58"/>
      <c r="CM207" s="58"/>
      <c r="CN207" s="58"/>
      <c r="CO207" s="58"/>
      <c r="CP207" s="58"/>
      <c r="CQ207" s="58"/>
      <c r="CR207" s="58"/>
      <c r="CS207" s="58"/>
      <c r="CT207" s="58"/>
      <c r="CU207" s="58"/>
      <c r="CV207" s="58"/>
      <c r="CW207" s="58"/>
      <c r="CX207" s="58"/>
      <c r="CY207" s="58"/>
      <c r="CZ207" s="58"/>
      <c r="DA207" s="58"/>
      <c r="DB207" s="58"/>
      <c r="DC207" s="58"/>
      <c r="DD207" s="58"/>
      <c r="DE207" s="58"/>
      <c r="DF207" s="58"/>
      <c r="DG207" s="58"/>
      <c r="DH207" s="58"/>
      <c r="DI207" s="58"/>
      <c r="DJ207" s="58"/>
      <c r="DK207" s="58"/>
      <c r="DL207" s="58"/>
      <c r="DM207" s="58"/>
      <c r="DN207" s="58"/>
      <c r="DO207" s="58"/>
      <c r="DP207" s="58"/>
      <c r="DQ207" s="58"/>
      <c r="DR207" s="58"/>
      <c r="DS207" s="58"/>
      <c r="DT207" s="58"/>
      <c r="DU207" s="58"/>
      <c r="DV207" s="58"/>
      <c r="DW207" s="58"/>
      <c r="DX207" s="58"/>
      <c r="DY207" s="58"/>
      <c r="DZ207" s="58"/>
      <c r="EA207" s="58"/>
      <c r="EB207" s="58"/>
      <c r="EC207" s="58"/>
      <c r="ED207" s="58"/>
      <c r="EE207" s="58"/>
      <c r="EF207" s="58"/>
      <c r="EG207" s="58"/>
      <c r="EH207" s="58"/>
      <c r="EI207" s="58"/>
      <c r="EJ207" s="58"/>
      <c r="EK207" s="58"/>
      <c r="EL207" s="58"/>
      <c r="EM207" s="58"/>
      <c r="EN207" s="58"/>
    </row>
    <row r="208" spans="1:144" outlineLevel="1" x14ac:dyDescent="0.2">
      <c r="A208" s="16">
        <v>17</v>
      </c>
      <c r="B208" s="16">
        <v>0</v>
      </c>
      <c r="C208" s="1">
        <v>8.0129412361559218E-4</v>
      </c>
      <c r="D208" s="1">
        <f t="shared" si="13"/>
        <v>-8.0129412361559218E-4</v>
      </c>
      <c r="E208" s="1">
        <f t="shared" si="14"/>
        <v>1.6032306627024205E-3</v>
      </c>
      <c r="F208" s="1">
        <f t="shared" si="15"/>
        <v>-4.0040362919214659E-2</v>
      </c>
      <c r="G208" s="1">
        <f t="shared" si="16"/>
        <v>-2.8318487085108545E-2</v>
      </c>
      <c r="H208" s="1">
        <v>3.2446598776693747E-3</v>
      </c>
      <c r="I208" s="1">
        <f t="shared" si="17"/>
        <v>2.6104819961229063E-6</v>
      </c>
      <c r="J208" s="1">
        <f t="shared" si="18"/>
        <v>-2.8364541117133948E-2</v>
      </c>
      <c r="AQ208" s="58"/>
      <c r="AR208" s="58"/>
      <c r="AS208" s="58"/>
      <c r="AT208" s="58"/>
      <c r="AU208" s="58"/>
      <c r="AV208" s="58"/>
      <c r="AW208" s="58"/>
      <c r="AX208" s="71"/>
      <c r="AY208" s="58"/>
      <c r="AZ208" s="58"/>
      <c r="BA208" s="58"/>
      <c r="BB208" s="58">
        <f t="shared" si="19"/>
        <v>1</v>
      </c>
      <c r="BC208" s="58">
        <f t="shared" si="20"/>
        <v>8.0129412361559218E-4</v>
      </c>
      <c r="BD208" s="58" t="e">
        <f t="shared" si="21"/>
        <v>#N/A</v>
      </c>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c r="CO208" s="58"/>
      <c r="CP208" s="58"/>
      <c r="CQ208" s="58"/>
      <c r="CR208" s="58"/>
      <c r="CS208" s="58"/>
      <c r="CT208" s="58"/>
      <c r="CU208" s="58"/>
      <c r="CV208" s="58"/>
      <c r="CW208" s="58"/>
      <c r="CX208" s="58"/>
      <c r="CY208" s="58"/>
      <c r="CZ208" s="58"/>
      <c r="DA208" s="58"/>
      <c r="DB208" s="58"/>
      <c r="DC208" s="58"/>
      <c r="DD208" s="58"/>
      <c r="DE208" s="58"/>
      <c r="DF208" s="58"/>
      <c r="DG208" s="58"/>
      <c r="DH208" s="58"/>
      <c r="DI208" s="58"/>
      <c r="DJ208" s="58"/>
      <c r="DK208" s="58"/>
      <c r="DL208" s="58"/>
      <c r="DM208" s="58"/>
      <c r="DN208" s="58"/>
      <c r="DO208" s="58"/>
      <c r="DP208" s="58"/>
      <c r="DQ208" s="58"/>
      <c r="DR208" s="58"/>
      <c r="DS208" s="58"/>
      <c r="DT208" s="58"/>
      <c r="DU208" s="58"/>
      <c r="DV208" s="58"/>
      <c r="DW208" s="58"/>
      <c r="DX208" s="58"/>
      <c r="DY208" s="58"/>
      <c r="DZ208" s="58"/>
      <c r="EA208" s="58"/>
      <c r="EB208" s="58"/>
      <c r="EC208" s="58"/>
      <c r="ED208" s="58"/>
      <c r="EE208" s="58"/>
      <c r="EF208" s="58"/>
      <c r="EG208" s="58"/>
      <c r="EH208" s="58"/>
      <c r="EI208" s="58"/>
      <c r="EJ208" s="58"/>
      <c r="EK208" s="58"/>
      <c r="EL208" s="58"/>
      <c r="EM208" s="58"/>
      <c r="EN208" s="58"/>
    </row>
    <row r="209" spans="1:144" outlineLevel="1" x14ac:dyDescent="0.2">
      <c r="A209" s="16">
        <v>18</v>
      </c>
      <c r="B209" s="16">
        <v>0</v>
      </c>
      <c r="C209" s="1">
        <v>0.14898217926679019</v>
      </c>
      <c r="D209" s="1">
        <f t="shared" si="13"/>
        <v>-0.14898217926679019</v>
      </c>
      <c r="E209" s="1">
        <f t="shared" si="14"/>
        <v>0.3226444193918595</v>
      </c>
      <c r="F209" s="1">
        <f t="shared" si="15"/>
        <v>-0.56801797453237302</v>
      </c>
      <c r="G209" s="1">
        <f t="shared" si="16"/>
        <v>-0.41840593289818107</v>
      </c>
      <c r="H209" s="1">
        <v>0.13787144576911048</v>
      </c>
      <c r="I209" s="1">
        <f t="shared" si="17"/>
        <v>2.7996127875855266E-2</v>
      </c>
      <c r="J209" s="1">
        <f t="shared" si="18"/>
        <v>-0.45062140712604015</v>
      </c>
      <c r="AQ209" s="58"/>
      <c r="AR209" s="58"/>
      <c r="AS209" s="58"/>
      <c r="AT209" s="58"/>
      <c r="AU209" s="58"/>
      <c r="AV209" s="58"/>
      <c r="AW209" s="58"/>
      <c r="AX209" s="71"/>
      <c r="AY209" s="58"/>
      <c r="AZ209" s="58"/>
      <c r="BA209" s="58"/>
      <c r="BB209" s="58">
        <f t="shared" si="19"/>
        <v>1</v>
      </c>
      <c r="BC209" s="58">
        <f t="shared" si="20"/>
        <v>0.14898217926679019</v>
      </c>
      <c r="BD209" s="58" t="e">
        <f t="shared" si="21"/>
        <v>#N/A</v>
      </c>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58"/>
      <c r="CM209" s="58"/>
      <c r="CN209" s="58"/>
      <c r="CO209" s="58"/>
      <c r="CP209" s="58"/>
      <c r="CQ209" s="58"/>
      <c r="CR209" s="58"/>
      <c r="CS209" s="58"/>
      <c r="CT209" s="58"/>
      <c r="CU209" s="58"/>
      <c r="CV209" s="58"/>
      <c r="CW209" s="58"/>
      <c r="CX209" s="58"/>
      <c r="CY209" s="58"/>
      <c r="CZ209" s="58"/>
      <c r="DA209" s="58"/>
      <c r="DB209" s="58"/>
      <c r="DC209" s="58"/>
      <c r="DD209" s="58"/>
      <c r="DE209" s="58"/>
      <c r="DF209" s="58"/>
      <c r="DG209" s="58"/>
      <c r="DH209" s="58"/>
      <c r="DI209" s="58"/>
      <c r="DJ209" s="58"/>
      <c r="DK209" s="58"/>
      <c r="DL209" s="58"/>
      <c r="DM209" s="58"/>
      <c r="DN209" s="58"/>
      <c r="DO209" s="58"/>
      <c r="DP209" s="58"/>
      <c r="DQ209" s="58"/>
      <c r="DR209" s="58"/>
      <c r="DS209" s="58"/>
      <c r="DT209" s="58"/>
      <c r="DU209" s="58"/>
      <c r="DV209" s="58"/>
      <c r="DW209" s="58"/>
      <c r="DX209" s="58"/>
      <c r="DY209" s="58"/>
      <c r="DZ209" s="58"/>
      <c r="EA209" s="58"/>
      <c r="EB209" s="58"/>
      <c r="EC209" s="58"/>
      <c r="ED209" s="58"/>
      <c r="EE209" s="58"/>
      <c r="EF209" s="58"/>
      <c r="EG209" s="58"/>
      <c r="EH209" s="58"/>
      <c r="EI209" s="58"/>
      <c r="EJ209" s="58"/>
      <c r="EK209" s="58"/>
      <c r="EL209" s="58"/>
      <c r="EM209" s="58"/>
      <c r="EN209" s="58"/>
    </row>
    <row r="210" spans="1:144" outlineLevel="1" x14ac:dyDescent="0.2">
      <c r="A210" s="16">
        <v>19</v>
      </c>
      <c r="B210" s="16">
        <v>0</v>
      </c>
      <c r="C210" s="1">
        <v>1.2225462747666181E-8</v>
      </c>
      <c r="D210" s="1">
        <f t="shared" si="13"/>
        <v>-1.2225462747666181E-8</v>
      </c>
      <c r="E210" s="1">
        <f t="shared" si="14"/>
        <v>2.4450925579096618E-8</v>
      </c>
      <c r="F210" s="1">
        <f t="shared" si="15"/>
        <v>-1.5636791735869804E-4</v>
      </c>
      <c r="G210" s="1">
        <f t="shared" si="16"/>
        <v>-1.1056881521083656E-4</v>
      </c>
      <c r="H210" s="1">
        <v>2.7978883928892205E-7</v>
      </c>
      <c r="I210" s="1">
        <f t="shared" si="17"/>
        <v>3.4205490307887025E-15</v>
      </c>
      <c r="J210" s="1">
        <f t="shared" si="18"/>
        <v>-1.1056883067880004E-4</v>
      </c>
      <c r="AQ210" s="58"/>
      <c r="AR210" s="58"/>
      <c r="AS210" s="58"/>
      <c r="AT210" s="58"/>
      <c r="AU210" s="58"/>
      <c r="AV210" s="58"/>
      <c r="AW210" s="58"/>
      <c r="AX210" s="71"/>
      <c r="AY210" s="58"/>
      <c r="AZ210" s="58"/>
      <c r="BA210" s="58"/>
      <c r="BB210" s="58">
        <f t="shared" si="19"/>
        <v>1</v>
      </c>
      <c r="BC210" s="58">
        <f t="shared" si="20"/>
        <v>1.2225462747666181E-8</v>
      </c>
      <c r="BD210" s="58" t="e">
        <f t="shared" si="21"/>
        <v>#N/A</v>
      </c>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c r="CB210" s="58"/>
      <c r="CC210" s="58"/>
      <c r="CD210" s="58"/>
      <c r="CE210" s="58"/>
      <c r="CF210" s="58"/>
      <c r="CG210" s="58"/>
      <c r="CH210" s="58"/>
      <c r="CI210" s="58"/>
      <c r="CJ210" s="58"/>
      <c r="CK210" s="58"/>
      <c r="CL210" s="58"/>
      <c r="CM210" s="58"/>
      <c r="CN210" s="58"/>
      <c r="CO210" s="58"/>
      <c r="CP210" s="58"/>
      <c r="CQ210" s="58"/>
      <c r="CR210" s="58"/>
      <c r="CS210" s="58"/>
      <c r="CT210" s="58"/>
      <c r="CU210" s="58"/>
      <c r="CV210" s="58"/>
      <c r="CW210" s="58"/>
      <c r="CX210" s="58"/>
      <c r="CY210" s="58"/>
      <c r="CZ210" s="58"/>
      <c r="DA210" s="58"/>
      <c r="DB210" s="58"/>
      <c r="DC210" s="58"/>
      <c r="DD210" s="58"/>
      <c r="DE210" s="58"/>
      <c r="DF210" s="58"/>
      <c r="DG210" s="58"/>
      <c r="DH210" s="58"/>
      <c r="DI210" s="58"/>
      <c r="DJ210" s="58"/>
      <c r="DK210" s="58"/>
      <c r="DL210" s="58"/>
      <c r="DM210" s="58"/>
      <c r="DN210" s="58"/>
      <c r="DO210" s="58"/>
      <c r="DP210" s="58"/>
      <c r="DQ210" s="58"/>
      <c r="DR210" s="58"/>
      <c r="DS210" s="58"/>
      <c r="DT210" s="58"/>
      <c r="DU210" s="58"/>
      <c r="DV210" s="58"/>
      <c r="DW210" s="58"/>
      <c r="DX210" s="58"/>
      <c r="DY210" s="58"/>
      <c r="DZ210" s="58"/>
      <c r="EA210" s="58"/>
      <c r="EB210" s="58"/>
      <c r="EC210" s="58"/>
      <c r="ED210" s="58"/>
      <c r="EE210" s="58"/>
      <c r="EF210" s="58"/>
      <c r="EG210" s="58"/>
      <c r="EH210" s="58"/>
      <c r="EI210" s="58"/>
      <c r="EJ210" s="58"/>
      <c r="EK210" s="58"/>
      <c r="EL210" s="58"/>
      <c r="EM210" s="58"/>
      <c r="EN210" s="58"/>
    </row>
    <row r="211" spans="1:144" outlineLevel="1" x14ac:dyDescent="0.2">
      <c r="A211" s="16">
        <v>20</v>
      </c>
      <c r="B211" s="16">
        <v>0</v>
      </c>
      <c r="C211" s="1">
        <v>0.16686473530024215</v>
      </c>
      <c r="D211" s="1">
        <f t="shared" si="13"/>
        <v>-0.16686473530024215</v>
      </c>
      <c r="E211" s="1">
        <f t="shared" si="14"/>
        <v>0.36511853481034812</v>
      </c>
      <c r="F211" s="1">
        <f t="shared" si="15"/>
        <v>-0.60425039082349641</v>
      </c>
      <c r="G211" s="1">
        <f t="shared" si="16"/>
        <v>-0.44753244199717035</v>
      </c>
      <c r="H211" s="1">
        <v>0.13560662060858383</v>
      </c>
      <c r="I211" s="1">
        <f t="shared" si="17"/>
        <v>3.1420891837449637E-2</v>
      </c>
      <c r="J211" s="1">
        <f t="shared" si="18"/>
        <v>-0.48135867965312545</v>
      </c>
      <c r="AQ211" s="58"/>
      <c r="AR211" s="58"/>
      <c r="AS211" s="58"/>
      <c r="AT211" s="58"/>
      <c r="AU211" s="58"/>
      <c r="AV211" s="58"/>
      <c r="AW211" s="58"/>
      <c r="AX211" s="71"/>
      <c r="AY211" s="58"/>
      <c r="AZ211" s="58"/>
      <c r="BA211" s="58"/>
      <c r="BB211" s="58">
        <f t="shared" si="19"/>
        <v>1</v>
      </c>
      <c r="BC211" s="58">
        <f t="shared" si="20"/>
        <v>0.16686473530024215</v>
      </c>
      <c r="BD211" s="58" t="e">
        <f t="shared" si="21"/>
        <v>#N/A</v>
      </c>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c r="CE211" s="58"/>
      <c r="CF211" s="58"/>
      <c r="CG211" s="58"/>
      <c r="CH211" s="58"/>
      <c r="CI211" s="58"/>
      <c r="CJ211" s="58"/>
      <c r="CK211" s="58"/>
      <c r="CL211" s="58"/>
      <c r="CM211" s="58"/>
      <c r="CN211" s="58"/>
      <c r="CO211" s="58"/>
      <c r="CP211" s="58"/>
      <c r="CQ211" s="58"/>
      <c r="CR211" s="58"/>
      <c r="CS211" s="58"/>
      <c r="CT211" s="58"/>
      <c r="CU211" s="58"/>
      <c r="CV211" s="58"/>
      <c r="CW211" s="58"/>
      <c r="CX211" s="58"/>
      <c r="CY211" s="58"/>
      <c r="CZ211" s="58"/>
      <c r="DA211" s="58"/>
      <c r="DB211" s="58"/>
      <c r="DC211" s="58"/>
      <c r="DD211" s="58"/>
      <c r="DE211" s="58"/>
      <c r="DF211" s="58"/>
      <c r="DG211" s="58"/>
      <c r="DH211" s="58"/>
      <c r="DI211" s="58"/>
      <c r="DJ211" s="58"/>
      <c r="DK211" s="58"/>
      <c r="DL211" s="58"/>
      <c r="DM211" s="58"/>
      <c r="DN211" s="58"/>
      <c r="DO211" s="58"/>
      <c r="DP211" s="58"/>
      <c r="DQ211" s="58"/>
      <c r="DR211" s="58"/>
      <c r="DS211" s="58"/>
      <c r="DT211" s="58"/>
      <c r="DU211" s="58"/>
      <c r="DV211" s="58"/>
      <c r="DW211" s="58"/>
      <c r="DX211" s="58"/>
      <c r="DY211" s="58"/>
      <c r="DZ211" s="58"/>
      <c r="EA211" s="58"/>
      <c r="EB211" s="58"/>
      <c r="EC211" s="58"/>
      <c r="ED211" s="58"/>
      <c r="EE211" s="58"/>
      <c r="EF211" s="58"/>
      <c r="EG211" s="58"/>
      <c r="EH211" s="58"/>
      <c r="EI211" s="58"/>
      <c r="EJ211" s="58"/>
      <c r="EK211" s="58"/>
      <c r="EL211" s="58"/>
      <c r="EM211" s="58"/>
      <c r="EN211" s="58"/>
    </row>
    <row r="212" spans="1:144" outlineLevel="1" x14ac:dyDescent="0.2">
      <c r="A212" s="16">
        <v>21</v>
      </c>
      <c r="B212" s="16">
        <v>0</v>
      </c>
      <c r="C212" s="1">
        <v>1.5625132982401358E-2</v>
      </c>
      <c r="D212" s="1">
        <f t="shared" si="13"/>
        <v>-1.5625132982401358E-2</v>
      </c>
      <c r="E212" s="1">
        <f t="shared" si="14"/>
        <v>3.1496984122762584E-2</v>
      </c>
      <c r="F212" s="1">
        <f t="shared" si="15"/>
        <v>-0.17747389701801947</v>
      </c>
      <c r="G212" s="1">
        <f t="shared" si="16"/>
        <v>-0.12598870231336051</v>
      </c>
      <c r="H212" s="1">
        <v>3.2526855195894697E-2</v>
      </c>
      <c r="I212" s="1">
        <f t="shared" si="17"/>
        <v>5.3366210266791634E-4</v>
      </c>
      <c r="J212" s="1">
        <f t="shared" si="18"/>
        <v>-0.12808909092218779</v>
      </c>
      <c r="AQ212" s="58"/>
      <c r="AR212" s="58"/>
      <c r="AS212" s="58"/>
      <c r="AT212" s="58"/>
      <c r="AU212" s="58"/>
      <c r="AV212" s="58"/>
      <c r="AW212" s="58"/>
      <c r="AX212" s="71"/>
      <c r="AY212" s="58"/>
      <c r="AZ212" s="58"/>
      <c r="BA212" s="58"/>
      <c r="BB212" s="58">
        <f t="shared" si="19"/>
        <v>1</v>
      </c>
      <c r="BC212" s="58">
        <f t="shared" si="20"/>
        <v>1.5625132982401358E-2</v>
      </c>
      <c r="BD212" s="58" t="e">
        <f t="shared" si="21"/>
        <v>#N/A</v>
      </c>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c r="CN212" s="58"/>
      <c r="CO212" s="58"/>
      <c r="CP212" s="58"/>
      <c r="CQ212" s="58"/>
      <c r="CR212" s="58"/>
      <c r="CS212" s="58"/>
      <c r="CT212" s="58"/>
      <c r="CU212" s="58"/>
      <c r="CV212" s="58"/>
      <c r="CW212" s="58"/>
      <c r="CX212" s="58"/>
      <c r="CY212" s="58"/>
      <c r="CZ212" s="58"/>
      <c r="DA212" s="58"/>
      <c r="DB212" s="58"/>
      <c r="DC212" s="58"/>
      <c r="DD212" s="58"/>
      <c r="DE212" s="58"/>
      <c r="DF212" s="58"/>
      <c r="DG212" s="58"/>
      <c r="DH212" s="58"/>
      <c r="DI212" s="58"/>
      <c r="DJ212" s="58"/>
      <c r="DK212" s="58"/>
      <c r="DL212" s="58"/>
      <c r="DM212" s="58"/>
      <c r="DN212" s="58"/>
      <c r="DO212" s="58"/>
      <c r="DP212" s="58"/>
      <c r="DQ212" s="58"/>
      <c r="DR212" s="58"/>
      <c r="DS212" s="58"/>
      <c r="DT212" s="58"/>
      <c r="DU212" s="58"/>
      <c r="DV212" s="58"/>
      <c r="DW212" s="58"/>
      <c r="DX212" s="58"/>
      <c r="DY212" s="58"/>
      <c r="DZ212" s="58"/>
      <c r="EA212" s="58"/>
      <c r="EB212" s="58"/>
      <c r="EC212" s="58"/>
      <c r="ED212" s="58"/>
      <c r="EE212" s="58"/>
      <c r="EF212" s="58"/>
      <c r="EG212" s="58"/>
      <c r="EH212" s="58"/>
      <c r="EI212" s="58"/>
      <c r="EJ212" s="58"/>
      <c r="EK212" s="58"/>
      <c r="EL212" s="58"/>
      <c r="EM212" s="58"/>
      <c r="EN212" s="58"/>
    </row>
    <row r="213" spans="1:144" outlineLevel="1" x14ac:dyDescent="0.2">
      <c r="A213" s="16">
        <v>22</v>
      </c>
      <c r="B213" s="16">
        <v>0</v>
      </c>
      <c r="C213" s="1">
        <v>2.7073638032670488E-3</v>
      </c>
      <c r="D213" s="1">
        <f t="shared" si="13"/>
        <v>-2.7073638032670488E-3</v>
      </c>
      <c r="E213" s="1">
        <f t="shared" si="14"/>
        <v>5.4220706818762024E-3</v>
      </c>
      <c r="F213" s="1">
        <f t="shared" si="15"/>
        <v>-7.3634711121020921E-2</v>
      </c>
      <c r="G213" s="1">
        <f t="shared" si="16"/>
        <v>-5.210291278218894E-2</v>
      </c>
      <c r="H213" s="1">
        <v>6.2031802607840324E-3</v>
      </c>
      <c r="I213" s="1">
        <f t="shared" si="17"/>
        <v>1.6944970026947515E-5</v>
      </c>
      <c r="J213" s="1">
        <f t="shared" si="18"/>
        <v>-5.226527040411573E-2</v>
      </c>
      <c r="AQ213" s="58"/>
      <c r="AR213" s="58"/>
      <c r="AS213" s="58"/>
      <c r="AT213" s="58"/>
      <c r="AU213" s="58"/>
      <c r="AV213" s="58"/>
      <c r="AW213" s="58"/>
      <c r="AX213" s="71"/>
      <c r="AY213" s="58"/>
      <c r="AZ213" s="58"/>
      <c r="BA213" s="58"/>
      <c r="BB213" s="58">
        <f t="shared" si="19"/>
        <v>1</v>
      </c>
      <c r="BC213" s="58">
        <f t="shared" si="20"/>
        <v>2.7073638032670488E-3</v>
      </c>
      <c r="BD213" s="58" t="e">
        <f t="shared" si="21"/>
        <v>#N/A</v>
      </c>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c r="CN213" s="58"/>
      <c r="CO213" s="58"/>
      <c r="CP213" s="58"/>
      <c r="CQ213" s="58"/>
      <c r="CR213" s="58"/>
      <c r="CS213" s="58"/>
      <c r="CT213" s="58"/>
      <c r="CU213" s="58"/>
      <c r="CV213" s="58"/>
      <c r="CW213" s="58"/>
      <c r="CX213" s="58"/>
      <c r="CY213" s="58"/>
      <c r="CZ213" s="58"/>
      <c r="DA213" s="58"/>
      <c r="DB213" s="58"/>
      <c r="DC213" s="58"/>
      <c r="DD213" s="58"/>
      <c r="DE213" s="58"/>
      <c r="DF213" s="58"/>
      <c r="DG213" s="58"/>
      <c r="DH213" s="58"/>
      <c r="DI213" s="58"/>
      <c r="DJ213" s="58"/>
      <c r="DK213" s="58"/>
      <c r="DL213" s="58"/>
      <c r="DM213" s="58"/>
      <c r="DN213" s="58"/>
      <c r="DO213" s="58"/>
      <c r="DP213" s="58"/>
      <c r="DQ213" s="58"/>
      <c r="DR213" s="58"/>
      <c r="DS213" s="58"/>
      <c r="DT213" s="58"/>
      <c r="DU213" s="58"/>
      <c r="DV213" s="58"/>
      <c r="DW213" s="58"/>
      <c r="DX213" s="58"/>
      <c r="DY213" s="58"/>
      <c r="DZ213" s="58"/>
      <c r="EA213" s="58"/>
      <c r="EB213" s="58"/>
      <c r="EC213" s="58"/>
      <c r="ED213" s="58"/>
      <c r="EE213" s="58"/>
      <c r="EF213" s="58"/>
      <c r="EG213" s="58"/>
      <c r="EH213" s="58"/>
      <c r="EI213" s="58"/>
      <c r="EJ213" s="58"/>
      <c r="EK213" s="58"/>
      <c r="EL213" s="58"/>
      <c r="EM213" s="58"/>
      <c r="EN213" s="58"/>
    </row>
    <row r="214" spans="1:144" outlineLevel="1" x14ac:dyDescent="0.2">
      <c r="A214" s="16">
        <v>23</v>
      </c>
      <c r="B214" s="16">
        <v>0</v>
      </c>
      <c r="C214" s="1">
        <v>3.777574883723695E-4</v>
      </c>
      <c r="D214" s="1">
        <f t="shared" si="13"/>
        <v>-3.777574883723695E-4</v>
      </c>
      <c r="E214" s="1">
        <f t="shared" si="14"/>
        <v>7.5565771341213912E-4</v>
      </c>
      <c r="F214" s="1">
        <f t="shared" si="15"/>
        <v>-2.7489229043611594E-2</v>
      </c>
      <c r="G214" s="1">
        <f t="shared" si="16"/>
        <v>-1.9439656453215104E-2</v>
      </c>
      <c r="H214" s="1">
        <v>3.1802189134809279E-3</v>
      </c>
      <c r="I214" s="1">
        <f t="shared" si="17"/>
        <v>1.205639698429941E-6</v>
      </c>
      <c r="J214" s="1">
        <f t="shared" si="18"/>
        <v>-1.9470641558958904E-2</v>
      </c>
      <c r="AQ214" s="58"/>
      <c r="AR214" s="58"/>
      <c r="AS214" s="58"/>
      <c r="AT214" s="58"/>
      <c r="AU214" s="58"/>
      <c r="AV214" s="58"/>
      <c r="AW214" s="58"/>
      <c r="AX214" s="71"/>
      <c r="AY214" s="58"/>
      <c r="AZ214" s="58"/>
      <c r="BA214" s="58"/>
      <c r="BB214" s="58">
        <f t="shared" si="19"/>
        <v>1</v>
      </c>
      <c r="BC214" s="58">
        <f t="shared" si="20"/>
        <v>3.777574883723695E-4</v>
      </c>
      <c r="BD214" s="58" t="e">
        <f t="shared" si="21"/>
        <v>#N/A</v>
      </c>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c r="CN214" s="58"/>
      <c r="CO214" s="58"/>
      <c r="CP214" s="58"/>
      <c r="CQ214" s="58"/>
      <c r="CR214" s="58"/>
      <c r="CS214" s="58"/>
      <c r="CT214" s="58"/>
      <c r="CU214" s="58"/>
      <c r="CV214" s="58"/>
      <c r="CW214" s="58"/>
      <c r="CX214" s="58"/>
      <c r="CY214" s="58"/>
      <c r="CZ214" s="58"/>
      <c r="DA214" s="58"/>
      <c r="DB214" s="58"/>
      <c r="DC214" s="58"/>
      <c r="DD214" s="58"/>
      <c r="DE214" s="58"/>
      <c r="DF214" s="58"/>
      <c r="DG214" s="58"/>
      <c r="DH214" s="58"/>
      <c r="DI214" s="58"/>
      <c r="DJ214" s="58"/>
      <c r="DK214" s="58"/>
      <c r="DL214" s="58"/>
      <c r="DM214" s="58"/>
      <c r="DN214" s="58"/>
      <c r="DO214" s="58"/>
      <c r="DP214" s="58"/>
      <c r="DQ214" s="58"/>
      <c r="DR214" s="58"/>
      <c r="DS214" s="58"/>
      <c r="DT214" s="58"/>
      <c r="DU214" s="58"/>
      <c r="DV214" s="58"/>
      <c r="DW214" s="58"/>
      <c r="DX214" s="58"/>
      <c r="DY214" s="58"/>
      <c r="DZ214" s="58"/>
      <c r="EA214" s="58"/>
      <c r="EB214" s="58"/>
      <c r="EC214" s="58"/>
      <c r="ED214" s="58"/>
      <c r="EE214" s="58"/>
      <c r="EF214" s="58"/>
      <c r="EG214" s="58"/>
      <c r="EH214" s="58"/>
      <c r="EI214" s="58"/>
      <c r="EJ214" s="58"/>
      <c r="EK214" s="58"/>
      <c r="EL214" s="58"/>
      <c r="EM214" s="58"/>
      <c r="EN214" s="58"/>
    </row>
    <row r="215" spans="1:144" outlineLevel="1" x14ac:dyDescent="0.2">
      <c r="A215" s="16">
        <v>24</v>
      </c>
      <c r="B215" s="16">
        <v>0</v>
      </c>
      <c r="C215" s="1">
        <v>4.808973260388149E-2</v>
      </c>
      <c r="D215" s="1">
        <f t="shared" si="13"/>
        <v>-4.808973260388149E-2</v>
      </c>
      <c r="E215" s="1">
        <f t="shared" si="14"/>
        <v>9.8569011140172635E-2</v>
      </c>
      <c r="F215" s="1">
        <f t="shared" si="15"/>
        <v>-0.3139570211671856</v>
      </c>
      <c r="G215" s="1">
        <f t="shared" si="16"/>
        <v>-0.22476473653105813</v>
      </c>
      <c r="H215" s="1">
        <v>0.11658597762595264</v>
      </c>
      <c r="I215" s="1">
        <f t="shared" si="17"/>
        <v>6.6671216794867809E-3</v>
      </c>
      <c r="J215" s="1">
        <f t="shared" si="18"/>
        <v>-0.23913658956203829</v>
      </c>
      <c r="AQ215" s="58"/>
      <c r="AR215" s="58"/>
      <c r="AS215" s="58"/>
      <c r="AT215" s="58"/>
      <c r="AU215" s="58"/>
      <c r="AV215" s="58"/>
      <c r="AW215" s="58"/>
      <c r="AX215" s="71"/>
      <c r="AY215" s="58"/>
      <c r="AZ215" s="58"/>
      <c r="BA215" s="58"/>
      <c r="BB215" s="58">
        <f t="shared" si="19"/>
        <v>1</v>
      </c>
      <c r="BC215" s="58">
        <f t="shared" si="20"/>
        <v>4.808973260388149E-2</v>
      </c>
      <c r="BD215" s="58" t="e">
        <f t="shared" si="21"/>
        <v>#N/A</v>
      </c>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c r="CL215" s="58"/>
      <c r="CM215" s="58"/>
      <c r="CN215" s="58"/>
      <c r="CO215" s="58"/>
      <c r="CP215" s="58"/>
      <c r="CQ215" s="58"/>
      <c r="CR215" s="58"/>
      <c r="CS215" s="58"/>
      <c r="CT215" s="58"/>
      <c r="CU215" s="58"/>
      <c r="CV215" s="58"/>
      <c r="CW215" s="58"/>
      <c r="CX215" s="58"/>
      <c r="CY215" s="58"/>
      <c r="CZ215" s="58"/>
      <c r="DA215" s="58"/>
      <c r="DB215" s="58"/>
      <c r="DC215" s="58"/>
      <c r="DD215" s="58"/>
      <c r="DE215" s="58"/>
      <c r="DF215" s="58"/>
      <c r="DG215" s="58"/>
      <c r="DH215" s="58"/>
      <c r="DI215" s="58"/>
      <c r="DJ215" s="58"/>
      <c r="DK215" s="58"/>
      <c r="DL215" s="58"/>
      <c r="DM215" s="58"/>
      <c r="DN215" s="58"/>
      <c r="DO215" s="58"/>
      <c r="DP215" s="58"/>
      <c r="DQ215" s="58"/>
      <c r="DR215" s="58"/>
      <c r="DS215" s="58"/>
      <c r="DT215" s="58"/>
      <c r="DU215" s="58"/>
      <c r="DV215" s="58"/>
      <c r="DW215" s="58"/>
      <c r="DX215" s="58"/>
      <c r="DY215" s="58"/>
      <c r="DZ215" s="58"/>
      <c r="EA215" s="58"/>
      <c r="EB215" s="58"/>
      <c r="EC215" s="58"/>
      <c r="ED215" s="58"/>
      <c r="EE215" s="58"/>
      <c r="EF215" s="58"/>
      <c r="EG215" s="58"/>
      <c r="EH215" s="58"/>
      <c r="EI215" s="58"/>
      <c r="EJ215" s="58"/>
      <c r="EK215" s="58"/>
      <c r="EL215" s="58"/>
      <c r="EM215" s="58"/>
      <c r="EN215" s="58"/>
    </row>
    <row r="216" spans="1:144" outlineLevel="1" x14ac:dyDescent="0.2">
      <c r="A216" s="16">
        <v>25</v>
      </c>
      <c r="B216" s="16">
        <v>0</v>
      </c>
      <c r="C216" s="1">
        <v>2.374243430374739E-7</v>
      </c>
      <c r="D216" s="1">
        <f t="shared" si="13"/>
        <v>-2.374243430374739E-7</v>
      </c>
      <c r="E216" s="1">
        <f t="shared" si="14"/>
        <v>4.748487425777655E-7</v>
      </c>
      <c r="F216" s="1">
        <f t="shared" si="15"/>
        <v>-6.8909269519982976E-4</v>
      </c>
      <c r="G216" s="1">
        <f t="shared" si="16"/>
        <v>-4.8726214649591438E-4</v>
      </c>
      <c r="H216" s="1">
        <v>3.772324475705004E-6</v>
      </c>
      <c r="I216" s="1">
        <f t="shared" si="17"/>
        <v>8.9564525168013147E-13</v>
      </c>
      <c r="J216" s="1">
        <f t="shared" si="18"/>
        <v>-4.8726306555397527E-4</v>
      </c>
      <c r="AQ216" s="58"/>
      <c r="AR216" s="58"/>
      <c r="AS216" s="58"/>
      <c r="AT216" s="58"/>
      <c r="AU216" s="58"/>
      <c r="AV216" s="58"/>
      <c r="AW216" s="58"/>
      <c r="AX216" s="71"/>
      <c r="AY216" s="58"/>
      <c r="AZ216" s="58"/>
      <c r="BA216" s="58"/>
      <c r="BB216" s="58">
        <f t="shared" si="19"/>
        <v>1</v>
      </c>
      <c r="BC216" s="58">
        <f t="shared" si="20"/>
        <v>2.374243430374739E-7</v>
      </c>
      <c r="BD216" s="58" t="e">
        <f t="shared" si="21"/>
        <v>#N/A</v>
      </c>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c r="CB216" s="58"/>
      <c r="CC216" s="58"/>
      <c r="CD216" s="58"/>
      <c r="CE216" s="58"/>
      <c r="CF216" s="58"/>
      <c r="CG216" s="58"/>
      <c r="CH216" s="58"/>
      <c r="CI216" s="58"/>
      <c r="CJ216" s="58"/>
      <c r="CK216" s="58"/>
      <c r="CL216" s="58"/>
      <c r="CM216" s="58"/>
      <c r="CN216" s="58"/>
      <c r="CO216" s="58"/>
      <c r="CP216" s="58"/>
      <c r="CQ216" s="58"/>
      <c r="CR216" s="58"/>
      <c r="CS216" s="58"/>
      <c r="CT216" s="58"/>
      <c r="CU216" s="58"/>
      <c r="CV216" s="58"/>
      <c r="CW216" s="58"/>
      <c r="CX216" s="58"/>
      <c r="CY216" s="58"/>
      <c r="CZ216" s="58"/>
      <c r="DA216" s="58"/>
      <c r="DB216" s="58"/>
      <c r="DC216" s="58"/>
      <c r="DD216" s="58"/>
      <c r="DE216" s="58"/>
      <c r="DF216" s="58"/>
      <c r="DG216" s="58"/>
      <c r="DH216" s="58"/>
      <c r="DI216" s="58"/>
      <c r="DJ216" s="58"/>
      <c r="DK216" s="58"/>
      <c r="DL216" s="58"/>
      <c r="DM216" s="58"/>
      <c r="DN216" s="58"/>
      <c r="DO216" s="58"/>
      <c r="DP216" s="58"/>
      <c r="DQ216" s="58"/>
      <c r="DR216" s="58"/>
      <c r="DS216" s="58"/>
      <c r="DT216" s="58"/>
      <c r="DU216" s="58"/>
      <c r="DV216" s="58"/>
      <c r="DW216" s="58"/>
      <c r="DX216" s="58"/>
      <c r="DY216" s="58"/>
      <c r="DZ216" s="58"/>
      <c r="EA216" s="58"/>
      <c r="EB216" s="58"/>
      <c r="EC216" s="58"/>
      <c r="ED216" s="58"/>
      <c r="EE216" s="58"/>
      <c r="EF216" s="58"/>
      <c r="EG216" s="58"/>
      <c r="EH216" s="58"/>
      <c r="EI216" s="58"/>
      <c r="EJ216" s="58"/>
      <c r="EK216" s="58"/>
      <c r="EL216" s="58"/>
      <c r="EM216" s="58"/>
      <c r="EN216" s="58"/>
    </row>
    <row r="217" spans="1:144" outlineLevel="1" x14ac:dyDescent="0.2">
      <c r="A217" s="16">
        <v>26</v>
      </c>
      <c r="B217" s="16">
        <v>0</v>
      </c>
      <c r="C217" s="1">
        <v>7.3177827283650611E-7</v>
      </c>
      <c r="D217" s="1">
        <f t="shared" si="13"/>
        <v>-7.3177827283650611E-7</v>
      </c>
      <c r="E217" s="1">
        <f t="shared" si="14"/>
        <v>1.4635570813764798E-6</v>
      </c>
      <c r="F217" s="1">
        <f t="shared" si="15"/>
        <v>-1.2097756326594116E-3</v>
      </c>
      <c r="G217" s="1">
        <f t="shared" si="16"/>
        <v>-8.5544071000644964E-4</v>
      </c>
      <c r="H217" s="1">
        <v>9.5901767707575451E-6</v>
      </c>
      <c r="I217" s="1">
        <f t="shared" si="17"/>
        <v>7.0179554324729592E-12</v>
      </c>
      <c r="J217" s="1">
        <f t="shared" si="18"/>
        <v>-8.5544481194976634E-4</v>
      </c>
      <c r="AQ217" s="58"/>
      <c r="AR217" s="58"/>
      <c r="AS217" s="58"/>
      <c r="AT217" s="58"/>
      <c r="AU217" s="58"/>
      <c r="AV217" s="58"/>
      <c r="AW217" s="58"/>
      <c r="AX217" s="71"/>
      <c r="AY217" s="58"/>
      <c r="AZ217" s="58"/>
      <c r="BA217" s="58"/>
      <c r="BB217" s="58">
        <f t="shared" si="19"/>
        <v>1</v>
      </c>
      <c r="BC217" s="58">
        <f t="shared" si="20"/>
        <v>7.3177827283650611E-7</v>
      </c>
      <c r="BD217" s="58" t="e">
        <f t="shared" si="21"/>
        <v>#N/A</v>
      </c>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c r="CN217" s="58"/>
      <c r="CO217" s="58"/>
      <c r="CP217" s="58"/>
      <c r="CQ217" s="58"/>
      <c r="CR217" s="58"/>
      <c r="CS217" s="58"/>
      <c r="CT217" s="58"/>
      <c r="CU217" s="58"/>
      <c r="CV217" s="58"/>
      <c r="CW217" s="58"/>
      <c r="CX217" s="58"/>
      <c r="CY217" s="58"/>
      <c r="CZ217" s="58"/>
      <c r="DA217" s="58"/>
      <c r="DB217" s="58"/>
      <c r="DC217" s="58"/>
      <c r="DD217" s="58"/>
      <c r="DE217" s="58"/>
      <c r="DF217" s="58"/>
      <c r="DG217" s="58"/>
      <c r="DH217" s="58"/>
      <c r="DI217" s="58"/>
      <c r="DJ217" s="58"/>
      <c r="DK217" s="58"/>
      <c r="DL217" s="58"/>
      <c r="DM217" s="58"/>
      <c r="DN217" s="58"/>
      <c r="DO217" s="58"/>
      <c r="DP217" s="58"/>
      <c r="DQ217" s="58"/>
      <c r="DR217" s="58"/>
      <c r="DS217" s="58"/>
      <c r="DT217" s="58"/>
      <c r="DU217" s="58"/>
      <c r="DV217" s="58"/>
      <c r="DW217" s="58"/>
      <c r="DX217" s="58"/>
      <c r="DY217" s="58"/>
      <c r="DZ217" s="58"/>
      <c r="EA217" s="58"/>
      <c r="EB217" s="58"/>
      <c r="EC217" s="58"/>
      <c r="ED217" s="58"/>
      <c r="EE217" s="58"/>
      <c r="EF217" s="58"/>
      <c r="EG217" s="58"/>
      <c r="EH217" s="58"/>
      <c r="EI217" s="58"/>
      <c r="EJ217" s="58"/>
      <c r="EK217" s="58"/>
      <c r="EL217" s="58"/>
      <c r="EM217" s="58"/>
      <c r="EN217" s="58"/>
    </row>
    <row r="218" spans="1:144" outlineLevel="1" x14ac:dyDescent="0.2">
      <c r="A218" s="16">
        <v>27</v>
      </c>
      <c r="B218" s="16">
        <v>0</v>
      </c>
      <c r="C218" s="1">
        <v>1.8056915162610571E-6</v>
      </c>
      <c r="D218" s="1">
        <f t="shared" si="13"/>
        <v>-1.8056915162610571E-6</v>
      </c>
      <c r="E218" s="1">
        <f t="shared" si="14"/>
        <v>3.6113862930963521E-6</v>
      </c>
      <c r="F218" s="1">
        <f t="shared" si="15"/>
        <v>-1.9003647789559645E-3</v>
      </c>
      <c r="G218" s="1">
        <f t="shared" si="16"/>
        <v>-1.3437614285239758E-3</v>
      </c>
      <c r="H218" s="1">
        <v>1.9550881737942789E-5</v>
      </c>
      <c r="I218" s="1">
        <f t="shared" si="17"/>
        <v>3.5303615252625479E-11</v>
      </c>
      <c r="J218" s="1">
        <f t="shared" si="18"/>
        <v>-1.3437745645769788E-3</v>
      </c>
      <c r="AQ218" s="58"/>
      <c r="AR218" s="58"/>
      <c r="AS218" s="58"/>
      <c r="AT218" s="58"/>
      <c r="AU218" s="58"/>
      <c r="AV218" s="58"/>
      <c r="AW218" s="58"/>
      <c r="AX218" s="71"/>
      <c r="AY218" s="58"/>
      <c r="AZ218" s="58"/>
      <c r="BA218" s="58"/>
      <c r="BB218" s="58">
        <f t="shared" si="19"/>
        <v>1</v>
      </c>
      <c r="BC218" s="58">
        <f t="shared" si="20"/>
        <v>1.8056915162610571E-6</v>
      </c>
      <c r="BD218" s="58" t="e">
        <f t="shared" si="21"/>
        <v>#N/A</v>
      </c>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c r="CC218" s="58"/>
      <c r="CD218" s="58"/>
      <c r="CE218" s="58"/>
      <c r="CF218" s="58"/>
      <c r="CG218" s="58"/>
      <c r="CH218" s="58"/>
      <c r="CI218" s="58"/>
      <c r="CJ218" s="58"/>
      <c r="CK218" s="58"/>
      <c r="CL218" s="58"/>
      <c r="CM218" s="58"/>
      <c r="CN218" s="58"/>
      <c r="CO218" s="58"/>
      <c r="CP218" s="58"/>
      <c r="CQ218" s="58"/>
      <c r="CR218" s="58"/>
      <c r="CS218" s="58"/>
      <c r="CT218" s="58"/>
      <c r="CU218" s="58"/>
      <c r="CV218" s="58"/>
      <c r="CW218" s="58"/>
      <c r="CX218" s="58"/>
      <c r="CY218" s="58"/>
      <c r="CZ218" s="58"/>
      <c r="DA218" s="58"/>
      <c r="DB218" s="58"/>
      <c r="DC218" s="58"/>
      <c r="DD218" s="58"/>
      <c r="DE218" s="58"/>
      <c r="DF218" s="58"/>
      <c r="DG218" s="58"/>
      <c r="DH218" s="58"/>
      <c r="DI218" s="58"/>
      <c r="DJ218" s="58"/>
      <c r="DK218" s="58"/>
      <c r="DL218" s="58"/>
      <c r="DM218" s="58"/>
      <c r="DN218" s="58"/>
      <c r="DO218" s="58"/>
      <c r="DP218" s="58"/>
      <c r="DQ218" s="58"/>
      <c r="DR218" s="58"/>
      <c r="DS218" s="58"/>
      <c r="DT218" s="58"/>
      <c r="DU218" s="58"/>
      <c r="DV218" s="58"/>
      <c r="DW218" s="58"/>
      <c r="DX218" s="58"/>
      <c r="DY218" s="58"/>
      <c r="DZ218" s="58"/>
      <c r="EA218" s="58"/>
      <c r="EB218" s="58"/>
      <c r="EC218" s="58"/>
      <c r="ED218" s="58"/>
      <c r="EE218" s="58"/>
      <c r="EF218" s="58"/>
      <c r="EG218" s="58"/>
      <c r="EH218" s="58"/>
      <c r="EI218" s="58"/>
      <c r="EJ218" s="58"/>
      <c r="EK218" s="58"/>
      <c r="EL218" s="58"/>
      <c r="EM218" s="58"/>
      <c r="EN218" s="58"/>
    </row>
    <row r="219" spans="1:144" outlineLevel="1" x14ac:dyDescent="0.2">
      <c r="A219" s="16">
        <v>28</v>
      </c>
      <c r="B219" s="16">
        <v>0</v>
      </c>
      <c r="C219" s="1">
        <v>5.2142419888330407E-4</v>
      </c>
      <c r="D219" s="1">
        <f t="shared" si="13"/>
        <v>-5.2142419888330407E-4</v>
      </c>
      <c r="E219" s="1">
        <f t="shared" si="14"/>
        <v>1.0431203755098166E-3</v>
      </c>
      <c r="F219" s="1">
        <f t="shared" si="15"/>
        <v>-3.2297374127161119E-2</v>
      </c>
      <c r="G219" s="1">
        <f t="shared" si="16"/>
        <v>-2.2840670391188641E-2</v>
      </c>
      <c r="H219" s="1">
        <v>2.063044918003886E-3</v>
      </c>
      <c r="I219" s="1">
        <f t="shared" si="17"/>
        <v>1.0785077534375054E-6</v>
      </c>
      <c r="J219" s="1">
        <f t="shared" si="18"/>
        <v>-2.2864267573494652E-2</v>
      </c>
      <c r="AQ219" s="58"/>
      <c r="AR219" s="58"/>
      <c r="AS219" s="58"/>
      <c r="AT219" s="58"/>
      <c r="AU219" s="58"/>
      <c r="AV219" s="58"/>
      <c r="AW219" s="58"/>
      <c r="AX219" s="71"/>
      <c r="AY219" s="58"/>
      <c r="AZ219" s="58"/>
      <c r="BA219" s="58"/>
      <c r="BB219" s="58">
        <f t="shared" si="19"/>
        <v>1</v>
      </c>
      <c r="BC219" s="58">
        <f t="shared" si="20"/>
        <v>5.2142419888330407E-4</v>
      </c>
      <c r="BD219" s="58" t="e">
        <f t="shared" si="21"/>
        <v>#N/A</v>
      </c>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c r="CN219" s="58"/>
      <c r="CO219" s="58"/>
      <c r="CP219" s="58"/>
      <c r="CQ219" s="58"/>
      <c r="CR219" s="58"/>
      <c r="CS219" s="58"/>
      <c r="CT219" s="58"/>
      <c r="CU219" s="58"/>
      <c r="CV219" s="58"/>
      <c r="CW219" s="58"/>
      <c r="CX219" s="58"/>
      <c r="CY219" s="58"/>
      <c r="CZ219" s="58"/>
      <c r="DA219" s="58"/>
      <c r="DB219" s="58"/>
      <c r="DC219" s="58"/>
      <c r="DD219" s="58"/>
      <c r="DE219" s="58"/>
      <c r="DF219" s="58"/>
      <c r="DG219" s="58"/>
      <c r="DH219" s="58"/>
      <c r="DI219" s="58"/>
      <c r="DJ219" s="58"/>
      <c r="DK219" s="58"/>
      <c r="DL219" s="58"/>
      <c r="DM219" s="58"/>
      <c r="DN219" s="58"/>
      <c r="DO219" s="58"/>
      <c r="DP219" s="58"/>
      <c r="DQ219" s="58"/>
      <c r="DR219" s="58"/>
      <c r="DS219" s="58"/>
      <c r="DT219" s="58"/>
      <c r="DU219" s="58"/>
      <c r="DV219" s="58"/>
      <c r="DW219" s="58"/>
      <c r="DX219" s="58"/>
      <c r="DY219" s="58"/>
      <c r="DZ219" s="58"/>
      <c r="EA219" s="58"/>
      <c r="EB219" s="58"/>
      <c r="EC219" s="58"/>
      <c r="ED219" s="58"/>
      <c r="EE219" s="58"/>
      <c r="EF219" s="58"/>
      <c r="EG219" s="58"/>
      <c r="EH219" s="58"/>
      <c r="EI219" s="58"/>
      <c r="EJ219" s="58"/>
      <c r="EK219" s="58"/>
      <c r="EL219" s="58"/>
      <c r="EM219" s="58"/>
      <c r="EN219" s="58"/>
    </row>
    <row r="220" spans="1:144" outlineLevel="1" x14ac:dyDescent="0.2">
      <c r="A220" s="16">
        <v>29</v>
      </c>
      <c r="B220" s="16">
        <v>0</v>
      </c>
      <c r="C220" s="1">
        <v>9.1286656106557911E-5</v>
      </c>
      <c r="D220" s="1">
        <f t="shared" si="13"/>
        <v>-9.1286656106557911E-5</v>
      </c>
      <c r="E220" s="1">
        <f t="shared" si="14"/>
        <v>1.8258164597370264E-4</v>
      </c>
      <c r="F220" s="1">
        <f t="shared" si="15"/>
        <v>-1.3512277601267029E-2</v>
      </c>
      <c r="G220" s="1">
        <f t="shared" si="16"/>
        <v>-9.5548411876349541E-3</v>
      </c>
      <c r="H220" s="1">
        <v>5.2108950913474388E-4</v>
      </c>
      <c r="I220" s="1">
        <f t="shared" si="17"/>
        <v>4.7597664232064925E-8</v>
      </c>
      <c r="J220" s="1">
        <f t="shared" si="18"/>
        <v>-9.5573316247348772E-3</v>
      </c>
      <c r="AQ220" s="58"/>
      <c r="AR220" s="58"/>
      <c r="AS220" s="58"/>
      <c r="AT220" s="58"/>
      <c r="AU220" s="58"/>
      <c r="AV220" s="58"/>
      <c r="AW220" s="58"/>
      <c r="AX220" s="71"/>
      <c r="AY220" s="58"/>
      <c r="AZ220" s="58"/>
      <c r="BA220" s="58"/>
      <c r="BB220" s="58">
        <f t="shared" si="19"/>
        <v>1</v>
      </c>
      <c r="BC220" s="58">
        <f t="shared" si="20"/>
        <v>9.1286656106557911E-5</v>
      </c>
      <c r="BD220" s="58" t="e">
        <f t="shared" si="21"/>
        <v>#N/A</v>
      </c>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c r="CB220" s="58"/>
      <c r="CC220" s="58"/>
      <c r="CD220" s="58"/>
      <c r="CE220" s="58"/>
      <c r="CF220" s="58"/>
      <c r="CG220" s="58"/>
      <c r="CH220" s="58"/>
      <c r="CI220" s="58"/>
      <c r="CJ220" s="58"/>
      <c r="CK220" s="58"/>
      <c r="CL220" s="58"/>
      <c r="CM220" s="58"/>
      <c r="CN220" s="58"/>
      <c r="CO220" s="58"/>
      <c r="CP220" s="58"/>
      <c r="CQ220" s="58"/>
      <c r="CR220" s="58"/>
      <c r="CS220" s="58"/>
      <c r="CT220" s="58"/>
      <c r="CU220" s="58"/>
      <c r="CV220" s="58"/>
      <c r="CW220" s="58"/>
      <c r="CX220" s="58"/>
      <c r="CY220" s="58"/>
      <c r="CZ220" s="58"/>
      <c r="DA220" s="58"/>
      <c r="DB220" s="58"/>
      <c r="DC220" s="58"/>
      <c r="DD220" s="58"/>
      <c r="DE220" s="58"/>
      <c r="DF220" s="58"/>
      <c r="DG220" s="58"/>
      <c r="DH220" s="58"/>
      <c r="DI220" s="58"/>
      <c r="DJ220" s="58"/>
      <c r="DK220" s="58"/>
      <c r="DL220" s="58"/>
      <c r="DM220" s="58"/>
      <c r="DN220" s="58"/>
      <c r="DO220" s="58"/>
      <c r="DP220" s="58"/>
      <c r="DQ220" s="58"/>
      <c r="DR220" s="58"/>
      <c r="DS220" s="58"/>
      <c r="DT220" s="58"/>
      <c r="DU220" s="58"/>
      <c r="DV220" s="58"/>
      <c r="DW220" s="58"/>
      <c r="DX220" s="58"/>
      <c r="DY220" s="58"/>
      <c r="DZ220" s="58"/>
      <c r="EA220" s="58"/>
      <c r="EB220" s="58"/>
      <c r="EC220" s="58"/>
      <c r="ED220" s="58"/>
      <c r="EE220" s="58"/>
      <c r="EF220" s="58"/>
      <c r="EG220" s="58"/>
      <c r="EH220" s="58"/>
      <c r="EI220" s="58"/>
      <c r="EJ220" s="58"/>
      <c r="EK220" s="58"/>
      <c r="EL220" s="58"/>
      <c r="EM220" s="58"/>
      <c r="EN220" s="58"/>
    </row>
    <row r="221" spans="1:144" outlineLevel="1" x14ac:dyDescent="0.2">
      <c r="A221" s="16">
        <v>30</v>
      </c>
      <c r="B221" s="16">
        <v>1</v>
      </c>
      <c r="C221" s="1">
        <v>0.7984386572587705</v>
      </c>
      <c r="D221" s="1">
        <f t="shared" si="13"/>
        <v>0.2015613427412295</v>
      </c>
      <c r="E221" s="1">
        <f t="shared" si="14"/>
        <v>0.45019427349346508</v>
      </c>
      <c r="F221" s="1">
        <f t="shared" si="15"/>
        <v>0.67096518053731002</v>
      </c>
      <c r="G221" s="1">
        <f t="shared" si="16"/>
        <v>0.50243842274923711</v>
      </c>
      <c r="H221" s="1">
        <v>0.57466908081413093</v>
      </c>
      <c r="I221" s="1">
        <f t="shared" si="17"/>
        <v>0.34108024304747858</v>
      </c>
      <c r="J221" s="1">
        <f t="shared" si="18"/>
        <v>0.77040548524930663</v>
      </c>
      <c r="AQ221" s="58"/>
      <c r="AR221" s="58"/>
      <c r="AS221" s="58"/>
      <c r="AT221" s="58"/>
      <c r="AU221" s="58"/>
      <c r="AV221" s="58"/>
      <c r="AW221" s="58"/>
      <c r="AX221" s="71"/>
      <c r="AY221" s="58"/>
      <c r="AZ221" s="58"/>
      <c r="BA221" s="58"/>
      <c r="BB221" s="58">
        <f t="shared" si="19"/>
        <v>0</v>
      </c>
      <c r="BC221" s="58" t="e">
        <f t="shared" si="20"/>
        <v>#N/A</v>
      </c>
      <c r="BD221" s="58">
        <f t="shared" si="21"/>
        <v>0.7984386572587705</v>
      </c>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c r="CB221" s="58"/>
      <c r="CC221" s="58"/>
      <c r="CD221" s="58"/>
      <c r="CE221" s="58"/>
      <c r="CF221" s="58"/>
      <c r="CG221" s="58"/>
      <c r="CH221" s="58"/>
      <c r="CI221" s="58"/>
      <c r="CJ221" s="58"/>
      <c r="CK221" s="58"/>
      <c r="CL221" s="58"/>
      <c r="CM221" s="58"/>
      <c r="CN221" s="58"/>
      <c r="CO221" s="58"/>
      <c r="CP221" s="58"/>
      <c r="CQ221" s="58"/>
      <c r="CR221" s="58"/>
      <c r="CS221" s="58"/>
      <c r="CT221" s="58"/>
      <c r="CU221" s="58"/>
      <c r="CV221" s="58"/>
      <c r="CW221" s="58"/>
      <c r="CX221" s="58"/>
      <c r="CY221" s="58"/>
      <c r="CZ221" s="58"/>
      <c r="DA221" s="58"/>
      <c r="DB221" s="58"/>
      <c r="DC221" s="58"/>
      <c r="DD221" s="58"/>
      <c r="DE221" s="58"/>
      <c r="DF221" s="58"/>
      <c r="DG221" s="58"/>
      <c r="DH221" s="58"/>
      <c r="DI221" s="58"/>
      <c r="DJ221" s="58"/>
      <c r="DK221" s="58"/>
      <c r="DL221" s="58"/>
      <c r="DM221" s="58"/>
      <c r="DN221" s="58"/>
      <c r="DO221" s="58"/>
      <c r="DP221" s="58"/>
      <c r="DQ221" s="58"/>
      <c r="DR221" s="58"/>
      <c r="DS221" s="58"/>
      <c r="DT221" s="58"/>
      <c r="DU221" s="58"/>
      <c r="DV221" s="58"/>
      <c r="DW221" s="58"/>
      <c r="DX221" s="58"/>
      <c r="DY221" s="58"/>
      <c r="DZ221" s="58"/>
      <c r="EA221" s="58"/>
      <c r="EB221" s="58"/>
      <c r="EC221" s="58"/>
      <c r="ED221" s="58"/>
      <c r="EE221" s="58"/>
      <c r="EF221" s="58"/>
      <c r="EG221" s="58"/>
      <c r="EH221" s="58"/>
      <c r="EI221" s="58"/>
      <c r="EJ221" s="58"/>
      <c r="EK221" s="58"/>
      <c r="EL221" s="58"/>
      <c r="EM221" s="58"/>
      <c r="EN221" s="58"/>
    </row>
    <row r="222" spans="1:144" outlineLevel="1" x14ac:dyDescent="0.2">
      <c r="A222" s="16">
        <v>31</v>
      </c>
      <c r="B222" s="16">
        <v>0</v>
      </c>
      <c r="C222" s="1">
        <v>5.3368789431115634E-3</v>
      </c>
      <c r="D222" s="1">
        <f t="shared" si="13"/>
        <v>-5.3368789431115634E-3</v>
      </c>
      <c r="E222" s="1">
        <f t="shared" si="14"/>
        <v>1.0702341908078649E-2</v>
      </c>
      <c r="F222" s="1">
        <f t="shared" si="15"/>
        <v>-0.10345212374851784</v>
      </c>
      <c r="G222" s="1">
        <f t="shared" si="16"/>
        <v>-7.3249669228068165E-2</v>
      </c>
      <c r="H222" s="1">
        <v>1.1413665987088404E-2</v>
      </c>
      <c r="I222" s="1">
        <f t="shared" si="17"/>
        <v>6.1947230118057634E-5</v>
      </c>
      <c r="J222" s="1">
        <f t="shared" si="18"/>
        <v>-7.3671305622606237E-2</v>
      </c>
      <c r="AQ222" s="58"/>
      <c r="AR222" s="58"/>
      <c r="AS222" s="58"/>
      <c r="AT222" s="58"/>
      <c r="AU222" s="58"/>
      <c r="AV222" s="58"/>
      <c r="AW222" s="58"/>
      <c r="AX222" s="71"/>
      <c r="AY222" s="58"/>
      <c r="AZ222" s="58"/>
      <c r="BA222" s="58"/>
      <c r="BB222" s="58">
        <f t="shared" si="19"/>
        <v>1</v>
      </c>
      <c r="BC222" s="58">
        <f t="shared" si="20"/>
        <v>5.3368789431115634E-3</v>
      </c>
      <c r="BD222" s="58" t="e">
        <f t="shared" si="21"/>
        <v>#N/A</v>
      </c>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c r="CG222" s="58"/>
      <c r="CH222" s="58"/>
      <c r="CI222" s="58"/>
      <c r="CJ222" s="58"/>
      <c r="CK222" s="58"/>
      <c r="CL222" s="58"/>
      <c r="CM222" s="58"/>
      <c r="CN222" s="58"/>
      <c r="CO222" s="58"/>
      <c r="CP222" s="58"/>
      <c r="CQ222" s="58"/>
      <c r="CR222" s="58"/>
      <c r="CS222" s="58"/>
      <c r="CT222" s="58"/>
      <c r="CU222" s="58"/>
      <c r="CV222" s="58"/>
      <c r="CW222" s="58"/>
      <c r="CX222" s="58"/>
      <c r="CY222" s="58"/>
      <c r="CZ222" s="58"/>
      <c r="DA222" s="58"/>
      <c r="DB222" s="58"/>
      <c r="DC222" s="58"/>
      <c r="DD222" s="58"/>
      <c r="DE222" s="58"/>
      <c r="DF222" s="58"/>
      <c r="DG222" s="58"/>
      <c r="DH222" s="58"/>
      <c r="DI222" s="58"/>
      <c r="DJ222" s="58"/>
      <c r="DK222" s="58"/>
      <c r="DL222" s="58"/>
      <c r="DM222" s="58"/>
      <c r="DN222" s="58"/>
      <c r="DO222" s="58"/>
      <c r="DP222" s="58"/>
      <c r="DQ222" s="58"/>
      <c r="DR222" s="58"/>
      <c r="DS222" s="58"/>
      <c r="DT222" s="58"/>
      <c r="DU222" s="58"/>
      <c r="DV222" s="58"/>
      <c r="DW222" s="58"/>
      <c r="DX222" s="58"/>
      <c r="DY222" s="58"/>
      <c r="DZ222" s="58"/>
      <c r="EA222" s="58"/>
      <c r="EB222" s="58"/>
      <c r="EC222" s="58"/>
      <c r="ED222" s="58"/>
      <c r="EE222" s="58"/>
      <c r="EF222" s="58"/>
      <c r="EG222" s="58"/>
      <c r="EH222" s="58"/>
      <c r="EI222" s="58"/>
      <c r="EJ222" s="58"/>
      <c r="EK222" s="58"/>
      <c r="EL222" s="58"/>
      <c r="EM222" s="58"/>
      <c r="EN222" s="58"/>
    </row>
    <row r="223" spans="1:144" outlineLevel="1" x14ac:dyDescent="0.2">
      <c r="A223" s="16">
        <v>32</v>
      </c>
      <c r="B223" s="16">
        <v>0</v>
      </c>
      <c r="C223" s="1">
        <v>3.849305982200157E-4</v>
      </c>
      <c r="D223" s="1">
        <f t="shared" si="13"/>
        <v>-3.849305982200157E-4</v>
      </c>
      <c r="E223" s="1">
        <f t="shared" si="14"/>
        <v>7.7000940604018118E-4</v>
      </c>
      <c r="F223" s="1">
        <f t="shared" si="15"/>
        <v>-2.7749043335585123E-2</v>
      </c>
      <c r="G223" s="1">
        <f t="shared" si="16"/>
        <v>-1.9623425461503766E-2</v>
      </c>
      <c r="H223" s="1">
        <v>1.6637991465474696E-3</v>
      </c>
      <c r="I223" s="1">
        <f t="shared" si="17"/>
        <v>6.4176158583400508E-7</v>
      </c>
      <c r="J223" s="1">
        <f t="shared" si="18"/>
        <v>-1.9639770579847116E-2</v>
      </c>
      <c r="AQ223" s="58"/>
      <c r="AR223" s="58"/>
      <c r="AS223" s="58"/>
      <c r="AT223" s="58"/>
      <c r="AU223" s="58"/>
      <c r="AV223" s="58"/>
      <c r="AW223" s="58"/>
      <c r="AX223" s="71"/>
      <c r="AY223" s="58"/>
      <c r="AZ223" s="58"/>
      <c r="BA223" s="58"/>
      <c r="BB223" s="58">
        <f t="shared" si="19"/>
        <v>1</v>
      </c>
      <c r="BC223" s="58">
        <f t="shared" si="20"/>
        <v>3.849305982200157E-4</v>
      </c>
      <c r="BD223" s="58" t="e">
        <f t="shared" si="21"/>
        <v>#N/A</v>
      </c>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c r="CB223" s="58"/>
      <c r="CC223" s="58"/>
      <c r="CD223" s="58"/>
      <c r="CE223" s="58"/>
      <c r="CF223" s="58"/>
      <c r="CG223" s="58"/>
      <c r="CH223" s="58"/>
      <c r="CI223" s="58"/>
      <c r="CJ223" s="58"/>
      <c r="CK223" s="58"/>
      <c r="CL223" s="58"/>
      <c r="CM223" s="58"/>
      <c r="CN223" s="58"/>
      <c r="CO223" s="58"/>
      <c r="CP223" s="58"/>
      <c r="CQ223" s="58"/>
      <c r="CR223" s="58"/>
      <c r="CS223" s="58"/>
      <c r="CT223" s="58"/>
      <c r="CU223" s="58"/>
      <c r="CV223" s="58"/>
      <c r="CW223" s="58"/>
      <c r="CX223" s="58"/>
      <c r="CY223" s="58"/>
      <c r="CZ223" s="58"/>
      <c r="DA223" s="58"/>
      <c r="DB223" s="58"/>
      <c r="DC223" s="58"/>
      <c r="DD223" s="58"/>
      <c r="DE223" s="58"/>
      <c r="DF223" s="58"/>
      <c r="DG223" s="58"/>
      <c r="DH223" s="58"/>
      <c r="DI223" s="58"/>
      <c r="DJ223" s="58"/>
      <c r="DK223" s="58"/>
      <c r="DL223" s="58"/>
      <c r="DM223" s="58"/>
      <c r="DN223" s="58"/>
      <c r="DO223" s="58"/>
      <c r="DP223" s="58"/>
      <c r="DQ223" s="58"/>
      <c r="DR223" s="58"/>
      <c r="DS223" s="58"/>
      <c r="DT223" s="58"/>
      <c r="DU223" s="58"/>
      <c r="DV223" s="58"/>
      <c r="DW223" s="58"/>
      <c r="DX223" s="58"/>
      <c r="DY223" s="58"/>
      <c r="DZ223" s="58"/>
      <c r="EA223" s="58"/>
      <c r="EB223" s="58"/>
      <c r="EC223" s="58"/>
      <c r="ED223" s="58"/>
      <c r="EE223" s="58"/>
      <c r="EF223" s="58"/>
      <c r="EG223" s="58"/>
      <c r="EH223" s="58"/>
      <c r="EI223" s="58"/>
      <c r="EJ223" s="58"/>
      <c r="EK223" s="58"/>
      <c r="EL223" s="58"/>
      <c r="EM223" s="58"/>
      <c r="EN223" s="58"/>
    </row>
    <row r="224" spans="1:144" outlineLevel="1" x14ac:dyDescent="0.2">
      <c r="A224" s="16">
        <v>33</v>
      </c>
      <c r="B224" s="16">
        <v>0</v>
      </c>
      <c r="C224" s="1">
        <v>8.9106348082206065E-4</v>
      </c>
      <c r="D224" s="1">
        <f t="shared" si="13"/>
        <v>-8.9106348082206065E-4</v>
      </c>
      <c r="E224" s="1">
        <f t="shared" si="14"/>
        <v>1.7829214277524175E-3</v>
      </c>
      <c r="F224" s="1">
        <f t="shared" si="15"/>
        <v>-4.2224654264450968E-2</v>
      </c>
      <c r="G224" s="1">
        <f t="shared" si="16"/>
        <v>-2.9863994760900202E-2</v>
      </c>
      <c r="H224" s="1">
        <v>3.7543376655241544E-3</v>
      </c>
      <c r="I224" s="1">
        <f t="shared" si="17"/>
        <v>3.3609549287207324E-6</v>
      </c>
      <c r="J224" s="1">
        <f t="shared" si="18"/>
        <v>-2.9920212867020103E-2</v>
      </c>
      <c r="AQ224" s="58"/>
      <c r="AR224" s="58"/>
      <c r="AS224" s="58"/>
      <c r="AT224" s="58"/>
      <c r="AU224" s="58"/>
      <c r="AV224" s="58"/>
      <c r="AW224" s="58"/>
      <c r="AX224" s="71"/>
      <c r="AY224" s="58"/>
      <c r="AZ224" s="58"/>
      <c r="BA224" s="58"/>
      <c r="BB224" s="58">
        <f t="shared" si="19"/>
        <v>1</v>
      </c>
      <c r="BC224" s="58">
        <f t="shared" si="20"/>
        <v>8.9106348082206065E-4</v>
      </c>
      <c r="BD224" s="58" t="e">
        <f t="shared" si="21"/>
        <v>#N/A</v>
      </c>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c r="CO224" s="58"/>
      <c r="CP224" s="58"/>
      <c r="CQ224" s="58"/>
      <c r="CR224" s="58"/>
      <c r="CS224" s="58"/>
      <c r="CT224" s="58"/>
      <c r="CU224" s="58"/>
      <c r="CV224" s="58"/>
      <c r="CW224" s="58"/>
      <c r="CX224" s="58"/>
      <c r="CY224" s="58"/>
      <c r="CZ224" s="58"/>
      <c r="DA224" s="58"/>
      <c r="DB224" s="58"/>
      <c r="DC224" s="58"/>
      <c r="DD224" s="58"/>
      <c r="DE224" s="58"/>
      <c r="DF224" s="58"/>
      <c r="DG224" s="58"/>
      <c r="DH224" s="58"/>
      <c r="DI224" s="58"/>
      <c r="DJ224" s="58"/>
      <c r="DK224" s="58"/>
      <c r="DL224" s="58"/>
      <c r="DM224" s="58"/>
      <c r="DN224" s="58"/>
      <c r="DO224" s="58"/>
      <c r="DP224" s="58"/>
      <c r="DQ224" s="58"/>
      <c r="DR224" s="58"/>
      <c r="DS224" s="58"/>
      <c r="DT224" s="58"/>
      <c r="DU224" s="58"/>
      <c r="DV224" s="58"/>
      <c r="DW224" s="58"/>
      <c r="DX224" s="58"/>
      <c r="DY224" s="58"/>
      <c r="DZ224" s="58"/>
      <c r="EA224" s="58"/>
      <c r="EB224" s="58"/>
      <c r="EC224" s="58"/>
      <c r="ED224" s="58"/>
      <c r="EE224" s="58"/>
      <c r="EF224" s="58"/>
      <c r="EG224" s="58"/>
      <c r="EH224" s="58"/>
      <c r="EI224" s="58"/>
      <c r="EJ224" s="58"/>
      <c r="EK224" s="58"/>
      <c r="EL224" s="58"/>
      <c r="EM224" s="58"/>
      <c r="EN224" s="58"/>
    </row>
    <row r="225" spans="1:144" outlineLevel="1" x14ac:dyDescent="0.2">
      <c r="A225" s="16">
        <v>34</v>
      </c>
      <c r="B225" s="16">
        <v>0</v>
      </c>
      <c r="C225" s="1">
        <v>0.10698868623007714</v>
      </c>
      <c r="D225" s="1">
        <f t="shared" si="13"/>
        <v>-0.10698868623007714</v>
      </c>
      <c r="E225" s="1">
        <f t="shared" si="14"/>
        <v>0.2263120575813676</v>
      </c>
      <c r="F225" s="1">
        <f t="shared" si="15"/>
        <v>-0.47572266876970198</v>
      </c>
      <c r="G225" s="1">
        <f t="shared" si="16"/>
        <v>-0.34613095989020426</v>
      </c>
      <c r="H225" s="1">
        <v>0.17062807164809105</v>
      </c>
      <c r="I225" s="1">
        <f t="shared" si="17"/>
        <v>2.464802037899028E-2</v>
      </c>
      <c r="J225" s="1">
        <f t="shared" si="18"/>
        <v>-0.38007191658093398</v>
      </c>
      <c r="AQ225" s="58"/>
      <c r="AR225" s="58"/>
      <c r="AS225" s="58"/>
      <c r="AT225" s="58"/>
      <c r="AU225" s="58"/>
      <c r="AV225" s="58"/>
      <c r="AW225" s="58"/>
      <c r="AX225" s="71"/>
      <c r="AY225" s="58"/>
      <c r="AZ225" s="58"/>
      <c r="BA225" s="58"/>
      <c r="BB225" s="58">
        <f t="shared" si="19"/>
        <v>1</v>
      </c>
      <c r="BC225" s="58">
        <f t="shared" si="20"/>
        <v>0.10698868623007714</v>
      </c>
      <c r="BD225" s="58" t="e">
        <f t="shared" si="21"/>
        <v>#N/A</v>
      </c>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c r="CB225" s="58"/>
      <c r="CC225" s="58"/>
      <c r="CD225" s="58"/>
      <c r="CE225" s="58"/>
      <c r="CF225" s="58"/>
      <c r="CG225" s="58"/>
      <c r="CH225" s="58"/>
      <c r="CI225" s="58"/>
      <c r="CJ225" s="58"/>
      <c r="CK225" s="58"/>
      <c r="CL225" s="58"/>
      <c r="CM225" s="58"/>
      <c r="CN225" s="58"/>
      <c r="CO225" s="58"/>
      <c r="CP225" s="58"/>
      <c r="CQ225" s="58"/>
      <c r="CR225" s="58"/>
      <c r="CS225" s="58"/>
      <c r="CT225" s="58"/>
      <c r="CU225" s="58"/>
      <c r="CV225" s="58"/>
      <c r="CW225" s="58"/>
      <c r="CX225" s="58"/>
      <c r="CY225" s="58"/>
      <c r="CZ225" s="58"/>
      <c r="DA225" s="58"/>
      <c r="DB225" s="58"/>
      <c r="DC225" s="58"/>
      <c r="DD225" s="58"/>
      <c r="DE225" s="58"/>
      <c r="DF225" s="58"/>
      <c r="DG225" s="58"/>
      <c r="DH225" s="58"/>
      <c r="DI225" s="58"/>
      <c r="DJ225" s="58"/>
      <c r="DK225" s="58"/>
      <c r="DL225" s="58"/>
      <c r="DM225" s="58"/>
      <c r="DN225" s="58"/>
      <c r="DO225" s="58"/>
      <c r="DP225" s="58"/>
      <c r="DQ225" s="58"/>
      <c r="DR225" s="58"/>
      <c r="DS225" s="58"/>
      <c r="DT225" s="58"/>
      <c r="DU225" s="58"/>
      <c r="DV225" s="58"/>
      <c r="DW225" s="58"/>
      <c r="DX225" s="58"/>
      <c r="DY225" s="58"/>
      <c r="DZ225" s="58"/>
      <c r="EA225" s="58"/>
      <c r="EB225" s="58"/>
      <c r="EC225" s="58"/>
      <c r="ED225" s="58"/>
      <c r="EE225" s="58"/>
      <c r="EF225" s="58"/>
      <c r="EG225" s="58"/>
      <c r="EH225" s="58"/>
      <c r="EI225" s="58"/>
      <c r="EJ225" s="58"/>
      <c r="EK225" s="58"/>
      <c r="EL225" s="58"/>
      <c r="EM225" s="58"/>
      <c r="EN225" s="58"/>
    </row>
    <row r="226" spans="1:144" outlineLevel="1" x14ac:dyDescent="0.2">
      <c r="A226" s="16">
        <v>35</v>
      </c>
      <c r="B226" s="16">
        <v>0</v>
      </c>
      <c r="C226" s="1">
        <v>5.8414647408236422E-3</v>
      </c>
      <c r="D226" s="1">
        <f t="shared" si="13"/>
        <v>-5.8414647408236422E-3</v>
      </c>
      <c r="E226" s="1">
        <f t="shared" si="14"/>
        <v>1.1717185661285183E-2</v>
      </c>
      <c r="F226" s="1">
        <f t="shared" si="15"/>
        <v>-0.10824594986088479</v>
      </c>
      <c r="G226" s="1">
        <f t="shared" si="16"/>
        <v>-7.6653688423662963E-2</v>
      </c>
      <c r="H226" s="1">
        <v>1.252801808173731E-2</v>
      </c>
      <c r="I226" s="1">
        <f t="shared" si="17"/>
        <v>7.4545889925834913E-5</v>
      </c>
      <c r="J226" s="1">
        <f t="shared" si="18"/>
        <v>-7.7138407028391739E-2</v>
      </c>
      <c r="AQ226" s="58"/>
      <c r="AR226" s="58"/>
      <c r="AS226" s="58"/>
      <c r="AT226" s="58"/>
      <c r="AU226" s="58"/>
      <c r="AV226" s="58"/>
      <c r="AW226" s="58"/>
      <c r="AX226" s="71"/>
      <c r="AY226" s="58"/>
      <c r="AZ226" s="58"/>
      <c r="BA226" s="58"/>
      <c r="BB226" s="58">
        <f t="shared" si="19"/>
        <v>1</v>
      </c>
      <c r="BC226" s="58">
        <f t="shared" si="20"/>
        <v>5.8414647408236422E-3</v>
      </c>
      <c r="BD226" s="58" t="e">
        <f t="shared" si="21"/>
        <v>#N/A</v>
      </c>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c r="CB226" s="58"/>
      <c r="CC226" s="58"/>
      <c r="CD226" s="58"/>
      <c r="CE226" s="58"/>
      <c r="CF226" s="58"/>
      <c r="CG226" s="58"/>
      <c r="CH226" s="58"/>
      <c r="CI226" s="58"/>
      <c r="CJ226" s="58"/>
      <c r="CK226" s="58"/>
      <c r="CL226" s="58"/>
      <c r="CM226" s="58"/>
      <c r="CN226" s="58"/>
      <c r="CO226" s="58"/>
      <c r="CP226" s="58"/>
      <c r="CQ226" s="58"/>
      <c r="CR226" s="58"/>
      <c r="CS226" s="58"/>
      <c r="CT226" s="58"/>
      <c r="CU226" s="58"/>
      <c r="CV226" s="58"/>
      <c r="CW226" s="58"/>
      <c r="CX226" s="58"/>
      <c r="CY226" s="58"/>
      <c r="CZ226" s="58"/>
      <c r="DA226" s="58"/>
      <c r="DB226" s="58"/>
      <c r="DC226" s="58"/>
      <c r="DD226" s="58"/>
      <c r="DE226" s="58"/>
      <c r="DF226" s="58"/>
      <c r="DG226" s="58"/>
      <c r="DH226" s="58"/>
      <c r="DI226" s="58"/>
      <c r="DJ226" s="58"/>
      <c r="DK226" s="58"/>
      <c r="DL226" s="58"/>
      <c r="DM226" s="58"/>
      <c r="DN226" s="58"/>
      <c r="DO226" s="58"/>
      <c r="DP226" s="58"/>
      <c r="DQ226" s="58"/>
      <c r="DR226" s="58"/>
      <c r="DS226" s="58"/>
      <c r="DT226" s="58"/>
      <c r="DU226" s="58"/>
      <c r="DV226" s="58"/>
      <c r="DW226" s="58"/>
      <c r="DX226" s="58"/>
      <c r="DY226" s="58"/>
      <c r="DZ226" s="58"/>
      <c r="EA226" s="58"/>
      <c r="EB226" s="58"/>
      <c r="EC226" s="58"/>
      <c r="ED226" s="58"/>
      <c r="EE226" s="58"/>
      <c r="EF226" s="58"/>
      <c r="EG226" s="58"/>
      <c r="EH226" s="58"/>
      <c r="EI226" s="58"/>
      <c r="EJ226" s="58"/>
      <c r="EK226" s="58"/>
      <c r="EL226" s="58"/>
      <c r="EM226" s="58"/>
      <c r="EN226" s="58"/>
    </row>
    <row r="227" spans="1:144" outlineLevel="1" x14ac:dyDescent="0.2">
      <c r="A227" s="16">
        <v>36</v>
      </c>
      <c r="B227" s="16">
        <v>1</v>
      </c>
      <c r="C227" s="1">
        <v>0.99994110053080554</v>
      </c>
      <c r="D227" s="1">
        <f t="shared" si="13"/>
        <v>5.8899469194462206E-5</v>
      </c>
      <c r="E227" s="1">
        <f t="shared" si="14"/>
        <v>1.1780240767260539E-4</v>
      </c>
      <c r="F227" s="1">
        <f t="shared" si="15"/>
        <v>1.0853681756556408E-2</v>
      </c>
      <c r="G227" s="1">
        <f t="shared" si="16"/>
        <v>7.6748249847326533E-3</v>
      </c>
      <c r="H227" s="1">
        <v>5.8529823359983928E-4</v>
      </c>
      <c r="I227" s="1">
        <f t="shared" si="17"/>
        <v>3.4495976318981364E-8</v>
      </c>
      <c r="J227" s="1">
        <f t="shared" si="18"/>
        <v>7.677072001915545E-3</v>
      </c>
      <c r="AQ227" s="58"/>
      <c r="AR227" s="58"/>
      <c r="AS227" s="58"/>
      <c r="AT227" s="58"/>
      <c r="AU227" s="58"/>
      <c r="AV227" s="58"/>
      <c r="AW227" s="58"/>
      <c r="AX227" s="71"/>
      <c r="AY227" s="58"/>
      <c r="AZ227" s="58"/>
      <c r="BA227" s="58"/>
      <c r="BB227" s="58">
        <f t="shared" si="19"/>
        <v>0</v>
      </c>
      <c r="BC227" s="58" t="e">
        <f t="shared" si="20"/>
        <v>#N/A</v>
      </c>
      <c r="BD227" s="58">
        <f t="shared" si="21"/>
        <v>0.99994110053080554</v>
      </c>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c r="CB227" s="58"/>
      <c r="CC227" s="58"/>
      <c r="CD227" s="58"/>
      <c r="CE227" s="58"/>
      <c r="CF227" s="58"/>
      <c r="CG227" s="58"/>
      <c r="CH227" s="58"/>
      <c r="CI227" s="58"/>
      <c r="CJ227" s="58"/>
      <c r="CK227" s="58"/>
      <c r="CL227" s="58"/>
      <c r="CM227" s="58"/>
      <c r="CN227" s="58"/>
      <c r="CO227" s="58"/>
      <c r="CP227" s="58"/>
      <c r="CQ227" s="58"/>
      <c r="CR227" s="58"/>
      <c r="CS227" s="58"/>
      <c r="CT227" s="58"/>
      <c r="CU227" s="58"/>
      <c r="CV227" s="58"/>
      <c r="CW227" s="58"/>
      <c r="CX227" s="58"/>
      <c r="CY227" s="58"/>
      <c r="CZ227" s="58"/>
      <c r="DA227" s="58"/>
      <c r="DB227" s="58"/>
      <c r="DC227" s="58"/>
      <c r="DD227" s="58"/>
      <c r="DE227" s="58"/>
      <c r="DF227" s="58"/>
      <c r="DG227" s="58"/>
      <c r="DH227" s="58"/>
      <c r="DI227" s="58"/>
      <c r="DJ227" s="58"/>
      <c r="DK227" s="58"/>
      <c r="DL227" s="58"/>
      <c r="DM227" s="58"/>
      <c r="DN227" s="58"/>
      <c r="DO227" s="58"/>
      <c r="DP227" s="58"/>
      <c r="DQ227" s="58"/>
      <c r="DR227" s="58"/>
      <c r="DS227" s="58"/>
      <c r="DT227" s="58"/>
      <c r="DU227" s="58"/>
      <c r="DV227" s="58"/>
      <c r="DW227" s="58"/>
      <c r="DX227" s="58"/>
      <c r="DY227" s="58"/>
      <c r="DZ227" s="58"/>
      <c r="EA227" s="58"/>
      <c r="EB227" s="58"/>
      <c r="EC227" s="58"/>
      <c r="ED227" s="58"/>
      <c r="EE227" s="58"/>
      <c r="EF227" s="58"/>
      <c r="EG227" s="58"/>
      <c r="EH227" s="58"/>
      <c r="EI227" s="58"/>
      <c r="EJ227" s="58"/>
      <c r="EK227" s="58"/>
      <c r="EL227" s="58"/>
      <c r="EM227" s="58"/>
      <c r="EN227" s="58"/>
    </row>
    <row r="228" spans="1:144" outlineLevel="1" x14ac:dyDescent="0.2">
      <c r="A228" s="16">
        <v>37</v>
      </c>
      <c r="B228" s="16">
        <v>0</v>
      </c>
      <c r="C228" s="1">
        <v>2.0657771467485373E-3</v>
      </c>
      <c r="D228" s="1">
        <f t="shared" si="13"/>
        <v>-2.0657771467485373E-3</v>
      </c>
      <c r="E228" s="1">
        <f t="shared" si="14"/>
        <v>4.1358276148843387E-3</v>
      </c>
      <c r="F228" s="1">
        <f t="shared" si="15"/>
        <v>-6.4310400518767866E-2</v>
      </c>
      <c r="G228" s="1">
        <f t="shared" si="16"/>
        <v>-4.5497839682642288E-2</v>
      </c>
      <c r="H228" s="1">
        <v>5.2620041393653307E-3</v>
      </c>
      <c r="I228" s="1">
        <f t="shared" si="17"/>
        <v>1.095024990289687E-5</v>
      </c>
      <c r="J228" s="1">
        <f t="shared" si="18"/>
        <v>-4.5618019089942036E-2</v>
      </c>
      <c r="AQ228" s="58"/>
      <c r="AR228" s="58"/>
      <c r="AS228" s="58"/>
      <c r="AT228" s="58"/>
      <c r="AU228" s="58"/>
      <c r="AV228" s="58"/>
      <c r="AW228" s="58"/>
      <c r="AX228" s="71"/>
      <c r="AY228" s="58"/>
      <c r="AZ228" s="58"/>
      <c r="BA228" s="58"/>
      <c r="BB228" s="58">
        <f t="shared" si="19"/>
        <v>1</v>
      </c>
      <c r="BC228" s="58">
        <f t="shared" si="20"/>
        <v>2.0657771467485373E-3</v>
      </c>
      <c r="BD228" s="58" t="e">
        <f t="shared" si="21"/>
        <v>#N/A</v>
      </c>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c r="CB228" s="58"/>
      <c r="CC228" s="58"/>
      <c r="CD228" s="58"/>
      <c r="CE228" s="58"/>
      <c r="CF228" s="58"/>
      <c r="CG228" s="58"/>
      <c r="CH228" s="58"/>
      <c r="CI228" s="58"/>
      <c r="CJ228" s="58"/>
      <c r="CK228" s="58"/>
      <c r="CL228" s="58"/>
      <c r="CM228" s="58"/>
      <c r="CN228" s="58"/>
      <c r="CO228" s="58"/>
      <c r="CP228" s="58"/>
      <c r="CQ228" s="58"/>
      <c r="CR228" s="58"/>
      <c r="CS228" s="58"/>
      <c r="CT228" s="58"/>
      <c r="CU228" s="58"/>
      <c r="CV228" s="58"/>
      <c r="CW228" s="58"/>
      <c r="CX228" s="58"/>
      <c r="CY228" s="58"/>
      <c r="CZ228" s="58"/>
      <c r="DA228" s="58"/>
      <c r="DB228" s="58"/>
      <c r="DC228" s="58"/>
      <c r="DD228" s="58"/>
      <c r="DE228" s="58"/>
      <c r="DF228" s="58"/>
      <c r="DG228" s="58"/>
      <c r="DH228" s="58"/>
      <c r="DI228" s="58"/>
      <c r="DJ228" s="58"/>
      <c r="DK228" s="58"/>
      <c r="DL228" s="58"/>
      <c r="DM228" s="58"/>
      <c r="DN228" s="58"/>
      <c r="DO228" s="58"/>
      <c r="DP228" s="58"/>
      <c r="DQ228" s="58"/>
      <c r="DR228" s="58"/>
      <c r="DS228" s="58"/>
      <c r="DT228" s="58"/>
      <c r="DU228" s="58"/>
      <c r="DV228" s="58"/>
      <c r="DW228" s="58"/>
      <c r="DX228" s="58"/>
      <c r="DY228" s="58"/>
      <c r="DZ228" s="58"/>
      <c r="EA228" s="58"/>
      <c r="EB228" s="58"/>
      <c r="EC228" s="58"/>
      <c r="ED228" s="58"/>
      <c r="EE228" s="58"/>
      <c r="EF228" s="58"/>
      <c r="EG228" s="58"/>
      <c r="EH228" s="58"/>
      <c r="EI228" s="58"/>
      <c r="EJ228" s="58"/>
      <c r="EK228" s="58"/>
      <c r="EL228" s="58"/>
      <c r="EM228" s="58"/>
      <c r="EN228" s="58"/>
    </row>
    <row r="229" spans="1:144" outlineLevel="1" x14ac:dyDescent="0.2">
      <c r="A229" s="16">
        <v>38</v>
      </c>
      <c r="B229" s="16">
        <v>0</v>
      </c>
      <c r="C229" s="1">
        <v>0.1951355905232946</v>
      </c>
      <c r="D229" s="1">
        <f t="shared" si="13"/>
        <v>-0.1951355905232946</v>
      </c>
      <c r="E229" s="1">
        <f t="shared" si="14"/>
        <v>0.43416290236615662</v>
      </c>
      <c r="F229" s="1">
        <f t="shared" si="15"/>
        <v>-0.65891039023994502</v>
      </c>
      <c r="G229" s="1">
        <f t="shared" si="16"/>
        <v>-0.49238734412637392</v>
      </c>
      <c r="H229" s="1">
        <v>0.35466259749103135</v>
      </c>
      <c r="I229" s="1">
        <f t="shared" si="17"/>
        <v>0.1332423602399882</v>
      </c>
      <c r="J229" s="1">
        <f t="shared" si="18"/>
        <v>-0.61293364803689177</v>
      </c>
      <c r="AQ229" s="58"/>
      <c r="AR229" s="58"/>
      <c r="AS229" s="58"/>
      <c r="AT229" s="58"/>
      <c r="AU229" s="58"/>
      <c r="AV229" s="58"/>
      <c r="AW229" s="58"/>
      <c r="AX229" s="71"/>
      <c r="AY229" s="58"/>
      <c r="AZ229" s="58"/>
      <c r="BA229" s="58"/>
      <c r="BB229" s="58">
        <f t="shared" si="19"/>
        <v>1</v>
      </c>
      <c r="BC229" s="58">
        <f t="shared" si="20"/>
        <v>0.1951355905232946</v>
      </c>
      <c r="BD229" s="58" t="e">
        <f t="shared" si="21"/>
        <v>#N/A</v>
      </c>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c r="CB229" s="58"/>
      <c r="CC229" s="58"/>
      <c r="CD229" s="58"/>
      <c r="CE229" s="58"/>
      <c r="CF229" s="58"/>
      <c r="CG229" s="58"/>
      <c r="CH229" s="58"/>
      <c r="CI229" s="58"/>
      <c r="CJ229" s="58"/>
      <c r="CK229" s="58"/>
      <c r="CL229" s="58"/>
      <c r="CM229" s="58"/>
      <c r="CN229" s="58"/>
      <c r="CO229" s="58"/>
      <c r="CP229" s="58"/>
      <c r="CQ229" s="58"/>
      <c r="CR229" s="58"/>
      <c r="CS229" s="58"/>
      <c r="CT229" s="58"/>
      <c r="CU229" s="58"/>
      <c r="CV229" s="58"/>
      <c r="CW229" s="58"/>
      <c r="CX229" s="58"/>
      <c r="CY229" s="58"/>
      <c r="CZ229" s="58"/>
      <c r="DA229" s="58"/>
      <c r="DB229" s="58"/>
      <c r="DC229" s="58"/>
      <c r="DD229" s="58"/>
      <c r="DE229" s="58"/>
      <c r="DF229" s="58"/>
      <c r="DG229" s="58"/>
      <c r="DH229" s="58"/>
      <c r="DI229" s="58"/>
      <c r="DJ229" s="58"/>
      <c r="DK229" s="58"/>
      <c r="DL229" s="58"/>
      <c r="DM229" s="58"/>
      <c r="DN229" s="58"/>
      <c r="DO229" s="58"/>
      <c r="DP229" s="58"/>
      <c r="DQ229" s="58"/>
      <c r="DR229" s="58"/>
      <c r="DS229" s="58"/>
      <c r="DT229" s="58"/>
      <c r="DU229" s="58"/>
      <c r="DV229" s="58"/>
      <c r="DW229" s="58"/>
      <c r="DX229" s="58"/>
      <c r="DY229" s="58"/>
      <c r="DZ229" s="58"/>
      <c r="EA229" s="58"/>
      <c r="EB229" s="58"/>
      <c r="EC229" s="58"/>
      <c r="ED229" s="58"/>
      <c r="EE229" s="58"/>
      <c r="EF229" s="58"/>
      <c r="EG229" s="58"/>
      <c r="EH229" s="58"/>
      <c r="EI229" s="58"/>
      <c r="EJ229" s="58"/>
      <c r="EK229" s="58"/>
      <c r="EL229" s="58"/>
      <c r="EM229" s="58"/>
      <c r="EN229" s="58"/>
    </row>
    <row r="230" spans="1:144" outlineLevel="1" x14ac:dyDescent="0.2">
      <c r="A230" s="16">
        <v>39</v>
      </c>
      <c r="B230" s="16">
        <v>0</v>
      </c>
      <c r="C230" s="1">
        <v>2.2611502007004023E-7</v>
      </c>
      <c r="D230" s="1">
        <f t="shared" si="13"/>
        <v>-2.2611502007004023E-7</v>
      </c>
      <c r="E230" s="1">
        <f t="shared" si="14"/>
        <v>4.5223009109471383E-7</v>
      </c>
      <c r="F230" s="1">
        <f t="shared" si="15"/>
        <v>-6.7248055071854221E-4</v>
      </c>
      <c r="G230" s="1">
        <f t="shared" si="16"/>
        <v>-4.755155846006039E-4</v>
      </c>
      <c r="H230" s="1">
        <v>3.4025218434021126E-6</v>
      </c>
      <c r="I230" s="1">
        <f t="shared" si="17"/>
        <v>7.6936408665191329E-13</v>
      </c>
      <c r="J230" s="1">
        <f t="shared" si="18"/>
        <v>-4.755163935787501E-4</v>
      </c>
      <c r="AQ230" s="58"/>
      <c r="AR230" s="58"/>
      <c r="AS230" s="58"/>
      <c r="AT230" s="58"/>
      <c r="AU230" s="58"/>
      <c r="AV230" s="58"/>
      <c r="AW230" s="58"/>
      <c r="AX230" s="71"/>
      <c r="AY230" s="58"/>
      <c r="AZ230" s="58"/>
      <c r="BA230" s="58"/>
      <c r="BB230" s="58">
        <f t="shared" si="19"/>
        <v>1</v>
      </c>
      <c r="BC230" s="58">
        <f t="shared" si="20"/>
        <v>2.2611502007004023E-7</v>
      </c>
      <c r="BD230" s="58" t="e">
        <f t="shared" si="21"/>
        <v>#N/A</v>
      </c>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c r="CO230" s="58"/>
      <c r="CP230" s="58"/>
      <c r="CQ230" s="58"/>
      <c r="CR230" s="58"/>
      <c r="CS230" s="58"/>
      <c r="CT230" s="58"/>
      <c r="CU230" s="58"/>
      <c r="CV230" s="58"/>
      <c r="CW230" s="58"/>
      <c r="CX230" s="58"/>
      <c r="CY230" s="58"/>
      <c r="CZ230" s="58"/>
      <c r="DA230" s="58"/>
      <c r="DB230" s="58"/>
      <c r="DC230" s="58"/>
      <c r="DD230" s="58"/>
      <c r="DE230" s="58"/>
      <c r="DF230" s="58"/>
      <c r="DG230" s="58"/>
      <c r="DH230" s="58"/>
      <c r="DI230" s="58"/>
      <c r="DJ230" s="58"/>
      <c r="DK230" s="58"/>
      <c r="DL230" s="58"/>
      <c r="DM230" s="58"/>
      <c r="DN230" s="58"/>
      <c r="DO230" s="58"/>
      <c r="DP230" s="58"/>
      <c r="DQ230" s="58"/>
      <c r="DR230" s="58"/>
      <c r="DS230" s="58"/>
      <c r="DT230" s="58"/>
      <c r="DU230" s="58"/>
      <c r="DV230" s="58"/>
      <c r="DW230" s="58"/>
      <c r="DX230" s="58"/>
      <c r="DY230" s="58"/>
      <c r="DZ230" s="58"/>
      <c r="EA230" s="58"/>
      <c r="EB230" s="58"/>
      <c r="EC230" s="58"/>
      <c r="ED230" s="58"/>
      <c r="EE230" s="58"/>
      <c r="EF230" s="58"/>
      <c r="EG230" s="58"/>
      <c r="EH230" s="58"/>
      <c r="EI230" s="58"/>
      <c r="EJ230" s="58"/>
      <c r="EK230" s="58"/>
      <c r="EL230" s="58"/>
      <c r="EM230" s="58"/>
      <c r="EN230" s="58"/>
    </row>
    <row r="231" spans="1:144" outlineLevel="1" x14ac:dyDescent="0.2">
      <c r="A231" s="16">
        <v>40</v>
      </c>
      <c r="B231" s="16">
        <v>0</v>
      </c>
      <c r="C231" s="1">
        <v>8.3900138733690064E-4</v>
      </c>
      <c r="D231" s="1">
        <f t="shared" si="13"/>
        <v>-8.3900138733690064E-4</v>
      </c>
      <c r="E231" s="1">
        <f t="shared" si="14"/>
        <v>1.6787070919783119E-3</v>
      </c>
      <c r="F231" s="1">
        <f t="shared" si="15"/>
        <v>-4.0972028165302141E-2</v>
      </c>
      <c r="G231" s="1">
        <f t="shared" si="16"/>
        <v>-2.8977679371430465E-2</v>
      </c>
      <c r="H231" s="1">
        <v>2.8805804611643296E-3</v>
      </c>
      <c r="I231" s="1">
        <f t="shared" si="17"/>
        <v>2.4258282070506666E-6</v>
      </c>
      <c r="J231" s="1">
        <f t="shared" si="18"/>
        <v>-2.9019506025438777E-2</v>
      </c>
      <c r="AQ231" s="58"/>
      <c r="AR231" s="58"/>
      <c r="AS231" s="58"/>
      <c r="AT231" s="58"/>
      <c r="AU231" s="58"/>
      <c r="AV231" s="58"/>
      <c r="AW231" s="58"/>
      <c r="AX231" s="71"/>
      <c r="AY231" s="58"/>
      <c r="AZ231" s="58"/>
      <c r="BA231" s="58"/>
      <c r="BB231" s="58">
        <f t="shared" si="19"/>
        <v>1</v>
      </c>
      <c r="BC231" s="58">
        <f t="shared" si="20"/>
        <v>8.3900138733690064E-4</v>
      </c>
      <c r="BD231" s="58" t="e">
        <f t="shared" si="21"/>
        <v>#N/A</v>
      </c>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c r="CB231" s="58"/>
      <c r="CC231" s="58"/>
      <c r="CD231" s="58"/>
      <c r="CE231" s="58"/>
      <c r="CF231" s="58"/>
      <c r="CG231" s="58"/>
      <c r="CH231" s="58"/>
      <c r="CI231" s="58"/>
      <c r="CJ231" s="58"/>
      <c r="CK231" s="58"/>
      <c r="CL231" s="58"/>
      <c r="CM231" s="58"/>
      <c r="CN231" s="58"/>
      <c r="CO231" s="58"/>
      <c r="CP231" s="58"/>
      <c r="CQ231" s="58"/>
      <c r="CR231" s="58"/>
      <c r="CS231" s="58"/>
      <c r="CT231" s="58"/>
      <c r="CU231" s="58"/>
      <c r="CV231" s="58"/>
      <c r="CW231" s="58"/>
      <c r="CX231" s="58"/>
      <c r="CY231" s="58"/>
      <c r="CZ231" s="58"/>
      <c r="DA231" s="58"/>
      <c r="DB231" s="58"/>
      <c r="DC231" s="58"/>
      <c r="DD231" s="58"/>
      <c r="DE231" s="58"/>
      <c r="DF231" s="58"/>
      <c r="DG231" s="58"/>
      <c r="DH231" s="58"/>
      <c r="DI231" s="58"/>
      <c r="DJ231" s="58"/>
      <c r="DK231" s="58"/>
      <c r="DL231" s="58"/>
      <c r="DM231" s="58"/>
      <c r="DN231" s="58"/>
      <c r="DO231" s="58"/>
      <c r="DP231" s="58"/>
      <c r="DQ231" s="58"/>
      <c r="DR231" s="58"/>
      <c r="DS231" s="58"/>
      <c r="DT231" s="58"/>
      <c r="DU231" s="58"/>
      <c r="DV231" s="58"/>
      <c r="DW231" s="58"/>
      <c r="DX231" s="58"/>
      <c r="DY231" s="58"/>
      <c r="DZ231" s="58"/>
      <c r="EA231" s="58"/>
      <c r="EB231" s="58"/>
      <c r="EC231" s="58"/>
      <c r="ED231" s="58"/>
      <c r="EE231" s="58"/>
      <c r="EF231" s="58"/>
      <c r="EG231" s="58"/>
      <c r="EH231" s="58"/>
      <c r="EI231" s="58"/>
      <c r="EJ231" s="58"/>
      <c r="EK231" s="58"/>
      <c r="EL231" s="58"/>
      <c r="EM231" s="58"/>
      <c r="EN231" s="58"/>
    </row>
    <row r="232" spans="1:144" outlineLevel="1" x14ac:dyDescent="0.2">
      <c r="A232" s="16">
        <v>41</v>
      </c>
      <c r="B232" s="16">
        <v>1</v>
      </c>
      <c r="C232" s="1">
        <v>0.99583634293399748</v>
      </c>
      <c r="D232" s="1">
        <f t="shared" si="13"/>
        <v>4.1636570660025241E-3</v>
      </c>
      <c r="E232" s="1">
        <f t="shared" si="14"/>
        <v>8.3446984438240307E-3</v>
      </c>
      <c r="F232" s="1">
        <f t="shared" si="15"/>
        <v>9.1349320981734899E-2</v>
      </c>
      <c r="G232" s="1">
        <f t="shared" si="16"/>
        <v>6.4661159820148431E-2</v>
      </c>
      <c r="H232" s="1">
        <v>2.2100683586224461E-2</v>
      </c>
      <c r="I232" s="1">
        <f t="shared" si="17"/>
        <v>9.4492762282471414E-5</v>
      </c>
      <c r="J232" s="1">
        <f t="shared" si="18"/>
        <v>6.5387753834867654E-2</v>
      </c>
      <c r="AQ232" s="58"/>
      <c r="AR232" s="58"/>
      <c r="AS232" s="58"/>
      <c r="AT232" s="58"/>
      <c r="AU232" s="58"/>
      <c r="AV232" s="58"/>
      <c r="AW232" s="58"/>
      <c r="AX232" s="71"/>
      <c r="AY232" s="58"/>
      <c r="AZ232" s="58"/>
      <c r="BA232" s="58"/>
      <c r="BB232" s="58">
        <f t="shared" si="19"/>
        <v>0</v>
      </c>
      <c r="BC232" s="58" t="e">
        <f t="shared" si="20"/>
        <v>#N/A</v>
      </c>
      <c r="BD232" s="58">
        <f t="shared" si="21"/>
        <v>0.99583634293399748</v>
      </c>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c r="CG232" s="58"/>
      <c r="CH232" s="58"/>
      <c r="CI232" s="58"/>
      <c r="CJ232" s="58"/>
      <c r="CK232" s="58"/>
      <c r="CL232" s="58"/>
      <c r="CM232" s="58"/>
      <c r="CN232" s="58"/>
      <c r="CO232" s="58"/>
      <c r="CP232" s="58"/>
      <c r="CQ232" s="58"/>
      <c r="CR232" s="58"/>
      <c r="CS232" s="58"/>
      <c r="CT232" s="58"/>
      <c r="CU232" s="58"/>
      <c r="CV232" s="58"/>
      <c r="CW232" s="58"/>
      <c r="CX232" s="58"/>
      <c r="CY232" s="58"/>
      <c r="CZ232" s="58"/>
      <c r="DA232" s="58"/>
      <c r="DB232" s="58"/>
      <c r="DC232" s="58"/>
      <c r="DD232" s="58"/>
      <c r="DE232" s="58"/>
      <c r="DF232" s="58"/>
      <c r="DG232" s="58"/>
      <c r="DH232" s="58"/>
      <c r="DI232" s="58"/>
      <c r="DJ232" s="58"/>
      <c r="DK232" s="58"/>
      <c r="DL232" s="58"/>
      <c r="DM232" s="58"/>
      <c r="DN232" s="58"/>
      <c r="DO232" s="58"/>
      <c r="DP232" s="58"/>
      <c r="DQ232" s="58"/>
      <c r="DR232" s="58"/>
      <c r="DS232" s="58"/>
      <c r="DT232" s="58"/>
      <c r="DU232" s="58"/>
      <c r="DV232" s="58"/>
      <c r="DW232" s="58"/>
      <c r="DX232" s="58"/>
      <c r="DY232" s="58"/>
      <c r="DZ232" s="58"/>
      <c r="EA232" s="58"/>
      <c r="EB232" s="58"/>
      <c r="EC232" s="58"/>
      <c r="ED232" s="58"/>
      <c r="EE232" s="58"/>
      <c r="EF232" s="58"/>
      <c r="EG232" s="58"/>
      <c r="EH232" s="58"/>
      <c r="EI232" s="58"/>
      <c r="EJ232" s="58"/>
      <c r="EK232" s="58"/>
      <c r="EL232" s="58"/>
      <c r="EM232" s="58"/>
      <c r="EN232" s="58"/>
    </row>
    <row r="233" spans="1:144" outlineLevel="1" x14ac:dyDescent="0.2">
      <c r="A233" s="16">
        <v>42</v>
      </c>
      <c r="B233" s="16">
        <v>0</v>
      </c>
      <c r="C233" s="1">
        <v>5.0936628980873173E-4</v>
      </c>
      <c r="D233" s="1">
        <f t="shared" si="13"/>
        <v>-5.0936628980873173E-4</v>
      </c>
      <c r="E233" s="1">
        <f t="shared" si="14"/>
        <v>1.0189921217730951E-3</v>
      </c>
      <c r="F233" s="1">
        <f t="shared" si="15"/>
        <v>-3.1921655999855254E-2</v>
      </c>
      <c r="G233" s="1">
        <f t="shared" si="16"/>
        <v>-2.2574894818147125E-2</v>
      </c>
      <c r="H233" s="1">
        <v>2.0563199979677623E-3</v>
      </c>
      <c r="I233" s="1">
        <f t="shared" si="17"/>
        <v>1.0501132492789129E-6</v>
      </c>
      <c r="J233" s="1">
        <f t="shared" si="18"/>
        <v>-2.2598141279753185E-2</v>
      </c>
      <c r="AQ233" s="58"/>
      <c r="AR233" s="58"/>
      <c r="AS233" s="58"/>
      <c r="AT233" s="58"/>
      <c r="AU233" s="58"/>
      <c r="AV233" s="58"/>
      <c r="AW233" s="58"/>
      <c r="AX233" s="71"/>
      <c r="AY233" s="58"/>
      <c r="AZ233" s="58"/>
      <c r="BA233" s="58"/>
      <c r="BB233" s="58">
        <f t="shared" si="19"/>
        <v>1</v>
      </c>
      <c r="BC233" s="58">
        <f t="shared" si="20"/>
        <v>5.0936628980873173E-4</v>
      </c>
      <c r="BD233" s="58" t="e">
        <f t="shared" si="21"/>
        <v>#N/A</v>
      </c>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c r="CJ233" s="58"/>
      <c r="CK233" s="58"/>
      <c r="CL233" s="58"/>
      <c r="CM233" s="58"/>
      <c r="CN233" s="58"/>
      <c r="CO233" s="58"/>
      <c r="CP233" s="58"/>
      <c r="CQ233" s="58"/>
      <c r="CR233" s="58"/>
      <c r="CS233" s="58"/>
      <c r="CT233" s="58"/>
      <c r="CU233" s="58"/>
      <c r="CV233" s="58"/>
      <c r="CW233" s="58"/>
      <c r="CX233" s="58"/>
      <c r="CY233" s="58"/>
      <c r="CZ233" s="58"/>
      <c r="DA233" s="58"/>
      <c r="DB233" s="58"/>
      <c r="DC233" s="58"/>
      <c r="DD233" s="58"/>
      <c r="DE233" s="58"/>
      <c r="DF233" s="58"/>
      <c r="DG233" s="58"/>
      <c r="DH233" s="58"/>
      <c r="DI233" s="58"/>
      <c r="DJ233" s="58"/>
      <c r="DK233" s="58"/>
      <c r="DL233" s="58"/>
      <c r="DM233" s="58"/>
      <c r="DN233" s="58"/>
      <c r="DO233" s="58"/>
      <c r="DP233" s="58"/>
      <c r="DQ233" s="58"/>
      <c r="DR233" s="58"/>
      <c r="DS233" s="58"/>
      <c r="DT233" s="58"/>
      <c r="DU233" s="58"/>
      <c r="DV233" s="58"/>
      <c r="DW233" s="58"/>
      <c r="DX233" s="58"/>
      <c r="DY233" s="58"/>
      <c r="DZ233" s="58"/>
      <c r="EA233" s="58"/>
      <c r="EB233" s="58"/>
      <c r="EC233" s="58"/>
      <c r="ED233" s="58"/>
      <c r="EE233" s="58"/>
      <c r="EF233" s="58"/>
      <c r="EG233" s="58"/>
      <c r="EH233" s="58"/>
      <c r="EI233" s="58"/>
      <c r="EJ233" s="58"/>
      <c r="EK233" s="58"/>
      <c r="EL233" s="58"/>
      <c r="EM233" s="58"/>
      <c r="EN233" s="58"/>
    </row>
    <row r="234" spans="1:144" outlineLevel="1" x14ac:dyDescent="0.2">
      <c r="A234" s="16">
        <v>43</v>
      </c>
      <c r="B234" s="16">
        <v>0</v>
      </c>
      <c r="C234" s="1">
        <v>2.4256573163471081E-3</v>
      </c>
      <c r="D234" s="1">
        <f t="shared" si="13"/>
        <v>-2.4256573163471081E-3</v>
      </c>
      <c r="E234" s="1">
        <f t="shared" si="14"/>
        <v>4.8572079781971367E-3</v>
      </c>
      <c r="F234" s="1">
        <f t="shared" si="15"/>
        <v>-6.9693672440165874E-2</v>
      </c>
      <c r="G234" s="1">
        <f t="shared" si="16"/>
        <v>-4.9310804460908533E-2</v>
      </c>
      <c r="H234" s="1">
        <v>9.848451476189974E-3</v>
      </c>
      <c r="I234" s="1">
        <f t="shared" si="17"/>
        <v>2.4185242920182616E-5</v>
      </c>
      <c r="J234" s="1">
        <f t="shared" si="18"/>
        <v>-4.9555430373493269E-2</v>
      </c>
      <c r="AQ234" s="58"/>
      <c r="AR234" s="58"/>
      <c r="AS234" s="58"/>
      <c r="AT234" s="58"/>
      <c r="AU234" s="58"/>
      <c r="AV234" s="58"/>
      <c r="AW234" s="58"/>
      <c r="AX234" s="71"/>
      <c r="AY234" s="58"/>
      <c r="AZ234" s="58"/>
      <c r="BA234" s="58"/>
      <c r="BB234" s="58">
        <f t="shared" si="19"/>
        <v>1</v>
      </c>
      <c r="BC234" s="58">
        <f t="shared" si="20"/>
        <v>2.4256573163471081E-3</v>
      </c>
      <c r="BD234" s="58" t="e">
        <f t="shared" si="21"/>
        <v>#N/A</v>
      </c>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c r="CB234" s="58"/>
      <c r="CC234" s="58"/>
      <c r="CD234" s="58"/>
      <c r="CE234" s="58"/>
      <c r="CF234" s="58"/>
      <c r="CG234" s="58"/>
      <c r="CH234" s="58"/>
      <c r="CI234" s="58"/>
      <c r="CJ234" s="58"/>
      <c r="CK234" s="58"/>
      <c r="CL234" s="58"/>
      <c r="CM234" s="58"/>
      <c r="CN234" s="58"/>
      <c r="CO234" s="58"/>
      <c r="CP234" s="58"/>
      <c r="CQ234" s="58"/>
      <c r="CR234" s="58"/>
      <c r="CS234" s="58"/>
      <c r="CT234" s="58"/>
      <c r="CU234" s="58"/>
      <c r="CV234" s="58"/>
      <c r="CW234" s="58"/>
      <c r="CX234" s="58"/>
      <c r="CY234" s="58"/>
      <c r="CZ234" s="58"/>
      <c r="DA234" s="58"/>
      <c r="DB234" s="58"/>
      <c r="DC234" s="58"/>
      <c r="DD234" s="58"/>
      <c r="DE234" s="58"/>
      <c r="DF234" s="58"/>
      <c r="DG234" s="58"/>
      <c r="DH234" s="58"/>
      <c r="DI234" s="58"/>
      <c r="DJ234" s="58"/>
      <c r="DK234" s="58"/>
      <c r="DL234" s="58"/>
      <c r="DM234" s="58"/>
      <c r="DN234" s="58"/>
      <c r="DO234" s="58"/>
      <c r="DP234" s="58"/>
      <c r="DQ234" s="58"/>
      <c r="DR234" s="58"/>
      <c r="DS234" s="58"/>
      <c r="DT234" s="58"/>
      <c r="DU234" s="58"/>
      <c r="DV234" s="58"/>
      <c r="DW234" s="58"/>
      <c r="DX234" s="58"/>
      <c r="DY234" s="58"/>
      <c r="DZ234" s="58"/>
      <c r="EA234" s="58"/>
      <c r="EB234" s="58"/>
      <c r="EC234" s="58"/>
      <c r="ED234" s="58"/>
      <c r="EE234" s="58"/>
      <c r="EF234" s="58"/>
      <c r="EG234" s="58"/>
      <c r="EH234" s="58"/>
      <c r="EI234" s="58"/>
      <c r="EJ234" s="58"/>
      <c r="EK234" s="58"/>
      <c r="EL234" s="58"/>
      <c r="EM234" s="58"/>
      <c r="EN234" s="58"/>
    </row>
    <row r="235" spans="1:144" outlineLevel="1" x14ac:dyDescent="0.2">
      <c r="A235" s="16">
        <v>44</v>
      </c>
      <c r="B235" s="16">
        <v>1</v>
      </c>
      <c r="C235" s="1">
        <v>0.37551758720535577</v>
      </c>
      <c r="D235" s="1">
        <f t="shared" si="13"/>
        <v>0.62448241279464423</v>
      </c>
      <c r="E235" s="1">
        <f t="shared" si="14"/>
        <v>1.9588999442189861</v>
      </c>
      <c r="F235" s="1">
        <f t="shared" si="15"/>
        <v>1.3996070677940242</v>
      </c>
      <c r="G235" s="1">
        <f t="shared" si="16"/>
        <v>1.289570129791054</v>
      </c>
      <c r="H235" s="1">
        <v>0.25329556491830957</v>
      </c>
      <c r="I235" s="1">
        <f t="shared" si="17"/>
        <v>0.5641164767685124</v>
      </c>
      <c r="J235" s="1">
        <f t="shared" si="18"/>
        <v>1.4923496897235005</v>
      </c>
      <c r="AQ235" s="58"/>
      <c r="AR235" s="58"/>
      <c r="AS235" s="58"/>
      <c r="AT235" s="58"/>
      <c r="AU235" s="58"/>
      <c r="AV235" s="58"/>
      <c r="AW235" s="58"/>
      <c r="AX235" s="71"/>
      <c r="AY235" s="58"/>
      <c r="AZ235" s="58"/>
      <c r="BA235" s="58"/>
      <c r="BB235" s="58">
        <f t="shared" si="19"/>
        <v>0</v>
      </c>
      <c r="BC235" s="58" t="e">
        <f t="shared" si="20"/>
        <v>#N/A</v>
      </c>
      <c r="BD235" s="58">
        <f t="shared" si="21"/>
        <v>0.37551758720535577</v>
      </c>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58"/>
      <c r="CM235" s="58"/>
      <c r="CN235" s="58"/>
      <c r="CO235" s="58"/>
      <c r="CP235" s="58"/>
      <c r="CQ235" s="58"/>
      <c r="CR235" s="58"/>
      <c r="CS235" s="58"/>
      <c r="CT235" s="58"/>
      <c r="CU235" s="58"/>
      <c r="CV235" s="58"/>
      <c r="CW235" s="58"/>
      <c r="CX235" s="58"/>
      <c r="CY235" s="58"/>
      <c r="CZ235" s="58"/>
      <c r="DA235" s="58"/>
      <c r="DB235" s="58"/>
      <c r="DC235" s="58"/>
      <c r="DD235" s="58"/>
      <c r="DE235" s="58"/>
      <c r="DF235" s="58"/>
      <c r="DG235" s="58"/>
      <c r="DH235" s="58"/>
      <c r="DI235" s="58"/>
      <c r="DJ235" s="58"/>
      <c r="DK235" s="58"/>
      <c r="DL235" s="58"/>
      <c r="DM235" s="58"/>
      <c r="DN235" s="58"/>
      <c r="DO235" s="58"/>
      <c r="DP235" s="58"/>
      <c r="DQ235" s="58"/>
      <c r="DR235" s="58"/>
      <c r="DS235" s="58"/>
      <c r="DT235" s="58"/>
      <c r="DU235" s="58"/>
      <c r="DV235" s="58"/>
      <c r="DW235" s="58"/>
      <c r="DX235" s="58"/>
      <c r="DY235" s="58"/>
      <c r="DZ235" s="58"/>
      <c r="EA235" s="58"/>
      <c r="EB235" s="58"/>
      <c r="EC235" s="58"/>
      <c r="ED235" s="58"/>
      <c r="EE235" s="58"/>
      <c r="EF235" s="58"/>
      <c r="EG235" s="58"/>
      <c r="EH235" s="58"/>
      <c r="EI235" s="58"/>
      <c r="EJ235" s="58"/>
      <c r="EK235" s="58"/>
      <c r="EL235" s="58"/>
      <c r="EM235" s="58"/>
      <c r="EN235" s="58"/>
    </row>
    <row r="236" spans="1:144" outlineLevel="1" x14ac:dyDescent="0.2">
      <c r="A236" s="16">
        <v>45</v>
      </c>
      <c r="B236" s="16">
        <v>0</v>
      </c>
      <c r="C236" s="1">
        <v>2.4614032589982134E-4</v>
      </c>
      <c r="D236" s="1">
        <f t="shared" si="13"/>
        <v>-2.4614032589982134E-4</v>
      </c>
      <c r="E236" s="1">
        <f t="shared" si="14"/>
        <v>4.923412468030348E-4</v>
      </c>
      <c r="F236" s="1">
        <f t="shared" si="15"/>
        <v>-2.2188763976459681E-2</v>
      </c>
      <c r="G236" s="1">
        <f t="shared" si="16"/>
        <v>-1.5690791116956253E-2</v>
      </c>
      <c r="H236" s="1">
        <v>1.2186028664051679E-3</v>
      </c>
      <c r="I236" s="1">
        <f t="shared" si="17"/>
        <v>3.0038720669515309E-7</v>
      </c>
      <c r="J236" s="1">
        <f t="shared" si="18"/>
        <v>-1.5700360285122391E-2</v>
      </c>
      <c r="AQ236" s="58"/>
      <c r="AR236" s="58"/>
      <c r="AS236" s="58"/>
      <c r="AT236" s="58"/>
      <c r="AU236" s="58"/>
      <c r="AV236" s="58"/>
      <c r="AW236" s="58"/>
      <c r="AX236" s="71"/>
      <c r="AY236" s="58"/>
      <c r="AZ236" s="58"/>
      <c r="BA236" s="58"/>
      <c r="BB236" s="58">
        <f t="shared" si="19"/>
        <v>1</v>
      </c>
      <c r="BC236" s="58">
        <f t="shared" si="20"/>
        <v>2.4614032589982134E-4</v>
      </c>
      <c r="BD236" s="58" t="e">
        <f t="shared" si="21"/>
        <v>#N/A</v>
      </c>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c r="CB236" s="58"/>
      <c r="CC236" s="58"/>
      <c r="CD236" s="58"/>
      <c r="CE236" s="58"/>
      <c r="CF236" s="58"/>
      <c r="CG236" s="58"/>
      <c r="CH236" s="58"/>
      <c r="CI236" s="58"/>
      <c r="CJ236" s="58"/>
      <c r="CK236" s="58"/>
      <c r="CL236" s="58"/>
      <c r="CM236" s="58"/>
      <c r="CN236" s="58"/>
      <c r="CO236" s="58"/>
      <c r="CP236" s="58"/>
      <c r="CQ236" s="58"/>
      <c r="CR236" s="58"/>
      <c r="CS236" s="58"/>
      <c r="CT236" s="58"/>
      <c r="CU236" s="58"/>
      <c r="CV236" s="58"/>
      <c r="CW236" s="58"/>
      <c r="CX236" s="58"/>
      <c r="CY236" s="58"/>
      <c r="CZ236" s="58"/>
      <c r="DA236" s="58"/>
      <c r="DB236" s="58"/>
      <c r="DC236" s="58"/>
      <c r="DD236" s="58"/>
      <c r="DE236" s="58"/>
      <c r="DF236" s="58"/>
      <c r="DG236" s="58"/>
      <c r="DH236" s="58"/>
      <c r="DI236" s="58"/>
      <c r="DJ236" s="58"/>
      <c r="DK236" s="58"/>
      <c r="DL236" s="58"/>
      <c r="DM236" s="58"/>
      <c r="DN236" s="58"/>
      <c r="DO236" s="58"/>
      <c r="DP236" s="58"/>
      <c r="DQ236" s="58"/>
      <c r="DR236" s="58"/>
      <c r="DS236" s="58"/>
      <c r="DT236" s="58"/>
      <c r="DU236" s="58"/>
      <c r="DV236" s="58"/>
      <c r="DW236" s="58"/>
      <c r="DX236" s="58"/>
      <c r="DY236" s="58"/>
      <c r="DZ236" s="58"/>
      <c r="EA236" s="58"/>
      <c r="EB236" s="58"/>
      <c r="EC236" s="58"/>
      <c r="ED236" s="58"/>
      <c r="EE236" s="58"/>
      <c r="EF236" s="58"/>
      <c r="EG236" s="58"/>
      <c r="EH236" s="58"/>
      <c r="EI236" s="58"/>
      <c r="EJ236" s="58"/>
      <c r="EK236" s="58"/>
      <c r="EL236" s="58"/>
      <c r="EM236" s="58"/>
      <c r="EN236" s="58"/>
    </row>
    <row r="237" spans="1:144" outlineLevel="1" x14ac:dyDescent="0.2">
      <c r="A237" s="16">
        <v>46</v>
      </c>
      <c r="B237" s="16">
        <v>0</v>
      </c>
      <c r="C237" s="1">
        <v>1.0537715836369136E-5</v>
      </c>
      <c r="D237" s="1">
        <f t="shared" si="13"/>
        <v>-1.0537715836369136E-5</v>
      </c>
      <c r="E237" s="1">
        <f t="shared" si="14"/>
        <v>2.1075542717177297E-5</v>
      </c>
      <c r="F237" s="1">
        <f t="shared" si="15"/>
        <v>-4.5908106819141752E-3</v>
      </c>
      <c r="G237" s="1">
        <f t="shared" si="16"/>
        <v>-3.2462019162390904E-3</v>
      </c>
      <c r="H237" s="1">
        <v>8.6302591329860174E-5</v>
      </c>
      <c r="I237" s="1">
        <f t="shared" si="17"/>
        <v>9.0952026077064137E-10</v>
      </c>
      <c r="J237" s="1">
        <f t="shared" si="18"/>
        <v>-3.2463420031252272E-3</v>
      </c>
      <c r="AQ237" s="58"/>
      <c r="AR237" s="58"/>
      <c r="AS237" s="58"/>
      <c r="AT237" s="58"/>
      <c r="AU237" s="58"/>
      <c r="AV237" s="58"/>
      <c r="AW237" s="58"/>
      <c r="AX237" s="71"/>
      <c r="AY237" s="58"/>
      <c r="AZ237" s="58"/>
      <c r="BA237" s="58"/>
      <c r="BB237" s="58">
        <f t="shared" si="19"/>
        <v>1</v>
      </c>
      <c r="BC237" s="58">
        <f t="shared" si="20"/>
        <v>1.0537715836369136E-5</v>
      </c>
      <c r="BD237" s="58" t="e">
        <f t="shared" si="21"/>
        <v>#N/A</v>
      </c>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c r="CB237" s="58"/>
      <c r="CC237" s="58"/>
      <c r="CD237" s="58"/>
      <c r="CE237" s="58"/>
      <c r="CF237" s="58"/>
      <c r="CG237" s="58"/>
      <c r="CH237" s="58"/>
      <c r="CI237" s="58"/>
      <c r="CJ237" s="58"/>
      <c r="CK237" s="58"/>
      <c r="CL237" s="58"/>
      <c r="CM237" s="58"/>
      <c r="CN237" s="58"/>
      <c r="CO237" s="58"/>
      <c r="CP237" s="58"/>
      <c r="CQ237" s="58"/>
      <c r="CR237" s="58"/>
      <c r="CS237" s="58"/>
      <c r="CT237" s="58"/>
      <c r="CU237" s="58"/>
      <c r="CV237" s="58"/>
      <c r="CW237" s="58"/>
      <c r="CX237" s="58"/>
      <c r="CY237" s="58"/>
      <c r="CZ237" s="58"/>
      <c r="DA237" s="58"/>
      <c r="DB237" s="58"/>
      <c r="DC237" s="58"/>
      <c r="DD237" s="58"/>
      <c r="DE237" s="58"/>
      <c r="DF237" s="58"/>
      <c r="DG237" s="58"/>
      <c r="DH237" s="58"/>
      <c r="DI237" s="58"/>
      <c r="DJ237" s="58"/>
      <c r="DK237" s="58"/>
      <c r="DL237" s="58"/>
      <c r="DM237" s="58"/>
      <c r="DN237" s="58"/>
      <c r="DO237" s="58"/>
      <c r="DP237" s="58"/>
      <c r="DQ237" s="58"/>
      <c r="DR237" s="58"/>
      <c r="DS237" s="58"/>
      <c r="DT237" s="58"/>
      <c r="DU237" s="58"/>
      <c r="DV237" s="58"/>
      <c r="DW237" s="58"/>
      <c r="DX237" s="58"/>
      <c r="DY237" s="58"/>
      <c r="DZ237" s="58"/>
      <c r="EA237" s="58"/>
      <c r="EB237" s="58"/>
      <c r="EC237" s="58"/>
      <c r="ED237" s="58"/>
      <c r="EE237" s="58"/>
      <c r="EF237" s="58"/>
      <c r="EG237" s="58"/>
      <c r="EH237" s="58"/>
      <c r="EI237" s="58"/>
      <c r="EJ237" s="58"/>
      <c r="EK237" s="58"/>
      <c r="EL237" s="58"/>
      <c r="EM237" s="58"/>
      <c r="EN237" s="58"/>
    </row>
    <row r="238" spans="1:144" outlineLevel="1" x14ac:dyDescent="0.2">
      <c r="A238" s="16">
        <v>47</v>
      </c>
      <c r="B238" s="16">
        <v>0</v>
      </c>
      <c r="C238" s="1">
        <v>8.4752041067351184E-5</v>
      </c>
      <c r="D238" s="1">
        <f t="shared" si="13"/>
        <v>-8.4752041067351184E-5</v>
      </c>
      <c r="E238" s="1">
        <f t="shared" si="14"/>
        <v>1.6951126544922831E-4</v>
      </c>
      <c r="F238" s="1">
        <f t="shared" si="15"/>
        <v>-1.301964920607419E-2</v>
      </c>
      <c r="G238" s="1">
        <f t="shared" si="16"/>
        <v>-9.2064773167935422E-3</v>
      </c>
      <c r="H238" s="1">
        <v>5.5861799184595191E-4</v>
      </c>
      <c r="I238" s="1">
        <f t="shared" si="17"/>
        <v>4.7374492071514008E-8</v>
      </c>
      <c r="J238" s="1">
        <f t="shared" si="18"/>
        <v>-9.209049846575135E-3</v>
      </c>
      <c r="AQ238" s="58"/>
      <c r="AR238" s="58"/>
      <c r="AS238" s="58"/>
      <c r="AT238" s="58"/>
      <c r="AU238" s="58"/>
      <c r="AV238" s="58"/>
      <c r="AW238" s="58"/>
      <c r="AX238" s="71"/>
      <c r="AY238" s="58"/>
      <c r="AZ238" s="58"/>
      <c r="BA238" s="58"/>
      <c r="BB238" s="58">
        <f t="shared" si="19"/>
        <v>1</v>
      </c>
      <c r="BC238" s="58">
        <f t="shared" si="20"/>
        <v>8.4752041067351184E-5</v>
      </c>
      <c r="BD238" s="58" t="e">
        <f t="shared" si="21"/>
        <v>#N/A</v>
      </c>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c r="CB238" s="58"/>
      <c r="CC238" s="58"/>
      <c r="CD238" s="58"/>
      <c r="CE238" s="58"/>
      <c r="CF238" s="58"/>
      <c r="CG238" s="58"/>
      <c r="CH238" s="58"/>
      <c r="CI238" s="58"/>
      <c r="CJ238" s="58"/>
      <c r="CK238" s="58"/>
      <c r="CL238" s="58"/>
      <c r="CM238" s="58"/>
      <c r="CN238" s="58"/>
      <c r="CO238" s="58"/>
      <c r="CP238" s="58"/>
      <c r="CQ238" s="58"/>
      <c r="CR238" s="58"/>
      <c r="CS238" s="58"/>
      <c r="CT238" s="58"/>
      <c r="CU238" s="58"/>
      <c r="CV238" s="58"/>
      <c r="CW238" s="58"/>
      <c r="CX238" s="58"/>
      <c r="CY238" s="58"/>
      <c r="CZ238" s="58"/>
      <c r="DA238" s="58"/>
      <c r="DB238" s="58"/>
      <c r="DC238" s="58"/>
      <c r="DD238" s="58"/>
      <c r="DE238" s="58"/>
      <c r="DF238" s="58"/>
      <c r="DG238" s="58"/>
      <c r="DH238" s="58"/>
      <c r="DI238" s="58"/>
      <c r="DJ238" s="58"/>
      <c r="DK238" s="58"/>
      <c r="DL238" s="58"/>
      <c r="DM238" s="58"/>
      <c r="DN238" s="58"/>
      <c r="DO238" s="58"/>
      <c r="DP238" s="58"/>
      <c r="DQ238" s="58"/>
      <c r="DR238" s="58"/>
      <c r="DS238" s="58"/>
      <c r="DT238" s="58"/>
      <c r="DU238" s="58"/>
      <c r="DV238" s="58"/>
      <c r="DW238" s="58"/>
      <c r="DX238" s="58"/>
      <c r="DY238" s="58"/>
      <c r="DZ238" s="58"/>
      <c r="EA238" s="58"/>
      <c r="EB238" s="58"/>
      <c r="EC238" s="58"/>
      <c r="ED238" s="58"/>
      <c r="EE238" s="58"/>
      <c r="EF238" s="58"/>
      <c r="EG238" s="58"/>
      <c r="EH238" s="58"/>
      <c r="EI238" s="58"/>
      <c r="EJ238" s="58"/>
      <c r="EK238" s="58"/>
      <c r="EL238" s="58"/>
      <c r="EM238" s="58"/>
      <c r="EN238" s="58"/>
    </row>
    <row r="239" spans="1:144" outlineLevel="1" x14ac:dyDescent="0.2">
      <c r="A239" s="16">
        <v>48</v>
      </c>
      <c r="B239" s="16">
        <v>0</v>
      </c>
      <c r="C239" s="1">
        <v>0.3035291400274599</v>
      </c>
      <c r="D239" s="1">
        <f t="shared" si="13"/>
        <v>-0.3035291400274599</v>
      </c>
      <c r="E239" s="1">
        <f t="shared" si="14"/>
        <v>0.72345864887431421</v>
      </c>
      <c r="F239" s="1">
        <f t="shared" si="15"/>
        <v>-0.85056372417022008</v>
      </c>
      <c r="G239" s="1">
        <f t="shared" si="16"/>
        <v>-0.6601592615501054</v>
      </c>
      <c r="H239" s="1">
        <v>0.22506786575734652</v>
      </c>
      <c r="I239" s="1">
        <f t="shared" si="17"/>
        <v>0.12657480396772247</v>
      </c>
      <c r="J239" s="1">
        <f t="shared" si="18"/>
        <v>-0.74992336580353525</v>
      </c>
      <c r="AQ239" s="58"/>
      <c r="AR239" s="58"/>
      <c r="AS239" s="58"/>
      <c r="AT239" s="58"/>
      <c r="AU239" s="58"/>
      <c r="AV239" s="58"/>
      <c r="AW239" s="58"/>
      <c r="AX239" s="71"/>
      <c r="AY239" s="58"/>
      <c r="AZ239" s="58"/>
      <c r="BA239" s="58"/>
      <c r="BB239" s="58">
        <f t="shared" si="19"/>
        <v>1</v>
      </c>
      <c r="BC239" s="58">
        <f t="shared" si="20"/>
        <v>0.3035291400274599</v>
      </c>
      <c r="BD239" s="58" t="e">
        <f t="shared" si="21"/>
        <v>#N/A</v>
      </c>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c r="CF239" s="58"/>
      <c r="CG239" s="58"/>
      <c r="CH239" s="58"/>
      <c r="CI239" s="58"/>
      <c r="CJ239" s="58"/>
      <c r="CK239" s="58"/>
      <c r="CL239" s="58"/>
      <c r="CM239" s="58"/>
      <c r="CN239" s="58"/>
      <c r="CO239" s="58"/>
      <c r="CP239" s="58"/>
      <c r="CQ239" s="58"/>
      <c r="CR239" s="58"/>
      <c r="CS239" s="58"/>
      <c r="CT239" s="58"/>
      <c r="CU239" s="58"/>
      <c r="CV239" s="58"/>
      <c r="CW239" s="58"/>
      <c r="CX239" s="58"/>
      <c r="CY239" s="58"/>
      <c r="CZ239" s="58"/>
      <c r="DA239" s="58"/>
      <c r="DB239" s="58"/>
      <c r="DC239" s="58"/>
      <c r="DD239" s="58"/>
      <c r="DE239" s="58"/>
      <c r="DF239" s="58"/>
      <c r="DG239" s="58"/>
      <c r="DH239" s="58"/>
      <c r="DI239" s="58"/>
      <c r="DJ239" s="58"/>
      <c r="DK239" s="58"/>
      <c r="DL239" s="58"/>
      <c r="DM239" s="58"/>
      <c r="DN239" s="58"/>
      <c r="DO239" s="58"/>
      <c r="DP239" s="58"/>
      <c r="DQ239" s="58"/>
      <c r="DR239" s="58"/>
      <c r="DS239" s="58"/>
      <c r="DT239" s="58"/>
      <c r="DU239" s="58"/>
      <c r="DV239" s="58"/>
      <c r="DW239" s="58"/>
      <c r="DX239" s="58"/>
      <c r="DY239" s="58"/>
      <c r="DZ239" s="58"/>
      <c r="EA239" s="58"/>
      <c r="EB239" s="58"/>
      <c r="EC239" s="58"/>
      <c r="ED239" s="58"/>
      <c r="EE239" s="58"/>
      <c r="EF239" s="58"/>
      <c r="EG239" s="58"/>
      <c r="EH239" s="58"/>
      <c r="EI239" s="58"/>
      <c r="EJ239" s="58"/>
      <c r="EK239" s="58"/>
      <c r="EL239" s="58"/>
      <c r="EM239" s="58"/>
      <c r="EN239" s="58"/>
    </row>
    <row r="240" spans="1:144" outlineLevel="1" x14ac:dyDescent="0.2">
      <c r="A240" s="16">
        <v>49</v>
      </c>
      <c r="B240" s="16">
        <v>0</v>
      </c>
      <c r="C240" s="1">
        <v>4.0310092393669955E-8</v>
      </c>
      <c r="D240" s="1">
        <f t="shared" si="13"/>
        <v>-4.0310092393669955E-8</v>
      </c>
      <c r="E240" s="1">
        <f t="shared" si="14"/>
        <v>8.0620186234022699E-8</v>
      </c>
      <c r="F240" s="1">
        <f t="shared" si="15"/>
        <v>-2.839369405942501E-4</v>
      </c>
      <c r="G240" s="1">
        <f t="shared" si="16"/>
        <v>-2.0077373836877566E-4</v>
      </c>
      <c r="H240" s="1">
        <v>8.5469198873423399E-7</v>
      </c>
      <c r="I240" s="1">
        <f t="shared" si="17"/>
        <v>3.4452743869282775E-14</v>
      </c>
      <c r="J240" s="1">
        <f t="shared" si="18"/>
        <v>-2.0077382416868353E-4</v>
      </c>
      <c r="AQ240" s="58"/>
      <c r="AR240" s="58"/>
      <c r="AS240" s="58"/>
      <c r="AT240" s="58"/>
      <c r="AU240" s="58"/>
      <c r="AV240" s="58"/>
      <c r="AW240" s="58"/>
      <c r="AX240" s="71"/>
      <c r="AY240" s="58"/>
      <c r="AZ240" s="58"/>
      <c r="BA240" s="58"/>
      <c r="BB240" s="58">
        <f t="shared" si="19"/>
        <v>1</v>
      </c>
      <c r="BC240" s="58">
        <f t="shared" si="20"/>
        <v>4.0310092393669955E-8</v>
      </c>
      <c r="BD240" s="58" t="e">
        <f t="shared" si="21"/>
        <v>#N/A</v>
      </c>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58"/>
      <c r="DD240" s="58"/>
      <c r="DE240" s="58"/>
      <c r="DF240" s="58"/>
      <c r="DG240" s="58"/>
      <c r="DH240" s="58"/>
      <c r="DI240" s="58"/>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c r="EF240" s="58"/>
      <c r="EG240" s="58"/>
      <c r="EH240" s="58"/>
      <c r="EI240" s="58"/>
      <c r="EJ240" s="58"/>
      <c r="EK240" s="58"/>
      <c r="EL240" s="58"/>
      <c r="EM240" s="58"/>
      <c r="EN240" s="58"/>
    </row>
    <row r="241" spans="1:144" outlineLevel="1" x14ac:dyDescent="0.2">
      <c r="A241" s="16">
        <v>50</v>
      </c>
      <c r="B241" s="16">
        <v>0</v>
      </c>
      <c r="C241" s="1">
        <v>1.4709940017958128E-3</v>
      </c>
      <c r="D241" s="1">
        <f t="shared" si="13"/>
        <v>-1.4709940017958128E-3</v>
      </c>
      <c r="E241" s="1">
        <f t="shared" si="14"/>
        <v>2.9441539512696123E-3</v>
      </c>
      <c r="F241" s="1">
        <f t="shared" si="15"/>
        <v>-5.4260058526227305E-2</v>
      </c>
      <c r="G241" s="1">
        <f t="shared" si="16"/>
        <v>-3.8381779698306528E-2</v>
      </c>
      <c r="H241" s="1">
        <v>6.0508401088299147E-3</v>
      </c>
      <c r="I241" s="1">
        <f t="shared" si="17"/>
        <v>8.9681264422490435E-6</v>
      </c>
      <c r="J241" s="1">
        <f t="shared" si="18"/>
        <v>-3.8498430347893201E-2</v>
      </c>
      <c r="AQ241" s="58"/>
      <c r="AR241" s="58"/>
      <c r="AS241" s="58"/>
      <c r="AT241" s="58"/>
      <c r="AU241" s="58"/>
      <c r="AV241" s="58"/>
      <c r="AW241" s="58"/>
      <c r="AX241" s="71"/>
      <c r="AY241" s="58"/>
      <c r="AZ241" s="58"/>
      <c r="BA241" s="58"/>
      <c r="BB241" s="58">
        <f t="shared" si="19"/>
        <v>1</v>
      </c>
      <c r="BC241" s="58">
        <f t="shared" si="20"/>
        <v>1.4709940017958128E-3</v>
      </c>
      <c r="BD241" s="58" t="e">
        <f t="shared" si="21"/>
        <v>#N/A</v>
      </c>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c r="CB241" s="58"/>
      <c r="CC241" s="58"/>
      <c r="CD241" s="58"/>
      <c r="CE241" s="58"/>
      <c r="CF241" s="58"/>
      <c r="CG241" s="58"/>
      <c r="CH241" s="58"/>
      <c r="CI241" s="58"/>
      <c r="CJ241" s="58"/>
      <c r="CK241" s="58"/>
      <c r="CL241" s="58"/>
      <c r="CM241" s="58"/>
      <c r="CN241" s="58"/>
      <c r="CO241" s="58"/>
      <c r="CP241" s="58"/>
      <c r="CQ241" s="58"/>
      <c r="CR241" s="58"/>
      <c r="CS241" s="58"/>
      <c r="CT241" s="58"/>
      <c r="CU241" s="58"/>
      <c r="CV241" s="58"/>
      <c r="CW241" s="58"/>
      <c r="CX241" s="58"/>
      <c r="CY241" s="58"/>
      <c r="CZ241" s="58"/>
      <c r="DA241" s="58"/>
      <c r="DB241" s="58"/>
      <c r="DC241" s="58"/>
      <c r="DD241" s="58"/>
      <c r="DE241" s="58"/>
      <c r="DF241" s="58"/>
      <c r="DG241" s="58"/>
      <c r="DH241" s="58"/>
      <c r="DI241" s="58"/>
      <c r="DJ241" s="58"/>
      <c r="DK241" s="58"/>
      <c r="DL241" s="58"/>
      <c r="DM241" s="58"/>
      <c r="DN241" s="58"/>
      <c r="DO241" s="58"/>
      <c r="DP241" s="58"/>
      <c r="DQ241" s="58"/>
      <c r="DR241" s="58"/>
      <c r="DS241" s="58"/>
      <c r="DT241" s="58"/>
      <c r="DU241" s="58"/>
      <c r="DV241" s="58"/>
      <c r="DW241" s="58"/>
      <c r="DX241" s="58"/>
      <c r="DY241" s="58"/>
      <c r="DZ241" s="58"/>
      <c r="EA241" s="58"/>
      <c r="EB241" s="58"/>
      <c r="EC241" s="58"/>
      <c r="ED241" s="58"/>
      <c r="EE241" s="58"/>
      <c r="EF241" s="58"/>
      <c r="EG241" s="58"/>
      <c r="EH241" s="58"/>
      <c r="EI241" s="58"/>
      <c r="EJ241" s="58"/>
      <c r="EK241" s="58"/>
      <c r="EL241" s="58"/>
      <c r="EM241" s="58"/>
      <c r="EN241" s="58"/>
    </row>
    <row r="242" spans="1:144" outlineLevel="1" x14ac:dyDescent="0.2">
      <c r="A242" s="16">
        <v>51</v>
      </c>
      <c r="B242" s="16">
        <v>0</v>
      </c>
      <c r="C242" s="1">
        <v>7.1816065841996126E-4</v>
      </c>
      <c r="D242" s="1">
        <f t="shared" si="13"/>
        <v>-7.1816065841996126E-4</v>
      </c>
      <c r="E242" s="1">
        <f t="shared" si="14"/>
        <v>1.4368373186343548E-3</v>
      </c>
      <c r="F242" s="1">
        <f t="shared" si="15"/>
        <v>-3.7905637029792216E-2</v>
      </c>
      <c r="G242" s="1">
        <f t="shared" si="16"/>
        <v>-2.6808147713190015E-2</v>
      </c>
      <c r="H242" s="1">
        <v>2.7661777148224086E-3</v>
      </c>
      <c r="I242" s="1">
        <f t="shared" si="17"/>
        <v>1.9935020845824152E-6</v>
      </c>
      <c r="J242" s="1">
        <f t="shared" si="18"/>
        <v>-2.6845302864687476E-2</v>
      </c>
      <c r="AQ242" s="58"/>
      <c r="AR242" s="58"/>
      <c r="AS242" s="58"/>
      <c r="AT242" s="58"/>
      <c r="AU242" s="58"/>
      <c r="AV242" s="58"/>
      <c r="AW242" s="58"/>
      <c r="AX242" s="71"/>
      <c r="AY242" s="58"/>
      <c r="AZ242" s="58"/>
      <c r="BA242" s="58"/>
      <c r="BB242" s="58">
        <f t="shared" si="19"/>
        <v>1</v>
      </c>
      <c r="BC242" s="58">
        <f t="shared" si="20"/>
        <v>7.1816065841996126E-4</v>
      </c>
      <c r="BD242" s="58" t="e">
        <f t="shared" si="21"/>
        <v>#N/A</v>
      </c>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c r="CB242" s="58"/>
      <c r="CC242" s="58"/>
      <c r="CD242" s="58"/>
      <c r="CE242" s="58"/>
      <c r="CF242" s="58"/>
      <c r="CG242" s="58"/>
      <c r="CH242" s="58"/>
      <c r="CI242" s="58"/>
      <c r="CJ242" s="58"/>
      <c r="CK242" s="58"/>
      <c r="CL242" s="58"/>
      <c r="CM242" s="58"/>
      <c r="CN242" s="58"/>
      <c r="CO242" s="58"/>
      <c r="CP242" s="58"/>
      <c r="CQ242" s="58"/>
      <c r="CR242" s="58"/>
      <c r="CS242" s="58"/>
      <c r="CT242" s="58"/>
      <c r="CU242" s="58"/>
      <c r="CV242" s="58"/>
      <c r="CW242" s="58"/>
      <c r="CX242" s="58"/>
      <c r="CY242" s="58"/>
      <c r="CZ242" s="58"/>
      <c r="DA242" s="58"/>
      <c r="DB242" s="58"/>
      <c r="DC242" s="58"/>
      <c r="DD242" s="58"/>
      <c r="DE242" s="58"/>
      <c r="DF242" s="58"/>
      <c r="DG242" s="58"/>
      <c r="DH242" s="58"/>
      <c r="DI242" s="58"/>
      <c r="DJ242" s="58"/>
      <c r="DK242" s="58"/>
      <c r="DL242" s="58"/>
      <c r="DM242" s="58"/>
      <c r="DN242" s="58"/>
      <c r="DO242" s="58"/>
      <c r="DP242" s="58"/>
      <c r="DQ242" s="58"/>
      <c r="DR242" s="58"/>
      <c r="DS242" s="58"/>
      <c r="DT242" s="58"/>
      <c r="DU242" s="58"/>
      <c r="DV242" s="58"/>
      <c r="DW242" s="58"/>
      <c r="DX242" s="58"/>
      <c r="DY242" s="58"/>
      <c r="DZ242" s="58"/>
      <c r="EA242" s="58"/>
      <c r="EB242" s="58"/>
      <c r="EC242" s="58"/>
      <c r="ED242" s="58"/>
      <c r="EE242" s="58"/>
      <c r="EF242" s="58"/>
      <c r="EG242" s="58"/>
      <c r="EH242" s="58"/>
      <c r="EI242" s="58"/>
      <c r="EJ242" s="58"/>
      <c r="EK242" s="58"/>
      <c r="EL242" s="58"/>
      <c r="EM242" s="58"/>
      <c r="EN242" s="58"/>
    </row>
    <row r="243" spans="1:144" outlineLevel="1" x14ac:dyDescent="0.2">
      <c r="A243" s="16">
        <v>52</v>
      </c>
      <c r="B243" s="16">
        <v>0</v>
      </c>
      <c r="C243" s="1">
        <v>4.3520458965075596E-6</v>
      </c>
      <c r="D243" s="1">
        <f t="shared" si="13"/>
        <v>-4.3520458965075596E-6</v>
      </c>
      <c r="E243" s="1">
        <f t="shared" si="14"/>
        <v>8.7041107334953746E-6</v>
      </c>
      <c r="F243" s="1">
        <f t="shared" si="15"/>
        <v>-2.9502729930457917E-3</v>
      </c>
      <c r="G243" s="1">
        <f t="shared" si="16"/>
        <v>-2.0861603094904941E-3</v>
      </c>
      <c r="H243" s="1">
        <v>4.0876527124291536E-5</v>
      </c>
      <c r="I243" s="1">
        <f t="shared" si="17"/>
        <v>1.7790456847287023E-10</v>
      </c>
      <c r="J243" s="1">
        <f t="shared" si="18"/>
        <v>-2.0862029482919312E-3</v>
      </c>
      <c r="AQ243" s="58"/>
      <c r="AR243" s="58"/>
      <c r="AS243" s="58"/>
      <c r="AT243" s="58"/>
      <c r="AU243" s="58"/>
      <c r="AV243" s="58"/>
      <c r="AW243" s="58"/>
      <c r="AX243" s="71"/>
      <c r="AY243" s="58"/>
      <c r="AZ243" s="58"/>
      <c r="BA243" s="58"/>
      <c r="BB243" s="58">
        <f t="shared" si="19"/>
        <v>1</v>
      </c>
      <c r="BC243" s="58">
        <f t="shared" si="20"/>
        <v>4.3520458965075596E-6</v>
      </c>
      <c r="BD243" s="58" t="e">
        <f t="shared" si="21"/>
        <v>#N/A</v>
      </c>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58"/>
      <c r="CM243" s="58"/>
      <c r="CN243" s="58"/>
      <c r="CO243" s="58"/>
      <c r="CP243" s="58"/>
      <c r="CQ243" s="58"/>
      <c r="CR243" s="58"/>
      <c r="CS243" s="58"/>
      <c r="CT243" s="58"/>
      <c r="CU243" s="58"/>
      <c r="CV243" s="58"/>
      <c r="CW243" s="58"/>
      <c r="CX243" s="58"/>
      <c r="CY243" s="58"/>
      <c r="CZ243" s="58"/>
      <c r="DA243" s="58"/>
      <c r="DB243" s="58"/>
      <c r="DC243" s="58"/>
      <c r="DD243" s="58"/>
      <c r="DE243" s="58"/>
      <c r="DF243" s="58"/>
      <c r="DG243" s="58"/>
      <c r="DH243" s="58"/>
      <c r="DI243" s="58"/>
      <c r="DJ243" s="58"/>
      <c r="DK243" s="58"/>
      <c r="DL243" s="58"/>
      <c r="DM243" s="58"/>
      <c r="DN243" s="58"/>
      <c r="DO243" s="58"/>
      <c r="DP243" s="58"/>
      <c r="DQ243" s="58"/>
      <c r="DR243" s="58"/>
      <c r="DS243" s="58"/>
      <c r="DT243" s="58"/>
      <c r="DU243" s="58"/>
      <c r="DV243" s="58"/>
      <c r="DW243" s="58"/>
      <c r="DX243" s="58"/>
      <c r="DY243" s="58"/>
      <c r="DZ243" s="58"/>
      <c r="EA243" s="58"/>
      <c r="EB243" s="58"/>
      <c r="EC243" s="58"/>
      <c r="ED243" s="58"/>
      <c r="EE243" s="58"/>
      <c r="EF243" s="58"/>
      <c r="EG243" s="58"/>
      <c r="EH243" s="58"/>
      <c r="EI243" s="58"/>
      <c r="EJ243" s="58"/>
      <c r="EK243" s="58"/>
      <c r="EL243" s="58"/>
      <c r="EM243" s="58"/>
      <c r="EN243" s="58"/>
    </row>
    <row r="244" spans="1:144" outlineLevel="1" x14ac:dyDescent="0.2">
      <c r="A244" s="16">
        <v>53</v>
      </c>
      <c r="B244" s="16">
        <v>0</v>
      </c>
      <c r="C244" s="1">
        <v>2.5712764351208135E-2</v>
      </c>
      <c r="D244" s="1">
        <f t="shared" si="13"/>
        <v>-2.5712764351208135E-2</v>
      </c>
      <c r="E244" s="1">
        <f t="shared" si="14"/>
        <v>5.2098231369613147E-2</v>
      </c>
      <c r="F244" s="1">
        <f t="shared" si="15"/>
        <v>-0.22825036992218248</v>
      </c>
      <c r="G244" s="1">
        <f t="shared" si="16"/>
        <v>-0.162454175538638</v>
      </c>
      <c r="H244" s="1">
        <v>6.414475703160806E-2</v>
      </c>
      <c r="I244" s="1">
        <f t="shared" si="17"/>
        <v>1.8088986871914057E-3</v>
      </c>
      <c r="J244" s="1">
        <f t="shared" si="18"/>
        <v>-0.16792932393459462</v>
      </c>
      <c r="AQ244" s="58"/>
      <c r="AR244" s="58"/>
      <c r="AS244" s="58"/>
      <c r="AT244" s="58"/>
      <c r="AU244" s="58"/>
      <c r="AV244" s="58"/>
      <c r="AW244" s="58"/>
      <c r="AX244" s="71"/>
      <c r="AY244" s="58"/>
      <c r="AZ244" s="58"/>
      <c r="BA244" s="58"/>
      <c r="BB244" s="58">
        <f t="shared" si="19"/>
        <v>1</v>
      </c>
      <c r="BC244" s="58">
        <f t="shared" si="20"/>
        <v>2.5712764351208135E-2</v>
      </c>
      <c r="BD244" s="58" t="e">
        <f t="shared" si="21"/>
        <v>#N/A</v>
      </c>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c r="CH244" s="58"/>
      <c r="CI244" s="58"/>
      <c r="CJ244" s="58"/>
      <c r="CK244" s="58"/>
      <c r="CL244" s="58"/>
      <c r="CM244" s="58"/>
      <c r="CN244" s="58"/>
      <c r="CO244" s="58"/>
      <c r="CP244" s="58"/>
      <c r="CQ244" s="58"/>
      <c r="CR244" s="58"/>
      <c r="CS244" s="58"/>
      <c r="CT244" s="58"/>
      <c r="CU244" s="58"/>
      <c r="CV244" s="58"/>
      <c r="CW244" s="58"/>
      <c r="CX244" s="58"/>
      <c r="CY244" s="58"/>
      <c r="CZ244" s="58"/>
      <c r="DA244" s="58"/>
      <c r="DB244" s="58"/>
      <c r="DC244" s="58"/>
      <c r="DD244" s="58"/>
      <c r="DE244" s="58"/>
      <c r="DF244" s="58"/>
      <c r="DG244" s="58"/>
      <c r="DH244" s="58"/>
      <c r="DI244" s="58"/>
      <c r="DJ244" s="58"/>
      <c r="DK244" s="58"/>
      <c r="DL244" s="58"/>
      <c r="DM244" s="58"/>
      <c r="DN244" s="58"/>
      <c r="DO244" s="58"/>
      <c r="DP244" s="58"/>
      <c r="DQ244" s="58"/>
      <c r="DR244" s="58"/>
      <c r="DS244" s="58"/>
      <c r="DT244" s="58"/>
      <c r="DU244" s="58"/>
      <c r="DV244" s="58"/>
      <c r="DW244" s="58"/>
      <c r="DX244" s="58"/>
      <c r="DY244" s="58"/>
      <c r="DZ244" s="58"/>
      <c r="EA244" s="58"/>
      <c r="EB244" s="58"/>
      <c r="EC244" s="58"/>
      <c r="ED244" s="58"/>
      <c r="EE244" s="58"/>
      <c r="EF244" s="58"/>
      <c r="EG244" s="58"/>
      <c r="EH244" s="58"/>
      <c r="EI244" s="58"/>
      <c r="EJ244" s="58"/>
      <c r="EK244" s="58"/>
      <c r="EL244" s="58"/>
      <c r="EM244" s="58"/>
      <c r="EN244" s="58"/>
    </row>
    <row r="245" spans="1:144" outlineLevel="1" x14ac:dyDescent="0.2">
      <c r="A245" s="16">
        <v>54</v>
      </c>
      <c r="B245" s="16">
        <v>0</v>
      </c>
      <c r="C245" s="1">
        <v>9.1818861353494237E-4</v>
      </c>
      <c r="D245" s="1">
        <f t="shared" si="13"/>
        <v>-9.1818861353494237E-4</v>
      </c>
      <c r="E245" s="1">
        <f t="shared" si="14"/>
        <v>1.8372208138208448E-3</v>
      </c>
      <c r="F245" s="1">
        <f t="shared" si="15"/>
        <v>-4.2862813881275282E-2</v>
      </c>
      <c r="G245" s="1">
        <f t="shared" si="16"/>
        <v>-3.0315548134150005E-2</v>
      </c>
      <c r="H245" s="1">
        <v>3.2477581745140685E-3</v>
      </c>
      <c r="I245" s="1">
        <f t="shared" si="17"/>
        <v>2.9945206592519724E-6</v>
      </c>
      <c r="J245" s="1">
        <f t="shared" si="18"/>
        <v>-3.0364897156638253E-2</v>
      </c>
      <c r="AQ245" s="58"/>
      <c r="AR245" s="58"/>
      <c r="AS245" s="58"/>
      <c r="AT245" s="58"/>
      <c r="AU245" s="58"/>
      <c r="AV245" s="58"/>
      <c r="AW245" s="58"/>
      <c r="AX245" s="71"/>
      <c r="AY245" s="58"/>
      <c r="AZ245" s="58"/>
      <c r="BA245" s="58"/>
      <c r="BB245" s="58">
        <f t="shared" si="19"/>
        <v>1</v>
      </c>
      <c r="BC245" s="58">
        <f t="shared" si="20"/>
        <v>9.1818861353494237E-4</v>
      </c>
      <c r="BD245" s="58" t="e">
        <f t="shared" si="21"/>
        <v>#N/A</v>
      </c>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c r="CB245" s="58"/>
      <c r="CC245" s="58"/>
      <c r="CD245" s="58"/>
      <c r="CE245" s="58"/>
      <c r="CF245" s="58"/>
      <c r="CG245" s="58"/>
      <c r="CH245" s="58"/>
      <c r="CI245" s="58"/>
      <c r="CJ245" s="58"/>
      <c r="CK245" s="58"/>
      <c r="CL245" s="58"/>
      <c r="CM245" s="58"/>
      <c r="CN245" s="58"/>
      <c r="CO245" s="58"/>
      <c r="CP245" s="58"/>
      <c r="CQ245" s="58"/>
      <c r="CR245" s="58"/>
      <c r="CS245" s="58"/>
      <c r="CT245" s="58"/>
      <c r="CU245" s="58"/>
      <c r="CV245" s="58"/>
      <c r="CW245" s="58"/>
      <c r="CX245" s="58"/>
      <c r="CY245" s="58"/>
      <c r="CZ245" s="58"/>
      <c r="DA245" s="58"/>
      <c r="DB245" s="58"/>
      <c r="DC245" s="58"/>
      <c r="DD245" s="58"/>
      <c r="DE245" s="58"/>
      <c r="DF245" s="58"/>
      <c r="DG245" s="58"/>
      <c r="DH245" s="58"/>
      <c r="DI245" s="58"/>
      <c r="DJ245" s="58"/>
      <c r="DK245" s="58"/>
      <c r="DL245" s="58"/>
      <c r="DM245" s="58"/>
      <c r="DN245" s="58"/>
      <c r="DO245" s="58"/>
      <c r="DP245" s="58"/>
      <c r="DQ245" s="58"/>
      <c r="DR245" s="58"/>
      <c r="DS245" s="58"/>
      <c r="DT245" s="58"/>
      <c r="DU245" s="58"/>
      <c r="DV245" s="58"/>
      <c r="DW245" s="58"/>
      <c r="DX245" s="58"/>
      <c r="DY245" s="58"/>
      <c r="DZ245" s="58"/>
      <c r="EA245" s="58"/>
      <c r="EB245" s="58"/>
      <c r="EC245" s="58"/>
      <c r="ED245" s="58"/>
      <c r="EE245" s="58"/>
      <c r="EF245" s="58"/>
      <c r="EG245" s="58"/>
      <c r="EH245" s="58"/>
      <c r="EI245" s="58"/>
      <c r="EJ245" s="58"/>
      <c r="EK245" s="58"/>
      <c r="EL245" s="58"/>
      <c r="EM245" s="58"/>
      <c r="EN245" s="58"/>
    </row>
    <row r="246" spans="1:144" outlineLevel="1" x14ac:dyDescent="0.2">
      <c r="A246" s="16">
        <v>55</v>
      </c>
      <c r="B246" s="16">
        <v>0</v>
      </c>
      <c r="C246" s="1">
        <v>5.0270900909351788E-4</v>
      </c>
      <c r="D246" s="1">
        <f t="shared" si="13"/>
        <v>-5.0270900909351788E-4</v>
      </c>
      <c r="E246" s="1">
        <f t="shared" si="14"/>
        <v>1.005670819262059E-3</v>
      </c>
      <c r="F246" s="1">
        <f t="shared" si="15"/>
        <v>-3.1712313369763157E-2</v>
      </c>
      <c r="G246" s="1">
        <f t="shared" si="16"/>
        <v>-2.2426811020473333E-2</v>
      </c>
      <c r="H246" s="1">
        <v>2.0049705198041095E-3</v>
      </c>
      <c r="I246" s="1">
        <f t="shared" si="17"/>
        <v>1.0104496086218844E-6</v>
      </c>
      <c r="J246" s="1">
        <f t="shared" si="18"/>
        <v>-2.2449327432167005E-2</v>
      </c>
      <c r="AQ246" s="58"/>
      <c r="AR246" s="58"/>
      <c r="AS246" s="58"/>
      <c r="AT246" s="58"/>
      <c r="AU246" s="58"/>
      <c r="AV246" s="58"/>
      <c r="AW246" s="58"/>
      <c r="AX246" s="71"/>
      <c r="AY246" s="58"/>
      <c r="AZ246" s="58"/>
      <c r="BA246" s="58"/>
      <c r="BB246" s="58">
        <f t="shared" si="19"/>
        <v>1</v>
      </c>
      <c r="BC246" s="58">
        <f t="shared" si="20"/>
        <v>5.0270900909351788E-4</v>
      </c>
      <c r="BD246" s="58" t="e">
        <f t="shared" si="21"/>
        <v>#N/A</v>
      </c>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c r="CH246" s="58"/>
      <c r="CI246" s="58"/>
      <c r="CJ246" s="58"/>
      <c r="CK246" s="58"/>
      <c r="CL246" s="58"/>
      <c r="CM246" s="58"/>
      <c r="CN246" s="58"/>
      <c r="CO246" s="58"/>
      <c r="CP246" s="58"/>
      <c r="CQ246" s="58"/>
      <c r="CR246" s="58"/>
      <c r="CS246" s="58"/>
      <c r="CT246" s="58"/>
      <c r="CU246" s="58"/>
      <c r="CV246" s="58"/>
      <c r="CW246" s="58"/>
      <c r="CX246" s="58"/>
      <c r="CY246" s="58"/>
      <c r="CZ246" s="58"/>
      <c r="DA246" s="58"/>
      <c r="DB246" s="58"/>
      <c r="DC246" s="58"/>
      <c r="DD246" s="58"/>
      <c r="DE246" s="58"/>
      <c r="DF246" s="58"/>
      <c r="DG246" s="58"/>
      <c r="DH246" s="58"/>
      <c r="DI246" s="58"/>
      <c r="DJ246" s="58"/>
      <c r="DK246" s="58"/>
      <c r="DL246" s="58"/>
      <c r="DM246" s="58"/>
      <c r="DN246" s="58"/>
      <c r="DO246" s="58"/>
      <c r="DP246" s="58"/>
      <c r="DQ246" s="58"/>
      <c r="DR246" s="58"/>
      <c r="DS246" s="58"/>
      <c r="DT246" s="58"/>
      <c r="DU246" s="58"/>
      <c r="DV246" s="58"/>
      <c r="DW246" s="58"/>
      <c r="DX246" s="58"/>
      <c r="DY246" s="58"/>
      <c r="DZ246" s="58"/>
      <c r="EA246" s="58"/>
      <c r="EB246" s="58"/>
      <c r="EC246" s="58"/>
      <c r="ED246" s="58"/>
      <c r="EE246" s="58"/>
      <c r="EF246" s="58"/>
      <c r="EG246" s="58"/>
      <c r="EH246" s="58"/>
      <c r="EI246" s="58"/>
      <c r="EJ246" s="58"/>
      <c r="EK246" s="58"/>
      <c r="EL246" s="58"/>
      <c r="EM246" s="58"/>
      <c r="EN246" s="58"/>
    </row>
    <row r="247" spans="1:144" outlineLevel="1" x14ac:dyDescent="0.2">
      <c r="A247" s="16">
        <v>56</v>
      </c>
      <c r="B247" s="16">
        <v>0</v>
      </c>
      <c r="C247" s="1">
        <v>7.4117656991948616E-3</v>
      </c>
      <c r="D247" s="1">
        <f t="shared" si="13"/>
        <v>-7.4117656991948616E-3</v>
      </c>
      <c r="E247" s="1">
        <f t="shared" si="14"/>
        <v>1.4878738627021455E-2</v>
      </c>
      <c r="F247" s="1">
        <f t="shared" si="15"/>
        <v>-0.12197843509006605</v>
      </c>
      <c r="G247" s="1">
        <f t="shared" si="16"/>
        <v>-8.6412442218853275E-2</v>
      </c>
      <c r="H247" s="1">
        <v>1.1844144186758783E-2</v>
      </c>
      <c r="I247" s="1">
        <f t="shared" si="17"/>
        <v>8.9501599362370874E-5</v>
      </c>
      <c r="J247" s="1">
        <f t="shared" si="18"/>
        <v>-8.6928774117601748E-2</v>
      </c>
      <c r="AQ247" s="58"/>
      <c r="AR247" s="58"/>
      <c r="AS247" s="58"/>
      <c r="AT247" s="58"/>
      <c r="AU247" s="58"/>
      <c r="AV247" s="58"/>
      <c r="AW247" s="58"/>
      <c r="AX247" s="71"/>
      <c r="AY247" s="58"/>
      <c r="AZ247" s="58"/>
      <c r="BA247" s="58"/>
      <c r="BB247" s="58">
        <f t="shared" si="19"/>
        <v>1</v>
      </c>
      <c r="BC247" s="58">
        <f t="shared" si="20"/>
        <v>7.4117656991948616E-3</v>
      </c>
      <c r="BD247" s="58" t="e">
        <f t="shared" si="21"/>
        <v>#N/A</v>
      </c>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c r="CH247" s="58"/>
      <c r="CI247" s="58"/>
      <c r="CJ247" s="58"/>
      <c r="CK247" s="58"/>
      <c r="CL247" s="58"/>
      <c r="CM247" s="58"/>
      <c r="CN247" s="58"/>
      <c r="CO247" s="58"/>
      <c r="CP247" s="58"/>
      <c r="CQ247" s="58"/>
      <c r="CR247" s="58"/>
      <c r="CS247" s="58"/>
      <c r="CT247" s="58"/>
      <c r="CU247" s="58"/>
      <c r="CV247" s="58"/>
      <c r="CW247" s="58"/>
      <c r="CX247" s="58"/>
      <c r="CY247" s="58"/>
      <c r="CZ247" s="58"/>
      <c r="DA247" s="58"/>
      <c r="DB247" s="58"/>
      <c r="DC247" s="58"/>
      <c r="DD247" s="58"/>
      <c r="DE247" s="58"/>
      <c r="DF247" s="58"/>
      <c r="DG247" s="58"/>
      <c r="DH247" s="58"/>
      <c r="DI247" s="58"/>
      <c r="DJ247" s="58"/>
      <c r="DK247" s="58"/>
      <c r="DL247" s="58"/>
      <c r="DM247" s="58"/>
      <c r="DN247" s="58"/>
      <c r="DO247" s="58"/>
      <c r="DP247" s="58"/>
      <c r="DQ247" s="58"/>
      <c r="DR247" s="58"/>
      <c r="DS247" s="58"/>
      <c r="DT247" s="58"/>
      <c r="DU247" s="58"/>
      <c r="DV247" s="58"/>
      <c r="DW247" s="58"/>
      <c r="DX247" s="58"/>
      <c r="DY247" s="58"/>
      <c r="DZ247" s="58"/>
      <c r="EA247" s="58"/>
      <c r="EB247" s="58"/>
      <c r="EC247" s="58"/>
      <c r="ED247" s="58"/>
      <c r="EE247" s="58"/>
      <c r="EF247" s="58"/>
      <c r="EG247" s="58"/>
      <c r="EH247" s="58"/>
      <c r="EI247" s="58"/>
      <c r="EJ247" s="58"/>
      <c r="EK247" s="58"/>
      <c r="EL247" s="58"/>
      <c r="EM247" s="58"/>
      <c r="EN247" s="58"/>
    </row>
    <row r="248" spans="1:144" outlineLevel="1" x14ac:dyDescent="0.2">
      <c r="A248" s="16">
        <v>57</v>
      </c>
      <c r="B248" s="16">
        <v>0</v>
      </c>
      <c r="C248" s="1">
        <v>5.1039307642205534E-7</v>
      </c>
      <c r="D248" s="1">
        <f t="shared" si="13"/>
        <v>-5.1039307642205534E-7</v>
      </c>
      <c r="E248" s="1">
        <f t="shared" si="14"/>
        <v>1.0207864133541419E-6</v>
      </c>
      <c r="F248" s="1">
        <f t="shared" si="15"/>
        <v>-1.0103397514470774E-3</v>
      </c>
      <c r="G248" s="1">
        <f t="shared" si="16"/>
        <v>-7.1441818070600699E-4</v>
      </c>
      <c r="H248" s="1">
        <v>7.0824273914747926E-6</v>
      </c>
      <c r="I248" s="1">
        <f t="shared" si="17"/>
        <v>3.6148493517597316E-12</v>
      </c>
      <c r="J248" s="1">
        <f t="shared" si="18"/>
        <v>-7.1442071062689143E-4</v>
      </c>
      <c r="AQ248" s="58"/>
      <c r="AR248" s="58"/>
      <c r="AS248" s="58"/>
      <c r="AT248" s="58"/>
      <c r="AU248" s="58"/>
      <c r="AV248" s="58"/>
      <c r="AW248" s="58"/>
      <c r="AX248" s="71"/>
      <c r="AY248" s="58"/>
      <c r="AZ248" s="58"/>
      <c r="BA248" s="58"/>
      <c r="BB248" s="58">
        <f t="shared" si="19"/>
        <v>1</v>
      </c>
      <c r="BC248" s="58">
        <f t="shared" si="20"/>
        <v>5.1039307642205534E-7</v>
      </c>
      <c r="BD248" s="58" t="e">
        <f t="shared" si="21"/>
        <v>#N/A</v>
      </c>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c r="CO248" s="58"/>
      <c r="CP248" s="58"/>
      <c r="CQ248" s="58"/>
      <c r="CR248" s="58"/>
      <c r="CS248" s="58"/>
      <c r="CT248" s="58"/>
      <c r="CU248" s="58"/>
      <c r="CV248" s="58"/>
      <c r="CW248" s="58"/>
      <c r="CX248" s="58"/>
      <c r="CY248" s="58"/>
      <c r="CZ248" s="58"/>
      <c r="DA248" s="58"/>
      <c r="DB248" s="58"/>
      <c r="DC248" s="58"/>
      <c r="DD248" s="58"/>
      <c r="DE248" s="58"/>
      <c r="DF248" s="58"/>
      <c r="DG248" s="58"/>
      <c r="DH248" s="58"/>
      <c r="DI248" s="58"/>
      <c r="DJ248" s="58"/>
      <c r="DK248" s="58"/>
      <c r="DL248" s="58"/>
      <c r="DM248" s="58"/>
      <c r="DN248" s="58"/>
      <c r="DO248" s="58"/>
      <c r="DP248" s="58"/>
      <c r="DQ248" s="58"/>
      <c r="DR248" s="58"/>
      <c r="DS248" s="58"/>
      <c r="DT248" s="58"/>
      <c r="DU248" s="58"/>
      <c r="DV248" s="58"/>
      <c r="DW248" s="58"/>
      <c r="DX248" s="58"/>
      <c r="DY248" s="58"/>
      <c r="DZ248" s="58"/>
      <c r="EA248" s="58"/>
      <c r="EB248" s="58"/>
      <c r="EC248" s="58"/>
      <c r="ED248" s="58"/>
      <c r="EE248" s="58"/>
      <c r="EF248" s="58"/>
      <c r="EG248" s="58"/>
      <c r="EH248" s="58"/>
      <c r="EI248" s="58"/>
      <c r="EJ248" s="58"/>
      <c r="EK248" s="58"/>
      <c r="EL248" s="58"/>
      <c r="EM248" s="58"/>
      <c r="EN248" s="58"/>
    </row>
    <row r="249" spans="1:144" outlineLevel="1" x14ac:dyDescent="0.2">
      <c r="A249" s="16">
        <v>58</v>
      </c>
      <c r="B249" s="16">
        <v>0</v>
      </c>
      <c r="C249" s="1">
        <v>1.0321024216375664E-6</v>
      </c>
      <c r="D249" s="1">
        <f t="shared" si="13"/>
        <v>-1.0321024216375664E-6</v>
      </c>
      <c r="E249" s="1">
        <f t="shared" si="14"/>
        <v>2.0642059085584047E-6</v>
      </c>
      <c r="F249" s="1">
        <f t="shared" si="15"/>
        <v>-1.4367344600024058E-3</v>
      </c>
      <c r="G249" s="1">
        <f t="shared" si="16"/>
        <v>-1.0159249415552679E-3</v>
      </c>
      <c r="H249" s="1">
        <v>1.2778052245522846E-5</v>
      </c>
      <c r="I249" s="1">
        <f t="shared" si="17"/>
        <v>1.3188440800648815E-11</v>
      </c>
      <c r="J249" s="1">
        <f t="shared" si="18"/>
        <v>-1.0159314323884634E-3</v>
      </c>
      <c r="AQ249" s="58"/>
      <c r="AR249" s="58"/>
      <c r="AS249" s="58"/>
      <c r="AT249" s="58"/>
      <c r="AU249" s="58"/>
      <c r="AV249" s="58"/>
      <c r="AW249" s="58"/>
      <c r="AX249" s="71"/>
      <c r="AY249" s="58"/>
      <c r="AZ249" s="58"/>
      <c r="BA249" s="58"/>
      <c r="BB249" s="58">
        <f t="shared" si="19"/>
        <v>1</v>
      </c>
      <c r="BC249" s="58">
        <f t="shared" si="20"/>
        <v>1.0321024216375664E-6</v>
      </c>
      <c r="BD249" s="58" t="e">
        <f t="shared" si="21"/>
        <v>#N/A</v>
      </c>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c r="CO249" s="58"/>
      <c r="CP249" s="58"/>
      <c r="CQ249" s="58"/>
      <c r="CR249" s="58"/>
      <c r="CS249" s="58"/>
      <c r="CT249" s="58"/>
      <c r="CU249" s="58"/>
      <c r="CV249" s="58"/>
      <c r="CW249" s="58"/>
      <c r="CX249" s="58"/>
      <c r="CY249" s="58"/>
      <c r="CZ249" s="58"/>
      <c r="DA249" s="58"/>
      <c r="DB249" s="58"/>
      <c r="DC249" s="58"/>
      <c r="DD249" s="58"/>
      <c r="DE249" s="58"/>
      <c r="DF249" s="58"/>
      <c r="DG249" s="58"/>
      <c r="DH249" s="58"/>
      <c r="DI249" s="58"/>
      <c r="DJ249" s="58"/>
      <c r="DK249" s="58"/>
      <c r="DL249" s="58"/>
      <c r="DM249" s="58"/>
      <c r="DN249" s="58"/>
      <c r="DO249" s="58"/>
      <c r="DP249" s="58"/>
      <c r="DQ249" s="58"/>
      <c r="DR249" s="58"/>
      <c r="DS249" s="58"/>
      <c r="DT249" s="58"/>
      <c r="DU249" s="58"/>
      <c r="DV249" s="58"/>
      <c r="DW249" s="58"/>
      <c r="DX249" s="58"/>
      <c r="DY249" s="58"/>
      <c r="DZ249" s="58"/>
      <c r="EA249" s="58"/>
      <c r="EB249" s="58"/>
      <c r="EC249" s="58"/>
      <c r="ED249" s="58"/>
      <c r="EE249" s="58"/>
      <c r="EF249" s="58"/>
      <c r="EG249" s="58"/>
      <c r="EH249" s="58"/>
      <c r="EI249" s="58"/>
      <c r="EJ249" s="58"/>
      <c r="EK249" s="58"/>
      <c r="EL249" s="58"/>
      <c r="EM249" s="58"/>
      <c r="EN249" s="58"/>
    </row>
    <row r="250" spans="1:144" outlineLevel="1" x14ac:dyDescent="0.2">
      <c r="A250" s="16">
        <v>59</v>
      </c>
      <c r="B250" s="16">
        <v>0</v>
      </c>
      <c r="C250" s="1">
        <v>2.4985683696374436E-5</v>
      </c>
      <c r="D250" s="1">
        <f t="shared" si="13"/>
        <v>-2.4985683696374436E-5</v>
      </c>
      <c r="E250" s="1">
        <f t="shared" si="14"/>
        <v>4.9971991687633622E-5</v>
      </c>
      <c r="F250" s="1">
        <f t="shared" si="15"/>
        <v>-7.0690870476769222E-3</v>
      </c>
      <c r="G250" s="1">
        <f t="shared" si="16"/>
        <v>-4.9986306121139589E-3</v>
      </c>
      <c r="H250" s="1">
        <v>2.1813056413191387E-4</v>
      </c>
      <c r="I250" s="1">
        <f t="shared" si="17"/>
        <v>5.4514665903030512E-9</v>
      </c>
      <c r="J250" s="1">
        <f t="shared" si="18"/>
        <v>-4.9991758783776621E-3</v>
      </c>
      <c r="AQ250" s="58"/>
      <c r="AR250" s="58"/>
      <c r="AS250" s="58"/>
      <c r="AT250" s="58"/>
      <c r="AU250" s="58"/>
      <c r="AV250" s="58"/>
      <c r="AW250" s="58"/>
      <c r="AX250" s="71"/>
      <c r="AY250" s="58"/>
      <c r="AZ250" s="58"/>
      <c r="BA250" s="58"/>
      <c r="BB250" s="58">
        <f t="shared" si="19"/>
        <v>1</v>
      </c>
      <c r="BC250" s="58">
        <f t="shared" si="20"/>
        <v>2.4985683696374436E-5</v>
      </c>
      <c r="BD250" s="58" t="e">
        <f t="shared" si="21"/>
        <v>#N/A</v>
      </c>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c r="CB250" s="58"/>
      <c r="CC250" s="58"/>
      <c r="CD250" s="58"/>
      <c r="CE250" s="58"/>
      <c r="CF250" s="58"/>
      <c r="CG250" s="58"/>
      <c r="CH250" s="58"/>
      <c r="CI250" s="58"/>
      <c r="CJ250" s="58"/>
      <c r="CK250" s="58"/>
      <c r="CL250" s="58"/>
      <c r="CM250" s="58"/>
      <c r="CN250" s="58"/>
      <c r="CO250" s="58"/>
      <c r="CP250" s="58"/>
      <c r="CQ250" s="58"/>
      <c r="CR250" s="58"/>
      <c r="CS250" s="58"/>
      <c r="CT250" s="58"/>
      <c r="CU250" s="58"/>
      <c r="CV250" s="58"/>
      <c r="CW250" s="58"/>
      <c r="CX250" s="58"/>
      <c r="CY250" s="58"/>
      <c r="CZ250" s="58"/>
      <c r="DA250" s="58"/>
      <c r="DB250" s="58"/>
      <c r="DC250" s="58"/>
      <c r="DD250" s="58"/>
      <c r="DE250" s="58"/>
      <c r="DF250" s="58"/>
      <c r="DG250" s="58"/>
      <c r="DH250" s="58"/>
      <c r="DI250" s="58"/>
      <c r="DJ250" s="58"/>
      <c r="DK250" s="58"/>
      <c r="DL250" s="58"/>
      <c r="DM250" s="58"/>
      <c r="DN250" s="58"/>
      <c r="DO250" s="58"/>
      <c r="DP250" s="58"/>
      <c r="DQ250" s="58"/>
      <c r="DR250" s="58"/>
      <c r="DS250" s="58"/>
      <c r="DT250" s="58"/>
      <c r="DU250" s="58"/>
      <c r="DV250" s="58"/>
      <c r="DW250" s="58"/>
      <c r="DX250" s="58"/>
      <c r="DY250" s="58"/>
      <c r="DZ250" s="58"/>
      <c r="EA250" s="58"/>
      <c r="EB250" s="58"/>
      <c r="EC250" s="58"/>
      <c r="ED250" s="58"/>
      <c r="EE250" s="58"/>
      <c r="EF250" s="58"/>
      <c r="EG250" s="58"/>
      <c r="EH250" s="58"/>
      <c r="EI250" s="58"/>
      <c r="EJ250" s="58"/>
      <c r="EK250" s="58"/>
      <c r="EL250" s="58"/>
      <c r="EM250" s="58"/>
      <c r="EN250" s="58"/>
    </row>
    <row r="251" spans="1:144" outlineLevel="1" x14ac:dyDescent="0.2">
      <c r="A251" s="16">
        <v>60</v>
      </c>
      <c r="B251" s="16">
        <v>0</v>
      </c>
      <c r="C251" s="1">
        <v>7.0248287673309933E-5</v>
      </c>
      <c r="D251" s="1">
        <f t="shared" si="13"/>
        <v>-7.0248287673309933E-5</v>
      </c>
      <c r="E251" s="1">
        <f t="shared" si="14"/>
        <v>1.405015103999108E-4</v>
      </c>
      <c r="F251" s="1">
        <f t="shared" si="15"/>
        <v>-1.1853333303333321E-2</v>
      </c>
      <c r="G251" s="1">
        <f t="shared" si="16"/>
        <v>-8.3817195635453069E-3</v>
      </c>
      <c r="H251" s="1">
        <v>5.2529634753311824E-4</v>
      </c>
      <c r="I251" s="1">
        <f t="shared" si="17"/>
        <v>3.6923156960780713E-8</v>
      </c>
      <c r="J251" s="1">
        <f t="shared" si="18"/>
        <v>-8.3839218745691401E-3</v>
      </c>
      <c r="AQ251" s="58"/>
      <c r="AR251" s="58"/>
      <c r="AS251" s="58"/>
      <c r="AT251" s="58"/>
      <c r="AU251" s="58"/>
      <c r="AV251" s="58"/>
      <c r="AW251" s="58"/>
      <c r="AX251" s="71"/>
      <c r="AY251" s="58"/>
      <c r="AZ251" s="58"/>
      <c r="BA251" s="58"/>
      <c r="BB251" s="58">
        <f t="shared" si="19"/>
        <v>1</v>
      </c>
      <c r="BC251" s="58">
        <f t="shared" si="20"/>
        <v>7.0248287673309933E-5</v>
      </c>
      <c r="BD251" s="58" t="e">
        <f t="shared" si="21"/>
        <v>#N/A</v>
      </c>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c r="CB251" s="58"/>
      <c r="CC251" s="58"/>
      <c r="CD251" s="58"/>
      <c r="CE251" s="58"/>
      <c r="CF251" s="58"/>
      <c r="CG251" s="58"/>
      <c r="CH251" s="58"/>
      <c r="CI251" s="58"/>
      <c r="CJ251" s="58"/>
      <c r="CK251" s="58"/>
      <c r="CL251" s="58"/>
      <c r="CM251" s="58"/>
      <c r="CN251" s="58"/>
      <c r="CO251" s="58"/>
      <c r="CP251" s="58"/>
      <c r="CQ251" s="58"/>
      <c r="CR251" s="58"/>
      <c r="CS251" s="58"/>
      <c r="CT251" s="58"/>
      <c r="CU251" s="58"/>
      <c r="CV251" s="58"/>
      <c r="CW251" s="58"/>
      <c r="CX251" s="58"/>
      <c r="CY251" s="58"/>
      <c r="CZ251" s="58"/>
      <c r="DA251" s="58"/>
      <c r="DB251" s="58"/>
      <c r="DC251" s="58"/>
      <c r="DD251" s="58"/>
      <c r="DE251" s="58"/>
      <c r="DF251" s="58"/>
      <c r="DG251" s="58"/>
      <c r="DH251" s="58"/>
      <c r="DI251" s="58"/>
      <c r="DJ251" s="58"/>
      <c r="DK251" s="58"/>
      <c r="DL251" s="58"/>
      <c r="DM251" s="58"/>
      <c r="DN251" s="58"/>
      <c r="DO251" s="58"/>
      <c r="DP251" s="58"/>
      <c r="DQ251" s="58"/>
      <c r="DR251" s="58"/>
      <c r="DS251" s="58"/>
      <c r="DT251" s="58"/>
      <c r="DU251" s="58"/>
      <c r="DV251" s="58"/>
      <c r="DW251" s="58"/>
      <c r="DX251" s="58"/>
      <c r="DY251" s="58"/>
      <c r="DZ251" s="58"/>
      <c r="EA251" s="58"/>
      <c r="EB251" s="58"/>
      <c r="EC251" s="58"/>
      <c r="ED251" s="58"/>
      <c r="EE251" s="58"/>
      <c r="EF251" s="58"/>
      <c r="EG251" s="58"/>
      <c r="EH251" s="58"/>
      <c r="EI251" s="58"/>
      <c r="EJ251" s="58"/>
      <c r="EK251" s="58"/>
      <c r="EL251" s="58"/>
      <c r="EM251" s="58"/>
      <c r="EN251" s="58"/>
    </row>
    <row r="252" spans="1:144" outlineLevel="1" x14ac:dyDescent="0.2">
      <c r="A252" s="16">
        <v>61</v>
      </c>
      <c r="B252" s="16">
        <v>0</v>
      </c>
      <c r="C252" s="1">
        <v>4.0673082507391506E-4</v>
      </c>
      <c r="D252" s="1">
        <f t="shared" si="13"/>
        <v>-4.0673082507391506E-4</v>
      </c>
      <c r="E252" s="1">
        <f t="shared" si="14"/>
        <v>8.1362712498273915E-4</v>
      </c>
      <c r="F252" s="1">
        <f t="shared" si="15"/>
        <v>-2.852414985556518E-2</v>
      </c>
      <c r="G252" s="1">
        <f t="shared" si="16"/>
        <v>-2.0171671283035136E-2</v>
      </c>
      <c r="H252" s="1">
        <v>1.7447801525788122E-3</v>
      </c>
      <c r="I252" s="1">
        <f t="shared" si="17"/>
        <v>7.111854897222984E-7</v>
      </c>
      <c r="J252" s="1">
        <f t="shared" si="18"/>
        <v>-2.018929191033075E-2</v>
      </c>
      <c r="AQ252" s="58"/>
      <c r="AR252" s="58"/>
      <c r="AS252" s="58"/>
      <c r="AT252" s="58"/>
      <c r="AU252" s="58"/>
      <c r="AV252" s="58"/>
      <c r="AW252" s="58"/>
      <c r="AX252" s="71"/>
      <c r="AY252" s="58"/>
      <c r="AZ252" s="58"/>
      <c r="BA252" s="58"/>
      <c r="BB252" s="58">
        <f t="shared" si="19"/>
        <v>1</v>
      </c>
      <c r="BC252" s="58">
        <f t="shared" si="20"/>
        <v>4.0673082507391506E-4</v>
      </c>
      <c r="BD252" s="58" t="e">
        <f t="shared" si="21"/>
        <v>#N/A</v>
      </c>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c r="CB252" s="58"/>
      <c r="CC252" s="58"/>
      <c r="CD252" s="58"/>
      <c r="CE252" s="58"/>
      <c r="CF252" s="58"/>
      <c r="CG252" s="58"/>
      <c r="CH252" s="58"/>
      <c r="CI252" s="58"/>
      <c r="CJ252" s="58"/>
      <c r="CK252" s="58"/>
      <c r="CL252" s="58"/>
      <c r="CM252" s="58"/>
      <c r="CN252" s="58"/>
      <c r="CO252" s="58"/>
      <c r="CP252" s="58"/>
      <c r="CQ252" s="58"/>
      <c r="CR252" s="58"/>
      <c r="CS252" s="58"/>
      <c r="CT252" s="58"/>
      <c r="CU252" s="58"/>
      <c r="CV252" s="58"/>
      <c r="CW252" s="58"/>
      <c r="CX252" s="58"/>
      <c r="CY252" s="58"/>
      <c r="CZ252" s="58"/>
      <c r="DA252" s="58"/>
      <c r="DB252" s="58"/>
      <c r="DC252" s="58"/>
      <c r="DD252" s="58"/>
      <c r="DE252" s="58"/>
      <c r="DF252" s="58"/>
      <c r="DG252" s="58"/>
      <c r="DH252" s="58"/>
      <c r="DI252" s="58"/>
      <c r="DJ252" s="58"/>
      <c r="DK252" s="58"/>
      <c r="DL252" s="58"/>
      <c r="DM252" s="58"/>
      <c r="DN252" s="58"/>
      <c r="DO252" s="58"/>
      <c r="DP252" s="58"/>
      <c r="DQ252" s="58"/>
      <c r="DR252" s="58"/>
      <c r="DS252" s="58"/>
      <c r="DT252" s="58"/>
      <c r="DU252" s="58"/>
      <c r="DV252" s="58"/>
      <c r="DW252" s="58"/>
      <c r="DX252" s="58"/>
      <c r="DY252" s="58"/>
      <c r="DZ252" s="58"/>
      <c r="EA252" s="58"/>
      <c r="EB252" s="58"/>
      <c r="EC252" s="58"/>
      <c r="ED252" s="58"/>
      <c r="EE252" s="58"/>
      <c r="EF252" s="58"/>
      <c r="EG252" s="58"/>
      <c r="EH252" s="58"/>
      <c r="EI252" s="58"/>
      <c r="EJ252" s="58"/>
      <c r="EK252" s="58"/>
      <c r="EL252" s="58"/>
      <c r="EM252" s="58"/>
      <c r="EN252" s="58"/>
    </row>
    <row r="253" spans="1:144" outlineLevel="1" x14ac:dyDescent="0.2">
      <c r="A253" s="16">
        <v>62</v>
      </c>
      <c r="B253" s="16">
        <v>0</v>
      </c>
      <c r="C253" s="1">
        <v>1.3266574949406974E-5</v>
      </c>
      <c r="D253" s="1">
        <f t="shared" si="13"/>
        <v>-1.3266574949406974E-5</v>
      </c>
      <c r="E253" s="1">
        <f t="shared" si="14"/>
        <v>2.6533325902497631E-5</v>
      </c>
      <c r="F253" s="1">
        <f t="shared" si="15"/>
        <v>-5.1510509512620465E-3</v>
      </c>
      <c r="G253" s="1">
        <f t="shared" si="16"/>
        <v>-3.6423551383346514E-3</v>
      </c>
      <c r="H253" s="1">
        <v>1.2958280180308651E-4</v>
      </c>
      <c r="I253" s="1">
        <f t="shared" si="17"/>
        <v>1.7193655596176017E-9</v>
      </c>
      <c r="J253" s="1">
        <f t="shared" si="18"/>
        <v>-3.642591154564626E-3</v>
      </c>
      <c r="AQ253" s="58"/>
      <c r="AR253" s="58"/>
      <c r="AS253" s="58"/>
      <c r="AT253" s="58"/>
      <c r="AU253" s="58"/>
      <c r="AV253" s="58"/>
      <c r="AW253" s="58"/>
      <c r="AX253" s="71"/>
      <c r="AY253" s="58"/>
      <c r="AZ253" s="58"/>
      <c r="BA253" s="58"/>
      <c r="BB253" s="58">
        <f t="shared" si="19"/>
        <v>1</v>
      </c>
      <c r="BC253" s="58">
        <f t="shared" si="20"/>
        <v>1.3266574949406974E-5</v>
      </c>
      <c r="BD253" s="58" t="e">
        <f t="shared" si="21"/>
        <v>#N/A</v>
      </c>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c r="CH253" s="58"/>
      <c r="CI253" s="58"/>
      <c r="CJ253" s="58"/>
      <c r="CK253" s="58"/>
      <c r="CL253" s="58"/>
      <c r="CM253" s="58"/>
      <c r="CN253" s="58"/>
      <c r="CO253" s="58"/>
      <c r="CP253" s="58"/>
      <c r="CQ253" s="58"/>
      <c r="CR253" s="58"/>
      <c r="CS253" s="58"/>
      <c r="CT253" s="58"/>
      <c r="CU253" s="58"/>
      <c r="CV253" s="58"/>
      <c r="CW253" s="58"/>
      <c r="CX253" s="58"/>
      <c r="CY253" s="58"/>
      <c r="CZ253" s="58"/>
      <c r="DA253" s="58"/>
      <c r="DB253" s="58"/>
      <c r="DC253" s="58"/>
      <c r="DD253" s="58"/>
      <c r="DE253" s="58"/>
      <c r="DF253" s="58"/>
      <c r="DG253" s="58"/>
      <c r="DH253" s="58"/>
      <c r="DI253" s="58"/>
      <c r="DJ253" s="58"/>
      <c r="DK253" s="58"/>
      <c r="DL253" s="58"/>
      <c r="DM253" s="58"/>
      <c r="DN253" s="58"/>
      <c r="DO253" s="58"/>
      <c r="DP253" s="58"/>
      <c r="DQ253" s="58"/>
      <c r="DR253" s="58"/>
      <c r="DS253" s="58"/>
      <c r="DT253" s="58"/>
      <c r="DU253" s="58"/>
      <c r="DV253" s="58"/>
      <c r="DW253" s="58"/>
      <c r="DX253" s="58"/>
      <c r="DY253" s="58"/>
      <c r="DZ253" s="58"/>
      <c r="EA253" s="58"/>
      <c r="EB253" s="58"/>
      <c r="EC253" s="58"/>
      <c r="ED253" s="58"/>
      <c r="EE253" s="58"/>
      <c r="EF253" s="58"/>
      <c r="EG253" s="58"/>
      <c r="EH253" s="58"/>
      <c r="EI253" s="58"/>
      <c r="EJ253" s="58"/>
      <c r="EK253" s="58"/>
      <c r="EL253" s="58"/>
      <c r="EM253" s="58"/>
      <c r="EN253" s="58"/>
    </row>
    <row r="254" spans="1:144" outlineLevel="1" x14ac:dyDescent="0.2">
      <c r="A254" s="16">
        <v>63</v>
      </c>
      <c r="B254" s="16">
        <v>0</v>
      </c>
      <c r="C254" s="1">
        <v>2.0741234133965057E-5</v>
      </c>
      <c r="D254" s="1">
        <f t="shared" si="13"/>
        <v>-2.0741234133965057E-5</v>
      </c>
      <c r="E254" s="1">
        <f t="shared" si="14"/>
        <v>4.1482898472565289E-5</v>
      </c>
      <c r="F254" s="1">
        <f t="shared" si="15"/>
        <v>-6.4407218906396887E-3</v>
      </c>
      <c r="G254" s="1">
        <f t="shared" si="16"/>
        <v>-4.5543017402980114E-3</v>
      </c>
      <c r="H254" s="1">
        <v>1.6161086901730855E-4</v>
      </c>
      <c r="I254" s="1">
        <f t="shared" si="17"/>
        <v>3.3526202189915437E-9</v>
      </c>
      <c r="J254" s="1">
        <f t="shared" si="18"/>
        <v>-4.5546697972411228E-3</v>
      </c>
      <c r="AQ254" s="58"/>
      <c r="AR254" s="58"/>
      <c r="AS254" s="58"/>
      <c r="AT254" s="58"/>
      <c r="AU254" s="58"/>
      <c r="AV254" s="58"/>
      <c r="AW254" s="58"/>
      <c r="AX254" s="71"/>
      <c r="AY254" s="58"/>
      <c r="AZ254" s="58"/>
      <c r="BA254" s="58"/>
      <c r="BB254" s="58">
        <f t="shared" si="19"/>
        <v>1</v>
      </c>
      <c r="BC254" s="58">
        <f t="shared" si="20"/>
        <v>2.0741234133965057E-5</v>
      </c>
      <c r="BD254" s="58" t="e">
        <f t="shared" si="21"/>
        <v>#N/A</v>
      </c>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c r="CH254" s="58"/>
      <c r="CI254" s="58"/>
      <c r="CJ254" s="58"/>
      <c r="CK254" s="58"/>
      <c r="CL254" s="58"/>
      <c r="CM254" s="58"/>
      <c r="CN254" s="58"/>
      <c r="CO254" s="58"/>
      <c r="CP254" s="58"/>
      <c r="CQ254" s="58"/>
      <c r="CR254" s="58"/>
      <c r="CS254" s="58"/>
      <c r="CT254" s="58"/>
      <c r="CU254" s="58"/>
      <c r="CV254" s="58"/>
      <c r="CW254" s="58"/>
      <c r="CX254" s="58"/>
      <c r="CY254" s="58"/>
      <c r="CZ254" s="58"/>
      <c r="DA254" s="58"/>
      <c r="DB254" s="58"/>
      <c r="DC254" s="58"/>
      <c r="DD254" s="58"/>
      <c r="DE254" s="58"/>
      <c r="DF254" s="58"/>
      <c r="DG254" s="58"/>
      <c r="DH254" s="58"/>
      <c r="DI254" s="58"/>
      <c r="DJ254" s="58"/>
      <c r="DK254" s="58"/>
      <c r="DL254" s="58"/>
      <c r="DM254" s="58"/>
      <c r="DN254" s="58"/>
      <c r="DO254" s="58"/>
      <c r="DP254" s="58"/>
      <c r="DQ254" s="58"/>
      <c r="DR254" s="58"/>
      <c r="DS254" s="58"/>
      <c r="DT254" s="58"/>
      <c r="DU254" s="58"/>
      <c r="DV254" s="58"/>
      <c r="DW254" s="58"/>
      <c r="DX254" s="58"/>
      <c r="DY254" s="58"/>
      <c r="DZ254" s="58"/>
      <c r="EA254" s="58"/>
      <c r="EB254" s="58"/>
      <c r="EC254" s="58"/>
      <c r="ED254" s="58"/>
      <c r="EE254" s="58"/>
      <c r="EF254" s="58"/>
      <c r="EG254" s="58"/>
      <c r="EH254" s="58"/>
      <c r="EI254" s="58"/>
      <c r="EJ254" s="58"/>
      <c r="EK254" s="58"/>
      <c r="EL254" s="58"/>
      <c r="EM254" s="58"/>
      <c r="EN254" s="58"/>
    </row>
    <row r="255" spans="1:144" outlineLevel="1" x14ac:dyDescent="0.2">
      <c r="A255" s="16">
        <v>64</v>
      </c>
      <c r="B255" s="16">
        <v>1</v>
      </c>
      <c r="C255" s="1">
        <v>0.69211630990791151</v>
      </c>
      <c r="D255" s="1">
        <f t="shared" si="13"/>
        <v>0.30788369009208849</v>
      </c>
      <c r="E255" s="1">
        <f t="shared" si="14"/>
        <v>0.7360025191727384</v>
      </c>
      <c r="F255" s="1">
        <f t="shared" si="15"/>
        <v>0.85790589179276444</v>
      </c>
      <c r="G255" s="1">
        <f t="shared" si="16"/>
        <v>0.66696616021981447</v>
      </c>
      <c r="H255" s="1">
        <v>0.45092922386819861</v>
      </c>
      <c r="I255" s="1">
        <f t="shared" si="17"/>
        <v>0.36533194762200116</v>
      </c>
      <c r="J255" s="1">
        <f t="shared" si="18"/>
        <v>0.90009766497884236</v>
      </c>
      <c r="AQ255" s="58"/>
      <c r="AR255" s="58"/>
      <c r="AS255" s="58"/>
      <c r="AT255" s="58"/>
      <c r="AU255" s="58"/>
      <c r="AV255" s="58"/>
      <c r="AW255" s="58"/>
      <c r="AX255" s="71"/>
      <c r="AY255" s="58"/>
      <c r="AZ255" s="58"/>
      <c r="BA255" s="58"/>
      <c r="BB255" s="58">
        <f t="shared" si="19"/>
        <v>0</v>
      </c>
      <c r="BC255" s="58" t="e">
        <f t="shared" si="20"/>
        <v>#N/A</v>
      </c>
      <c r="BD255" s="58">
        <f t="shared" si="21"/>
        <v>0.69211630990791151</v>
      </c>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c r="CH255" s="58"/>
      <c r="CI255" s="58"/>
      <c r="CJ255" s="58"/>
      <c r="CK255" s="58"/>
      <c r="CL255" s="58"/>
      <c r="CM255" s="58"/>
      <c r="CN255" s="58"/>
      <c r="CO255" s="58"/>
      <c r="CP255" s="58"/>
      <c r="CQ255" s="58"/>
      <c r="CR255" s="58"/>
      <c r="CS255" s="58"/>
      <c r="CT255" s="58"/>
      <c r="CU255" s="58"/>
      <c r="CV255" s="58"/>
      <c r="CW255" s="58"/>
      <c r="CX255" s="58"/>
      <c r="CY255" s="58"/>
      <c r="CZ255" s="58"/>
      <c r="DA255" s="58"/>
      <c r="DB255" s="58"/>
      <c r="DC255" s="58"/>
      <c r="DD255" s="58"/>
      <c r="DE255" s="58"/>
      <c r="DF255" s="58"/>
      <c r="DG255" s="58"/>
      <c r="DH255" s="58"/>
      <c r="DI255" s="58"/>
      <c r="DJ255" s="58"/>
      <c r="DK255" s="58"/>
      <c r="DL255" s="58"/>
      <c r="DM255" s="58"/>
      <c r="DN255" s="58"/>
      <c r="DO255" s="58"/>
      <c r="DP255" s="58"/>
      <c r="DQ255" s="58"/>
      <c r="DR255" s="58"/>
      <c r="DS255" s="58"/>
      <c r="DT255" s="58"/>
      <c r="DU255" s="58"/>
      <c r="DV255" s="58"/>
      <c r="DW255" s="58"/>
      <c r="DX255" s="58"/>
      <c r="DY255" s="58"/>
      <c r="DZ255" s="58"/>
      <c r="EA255" s="58"/>
      <c r="EB255" s="58"/>
      <c r="EC255" s="58"/>
      <c r="ED255" s="58"/>
      <c r="EE255" s="58"/>
      <c r="EF255" s="58"/>
      <c r="EG255" s="58"/>
      <c r="EH255" s="58"/>
      <c r="EI255" s="58"/>
      <c r="EJ255" s="58"/>
      <c r="EK255" s="58"/>
      <c r="EL255" s="58"/>
      <c r="EM255" s="58"/>
      <c r="EN255" s="58"/>
    </row>
    <row r="256" spans="1:144" outlineLevel="1" x14ac:dyDescent="0.2">
      <c r="A256" s="16">
        <v>65</v>
      </c>
      <c r="B256" s="16">
        <v>0</v>
      </c>
      <c r="C256" s="1">
        <v>4.6737591049427112E-3</v>
      </c>
      <c r="D256" s="1">
        <f t="shared" si="13"/>
        <v>-4.6737591049427112E-3</v>
      </c>
      <c r="E256" s="1">
        <f t="shared" si="14"/>
        <v>9.3694305360038296E-3</v>
      </c>
      <c r="F256" s="1">
        <f t="shared" si="15"/>
        <v>-9.679581879401522E-2</v>
      </c>
      <c r="G256" s="1">
        <f t="shared" si="16"/>
        <v>-6.8525219461323908E-2</v>
      </c>
      <c r="H256" s="1">
        <v>1.044770129526798E-2</v>
      </c>
      <c r="I256" s="1">
        <f t="shared" si="17"/>
        <v>4.9577299362069337E-5</v>
      </c>
      <c r="J256" s="1">
        <f t="shared" si="18"/>
        <v>-6.8886014557271891E-2</v>
      </c>
      <c r="AQ256" s="58"/>
      <c r="AR256" s="58"/>
      <c r="AS256" s="58"/>
      <c r="AT256" s="58"/>
      <c r="AU256" s="58"/>
      <c r="AV256" s="58"/>
      <c r="AW256" s="58"/>
      <c r="AX256" s="71"/>
      <c r="AY256" s="58"/>
      <c r="AZ256" s="58"/>
      <c r="BA256" s="58"/>
      <c r="BB256" s="58">
        <f t="shared" si="19"/>
        <v>1</v>
      </c>
      <c r="BC256" s="58">
        <f t="shared" si="20"/>
        <v>4.6737591049427112E-3</v>
      </c>
      <c r="BD256" s="58" t="e">
        <f t="shared" si="21"/>
        <v>#N/A</v>
      </c>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c r="CO256" s="58"/>
      <c r="CP256" s="58"/>
      <c r="CQ256" s="58"/>
      <c r="CR256" s="58"/>
      <c r="CS256" s="58"/>
      <c r="CT256" s="58"/>
      <c r="CU256" s="58"/>
      <c r="CV256" s="58"/>
      <c r="CW256" s="58"/>
      <c r="CX256" s="58"/>
      <c r="CY256" s="58"/>
      <c r="CZ256" s="58"/>
      <c r="DA256" s="58"/>
      <c r="DB256" s="58"/>
      <c r="DC256" s="58"/>
      <c r="DD256" s="58"/>
      <c r="DE256" s="58"/>
      <c r="DF256" s="58"/>
      <c r="DG256" s="58"/>
      <c r="DH256" s="58"/>
      <c r="DI256" s="58"/>
      <c r="DJ256" s="58"/>
      <c r="DK256" s="58"/>
      <c r="DL256" s="58"/>
      <c r="DM256" s="58"/>
      <c r="DN256" s="58"/>
      <c r="DO256" s="58"/>
      <c r="DP256" s="58"/>
      <c r="DQ256" s="58"/>
      <c r="DR256" s="58"/>
      <c r="DS256" s="58"/>
      <c r="DT256" s="58"/>
      <c r="DU256" s="58"/>
      <c r="DV256" s="58"/>
      <c r="DW256" s="58"/>
      <c r="DX256" s="58"/>
      <c r="DY256" s="58"/>
      <c r="DZ256" s="58"/>
      <c r="EA256" s="58"/>
      <c r="EB256" s="58"/>
      <c r="EC256" s="58"/>
      <c r="ED256" s="58"/>
      <c r="EE256" s="58"/>
      <c r="EF256" s="58"/>
      <c r="EG256" s="58"/>
      <c r="EH256" s="58"/>
      <c r="EI256" s="58"/>
      <c r="EJ256" s="58"/>
      <c r="EK256" s="58"/>
      <c r="EL256" s="58"/>
      <c r="EM256" s="58"/>
      <c r="EN256" s="58"/>
    </row>
    <row r="257" spans="1:144" outlineLevel="1" x14ac:dyDescent="0.2">
      <c r="A257" s="16">
        <v>66</v>
      </c>
      <c r="B257" s="16">
        <v>0</v>
      </c>
      <c r="C257" s="1">
        <v>1.8152204825210606E-7</v>
      </c>
      <c r="D257" s="1">
        <f t="shared" ref="D257:D320" si="22">B257 - C257</f>
        <v>-1.8152204825210606E-7</v>
      </c>
      <c r="E257" s="1">
        <f t="shared" ref="E257:E320" si="23">2*IF(B257=1,LN(1/C257),LN(1/(1-C257)))</f>
        <v>3.6304412933789997E-7</v>
      </c>
      <c r="F257" s="1">
        <f t="shared" ref="F257:F320" si="24">SQRT(E257)*SIGN(D257)</f>
        <v>-6.0253143431517324E-4</v>
      </c>
      <c r="G257" s="1">
        <f t="shared" ref="G257:G320" si="25">D257/(SQRT(C257*(1-C257)))</f>
        <v>-4.2605408248527093E-4</v>
      </c>
      <c r="H257" s="1">
        <v>2.9641975294781274E-6</v>
      </c>
      <c r="I257" s="1">
        <f t="shared" ref="I257:I320" si="26">G257^2*H257/(1-H257)</f>
        <v>5.380688995882843E-13</v>
      </c>
      <c r="J257" s="1">
        <f t="shared" ref="J257:J320" si="27">G257/SQRT(1-H257)</f>
        <v>-4.260547139409041E-4</v>
      </c>
      <c r="AQ257" s="58"/>
      <c r="AR257" s="58"/>
      <c r="AS257" s="58"/>
      <c r="AT257" s="58"/>
      <c r="AU257" s="58"/>
      <c r="AV257" s="58"/>
      <c r="AW257" s="58"/>
      <c r="AX257" s="71"/>
      <c r="AY257" s="58"/>
      <c r="AZ257" s="58"/>
      <c r="BA257" s="58"/>
      <c r="BB257" s="58">
        <f t="shared" ref="BB257:BB320" si="28">1-B257</f>
        <v>1</v>
      </c>
      <c r="BC257" s="58">
        <f t="shared" ref="BC257:BC320" si="29">IF(B257=0,C257,NA())</f>
        <v>1.8152204825210606E-7</v>
      </c>
      <c r="BD257" s="58" t="e">
        <f t="shared" ref="BD257:BD320" si="30">IF(B257=1,C257,NA())</f>
        <v>#N/A</v>
      </c>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c r="CO257" s="58"/>
      <c r="CP257" s="58"/>
      <c r="CQ257" s="58"/>
      <c r="CR257" s="58"/>
      <c r="CS257" s="58"/>
      <c r="CT257" s="58"/>
      <c r="CU257" s="58"/>
      <c r="CV257" s="58"/>
      <c r="CW257" s="58"/>
      <c r="CX257" s="58"/>
      <c r="CY257" s="58"/>
      <c r="CZ257" s="58"/>
      <c r="DA257" s="58"/>
      <c r="DB257" s="58"/>
      <c r="DC257" s="58"/>
      <c r="DD257" s="58"/>
      <c r="DE257" s="58"/>
      <c r="DF257" s="58"/>
      <c r="DG257" s="58"/>
      <c r="DH257" s="58"/>
      <c r="DI257" s="58"/>
      <c r="DJ257" s="58"/>
      <c r="DK257" s="58"/>
      <c r="DL257" s="58"/>
      <c r="DM257" s="58"/>
      <c r="DN257" s="58"/>
      <c r="DO257" s="58"/>
      <c r="DP257" s="58"/>
      <c r="DQ257" s="58"/>
      <c r="DR257" s="58"/>
      <c r="DS257" s="58"/>
      <c r="DT257" s="58"/>
      <c r="DU257" s="58"/>
      <c r="DV257" s="58"/>
      <c r="DW257" s="58"/>
      <c r="DX257" s="58"/>
      <c r="DY257" s="58"/>
      <c r="DZ257" s="58"/>
      <c r="EA257" s="58"/>
      <c r="EB257" s="58"/>
      <c r="EC257" s="58"/>
      <c r="ED257" s="58"/>
      <c r="EE257" s="58"/>
      <c r="EF257" s="58"/>
      <c r="EG257" s="58"/>
      <c r="EH257" s="58"/>
      <c r="EI257" s="58"/>
      <c r="EJ257" s="58"/>
      <c r="EK257" s="58"/>
      <c r="EL257" s="58"/>
      <c r="EM257" s="58"/>
      <c r="EN257" s="58"/>
    </row>
    <row r="258" spans="1:144" outlineLevel="1" x14ac:dyDescent="0.2">
      <c r="A258" s="16">
        <v>67</v>
      </c>
      <c r="B258" s="16">
        <v>0</v>
      </c>
      <c r="C258" s="1">
        <v>2.1228660387542114E-7</v>
      </c>
      <c r="D258" s="1">
        <f t="shared" si="22"/>
        <v>-2.1228660387542114E-7</v>
      </c>
      <c r="E258" s="1">
        <f t="shared" si="23"/>
        <v>4.2457325278688915E-7</v>
      </c>
      <c r="F258" s="1">
        <f t="shared" si="24"/>
        <v>-6.5159285814601214E-4</v>
      </c>
      <c r="G258" s="1">
        <f t="shared" si="25"/>
        <v>-4.6074575303634962E-4</v>
      </c>
      <c r="H258" s="1">
        <v>3.2944837137083873E-6</v>
      </c>
      <c r="I258" s="1">
        <f t="shared" si="26"/>
        <v>6.9937721166079619E-13</v>
      </c>
      <c r="J258" s="1">
        <f t="shared" si="27"/>
        <v>-4.6074651199791471E-4</v>
      </c>
      <c r="AQ258" s="58"/>
      <c r="AR258" s="58"/>
      <c r="AS258" s="58"/>
      <c r="AT258" s="58"/>
      <c r="AU258" s="58"/>
      <c r="AV258" s="58"/>
      <c r="AW258" s="58"/>
      <c r="AX258" s="71"/>
      <c r="AY258" s="58"/>
      <c r="AZ258" s="58"/>
      <c r="BA258" s="58"/>
      <c r="BB258" s="58">
        <f t="shared" si="28"/>
        <v>1</v>
      </c>
      <c r="BC258" s="58">
        <f t="shared" si="29"/>
        <v>2.1228660387542114E-7</v>
      </c>
      <c r="BD258" s="58" t="e">
        <f t="shared" si="30"/>
        <v>#N/A</v>
      </c>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c r="CJ258" s="58"/>
      <c r="CK258" s="58"/>
      <c r="CL258" s="58"/>
      <c r="CM258" s="58"/>
      <c r="CN258" s="58"/>
      <c r="CO258" s="58"/>
      <c r="CP258" s="58"/>
      <c r="CQ258" s="58"/>
      <c r="CR258" s="58"/>
      <c r="CS258" s="58"/>
      <c r="CT258" s="58"/>
      <c r="CU258" s="58"/>
      <c r="CV258" s="58"/>
      <c r="CW258" s="58"/>
      <c r="CX258" s="58"/>
      <c r="CY258" s="58"/>
      <c r="CZ258" s="58"/>
      <c r="DA258" s="58"/>
      <c r="DB258" s="58"/>
      <c r="DC258" s="58"/>
      <c r="DD258" s="58"/>
      <c r="DE258" s="58"/>
      <c r="DF258" s="58"/>
      <c r="DG258" s="58"/>
      <c r="DH258" s="58"/>
      <c r="DI258" s="58"/>
      <c r="DJ258" s="58"/>
      <c r="DK258" s="58"/>
      <c r="DL258" s="58"/>
      <c r="DM258" s="58"/>
      <c r="DN258" s="58"/>
      <c r="DO258" s="58"/>
      <c r="DP258" s="58"/>
      <c r="DQ258" s="58"/>
      <c r="DR258" s="58"/>
      <c r="DS258" s="58"/>
      <c r="DT258" s="58"/>
      <c r="DU258" s="58"/>
      <c r="DV258" s="58"/>
      <c r="DW258" s="58"/>
      <c r="DX258" s="58"/>
      <c r="DY258" s="58"/>
      <c r="DZ258" s="58"/>
      <c r="EA258" s="58"/>
      <c r="EB258" s="58"/>
      <c r="EC258" s="58"/>
      <c r="ED258" s="58"/>
      <c r="EE258" s="58"/>
      <c r="EF258" s="58"/>
      <c r="EG258" s="58"/>
      <c r="EH258" s="58"/>
      <c r="EI258" s="58"/>
      <c r="EJ258" s="58"/>
      <c r="EK258" s="58"/>
      <c r="EL258" s="58"/>
      <c r="EM258" s="58"/>
      <c r="EN258" s="58"/>
    </row>
    <row r="259" spans="1:144" outlineLevel="1" x14ac:dyDescent="0.2">
      <c r="A259" s="16">
        <v>68</v>
      </c>
      <c r="B259" s="16">
        <v>0</v>
      </c>
      <c r="C259" s="1">
        <v>6.7356210737367224E-5</v>
      </c>
      <c r="D259" s="1">
        <f t="shared" si="22"/>
        <v>-6.7356210737367224E-5</v>
      </c>
      <c r="E259" s="1">
        <f t="shared" si="23"/>
        <v>1.3471695853746549E-4</v>
      </c>
      <c r="F259" s="1">
        <f t="shared" si="24"/>
        <v>-1.1606763482447012E-2</v>
      </c>
      <c r="G259" s="1">
        <f t="shared" si="25"/>
        <v>-8.2073593744942316E-3</v>
      </c>
      <c r="H259" s="1">
        <v>4.872373524120768E-4</v>
      </c>
      <c r="I259" s="1">
        <f t="shared" si="26"/>
        <v>3.2836671717305321E-8</v>
      </c>
      <c r="J259" s="1">
        <f t="shared" si="27"/>
        <v>-8.2093595714778905E-3</v>
      </c>
      <c r="AQ259" s="58"/>
      <c r="AR259" s="58"/>
      <c r="AS259" s="58"/>
      <c r="AT259" s="58"/>
      <c r="AU259" s="58"/>
      <c r="AV259" s="58"/>
      <c r="AW259" s="58"/>
      <c r="AX259" s="71"/>
      <c r="AY259" s="58"/>
      <c r="AZ259" s="58"/>
      <c r="BA259" s="58"/>
      <c r="BB259" s="58">
        <f t="shared" si="28"/>
        <v>1</v>
      </c>
      <c r="BC259" s="58">
        <f t="shared" si="29"/>
        <v>6.7356210737367224E-5</v>
      </c>
      <c r="BD259" s="58" t="e">
        <f t="shared" si="30"/>
        <v>#N/A</v>
      </c>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c r="CB259" s="58"/>
      <c r="CC259" s="58"/>
      <c r="CD259" s="58"/>
      <c r="CE259" s="58"/>
      <c r="CF259" s="58"/>
      <c r="CG259" s="58"/>
      <c r="CH259" s="58"/>
      <c r="CI259" s="58"/>
      <c r="CJ259" s="58"/>
      <c r="CK259" s="58"/>
      <c r="CL259" s="58"/>
      <c r="CM259" s="58"/>
      <c r="CN259" s="58"/>
      <c r="CO259" s="58"/>
      <c r="CP259" s="58"/>
      <c r="CQ259" s="58"/>
      <c r="CR259" s="58"/>
      <c r="CS259" s="58"/>
      <c r="CT259" s="58"/>
      <c r="CU259" s="58"/>
      <c r="CV259" s="58"/>
      <c r="CW259" s="58"/>
      <c r="CX259" s="58"/>
      <c r="CY259" s="58"/>
      <c r="CZ259" s="58"/>
      <c r="DA259" s="58"/>
      <c r="DB259" s="58"/>
      <c r="DC259" s="58"/>
      <c r="DD259" s="58"/>
      <c r="DE259" s="58"/>
      <c r="DF259" s="58"/>
      <c r="DG259" s="58"/>
      <c r="DH259" s="58"/>
      <c r="DI259" s="58"/>
      <c r="DJ259" s="58"/>
      <c r="DK259" s="58"/>
      <c r="DL259" s="58"/>
      <c r="DM259" s="58"/>
      <c r="DN259" s="58"/>
      <c r="DO259" s="58"/>
      <c r="DP259" s="58"/>
      <c r="DQ259" s="58"/>
      <c r="DR259" s="58"/>
      <c r="DS259" s="58"/>
      <c r="DT259" s="58"/>
      <c r="DU259" s="58"/>
      <c r="DV259" s="58"/>
      <c r="DW259" s="58"/>
      <c r="DX259" s="58"/>
      <c r="DY259" s="58"/>
      <c r="DZ259" s="58"/>
      <c r="EA259" s="58"/>
      <c r="EB259" s="58"/>
      <c r="EC259" s="58"/>
      <c r="ED259" s="58"/>
      <c r="EE259" s="58"/>
      <c r="EF259" s="58"/>
      <c r="EG259" s="58"/>
      <c r="EH259" s="58"/>
      <c r="EI259" s="58"/>
      <c r="EJ259" s="58"/>
      <c r="EK259" s="58"/>
      <c r="EL259" s="58"/>
      <c r="EM259" s="58"/>
      <c r="EN259" s="58"/>
    </row>
    <row r="260" spans="1:144" outlineLevel="1" x14ac:dyDescent="0.2">
      <c r="A260" s="16">
        <v>69</v>
      </c>
      <c r="B260" s="16">
        <v>0</v>
      </c>
      <c r="C260" s="1">
        <v>2.0171687958945392E-3</v>
      </c>
      <c r="D260" s="1">
        <f t="shared" si="22"/>
        <v>-2.0171687958945392E-3</v>
      </c>
      <c r="E260" s="1">
        <f t="shared" si="23"/>
        <v>4.0384120418980552E-3</v>
      </c>
      <c r="F260" s="1">
        <f t="shared" si="24"/>
        <v>-6.3548501492152076E-2</v>
      </c>
      <c r="G260" s="1">
        <f t="shared" si="25"/>
        <v>-4.4958269431049809E-2</v>
      </c>
      <c r="H260" s="1">
        <v>1.5896504930822772E-2</v>
      </c>
      <c r="I260" s="1">
        <f t="shared" si="26"/>
        <v>3.2649763984341615E-5</v>
      </c>
      <c r="J260" s="1">
        <f t="shared" si="27"/>
        <v>-4.5319926679322962E-2</v>
      </c>
      <c r="AQ260" s="58"/>
      <c r="AR260" s="58"/>
      <c r="AS260" s="58"/>
      <c r="AT260" s="58"/>
      <c r="AU260" s="58"/>
      <c r="AV260" s="58"/>
      <c r="AW260" s="58"/>
      <c r="AX260" s="71"/>
      <c r="AY260" s="58"/>
      <c r="AZ260" s="58"/>
      <c r="BA260" s="58"/>
      <c r="BB260" s="58">
        <f t="shared" si="28"/>
        <v>1</v>
      </c>
      <c r="BC260" s="58">
        <f t="shared" si="29"/>
        <v>2.0171687958945392E-3</v>
      </c>
      <c r="BD260" s="58" t="e">
        <f t="shared" si="30"/>
        <v>#N/A</v>
      </c>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c r="CH260" s="58"/>
      <c r="CI260" s="58"/>
      <c r="CJ260" s="58"/>
      <c r="CK260" s="58"/>
      <c r="CL260" s="58"/>
      <c r="CM260" s="58"/>
      <c r="CN260" s="58"/>
      <c r="CO260" s="58"/>
      <c r="CP260" s="58"/>
      <c r="CQ260" s="58"/>
      <c r="CR260" s="58"/>
      <c r="CS260" s="58"/>
      <c r="CT260" s="58"/>
      <c r="CU260" s="58"/>
      <c r="CV260" s="58"/>
      <c r="CW260" s="58"/>
      <c r="CX260" s="58"/>
      <c r="CY260" s="58"/>
      <c r="CZ260" s="58"/>
      <c r="DA260" s="58"/>
      <c r="DB260" s="58"/>
      <c r="DC260" s="58"/>
      <c r="DD260" s="58"/>
      <c r="DE260" s="58"/>
      <c r="DF260" s="58"/>
      <c r="DG260" s="58"/>
      <c r="DH260" s="58"/>
      <c r="DI260" s="58"/>
      <c r="DJ260" s="58"/>
      <c r="DK260" s="58"/>
      <c r="DL260" s="58"/>
      <c r="DM260" s="58"/>
      <c r="DN260" s="58"/>
      <c r="DO260" s="58"/>
      <c r="DP260" s="58"/>
      <c r="DQ260" s="58"/>
      <c r="DR260" s="58"/>
      <c r="DS260" s="58"/>
      <c r="DT260" s="58"/>
      <c r="DU260" s="58"/>
      <c r="DV260" s="58"/>
      <c r="DW260" s="58"/>
      <c r="DX260" s="58"/>
      <c r="DY260" s="58"/>
      <c r="DZ260" s="58"/>
      <c r="EA260" s="58"/>
      <c r="EB260" s="58"/>
      <c r="EC260" s="58"/>
      <c r="ED260" s="58"/>
      <c r="EE260" s="58"/>
      <c r="EF260" s="58"/>
      <c r="EG260" s="58"/>
      <c r="EH260" s="58"/>
      <c r="EI260" s="58"/>
      <c r="EJ260" s="58"/>
      <c r="EK260" s="58"/>
      <c r="EL260" s="58"/>
      <c r="EM260" s="58"/>
      <c r="EN260" s="58"/>
    </row>
    <row r="261" spans="1:144" outlineLevel="1" x14ac:dyDescent="0.2">
      <c r="A261" s="16">
        <v>70</v>
      </c>
      <c r="B261" s="16">
        <v>1</v>
      </c>
      <c r="C261" s="1">
        <v>0.37043983022439148</v>
      </c>
      <c r="D261" s="1">
        <f t="shared" si="22"/>
        <v>0.62956016977560858</v>
      </c>
      <c r="E261" s="1">
        <f t="shared" si="23"/>
        <v>1.9861284979763096</v>
      </c>
      <c r="F261" s="1">
        <f t="shared" si="24"/>
        <v>1.4093007124018315</v>
      </c>
      <c r="G261" s="1">
        <f t="shared" si="25"/>
        <v>1.3036463219026799</v>
      </c>
      <c r="H261" s="1">
        <v>0.29599491260675992</v>
      </c>
      <c r="I261" s="1">
        <f t="shared" si="26"/>
        <v>0.71454242003049706</v>
      </c>
      <c r="J261" s="1">
        <f t="shared" si="27"/>
        <v>1.5537168830391472</v>
      </c>
      <c r="AQ261" s="58"/>
      <c r="AR261" s="58"/>
      <c r="AS261" s="58"/>
      <c r="AT261" s="58"/>
      <c r="AU261" s="58"/>
      <c r="AV261" s="58"/>
      <c r="AW261" s="58"/>
      <c r="AX261" s="71"/>
      <c r="AY261" s="58"/>
      <c r="AZ261" s="58"/>
      <c r="BA261" s="58"/>
      <c r="BB261" s="58">
        <f t="shared" si="28"/>
        <v>0</v>
      </c>
      <c r="BC261" s="58" t="e">
        <f t="shared" si="29"/>
        <v>#N/A</v>
      </c>
      <c r="BD261" s="58">
        <f t="shared" si="30"/>
        <v>0.37043983022439148</v>
      </c>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c r="CB261" s="58"/>
      <c r="CC261" s="58"/>
      <c r="CD261" s="58"/>
      <c r="CE261" s="58"/>
      <c r="CF261" s="58"/>
      <c r="CG261" s="58"/>
      <c r="CH261" s="58"/>
      <c r="CI261" s="58"/>
      <c r="CJ261" s="58"/>
      <c r="CK261" s="58"/>
      <c r="CL261" s="58"/>
      <c r="CM261" s="58"/>
      <c r="CN261" s="58"/>
      <c r="CO261" s="58"/>
      <c r="CP261" s="58"/>
      <c r="CQ261" s="58"/>
      <c r="CR261" s="58"/>
      <c r="CS261" s="58"/>
      <c r="CT261" s="58"/>
      <c r="CU261" s="58"/>
      <c r="CV261" s="58"/>
      <c r="CW261" s="58"/>
      <c r="CX261" s="58"/>
      <c r="CY261" s="58"/>
      <c r="CZ261" s="58"/>
      <c r="DA261" s="58"/>
      <c r="DB261" s="58"/>
      <c r="DC261" s="58"/>
      <c r="DD261" s="58"/>
      <c r="DE261" s="58"/>
      <c r="DF261" s="58"/>
      <c r="DG261" s="58"/>
      <c r="DH261" s="58"/>
      <c r="DI261" s="58"/>
      <c r="DJ261" s="58"/>
      <c r="DK261" s="58"/>
      <c r="DL261" s="58"/>
      <c r="DM261" s="58"/>
      <c r="DN261" s="58"/>
      <c r="DO261" s="58"/>
      <c r="DP261" s="58"/>
      <c r="DQ261" s="58"/>
      <c r="DR261" s="58"/>
      <c r="DS261" s="58"/>
      <c r="DT261" s="58"/>
      <c r="DU261" s="58"/>
      <c r="DV261" s="58"/>
      <c r="DW261" s="58"/>
      <c r="DX261" s="58"/>
      <c r="DY261" s="58"/>
      <c r="DZ261" s="58"/>
      <c r="EA261" s="58"/>
      <c r="EB261" s="58"/>
      <c r="EC261" s="58"/>
      <c r="ED261" s="58"/>
      <c r="EE261" s="58"/>
      <c r="EF261" s="58"/>
      <c r="EG261" s="58"/>
      <c r="EH261" s="58"/>
      <c r="EI261" s="58"/>
      <c r="EJ261" s="58"/>
      <c r="EK261" s="58"/>
      <c r="EL261" s="58"/>
      <c r="EM261" s="58"/>
      <c r="EN261" s="58"/>
    </row>
    <row r="262" spans="1:144" outlineLevel="1" x14ac:dyDescent="0.2">
      <c r="A262" s="16">
        <v>71</v>
      </c>
      <c r="B262" s="16">
        <v>0</v>
      </c>
      <c r="C262" s="1">
        <v>4.0517969379643085E-3</v>
      </c>
      <c r="D262" s="1">
        <f t="shared" si="22"/>
        <v>-4.0517969379643085E-3</v>
      </c>
      <c r="E262" s="1">
        <f t="shared" si="23"/>
        <v>8.1200554152778461E-3</v>
      </c>
      <c r="F262" s="1">
        <f t="shared" si="24"/>
        <v>-9.0111350091305623E-2</v>
      </c>
      <c r="G262" s="1">
        <f t="shared" si="25"/>
        <v>-6.3783076012326009E-2</v>
      </c>
      <c r="H262" s="1">
        <v>9.4735586945870805E-3</v>
      </c>
      <c r="I262" s="1">
        <f t="shared" si="26"/>
        <v>3.8909710232059887E-5</v>
      </c>
      <c r="J262" s="1">
        <f t="shared" si="27"/>
        <v>-6.4087366117092204E-2</v>
      </c>
      <c r="AQ262" s="58"/>
      <c r="AR262" s="58"/>
      <c r="AS262" s="58"/>
      <c r="AT262" s="58"/>
      <c r="AU262" s="58"/>
      <c r="AV262" s="58"/>
      <c r="AW262" s="58"/>
      <c r="AX262" s="71"/>
      <c r="AY262" s="58"/>
      <c r="AZ262" s="58"/>
      <c r="BA262" s="58"/>
      <c r="BB262" s="58">
        <f t="shared" si="28"/>
        <v>1</v>
      </c>
      <c r="BC262" s="58">
        <f t="shared" si="29"/>
        <v>4.0517969379643085E-3</v>
      </c>
      <c r="BD262" s="58" t="e">
        <f t="shared" si="30"/>
        <v>#N/A</v>
      </c>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c r="CO262" s="58"/>
      <c r="CP262" s="58"/>
      <c r="CQ262" s="58"/>
      <c r="CR262" s="58"/>
      <c r="CS262" s="58"/>
      <c r="CT262" s="58"/>
      <c r="CU262" s="58"/>
      <c r="CV262" s="58"/>
      <c r="CW262" s="58"/>
      <c r="CX262" s="58"/>
      <c r="CY262" s="58"/>
      <c r="CZ262" s="58"/>
      <c r="DA262" s="58"/>
      <c r="DB262" s="58"/>
      <c r="DC262" s="58"/>
      <c r="DD262" s="58"/>
      <c r="DE262" s="58"/>
      <c r="DF262" s="58"/>
      <c r="DG262" s="58"/>
      <c r="DH262" s="58"/>
      <c r="DI262" s="58"/>
      <c r="DJ262" s="58"/>
      <c r="DK262" s="58"/>
      <c r="DL262" s="58"/>
      <c r="DM262" s="58"/>
      <c r="DN262" s="58"/>
      <c r="DO262" s="58"/>
      <c r="DP262" s="58"/>
      <c r="DQ262" s="58"/>
      <c r="DR262" s="58"/>
      <c r="DS262" s="58"/>
      <c r="DT262" s="58"/>
      <c r="DU262" s="58"/>
      <c r="DV262" s="58"/>
      <c r="DW262" s="58"/>
      <c r="DX262" s="58"/>
      <c r="DY262" s="58"/>
      <c r="DZ262" s="58"/>
      <c r="EA262" s="58"/>
      <c r="EB262" s="58"/>
      <c r="EC262" s="58"/>
      <c r="ED262" s="58"/>
      <c r="EE262" s="58"/>
      <c r="EF262" s="58"/>
      <c r="EG262" s="58"/>
      <c r="EH262" s="58"/>
      <c r="EI262" s="58"/>
      <c r="EJ262" s="58"/>
      <c r="EK262" s="58"/>
      <c r="EL262" s="58"/>
      <c r="EM262" s="58"/>
      <c r="EN262" s="58"/>
    </row>
    <row r="263" spans="1:144" outlineLevel="1" x14ac:dyDescent="0.2">
      <c r="A263" s="16">
        <v>72</v>
      </c>
      <c r="B263" s="16">
        <v>0</v>
      </c>
      <c r="C263" s="1">
        <v>3.6868988707576589E-8</v>
      </c>
      <c r="D263" s="1">
        <f t="shared" si="22"/>
        <v>-3.6868988707576589E-8</v>
      </c>
      <c r="E263" s="1">
        <f t="shared" si="23"/>
        <v>7.373797880697723E-8</v>
      </c>
      <c r="F263" s="1">
        <f t="shared" si="24"/>
        <v>-2.715473785676769E-4</v>
      </c>
      <c r="G263" s="1">
        <f t="shared" si="25"/>
        <v>-1.920129945261491E-4</v>
      </c>
      <c r="H263" s="1">
        <v>7.6606747304420953E-7</v>
      </c>
      <c r="I263" s="1">
        <f t="shared" si="26"/>
        <v>2.8244155691170331E-14</v>
      </c>
      <c r="J263" s="1">
        <f t="shared" si="27"/>
        <v>-1.9201306807364611E-4</v>
      </c>
      <c r="AQ263" s="58"/>
      <c r="AR263" s="58"/>
      <c r="AS263" s="58"/>
      <c r="AT263" s="58"/>
      <c r="AU263" s="58"/>
      <c r="AV263" s="58"/>
      <c r="AW263" s="58"/>
      <c r="AX263" s="71"/>
      <c r="AY263" s="58"/>
      <c r="AZ263" s="58"/>
      <c r="BA263" s="58"/>
      <c r="BB263" s="58">
        <f t="shared" si="28"/>
        <v>1</v>
      </c>
      <c r="BC263" s="58">
        <f t="shared" si="29"/>
        <v>3.6868988707576589E-8</v>
      </c>
      <c r="BD263" s="58" t="e">
        <f t="shared" si="30"/>
        <v>#N/A</v>
      </c>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c r="CO263" s="58"/>
      <c r="CP263" s="58"/>
      <c r="CQ263" s="58"/>
      <c r="CR263" s="58"/>
      <c r="CS263" s="58"/>
      <c r="CT263" s="58"/>
      <c r="CU263" s="58"/>
      <c r="CV263" s="58"/>
      <c r="CW263" s="58"/>
      <c r="CX263" s="58"/>
      <c r="CY263" s="58"/>
      <c r="CZ263" s="58"/>
      <c r="DA263" s="58"/>
      <c r="DB263" s="58"/>
      <c r="DC263" s="58"/>
      <c r="DD263" s="58"/>
      <c r="DE263" s="58"/>
      <c r="DF263" s="58"/>
      <c r="DG263" s="58"/>
      <c r="DH263" s="58"/>
      <c r="DI263" s="58"/>
      <c r="DJ263" s="58"/>
      <c r="DK263" s="58"/>
      <c r="DL263" s="58"/>
      <c r="DM263" s="58"/>
      <c r="DN263" s="58"/>
      <c r="DO263" s="58"/>
      <c r="DP263" s="58"/>
      <c r="DQ263" s="58"/>
      <c r="DR263" s="58"/>
      <c r="DS263" s="58"/>
      <c r="DT263" s="58"/>
      <c r="DU263" s="58"/>
      <c r="DV263" s="58"/>
      <c r="DW263" s="58"/>
      <c r="DX263" s="58"/>
      <c r="DY263" s="58"/>
      <c r="DZ263" s="58"/>
      <c r="EA263" s="58"/>
      <c r="EB263" s="58"/>
      <c r="EC263" s="58"/>
      <c r="ED263" s="58"/>
      <c r="EE263" s="58"/>
      <c r="EF263" s="58"/>
      <c r="EG263" s="58"/>
      <c r="EH263" s="58"/>
      <c r="EI263" s="58"/>
      <c r="EJ263" s="58"/>
      <c r="EK263" s="58"/>
      <c r="EL263" s="58"/>
      <c r="EM263" s="58"/>
      <c r="EN263" s="58"/>
    </row>
    <row r="264" spans="1:144" outlineLevel="1" x14ac:dyDescent="0.2">
      <c r="A264" s="16">
        <v>73</v>
      </c>
      <c r="B264" s="16">
        <v>0</v>
      </c>
      <c r="C264" s="1">
        <v>1.7184279189671291E-7</v>
      </c>
      <c r="D264" s="1">
        <f t="shared" si="22"/>
        <v>-1.7184279189671291E-7</v>
      </c>
      <c r="E264" s="1">
        <f t="shared" si="23"/>
        <v>3.436856130820498E-7</v>
      </c>
      <c r="F264" s="1">
        <f t="shared" si="24"/>
        <v>-5.8624705805833247E-4</v>
      </c>
      <c r="G264" s="1">
        <f t="shared" si="25"/>
        <v>-4.1453928815814688E-4</v>
      </c>
      <c r="H264" s="1">
        <v>2.8655972287260993E-6</v>
      </c>
      <c r="I264" s="1">
        <f t="shared" si="26"/>
        <v>4.9243372397343451E-13</v>
      </c>
      <c r="J264" s="1">
        <f t="shared" si="27"/>
        <v>-4.1453988211074107E-4</v>
      </c>
      <c r="AQ264" s="58"/>
      <c r="AR264" s="58"/>
      <c r="AS264" s="58"/>
      <c r="AT264" s="58"/>
      <c r="AU264" s="58"/>
      <c r="AV264" s="58"/>
      <c r="AW264" s="58"/>
      <c r="AX264" s="71"/>
      <c r="AY264" s="58"/>
      <c r="AZ264" s="58"/>
      <c r="BA264" s="58"/>
      <c r="BB264" s="58">
        <f t="shared" si="28"/>
        <v>1</v>
      </c>
      <c r="BC264" s="58">
        <f t="shared" si="29"/>
        <v>1.7184279189671291E-7</v>
      </c>
      <c r="BD264" s="58" t="e">
        <f t="shared" si="30"/>
        <v>#N/A</v>
      </c>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58"/>
      <c r="CM264" s="58"/>
      <c r="CN264" s="58"/>
      <c r="CO264" s="58"/>
      <c r="CP264" s="58"/>
      <c r="CQ264" s="58"/>
      <c r="CR264" s="58"/>
      <c r="CS264" s="58"/>
      <c r="CT264" s="58"/>
      <c r="CU264" s="58"/>
      <c r="CV264" s="58"/>
      <c r="CW264" s="58"/>
      <c r="CX264" s="58"/>
      <c r="CY264" s="58"/>
      <c r="CZ264" s="58"/>
      <c r="DA264" s="58"/>
      <c r="DB264" s="58"/>
      <c r="DC264" s="58"/>
      <c r="DD264" s="58"/>
      <c r="DE264" s="58"/>
      <c r="DF264" s="58"/>
      <c r="DG264" s="58"/>
      <c r="DH264" s="58"/>
      <c r="DI264" s="58"/>
      <c r="DJ264" s="58"/>
      <c r="DK264" s="58"/>
      <c r="DL264" s="58"/>
      <c r="DM264" s="58"/>
      <c r="DN264" s="58"/>
      <c r="DO264" s="58"/>
      <c r="DP264" s="58"/>
      <c r="DQ264" s="58"/>
      <c r="DR264" s="58"/>
      <c r="DS264" s="58"/>
      <c r="DT264" s="58"/>
      <c r="DU264" s="58"/>
      <c r="DV264" s="58"/>
      <c r="DW264" s="58"/>
      <c r="DX264" s="58"/>
      <c r="DY264" s="58"/>
      <c r="DZ264" s="58"/>
      <c r="EA264" s="58"/>
      <c r="EB264" s="58"/>
      <c r="EC264" s="58"/>
      <c r="ED264" s="58"/>
      <c r="EE264" s="58"/>
      <c r="EF264" s="58"/>
      <c r="EG264" s="58"/>
      <c r="EH264" s="58"/>
      <c r="EI264" s="58"/>
      <c r="EJ264" s="58"/>
      <c r="EK264" s="58"/>
      <c r="EL264" s="58"/>
      <c r="EM264" s="58"/>
      <c r="EN264" s="58"/>
    </row>
    <row r="265" spans="1:144" outlineLevel="1" x14ac:dyDescent="0.2">
      <c r="A265" s="16">
        <v>74</v>
      </c>
      <c r="B265" s="16">
        <v>0</v>
      </c>
      <c r="C265" s="1">
        <v>1.9493969861562804E-2</v>
      </c>
      <c r="D265" s="1">
        <f t="shared" si="22"/>
        <v>-1.9493969861562804E-2</v>
      </c>
      <c r="E265" s="1">
        <f t="shared" si="23"/>
        <v>3.9372966599897766E-2</v>
      </c>
      <c r="F265" s="1">
        <f t="shared" si="24"/>
        <v>-0.19842622457703962</v>
      </c>
      <c r="G265" s="1">
        <f t="shared" si="25"/>
        <v>-0.14100191489191335</v>
      </c>
      <c r="H265" s="1">
        <v>3.0661188882601016E-2</v>
      </c>
      <c r="I265" s="1">
        <f t="shared" si="26"/>
        <v>6.2887366762090415E-4</v>
      </c>
      <c r="J265" s="1">
        <f t="shared" si="27"/>
        <v>-0.14321457213149533</v>
      </c>
      <c r="AQ265" s="58"/>
      <c r="AR265" s="58"/>
      <c r="AS265" s="58"/>
      <c r="AT265" s="58"/>
      <c r="AU265" s="58"/>
      <c r="AV265" s="58"/>
      <c r="AW265" s="58"/>
      <c r="AX265" s="71"/>
      <c r="AY265" s="58"/>
      <c r="AZ265" s="58"/>
      <c r="BA265" s="58"/>
      <c r="BB265" s="58">
        <f t="shared" si="28"/>
        <v>1</v>
      </c>
      <c r="BC265" s="58">
        <f t="shared" si="29"/>
        <v>1.9493969861562804E-2</v>
      </c>
      <c r="BD265" s="58" t="e">
        <f t="shared" si="30"/>
        <v>#N/A</v>
      </c>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58"/>
      <c r="CM265" s="58"/>
      <c r="CN265" s="58"/>
      <c r="CO265" s="58"/>
      <c r="CP265" s="58"/>
      <c r="CQ265" s="58"/>
      <c r="CR265" s="58"/>
      <c r="CS265" s="58"/>
      <c r="CT265" s="58"/>
      <c r="CU265" s="58"/>
      <c r="CV265" s="58"/>
      <c r="CW265" s="58"/>
      <c r="CX265" s="58"/>
      <c r="CY265" s="58"/>
      <c r="CZ265" s="58"/>
      <c r="DA265" s="58"/>
      <c r="DB265" s="58"/>
      <c r="DC265" s="58"/>
      <c r="DD265" s="58"/>
      <c r="DE265" s="58"/>
      <c r="DF265" s="58"/>
      <c r="DG265" s="58"/>
      <c r="DH265" s="58"/>
      <c r="DI265" s="58"/>
      <c r="DJ265" s="58"/>
      <c r="DK265" s="58"/>
      <c r="DL265" s="58"/>
      <c r="DM265" s="58"/>
      <c r="DN265" s="58"/>
      <c r="DO265" s="58"/>
      <c r="DP265" s="58"/>
      <c r="DQ265" s="58"/>
      <c r="DR265" s="58"/>
      <c r="DS265" s="58"/>
      <c r="DT265" s="58"/>
      <c r="DU265" s="58"/>
      <c r="DV265" s="58"/>
      <c r="DW265" s="58"/>
      <c r="DX265" s="58"/>
      <c r="DY265" s="58"/>
      <c r="DZ265" s="58"/>
      <c r="EA265" s="58"/>
      <c r="EB265" s="58"/>
      <c r="EC265" s="58"/>
      <c r="ED265" s="58"/>
      <c r="EE265" s="58"/>
      <c r="EF265" s="58"/>
      <c r="EG265" s="58"/>
      <c r="EH265" s="58"/>
      <c r="EI265" s="58"/>
      <c r="EJ265" s="58"/>
      <c r="EK265" s="58"/>
      <c r="EL265" s="58"/>
      <c r="EM265" s="58"/>
      <c r="EN265" s="58"/>
    </row>
    <row r="266" spans="1:144" outlineLevel="1" x14ac:dyDescent="0.2">
      <c r="A266" s="16">
        <v>75</v>
      </c>
      <c r="B266" s="16">
        <v>0</v>
      </c>
      <c r="C266" s="1">
        <v>1.0221938162657808E-4</v>
      </c>
      <c r="D266" s="1">
        <f t="shared" si="22"/>
        <v>-1.0221938162657808E-4</v>
      </c>
      <c r="E266" s="1">
        <f t="shared" si="23"/>
        <v>2.0444921276730179E-4</v>
      </c>
      <c r="F266" s="1">
        <f t="shared" si="24"/>
        <v>-1.4298573801862261E-2</v>
      </c>
      <c r="G266" s="1">
        <f t="shared" si="25"/>
        <v>-1.0110876890593489E-2</v>
      </c>
      <c r="H266" s="1">
        <v>5.7592348800601461E-4</v>
      </c>
      <c r="I266" s="1">
        <f t="shared" si="26"/>
        <v>5.891048906821248E-8</v>
      </c>
      <c r="J266" s="1">
        <f t="shared" si="27"/>
        <v>-1.011378969456087E-2</v>
      </c>
      <c r="AQ266" s="58"/>
      <c r="AR266" s="58"/>
      <c r="AS266" s="58"/>
      <c r="AT266" s="58"/>
      <c r="AU266" s="58"/>
      <c r="AV266" s="58"/>
      <c r="AW266" s="58"/>
      <c r="AX266" s="71"/>
      <c r="AY266" s="58"/>
      <c r="AZ266" s="58"/>
      <c r="BA266" s="58"/>
      <c r="BB266" s="58">
        <f t="shared" si="28"/>
        <v>1</v>
      </c>
      <c r="BC266" s="58">
        <f t="shared" si="29"/>
        <v>1.0221938162657808E-4</v>
      </c>
      <c r="BD266" s="58" t="e">
        <f t="shared" si="30"/>
        <v>#N/A</v>
      </c>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c r="CB266" s="58"/>
      <c r="CC266" s="58"/>
      <c r="CD266" s="58"/>
      <c r="CE266" s="58"/>
      <c r="CF266" s="58"/>
      <c r="CG266" s="58"/>
      <c r="CH266" s="58"/>
      <c r="CI266" s="58"/>
      <c r="CJ266" s="58"/>
      <c r="CK266" s="58"/>
      <c r="CL266" s="58"/>
      <c r="CM266" s="58"/>
      <c r="CN266" s="58"/>
      <c r="CO266" s="58"/>
      <c r="CP266" s="58"/>
      <c r="CQ266" s="58"/>
      <c r="CR266" s="58"/>
      <c r="CS266" s="58"/>
      <c r="CT266" s="58"/>
      <c r="CU266" s="58"/>
      <c r="CV266" s="58"/>
      <c r="CW266" s="58"/>
      <c r="CX266" s="58"/>
      <c r="CY266" s="58"/>
      <c r="CZ266" s="58"/>
      <c r="DA266" s="58"/>
      <c r="DB266" s="58"/>
      <c r="DC266" s="58"/>
      <c r="DD266" s="58"/>
      <c r="DE266" s="58"/>
      <c r="DF266" s="58"/>
      <c r="DG266" s="58"/>
      <c r="DH266" s="58"/>
      <c r="DI266" s="58"/>
      <c r="DJ266" s="58"/>
      <c r="DK266" s="58"/>
      <c r="DL266" s="58"/>
      <c r="DM266" s="58"/>
      <c r="DN266" s="58"/>
      <c r="DO266" s="58"/>
      <c r="DP266" s="58"/>
      <c r="DQ266" s="58"/>
      <c r="DR266" s="58"/>
      <c r="DS266" s="58"/>
      <c r="DT266" s="58"/>
      <c r="DU266" s="58"/>
      <c r="DV266" s="58"/>
      <c r="DW266" s="58"/>
      <c r="DX266" s="58"/>
      <c r="DY266" s="58"/>
      <c r="DZ266" s="58"/>
      <c r="EA266" s="58"/>
      <c r="EB266" s="58"/>
      <c r="EC266" s="58"/>
      <c r="ED266" s="58"/>
      <c r="EE266" s="58"/>
      <c r="EF266" s="58"/>
      <c r="EG266" s="58"/>
      <c r="EH266" s="58"/>
      <c r="EI266" s="58"/>
      <c r="EJ266" s="58"/>
      <c r="EK266" s="58"/>
      <c r="EL266" s="58"/>
      <c r="EM266" s="58"/>
      <c r="EN266" s="58"/>
    </row>
    <row r="267" spans="1:144" outlineLevel="1" x14ac:dyDescent="0.2">
      <c r="A267" s="16">
        <v>76</v>
      </c>
      <c r="B267" s="16">
        <v>0</v>
      </c>
      <c r="C267" s="1">
        <v>5.9952412743516296E-7</v>
      </c>
      <c r="D267" s="1">
        <f t="shared" si="22"/>
        <v>-5.9952412743516296E-7</v>
      </c>
      <c r="E267" s="1">
        <f t="shared" si="23"/>
        <v>1.1990486144583173E-6</v>
      </c>
      <c r="F267" s="1">
        <f t="shared" si="24"/>
        <v>-1.0950107828045883E-3</v>
      </c>
      <c r="G267" s="1">
        <f t="shared" si="25"/>
        <v>-7.7428966599364982E-4</v>
      </c>
      <c r="H267" s="1">
        <v>8.1085564427719299E-6</v>
      </c>
      <c r="I267" s="1">
        <f t="shared" si="26"/>
        <v>4.8613175588329572E-12</v>
      </c>
      <c r="J267" s="1">
        <f t="shared" si="27"/>
        <v>-7.742928051984705E-4</v>
      </c>
      <c r="AQ267" s="58"/>
      <c r="AR267" s="58"/>
      <c r="AS267" s="58"/>
      <c r="AT267" s="58"/>
      <c r="AU267" s="58"/>
      <c r="AV267" s="58"/>
      <c r="AW267" s="58"/>
      <c r="AX267" s="71"/>
      <c r="AY267" s="58"/>
      <c r="AZ267" s="58"/>
      <c r="BA267" s="58"/>
      <c r="BB267" s="58">
        <f t="shared" si="28"/>
        <v>1</v>
      </c>
      <c r="BC267" s="58">
        <f t="shared" si="29"/>
        <v>5.9952412743516296E-7</v>
      </c>
      <c r="BD267" s="58" t="e">
        <f t="shared" si="30"/>
        <v>#N/A</v>
      </c>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c r="CB267" s="58"/>
      <c r="CC267" s="58"/>
      <c r="CD267" s="58"/>
      <c r="CE267" s="58"/>
      <c r="CF267" s="58"/>
      <c r="CG267" s="58"/>
      <c r="CH267" s="58"/>
      <c r="CI267" s="58"/>
      <c r="CJ267" s="58"/>
      <c r="CK267" s="58"/>
      <c r="CL267" s="58"/>
      <c r="CM267" s="58"/>
      <c r="CN267" s="58"/>
      <c r="CO267" s="58"/>
      <c r="CP267" s="58"/>
      <c r="CQ267" s="58"/>
      <c r="CR267" s="58"/>
      <c r="CS267" s="58"/>
      <c r="CT267" s="58"/>
      <c r="CU267" s="58"/>
      <c r="CV267" s="58"/>
      <c r="CW267" s="58"/>
      <c r="CX267" s="58"/>
      <c r="CY267" s="58"/>
      <c r="CZ267" s="58"/>
      <c r="DA267" s="58"/>
      <c r="DB267" s="58"/>
      <c r="DC267" s="58"/>
      <c r="DD267" s="58"/>
      <c r="DE267" s="58"/>
      <c r="DF267" s="58"/>
      <c r="DG267" s="58"/>
      <c r="DH267" s="58"/>
      <c r="DI267" s="58"/>
      <c r="DJ267" s="58"/>
      <c r="DK267" s="58"/>
      <c r="DL267" s="58"/>
      <c r="DM267" s="58"/>
      <c r="DN267" s="58"/>
      <c r="DO267" s="58"/>
      <c r="DP267" s="58"/>
      <c r="DQ267" s="58"/>
      <c r="DR267" s="58"/>
      <c r="DS267" s="58"/>
      <c r="DT267" s="58"/>
      <c r="DU267" s="58"/>
      <c r="DV267" s="58"/>
      <c r="DW267" s="58"/>
      <c r="DX267" s="58"/>
      <c r="DY267" s="58"/>
      <c r="DZ267" s="58"/>
      <c r="EA267" s="58"/>
      <c r="EB267" s="58"/>
      <c r="EC267" s="58"/>
      <c r="ED267" s="58"/>
      <c r="EE267" s="58"/>
      <c r="EF267" s="58"/>
      <c r="EG267" s="58"/>
      <c r="EH267" s="58"/>
      <c r="EI267" s="58"/>
      <c r="EJ267" s="58"/>
      <c r="EK267" s="58"/>
      <c r="EL267" s="58"/>
      <c r="EM267" s="58"/>
      <c r="EN267" s="58"/>
    </row>
    <row r="268" spans="1:144" outlineLevel="1" x14ac:dyDescent="0.2">
      <c r="A268" s="16">
        <v>77</v>
      </c>
      <c r="B268" s="16">
        <v>0</v>
      </c>
      <c r="C268" s="1">
        <v>9.6977174961460652E-4</v>
      </c>
      <c r="D268" s="1">
        <f t="shared" si="22"/>
        <v>-9.6977174961460652E-4</v>
      </c>
      <c r="E268" s="1">
        <f t="shared" si="23"/>
        <v>1.9404845649373861E-3</v>
      </c>
      <c r="F268" s="1">
        <f t="shared" si="24"/>
        <v>-4.405093148773799E-2</v>
      </c>
      <c r="G268" s="1">
        <f t="shared" si="25"/>
        <v>-3.1156269349444661E-2</v>
      </c>
      <c r="H268" s="1">
        <v>4.4108535709020142E-3</v>
      </c>
      <c r="I268" s="1">
        <f t="shared" si="26"/>
        <v>4.3006429369371961E-6</v>
      </c>
      <c r="J268" s="1">
        <f t="shared" si="27"/>
        <v>-3.1225210370982005E-2</v>
      </c>
      <c r="AQ268" s="58"/>
      <c r="AR268" s="58"/>
      <c r="AS268" s="58"/>
      <c r="AT268" s="58"/>
      <c r="AU268" s="58"/>
      <c r="AV268" s="58"/>
      <c r="AW268" s="58"/>
      <c r="AX268" s="71"/>
      <c r="AY268" s="58"/>
      <c r="AZ268" s="58"/>
      <c r="BA268" s="58"/>
      <c r="BB268" s="58">
        <f t="shared" si="28"/>
        <v>1</v>
      </c>
      <c r="BC268" s="58">
        <f t="shared" si="29"/>
        <v>9.6977174961460652E-4</v>
      </c>
      <c r="BD268" s="58" t="e">
        <f t="shared" si="30"/>
        <v>#N/A</v>
      </c>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c r="CB268" s="58"/>
      <c r="CC268" s="58"/>
      <c r="CD268" s="58"/>
      <c r="CE268" s="58"/>
      <c r="CF268" s="58"/>
      <c r="CG268" s="58"/>
      <c r="CH268" s="58"/>
      <c r="CI268" s="58"/>
      <c r="CJ268" s="58"/>
      <c r="CK268" s="58"/>
      <c r="CL268" s="58"/>
      <c r="CM268" s="58"/>
      <c r="CN268" s="58"/>
      <c r="CO268" s="58"/>
      <c r="CP268" s="58"/>
      <c r="CQ268" s="58"/>
      <c r="CR268" s="58"/>
      <c r="CS268" s="58"/>
      <c r="CT268" s="58"/>
      <c r="CU268" s="58"/>
      <c r="CV268" s="58"/>
      <c r="CW268" s="58"/>
      <c r="CX268" s="58"/>
      <c r="CY268" s="58"/>
      <c r="CZ268" s="58"/>
      <c r="DA268" s="58"/>
      <c r="DB268" s="58"/>
      <c r="DC268" s="58"/>
      <c r="DD268" s="58"/>
      <c r="DE268" s="58"/>
      <c r="DF268" s="58"/>
      <c r="DG268" s="58"/>
      <c r="DH268" s="58"/>
      <c r="DI268" s="58"/>
      <c r="DJ268" s="58"/>
      <c r="DK268" s="58"/>
      <c r="DL268" s="58"/>
      <c r="DM268" s="58"/>
      <c r="DN268" s="58"/>
      <c r="DO268" s="58"/>
      <c r="DP268" s="58"/>
      <c r="DQ268" s="58"/>
      <c r="DR268" s="58"/>
      <c r="DS268" s="58"/>
      <c r="DT268" s="58"/>
      <c r="DU268" s="58"/>
      <c r="DV268" s="58"/>
      <c r="DW268" s="58"/>
      <c r="DX268" s="58"/>
      <c r="DY268" s="58"/>
      <c r="DZ268" s="58"/>
      <c r="EA268" s="58"/>
      <c r="EB268" s="58"/>
      <c r="EC268" s="58"/>
      <c r="ED268" s="58"/>
      <c r="EE268" s="58"/>
      <c r="EF268" s="58"/>
      <c r="EG268" s="58"/>
      <c r="EH268" s="58"/>
      <c r="EI268" s="58"/>
      <c r="EJ268" s="58"/>
      <c r="EK268" s="58"/>
      <c r="EL268" s="58"/>
      <c r="EM268" s="58"/>
      <c r="EN268" s="58"/>
    </row>
    <row r="269" spans="1:144" outlineLevel="1" x14ac:dyDescent="0.2">
      <c r="A269" s="16">
        <v>78</v>
      </c>
      <c r="B269" s="16">
        <v>0</v>
      </c>
      <c r="C269" s="1">
        <v>8.7122321947480461E-3</v>
      </c>
      <c r="D269" s="1">
        <f t="shared" si="22"/>
        <v>-8.7122321947480461E-3</v>
      </c>
      <c r="E269" s="1">
        <f t="shared" si="23"/>
        <v>1.7500811136481827E-2</v>
      </c>
      <c r="F269" s="1">
        <f t="shared" si="24"/>
        <v>-0.13229063132543373</v>
      </c>
      <c r="G269" s="1">
        <f t="shared" si="25"/>
        <v>-9.3748612154704827E-2</v>
      </c>
      <c r="H269" s="1">
        <v>3.0548442019623492E-2</v>
      </c>
      <c r="I269" s="1">
        <f t="shared" si="26"/>
        <v>2.7694443800817459E-4</v>
      </c>
      <c r="J269" s="1">
        <f t="shared" si="27"/>
        <v>-9.521421489956973E-2</v>
      </c>
      <c r="AQ269" s="58"/>
      <c r="AR269" s="58"/>
      <c r="AS269" s="58"/>
      <c r="AT269" s="58"/>
      <c r="AU269" s="58"/>
      <c r="AV269" s="58"/>
      <c r="AW269" s="58"/>
      <c r="AX269" s="71"/>
      <c r="AY269" s="58"/>
      <c r="AZ269" s="58"/>
      <c r="BA269" s="58"/>
      <c r="BB269" s="58">
        <f t="shared" si="28"/>
        <v>1</v>
      </c>
      <c r="BC269" s="58">
        <f t="shared" si="29"/>
        <v>8.7122321947480461E-3</v>
      </c>
      <c r="BD269" s="58" t="e">
        <f t="shared" si="30"/>
        <v>#N/A</v>
      </c>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c r="CB269" s="58"/>
      <c r="CC269" s="58"/>
      <c r="CD269" s="58"/>
      <c r="CE269" s="58"/>
      <c r="CF269" s="58"/>
      <c r="CG269" s="58"/>
      <c r="CH269" s="58"/>
      <c r="CI269" s="58"/>
      <c r="CJ269" s="58"/>
      <c r="CK269" s="58"/>
      <c r="CL269" s="58"/>
      <c r="CM269" s="58"/>
      <c r="CN269" s="58"/>
      <c r="CO269" s="58"/>
      <c r="CP269" s="58"/>
      <c r="CQ269" s="58"/>
      <c r="CR269" s="58"/>
      <c r="CS269" s="58"/>
      <c r="CT269" s="58"/>
      <c r="CU269" s="58"/>
      <c r="CV269" s="58"/>
      <c r="CW269" s="58"/>
      <c r="CX269" s="58"/>
      <c r="CY269" s="58"/>
      <c r="CZ269" s="58"/>
      <c r="DA269" s="58"/>
      <c r="DB269" s="58"/>
      <c r="DC269" s="58"/>
      <c r="DD269" s="58"/>
      <c r="DE269" s="58"/>
      <c r="DF269" s="58"/>
      <c r="DG269" s="58"/>
      <c r="DH269" s="58"/>
      <c r="DI269" s="58"/>
      <c r="DJ269" s="58"/>
      <c r="DK269" s="58"/>
      <c r="DL269" s="58"/>
      <c r="DM269" s="58"/>
      <c r="DN269" s="58"/>
      <c r="DO269" s="58"/>
      <c r="DP269" s="58"/>
      <c r="DQ269" s="58"/>
      <c r="DR269" s="58"/>
      <c r="DS269" s="58"/>
      <c r="DT269" s="58"/>
      <c r="DU269" s="58"/>
      <c r="DV269" s="58"/>
      <c r="DW269" s="58"/>
      <c r="DX269" s="58"/>
      <c r="DY269" s="58"/>
      <c r="DZ269" s="58"/>
      <c r="EA269" s="58"/>
      <c r="EB269" s="58"/>
      <c r="EC269" s="58"/>
      <c r="ED269" s="58"/>
      <c r="EE269" s="58"/>
      <c r="EF269" s="58"/>
      <c r="EG269" s="58"/>
      <c r="EH269" s="58"/>
      <c r="EI269" s="58"/>
      <c r="EJ269" s="58"/>
      <c r="EK269" s="58"/>
      <c r="EL269" s="58"/>
      <c r="EM269" s="58"/>
      <c r="EN269" s="58"/>
    </row>
    <row r="270" spans="1:144" outlineLevel="1" x14ac:dyDescent="0.2">
      <c r="A270" s="16">
        <v>79</v>
      </c>
      <c r="B270" s="16">
        <v>0</v>
      </c>
      <c r="C270" s="1">
        <v>4.1735957513987371E-2</v>
      </c>
      <c r="D270" s="1">
        <f t="shared" si="22"/>
        <v>-4.1735957513987371E-2</v>
      </c>
      <c r="E270" s="1">
        <f t="shared" si="23"/>
        <v>8.5263841051351846E-2</v>
      </c>
      <c r="F270" s="1">
        <f t="shared" si="24"/>
        <v>-0.29199972782753042</v>
      </c>
      <c r="G270" s="1">
        <f t="shared" si="25"/>
        <v>-0.20869526455583692</v>
      </c>
      <c r="H270" s="1">
        <v>6.6786350674633357E-2</v>
      </c>
      <c r="I270" s="1">
        <f t="shared" si="26"/>
        <v>3.1169642467461611E-3</v>
      </c>
      <c r="J270" s="1">
        <f t="shared" si="27"/>
        <v>-0.21603397347356484</v>
      </c>
      <c r="AQ270" s="58"/>
      <c r="AR270" s="58"/>
      <c r="AS270" s="58"/>
      <c r="AT270" s="58"/>
      <c r="AU270" s="58"/>
      <c r="AV270" s="58"/>
      <c r="AW270" s="58"/>
      <c r="AX270" s="71"/>
      <c r="AY270" s="58"/>
      <c r="AZ270" s="58"/>
      <c r="BA270" s="58"/>
      <c r="BB270" s="58">
        <f t="shared" si="28"/>
        <v>1</v>
      </c>
      <c r="BC270" s="58">
        <f t="shared" si="29"/>
        <v>4.1735957513987371E-2</v>
      </c>
      <c r="BD270" s="58" t="e">
        <f t="shared" si="30"/>
        <v>#N/A</v>
      </c>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c r="CB270" s="58"/>
      <c r="CC270" s="58"/>
      <c r="CD270" s="58"/>
      <c r="CE270" s="58"/>
      <c r="CF270" s="58"/>
      <c r="CG270" s="58"/>
      <c r="CH270" s="58"/>
      <c r="CI270" s="58"/>
      <c r="CJ270" s="58"/>
      <c r="CK270" s="58"/>
      <c r="CL270" s="58"/>
      <c r="CM270" s="58"/>
      <c r="CN270" s="58"/>
      <c r="CO270" s="58"/>
      <c r="CP270" s="58"/>
      <c r="CQ270" s="58"/>
      <c r="CR270" s="58"/>
      <c r="CS270" s="58"/>
      <c r="CT270" s="58"/>
      <c r="CU270" s="58"/>
      <c r="CV270" s="58"/>
      <c r="CW270" s="58"/>
      <c r="CX270" s="58"/>
      <c r="CY270" s="58"/>
      <c r="CZ270" s="58"/>
      <c r="DA270" s="58"/>
      <c r="DB270" s="58"/>
      <c r="DC270" s="58"/>
      <c r="DD270" s="58"/>
      <c r="DE270" s="58"/>
      <c r="DF270" s="58"/>
      <c r="DG270" s="58"/>
      <c r="DH270" s="58"/>
      <c r="DI270" s="58"/>
      <c r="DJ270" s="58"/>
      <c r="DK270" s="58"/>
      <c r="DL270" s="58"/>
      <c r="DM270" s="58"/>
      <c r="DN270" s="58"/>
      <c r="DO270" s="58"/>
      <c r="DP270" s="58"/>
      <c r="DQ270" s="58"/>
      <c r="DR270" s="58"/>
      <c r="DS270" s="58"/>
      <c r="DT270" s="58"/>
      <c r="DU270" s="58"/>
      <c r="DV270" s="58"/>
      <c r="DW270" s="58"/>
      <c r="DX270" s="58"/>
      <c r="DY270" s="58"/>
      <c r="DZ270" s="58"/>
      <c r="EA270" s="58"/>
      <c r="EB270" s="58"/>
      <c r="EC270" s="58"/>
      <c r="ED270" s="58"/>
      <c r="EE270" s="58"/>
      <c r="EF270" s="58"/>
      <c r="EG270" s="58"/>
      <c r="EH270" s="58"/>
      <c r="EI270" s="58"/>
      <c r="EJ270" s="58"/>
      <c r="EK270" s="58"/>
      <c r="EL270" s="58"/>
      <c r="EM270" s="58"/>
      <c r="EN270" s="58"/>
    </row>
    <row r="271" spans="1:144" outlineLevel="1" x14ac:dyDescent="0.2">
      <c r="A271" s="16">
        <v>80</v>
      </c>
      <c r="B271" s="16">
        <v>0</v>
      </c>
      <c r="C271" s="1">
        <v>0.47616222795026664</v>
      </c>
      <c r="D271" s="1">
        <f t="shared" si="22"/>
        <v>-0.47616222795026664</v>
      </c>
      <c r="E271" s="1">
        <f t="shared" si="23"/>
        <v>1.2931464758411151</v>
      </c>
      <c r="F271" s="1">
        <f t="shared" si="24"/>
        <v>-1.1371659842965385</v>
      </c>
      <c r="G271" s="1">
        <f t="shared" si="25"/>
        <v>-0.95340860092237367</v>
      </c>
      <c r="H271" s="1">
        <v>0.36466306378570656</v>
      </c>
      <c r="I271" s="1">
        <f t="shared" si="26"/>
        <v>0.52172999184824231</v>
      </c>
      <c r="J271" s="1">
        <f t="shared" si="27"/>
        <v>-1.1961262275199054</v>
      </c>
      <c r="AQ271" s="58"/>
      <c r="AR271" s="58"/>
      <c r="AS271" s="58"/>
      <c r="AT271" s="58"/>
      <c r="AU271" s="58"/>
      <c r="AV271" s="58"/>
      <c r="AW271" s="58"/>
      <c r="AX271" s="71"/>
      <c r="AY271" s="58"/>
      <c r="AZ271" s="58"/>
      <c r="BA271" s="58"/>
      <c r="BB271" s="58">
        <f t="shared" si="28"/>
        <v>1</v>
      </c>
      <c r="BC271" s="58">
        <f t="shared" si="29"/>
        <v>0.47616222795026664</v>
      </c>
      <c r="BD271" s="58" t="e">
        <f t="shared" si="30"/>
        <v>#N/A</v>
      </c>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c r="CB271" s="58"/>
      <c r="CC271" s="58"/>
      <c r="CD271" s="58"/>
      <c r="CE271" s="58"/>
      <c r="CF271" s="58"/>
      <c r="CG271" s="58"/>
      <c r="CH271" s="58"/>
      <c r="CI271" s="58"/>
      <c r="CJ271" s="58"/>
      <c r="CK271" s="58"/>
      <c r="CL271" s="58"/>
      <c r="CM271" s="58"/>
      <c r="CN271" s="58"/>
      <c r="CO271" s="58"/>
      <c r="CP271" s="58"/>
      <c r="CQ271" s="58"/>
      <c r="CR271" s="58"/>
      <c r="CS271" s="58"/>
      <c r="CT271" s="58"/>
      <c r="CU271" s="58"/>
      <c r="CV271" s="58"/>
      <c r="CW271" s="58"/>
      <c r="CX271" s="58"/>
      <c r="CY271" s="58"/>
      <c r="CZ271" s="58"/>
      <c r="DA271" s="58"/>
      <c r="DB271" s="58"/>
      <c r="DC271" s="58"/>
      <c r="DD271" s="58"/>
      <c r="DE271" s="58"/>
      <c r="DF271" s="58"/>
      <c r="DG271" s="58"/>
      <c r="DH271" s="58"/>
      <c r="DI271" s="58"/>
      <c r="DJ271" s="58"/>
      <c r="DK271" s="58"/>
      <c r="DL271" s="58"/>
      <c r="DM271" s="58"/>
      <c r="DN271" s="58"/>
      <c r="DO271" s="58"/>
      <c r="DP271" s="58"/>
      <c r="DQ271" s="58"/>
      <c r="DR271" s="58"/>
      <c r="DS271" s="58"/>
      <c r="DT271" s="58"/>
      <c r="DU271" s="58"/>
      <c r="DV271" s="58"/>
      <c r="DW271" s="58"/>
      <c r="DX271" s="58"/>
      <c r="DY271" s="58"/>
      <c r="DZ271" s="58"/>
      <c r="EA271" s="58"/>
      <c r="EB271" s="58"/>
      <c r="EC271" s="58"/>
      <c r="ED271" s="58"/>
      <c r="EE271" s="58"/>
      <c r="EF271" s="58"/>
      <c r="EG271" s="58"/>
      <c r="EH271" s="58"/>
      <c r="EI271" s="58"/>
      <c r="EJ271" s="58"/>
      <c r="EK271" s="58"/>
      <c r="EL271" s="58"/>
      <c r="EM271" s="58"/>
      <c r="EN271" s="58"/>
    </row>
    <row r="272" spans="1:144" outlineLevel="1" x14ac:dyDescent="0.2">
      <c r="A272" s="16">
        <v>81</v>
      </c>
      <c r="B272" s="16">
        <v>0</v>
      </c>
      <c r="C272" s="1">
        <v>1.1058130589297807E-4</v>
      </c>
      <c r="D272" s="1">
        <f t="shared" si="22"/>
        <v>-1.1058130589297807E-4</v>
      </c>
      <c r="E272" s="1">
        <f t="shared" si="23"/>
        <v>2.2117484091282077E-4</v>
      </c>
      <c r="F272" s="1">
        <f t="shared" si="24"/>
        <v>-1.4871948120969921E-2</v>
      </c>
      <c r="G272" s="1">
        <f t="shared" si="25"/>
        <v>-1.051634610834741E-2</v>
      </c>
      <c r="H272" s="1">
        <v>1.153524977734687E-3</v>
      </c>
      <c r="I272" s="1">
        <f t="shared" si="26"/>
        <v>1.2771973344394801E-7</v>
      </c>
      <c r="J272" s="1">
        <f t="shared" si="27"/>
        <v>-1.0522416794824166E-2</v>
      </c>
      <c r="AQ272" s="58"/>
      <c r="AR272" s="58"/>
      <c r="AS272" s="58"/>
      <c r="AT272" s="58"/>
      <c r="AU272" s="58"/>
      <c r="AV272" s="58"/>
      <c r="AW272" s="58"/>
      <c r="AX272" s="71"/>
      <c r="AY272" s="58"/>
      <c r="AZ272" s="58"/>
      <c r="BA272" s="58"/>
      <c r="BB272" s="58">
        <f t="shared" si="28"/>
        <v>1</v>
      </c>
      <c r="BC272" s="58">
        <f t="shared" si="29"/>
        <v>1.1058130589297807E-4</v>
      </c>
      <c r="BD272" s="58" t="e">
        <f t="shared" si="30"/>
        <v>#N/A</v>
      </c>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c r="CB272" s="58"/>
      <c r="CC272" s="58"/>
      <c r="CD272" s="58"/>
      <c r="CE272" s="58"/>
      <c r="CF272" s="58"/>
      <c r="CG272" s="58"/>
      <c r="CH272" s="58"/>
      <c r="CI272" s="58"/>
      <c r="CJ272" s="58"/>
      <c r="CK272" s="58"/>
      <c r="CL272" s="58"/>
      <c r="CM272" s="58"/>
      <c r="CN272" s="58"/>
      <c r="CO272" s="58"/>
      <c r="CP272" s="58"/>
      <c r="CQ272" s="58"/>
      <c r="CR272" s="58"/>
      <c r="CS272" s="58"/>
      <c r="CT272" s="58"/>
      <c r="CU272" s="58"/>
      <c r="CV272" s="58"/>
      <c r="CW272" s="58"/>
      <c r="CX272" s="58"/>
      <c r="CY272" s="58"/>
      <c r="CZ272" s="58"/>
      <c r="DA272" s="58"/>
      <c r="DB272" s="58"/>
      <c r="DC272" s="58"/>
      <c r="DD272" s="58"/>
      <c r="DE272" s="58"/>
      <c r="DF272" s="58"/>
      <c r="DG272" s="58"/>
      <c r="DH272" s="58"/>
      <c r="DI272" s="58"/>
      <c r="DJ272" s="58"/>
      <c r="DK272" s="58"/>
      <c r="DL272" s="58"/>
      <c r="DM272" s="58"/>
      <c r="DN272" s="58"/>
      <c r="DO272" s="58"/>
      <c r="DP272" s="58"/>
      <c r="DQ272" s="58"/>
      <c r="DR272" s="58"/>
      <c r="DS272" s="58"/>
      <c r="DT272" s="58"/>
      <c r="DU272" s="58"/>
      <c r="DV272" s="58"/>
      <c r="DW272" s="58"/>
      <c r="DX272" s="58"/>
      <c r="DY272" s="58"/>
      <c r="DZ272" s="58"/>
      <c r="EA272" s="58"/>
      <c r="EB272" s="58"/>
      <c r="EC272" s="58"/>
      <c r="ED272" s="58"/>
      <c r="EE272" s="58"/>
      <c r="EF272" s="58"/>
      <c r="EG272" s="58"/>
      <c r="EH272" s="58"/>
      <c r="EI272" s="58"/>
      <c r="EJ272" s="58"/>
      <c r="EK272" s="58"/>
      <c r="EL272" s="58"/>
      <c r="EM272" s="58"/>
      <c r="EN272" s="58"/>
    </row>
    <row r="273" spans="1:144" outlineLevel="1" x14ac:dyDescent="0.2">
      <c r="A273" s="16">
        <v>82</v>
      </c>
      <c r="B273" s="16">
        <v>0</v>
      </c>
      <c r="C273" s="1">
        <v>0.22429574610364642</v>
      </c>
      <c r="D273" s="1">
        <f t="shared" si="22"/>
        <v>-0.22429574610364642</v>
      </c>
      <c r="E273" s="1">
        <f t="shared" si="23"/>
        <v>0.50796789511013629</v>
      </c>
      <c r="F273" s="1">
        <f t="shared" si="24"/>
        <v>-0.71271866476902113</v>
      </c>
      <c r="G273" s="1">
        <f t="shared" si="25"/>
        <v>-0.53772772857135154</v>
      </c>
      <c r="H273" s="1">
        <v>0.22568990477032375</v>
      </c>
      <c r="I273" s="1">
        <f t="shared" si="26"/>
        <v>8.4279524313306875E-2</v>
      </c>
      <c r="J273" s="1">
        <f t="shared" si="27"/>
        <v>-0.61108971058905259</v>
      </c>
      <c r="AQ273" s="58"/>
      <c r="AR273" s="58"/>
      <c r="AS273" s="58"/>
      <c r="AT273" s="58"/>
      <c r="AU273" s="58"/>
      <c r="AV273" s="58"/>
      <c r="AW273" s="58"/>
      <c r="AX273" s="71"/>
      <c r="AY273" s="58"/>
      <c r="AZ273" s="58"/>
      <c r="BA273" s="58"/>
      <c r="BB273" s="58">
        <f t="shared" si="28"/>
        <v>1</v>
      </c>
      <c r="BC273" s="58">
        <f t="shared" si="29"/>
        <v>0.22429574610364642</v>
      </c>
      <c r="BD273" s="58" t="e">
        <f t="shared" si="30"/>
        <v>#N/A</v>
      </c>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c r="CB273" s="58"/>
      <c r="CC273" s="58"/>
      <c r="CD273" s="58"/>
      <c r="CE273" s="58"/>
      <c r="CF273" s="58"/>
      <c r="CG273" s="58"/>
      <c r="CH273" s="58"/>
      <c r="CI273" s="58"/>
      <c r="CJ273" s="58"/>
      <c r="CK273" s="58"/>
      <c r="CL273" s="58"/>
      <c r="CM273" s="58"/>
      <c r="CN273" s="58"/>
      <c r="CO273" s="58"/>
      <c r="CP273" s="58"/>
      <c r="CQ273" s="58"/>
      <c r="CR273" s="58"/>
      <c r="CS273" s="58"/>
      <c r="CT273" s="58"/>
      <c r="CU273" s="58"/>
      <c r="CV273" s="58"/>
      <c r="CW273" s="58"/>
      <c r="CX273" s="58"/>
      <c r="CY273" s="58"/>
      <c r="CZ273" s="58"/>
      <c r="DA273" s="58"/>
      <c r="DB273" s="58"/>
      <c r="DC273" s="58"/>
      <c r="DD273" s="58"/>
      <c r="DE273" s="58"/>
      <c r="DF273" s="58"/>
      <c r="DG273" s="58"/>
      <c r="DH273" s="58"/>
      <c r="DI273" s="58"/>
      <c r="DJ273" s="58"/>
      <c r="DK273" s="58"/>
      <c r="DL273" s="58"/>
      <c r="DM273" s="58"/>
      <c r="DN273" s="58"/>
      <c r="DO273" s="58"/>
      <c r="DP273" s="58"/>
      <c r="DQ273" s="58"/>
      <c r="DR273" s="58"/>
      <c r="DS273" s="58"/>
      <c r="DT273" s="58"/>
      <c r="DU273" s="58"/>
      <c r="DV273" s="58"/>
      <c r="DW273" s="58"/>
      <c r="DX273" s="58"/>
      <c r="DY273" s="58"/>
      <c r="DZ273" s="58"/>
      <c r="EA273" s="58"/>
      <c r="EB273" s="58"/>
      <c r="EC273" s="58"/>
      <c r="ED273" s="58"/>
      <c r="EE273" s="58"/>
      <c r="EF273" s="58"/>
      <c r="EG273" s="58"/>
      <c r="EH273" s="58"/>
      <c r="EI273" s="58"/>
      <c r="EJ273" s="58"/>
      <c r="EK273" s="58"/>
      <c r="EL273" s="58"/>
      <c r="EM273" s="58"/>
      <c r="EN273" s="58"/>
    </row>
    <row r="274" spans="1:144" outlineLevel="1" x14ac:dyDescent="0.2">
      <c r="A274" s="16">
        <v>83</v>
      </c>
      <c r="B274" s="16">
        <v>0</v>
      </c>
      <c r="C274" s="1">
        <v>2.2534005098961326E-7</v>
      </c>
      <c r="D274" s="1">
        <f t="shared" si="22"/>
        <v>-2.2534005098961326E-7</v>
      </c>
      <c r="E274" s="1">
        <f t="shared" si="23"/>
        <v>4.506801526006411E-7</v>
      </c>
      <c r="F274" s="1">
        <f t="shared" si="24"/>
        <v>-6.7132715765164835E-4</v>
      </c>
      <c r="G274" s="1">
        <f t="shared" si="25"/>
        <v>-4.7470001239494747E-4</v>
      </c>
      <c r="H274" s="1">
        <v>3.569374733459591E-6</v>
      </c>
      <c r="I274" s="1">
        <f t="shared" si="26"/>
        <v>8.0432613662645674E-13</v>
      </c>
      <c r="J274" s="1">
        <f t="shared" si="27"/>
        <v>-4.7470085958833052E-4</v>
      </c>
      <c r="AQ274" s="58"/>
      <c r="AR274" s="58"/>
      <c r="AS274" s="58"/>
      <c r="AT274" s="58"/>
      <c r="AU274" s="58"/>
      <c r="AV274" s="58"/>
      <c r="AW274" s="58"/>
      <c r="AX274" s="71"/>
      <c r="AY274" s="58"/>
      <c r="AZ274" s="58"/>
      <c r="BA274" s="58"/>
      <c r="BB274" s="58">
        <f t="shared" si="28"/>
        <v>1</v>
      </c>
      <c r="BC274" s="58">
        <f t="shared" si="29"/>
        <v>2.2534005098961326E-7</v>
      </c>
      <c r="BD274" s="58" t="e">
        <f t="shared" si="30"/>
        <v>#N/A</v>
      </c>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c r="CB274" s="58"/>
      <c r="CC274" s="58"/>
      <c r="CD274" s="58"/>
      <c r="CE274" s="58"/>
      <c r="CF274" s="58"/>
      <c r="CG274" s="58"/>
      <c r="CH274" s="58"/>
      <c r="CI274" s="58"/>
      <c r="CJ274" s="58"/>
      <c r="CK274" s="58"/>
      <c r="CL274" s="58"/>
      <c r="CM274" s="58"/>
      <c r="CN274" s="58"/>
      <c r="CO274" s="58"/>
      <c r="CP274" s="58"/>
      <c r="CQ274" s="58"/>
      <c r="CR274" s="58"/>
      <c r="CS274" s="58"/>
      <c r="CT274" s="58"/>
      <c r="CU274" s="58"/>
      <c r="CV274" s="58"/>
      <c r="CW274" s="58"/>
      <c r="CX274" s="58"/>
      <c r="CY274" s="58"/>
      <c r="CZ274" s="58"/>
      <c r="DA274" s="58"/>
      <c r="DB274" s="58"/>
      <c r="DC274" s="58"/>
      <c r="DD274" s="58"/>
      <c r="DE274" s="58"/>
      <c r="DF274" s="58"/>
      <c r="DG274" s="58"/>
      <c r="DH274" s="58"/>
      <c r="DI274" s="58"/>
      <c r="DJ274" s="58"/>
      <c r="DK274" s="58"/>
      <c r="DL274" s="58"/>
      <c r="DM274" s="58"/>
      <c r="DN274" s="58"/>
      <c r="DO274" s="58"/>
      <c r="DP274" s="58"/>
      <c r="DQ274" s="58"/>
      <c r="DR274" s="58"/>
      <c r="DS274" s="58"/>
      <c r="DT274" s="58"/>
      <c r="DU274" s="58"/>
      <c r="DV274" s="58"/>
      <c r="DW274" s="58"/>
      <c r="DX274" s="58"/>
      <c r="DY274" s="58"/>
      <c r="DZ274" s="58"/>
      <c r="EA274" s="58"/>
      <c r="EB274" s="58"/>
      <c r="EC274" s="58"/>
      <c r="ED274" s="58"/>
      <c r="EE274" s="58"/>
      <c r="EF274" s="58"/>
      <c r="EG274" s="58"/>
      <c r="EH274" s="58"/>
      <c r="EI274" s="58"/>
      <c r="EJ274" s="58"/>
      <c r="EK274" s="58"/>
      <c r="EL274" s="58"/>
      <c r="EM274" s="58"/>
      <c r="EN274" s="58"/>
    </row>
    <row r="275" spans="1:144" outlineLevel="1" x14ac:dyDescent="0.2">
      <c r="A275" s="16">
        <v>84</v>
      </c>
      <c r="B275" s="16">
        <v>0</v>
      </c>
      <c r="C275" s="1">
        <v>1.7265284408537964E-3</v>
      </c>
      <c r="D275" s="1">
        <f t="shared" si="22"/>
        <v>-1.7265284408537964E-3</v>
      </c>
      <c r="E275" s="1">
        <f t="shared" si="23"/>
        <v>3.4560412176867102E-3</v>
      </c>
      <c r="F275" s="1">
        <f t="shared" si="24"/>
        <v>-5.8788104389295548E-2</v>
      </c>
      <c r="G275" s="1">
        <f t="shared" si="25"/>
        <v>-4.1587431957520862E-2</v>
      </c>
      <c r="H275" s="1">
        <v>4.8203304657579533E-3</v>
      </c>
      <c r="I275" s="1">
        <f t="shared" si="26"/>
        <v>8.3772123519164308E-6</v>
      </c>
      <c r="J275" s="1">
        <f t="shared" si="27"/>
        <v>-4.1688028367546287E-2</v>
      </c>
      <c r="AQ275" s="58"/>
      <c r="AR275" s="58"/>
      <c r="AS275" s="58"/>
      <c r="AT275" s="58"/>
      <c r="AU275" s="58"/>
      <c r="AV275" s="58"/>
      <c r="AW275" s="58"/>
      <c r="AX275" s="71"/>
      <c r="AY275" s="58"/>
      <c r="AZ275" s="58"/>
      <c r="BA275" s="58"/>
      <c r="BB275" s="58">
        <f t="shared" si="28"/>
        <v>1</v>
      </c>
      <c r="BC275" s="58">
        <f t="shared" si="29"/>
        <v>1.7265284408537964E-3</v>
      </c>
      <c r="BD275" s="58" t="e">
        <f t="shared" si="30"/>
        <v>#N/A</v>
      </c>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c r="CB275" s="58"/>
      <c r="CC275" s="58"/>
      <c r="CD275" s="58"/>
      <c r="CE275" s="58"/>
      <c r="CF275" s="58"/>
      <c r="CG275" s="58"/>
      <c r="CH275" s="58"/>
      <c r="CI275" s="58"/>
      <c r="CJ275" s="58"/>
      <c r="CK275" s="58"/>
      <c r="CL275" s="58"/>
      <c r="CM275" s="58"/>
      <c r="CN275" s="58"/>
      <c r="CO275" s="58"/>
      <c r="CP275" s="58"/>
      <c r="CQ275" s="58"/>
      <c r="CR275" s="58"/>
      <c r="CS275" s="58"/>
      <c r="CT275" s="58"/>
      <c r="CU275" s="58"/>
      <c r="CV275" s="58"/>
      <c r="CW275" s="58"/>
      <c r="CX275" s="58"/>
      <c r="CY275" s="58"/>
      <c r="CZ275" s="58"/>
      <c r="DA275" s="58"/>
      <c r="DB275" s="58"/>
      <c r="DC275" s="58"/>
      <c r="DD275" s="58"/>
      <c r="DE275" s="58"/>
      <c r="DF275" s="58"/>
      <c r="DG275" s="58"/>
      <c r="DH275" s="58"/>
      <c r="DI275" s="58"/>
      <c r="DJ275" s="58"/>
      <c r="DK275" s="58"/>
      <c r="DL275" s="58"/>
      <c r="DM275" s="58"/>
      <c r="DN275" s="58"/>
      <c r="DO275" s="58"/>
      <c r="DP275" s="58"/>
      <c r="DQ275" s="58"/>
      <c r="DR275" s="58"/>
      <c r="DS275" s="58"/>
      <c r="DT275" s="58"/>
      <c r="DU275" s="58"/>
      <c r="DV275" s="58"/>
      <c r="DW275" s="58"/>
      <c r="DX275" s="58"/>
      <c r="DY275" s="58"/>
      <c r="DZ275" s="58"/>
      <c r="EA275" s="58"/>
      <c r="EB275" s="58"/>
      <c r="EC275" s="58"/>
      <c r="ED275" s="58"/>
      <c r="EE275" s="58"/>
      <c r="EF275" s="58"/>
      <c r="EG275" s="58"/>
      <c r="EH275" s="58"/>
      <c r="EI275" s="58"/>
      <c r="EJ275" s="58"/>
      <c r="EK275" s="58"/>
      <c r="EL275" s="58"/>
      <c r="EM275" s="58"/>
      <c r="EN275" s="58"/>
    </row>
    <row r="276" spans="1:144" outlineLevel="1" x14ac:dyDescent="0.2">
      <c r="A276" s="16">
        <v>85</v>
      </c>
      <c r="B276" s="16">
        <v>0</v>
      </c>
      <c r="C276" s="1">
        <v>8.8503555464702194E-4</v>
      </c>
      <c r="D276" s="1">
        <f t="shared" si="22"/>
        <v>-8.8503555464702194E-4</v>
      </c>
      <c r="E276" s="1">
        <f t="shared" si="23"/>
        <v>1.7708548596926438E-3</v>
      </c>
      <c r="F276" s="1">
        <f t="shared" si="24"/>
        <v>-4.2081526346992734E-2</v>
      </c>
      <c r="G276" s="1">
        <f t="shared" si="25"/>
        <v>-2.9762720581824591E-2</v>
      </c>
      <c r="H276" s="1">
        <v>2.9660376514090694E-3</v>
      </c>
      <c r="I276" s="1">
        <f t="shared" si="26"/>
        <v>2.6351901706751889E-6</v>
      </c>
      <c r="J276" s="1">
        <f t="shared" si="27"/>
        <v>-2.9806957687802362E-2</v>
      </c>
      <c r="AQ276" s="58"/>
      <c r="AR276" s="58"/>
      <c r="AS276" s="58"/>
      <c r="AT276" s="58"/>
      <c r="AU276" s="58"/>
      <c r="AV276" s="58"/>
      <c r="AW276" s="58"/>
      <c r="AX276" s="71"/>
      <c r="AY276" s="58"/>
      <c r="AZ276" s="58"/>
      <c r="BA276" s="58"/>
      <c r="BB276" s="58">
        <f t="shared" si="28"/>
        <v>1</v>
      </c>
      <c r="BC276" s="58">
        <f t="shared" si="29"/>
        <v>8.8503555464702194E-4</v>
      </c>
      <c r="BD276" s="58" t="e">
        <f t="shared" si="30"/>
        <v>#N/A</v>
      </c>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c r="CB276" s="58"/>
      <c r="CC276" s="58"/>
      <c r="CD276" s="58"/>
      <c r="CE276" s="58"/>
      <c r="CF276" s="58"/>
      <c r="CG276" s="58"/>
      <c r="CH276" s="58"/>
      <c r="CI276" s="58"/>
      <c r="CJ276" s="58"/>
      <c r="CK276" s="58"/>
      <c r="CL276" s="58"/>
      <c r="CM276" s="58"/>
      <c r="CN276" s="58"/>
      <c r="CO276" s="58"/>
      <c r="CP276" s="58"/>
      <c r="CQ276" s="58"/>
      <c r="CR276" s="58"/>
      <c r="CS276" s="58"/>
      <c r="CT276" s="58"/>
      <c r="CU276" s="58"/>
      <c r="CV276" s="58"/>
      <c r="CW276" s="58"/>
      <c r="CX276" s="58"/>
      <c r="CY276" s="58"/>
      <c r="CZ276" s="58"/>
      <c r="DA276" s="58"/>
      <c r="DB276" s="58"/>
      <c r="DC276" s="58"/>
      <c r="DD276" s="58"/>
      <c r="DE276" s="58"/>
      <c r="DF276" s="58"/>
      <c r="DG276" s="58"/>
      <c r="DH276" s="58"/>
      <c r="DI276" s="58"/>
      <c r="DJ276" s="58"/>
      <c r="DK276" s="58"/>
      <c r="DL276" s="58"/>
      <c r="DM276" s="58"/>
      <c r="DN276" s="58"/>
      <c r="DO276" s="58"/>
      <c r="DP276" s="58"/>
      <c r="DQ276" s="58"/>
      <c r="DR276" s="58"/>
      <c r="DS276" s="58"/>
      <c r="DT276" s="58"/>
      <c r="DU276" s="58"/>
      <c r="DV276" s="58"/>
      <c r="DW276" s="58"/>
      <c r="DX276" s="58"/>
      <c r="DY276" s="58"/>
      <c r="DZ276" s="58"/>
      <c r="EA276" s="58"/>
      <c r="EB276" s="58"/>
      <c r="EC276" s="58"/>
      <c r="ED276" s="58"/>
      <c r="EE276" s="58"/>
      <c r="EF276" s="58"/>
      <c r="EG276" s="58"/>
      <c r="EH276" s="58"/>
      <c r="EI276" s="58"/>
      <c r="EJ276" s="58"/>
      <c r="EK276" s="58"/>
      <c r="EL276" s="58"/>
      <c r="EM276" s="58"/>
      <c r="EN276" s="58"/>
    </row>
    <row r="277" spans="1:144" outlineLevel="1" x14ac:dyDescent="0.2">
      <c r="A277" s="16">
        <v>86</v>
      </c>
      <c r="B277" s="16">
        <v>0</v>
      </c>
      <c r="C277" s="1">
        <v>2.7335451123479933E-5</v>
      </c>
      <c r="D277" s="1">
        <f t="shared" si="22"/>
        <v>-2.7335451123479933E-5</v>
      </c>
      <c r="E277" s="1">
        <f t="shared" si="23"/>
        <v>5.4671649487272007E-5</v>
      </c>
      <c r="F277" s="1">
        <f t="shared" si="24"/>
        <v>-7.3940279609474024E-3</v>
      </c>
      <c r="G277" s="1">
        <f t="shared" si="25"/>
        <v>-5.228403042114714E-3</v>
      </c>
      <c r="H277" s="1">
        <v>2.493366705362511E-4</v>
      </c>
      <c r="I277" s="1">
        <f t="shared" si="26"/>
        <v>6.8176165687086016E-9</v>
      </c>
      <c r="J277" s="1">
        <f t="shared" si="27"/>
        <v>-5.2290549803346974E-3</v>
      </c>
      <c r="AQ277" s="58"/>
      <c r="AR277" s="58"/>
      <c r="AS277" s="58"/>
      <c r="AT277" s="58"/>
      <c r="AU277" s="58"/>
      <c r="AV277" s="58"/>
      <c r="AW277" s="58"/>
      <c r="AX277" s="71"/>
      <c r="AY277" s="58"/>
      <c r="AZ277" s="58"/>
      <c r="BA277" s="58"/>
      <c r="BB277" s="58">
        <f t="shared" si="28"/>
        <v>1</v>
      </c>
      <c r="BC277" s="58">
        <f t="shared" si="29"/>
        <v>2.7335451123479933E-5</v>
      </c>
      <c r="BD277" s="58" t="e">
        <f t="shared" si="30"/>
        <v>#N/A</v>
      </c>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c r="CB277" s="58"/>
      <c r="CC277" s="58"/>
      <c r="CD277" s="58"/>
      <c r="CE277" s="58"/>
      <c r="CF277" s="58"/>
      <c r="CG277" s="58"/>
      <c r="CH277" s="58"/>
      <c r="CI277" s="58"/>
      <c r="CJ277" s="58"/>
      <c r="CK277" s="58"/>
      <c r="CL277" s="58"/>
      <c r="CM277" s="58"/>
      <c r="CN277" s="58"/>
      <c r="CO277" s="58"/>
      <c r="CP277" s="58"/>
      <c r="CQ277" s="58"/>
      <c r="CR277" s="58"/>
      <c r="CS277" s="58"/>
      <c r="CT277" s="58"/>
      <c r="CU277" s="58"/>
      <c r="CV277" s="58"/>
      <c r="CW277" s="58"/>
      <c r="CX277" s="58"/>
      <c r="CY277" s="58"/>
      <c r="CZ277" s="58"/>
      <c r="DA277" s="58"/>
      <c r="DB277" s="58"/>
      <c r="DC277" s="58"/>
      <c r="DD277" s="58"/>
      <c r="DE277" s="58"/>
      <c r="DF277" s="58"/>
      <c r="DG277" s="58"/>
      <c r="DH277" s="58"/>
      <c r="DI277" s="58"/>
      <c r="DJ277" s="58"/>
      <c r="DK277" s="58"/>
      <c r="DL277" s="58"/>
      <c r="DM277" s="58"/>
      <c r="DN277" s="58"/>
      <c r="DO277" s="58"/>
      <c r="DP277" s="58"/>
      <c r="DQ277" s="58"/>
      <c r="DR277" s="58"/>
      <c r="DS277" s="58"/>
      <c r="DT277" s="58"/>
      <c r="DU277" s="58"/>
      <c r="DV277" s="58"/>
      <c r="DW277" s="58"/>
      <c r="DX277" s="58"/>
      <c r="DY277" s="58"/>
      <c r="DZ277" s="58"/>
      <c r="EA277" s="58"/>
      <c r="EB277" s="58"/>
      <c r="EC277" s="58"/>
      <c r="ED277" s="58"/>
      <c r="EE277" s="58"/>
      <c r="EF277" s="58"/>
      <c r="EG277" s="58"/>
      <c r="EH277" s="58"/>
      <c r="EI277" s="58"/>
      <c r="EJ277" s="58"/>
      <c r="EK277" s="58"/>
      <c r="EL277" s="58"/>
      <c r="EM277" s="58"/>
      <c r="EN277" s="58"/>
    </row>
    <row r="278" spans="1:144" outlineLevel="1" x14ac:dyDescent="0.2">
      <c r="A278" s="16">
        <v>87</v>
      </c>
      <c r="B278" s="16">
        <v>0</v>
      </c>
      <c r="C278" s="1">
        <v>6.5292206557976157E-7</v>
      </c>
      <c r="D278" s="1">
        <f t="shared" si="22"/>
        <v>-6.5292206557976157E-7</v>
      </c>
      <c r="E278" s="1">
        <f t="shared" si="23"/>
        <v>1.3058445573935262E-6</v>
      </c>
      <c r="F278" s="1">
        <f t="shared" si="24"/>
        <v>-1.1427355588208175E-3</v>
      </c>
      <c r="G278" s="1">
        <f t="shared" si="25"/>
        <v>-8.0803619466411505E-4</v>
      </c>
      <c r="H278" s="1">
        <v>8.3268601382255266E-6</v>
      </c>
      <c r="I278" s="1">
        <f t="shared" si="26"/>
        <v>5.4368395428494023E-12</v>
      </c>
      <c r="J278" s="1">
        <f t="shared" si="27"/>
        <v>-8.0803955888731488E-4</v>
      </c>
      <c r="AQ278" s="58"/>
      <c r="AR278" s="58"/>
      <c r="AS278" s="58"/>
      <c r="AT278" s="58"/>
      <c r="AU278" s="58"/>
      <c r="AV278" s="58"/>
      <c r="AW278" s="58"/>
      <c r="AX278" s="71"/>
      <c r="AY278" s="58"/>
      <c r="AZ278" s="58"/>
      <c r="BA278" s="58"/>
      <c r="BB278" s="58">
        <f t="shared" si="28"/>
        <v>1</v>
      </c>
      <c r="BC278" s="58">
        <f t="shared" si="29"/>
        <v>6.5292206557976157E-7</v>
      </c>
      <c r="BD278" s="58" t="e">
        <f t="shared" si="30"/>
        <v>#N/A</v>
      </c>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c r="CB278" s="58"/>
      <c r="CC278" s="58"/>
      <c r="CD278" s="58"/>
      <c r="CE278" s="58"/>
      <c r="CF278" s="58"/>
      <c r="CG278" s="58"/>
      <c r="CH278" s="58"/>
      <c r="CI278" s="58"/>
      <c r="CJ278" s="58"/>
      <c r="CK278" s="58"/>
      <c r="CL278" s="58"/>
      <c r="CM278" s="58"/>
      <c r="CN278" s="58"/>
      <c r="CO278" s="58"/>
      <c r="CP278" s="58"/>
      <c r="CQ278" s="58"/>
      <c r="CR278" s="58"/>
      <c r="CS278" s="58"/>
      <c r="CT278" s="58"/>
      <c r="CU278" s="58"/>
      <c r="CV278" s="58"/>
      <c r="CW278" s="58"/>
      <c r="CX278" s="58"/>
      <c r="CY278" s="58"/>
      <c r="CZ278" s="58"/>
      <c r="DA278" s="58"/>
      <c r="DB278" s="58"/>
      <c r="DC278" s="58"/>
      <c r="DD278" s="58"/>
      <c r="DE278" s="58"/>
      <c r="DF278" s="58"/>
      <c r="DG278" s="58"/>
      <c r="DH278" s="58"/>
      <c r="DI278" s="58"/>
      <c r="DJ278" s="58"/>
      <c r="DK278" s="58"/>
      <c r="DL278" s="58"/>
      <c r="DM278" s="58"/>
      <c r="DN278" s="58"/>
      <c r="DO278" s="58"/>
      <c r="DP278" s="58"/>
      <c r="DQ278" s="58"/>
      <c r="DR278" s="58"/>
      <c r="DS278" s="58"/>
      <c r="DT278" s="58"/>
      <c r="DU278" s="58"/>
      <c r="DV278" s="58"/>
      <c r="DW278" s="58"/>
      <c r="DX278" s="58"/>
      <c r="DY278" s="58"/>
      <c r="DZ278" s="58"/>
      <c r="EA278" s="58"/>
      <c r="EB278" s="58"/>
      <c r="EC278" s="58"/>
      <c r="ED278" s="58"/>
      <c r="EE278" s="58"/>
      <c r="EF278" s="58"/>
      <c r="EG278" s="58"/>
      <c r="EH278" s="58"/>
      <c r="EI278" s="58"/>
      <c r="EJ278" s="58"/>
      <c r="EK278" s="58"/>
      <c r="EL278" s="58"/>
      <c r="EM278" s="58"/>
      <c r="EN278" s="58"/>
    </row>
    <row r="279" spans="1:144" outlineLevel="1" x14ac:dyDescent="0.2">
      <c r="A279" s="16">
        <v>88</v>
      </c>
      <c r="B279" s="16">
        <v>0</v>
      </c>
      <c r="C279" s="1">
        <v>3.7693455517488811E-6</v>
      </c>
      <c r="D279" s="1">
        <f t="shared" si="22"/>
        <v>-3.7693455517488811E-6</v>
      </c>
      <c r="E279" s="1">
        <f t="shared" si="23"/>
        <v>7.5387053117134184E-6</v>
      </c>
      <c r="F279" s="1">
        <f t="shared" si="24"/>
        <v>-2.7456702845959887E-3</v>
      </c>
      <c r="G279" s="1">
        <f t="shared" si="25"/>
        <v>-1.9414839066467496E-3</v>
      </c>
      <c r="H279" s="1">
        <v>4.2381465291693229E-5</v>
      </c>
      <c r="I279" s="1">
        <f t="shared" si="26"/>
        <v>1.5975776059851227E-10</v>
      </c>
      <c r="J279" s="1">
        <f t="shared" si="27"/>
        <v>-1.9415250494209243E-3</v>
      </c>
      <c r="AQ279" s="58"/>
      <c r="AR279" s="58"/>
      <c r="AS279" s="58"/>
      <c r="AT279" s="58"/>
      <c r="AU279" s="58"/>
      <c r="AV279" s="58"/>
      <c r="AW279" s="58"/>
      <c r="AX279" s="71"/>
      <c r="AY279" s="58"/>
      <c r="AZ279" s="58"/>
      <c r="BA279" s="58"/>
      <c r="BB279" s="58">
        <f t="shared" si="28"/>
        <v>1</v>
      </c>
      <c r="BC279" s="58">
        <f t="shared" si="29"/>
        <v>3.7693455517488811E-6</v>
      </c>
      <c r="BD279" s="58" t="e">
        <f t="shared" si="30"/>
        <v>#N/A</v>
      </c>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c r="CB279" s="58"/>
      <c r="CC279" s="58"/>
      <c r="CD279" s="58"/>
      <c r="CE279" s="58"/>
      <c r="CF279" s="58"/>
      <c r="CG279" s="58"/>
      <c r="CH279" s="58"/>
      <c r="CI279" s="58"/>
      <c r="CJ279" s="58"/>
      <c r="CK279" s="58"/>
      <c r="CL279" s="58"/>
      <c r="CM279" s="58"/>
      <c r="CN279" s="58"/>
      <c r="CO279" s="58"/>
      <c r="CP279" s="58"/>
      <c r="CQ279" s="58"/>
      <c r="CR279" s="58"/>
      <c r="CS279" s="58"/>
      <c r="CT279" s="58"/>
      <c r="CU279" s="58"/>
      <c r="CV279" s="58"/>
      <c r="CW279" s="58"/>
      <c r="CX279" s="58"/>
      <c r="CY279" s="58"/>
      <c r="CZ279" s="58"/>
      <c r="DA279" s="58"/>
      <c r="DB279" s="58"/>
      <c r="DC279" s="58"/>
      <c r="DD279" s="58"/>
      <c r="DE279" s="58"/>
      <c r="DF279" s="58"/>
      <c r="DG279" s="58"/>
      <c r="DH279" s="58"/>
      <c r="DI279" s="58"/>
      <c r="DJ279" s="58"/>
      <c r="DK279" s="58"/>
      <c r="DL279" s="58"/>
      <c r="DM279" s="58"/>
      <c r="DN279" s="58"/>
      <c r="DO279" s="58"/>
      <c r="DP279" s="58"/>
      <c r="DQ279" s="58"/>
      <c r="DR279" s="58"/>
      <c r="DS279" s="58"/>
      <c r="DT279" s="58"/>
      <c r="DU279" s="58"/>
      <c r="DV279" s="58"/>
      <c r="DW279" s="58"/>
      <c r="DX279" s="58"/>
      <c r="DY279" s="58"/>
      <c r="DZ279" s="58"/>
      <c r="EA279" s="58"/>
      <c r="EB279" s="58"/>
      <c r="EC279" s="58"/>
      <c r="ED279" s="58"/>
      <c r="EE279" s="58"/>
      <c r="EF279" s="58"/>
      <c r="EG279" s="58"/>
      <c r="EH279" s="58"/>
      <c r="EI279" s="58"/>
      <c r="EJ279" s="58"/>
      <c r="EK279" s="58"/>
      <c r="EL279" s="58"/>
      <c r="EM279" s="58"/>
      <c r="EN279" s="58"/>
    </row>
    <row r="280" spans="1:144" outlineLevel="1" x14ac:dyDescent="0.2">
      <c r="A280" s="16">
        <v>89</v>
      </c>
      <c r="B280" s="16">
        <v>0</v>
      </c>
      <c r="C280" s="1">
        <v>3.9529511571047005E-3</v>
      </c>
      <c r="D280" s="1">
        <f t="shared" si="22"/>
        <v>-3.9529511571047005E-3</v>
      </c>
      <c r="E280" s="1">
        <f t="shared" si="23"/>
        <v>7.9215694382733168E-3</v>
      </c>
      <c r="F280" s="1">
        <f t="shared" si="24"/>
        <v>-8.9003199033929767E-2</v>
      </c>
      <c r="G280" s="1">
        <f t="shared" si="25"/>
        <v>-6.2997134801552848E-2</v>
      </c>
      <c r="H280" s="1">
        <v>7.9472696185085394E-3</v>
      </c>
      <c r="I280" s="1">
        <f t="shared" si="26"/>
        <v>3.1792507728291834E-5</v>
      </c>
      <c r="J280" s="1">
        <f t="shared" si="27"/>
        <v>-6.3248964425777862E-2</v>
      </c>
      <c r="AQ280" s="58"/>
      <c r="AR280" s="58"/>
      <c r="AS280" s="58"/>
      <c r="AT280" s="58"/>
      <c r="AU280" s="58"/>
      <c r="AV280" s="58"/>
      <c r="AW280" s="58"/>
      <c r="AX280" s="71"/>
      <c r="AY280" s="58"/>
      <c r="AZ280" s="58"/>
      <c r="BA280" s="58"/>
      <c r="BB280" s="58">
        <f t="shared" si="28"/>
        <v>1</v>
      </c>
      <c r="BC280" s="58">
        <f t="shared" si="29"/>
        <v>3.9529511571047005E-3</v>
      </c>
      <c r="BD280" s="58" t="e">
        <f t="shared" si="30"/>
        <v>#N/A</v>
      </c>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c r="CB280" s="58"/>
      <c r="CC280" s="58"/>
      <c r="CD280" s="58"/>
      <c r="CE280" s="58"/>
      <c r="CF280" s="58"/>
      <c r="CG280" s="58"/>
      <c r="CH280" s="58"/>
      <c r="CI280" s="58"/>
      <c r="CJ280" s="58"/>
      <c r="CK280" s="58"/>
      <c r="CL280" s="58"/>
      <c r="CM280" s="58"/>
      <c r="CN280" s="58"/>
      <c r="CO280" s="58"/>
      <c r="CP280" s="58"/>
      <c r="CQ280" s="58"/>
      <c r="CR280" s="58"/>
      <c r="CS280" s="58"/>
      <c r="CT280" s="58"/>
      <c r="CU280" s="58"/>
      <c r="CV280" s="58"/>
      <c r="CW280" s="58"/>
      <c r="CX280" s="58"/>
      <c r="CY280" s="58"/>
      <c r="CZ280" s="58"/>
      <c r="DA280" s="58"/>
      <c r="DB280" s="58"/>
      <c r="DC280" s="58"/>
      <c r="DD280" s="58"/>
      <c r="DE280" s="58"/>
      <c r="DF280" s="58"/>
      <c r="DG280" s="58"/>
      <c r="DH280" s="58"/>
      <c r="DI280" s="58"/>
      <c r="DJ280" s="58"/>
      <c r="DK280" s="58"/>
      <c r="DL280" s="58"/>
      <c r="DM280" s="58"/>
      <c r="DN280" s="58"/>
      <c r="DO280" s="58"/>
      <c r="DP280" s="58"/>
      <c r="DQ280" s="58"/>
      <c r="DR280" s="58"/>
      <c r="DS280" s="58"/>
      <c r="DT280" s="58"/>
      <c r="DU280" s="58"/>
      <c r="DV280" s="58"/>
      <c r="DW280" s="58"/>
      <c r="DX280" s="58"/>
      <c r="DY280" s="58"/>
      <c r="DZ280" s="58"/>
      <c r="EA280" s="58"/>
      <c r="EB280" s="58"/>
      <c r="EC280" s="58"/>
      <c r="ED280" s="58"/>
      <c r="EE280" s="58"/>
      <c r="EF280" s="58"/>
      <c r="EG280" s="58"/>
      <c r="EH280" s="58"/>
      <c r="EI280" s="58"/>
      <c r="EJ280" s="58"/>
      <c r="EK280" s="58"/>
      <c r="EL280" s="58"/>
      <c r="EM280" s="58"/>
      <c r="EN280" s="58"/>
    </row>
    <row r="281" spans="1:144" outlineLevel="1" x14ac:dyDescent="0.2">
      <c r="A281" s="16">
        <v>90</v>
      </c>
      <c r="B281" s="16">
        <v>0</v>
      </c>
      <c r="C281" s="1">
        <v>3.627409647218837E-6</v>
      </c>
      <c r="D281" s="1">
        <f t="shared" si="22"/>
        <v>-3.627409647218837E-6</v>
      </c>
      <c r="E281" s="1">
        <f t="shared" si="23"/>
        <v>7.2548324527623186E-6</v>
      </c>
      <c r="F281" s="1">
        <f t="shared" si="24"/>
        <v>-2.6934796180335795E-3</v>
      </c>
      <c r="G281" s="1">
        <f t="shared" si="25"/>
        <v>-1.9045794300494049E-3</v>
      </c>
      <c r="H281" s="1">
        <v>3.6547657199372424E-5</v>
      </c>
      <c r="I281" s="1">
        <f t="shared" si="26"/>
        <v>1.3257865064682629E-10</v>
      </c>
      <c r="J281" s="1">
        <f t="shared" si="27"/>
        <v>-1.9046142349614956E-3</v>
      </c>
      <c r="AQ281" s="58"/>
      <c r="AR281" s="58"/>
      <c r="AS281" s="58"/>
      <c r="AT281" s="58"/>
      <c r="AU281" s="58"/>
      <c r="AV281" s="58"/>
      <c r="AW281" s="58"/>
      <c r="AX281" s="71"/>
      <c r="AY281" s="58"/>
      <c r="AZ281" s="58"/>
      <c r="BA281" s="58"/>
      <c r="BB281" s="58">
        <f t="shared" si="28"/>
        <v>1</v>
      </c>
      <c r="BC281" s="58">
        <f t="shared" si="29"/>
        <v>3.627409647218837E-6</v>
      </c>
      <c r="BD281" s="58" t="e">
        <f t="shared" si="30"/>
        <v>#N/A</v>
      </c>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c r="CB281" s="58"/>
      <c r="CC281" s="58"/>
      <c r="CD281" s="58"/>
      <c r="CE281" s="58"/>
      <c r="CF281" s="58"/>
      <c r="CG281" s="58"/>
      <c r="CH281" s="58"/>
      <c r="CI281" s="58"/>
      <c r="CJ281" s="58"/>
      <c r="CK281" s="58"/>
      <c r="CL281" s="58"/>
      <c r="CM281" s="58"/>
      <c r="CN281" s="58"/>
      <c r="CO281" s="58"/>
      <c r="CP281" s="58"/>
      <c r="CQ281" s="58"/>
      <c r="CR281" s="58"/>
      <c r="CS281" s="58"/>
      <c r="CT281" s="58"/>
      <c r="CU281" s="58"/>
      <c r="CV281" s="58"/>
      <c r="CW281" s="58"/>
      <c r="CX281" s="58"/>
      <c r="CY281" s="58"/>
      <c r="CZ281" s="58"/>
      <c r="DA281" s="58"/>
      <c r="DB281" s="58"/>
      <c r="DC281" s="58"/>
      <c r="DD281" s="58"/>
      <c r="DE281" s="58"/>
      <c r="DF281" s="58"/>
      <c r="DG281" s="58"/>
      <c r="DH281" s="58"/>
      <c r="DI281" s="58"/>
      <c r="DJ281" s="58"/>
      <c r="DK281" s="58"/>
      <c r="DL281" s="58"/>
      <c r="DM281" s="58"/>
      <c r="DN281" s="58"/>
      <c r="DO281" s="58"/>
      <c r="DP281" s="58"/>
      <c r="DQ281" s="58"/>
      <c r="DR281" s="58"/>
      <c r="DS281" s="58"/>
      <c r="DT281" s="58"/>
      <c r="DU281" s="58"/>
      <c r="DV281" s="58"/>
      <c r="DW281" s="58"/>
      <c r="DX281" s="58"/>
      <c r="DY281" s="58"/>
      <c r="DZ281" s="58"/>
      <c r="EA281" s="58"/>
      <c r="EB281" s="58"/>
      <c r="EC281" s="58"/>
      <c r="ED281" s="58"/>
      <c r="EE281" s="58"/>
      <c r="EF281" s="58"/>
      <c r="EG281" s="58"/>
      <c r="EH281" s="58"/>
      <c r="EI281" s="58"/>
      <c r="EJ281" s="58"/>
      <c r="EK281" s="58"/>
      <c r="EL281" s="58"/>
      <c r="EM281" s="58"/>
      <c r="EN281" s="58"/>
    </row>
    <row r="282" spans="1:144" outlineLevel="1" x14ac:dyDescent="0.2">
      <c r="A282" s="16">
        <v>91</v>
      </c>
      <c r="B282" s="16">
        <v>1</v>
      </c>
      <c r="C282" s="1">
        <v>0.98476851841884117</v>
      </c>
      <c r="D282" s="1">
        <f t="shared" si="22"/>
        <v>1.5231481581158834E-2</v>
      </c>
      <c r="E282" s="1">
        <f t="shared" si="23"/>
        <v>3.0697344219649821E-2</v>
      </c>
      <c r="F282" s="1">
        <f t="shared" si="24"/>
        <v>0.17520657584591345</v>
      </c>
      <c r="G282" s="1">
        <f t="shared" si="25"/>
        <v>0.12436666732539813</v>
      </c>
      <c r="H282" s="1">
        <v>5.2434616622528005E-2</v>
      </c>
      <c r="I282" s="1">
        <f t="shared" si="26"/>
        <v>8.558879334563999E-4</v>
      </c>
      <c r="J282" s="1">
        <f t="shared" si="27"/>
        <v>0.12776132386243752</v>
      </c>
      <c r="AQ282" s="58"/>
      <c r="AR282" s="58"/>
      <c r="AS282" s="58"/>
      <c r="AT282" s="58"/>
      <c r="AU282" s="58"/>
      <c r="AV282" s="58"/>
      <c r="AW282" s="58"/>
      <c r="AX282" s="71"/>
      <c r="AY282" s="58"/>
      <c r="AZ282" s="58"/>
      <c r="BA282" s="58"/>
      <c r="BB282" s="58">
        <f t="shared" si="28"/>
        <v>0</v>
      </c>
      <c r="BC282" s="58" t="e">
        <f t="shared" si="29"/>
        <v>#N/A</v>
      </c>
      <c r="BD282" s="58">
        <f t="shared" si="30"/>
        <v>0.98476851841884117</v>
      </c>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c r="CB282" s="58"/>
      <c r="CC282" s="58"/>
      <c r="CD282" s="58"/>
      <c r="CE282" s="58"/>
      <c r="CF282" s="58"/>
      <c r="CG282" s="58"/>
      <c r="CH282" s="58"/>
      <c r="CI282" s="58"/>
      <c r="CJ282" s="58"/>
      <c r="CK282" s="58"/>
      <c r="CL282" s="58"/>
      <c r="CM282" s="58"/>
      <c r="CN282" s="58"/>
      <c r="CO282" s="58"/>
      <c r="CP282" s="58"/>
      <c r="CQ282" s="58"/>
      <c r="CR282" s="58"/>
      <c r="CS282" s="58"/>
      <c r="CT282" s="58"/>
      <c r="CU282" s="58"/>
      <c r="CV282" s="58"/>
      <c r="CW282" s="58"/>
      <c r="CX282" s="58"/>
      <c r="CY282" s="58"/>
      <c r="CZ282" s="58"/>
      <c r="DA282" s="58"/>
      <c r="DB282" s="58"/>
      <c r="DC282" s="58"/>
      <c r="DD282" s="58"/>
      <c r="DE282" s="58"/>
      <c r="DF282" s="58"/>
      <c r="DG282" s="58"/>
      <c r="DH282" s="58"/>
      <c r="DI282" s="58"/>
      <c r="DJ282" s="58"/>
      <c r="DK282" s="58"/>
      <c r="DL282" s="58"/>
      <c r="DM282" s="58"/>
      <c r="DN282" s="58"/>
      <c r="DO282" s="58"/>
      <c r="DP282" s="58"/>
      <c r="DQ282" s="58"/>
      <c r="DR282" s="58"/>
      <c r="DS282" s="58"/>
      <c r="DT282" s="58"/>
      <c r="DU282" s="58"/>
      <c r="DV282" s="58"/>
      <c r="DW282" s="58"/>
      <c r="DX282" s="58"/>
      <c r="DY282" s="58"/>
      <c r="DZ282" s="58"/>
      <c r="EA282" s="58"/>
      <c r="EB282" s="58"/>
      <c r="EC282" s="58"/>
      <c r="ED282" s="58"/>
      <c r="EE282" s="58"/>
      <c r="EF282" s="58"/>
      <c r="EG282" s="58"/>
      <c r="EH282" s="58"/>
      <c r="EI282" s="58"/>
      <c r="EJ282" s="58"/>
      <c r="EK282" s="58"/>
      <c r="EL282" s="58"/>
      <c r="EM282" s="58"/>
      <c r="EN282" s="58"/>
    </row>
    <row r="283" spans="1:144" outlineLevel="1" x14ac:dyDescent="0.2">
      <c r="A283" s="16">
        <v>92</v>
      </c>
      <c r="B283" s="16">
        <v>0</v>
      </c>
      <c r="C283" s="1">
        <v>1.7065250974470592E-2</v>
      </c>
      <c r="D283" s="1">
        <f t="shared" si="22"/>
        <v>-1.7065250974470592E-2</v>
      </c>
      <c r="E283" s="1">
        <f t="shared" si="23"/>
        <v>3.4425080925744846E-2</v>
      </c>
      <c r="F283" s="1">
        <f t="shared" si="24"/>
        <v>-0.18553997123462332</v>
      </c>
      <c r="G283" s="1">
        <f t="shared" si="25"/>
        <v>-0.13176315812268902</v>
      </c>
      <c r="H283" s="1">
        <v>2.9023102588911498E-2</v>
      </c>
      <c r="I283" s="1">
        <f t="shared" si="26"/>
        <v>5.1894691103950886E-4</v>
      </c>
      <c r="J283" s="1">
        <f t="shared" si="27"/>
        <v>-0.13371789988443677</v>
      </c>
      <c r="AQ283" s="58"/>
      <c r="AR283" s="58"/>
      <c r="AS283" s="58"/>
      <c r="AT283" s="58"/>
      <c r="AU283" s="58"/>
      <c r="AV283" s="58"/>
      <c r="AW283" s="58"/>
      <c r="AX283" s="71"/>
      <c r="AY283" s="58"/>
      <c r="AZ283" s="58"/>
      <c r="BA283" s="58"/>
      <c r="BB283" s="58">
        <f t="shared" si="28"/>
        <v>1</v>
      </c>
      <c r="BC283" s="58">
        <f t="shared" si="29"/>
        <v>1.7065250974470592E-2</v>
      </c>
      <c r="BD283" s="58" t="e">
        <f t="shared" si="30"/>
        <v>#N/A</v>
      </c>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c r="CB283" s="58"/>
      <c r="CC283" s="58"/>
      <c r="CD283" s="58"/>
      <c r="CE283" s="58"/>
      <c r="CF283" s="58"/>
      <c r="CG283" s="58"/>
      <c r="CH283" s="58"/>
      <c r="CI283" s="58"/>
      <c r="CJ283" s="58"/>
      <c r="CK283" s="58"/>
      <c r="CL283" s="58"/>
      <c r="CM283" s="58"/>
      <c r="CN283" s="58"/>
      <c r="CO283" s="58"/>
      <c r="CP283" s="58"/>
      <c r="CQ283" s="58"/>
      <c r="CR283" s="58"/>
      <c r="CS283" s="58"/>
      <c r="CT283" s="58"/>
      <c r="CU283" s="58"/>
      <c r="CV283" s="58"/>
      <c r="CW283" s="58"/>
      <c r="CX283" s="58"/>
      <c r="CY283" s="58"/>
      <c r="CZ283" s="58"/>
      <c r="DA283" s="58"/>
      <c r="DB283" s="58"/>
      <c r="DC283" s="58"/>
      <c r="DD283" s="58"/>
      <c r="DE283" s="58"/>
      <c r="DF283" s="58"/>
      <c r="DG283" s="58"/>
      <c r="DH283" s="58"/>
      <c r="DI283" s="58"/>
      <c r="DJ283" s="58"/>
      <c r="DK283" s="58"/>
      <c r="DL283" s="58"/>
      <c r="DM283" s="58"/>
      <c r="DN283" s="58"/>
      <c r="DO283" s="58"/>
      <c r="DP283" s="58"/>
      <c r="DQ283" s="58"/>
      <c r="DR283" s="58"/>
      <c r="DS283" s="58"/>
      <c r="DT283" s="58"/>
      <c r="DU283" s="58"/>
      <c r="DV283" s="58"/>
      <c r="DW283" s="58"/>
      <c r="DX283" s="58"/>
      <c r="DY283" s="58"/>
      <c r="DZ283" s="58"/>
      <c r="EA283" s="58"/>
      <c r="EB283" s="58"/>
      <c r="EC283" s="58"/>
      <c r="ED283" s="58"/>
      <c r="EE283" s="58"/>
      <c r="EF283" s="58"/>
      <c r="EG283" s="58"/>
      <c r="EH283" s="58"/>
      <c r="EI283" s="58"/>
      <c r="EJ283" s="58"/>
      <c r="EK283" s="58"/>
      <c r="EL283" s="58"/>
      <c r="EM283" s="58"/>
      <c r="EN283" s="58"/>
    </row>
    <row r="284" spans="1:144" outlineLevel="1" x14ac:dyDescent="0.2">
      <c r="A284" s="16">
        <v>93</v>
      </c>
      <c r="B284" s="16">
        <v>0</v>
      </c>
      <c r="C284" s="1">
        <v>4.314219424600506E-10</v>
      </c>
      <c r="D284" s="1">
        <f t="shared" si="22"/>
        <v>-4.314219424600506E-10</v>
      </c>
      <c r="E284" s="1">
        <f t="shared" si="23"/>
        <v>8.6284401827047392E-10</v>
      </c>
      <c r="F284" s="1">
        <f t="shared" si="24"/>
        <v>-2.9374206683253147E-5</v>
      </c>
      <c r="G284" s="1">
        <f t="shared" si="25"/>
        <v>-2.0770699137154134E-5</v>
      </c>
      <c r="H284" s="1">
        <v>1.9381492227856437E-8</v>
      </c>
      <c r="I284" s="1">
        <f t="shared" si="26"/>
        <v>8.3616011903838848E-18</v>
      </c>
      <c r="J284" s="1">
        <f t="shared" si="27"/>
        <v>-2.0770699338437708E-5</v>
      </c>
      <c r="AQ284" s="58"/>
      <c r="AR284" s="58"/>
      <c r="AS284" s="58"/>
      <c r="AT284" s="58"/>
      <c r="AU284" s="58"/>
      <c r="AV284" s="58"/>
      <c r="AW284" s="58"/>
      <c r="AX284" s="71"/>
      <c r="AY284" s="58"/>
      <c r="AZ284" s="58"/>
      <c r="BA284" s="58"/>
      <c r="BB284" s="58">
        <f t="shared" si="28"/>
        <v>1</v>
      </c>
      <c r="BC284" s="58">
        <f t="shared" si="29"/>
        <v>4.314219424600506E-10</v>
      </c>
      <c r="BD284" s="58" t="e">
        <f t="shared" si="30"/>
        <v>#N/A</v>
      </c>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c r="CB284" s="58"/>
      <c r="CC284" s="58"/>
      <c r="CD284" s="58"/>
      <c r="CE284" s="58"/>
      <c r="CF284" s="58"/>
      <c r="CG284" s="58"/>
      <c r="CH284" s="58"/>
      <c r="CI284" s="58"/>
      <c r="CJ284" s="58"/>
      <c r="CK284" s="58"/>
      <c r="CL284" s="58"/>
      <c r="CM284" s="58"/>
      <c r="CN284" s="58"/>
      <c r="CO284" s="58"/>
      <c r="CP284" s="58"/>
      <c r="CQ284" s="58"/>
      <c r="CR284" s="58"/>
      <c r="CS284" s="58"/>
      <c r="CT284" s="58"/>
      <c r="CU284" s="58"/>
      <c r="CV284" s="58"/>
      <c r="CW284" s="58"/>
      <c r="CX284" s="58"/>
      <c r="CY284" s="58"/>
      <c r="CZ284" s="58"/>
      <c r="DA284" s="58"/>
      <c r="DB284" s="58"/>
      <c r="DC284" s="58"/>
      <c r="DD284" s="58"/>
      <c r="DE284" s="58"/>
      <c r="DF284" s="58"/>
      <c r="DG284" s="58"/>
      <c r="DH284" s="58"/>
      <c r="DI284" s="58"/>
      <c r="DJ284" s="58"/>
      <c r="DK284" s="58"/>
      <c r="DL284" s="58"/>
      <c r="DM284" s="58"/>
      <c r="DN284" s="58"/>
      <c r="DO284" s="58"/>
      <c r="DP284" s="58"/>
      <c r="DQ284" s="58"/>
      <c r="DR284" s="58"/>
      <c r="DS284" s="58"/>
      <c r="DT284" s="58"/>
      <c r="DU284" s="58"/>
      <c r="DV284" s="58"/>
      <c r="DW284" s="58"/>
      <c r="DX284" s="58"/>
      <c r="DY284" s="58"/>
      <c r="DZ284" s="58"/>
      <c r="EA284" s="58"/>
      <c r="EB284" s="58"/>
      <c r="EC284" s="58"/>
      <c r="ED284" s="58"/>
      <c r="EE284" s="58"/>
      <c r="EF284" s="58"/>
      <c r="EG284" s="58"/>
      <c r="EH284" s="58"/>
      <c r="EI284" s="58"/>
      <c r="EJ284" s="58"/>
      <c r="EK284" s="58"/>
      <c r="EL284" s="58"/>
      <c r="EM284" s="58"/>
      <c r="EN284" s="58"/>
    </row>
    <row r="285" spans="1:144" outlineLevel="1" x14ac:dyDescent="0.2">
      <c r="A285" s="16">
        <v>94</v>
      </c>
      <c r="B285" s="16">
        <v>1</v>
      </c>
      <c r="C285" s="1">
        <v>0.97881707474788138</v>
      </c>
      <c r="D285" s="1">
        <f t="shared" si="22"/>
        <v>2.1182925252118623E-2</v>
      </c>
      <c r="E285" s="1">
        <f t="shared" si="23"/>
        <v>4.2821005985899954E-2</v>
      </c>
      <c r="F285" s="1">
        <f t="shared" si="24"/>
        <v>0.2069323705607703</v>
      </c>
      <c r="G285" s="1">
        <f t="shared" si="25"/>
        <v>0.14711000102784891</v>
      </c>
      <c r="H285" s="1">
        <v>6.896131001181971E-2</v>
      </c>
      <c r="I285" s="1">
        <f t="shared" si="26"/>
        <v>1.6029581027581542E-3</v>
      </c>
      <c r="J285" s="1">
        <f t="shared" si="27"/>
        <v>0.15246084908976423</v>
      </c>
      <c r="AQ285" s="58"/>
      <c r="AR285" s="58"/>
      <c r="AS285" s="58"/>
      <c r="AT285" s="58"/>
      <c r="AU285" s="58"/>
      <c r="AV285" s="58"/>
      <c r="AW285" s="58"/>
      <c r="AX285" s="71"/>
      <c r="AY285" s="58"/>
      <c r="AZ285" s="58"/>
      <c r="BA285" s="58"/>
      <c r="BB285" s="58">
        <f t="shared" si="28"/>
        <v>0</v>
      </c>
      <c r="BC285" s="58" t="e">
        <f t="shared" si="29"/>
        <v>#N/A</v>
      </c>
      <c r="BD285" s="58">
        <f t="shared" si="30"/>
        <v>0.97881707474788138</v>
      </c>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c r="CB285" s="58"/>
      <c r="CC285" s="58"/>
      <c r="CD285" s="58"/>
      <c r="CE285" s="58"/>
      <c r="CF285" s="58"/>
      <c r="CG285" s="58"/>
      <c r="CH285" s="58"/>
      <c r="CI285" s="58"/>
      <c r="CJ285" s="58"/>
      <c r="CK285" s="58"/>
      <c r="CL285" s="58"/>
      <c r="CM285" s="58"/>
      <c r="CN285" s="58"/>
      <c r="CO285" s="58"/>
      <c r="CP285" s="58"/>
      <c r="CQ285" s="58"/>
      <c r="CR285" s="58"/>
      <c r="CS285" s="58"/>
      <c r="CT285" s="58"/>
      <c r="CU285" s="58"/>
      <c r="CV285" s="58"/>
      <c r="CW285" s="58"/>
      <c r="CX285" s="58"/>
      <c r="CY285" s="58"/>
      <c r="CZ285" s="58"/>
      <c r="DA285" s="58"/>
      <c r="DB285" s="58"/>
      <c r="DC285" s="58"/>
      <c r="DD285" s="58"/>
      <c r="DE285" s="58"/>
      <c r="DF285" s="58"/>
      <c r="DG285" s="58"/>
      <c r="DH285" s="58"/>
      <c r="DI285" s="58"/>
      <c r="DJ285" s="58"/>
      <c r="DK285" s="58"/>
      <c r="DL285" s="58"/>
      <c r="DM285" s="58"/>
      <c r="DN285" s="58"/>
      <c r="DO285" s="58"/>
      <c r="DP285" s="58"/>
      <c r="DQ285" s="58"/>
      <c r="DR285" s="58"/>
      <c r="DS285" s="58"/>
      <c r="DT285" s="58"/>
      <c r="DU285" s="58"/>
      <c r="DV285" s="58"/>
      <c r="DW285" s="58"/>
      <c r="DX285" s="58"/>
      <c r="DY285" s="58"/>
      <c r="DZ285" s="58"/>
      <c r="EA285" s="58"/>
      <c r="EB285" s="58"/>
      <c r="EC285" s="58"/>
      <c r="ED285" s="58"/>
      <c r="EE285" s="58"/>
      <c r="EF285" s="58"/>
      <c r="EG285" s="58"/>
      <c r="EH285" s="58"/>
      <c r="EI285" s="58"/>
      <c r="EJ285" s="58"/>
      <c r="EK285" s="58"/>
      <c r="EL285" s="58"/>
      <c r="EM285" s="58"/>
      <c r="EN285" s="58"/>
    </row>
    <row r="286" spans="1:144" outlineLevel="1" x14ac:dyDescent="0.2">
      <c r="A286" s="16">
        <v>95</v>
      </c>
      <c r="B286" s="16">
        <v>0</v>
      </c>
      <c r="C286" s="1">
        <v>2.3037576173698523E-3</v>
      </c>
      <c r="D286" s="1">
        <f t="shared" si="22"/>
        <v>-2.3037576173698523E-3</v>
      </c>
      <c r="E286" s="1">
        <f t="shared" si="23"/>
        <v>4.612830699163112E-3</v>
      </c>
      <c r="F286" s="1">
        <f t="shared" si="24"/>
        <v>-6.7917823133277114E-2</v>
      </c>
      <c r="G286" s="1">
        <f t="shared" si="25"/>
        <v>-4.8052858099105554E-2</v>
      </c>
      <c r="H286" s="1">
        <v>6.4712362882112084E-3</v>
      </c>
      <c r="I286" s="1">
        <f t="shared" si="26"/>
        <v>1.5039910800990968E-5</v>
      </c>
      <c r="J286" s="1">
        <f t="shared" si="27"/>
        <v>-4.8209097505489198E-2</v>
      </c>
      <c r="AQ286" s="58"/>
      <c r="AR286" s="58"/>
      <c r="AS286" s="58"/>
      <c r="AT286" s="58"/>
      <c r="AU286" s="58"/>
      <c r="AV286" s="58"/>
      <c r="AW286" s="58"/>
      <c r="AX286" s="71"/>
      <c r="AY286" s="58"/>
      <c r="AZ286" s="58"/>
      <c r="BA286" s="58"/>
      <c r="BB286" s="58">
        <f t="shared" si="28"/>
        <v>1</v>
      </c>
      <c r="BC286" s="58">
        <f t="shared" si="29"/>
        <v>2.3037576173698523E-3</v>
      </c>
      <c r="BD286" s="58" t="e">
        <f t="shared" si="30"/>
        <v>#N/A</v>
      </c>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c r="CB286" s="58"/>
      <c r="CC286" s="58"/>
      <c r="CD286" s="58"/>
      <c r="CE286" s="58"/>
      <c r="CF286" s="58"/>
      <c r="CG286" s="58"/>
      <c r="CH286" s="58"/>
      <c r="CI286" s="58"/>
      <c r="CJ286" s="58"/>
      <c r="CK286" s="58"/>
      <c r="CL286" s="58"/>
      <c r="CM286" s="58"/>
      <c r="CN286" s="58"/>
      <c r="CO286" s="58"/>
      <c r="CP286" s="58"/>
      <c r="CQ286" s="58"/>
      <c r="CR286" s="58"/>
      <c r="CS286" s="58"/>
      <c r="CT286" s="58"/>
      <c r="CU286" s="58"/>
      <c r="CV286" s="58"/>
      <c r="CW286" s="58"/>
      <c r="CX286" s="58"/>
      <c r="CY286" s="58"/>
      <c r="CZ286" s="58"/>
      <c r="DA286" s="58"/>
      <c r="DB286" s="58"/>
      <c r="DC286" s="58"/>
      <c r="DD286" s="58"/>
      <c r="DE286" s="58"/>
      <c r="DF286" s="58"/>
      <c r="DG286" s="58"/>
      <c r="DH286" s="58"/>
      <c r="DI286" s="58"/>
      <c r="DJ286" s="58"/>
      <c r="DK286" s="58"/>
      <c r="DL286" s="58"/>
      <c r="DM286" s="58"/>
      <c r="DN286" s="58"/>
      <c r="DO286" s="58"/>
      <c r="DP286" s="58"/>
      <c r="DQ286" s="58"/>
      <c r="DR286" s="58"/>
      <c r="DS286" s="58"/>
      <c r="DT286" s="58"/>
      <c r="DU286" s="58"/>
      <c r="DV286" s="58"/>
      <c r="DW286" s="58"/>
      <c r="DX286" s="58"/>
      <c r="DY286" s="58"/>
      <c r="DZ286" s="58"/>
      <c r="EA286" s="58"/>
      <c r="EB286" s="58"/>
      <c r="EC286" s="58"/>
      <c r="ED286" s="58"/>
      <c r="EE286" s="58"/>
      <c r="EF286" s="58"/>
      <c r="EG286" s="58"/>
      <c r="EH286" s="58"/>
      <c r="EI286" s="58"/>
      <c r="EJ286" s="58"/>
      <c r="EK286" s="58"/>
      <c r="EL286" s="58"/>
      <c r="EM286" s="58"/>
      <c r="EN286" s="58"/>
    </row>
    <row r="287" spans="1:144" outlineLevel="1" x14ac:dyDescent="0.2">
      <c r="A287" s="16">
        <v>96</v>
      </c>
      <c r="B287" s="16">
        <v>0</v>
      </c>
      <c r="C287" s="1">
        <v>1.6098349682483298E-5</v>
      </c>
      <c r="D287" s="1">
        <f t="shared" si="22"/>
        <v>-1.6098349682483298E-5</v>
      </c>
      <c r="E287" s="1">
        <f t="shared" si="23"/>
        <v>3.2196958524676889E-5</v>
      </c>
      <c r="F287" s="1">
        <f t="shared" si="24"/>
        <v>-5.6742363825167605E-3</v>
      </c>
      <c r="G287" s="1">
        <f t="shared" si="25"/>
        <v>-4.0123071721290069E-3</v>
      </c>
      <c r="H287" s="1">
        <v>1.210740356738839E-4</v>
      </c>
      <c r="I287" s="1">
        <f t="shared" si="26"/>
        <v>1.9493595582486821E-9</v>
      </c>
      <c r="J287" s="1">
        <f t="shared" si="27"/>
        <v>-4.0125500872981159E-3</v>
      </c>
      <c r="AQ287" s="58"/>
      <c r="AR287" s="58"/>
      <c r="AS287" s="58"/>
      <c r="AT287" s="58"/>
      <c r="AU287" s="58"/>
      <c r="AV287" s="58"/>
      <c r="AW287" s="58"/>
      <c r="AX287" s="71"/>
      <c r="AY287" s="58"/>
      <c r="AZ287" s="58"/>
      <c r="BA287" s="58"/>
      <c r="BB287" s="58">
        <f t="shared" si="28"/>
        <v>1</v>
      </c>
      <c r="BC287" s="58">
        <f t="shared" si="29"/>
        <v>1.6098349682483298E-5</v>
      </c>
      <c r="BD287" s="58" t="e">
        <f t="shared" si="30"/>
        <v>#N/A</v>
      </c>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c r="CB287" s="58"/>
      <c r="CC287" s="58"/>
      <c r="CD287" s="58"/>
      <c r="CE287" s="58"/>
      <c r="CF287" s="58"/>
      <c r="CG287" s="58"/>
      <c r="CH287" s="58"/>
      <c r="CI287" s="58"/>
      <c r="CJ287" s="58"/>
      <c r="CK287" s="58"/>
      <c r="CL287" s="58"/>
      <c r="CM287" s="58"/>
      <c r="CN287" s="58"/>
      <c r="CO287" s="58"/>
      <c r="CP287" s="58"/>
      <c r="CQ287" s="58"/>
      <c r="CR287" s="58"/>
      <c r="CS287" s="58"/>
      <c r="CT287" s="58"/>
      <c r="CU287" s="58"/>
      <c r="CV287" s="58"/>
      <c r="CW287" s="58"/>
      <c r="CX287" s="58"/>
      <c r="CY287" s="58"/>
      <c r="CZ287" s="58"/>
      <c r="DA287" s="58"/>
      <c r="DB287" s="58"/>
      <c r="DC287" s="58"/>
      <c r="DD287" s="58"/>
      <c r="DE287" s="58"/>
      <c r="DF287" s="58"/>
      <c r="DG287" s="58"/>
      <c r="DH287" s="58"/>
      <c r="DI287" s="58"/>
      <c r="DJ287" s="58"/>
      <c r="DK287" s="58"/>
      <c r="DL287" s="58"/>
      <c r="DM287" s="58"/>
      <c r="DN287" s="58"/>
      <c r="DO287" s="58"/>
      <c r="DP287" s="58"/>
      <c r="DQ287" s="58"/>
      <c r="DR287" s="58"/>
      <c r="DS287" s="58"/>
      <c r="DT287" s="58"/>
      <c r="DU287" s="58"/>
      <c r="DV287" s="58"/>
      <c r="DW287" s="58"/>
      <c r="DX287" s="58"/>
      <c r="DY287" s="58"/>
      <c r="DZ287" s="58"/>
      <c r="EA287" s="58"/>
      <c r="EB287" s="58"/>
      <c r="EC287" s="58"/>
      <c r="ED287" s="58"/>
      <c r="EE287" s="58"/>
      <c r="EF287" s="58"/>
      <c r="EG287" s="58"/>
      <c r="EH287" s="58"/>
      <c r="EI287" s="58"/>
      <c r="EJ287" s="58"/>
      <c r="EK287" s="58"/>
      <c r="EL287" s="58"/>
      <c r="EM287" s="58"/>
      <c r="EN287" s="58"/>
    </row>
    <row r="288" spans="1:144" outlineLevel="1" x14ac:dyDescent="0.2">
      <c r="A288" s="16">
        <v>97</v>
      </c>
      <c r="B288" s="16">
        <v>0</v>
      </c>
      <c r="C288" s="1">
        <v>4.5927565671854087E-6</v>
      </c>
      <c r="D288" s="1">
        <f t="shared" si="22"/>
        <v>-4.5927565671854087E-6</v>
      </c>
      <c r="E288" s="1">
        <f t="shared" si="23"/>
        <v>9.1855342277140337E-6</v>
      </c>
      <c r="F288" s="1">
        <f t="shared" si="24"/>
        <v>-3.0307646275674451E-3</v>
      </c>
      <c r="G288" s="1">
        <f t="shared" si="25"/>
        <v>-2.1430766810114779E-3</v>
      </c>
      <c r="H288" s="1">
        <v>4.2779252831132148E-5</v>
      </c>
      <c r="I288" s="1">
        <f t="shared" si="26"/>
        <v>1.9648400218286107E-10</v>
      </c>
      <c r="J288" s="1">
        <f t="shared" si="27"/>
        <v>-2.1431225220918553E-3</v>
      </c>
      <c r="AQ288" s="58"/>
      <c r="AR288" s="58"/>
      <c r="AS288" s="58"/>
      <c r="AT288" s="58"/>
      <c r="AU288" s="58"/>
      <c r="AV288" s="58"/>
      <c r="AW288" s="58"/>
      <c r="AX288" s="71"/>
      <c r="AY288" s="58"/>
      <c r="AZ288" s="58"/>
      <c r="BA288" s="58"/>
      <c r="BB288" s="58">
        <f t="shared" si="28"/>
        <v>1</v>
      </c>
      <c r="BC288" s="58">
        <f t="shared" si="29"/>
        <v>4.5927565671854087E-6</v>
      </c>
      <c r="BD288" s="58" t="e">
        <f t="shared" si="30"/>
        <v>#N/A</v>
      </c>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c r="CB288" s="58"/>
      <c r="CC288" s="58"/>
      <c r="CD288" s="58"/>
      <c r="CE288" s="58"/>
      <c r="CF288" s="58"/>
      <c r="CG288" s="58"/>
      <c r="CH288" s="58"/>
      <c r="CI288" s="58"/>
      <c r="CJ288" s="58"/>
      <c r="CK288" s="58"/>
      <c r="CL288" s="58"/>
      <c r="CM288" s="58"/>
      <c r="CN288" s="58"/>
      <c r="CO288" s="58"/>
      <c r="CP288" s="58"/>
      <c r="CQ288" s="58"/>
      <c r="CR288" s="58"/>
      <c r="CS288" s="58"/>
      <c r="CT288" s="58"/>
      <c r="CU288" s="58"/>
      <c r="CV288" s="58"/>
      <c r="CW288" s="58"/>
      <c r="CX288" s="58"/>
      <c r="CY288" s="58"/>
      <c r="CZ288" s="58"/>
      <c r="DA288" s="58"/>
      <c r="DB288" s="58"/>
      <c r="DC288" s="58"/>
      <c r="DD288" s="58"/>
      <c r="DE288" s="58"/>
      <c r="DF288" s="58"/>
      <c r="DG288" s="58"/>
      <c r="DH288" s="58"/>
      <c r="DI288" s="58"/>
      <c r="DJ288" s="58"/>
      <c r="DK288" s="58"/>
      <c r="DL288" s="58"/>
      <c r="DM288" s="58"/>
      <c r="DN288" s="58"/>
      <c r="DO288" s="58"/>
      <c r="DP288" s="58"/>
      <c r="DQ288" s="58"/>
      <c r="DR288" s="58"/>
      <c r="DS288" s="58"/>
      <c r="DT288" s="58"/>
      <c r="DU288" s="58"/>
      <c r="DV288" s="58"/>
      <c r="DW288" s="58"/>
      <c r="DX288" s="58"/>
      <c r="DY288" s="58"/>
      <c r="DZ288" s="58"/>
      <c r="EA288" s="58"/>
      <c r="EB288" s="58"/>
      <c r="EC288" s="58"/>
      <c r="ED288" s="58"/>
      <c r="EE288" s="58"/>
      <c r="EF288" s="58"/>
      <c r="EG288" s="58"/>
      <c r="EH288" s="58"/>
      <c r="EI288" s="58"/>
      <c r="EJ288" s="58"/>
      <c r="EK288" s="58"/>
      <c r="EL288" s="58"/>
      <c r="EM288" s="58"/>
      <c r="EN288" s="58"/>
    </row>
    <row r="289" spans="1:144" outlineLevel="1" x14ac:dyDescent="0.2">
      <c r="A289" s="16">
        <v>98</v>
      </c>
      <c r="B289" s="16">
        <v>0</v>
      </c>
      <c r="C289" s="1">
        <v>4.8325913974172081E-7</v>
      </c>
      <c r="D289" s="1">
        <f t="shared" si="22"/>
        <v>-4.8325913974172081E-7</v>
      </c>
      <c r="E289" s="1">
        <f t="shared" si="23"/>
        <v>9.6651851283077966E-7</v>
      </c>
      <c r="F289" s="1">
        <f t="shared" si="24"/>
        <v>-9.8311673408134998E-4</v>
      </c>
      <c r="G289" s="1">
        <f t="shared" si="25"/>
        <v>-6.9516859342265295E-4</v>
      </c>
      <c r="H289" s="1">
        <v>7.458998986505336E-6</v>
      </c>
      <c r="I289" s="1">
        <f t="shared" si="26"/>
        <v>3.6046580626647327E-12</v>
      </c>
      <c r="J289" s="1">
        <f t="shared" si="27"/>
        <v>-6.9517118606807378E-4</v>
      </c>
      <c r="AQ289" s="58"/>
      <c r="AR289" s="58"/>
      <c r="AS289" s="58"/>
      <c r="AT289" s="58"/>
      <c r="AU289" s="58"/>
      <c r="AV289" s="58"/>
      <c r="AW289" s="58"/>
      <c r="AX289" s="71"/>
      <c r="AY289" s="58"/>
      <c r="AZ289" s="58"/>
      <c r="BA289" s="58"/>
      <c r="BB289" s="58">
        <f t="shared" si="28"/>
        <v>1</v>
      </c>
      <c r="BC289" s="58">
        <f t="shared" si="29"/>
        <v>4.8325913974172081E-7</v>
      </c>
      <c r="BD289" s="58" t="e">
        <f t="shared" si="30"/>
        <v>#N/A</v>
      </c>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c r="CB289" s="58"/>
      <c r="CC289" s="58"/>
      <c r="CD289" s="58"/>
      <c r="CE289" s="58"/>
      <c r="CF289" s="58"/>
      <c r="CG289" s="58"/>
      <c r="CH289" s="58"/>
      <c r="CI289" s="58"/>
      <c r="CJ289" s="58"/>
      <c r="CK289" s="58"/>
      <c r="CL289" s="58"/>
      <c r="CM289" s="58"/>
      <c r="CN289" s="58"/>
      <c r="CO289" s="58"/>
      <c r="CP289" s="58"/>
      <c r="CQ289" s="58"/>
      <c r="CR289" s="58"/>
      <c r="CS289" s="58"/>
      <c r="CT289" s="58"/>
      <c r="CU289" s="58"/>
      <c r="CV289" s="58"/>
      <c r="CW289" s="58"/>
      <c r="CX289" s="58"/>
      <c r="CY289" s="58"/>
      <c r="CZ289" s="58"/>
      <c r="DA289" s="58"/>
      <c r="DB289" s="58"/>
      <c r="DC289" s="58"/>
      <c r="DD289" s="58"/>
      <c r="DE289" s="58"/>
      <c r="DF289" s="58"/>
      <c r="DG289" s="58"/>
      <c r="DH289" s="58"/>
      <c r="DI289" s="58"/>
      <c r="DJ289" s="58"/>
      <c r="DK289" s="58"/>
      <c r="DL289" s="58"/>
      <c r="DM289" s="58"/>
      <c r="DN289" s="58"/>
      <c r="DO289" s="58"/>
      <c r="DP289" s="58"/>
      <c r="DQ289" s="58"/>
      <c r="DR289" s="58"/>
      <c r="DS289" s="58"/>
      <c r="DT289" s="58"/>
      <c r="DU289" s="58"/>
      <c r="DV289" s="58"/>
      <c r="DW289" s="58"/>
      <c r="DX289" s="58"/>
      <c r="DY289" s="58"/>
      <c r="DZ289" s="58"/>
      <c r="EA289" s="58"/>
      <c r="EB289" s="58"/>
      <c r="EC289" s="58"/>
      <c r="ED289" s="58"/>
      <c r="EE289" s="58"/>
      <c r="EF289" s="58"/>
      <c r="EG289" s="58"/>
      <c r="EH289" s="58"/>
      <c r="EI289" s="58"/>
      <c r="EJ289" s="58"/>
      <c r="EK289" s="58"/>
      <c r="EL289" s="58"/>
      <c r="EM289" s="58"/>
      <c r="EN289" s="58"/>
    </row>
    <row r="290" spans="1:144" outlineLevel="1" x14ac:dyDescent="0.2">
      <c r="A290" s="16">
        <v>99</v>
      </c>
      <c r="B290" s="16">
        <v>0</v>
      </c>
      <c r="C290" s="1">
        <v>5.3034227871481694E-6</v>
      </c>
      <c r="D290" s="1">
        <f t="shared" si="22"/>
        <v>-5.3034227871481694E-6</v>
      </c>
      <c r="E290" s="1">
        <f t="shared" si="23"/>
        <v>1.0606873700589424E-5</v>
      </c>
      <c r="F290" s="1">
        <f t="shared" si="24"/>
        <v>-3.2568195683195934E-3</v>
      </c>
      <c r="G290" s="1">
        <f t="shared" si="25"/>
        <v>-2.3029222552206569E-3</v>
      </c>
      <c r="H290" s="1">
        <v>4.8439841871499306E-5</v>
      </c>
      <c r="I290" s="1">
        <f t="shared" si="26"/>
        <v>2.5691076834458072E-10</v>
      </c>
      <c r="J290" s="1">
        <f t="shared" si="27"/>
        <v>-2.3029780338420383E-3</v>
      </c>
      <c r="AQ290" s="58"/>
      <c r="AR290" s="58"/>
      <c r="AS290" s="58"/>
      <c r="AT290" s="58"/>
      <c r="AU290" s="58"/>
      <c r="AV290" s="58"/>
      <c r="AW290" s="58"/>
      <c r="AX290" s="71"/>
      <c r="AY290" s="58"/>
      <c r="AZ290" s="58"/>
      <c r="BA290" s="58"/>
      <c r="BB290" s="58">
        <f t="shared" si="28"/>
        <v>1</v>
      </c>
      <c r="BC290" s="58">
        <f t="shared" si="29"/>
        <v>5.3034227871481694E-6</v>
      </c>
      <c r="BD290" s="58" t="e">
        <f t="shared" si="30"/>
        <v>#N/A</v>
      </c>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c r="CB290" s="58"/>
      <c r="CC290" s="58"/>
      <c r="CD290" s="58"/>
      <c r="CE290" s="58"/>
      <c r="CF290" s="58"/>
      <c r="CG290" s="58"/>
      <c r="CH290" s="58"/>
      <c r="CI290" s="58"/>
      <c r="CJ290" s="58"/>
      <c r="CK290" s="58"/>
      <c r="CL290" s="58"/>
      <c r="CM290" s="58"/>
      <c r="CN290" s="58"/>
      <c r="CO290" s="58"/>
      <c r="CP290" s="58"/>
      <c r="CQ290" s="58"/>
      <c r="CR290" s="58"/>
      <c r="CS290" s="58"/>
      <c r="CT290" s="58"/>
      <c r="CU290" s="58"/>
      <c r="CV290" s="58"/>
      <c r="CW290" s="58"/>
      <c r="CX290" s="58"/>
      <c r="CY290" s="58"/>
      <c r="CZ290" s="58"/>
      <c r="DA290" s="58"/>
      <c r="DB290" s="58"/>
      <c r="DC290" s="58"/>
      <c r="DD290" s="58"/>
      <c r="DE290" s="58"/>
      <c r="DF290" s="58"/>
      <c r="DG290" s="58"/>
      <c r="DH290" s="58"/>
      <c r="DI290" s="58"/>
      <c r="DJ290" s="58"/>
      <c r="DK290" s="58"/>
      <c r="DL290" s="58"/>
      <c r="DM290" s="58"/>
      <c r="DN290" s="58"/>
      <c r="DO290" s="58"/>
      <c r="DP290" s="58"/>
      <c r="DQ290" s="58"/>
      <c r="DR290" s="58"/>
      <c r="DS290" s="58"/>
      <c r="DT290" s="58"/>
      <c r="DU290" s="58"/>
      <c r="DV290" s="58"/>
      <c r="DW290" s="58"/>
      <c r="DX290" s="58"/>
      <c r="DY290" s="58"/>
      <c r="DZ290" s="58"/>
      <c r="EA290" s="58"/>
      <c r="EB290" s="58"/>
      <c r="EC290" s="58"/>
      <c r="ED290" s="58"/>
      <c r="EE290" s="58"/>
      <c r="EF290" s="58"/>
      <c r="EG290" s="58"/>
      <c r="EH290" s="58"/>
      <c r="EI290" s="58"/>
      <c r="EJ290" s="58"/>
      <c r="EK290" s="58"/>
      <c r="EL290" s="58"/>
      <c r="EM290" s="58"/>
      <c r="EN290" s="58"/>
    </row>
    <row r="291" spans="1:144" outlineLevel="1" x14ac:dyDescent="0.2">
      <c r="A291" s="16">
        <v>100</v>
      </c>
      <c r="B291" s="16">
        <v>0</v>
      </c>
      <c r="C291" s="1">
        <v>8.6490484893217943E-3</v>
      </c>
      <c r="D291" s="1">
        <f t="shared" si="22"/>
        <v>-8.6490484893217943E-3</v>
      </c>
      <c r="E291" s="1">
        <f t="shared" si="23"/>
        <v>1.7373337169929916E-2</v>
      </c>
      <c r="F291" s="1">
        <f t="shared" si="24"/>
        <v>-0.13180795563974854</v>
      </c>
      <c r="G291" s="1">
        <f t="shared" si="25"/>
        <v>-9.3405070391939321E-2</v>
      </c>
      <c r="H291" s="1">
        <v>2.5013666378271539E-2</v>
      </c>
      <c r="I291" s="1">
        <f t="shared" si="26"/>
        <v>2.2383073922452797E-4</v>
      </c>
      <c r="J291" s="1">
        <f t="shared" si="27"/>
        <v>-9.4595654837564644E-2</v>
      </c>
      <c r="AQ291" s="58"/>
      <c r="AR291" s="58"/>
      <c r="AS291" s="58"/>
      <c r="AT291" s="58"/>
      <c r="AU291" s="58"/>
      <c r="AV291" s="58"/>
      <c r="AW291" s="58"/>
      <c r="AX291" s="71"/>
      <c r="AY291" s="58"/>
      <c r="AZ291" s="58"/>
      <c r="BA291" s="58"/>
      <c r="BB291" s="58">
        <f t="shared" si="28"/>
        <v>1</v>
      </c>
      <c r="BC291" s="58">
        <f t="shared" si="29"/>
        <v>8.6490484893217943E-3</v>
      </c>
      <c r="BD291" s="58" t="e">
        <f t="shared" si="30"/>
        <v>#N/A</v>
      </c>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58"/>
      <c r="CM291" s="58"/>
      <c r="CN291" s="58"/>
      <c r="CO291" s="58"/>
      <c r="CP291" s="58"/>
      <c r="CQ291" s="58"/>
      <c r="CR291" s="58"/>
      <c r="CS291" s="58"/>
      <c r="CT291" s="58"/>
      <c r="CU291" s="58"/>
      <c r="CV291" s="58"/>
      <c r="CW291" s="58"/>
      <c r="CX291" s="58"/>
      <c r="CY291" s="58"/>
      <c r="CZ291" s="58"/>
      <c r="DA291" s="58"/>
      <c r="DB291" s="58"/>
      <c r="DC291" s="58"/>
      <c r="DD291" s="58"/>
      <c r="DE291" s="58"/>
      <c r="DF291" s="58"/>
      <c r="DG291" s="58"/>
      <c r="DH291" s="58"/>
      <c r="DI291" s="58"/>
      <c r="DJ291" s="58"/>
      <c r="DK291" s="58"/>
      <c r="DL291" s="58"/>
      <c r="DM291" s="58"/>
      <c r="DN291" s="58"/>
      <c r="DO291" s="58"/>
      <c r="DP291" s="58"/>
      <c r="DQ291" s="58"/>
      <c r="DR291" s="58"/>
      <c r="DS291" s="58"/>
      <c r="DT291" s="58"/>
      <c r="DU291" s="58"/>
      <c r="DV291" s="58"/>
      <c r="DW291" s="58"/>
      <c r="DX291" s="58"/>
      <c r="DY291" s="58"/>
      <c r="DZ291" s="58"/>
      <c r="EA291" s="58"/>
      <c r="EB291" s="58"/>
      <c r="EC291" s="58"/>
      <c r="ED291" s="58"/>
      <c r="EE291" s="58"/>
      <c r="EF291" s="58"/>
      <c r="EG291" s="58"/>
      <c r="EH291" s="58"/>
      <c r="EI291" s="58"/>
      <c r="EJ291" s="58"/>
      <c r="EK291" s="58"/>
      <c r="EL291" s="58"/>
      <c r="EM291" s="58"/>
      <c r="EN291" s="58"/>
    </row>
    <row r="292" spans="1:144" outlineLevel="1" x14ac:dyDescent="0.2">
      <c r="A292" s="16">
        <v>101</v>
      </c>
      <c r="B292" s="16">
        <v>0</v>
      </c>
      <c r="C292" s="1">
        <v>4.1660976142211965E-8</v>
      </c>
      <c r="D292" s="1">
        <f t="shared" si="22"/>
        <v>-4.1660976142211965E-8</v>
      </c>
      <c r="E292" s="1">
        <f t="shared" si="23"/>
        <v>8.3321953821743506E-8</v>
      </c>
      <c r="F292" s="1">
        <f t="shared" si="24"/>
        <v>-2.8865542402966118E-4</v>
      </c>
      <c r="G292" s="1">
        <f t="shared" si="25"/>
        <v>-2.0411021012641423E-4</v>
      </c>
      <c r="H292" s="1">
        <v>9.0737975165182797E-7</v>
      </c>
      <c r="I292" s="1">
        <f t="shared" si="26"/>
        <v>3.7802362061472805E-14</v>
      </c>
      <c r="J292" s="1">
        <f t="shared" si="27"/>
        <v>-2.0411030272921314E-4</v>
      </c>
      <c r="AQ292" s="58"/>
      <c r="AR292" s="58"/>
      <c r="AS292" s="58"/>
      <c r="AT292" s="58"/>
      <c r="AU292" s="58"/>
      <c r="AV292" s="58"/>
      <c r="AW292" s="58"/>
      <c r="AX292" s="71"/>
      <c r="AY292" s="58"/>
      <c r="AZ292" s="58"/>
      <c r="BA292" s="58"/>
      <c r="BB292" s="58">
        <f t="shared" si="28"/>
        <v>1</v>
      </c>
      <c r="BC292" s="58">
        <f t="shared" si="29"/>
        <v>4.1660976142211965E-8</v>
      </c>
      <c r="BD292" s="58" t="e">
        <f t="shared" si="30"/>
        <v>#N/A</v>
      </c>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c r="CB292" s="58"/>
      <c r="CC292" s="58"/>
      <c r="CD292" s="58"/>
      <c r="CE292" s="58"/>
      <c r="CF292" s="58"/>
      <c r="CG292" s="58"/>
      <c r="CH292" s="58"/>
      <c r="CI292" s="58"/>
      <c r="CJ292" s="58"/>
      <c r="CK292" s="58"/>
      <c r="CL292" s="58"/>
      <c r="CM292" s="58"/>
      <c r="CN292" s="58"/>
      <c r="CO292" s="58"/>
      <c r="CP292" s="58"/>
      <c r="CQ292" s="58"/>
      <c r="CR292" s="58"/>
      <c r="CS292" s="58"/>
      <c r="CT292" s="58"/>
      <c r="CU292" s="58"/>
      <c r="CV292" s="58"/>
      <c r="CW292" s="58"/>
      <c r="CX292" s="58"/>
      <c r="CY292" s="58"/>
      <c r="CZ292" s="58"/>
      <c r="DA292" s="58"/>
      <c r="DB292" s="58"/>
      <c r="DC292" s="58"/>
      <c r="DD292" s="58"/>
      <c r="DE292" s="58"/>
      <c r="DF292" s="58"/>
      <c r="DG292" s="58"/>
      <c r="DH292" s="58"/>
      <c r="DI292" s="58"/>
      <c r="DJ292" s="58"/>
      <c r="DK292" s="58"/>
      <c r="DL292" s="58"/>
      <c r="DM292" s="58"/>
      <c r="DN292" s="58"/>
      <c r="DO292" s="58"/>
      <c r="DP292" s="58"/>
      <c r="DQ292" s="58"/>
      <c r="DR292" s="58"/>
      <c r="DS292" s="58"/>
      <c r="DT292" s="58"/>
      <c r="DU292" s="58"/>
      <c r="DV292" s="58"/>
      <c r="DW292" s="58"/>
      <c r="DX292" s="58"/>
      <c r="DY292" s="58"/>
      <c r="DZ292" s="58"/>
      <c r="EA292" s="58"/>
      <c r="EB292" s="58"/>
      <c r="EC292" s="58"/>
      <c r="ED292" s="58"/>
      <c r="EE292" s="58"/>
      <c r="EF292" s="58"/>
      <c r="EG292" s="58"/>
      <c r="EH292" s="58"/>
      <c r="EI292" s="58"/>
      <c r="EJ292" s="58"/>
      <c r="EK292" s="58"/>
      <c r="EL292" s="58"/>
      <c r="EM292" s="58"/>
      <c r="EN292" s="58"/>
    </row>
    <row r="293" spans="1:144" outlineLevel="1" x14ac:dyDescent="0.2">
      <c r="A293" s="16">
        <v>102</v>
      </c>
      <c r="B293" s="16">
        <v>0</v>
      </c>
      <c r="C293" s="1">
        <v>1.2384715343668664E-5</v>
      </c>
      <c r="D293" s="1">
        <f t="shared" si="22"/>
        <v>-1.2384715343668664E-5</v>
      </c>
      <c r="E293" s="1">
        <f t="shared" si="23"/>
        <v>2.4769584069871287E-5</v>
      </c>
      <c r="F293" s="1">
        <f t="shared" si="24"/>
        <v>-4.976905069405211E-3</v>
      </c>
      <c r="G293" s="1">
        <f t="shared" si="25"/>
        <v>-3.5192142200699311E-3</v>
      </c>
      <c r="H293" s="1">
        <v>1.2610467620445491E-4</v>
      </c>
      <c r="I293" s="1">
        <f t="shared" si="26"/>
        <v>1.5619868344645275E-9</v>
      </c>
      <c r="J293" s="1">
        <f t="shared" si="27"/>
        <v>-3.5194361357434628E-3</v>
      </c>
      <c r="AQ293" s="58"/>
      <c r="AR293" s="58"/>
      <c r="AS293" s="58"/>
      <c r="AT293" s="58"/>
      <c r="AU293" s="58"/>
      <c r="AV293" s="58"/>
      <c r="AW293" s="58"/>
      <c r="AX293" s="71"/>
      <c r="AY293" s="58"/>
      <c r="AZ293" s="58"/>
      <c r="BA293" s="58"/>
      <c r="BB293" s="58">
        <f t="shared" si="28"/>
        <v>1</v>
      </c>
      <c r="BC293" s="58">
        <f t="shared" si="29"/>
        <v>1.2384715343668664E-5</v>
      </c>
      <c r="BD293" s="58" t="e">
        <f t="shared" si="30"/>
        <v>#N/A</v>
      </c>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c r="CB293" s="58"/>
      <c r="CC293" s="58"/>
      <c r="CD293" s="58"/>
      <c r="CE293" s="58"/>
      <c r="CF293" s="58"/>
      <c r="CG293" s="58"/>
      <c r="CH293" s="58"/>
      <c r="CI293" s="58"/>
      <c r="CJ293" s="58"/>
      <c r="CK293" s="58"/>
      <c r="CL293" s="58"/>
      <c r="CM293" s="58"/>
      <c r="CN293" s="58"/>
      <c r="CO293" s="58"/>
      <c r="CP293" s="58"/>
      <c r="CQ293" s="58"/>
      <c r="CR293" s="58"/>
      <c r="CS293" s="58"/>
      <c r="CT293" s="58"/>
      <c r="CU293" s="58"/>
      <c r="CV293" s="58"/>
      <c r="CW293" s="58"/>
      <c r="CX293" s="58"/>
      <c r="CY293" s="58"/>
      <c r="CZ293" s="58"/>
      <c r="DA293" s="58"/>
      <c r="DB293" s="58"/>
      <c r="DC293" s="58"/>
      <c r="DD293" s="58"/>
      <c r="DE293" s="58"/>
      <c r="DF293" s="58"/>
      <c r="DG293" s="58"/>
      <c r="DH293" s="58"/>
      <c r="DI293" s="58"/>
      <c r="DJ293" s="58"/>
      <c r="DK293" s="58"/>
      <c r="DL293" s="58"/>
      <c r="DM293" s="58"/>
      <c r="DN293" s="58"/>
      <c r="DO293" s="58"/>
      <c r="DP293" s="58"/>
      <c r="DQ293" s="58"/>
      <c r="DR293" s="58"/>
      <c r="DS293" s="58"/>
      <c r="DT293" s="58"/>
      <c r="DU293" s="58"/>
      <c r="DV293" s="58"/>
      <c r="DW293" s="58"/>
      <c r="DX293" s="58"/>
      <c r="DY293" s="58"/>
      <c r="DZ293" s="58"/>
      <c r="EA293" s="58"/>
      <c r="EB293" s="58"/>
      <c r="EC293" s="58"/>
      <c r="ED293" s="58"/>
      <c r="EE293" s="58"/>
      <c r="EF293" s="58"/>
      <c r="EG293" s="58"/>
      <c r="EH293" s="58"/>
      <c r="EI293" s="58"/>
      <c r="EJ293" s="58"/>
      <c r="EK293" s="58"/>
      <c r="EL293" s="58"/>
      <c r="EM293" s="58"/>
      <c r="EN293" s="58"/>
    </row>
    <row r="294" spans="1:144" outlineLevel="1" x14ac:dyDescent="0.2">
      <c r="A294" s="16">
        <v>103</v>
      </c>
      <c r="B294" s="16">
        <v>0</v>
      </c>
      <c r="C294" s="1">
        <v>7.2127483582322199E-5</v>
      </c>
      <c r="D294" s="1">
        <f t="shared" si="22"/>
        <v>-7.2127483582322199E-5</v>
      </c>
      <c r="E294" s="1">
        <f t="shared" si="23"/>
        <v>1.4426016978885865E-4</v>
      </c>
      <c r="F294" s="1">
        <f t="shared" si="24"/>
        <v>-1.2010835515852285E-2</v>
      </c>
      <c r="G294" s="1">
        <f t="shared" si="25"/>
        <v>-8.4930963924514206E-3</v>
      </c>
      <c r="H294" s="1">
        <v>4.513157047880338E-4</v>
      </c>
      <c r="I294" s="1">
        <f t="shared" si="26"/>
        <v>3.2569313212489116E-8</v>
      </c>
      <c r="J294" s="1">
        <f t="shared" si="27"/>
        <v>-8.4950135753089785E-3</v>
      </c>
      <c r="AQ294" s="58"/>
      <c r="AR294" s="58"/>
      <c r="AS294" s="58"/>
      <c r="AT294" s="58"/>
      <c r="AU294" s="58"/>
      <c r="AV294" s="58"/>
      <c r="AW294" s="58"/>
      <c r="AX294" s="71"/>
      <c r="AY294" s="58"/>
      <c r="AZ294" s="58"/>
      <c r="BA294" s="58"/>
      <c r="BB294" s="58">
        <f t="shared" si="28"/>
        <v>1</v>
      </c>
      <c r="BC294" s="58">
        <f t="shared" si="29"/>
        <v>7.2127483582322199E-5</v>
      </c>
      <c r="BD294" s="58" t="e">
        <f t="shared" si="30"/>
        <v>#N/A</v>
      </c>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c r="CB294" s="58"/>
      <c r="CC294" s="58"/>
      <c r="CD294" s="58"/>
      <c r="CE294" s="58"/>
      <c r="CF294" s="58"/>
      <c r="CG294" s="58"/>
      <c r="CH294" s="58"/>
      <c r="CI294" s="58"/>
      <c r="CJ294" s="58"/>
      <c r="CK294" s="58"/>
      <c r="CL294" s="58"/>
      <c r="CM294" s="58"/>
      <c r="CN294" s="58"/>
      <c r="CO294" s="58"/>
      <c r="CP294" s="58"/>
      <c r="CQ294" s="58"/>
      <c r="CR294" s="58"/>
      <c r="CS294" s="58"/>
      <c r="CT294" s="58"/>
      <c r="CU294" s="58"/>
      <c r="CV294" s="58"/>
      <c r="CW294" s="58"/>
      <c r="CX294" s="58"/>
      <c r="CY294" s="58"/>
      <c r="CZ294" s="58"/>
      <c r="DA294" s="58"/>
      <c r="DB294" s="58"/>
      <c r="DC294" s="58"/>
      <c r="DD294" s="58"/>
      <c r="DE294" s="58"/>
      <c r="DF294" s="58"/>
      <c r="DG294" s="58"/>
      <c r="DH294" s="58"/>
      <c r="DI294" s="58"/>
      <c r="DJ294" s="58"/>
      <c r="DK294" s="58"/>
      <c r="DL294" s="58"/>
      <c r="DM294" s="58"/>
      <c r="DN294" s="58"/>
      <c r="DO294" s="58"/>
      <c r="DP294" s="58"/>
      <c r="DQ294" s="58"/>
      <c r="DR294" s="58"/>
      <c r="DS294" s="58"/>
      <c r="DT294" s="58"/>
      <c r="DU294" s="58"/>
      <c r="DV294" s="58"/>
      <c r="DW294" s="58"/>
      <c r="DX294" s="58"/>
      <c r="DY294" s="58"/>
      <c r="DZ294" s="58"/>
      <c r="EA294" s="58"/>
      <c r="EB294" s="58"/>
      <c r="EC294" s="58"/>
      <c r="ED294" s="58"/>
      <c r="EE294" s="58"/>
      <c r="EF294" s="58"/>
      <c r="EG294" s="58"/>
      <c r="EH294" s="58"/>
      <c r="EI294" s="58"/>
      <c r="EJ294" s="58"/>
      <c r="EK294" s="58"/>
      <c r="EL294" s="58"/>
      <c r="EM294" s="58"/>
      <c r="EN294" s="58"/>
    </row>
    <row r="295" spans="1:144" outlineLevel="1" x14ac:dyDescent="0.2">
      <c r="A295" s="16">
        <v>104</v>
      </c>
      <c r="B295" s="16">
        <v>0</v>
      </c>
      <c r="C295" s="1">
        <v>5.1862211772293904E-3</v>
      </c>
      <c r="D295" s="1">
        <f t="shared" si="22"/>
        <v>-5.1862211772293904E-3</v>
      </c>
      <c r="E295" s="1">
        <f t="shared" si="23"/>
        <v>1.0399432603267247E-2</v>
      </c>
      <c r="F295" s="1">
        <f t="shared" si="24"/>
        <v>-0.10197760834255355</v>
      </c>
      <c r="G295" s="1">
        <f t="shared" si="25"/>
        <v>-7.2202896671558534E-2</v>
      </c>
      <c r="H295" s="1">
        <v>1.5874517697117667E-2</v>
      </c>
      <c r="I295" s="1">
        <f t="shared" si="26"/>
        <v>8.4092895100221449E-5</v>
      </c>
      <c r="J295" s="1">
        <f t="shared" si="27"/>
        <v>-7.2782904468453175E-2</v>
      </c>
      <c r="AQ295" s="58"/>
      <c r="AR295" s="58"/>
      <c r="AS295" s="58"/>
      <c r="AT295" s="58"/>
      <c r="AU295" s="58"/>
      <c r="AV295" s="58"/>
      <c r="AW295" s="58"/>
      <c r="AX295" s="71"/>
      <c r="AY295" s="58"/>
      <c r="AZ295" s="58"/>
      <c r="BA295" s="58"/>
      <c r="BB295" s="58">
        <f t="shared" si="28"/>
        <v>1</v>
      </c>
      <c r="BC295" s="58">
        <f t="shared" si="29"/>
        <v>5.1862211772293904E-3</v>
      </c>
      <c r="BD295" s="58" t="e">
        <f t="shared" si="30"/>
        <v>#N/A</v>
      </c>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c r="CB295" s="58"/>
      <c r="CC295" s="58"/>
      <c r="CD295" s="58"/>
      <c r="CE295" s="58"/>
      <c r="CF295" s="58"/>
      <c r="CG295" s="58"/>
      <c r="CH295" s="58"/>
      <c r="CI295" s="58"/>
      <c r="CJ295" s="58"/>
      <c r="CK295" s="58"/>
      <c r="CL295" s="58"/>
      <c r="CM295" s="58"/>
      <c r="CN295" s="58"/>
      <c r="CO295" s="58"/>
      <c r="CP295" s="58"/>
      <c r="CQ295" s="58"/>
      <c r="CR295" s="58"/>
      <c r="CS295" s="58"/>
      <c r="CT295" s="58"/>
      <c r="CU295" s="58"/>
      <c r="CV295" s="58"/>
      <c r="CW295" s="58"/>
      <c r="CX295" s="58"/>
      <c r="CY295" s="58"/>
      <c r="CZ295" s="58"/>
      <c r="DA295" s="58"/>
      <c r="DB295" s="58"/>
      <c r="DC295" s="58"/>
      <c r="DD295" s="58"/>
      <c r="DE295" s="58"/>
      <c r="DF295" s="58"/>
      <c r="DG295" s="58"/>
      <c r="DH295" s="58"/>
      <c r="DI295" s="58"/>
      <c r="DJ295" s="58"/>
      <c r="DK295" s="58"/>
      <c r="DL295" s="58"/>
      <c r="DM295" s="58"/>
      <c r="DN295" s="58"/>
      <c r="DO295" s="58"/>
      <c r="DP295" s="58"/>
      <c r="DQ295" s="58"/>
      <c r="DR295" s="58"/>
      <c r="DS295" s="58"/>
      <c r="DT295" s="58"/>
      <c r="DU295" s="58"/>
      <c r="DV295" s="58"/>
      <c r="DW295" s="58"/>
      <c r="DX295" s="58"/>
      <c r="DY295" s="58"/>
      <c r="DZ295" s="58"/>
      <c r="EA295" s="58"/>
      <c r="EB295" s="58"/>
      <c r="EC295" s="58"/>
      <c r="ED295" s="58"/>
      <c r="EE295" s="58"/>
      <c r="EF295" s="58"/>
      <c r="EG295" s="58"/>
      <c r="EH295" s="58"/>
      <c r="EI295" s="58"/>
      <c r="EJ295" s="58"/>
      <c r="EK295" s="58"/>
      <c r="EL295" s="58"/>
      <c r="EM295" s="58"/>
      <c r="EN295" s="58"/>
    </row>
    <row r="296" spans="1:144" outlineLevel="1" x14ac:dyDescent="0.2">
      <c r="A296" s="16">
        <v>105</v>
      </c>
      <c r="B296" s="16">
        <v>0</v>
      </c>
      <c r="C296" s="1">
        <v>5.9633644646600287E-2</v>
      </c>
      <c r="D296" s="1">
        <f t="shared" si="22"/>
        <v>-5.9633644646600287E-2</v>
      </c>
      <c r="E296" s="1">
        <f t="shared" si="23"/>
        <v>0.12297147981846411</v>
      </c>
      <c r="F296" s="1">
        <f t="shared" si="24"/>
        <v>-0.35067289575680655</v>
      </c>
      <c r="G296" s="1">
        <f t="shared" si="25"/>
        <v>-0.25182401001794419</v>
      </c>
      <c r="H296" s="1">
        <v>0.10967136994233162</v>
      </c>
      <c r="I296" s="1">
        <f t="shared" si="26"/>
        <v>7.8115496945180473E-3</v>
      </c>
      <c r="J296" s="1">
        <f t="shared" si="27"/>
        <v>-0.26688364827399169</v>
      </c>
      <c r="AQ296" s="58"/>
      <c r="AR296" s="58"/>
      <c r="AS296" s="58"/>
      <c r="AT296" s="58"/>
      <c r="AU296" s="58"/>
      <c r="AV296" s="58"/>
      <c r="AW296" s="58"/>
      <c r="AX296" s="71"/>
      <c r="AY296" s="58"/>
      <c r="AZ296" s="58"/>
      <c r="BA296" s="58"/>
      <c r="BB296" s="58">
        <f t="shared" si="28"/>
        <v>1</v>
      </c>
      <c r="BC296" s="58">
        <f t="shared" si="29"/>
        <v>5.9633644646600287E-2</v>
      </c>
      <c r="BD296" s="58" t="e">
        <f t="shared" si="30"/>
        <v>#N/A</v>
      </c>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c r="CB296" s="58"/>
      <c r="CC296" s="58"/>
      <c r="CD296" s="58"/>
      <c r="CE296" s="58"/>
      <c r="CF296" s="58"/>
      <c r="CG296" s="58"/>
      <c r="CH296" s="58"/>
      <c r="CI296" s="58"/>
      <c r="CJ296" s="58"/>
      <c r="CK296" s="58"/>
      <c r="CL296" s="58"/>
      <c r="CM296" s="58"/>
      <c r="CN296" s="58"/>
      <c r="CO296" s="58"/>
      <c r="CP296" s="58"/>
      <c r="CQ296" s="58"/>
      <c r="CR296" s="58"/>
      <c r="CS296" s="58"/>
      <c r="CT296" s="58"/>
      <c r="CU296" s="58"/>
      <c r="CV296" s="58"/>
      <c r="CW296" s="58"/>
      <c r="CX296" s="58"/>
      <c r="CY296" s="58"/>
      <c r="CZ296" s="58"/>
      <c r="DA296" s="58"/>
      <c r="DB296" s="58"/>
      <c r="DC296" s="58"/>
      <c r="DD296" s="58"/>
      <c r="DE296" s="58"/>
      <c r="DF296" s="58"/>
      <c r="DG296" s="58"/>
      <c r="DH296" s="58"/>
      <c r="DI296" s="58"/>
      <c r="DJ296" s="58"/>
      <c r="DK296" s="58"/>
      <c r="DL296" s="58"/>
      <c r="DM296" s="58"/>
      <c r="DN296" s="58"/>
      <c r="DO296" s="58"/>
      <c r="DP296" s="58"/>
      <c r="DQ296" s="58"/>
      <c r="DR296" s="58"/>
      <c r="DS296" s="58"/>
      <c r="DT296" s="58"/>
      <c r="DU296" s="58"/>
      <c r="DV296" s="58"/>
      <c r="DW296" s="58"/>
      <c r="DX296" s="58"/>
      <c r="DY296" s="58"/>
      <c r="DZ296" s="58"/>
      <c r="EA296" s="58"/>
      <c r="EB296" s="58"/>
      <c r="EC296" s="58"/>
      <c r="ED296" s="58"/>
      <c r="EE296" s="58"/>
      <c r="EF296" s="58"/>
      <c r="EG296" s="58"/>
      <c r="EH296" s="58"/>
      <c r="EI296" s="58"/>
      <c r="EJ296" s="58"/>
      <c r="EK296" s="58"/>
      <c r="EL296" s="58"/>
      <c r="EM296" s="58"/>
      <c r="EN296" s="58"/>
    </row>
    <row r="297" spans="1:144" outlineLevel="1" x14ac:dyDescent="0.2">
      <c r="A297" s="16">
        <v>106</v>
      </c>
      <c r="B297" s="16">
        <v>0</v>
      </c>
      <c r="C297" s="1">
        <v>1.0409704242810322E-3</v>
      </c>
      <c r="D297" s="1">
        <f t="shared" si="22"/>
        <v>-1.0409704242810322E-3</v>
      </c>
      <c r="E297" s="1">
        <f t="shared" si="23"/>
        <v>2.0830252205843607E-3</v>
      </c>
      <c r="F297" s="1">
        <f t="shared" si="24"/>
        <v>-4.5640171127903986E-2</v>
      </c>
      <c r="G297" s="1">
        <f t="shared" si="25"/>
        <v>-3.2280879369937961E-2</v>
      </c>
      <c r="H297" s="1">
        <v>3.3022986514670252E-3</v>
      </c>
      <c r="I297" s="1">
        <f t="shared" si="26"/>
        <v>3.4525788386532723E-6</v>
      </c>
      <c r="J297" s="1">
        <f t="shared" si="27"/>
        <v>-3.2334312297235261E-2</v>
      </c>
      <c r="AQ297" s="58"/>
      <c r="AR297" s="58"/>
      <c r="AS297" s="58"/>
      <c r="AT297" s="58"/>
      <c r="AU297" s="58"/>
      <c r="AV297" s="58"/>
      <c r="AW297" s="58"/>
      <c r="AX297" s="71"/>
      <c r="AY297" s="58"/>
      <c r="AZ297" s="58"/>
      <c r="BA297" s="58"/>
      <c r="BB297" s="58">
        <f t="shared" si="28"/>
        <v>1</v>
      </c>
      <c r="BC297" s="58">
        <f t="shared" si="29"/>
        <v>1.0409704242810322E-3</v>
      </c>
      <c r="BD297" s="58" t="e">
        <f t="shared" si="30"/>
        <v>#N/A</v>
      </c>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c r="CB297" s="58"/>
      <c r="CC297" s="58"/>
      <c r="CD297" s="58"/>
      <c r="CE297" s="58"/>
      <c r="CF297" s="58"/>
      <c r="CG297" s="58"/>
      <c r="CH297" s="58"/>
      <c r="CI297" s="58"/>
      <c r="CJ297" s="58"/>
      <c r="CK297" s="58"/>
      <c r="CL297" s="58"/>
      <c r="CM297" s="58"/>
      <c r="CN297" s="58"/>
      <c r="CO297" s="58"/>
      <c r="CP297" s="58"/>
      <c r="CQ297" s="58"/>
      <c r="CR297" s="58"/>
      <c r="CS297" s="58"/>
      <c r="CT297" s="58"/>
      <c r="CU297" s="58"/>
      <c r="CV297" s="58"/>
      <c r="CW297" s="58"/>
      <c r="CX297" s="58"/>
      <c r="CY297" s="58"/>
      <c r="CZ297" s="58"/>
      <c r="DA297" s="58"/>
      <c r="DB297" s="58"/>
      <c r="DC297" s="58"/>
      <c r="DD297" s="58"/>
      <c r="DE297" s="58"/>
      <c r="DF297" s="58"/>
      <c r="DG297" s="58"/>
      <c r="DH297" s="58"/>
      <c r="DI297" s="58"/>
      <c r="DJ297" s="58"/>
      <c r="DK297" s="58"/>
      <c r="DL297" s="58"/>
      <c r="DM297" s="58"/>
      <c r="DN297" s="58"/>
      <c r="DO297" s="58"/>
      <c r="DP297" s="58"/>
      <c r="DQ297" s="58"/>
      <c r="DR297" s="58"/>
      <c r="DS297" s="58"/>
      <c r="DT297" s="58"/>
      <c r="DU297" s="58"/>
      <c r="DV297" s="58"/>
      <c r="DW297" s="58"/>
      <c r="DX297" s="58"/>
      <c r="DY297" s="58"/>
      <c r="DZ297" s="58"/>
      <c r="EA297" s="58"/>
      <c r="EB297" s="58"/>
      <c r="EC297" s="58"/>
      <c r="ED297" s="58"/>
      <c r="EE297" s="58"/>
      <c r="EF297" s="58"/>
      <c r="EG297" s="58"/>
      <c r="EH297" s="58"/>
      <c r="EI297" s="58"/>
      <c r="EJ297" s="58"/>
      <c r="EK297" s="58"/>
      <c r="EL297" s="58"/>
      <c r="EM297" s="58"/>
      <c r="EN297" s="58"/>
    </row>
    <row r="298" spans="1:144" outlineLevel="1" x14ac:dyDescent="0.2">
      <c r="A298" s="16">
        <v>107</v>
      </c>
      <c r="B298" s="16">
        <v>0</v>
      </c>
      <c r="C298" s="1">
        <v>0.37274033530488021</v>
      </c>
      <c r="D298" s="1">
        <f t="shared" si="22"/>
        <v>-0.37274033530488021</v>
      </c>
      <c r="E298" s="1">
        <f t="shared" si="23"/>
        <v>0.93278937162214381</v>
      </c>
      <c r="F298" s="1">
        <f t="shared" si="24"/>
        <v>-0.96581021511586007</v>
      </c>
      <c r="G298" s="1">
        <f t="shared" si="25"/>
        <v>-0.77086710758693999</v>
      </c>
      <c r="H298" s="1">
        <v>0.25955635155482776</v>
      </c>
      <c r="I298" s="1">
        <f t="shared" si="26"/>
        <v>0.20830451279930412</v>
      </c>
      <c r="J298" s="1">
        <f t="shared" si="27"/>
        <v>-0.8958463095636211</v>
      </c>
      <c r="AQ298" s="58"/>
      <c r="AR298" s="58"/>
      <c r="AS298" s="58"/>
      <c r="AT298" s="58"/>
      <c r="AU298" s="58"/>
      <c r="AV298" s="58"/>
      <c r="AW298" s="58"/>
      <c r="AX298" s="71"/>
      <c r="AY298" s="58"/>
      <c r="AZ298" s="58"/>
      <c r="BA298" s="58"/>
      <c r="BB298" s="58">
        <f t="shared" si="28"/>
        <v>1</v>
      </c>
      <c r="BC298" s="58">
        <f t="shared" si="29"/>
        <v>0.37274033530488021</v>
      </c>
      <c r="BD298" s="58" t="e">
        <f t="shared" si="30"/>
        <v>#N/A</v>
      </c>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c r="CB298" s="58"/>
      <c r="CC298" s="58"/>
      <c r="CD298" s="58"/>
      <c r="CE298" s="58"/>
      <c r="CF298" s="58"/>
      <c r="CG298" s="58"/>
      <c r="CH298" s="58"/>
      <c r="CI298" s="58"/>
      <c r="CJ298" s="58"/>
      <c r="CK298" s="58"/>
      <c r="CL298" s="58"/>
      <c r="CM298" s="58"/>
      <c r="CN298" s="58"/>
      <c r="CO298" s="58"/>
      <c r="CP298" s="58"/>
      <c r="CQ298" s="58"/>
      <c r="CR298" s="58"/>
      <c r="CS298" s="58"/>
      <c r="CT298" s="58"/>
      <c r="CU298" s="58"/>
      <c r="CV298" s="58"/>
      <c r="CW298" s="58"/>
      <c r="CX298" s="58"/>
      <c r="CY298" s="58"/>
      <c r="CZ298" s="58"/>
      <c r="DA298" s="58"/>
      <c r="DB298" s="58"/>
      <c r="DC298" s="58"/>
      <c r="DD298" s="58"/>
      <c r="DE298" s="58"/>
      <c r="DF298" s="58"/>
      <c r="DG298" s="58"/>
      <c r="DH298" s="58"/>
      <c r="DI298" s="58"/>
      <c r="DJ298" s="58"/>
      <c r="DK298" s="58"/>
      <c r="DL298" s="58"/>
      <c r="DM298" s="58"/>
      <c r="DN298" s="58"/>
      <c r="DO298" s="58"/>
      <c r="DP298" s="58"/>
      <c r="DQ298" s="58"/>
      <c r="DR298" s="58"/>
      <c r="DS298" s="58"/>
      <c r="DT298" s="58"/>
      <c r="DU298" s="58"/>
      <c r="DV298" s="58"/>
      <c r="DW298" s="58"/>
      <c r="DX298" s="58"/>
      <c r="DY298" s="58"/>
      <c r="DZ298" s="58"/>
      <c r="EA298" s="58"/>
      <c r="EB298" s="58"/>
      <c r="EC298" s="58"/>
      <c r="ED298" s="58"/>
      <c r="EE298" s="58"/>
      <c r="EF298" s="58"/>
      <c r="EG298" s="58"/>
      <c r="EH298" s="58"/>
      <c r="EI298" s="58"/>
      <c r="EJ298" s="58"/>
      <c r="EK298" s="58"/>
      <c r="EL298" s="58"/>
      <c r="EM298" s="58"/>
      <c r="EN298" s="58"/>
    </row>
    <row r="299" spans="1:144" outlineLevel="1" x14ac:dyDescent="0.2">
      <c r="A299" s="16">
        <v>108</v>
      </c>
      <c r="B299" s="16">
        <v>0</v>
      </c>
      <c r="C299" s="1">
        <v>7.8309627213429461E-8</v>
      </c>
      <c r="D299" s="1">
        <f t="shared" si="22"/>
        <v>-7.8309627213429461E-8</v>
      </c>
      <c r="E299" s="1">
        <f t="shared" si="23"/>
        <v>1.5661926075652599E-7</v>
      </c>
      <c r="F299" s="1">
        <f t="shared" si="24"/>
        <v>-3.9575151390301212E-4</v>
      </c>
      <c r="G299" s="1">
        <f t="shared" si="25"/>
        <v>-2.7983858444794146E-4</v>
      </c>
      <c r="H299" s="1">
        <v>1.5599861714777509E-6</v>
      </c>
      <c r="I299" s="1">
        <f t="shared" si="26"/>
        <v>1.2216213568422645E-13</v>
      </c>
      <c r="J299" s="1">
        <f t="shared" si="27"/>
        <v>-2.7983880272035782E-4</v>
      </c>
      <c r="AQ299" s="58"/>
      <c r="AR299" s="58"/>
      <c r="AS299" s="58"/>
      <c r="AT299" s="58"/>
      <c r="AU299" s="58"/>
      <c r="AV299" s="58"/>
      <c r="AW299" s="58"/>
      <c r="AX299" s="71"/>
      <c r="AY299" s="58"/>
      <c r="AZ299" s="58"/>
      <c r="BA299" s="58"/>
      <c r="BB299" s="58">
        <f t="shared" si="28"/>
        <v>1</v>
      </c>
      <c r="BC299" s="58">
        <f t="shared" si="29"/>
        <v>7.8309627213429461E-8</v>
      </c>
      <c r="BD299" s="58" t="e">
        <f t="shared" si="30"/>
        <v>#N/A</v>
      </c>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c r="CB299" s="58"/>
      <c r="CC299" s="58"/>
      <c r="CD299" s="58"/>
      <c r="CE299" s="58"/>
      <c r="CF299" s="58"/>
      <c r="CG299" s="58"/>
      <c r="CH299" s="58"/>
      <c r="CI299" s="58"/>
      <c r="CJ299" s="58"/>
      <c r="CK299" s="58"/>
      <c r="CL299" s="58"/>
      <c r="CM299" s="58"/>
      <c r="CN299" s="58"/>
      <c r="CO299" s="58"/>
      <c r="CP299" s="58"/>
      <c r="CQ299" s="58"/>
      <c r="CR299" s="58"/>
      <c r="CS299" s="58"/>
      <c r="CT299" s="58"/>
      <c r="CU299" s="58"/>
      <c r="CV299" s="58"/>
      <c r="CW299" s="58"/>
      <c r="CX299" s="58"/>
      <c r="CY299" s="58"/>
      <c r="CZ299" s="58"/>
      <c r="DA299" s="58"/>
      <c r="DB299" s="58"/>
      <c r="DC299" s="58"/>
      <c r="DD299" s="58"/>
      <c r="DE299" s="58"/>
      <c r="DF299" s="58"/>
      <c r="DG299" s="58"/>
      <c r="DH299" s="58"/>
      <c r="DI299" s="58"/>
      <c r="DJ299" s="58"/>
      <c r="DK299" s="58"/>
      <c r="DL299" s="58"/>
      <c r="DM299" s="58"/>
      <c r="DN299" s="58"/>
      <c r="DO299" s="58"/>
      <c r="DP299" s="58"/>
      <c r="DQ299" s="58"/>
      <c r="DR299" s="58"/>
      <c r="DS299" s="58"/>
      <c r="DT299" s="58"/>
      <c r="DU299" s="58"/>
      <c r="DV299" s="58"/>
      <c r="DW299" s="58"/>
      <c r="DX299" s="58"/>
      <c r="DY299" s="58"/>
      <c r="DZ299" s="58"/>
      <c r="EA299" s="58"/>
      <c r="EB299" s="58"/>
      <c r="EC299" s="58"/>
      <c r="ED299" s="58"/>
      <c r="EE299" s="58"/>
      <c r="EF299" s="58"/>
      <c r="EG299" s="58"/>
      <c r="EH299" s="58"/>
      <c r="EI299" s="58"/>
      <c r="EJ299" s="58"/>
      <c r="EK299" s="58"/>
      <c r="EL299" s="58"/>
      <c r="EM299" s="58"/>
      <c r="EN299" s="58"/>
    </row>
    <row r="300" spans="1:144" outlineLevel="1" x14ac:dyDescent="0.2">
      <c r="A300" s="16">
        <v>109</v>
      </c>
      <c r="B300" s="16">
        <v>0</v>
      </c>
      <c r="C300" s="1">
        <v>6.5295056788632571E-5</v>
      </c>
      <c r="D300" s="1">
        <f t="shared" si="22"/>
        <v>-6.5295056788632571E-5</v>
      </c>
      <c r="E300" s="1">
        <f t="shared" si="23"/>
        <v>1.3059437720729463E-4</v>
      </c>
      <c r="F300" s="1">
        <f t="shared" si="24"/>
        <v>-1.1427789690368589E-2</v>
      </c>
      <c r="G300" s="1">
        <f t="shared" si="25"/>
        <v>-8.0807994970469119E-3</v>
      </c>
      <c r="H300" s="1">
        <v>3.9513926499122165E-4</v>
      </c>
      <c r="I300" s="1">
        <f t="shared" si="26"/>
        <v>2.5812525053507106E-8</v>
      </c>
      <c r="J300" s="1">
        <f t="shared" si="27"/>
        <v>-8.0823964909256425E-3</v>
      </c>
      <c r="AQ300" s="58"/>
      <c r="AR300" s="58"/>
      <c r="AS300" s="58"/>
      <c r="AT300" s="58"/>
      <c r="AU300" s="58"/>
      <c r="AV300" s="58"/>
      <c r="AW300" s="58"/>
      <c r="AX300" s="71"/>
      <c r="AY300" s="58"/>
      <c r="AZ300" s="58"/>
      <c r="BA300" s="58"/>
      <c r="BB300" s="58">
        <f t="shared" si="28"/>
        <v>1</v>
      </c>
      <c r="BC300" s="58">
        <f t="shared" si="29"/>
        <v>6.5295056788632571E-5</v>
      </c>
      <c r="BD300" s="58" t="e">
        <f t="shared" si="30"/>
        <v>#N/A</v>
      </c>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c r="CB300" s="58"/>
      <c r="CC300" s="58"/>
      <c r="CD300" s="58"/>
      <c r="CE300" s="58"/>
      <c r="CF300" s="58"/>
      <c r="CG300" s="58"/>
      <c r="CH300" s="58"/>
      <c r="CI300" s="58"/>
      <c r="CJ300" s="58"/>
      <c r="CK300" s="58"/>
      <c r="CL300" s="58"/>
      <c r="CM300" s="58"/>
      <c r="CN300" s="58"/>
      <c r="CO300" s="58"/>
      <c r="CP300" s="58"/>
      <c r="CQ300" s="58"/>
      <c r="CR300" s="58"/>
      <c r="CS300" s="58"/>
      <c r="CT300" s="58"/>
      <c r="CU300" s="58"/>
      <c r="CV300" s="58"/>
      <c r="CW300" s="58"/>
      <c r="CX300" s="58"/>
      <c r="CY300" s="58"/>
      <c r="CZ300" s="58"/>
      <c r="DA300" s="58"/>
      <c r="DB300" s="58"/>
      <c r="DC300" s="58"/>
      <c r="DD300" s="58"/>
      <c r="DE300" s="58"/>
      <c r="DF300" s="58"/>
      <c r="DG300" s="58"/>
      <c r="DH300" s="58"/>
      <c r="DI300" s="58"/>
      <c r="DJ300" s="58"/>
      <c r="DK300" s="58"/>
      <c r="DL300" s="58"/>
      <c r="DM300" s="58"/>
      <c r="DN300" s="58"/>
      <c r="DO300" s="58"/>
      <c r="DP300" s="58"/>
      <c r="DQ300" s="58"/>
      <c r="DR300" s="58"/>
      <c r="DS300" s="58"/>
      <c r="DT300" s="58"/>
      <c r="DU300" s="58"/>
      <c r="DV300" s="58"/>
      <c r="DW300" s="58"/>
      <c r="DX300" s="58"/>
      <c r="DY300" s="58"/>
      <c r="DZ300" s="58"/>
      <c r="EA300" s="58"/>
      <c r="EB300" s="58"/>
      <c r="EC300" s="58"/>
      <c r="ED300" s="58"/>
      <c r="EE300" s="58"/>
      <c r="EF300" s="58"/>
      <c r="EG300" s="58"/>
      <c r="EH300" s="58"/>
      <c r="EI300" s="58"/>
      <c r="EJ300" s="58"/>
      <c r="EK300" s="58"/>
      <c r="EL300" s="58"/>
      <c r="EM300" s="58"/>
      <c r="EN300" s="58"/>
    </row>
    <row r="301" spans="1:144" outlineLevel="1" x14ac:dyDescent="0.2">
      <c r="A301" s="16">
        <v>110</v>
      </c>
      <c r="B301" s="16">
        <v>0</v>
      </c>
      <c r="C301" s="1">
        <v>3.2347209820618163E-6</v>
      </c>
      <c r="D301" s="1">
        <f t="shared" si="22"/>
        <v>-3.2347209820618163E-6</v>
      </c>
      <c r="E301" s="1">
        <f t="shared" si="23"/>
        <v>6.4694524277138183E-6</v>
      </c>
      <c r="F301" s="1">
        <f t="shared" si="24"/>
        <v>-2.5435118296783716E-3</v>
      </c>
      <c r="G301" s="1">
        <f t="shared" si="25"/>
        <v>-1.7985359172158599E-3</v>
      </c>
      <c r="H301" s="1">
        <v>3.1934414263068493E-5</v>
      </c>
      <c r="I301" s="1">
        <f t="shared" si="26"/>
        <v>1.0330255291738545E-10</v>
      </c>
      <c r="J301" s="1">
        <f t="shared" si="27"/>
        <v>-1.7985646354992115E-3</v>
      </c>
      <c r="AQ301" s="58"/>
      <c r="AR301" s="58"/>
      <c r="AS301" s="58"/>
      <c r="AT301" s="58"/>
      <c r="AU301" s="58"/>
      <c r="AV301" s="58"/>
      <c r="AW301" s="58"/>
      <c r="AX301" s="71"/>
      <c r="AY301" s="58"/>
      <c r="AZ301" s="58"/>
      <c r="BA301" s="58"/>
      <c r="BB301" s="58">
        <f t="shared" si="28"/>
        <v>1</v>
      </c>
      <c r="BC301" s="58">
        <f t="shared" si="29"/>
        <v>3.2347209820618163E-6</v>
      </c>
      <c r="BD301" s="58" t="e">
        <f t="shared" si="30"/>
        <v>#N/A</v>
      </c>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c r="CB301" s="58"/>
      <c r="CC301" s="58"/>
      <c r="CD301" s="58"/>
      <c r="CE301" s="58"/>
      <c r="CF301" s="58"/>
      <c r="CG301" s="58"/>
      <c r="CH301" s="58"/>
      <c r="CI301" s="58"/>
      <c r="CJ301" s="58"/>
      <c r="CK301" s="58"/>
      <c r="CL301" s="58"/>
      <c r="CM301" s="58"/>
      <c r="CN301" s="58"/>
      <c r="CO301" s="58"/>
      <c r="CP301" s="58"/>
      <c r="CQ301" s="58"/>
      <c r="CR301" s="58"/>
      <c r="CS301" s="58"/>
      <c r="CT301" s="58"/>
      <c r="CU301" s="58"/>
      <c r="CV301" s="58"/>
      <c r="CW301" s="58"/>
      <c r="CX301" s="58"/>
      <c r="CY301" s="58"/>
      <c r="CZ301" s="58"/>
      <c r="DA301" s="58"/>
      <c r="DB301" s="58"/>
      <c r="DC301" s="58"/>
      <c r="DD301" s="58"/>
      <c r="DE301" s="58"/>
      <c r="DF301" s="58"/>
      <c r="DG301" s="58"/>
      <c r="DH301" s="58"/>
      <c r="DI301" s="58"/>
      <c r="DJ301" s="58"/>
      <c r="DK301" s="58"/>
      <c r="DL301" s="58"/>
      <c r="DM301" s="58"/>
      <c r="DN301" s="58"/>
      <c r="DO301" s="58"/>
      <c r="DP301" s="58"/>
      <c r="DQ301" s="58"/>
      <c r="DR301" s="58"/>
      <c r="DS301" s="58"/>
      <c r="DT301" s="58"/>
      <c r="DU301" s="58"/>
      <c r="DV301" s="58"/>
      <c r="DW301" s="58"/>
      <c r="DX301" s="58"/>
      <c r="DY301" s="58"/>
      <c r="DZ301" s="58"/>
      <c r="EA301" s="58"/>
      <c r="EB301" s="58"/>
      <c r="EC301" s="58"/>
      <c r="ED301" s="58"/>
      <c r="EE301" s="58"/>
      <c r="EF301" s="58"/>
      <c r="EG301" s="58"/>
      <c r="EH301" s="58"/>
      <c r="EI301" s="58"/>
      <c r="EJ301" s="58"/>
      <c r="EK301" s="58"/>
      <c r="EL301" s="58"/>
      <c r="EM301" s="58"/>
      <c r="EN301" s="58"/>
    </row>
    <row r="302" spans="1:144" outlineLevel="1" x14ac:dyDescent="0.2">
      <c r="A302" s="16">
        <v>111</v>
      </c>
      <c r="B302" s="16">
        <v>0</v>
      </c>
      <c r="C302" s="1">
        <v>1.071619848674064E-6</v>
      </c>
      <c r="D302" s="1">
        <f t="shared" si="22"/>
        <v>-1.071619848674064E-6</v>
      </c>
      <c r="E302" s="1">
        <f t="shared" si="23"/>
        <v>2.1432408457306895E-6</v>
      </c>
      <c r="F302" s="1">
        <f t="shared" si="24"/>
        <v>-1.463981163038203E-3</v>
      </c>
      <c r="G302" s="1">
        <f t="shared" si="25"/>
        <v>-1.0351912852436475E-3</v>
      </c>
      <c r="H302" s="1">
        <v>1.3775213375351369E-5</v>
      </c>
      <c r="I302" s="1">
        <f t="shared" si="26"/>
        <v>1.4762011241648021E-11</v>
      </c>
      <c r="J302" s="1">
        <f t="shared" si="27"/>
        <v>-1.0351984153077305E-3</v>
      </c>
      <c r="AQ302" s="58"/>
      <c r="AR302" s="58"/>
      <c r="AS302" s="58"/>
      <c r="AT302" s="58"/>
      <c r="AU302" s="58"/>
      <c r="AV302" s="58"/>
      <c r="AW302" s="58"/>
      <c r="AX302" s="71"/>
      <c r="AY302" s="58"/>
      <c r="AZ302" s="58"/>
      <c r="BA302" s="58"/>
      <c r="BB302" s="58">
        <f t="shared" si="28"/>
        <v>1</v>
      </c>
      <c r="BC302" s="58">
        <f t="shared" si="29"/>
        <v>1.071619848674064E-6</v>
      </c>
      <c r="BD302" s="58" t="e">
        <f t="shared" si="30"/>
        <v>#N/A</v>
      </c>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c r="CB302" s="58"/>
      <c r="CC302" s="58"/>
      <c r="CD302" s="58"/>
      <c r="CE302" s="58"/>
      <c r="CF302" s="58"/>
      <c r="CG302" s="58"/>
      <c r="CH302" s="58"/>
      <c r="CI302" s="58"/>
      <c r="CJ302" s="58"/>
      <c r="CK302" s="58"/>
      <c r="CL302" s="58"/>
      <c r="CM302" s="58"/>
      <c r="CN302" s="58"/>
      <c r="CO302" s="58"/>
      <c r="CP302" s="58"/>
      <c r="CQ302" s="58"/>
      <c r="CR302" s="58"/>
      <c r="CS302" s="58"/>
      <c r="CT302" s="58"/>
      <c r="CU302" s="58"/>
      <c r="CV302" s="58"/>
      <c r="CW302" s="58"/>
      <c r="CX302" s="58"/>
      <c r="CY302" s="58"/>
      <c r="CZ302" s="58"/>
      <c r="DA302" s="58"/>
      <c r="DB302" s="58"/>
      <c r="DC302" s="58"/>
      <c r="DD302" s="58"/>
      <c r="DE302" s="58"/>
      <c r="DF302" s="58"/>
      <c r="DG302" s="58"/>
      <c r="DH302" s="58"/>
      <c r="DI302" s="58"/>
      <c r="DJ302" s="58"/>
      <c r="DK302" s="58"/>
      <c r="DL302" s="58"/>
      <c r="DM302" s="58"/>
      <c r="DN302" s="58"/>
      <c r="DO302" s="58"/>
      <c r="DP302" s="58"/>
      <c r="DQ302" s="58"/>
      <c r="DR302" s="58"/>
      <c r="DS302" s="58"/>
      <c r="DT302" s="58"/>
      <c r="DU302" s="58"/>
      <c r="DV302" s="58"/>
      <c r="DW302" s="58"/>
      <c r="DX302" s="58"/>
      <c r="DY302" s="58"/>
      <c r="DZ302" s="58"/>
      <c r="EA302" s="58"/>
      <c r="EB302" s="58"/>
      <c r="EC302" s="58"/>
      <c r="ED302" s="58"/>
      <c r="EE302" s="58"/>
      <c r="EF302" s="58"/>
      <c r="EG302" s="58"/>
      <c r="EH302" s="58"/>
      <c r="EI302" s="58"/>
      <c r="EJ302" s="58"/>
      <c r="EK302" s="58"/>
      <c r="EL302" s="58"/>
      <c r="EM302" s="58"/>
      <c r="EN302" s="58"/>
    </row>
    <row r="303" spans="1:144" outlineLevel="1" x14ac:dyDescent="0.2">
      <c r="A303" s="16">
        <v>112</v>
      </c>
      <c r="B303" s="16">
        <v>0</v>
      </c>
      <c r="C303" s="1">
        <v>1.118973717417285E-2</v>
      </c>
      <c r="D303" s="1">
        <f t="shared" si="22"/>
        <v>-1.118973717417285E-2</v>
      </c>
      <c r="E303" s="1">
        <f t="shared" si="23"/>
        <v>2.2505626522291371E-2</v>
      </c>
      <c r="F303" s="1">
        <f t="shared" si="24"/>
        <v>-0.15001875390194178</v>
      </c>
      <c r="G303" s="1">
        <f t="shared" si="25"/>
        <v>-0.10637840155145815</v>
      </c>
      <c r="H303" s="1">
        <v>3.0332007255756695E-2</v>
      </c>
      <c r="I303" s="1">
        <f t="shared" si="26"/>
        <v>3.5398512390801787E-4</v>
      </c>
      <c r="J303" s="1">
        <f t="shared" si="27"/>
        <v>-0.10802939155873874</v>
      </c>
      <c r="AQ303" s="58"/>
      <c r="AR303" s="58"/>
      <c r="AS303" s="58"/>
      <c r="AT303" s="58"/>
      <c r="AU303" s="58"/>
      <c r="AV303" s="58"/>
      <c r="AW303" s="58"/>
      <c r="AX303" s="71"/>
      <c r="AY303" s="58"/>
      <c r="AZ303" s="58"/>
      <c r="BA303" s="58"/>
      <c r="BB303" s="58">
        <f t="shared" si="28"/>
        <v>1</v>
      </c>
      <c r="BC303" s="58">
        <f t="shared" si="29"/>
        <v>1.118973717417285E-2</v>
      </c>
      <c r="BD303" s="58" t="e">
        <f t="shared" si="30"/>
        <v>#N/A</v>
      </c>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c r="CB303" s="58"/>
      <c r="CC303" s="58"/>
      <c r="CD303" s="58"/>
      <c r="CE303" s="58"/>
      <c r="CF303" s="58"/>
      <c r="CG303" s="58"/>
      <c r="CH303" s="58"/>
      <c r="CI303" s="58"/>
      <c r="CJ303" s="58"/>
      <c r="CK303" s="58"/>
      <c r="CL303" s="58"/>
      <c r="CM303" s="58"/>
      <c r="CN303" s="58"/>
      <c r="CO303" s="58"/>
      <c r="CP303" s="58"/>
      <c r="CQ303" s="58"/>
      <c r="CR303" s="58"/>
      <c r="CS303" s="58"/>
      <c r="CT303" s="58"/>
      <c r="CU303" s="58"/>
      <c r="CV303" s="58"/>
      <c r="CW303" s="58"/>
      <c r="CX303" s="58"/>
      <c r="CY303" s="58"/>
      <c r="CZ303" s="58"/>
      <c r="DA303" s="58"/>
      <c r="DB303" s="58"/>
      <c r="DC303" s="58"/>
      <c r="DD303" s="58"/>
      <c r="DE303" s="58"/>
      <c r="DF303" s="58"/>
      <c r="DG303" s="58"/>
      <c r="DH303" s="58"/>
      <c r="DI303" s="58"/>
      <c r="DJ303" s="58"/>
      <c r="DK303" s="58"/>
      <c r="DL303" s="58"/>
      <c r="DM303" s="58"/>
      <c r="DN303" s="58"/>
      <c r="DO303" s="58"/>
      <c r="DP303" s="58"/>
      <c r="DQ303" s="58"/>
      <c r="DR303" s="58"/>
      <c r="DS303" s="58"/>
      <c r="DT303" s="58"/>
      <c r="DU303" s="58"/>
      <c r="DV303" s="58"/>
      <c r="DW303" s="58"/>
      <c r="DX303" s="58"/>
      <c r="DY303" s="58"/>
      <c r="DZ303" s="58"/>
      <c r="EA303" s="58"/>
      <c r="EB303" s="58"/>
      <c r="EC303" s="58"/>
      <c r="ED303" s="58"/>
      <c r="EE303" s="58"/>
      <c r="EF303" s="58"/>
      <c r="EG303" s="58"/>
      <c r="EH303" s="58"/>
      <c r="EI303" s="58"/>
      <c r="EJ303" s="58"/>
      <c r="EK303" s="58"/>
      <c r="EL303" s="58"/>
      <c r="EM303" s="58"/>
      <c r="EN303" s="58"/>
    </row>
    <row r="304" spans="1:144" outlineLevel="1" x14ac:dyDescent="0.2">
      <c r="A304" s="16">
        <v>113</v>
      </c>
      <c r="B304" s="16">
        <v>0</v>
      </c>
      <c r="C304" s="1">
        <v>1.0481670862604641E-3</v>
      </c>
      <c r="D304" s="1">
        <f t="shared" si="22"/>
        <v>-1.0481670862604641E-3</v>
      </c>
      <c r="E304" s="1">
        <f t="shared" si="23"/>
        <v>2.0974335950810661E-3</v>
      </c>
      <c r="F304" s="1">
        <f t="shared" si="24"/>
        <v>-4.5797746615756828E-2</v>
      </c>
      <c r="G304" s="1">
        <f t="shared" si="25"/>
        <v>-3.2392389434598767E-2</v>
      </c>
      <c r="H304" s="1">
        <v>3.5161420396383376E-3</v>
      </c>
      <c r="I304" s="1">
        <f t="shared" si="26"/>
        <v>3.702389561857601E-6</v>
      </c>
      <c r="J304" s="1">
        <f t="shared" si="27"/>
        <v>-3.2449488175386731E-2</v>
      </c>
      <c r="AQ304" s="58"/>
      <c r="AR304" s="58"/>
      <c r="AS304" s="58"/>
      <c r="AT304" s="58"/>
      <c r="AU304" s="58"/>
      <c r="AV304" s="58"/>
      <c r="AW304" s="58"/>
      <c r="AX304" s="71"/>
      <c r="AY304" s="58"/>
      <c r="AZ304" s="58"/>
      <c r="BA304" s="58"/>
      <c r="BB304" s="58">
        <f t="shared" si="28"/>
        <v>1</v>
      </c>
      <c r="BC304" s="58">
        <f t="shared" si="29"/>
        <v>1.0481670862604641E-3</v>
      </c>
      <c r="BD304" s="58" t="e">
        <f t="shared" si="30"/>
        <v>#N/A</v>
      </c>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c r="CB304" s="58"/>
      <c r="CC304" s="58"/>
      <c r="CD304" s="58"/>
      <c r="CE304" s="58"/>
      <c r="CF304" s="58"/>
      <c r="CG304" s="58"/>
      <c r="CH304" s="58"/>
      <c r="CI304" s="58"/>
      <c r="CJ304" s="58"/>
      <c r="CK304" s="58"/>
      <c r="CL304" s="58"/>
      <c r="CM304" s="58"/>
      <c r="CN304" s="58"/>
      <c r="CO304" s="58"/>
      <c r="CP304" s="58"/>
      <c r="CQ304" s="58"/>
      <c r="CR304" s="58"/>
      <c r="CS304" s="58"/>
      <c r="CT304" s="58"/>
      <c r="CU304" s="58"/>
      <c r="CV304" s="58"/>
      <c r="CW304" s="58"/>
      <c r="CX304" s="58"/>
      <c r="CY304" s="58"/>
      <c r="CZ304" s="58"/>
      <c r="DA304" s="58"/>
      <c r="DB304" s="58"/>
      <c r="DC304" s="58"/>
      <c r="DD304" s="58"/>
      <c r="DE304" s="58"/>
      <c r="DF304" s="58"/>
      <c r="DG304" s="58"/>
      <c r="DH304" s="58"/>
      <c r="DI304" s="58"/>
      <c r="DJ304" s="58"/>
      <c r="DK304" s="58"/>
      <c r="DL304" s="58"/>
      <c r="DM304" s="58"/>
      <c r="DN304" s="58"/>
      <c r="DO304" s="58"/>
      <c r="DP304" s="58"/>
      <c r="DQ304" s="58"/>
      <c r="DR304" s="58"/>
      <c r="DS304" s="58"/>
      <c r="DT304" s="58"/>
      <c r="DU304" s="58"/>
      <c r="DV304" s="58"/>
      <c r="DW304" s="58"/>
      <c r="DX304" s="58"/>
      <c r="DY304" s="58"/>
      <c r="DZ304" s="58"/>
      <c r="EA304" s="58"/>
      <c r="EB304" s="58"/>
      <c r="EC304" s="58"/>
      <c r="ED304" s="58"/>
      <c r="EE304" s="58"/>
      <c r="EF304" s="58"/>
      <c r="EG304" s="58"/>
      <c r="EH304" s="58"/>
      <c r="EI304" s="58"/>
      <c r="EJ304" s="58"/>
      <c r="EK304" s="58"/>
      <c r="EL304" s="58"/>
      <c r="EM304" s="58"/>
      <c r="EN304" s="58"/>
    </row>
    <row r="305" spans="1:144" outlineLevel="1" x14ac:dyDescent="0.2">
      <c r="A305" s="16">
        <v>114</v>
      </c>
      <c r="B305" s="16">
        <v>1</v>
      </c>
      <c r="C305" s="1">
        <v>0.65841744759180776</v>
      </c>
      <c r="D305" s="1">
        <f t="shared" si="22"/>
        <v>0.34158255240819224</v>
      </c>
      <c r="E305" s="1">
        <f t="shared" si="23"/>
        <v>0.83583225996567634</v>
      </c>
      <c r="F305" s="1">
        <f t="shared" si="24"/>
        <v>0.9142386230988474</v>
      </c>
      <c r="G305" s="1">
        <f t="shared" si="25"/>
        <v>0.72027306477560393</v>
      </c>
      <c r="H305" s="1">
        <v>0.36877541046411605</v>
      </c>
      <c r="I305" s="1">
        <f t="shared" si="26"/>
        <v>0.30309054945142627</v>
      </c>
      <c r="J305" s="1">
        <f t="shared" si="27"/>
        <v>0.90657809221967611</v>
      </c>
      <c r="AQ305" s="58"/>
      <c r="AR305" s="58"/>
      <c r="AS305" s="58"/>
      <c r="AT305" s="58"/>
      <c r="AU305" s="58"/>
      <c r="AV305" s="58"/>
      <c r="AW305" s="58"/>
      <c r="AX305" s="71"/>
      <c r="AY305" s="58"/>
      <c r="AZ305" s="58"/>
      <c r="BA305" s="58"/>
      <c r="BB305" s="58">
        <f t="shared" si="28"/>
        <v>0</v>
      </c>
      <c r="BC305" s="58" t="e">
        <f t="shared" si="29"/>
        <v>#N/A</v>
      </c>
      <c r="BD305" s="58">
        <f t="shared" si="30"/>
        <v>0.65841744759180776</v>
      </c>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c r="CB305" s="58"/>
      <c r="CC305" s="58"/>
      <c r="CD305" s="58"/>
      <c r="CE305" s="58"/>
      <c r="CF305" s="58"/>
      <c r="CG305" s="58"/>
      <c r="CH305" s="58"/>
      <c r="CI305" s="58"/>
      <c r="CJ305" s="58"/>
      <c r="CK305" s="58"/>
      <c r="CL305" s="58"/>
      <c r="CM305" s="58"/>
      <c r="CN305" s="58"/>
      <c r="CO305" s="58"/>
      <c r="CP305" s="58"/>
      <c r="CQ305" s="58"/>
      <c r="CR305" s="58"/>
      <c r="CS305" s="58"/>
      <c r="CT305" s="58"/>
      <c r="CU305" s="58"/>
      <c r="CV305" s="58"/>
      <c r="CW305" s="58"/>
      <c r="CX305" s="58"/>
      <c r="CY305" s="58"/>
      <c r="CZ305" s="58"/>
      <c r="DA305" s="58"/>
      <c r="DB305" s="58"/>
      <c r="DC305" s="58"/>
      <c r="DD305" s="58"/>
      <c r="DE305" s="58"/>
      <c r="DF305" s="58"/>
      <c r="DG305" s="58"/>
      <c r="DH305" s="58"/>
      <c r="DI305" s="58"/>
      <c r="DJ305" s="58"/>
      <c r="DK305" s="58"/>
      <c r="DL305" s="58"/>
      <c r="DM305" s="58"/>
      <c r="DN305" s="58"/>
      <c r="DO305" s="58"/>
      <c r="DP305" s="58"/>
      <c r="DQ305" s="58"/>
      <c r="DR305" s="58"/>
      <c r="DS305" s="58"/>
      <c r="DT305" s="58"/>
      <c r="DU305" s="58"/>
      <c r="DV305" s="58"/>
      <c r="DW305" s="58"/>
      <c r="DX305" s="58"/>
      <c r="DY305" s="58"/>
      <c r="DZ305" s="58"/>
      <c r="EA305" s="58"/>
      <c r="EB305" s="58"/>
      <c r="EC305" s="58"/>
      <c r="ED305" s="58"/>
      <c r="EE305" s="58"/>
      <c r="EF305" s="58"/>
      <c r="EG305" s="58"/>
      <c r="EH305" s="58"/>
      <c r="EI305" s="58"/>
      <c r="EJ305" s="58"/>
      <c r="EK305" s="58"/>
      <c r="EL305" s="58"/>
      <c r="EM305" s="58"/>
      <c r="EN305" s="58"/>
    </row>
    <row r="306" spans="1:144" outlineLevel="1" x14ac:dyDescent="0.2">
      <c r="A306" s="16">
        <v>115</v>
      </c>
      <c r="B306" s="16">
        <v>0</v>
      </c>
      <c r="C306" s="1">
        <v>2.7676972242264562E-6</v>
      </c>
      <c r="D306" s="1">
        <f t="shared" si="22"/>
        <v>-2.7676972242264562E-6</v>
      </c>
      <c r="E306" s="1">
        <f t="shared" si="23"/>
        <v>5.5354021085992301E-6</v>
      </c>
      <c r="F306" s="1">
        <f t="shared" si="24"/>
        <v>-2.3527435280113365E-3</v>
      </c>
      <c r="G306" s="1">
        <f t="shared" si="25"/>
        <v>-1.6636420541677774E-3</v>
      </c>
      <c r="H306" s="1">
        <v>3.4365857279341388E-5</v>
      </c>
      <c r="I306" s="1">
        <f t="shared" si="26"/>
        <v>9.5117819853896444E-11</v>
      </c>
      <c r="J306" s="1">
        <f t="shared" si="27"/>
        <v>-1.6636706411472903E-3</v>
      </c>
      <c r="AQ306" s="58"/>
      <c r="AR306" s="58"/>
      <c r="AS306" s="58"/>
      <c r="AT306" s="58"/>
      <c r="AU306" s="58"/>
      <c r="AV306" s="58"/>
      <c r="AW306" s="58"/>
      <c r="AX306" s="71"/>
      <c r="AY306" s="58"/>
      <c r="AZ306" s="58"/>
      <c r="BA306" s="58"/>
      <c r="BB306" s="58">
        <f t="shared" si="28"/>
        <v>1</v>
      </c>
      <c r="BC306" s="58">
        <f t="shared" si="29"/>
        <v>2.7676972242264562E-6</v>
      </c>
      <c r="BD306" s="58" t="e">
        <f t="shared" si="30"/>
        <v>#N/A</v>
      </c>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c r="CB306" s="58"/>
      <c r="CC306" s="58"/>
      <c r="CD306" s="58"/>
      <c r="CE306" s="58"/>
      <c r="CF306" s="58"/>
      <c r="CG306" s="58"/>
      <c r="CH306" s="58"/>
      <c r="CI306" s="58"/>
      <c r="CJ306" s="58"/>
      <c r="CK306" s="58"/>
      <c r="CL306" s="58"/>
      <c r="CM306" s="58"/>
      <c r="CN306" s="58"/>
      <c r="CO306" s="58"/>
      <c r="CP306" s="58"/>
      <c r="CQ306" s="58"/>
      <c r="CR306" s="58"/>
      <c r="CS306" s="58"/>
      <c r="CT306" s="58"/>
      <c r="CU306" s="58"/>
      <c r="CV306" s="58"/>
      <c r="CW306" s="58"/>
      <c r="CX306" s="58"/>
      <c r="CY306" s="58"/>
      <c r="CZ306" s="58"/>
      <c r="DA306" s="58"/>
      <c r="DB306" s="58"/>
      <c r="DC306" s="58"/>
      <c r="DD306" s="58"/>
      <c r="DE306" s="58"/>
      <c r="DF306" s="58"/>
      <c r="DG306" s="58"/>
      <c r="DH306" s="58"/>
      <c r="DI306" s="58"/>
      <c r="DJ306" s="58"/>
      <c r="DK306" s="58"/>
      <c r="DL306" s="58"/>
      <c r="DM306" s="58"/>
      <c r="DN306" s="58"/>
      <c r="DO306" s="58"/>
      <c r="DP306" s="58"/>
      <c r="DQ306" s="58"/>
      <c r="DR306" s="58"/>
      <c r="DS306" s="58"/>
      <c r="DT306" s="58"/>
      <c r="DU306" s="58"/>
      <c r="DV306" s="58"/>
      <c r="DW306" s="58"/>
      <c r="DX306" s="58"/>
      <c r="DY306" s="58"/>
      <c r="DZ306" s="58"/>
      <c r="EA306" s="58"/>
      <c r="EB306" s="58"/>
      <c r="EC306" s="58"/>
      <c r="ED306" s="58"/>
      <c r="EE306" s="58"/>
      <c r="EF306" s="58"/>
      <c r="EG306" s="58"/>
      <c r="EH306" s="58"/>
      <c r="EI306" s="58"/>
      <c r="EJ306" s="58"/>
      <c r="EK306" s="58"/>
      <c r="EL306" s="58"/>
      <c r="EM306" s="58"/>
      <c r="EN306" s="58"/>
    </row>
    <row r="307" spans="1:144" outlineLevel="1" x14ac:dyDescent="0.2">
      <c r="A307" s="16">
        <v>116</v>
      </c>
      <c r="B307" s="16">
        <v>0</v>
      </c>
      <c r="C307" s="1">
        <v>1.907596969469258E-6</v>
      </c>
      <c r="D307" s="1">
        <f t="shared" si="22"/>
        <v>-1.907596969469258E-6</v>
      </c>
      <c r="E307" s="1">
        <f t="shared" si="23"/>
        <v>3.8151975777926173E-6</v>
      </c>
      <c r="F307" s="1">
        <f t="shared" si="24"/>
        <v>-1.9532530757156424E-3</v>
      </c>
      <c r="G307" s="1">
        <f t="shared" si="25"/>
        <v>-1.3811591539002294E-3</v>
      </c>
      <c r="H307" s="1">
        <v>2.0462008749459902E-5</v>
      </c>
      <c r="I307" s="1">
        <f t="shared" si="26"/>
        <v>3.9034139056499794E-11</v>
      </c>
      <c r="J307" s="1">
        <f t="shared" si="27"/>
        <v>-1.3811732847624351E-3</v>
      </c>
      <c r="AQ307" s="58"/>
      <c r="AR307" s="58"/>
      <c r="AS307" s="58"/>
      <c r="AT307" s="58"/>
      <c r="AU307" s="58"/>
      <c r="AV307" s="58"/>
      <c r="AW307" s="58"/>
      <c r="AX307" s="71"/>
      <c r="AY307" s="58"/>
      <c r="AZ307" s="58"/>
      <c r="BA307" s="58"/>
      <c r="BB307" s="58">
        <f t="shared" si="28"/>
        <v>1</v>
      </c>
      <c r="BC307" s="58">
        <f t="shared" si="29"/>
        <v>1.907596969469258E-6</v>
      </c>
      <c r="BD307" s="58" t="e">
        <f t="shared" si="30"/>
        <v>#N/A</v>
      </c>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c r="CB307" s="58"/>
      <c r="CC307" s="58"/>
      <c r="CD307" s="58"/>
      <c r="CE307" s="58"/>
      <c r="CF307" s="58"/>
      <c r="CG307" s="58"/>
      <c r="CH307" s="58"/>
      <c r="CI307" s="58"/>
      <c r="CJ307" s="58"/>
      <c r="CK307" s="58"/>
      <c r="CL307" s="58"/>
      <c r="CM307" s="58"/>
      <c r="CN307" s="58"/>
      <c r="CO307" s="58"/>
      <c r="CP307" s="58"/>
      <c r="CQ307" s="58"/>
      <c r="CR307" s="58"/>
      <c r="CS307" s="58"/>
      <c r="CT307" s="58"/>
      <c r="CU307" s="58"/>
      <c r="CV307" s="58"/>
      <c r="CW307" s="58"/>
      <c r="CX307" s="58"/>
      <c r="CY307" s="58"/>
      <c r="CZ307" s="58"/>
      <c r="DA307" s="58"/>
      <c r="DB307" s="58"/>
      <c r="DC307" s="58"/>
      <c r="DD307" s="58"/>
      <c r="DE307" s="58"/>
      <c r="DF307" s="58"/>
      <c r="DG307" s="58"/>
      <c r="DH307" s="58"/>
      <c r="DI307" s="58"/>
      <c r="DJ307" s="58"/>
      <c r="DK307" s="58"/>
      <c r="DL307" s="58"/>
      <c r="DM307" s="58"/>
      <c r="DN307" s="58"/>
      <c r="DO307" s="58"/>
      <c r="DP307" s="58"/>
      <c r="DQ307" s="58"/>
      <c r="DR307" s="58"/>
      <c r="DS307" s="58"/>
      <c r="DT307" s="58"/>
      <c r="DU307" s="58"/>
      <c r="DV307" s="58"/>
      <c r="DW307" s="58"/>
      <c r="DX307" s="58"/>
      <c r="DY307" s="58"/>
      <c r="DZ307" s="58"/>
      <c r="EA307" s="58"/>
      <c r="EB307" s="58"/>
      <c r="EC307" s="58"/>
      <c r="ED307" s="58"/>
      <c r="EE307" s="58"/>
      <c r="EF307" s="58"/>
      <c r="EG307" s="58"/>
      <c r="EH307" s="58"/>
      <c r="EI307" s="58"/>
      <c r="EJ307" s="58"/>
      <c r="EK307" s="58"/>
      <c r="EL307" s="58"/>
      <c r="EM307" s="58"/>
      <c r="EN307" s="58"/>
    </row>
    <row r="308" spans="1:144" outlineLevel="1" x14ac:dyDescent="0.2">
      <c r="A308" s="16">
        <v>117</v>
      </c>
      <c r="B308" s="16">
        <v>0</v>
      </c>
      <c r="C308" s="1">
        <v>3.0641068133753197E-5</v>
      </c>
      <c r="D308" s="1">
        <f t="shared" si="22"/>
        <v>-3.0641068133753197E-5</v>
      </c>
      <c r="E308" s="1">
        <f t="shared" si="23"/>
        <v>6.1283075161598505E-5</v>
      </c>
      <c r="F308" s="1">
        <f t="shared" si="24"/>
        <v>-7.8283507306199877E-3</v>
      </c>
      <c r="G308" s="1">
        <f t="shared" si="25"/>
        <v>-5.5355222913089771E-3</v>
      </c>
      <c r="H308" s="1">
        <v>2.1370986677314268E-4</v>
      </c>
      <c r="I308" s="1">
        <f t="shared" si="26"/>
        <v>6.5498990197095013E-9</v>
      </c>
      <c r="J308" s="1">
        <f t="shared" si="27"/>
        <v>-5.5361138839982596E-3</v>
      </c>
      <c r="AQ308" s="58"/>
      <c r="AR308" s="58"/>
      <c r="AS308" s="58"/>
      <c r="AT308" s="58"/>
      <c r="AU308" s="58"/>
      <c r="AV308" s="58"/>
      <c r="AW308" s="58"/>
      <c r="AX308" s="71"/>
      <c r="AY308" s="58"/>
      <c r="AZ308" s="58"/>
      <c r="BA308" s="58"/>
      <c r="BB308" s="58">
        <f t="shared" si="28"/>
        <v>1</v>
      </c>
      <c r="BC308" s="58">
        <f t="shared" si="29"/>
        <v>3.0641068133753197E-5</v>
      </c>
      <c r="BD308" s="58" t="e">
        <f t="shared" si="30"/>
        <v>#N/A</v>
      </c>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c r="CB308" s="58"/>
      <c r="CC308" s="58"/>
      <c r="CD308" s="58"/>
      <c r="CE308" s="58"/>
      <c r="CF308" s="58"/>
      <c r="CG308" s="58"/>
      <c r="CH308" s="58"/>
      <c r="CI308" s="58"/>
      <c r="CJ308" s="58"/>
      <c r="CK308" s="58"/>
      <c r="CL308" s="58"/>
      <c r="CM308" s="58"/>
      <c r="CN308" s="58"/>
      <c r="CO308" s="58"/>
      <c r="CP308" s="58"/>
      <c r="CQ308" s="58"/>
      <c r="CR308" s="58"/>
      <c r="CS308" s="58"/>
      <c r="CT308" s="58"/>
      <c r="CU308" s="58"/>
      <c r="CV308" s="58"/>
      <c r="CW308" s="58"/>
      <c r="CX308" s="58"/>
      <c r="CY308" s="58"/>
      <c r="CZ308" s="58"/>
      <c r="DA308" s="58"/>
      <c r="DB308" s="58"/>
      <c r="DC308" s="58"/>
      <c r="DD308" s="58"/>
      <c r="DE308" s="58"/>
      <c r="DF308" s="58"/>
      <c r="DG308" s="58"/>
      <c r="DH308" s="58"/>
      <c r="DI308" s="58"/>
      <c r="DJ308" s="58"/>
      <c r="DK308" s="58"/>
      <c r="DL308" s="58"/>
      <c r="DM308" s="58"/>
      <c r="DN308" s="58"/>
      <c r="DO308" s="58"/>
      <c r="DP308" s="58"/>
      <c r="DQ308" s="58"/>
      <c r="DR308" s="58"/>
      <c r="DS308" s="58"/>
      <c r="DT308" s="58"/>
      <c r="DU308" s="58"/>
      <c r="DV308" s="58"/>
      <c r="DW308" s="58"/>
      <c r="DX308" s="58"/>
      <c r="DY308" s="58"/>
      <c r="DZ308" s="58"/>
      <c r="EA308" s="58"/>
      <c r="EB308" s="58"/>
      <c r="EC308" s="58"/>
      <c r="ED308" s="58"/>
      <c r="EE308" s="58"/>
      <c r="EF308" s="58"/>
      <c r="EG308" s="58"/>
      <c r="EH308" s="58"/>
      <c r="EI308" s="58"/>
      <c r="EJ308" s="58"/>
      <c r="EK308" s="58"/>
      <c r="EL308" s="58"/>
      <c r="EM308" s="58"/>
      <c r="EN308" s="58"/>
    </row>
    <row r="309" spans="1:144" outlineLevel="1" x14ac:dyDescent="0.2">
      <c r="A309" s="16">
        <v>118</v>
      </c>
      <c r="B309" s="16">
        <v>0</v>
      </c>
      <c r="C309" s="1">
        <v>1.4766270364482251E-4</v>
      </c>
      <c r="D309" s="1">
        <f t="shared" si="22"/>
        <v>-1.4766270364482251E-4</v>
      </c>
      <c r="E309" s="1">
        <f t="shared" si="23"/>
        <v>2.9534721371033752E-4</v>
      </c>
      <c r="F309" s="1">
        <f t="shared" si="24"/>
        <v>-1.7185668846755354E-2</v>
      </c>
      <c r="G309" s="1">
        <f t="shared" si="25"/>
        <v>-1.2152551630790291E-2</v>
      </c>
      <c r="H309" s="1">
        <v>8.7867067459093196E-4</v>
      </c>
      <c r="I309" s="1">
        <f t="shared" si="26"/>
        <v>1.2988017092656201E-7</v>
      </c>
      <c r="J309" s="1">
        <f t="shared" si="27"/>
        <v>-1.2157894197185231E-2</v>
      </c>
      <c r="AQ309" s="58"/>
      <c r="AR309" s="58"/>
      <c r="AS309" s="58"/>
      <c r="AT309" s="58"/>
      <c r="AU309" s="58"/>
      <c r="AV309" s="58"/>
      <c r="AW309" s="58"/>
      <c r="AX309" s="71"/>
      <c r="AY309" s="58"/>
      <c r="AZ309" s="58"/>
      <c r="BA309" s="58"/>
      <c r="BB309" s="58">
        <f t="shared" si="28"/>
        <v>1</v>
      </c>
      <c r="BC309" s="58">
        <f t="shared" si="29"/>
        <v>1.4766270364482251E-4</v>
      </c>
      <c r="BD309" s="58" t="e">
        <f t="shared" si="30"/>
        <v>#N/A</v>
      </c>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c r="CB309" s="58"/>
      <c r="CC309" s="58"/>
      <c r="CD309" s="58"/>
      <c r="CE309" s="58"/>
      <c r="CF309" s="58"/>
      <c r="CG309" s="58"/>
      <c r="CH309" s="58"/>
      <c r="CI309" s="58"/>
      <c r="CJ309" s="58"/>
      <c r="CK309" s="58"/>
      <c r="CL309" s="58"/>
      <c r="CM309" s="58"/>
      <c r="CN309" s="58"/>
      <c r="CO309" s="58"/>
      <c r="CP309" s="58"/>
      <c r="CQ309" s="58"/>
      <c r="CR309" s="58"/>
      <c r="CS309" s="58"/>
      <c r="CT309" s="58"/>
      <c r="CU309" s="58"/>
      <c r="CV309" s="58"/>
      <c r="CW309" s="58"/>
      <c r="CX309" s="58"/>
      <c r="CY309" s="58"/>
      <c r="CZ309" s="58"/>
      <c r="DA309" s="58"/>
      <c r="DB309" s="58"/>
      <c r="DC309" s="58"/>
      <c r="DD309" s="58"/>
      <c r="DE309" s="58"/>
      <c r="DF309" s="58"/>
      <c r="DG309" s="58"/>
      <c r="DH309" s="58"/>
      <c r="DI309" s="58"/>
      <c r="DJ309" s="58"/>
      <c r="DK309" s="58"/>
      <c r="DL309" s="58"/>
      <c r="DM309" s="58"/>
      <c r="DN309" s="58"/>
      <c r="DO309" s="58"/>
      <c r="DP309" s="58"/>
      <c r="DQ309" s="58"/>
      <c r="DR309" s="58"/>
      <c r="DS309" s="58"/>
      <c r="DT309" s="58"/>
      <c r="DU309" s="58"/>
      <c r="DV309" s="58"/>
      <c r="DW309" s="58"/>
      <c r="DX309" s="58"/>
      <c r="DY309" s="58"/>
      <c r="DZ309" s="58"/>
      <c r="EA309" s="58"/>
      <c r="EB309" s="58"/>
      <c r="EC309" s="58"/>
      <c r="ED309" s="58"/>
      <c r="EE309" s="58"/>
      <c r="EF309" s="58"/>
      <c r="EG309" s="58"/>
      <c r="EH309" s="58"/>
      <c r="EI309" s="58"/>
      <c r="EJ309" s="58"/>
      <c r="EK309" s="58"/>
      <c r="EL309" s="58"/>
      <c r="EM309" s="58"/>
      <c r="EN309" s="58"/>
    </row>
    <row r="310" spans="1:144" outlineLevel="1" x14ac:dyDescent="0.2">
      <c r="A310" s="16">
        <v>119</v>
      </c>
      <c r="B310" s="16">
        <v>1</v>
      </c>
      <c r="C310" s="1">
        <v>1.082354922708955E-2</v>
      </c>
      <c r="D310" s="1">
        <f t="shared" si="22"/>
        <v>0.9891764507729105</v>
      </c>
      <c r="E310" s="1">
        <f t="shared" si="23"/>
        <v>9.0520620693346707</v>
      </c>
      <c r="F310" s="1">
        <f t="shared" si="24"/>
        <v>3.0086644992977649</v>
      </c>
      <c r="G310" s="1">
        <f t="shared" si="25"/>
        <v>9.5598710870748036</v>
      </c>
      <c r="H310" s="1">
        <v>2.3052545660163657E-2</v>
      </c>
      <c r="I310" s="1">
        <f t="shared" si="26"/>
        <v>2.1565113945561798</v>
      </c>
      <c r="J310" s="1">
        <f t="shared" si="27"/>
        <v>9.6720032359405756</v>
      </c>
      <c r="AQ310" s="58"/>
      <c r="AR310" s="58"/>
      <c r="AS310" s="58"/>
      <c r="AT310" s="58"/>
      <c r="AU310" s="58"/>
      <c r="AV310" s="58"/>
      <c r="AW310" s="58"/>
      <c r="AX310" s="71"/>
      <c r="AY310" s="58"/>
      <c r="AZ310" s="58"/>
      <c r="BA310" s="58"/>
      <c r="BB310" s="58">
        <f t="shared" si="28"/>
        <v>0</v>
      </c>
      <c r="BC310" s="58" t="e">
        <f t="shared" si="29"/>
        <v>#N/A</v>
      </c>
      <c r="BD310" s="58">
        <f t="shared" si="30"/>
        <v>1.082354922708955E-2</v>
      </c>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c r="CB310" s="58"/>
      <c r="CC310" s="58"/>
      <c r="CD310" s="58"/>
      <c r="CE310" s="58"/>
      <c r="CF310" s="58"/>
      <c r="CG310" s="58"/>
      <c r="CH310" s="58"/>
      <c r="CI310" s="58"/>
      <c r="CJ310" s="58"/>
      <c r="CK310" s="58"/>
      <c r="CL310" s="58"/>
      <c r="CM310" s="58"/>
      <c r="CN310" s="58"/>
      <c r="CO310" s="58"/>
      <c r="CP310" s="58"/>
      <c r="CQ310" s="58"/>
      <c r="CR310" s="58"/>
      <c r="CS310" s="58"/>
      <c r="CT310" s="58"/>
      <c r="CU310" s="58"/>
      <c r="CV310" s="58"/>
      <c r="CW310" s="58"/>
      <c r="CX310" s="58"/>
      <c r="CY310" s="58"/>
      <c r="CZ310" s="58"/>
      <c r="DA310" s="58"/>
      <c r="DB310" s="58"/>
      <c r="DC310" s="58"/>
      <c r="DD310" s="58"/>
      <c r="DE310" s="58"/>
      <c r="DF310" s="58"/>
      <c r="DG310" s="58"/>
      <c r="DH310" s="58"/>
      <c r="DI310" s="58"/>
      <c r="DJ310" s="58"/>
      <c r="DK310" s="58"/>
      <c r="DL310" s="58"/>
      <c r="DM310" s="58"/>
      <c r="DN310" s="58"/>
      <c r="DO310" s="58"/>
      <c r="DP310" s="58"/>
      <c r="DQ310" s="58"/>
      <c r="DR310" s="58"/>
      <c r="DS310" s="58"/>
      <c r="DT310" s="58"/>
      <c r="DU310" s="58"/>
      <c r="DV310" s="58"/>
      <c r="DW310" s="58"/>
      <c r="DX310" s="58"/>
      <c r="DY310" s="58"/>
      <c r="DZ310" s="58"/>
      <c r="EA310" s="58"/>
      <c r="EB310" s="58"/>
      <c r="EC310" s="58"/>
      <c r="ED310" s="58"/>
      <c r="EE310" s="58"/>
      <c r="EF310" s="58"/>
      <c r="EG310" s="58"/>
      <c r="EH310" s="58"/>
      <c r="EI310" s="58"/>
      <c r="EJ310" s="58"/>
      <c r="EK310" s="58"/>
      <c r="EL310" s="58"/>
      <c r="EM310" s="58"/>
      <c r="EN310" s="58"/>
    </row>
    <row r="311" spans="1:144" outlineLevel="1" x14ac:dyDescent="0.2">
      <c r="A311" s="16">
        <v>120</v>
      </c>
      <c r="B311" s="16">
        <v>0</v>
      </c>
      <c r="C311" s="1">
        <v>1.2675416406131318E-3</v>
      </c>
      <c r="D311" s="1">
        <f t="shared" si="22"/>
        <v>-1.2675416406131318E-3</v>
      </c>
      <c r="E311" s="1">
        <f t="shared" si="23"/>
        <v>2.5366913020027602E-3</v>
      </c>
      <c r="F311" s="1">
        <f t="shared" si="24"/>
        <v>-5.0365576557831242E-2</v>
      </c>
      <c r="G311" s="1">
        <f t="shared" si="25"/>
        <v>-3.5625136371938371E-2</v>
      </c>
      <c r="H311" s="1">
        <v>5.4367232280769558E-3</v>
      </c>
      <c r="I311" s="1">
        <f t="shared" si="26"/>
        <v>6.9377377013706175E-6</v>
      </c>
      <c r="J311" s="1">
        <f t="shared" si="27"/>
        <v>-3.5722375050107974E-2</v>
      </c>
      <c r="AQ311" s="58"/>
      <c r="AR311" s="58"/>
      <c r="AS311" s="58"/>
      <c r="AT311" s="58"/>
      <c r="AU311" s="58"/>
      <c r="AV311" s="58"/>
      <c r="AW311" s="58"/>
      <c r="AX311" s="71"/>
      <c r="AY311" s="58"/>
      <c r="AZ311" s="58"/>
      <c r="BA311" s="58"/>
      <c r="BB311" s="58">
        <f t="shared" si="28"/>
        <v>1</v>
      </c>
      <c r="BC311" s="58">
        <f t="shared" si="29"/>
        <v>1.2675416406131318E-3</v>
      </c>
      <c r="BD311" s="58" t="e">
        <f t="shared" si="30"/>
        <v>#N/A</v>
      </c>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c r="CB311" s="58"/>
      <c r="CC311" s="58"/>
      <c r="CD311" s="58"/>
      <c r="CE311" s="58"/>
      <c r="CF311" s="58"/>
      <c r="CG311" s="58"/>
      <c r="CH311" s="58"/>
      <c r="CI311" s="58"/>
      <c r="CJ311" s="58"/>
      <c r="CK311" s="58"/>
      <c r="CL311" s="58"/>
      <c r="CM311" s="58"/>
      <c r="CN311" s="58"/>
      <c r="CO311" s="58"/>
      <c r="CP311" s="58"/>
      <c r="CQ311" s="58"/>
      <c r="CR311" s="58"/>
      <c r="CS311" s="58"/>
      <c r="CT311" s="58"/>
      <c r="CU311" s="58"/>
      <c r="CV311" s="58"/>
      <c r="CW311" s="58"/>
      <c r="CX311" s="58"/>
      <c r="CY311" s="58"/>
      <c r="CZ311" s="58"/>
      <c r="DA311" s="58"/>
      <c r="DB311" s="58"/>
      <c r="DC311" s="58"/>
      <c r="DD311" s="58"/>
      <c r="DE311" s="58"/>
      <c r="DF311" s="58"/>
      <c r="DG311" s="58"/>
      <c r="DH311" s="58"/>
      <c r="DI311" s="58"/>
      <c r="DJ311" s="58"/>
      <c r="DK311" s="58"/>
      <c r="DL311" s="58"/>
      <c r="DM311" s="58"/>
      <c r="DN311" s="58"/>
      <c r="DO311" s="58"/>
      <c r="DP311" s="58"/>
      <c r="DQ311" s="58"/>
      <c r="DR311" s="58"/>
      <c r="DS311" s="58"/>
      <c r="DT311" s="58"/>
      <c r="DU311" s="58"/>
      <c r="DV311" s="58"/>
      <c r="DW311" s="58"/>
      <c r="DX311" s="58"/>
      <c r="DY311" s="58"/>
      <c r="DZ311" s="58"/>
      <c r="EA311" s="58"/>
      <c r="EB311" s="58"/>
      <c r="EC311" s="58"/>
      <c r="ED311" s="58"/>
      <c r="EE311" s="58"/>
      <c r="EF311" s="58"/>
      <c r="EG311" s="58"/>
      <c r="EH311" s="58"/>
      <c r="EI311" s="58"/>
      <c r="EJ311" s="58"/>
      <c r="EK311" s="58"/>
      <c r="EL311" s="58"/>
      <c r="EM311" s="58"/>
      <c r="EN311" s="58"/>
    </row>
    <row r="312" spans="1:144" outlineLevel="1" x14ac:dyDescent="0.2">
      <c r="A312" s="16">
        <v>121</v>
      </c>
      <c r="B312" s="16">
        <v>0</v>
      </c>
      <c r="C312" s="1">
        <v>3.4410274222591423E-7</v>
      </c>
      <c r="D312" s="1">
        <f t="shared" si="22"/>
        <v>-3.4410274222591423E-7</v>
      </c>
      <c r="E312" s="1">
        <f t="shared" si="23"/>
        <v>6.8820560289304338E-7</v>
      </c>
      <c r="F312" s="1">
        <f t="shared" si="24"/>
        <v>-8.2958158302426377E-4</v>
      </c>
      <c r="G312" s="1">
        <f t="shared" si="25"/>
        <v>-5.866028133521456E-4</v>
      </c>
      <c r="H312" s="1">
        <v>7.0217044201950374E-6</v>
      </c>
      <c r="I312" s="1">
        <f t="shared" si="26"/>
        <v>2.4162055433871948E-12</v>
      </c>
      <c r="J312" s="1">
        <f t="shared" si="27"/>
        <v>-5.8660487283877512E-4</v>
      </c>
      <c r="AQ312" s="58"/>
      <c r="AR312" s="58"/>
      <c r="AS312" s="58"/>
      <c r="AT312" s="58"/>
      <c r="AU312" s="58"/>
      <c r="AV312" s="58"/>
      <c r="AW312" s="58"/>
      <c r="AX312" s="71"/>
      <c r="AY312" s="58"/>
      <c r="AZ312" s="58"/>
      <c r="BA312" s="58"/>
      <c r="BB312" s="58">
        <f t="shared" si="28"/>
        <v>1</v>
      </c>
      <c r="BC312" s="58">
        <f t="shared" si="29"/>
        <v>3.4410274222591423E-7</v>
      </c>
      <c r="BD312" s="58" t="e">
        <f t="shared" si="30"/>
        <v>#N/A</v>
      </c>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58"/>
      <c r="CM312" s="58"/>
      <c r="CN312" s="58"/>
      <c r="CO312" s="58"/>
      <c r="CP312" s="58"/>
      <c r="CQ312" s="58"/>
      <c r="CR312" s="58"/>
      <c r="CS312" s="58"/>
      <c r="CT312" s="58"/>
      <c r="CU312" s="58"/>
      <c r="CV312" s="58"/>
      <c r="CW312" s="58"/>
      <c r="CX312" s="58"/>
      <c r="CY312" s="58"/>
      <c r="CZ312" s="58"/>
      <c r="DA312" s="58"/>
      <c r="DB312" s="58"/>
      <c r="DC312" s="58"/>
      <c r="DD312" s="58"/>
      <c r="DE312" s="58"/>
      <c r="DF312" s="58"/>
      <c r="DG312" s="58"/>
      <c r="DH312" s="58"/>
      <c r="DI312" s="58"/>
      <c r="DJ312" s="58"/>
      <c r="DK312" s="58"/>
      <c r="DL312" s="58"/>
      <c r="DM312" s="58"/>
      <c r="DN312" s="58"/>
      <c r="DO312" s="58"/>
      <c r="DP312" s="58"/>
      <c r="DQ312" s="58"/>
      <c r="DR312" s="58"/>
      <c r="DS312" s="58"/>
      <c r="DT312" s="58"/>
      <c r="DU312" s="58"/>
      <c r="DV312" s="58"/>
      <c r="DW312" s="58"/>
      <c r="DX312" s="58"/>
      <c r="DY312" s="58"/>
      <c r="DZ312" s="58"/>
      <c r="EA312" s="58"/>
      <c r="EB312" s="58"/>
      <c r="EC312" s="58"/>
      <c r="ED312" s="58"/>
      <c r="EE312" s="58"/>
      <c r="EF312" s="58"/>
      <c r="EG312" s="58"/>
      <c r="EH312" s="58"/>
      <c r="EI312" s="58"/>
      <c r="EJ312" s="58"/>
      <c r="EK312" s="58"/>
      <c r="EL312" s="58"/>
      <c r="EM312" s="58"/>
      <c r="EN312" s="58"/>
    </row>
    <row r="313" spans="1:144" outlineLevel="1" x14ac:dyDescent="0.2">
      <c r="A313" s="16">
        <v>122</v>
      </c>
      <c r="B313" s="16">
        <v>0</v>
      </c>
      <c r="C313" s="1">
        <v>6.3286101340659785E-4</v>
      </c>
      <c r="D313" s="1">
        <f t="shared" si="22"/>
        <v>-6.3286101340659785E-4</v>
      </c>
      <c r="E313" s="1">
        <f t="shared" si="23"/>
        <v>1.2661227089353138E-3</v>
      </c>
      <c r="F313" s="1">
        <f t="shared" si="24"/>
        <v>-3.5582618073088913E-2</v>
      </c>
      <c r="G313" s="1">
        <f t="shared" si="25"/>
        <v>-2.516469312545859E-2</v>
      </c>
      <c r="H313" s="1">
        <v>3.102509690448388E-3</v>
      </c>
      <c r="I313" s="1">
        <f t="shared" si="26"/>
        <v>1.9708152828593556E-6</v>
      </c>
      <c r="J313" s="1">
        <f t="shared" si="27"/>
        <v>-2.5203821047241271E-2</v>
      </c>
      <c r="AQ313" s="58"/>
      <c r="AR313" s="58"/>
      <c r="AS313" s="58"/>
      <c r="AT313" s="58"/>
      <c r="AU313" s="58"/>
      <c r="AV313" s="58"/>
      <c r="AW313" s="58"/>
      <c r="AX313" s="71"/>
      <c r="AY313" s="58"/>
      <c r="AZ313" s="58"/>
      <c r="BA313" s="58"/>
      <c r="BB313" s="58">
        <f t="shared" si="28"/>
        <v>1</v>
      </c>
      <c r="BC313" s="58">
        <f t="shared" si="29"/>
        <v>6.3286101340659785E-4</v>
      </c>
      <c r="BD313" s="58" t="e">
        <f t="shared" si="30"/>
        <v>#N/A</v>
      </c>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58"/>
      <c r="CM313" s="58"/>
      <c r="CN313" s="58"/>
      <c r="CO313" s="58"/>
      <c r="CP313" s="58"/>
      <c r="CQ313" s="58"/>
      <c r="CR313" s="58"/>
      <c r="CS313" s="58"/>
      <c r="CT313" s="58"/>
      <c r="CU313" s="58"/>
      <c r="CV313" s="58"/>
      <c r="CW313" s="58"/>
      <c r="CX313" s="58"/>
      <c r="CY313" s="58"/>
      <c r="CZ313" s="58"/>
      <c r="DA313" s="58"/>
      <c r="DB313" s="58"/>
      <c r="DC313" s="58"/>
      <c r="DD313" s="58"/>
      <c r="DE313" s="58"/>
      <c r="DF313" s="58"/>
      <c r="DG313" s="58"/>
      <c r="DH313" s="58"/>
      <c r="DI313" s="58"/>
      <c r="DJ313" s="58"/>
      <c r="DK313" s="58"/>
      <c r="DL313" s="58"/>
      <c r="DM313" s="58"/>
      <c r="DN313" s="58"/>
      <c r="DO313" s="58"/>
      <c r="DP313" s="58"/>
      <c r="DQ313" s="58"/>
      <c r="DR313" s="58"/>
      <c r="DS313" s="58"/>
      <c r="DT313" s="58"/>
      <c r="DU313" s="58"/>
      <c r="DV313" s="58"/>
      <c r="DW313" s="58"/>
      <c r="DX313" s="58"/>
      <c r="DY313" s="58"/>
      <c r="DZ313" s="58"/>
      <c r="EA313" s="58"/>
      <c r="EB313" s="58"/>
      <c r="EC313" s="58"/>
      <c r="ED313" s="58"/>
      <c r="EE313" s="58"/>
      <c r="EF313" s="58"/>
      <c r="EG313" s="58"/>
      <c r="EH313" s="58"/>
      <c r="EI313" s="58"/>
      <c r="EJ313" s="58"/>
      <c r="EK313" s="58"/>
      <c r="EL313" s="58"/>
      <c r="EM313" s="58"/>
      <c r="EN313" s="58"/>
    </row>
    <row r="314" spans="1:144" outlineLevel="1" x14ac:dyDescent="0.2">
      <c r="A314" s="16">
        <v>123</v>
      </c>
      <c r="B314" s="16">
        <v>0</v>
      </c>
      <c r="C314" s="1">
        <v>6.8175989973732619E-4</v>
      </c>
      <c r="D314" s="1">
        <f t="shared" si="22"/>
        <v>-6.8175989973732619E-4</v>
      </c>
      <c r="E314" s="1">
        <f t="shared" si="23"/>
        <v>1.3639848073965894E-3</v>
      </c>
      <c r="F314" s="1">
        <f t="shared" si="24"/>
        <v>-3.6932164943265774E-2</v>
      </c>
      <c r="G314" s="1">
        <f t="shared" si="25"/>
        <v>-2.6119437463200768E-2</v>
      </c>
      <c r="H314" s="1">
        <v>3.2554729758431937E-3</v>
      </c>
      <c r="I314" s="1">
        <f t="shared" si="26"/>
        <v>2.2282190012915745E-6</v>
      </c>
      <c r="J314" s="1">
        <f t="shared" si="27"/>
        <v>-2.6162057113219277E-2</v>
      </c>
      <c r="AQ314" s="58"/>
      <c r="AR314" s="58"/>
      <c r="AS314" s="58"/>
      <c r="AT314" s="58"/>
      <c r="AU314" s="58"/>
      <c r="AV314" s="58"/>
      <c r="AW314" s="58"/>
      <c r="AX314" s="71"/>
      <c r="AY314" s="58"/>
      <c r="AZ314" s="58"/>
      <c r="BA314" s="58"/>
      <c r="BB314" s="58">
        <f t="shared" si="28"/>
        <v>1</v>
      </c>
      <c r="BC314" s="58">
        <f t="shared" si="29"/>
        <v>6.8175989973732619E-4</v>
      </c>
      <c r="BD314" s="58" t="e">
        <f t="shared" si="30"/>
        <v>#N/A</v>
      </c>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58"/>
      <c r="CM314" s="58"/>
      <c r="CN314" s="58"/>
      <c r="CO314" s="58"/>
      <c r="CP314" s="58"/>
      <c r="CQ314" s="58"/>
      <c r="CR314" s="58"/>
      <c r="CS314" s="58"/>
      <c r="CT314" s="58"/>
      <c r="CU314" s="58"/>
      <c r="CV314" s="58"/>
      <c r="CW314" s="58"/>
      <c r="CX314" s="58"/>
      <c r="CY314" s="58"/>
      <c r="CZ314" s="58"/>
      <c r="DA314" s="58"/>
      <c r="DB314" s="58"/>
      <c r="DC314" s="58"/>
      <c r="DD314" s="58"/>
      <c r="DE314" s="58"/>
      <c r="DF314" s="58"/>
      <c r="DG314" s="58"/>
      <c r="DH314" s="58"/>
      <c r="DI314" s="58"/>
      <c r="DJ314" s="58"/>
      <c r="DK314" s="58"/>
      <c r="DL314" s="58"/>
      <c r="DM314" s="58"/>
      <c r="DN314" s="58"/>
      <c r="DO314" s="58"/>
      <c r="DP314" s="58"/>
      <c r="DQ314" s="58"/>
      <c r="DR314" s="58"/>
      <c r="DS314" s="58"/>
      <c r="DT314" s="58"/>
      <c r="DU314" s="58"/>
      <c r="DV314" s="58"/>
      <c r="DW314" s="58"/>
      <c r="DX314" s="58"/>
      <c r="DY314" s="58"/>
      <c r="DZ314" s="58"/>
      <c r="EA314" s="58"/>
      <c r="EB314" s="58"/>
      <c r="EC314" s="58"/>
      <c r="ED314" s="58"/>
      <c r="EE314" s="58"/>
      <c r="EF314" s="58"/>
      <c r="EG314" s="58"/>
      <c r="EH314" s="58"/>
      <c r="EI314" s="58"/>
      <c r="EJ314" s="58"/>
      <c r="EK314" s="58"/>
      <c r="EL314" s="58"/>
      <c r="EM314" s="58"/>
      <c r="EN314" s="58"/>
    </row>
    <row r="315" spans="1:144" outlineLevel="1" x14ac:dyDescent="0.2">
      <c r="A315" s="16">
        <v>124</v>
      </c>
      <c r="B315" s="16">
        <v>1</v>
      </c>
      <c r="C315" s="1">
        <v>0.65227734007505001</v>
      </c>
      <c r="D315" s="1">
        <f t="shared" si="22"/>
        <v>0.34772265992494999</v>
      </c>
      <c r="E315" s="1">
        <f t="shared" si="23"/>
        <v>0.85457087857125746</v>
      </c>
      <c r="F315" s="1">
        <f t="shared" si="24"/>
        <v>0.92443002902937843</v>
      </c>
      <c r="G315" s="1">
        <f t="shared" si="25"/>
        <v>0.73013026471152809</v>
      </c>
      <c r="H315" s="1">
        <v>0.23954253525623256</v>
      </c>
      <c r="I315" s="1">
        <f t="shared" si="26"/>
        <v>0.16792231620365022</v>
      </c>
      <c r="J315" s="1">
        <f t="shared" si="27"/>
        <v>0.83726490410823762</v>
      </c>
      <c r="AQ315" s="58"/>
      <c r="AR315" s="58"/>
      <c r="AS315" s="58"/>
      <c r="AT315" s="58"/>
      <c r="AU315" s="58"/>
      <c r="AV315" s="58"/>
      <c r="AW315" s="58"/>
      <c r="AX315" s="71"/>
      <c r="AY315" s="58"/>
      <c r="AZ315" s="58"/>
      <c r="BA315" s="58"/>
      <c r="BB315" s="58">
        <f t="shared" si="28"/>
        <v>0</v>
      </c>
      <c r="BC315" s="58" t="e">
        <f t="shared" si="29"/>
        <v>#N/A</v>
      </c>
      <c r="BD315" s="58">
        <f t="shared" si="30"/>
        <v>0.65227734007505001</v>
      </c>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58"/>
      <c r="CM315" s="58"/>
      <c r="CN315" s="58"/>
      <c r="CO315" s="58"/>
      <c r="CP315" s="58"/>
      <c r="CQ315" s="58"/>
      <c r="CR315" s="58"/>
      <c r="CS315" s="58"/>
      <c r="CT315" s="58"/>
      <c r="CU315" s="58"/>
      <c r="CV315" s="58"/>
      <c r="CW315" s="58"/>
      <c r="CX315" s="58"/>
      <c r="CY315" s="58"/>
      <c r="CZ315" s="58"/>
      <c r="DA315" s="58"/>
      <c r="DB315" s="58"/>
      <c r="DC315" s="58"/>
      <c r="DD315" s="58"/>
      <c r="DE315" s="58"/>
      <c r="DF315" s="58"/>
      <c r="DG315" s="58"/>
      <c r="DH315" s="58"/>
      <c r="DI315" s="58"/>
      <c r="DJ315" s="58"/>
      <c r="DK315" s="58"/>
      <c r="DL315" s="58"/>
      <c r="DM315" s="58"/>
      <c r="DN315" s="58"/>
      <c r="DO315" s="58"/>
      <c r="DP315" s="58"/>
      <c r="DQ315" s="58"/>
      <c r="DR315" s="58"/>
      <c r="DS315" s="58"/>
      <c r="DT315" s="58"/>
      <c r="DU315" s="58"/>
      <c r="DV315" s="58"/>
      <c r="DW315" s="58"/>
      <c r="DX315" s="58"/>
      <c r="DY315" s="58"/>
      <c r="DZ315" s="58"/>
      <c r="EA315" s="58"/>
      <c r="EB315" s="58"/>
      <c r="EC315" s="58"/>
      <c r="ED315" s="58"/>
      <c r="EE315" s="58"/>
      <c r="EF315" s="58"/>
      <c r="EG315" s="58"/>
      <c r="EH315" s="58"/>
      <c r="EI315" s="58"/>
      <c r="EJ315" s="58"/>
      <c r="EK315" s="58"/>
      <c r="EL315" s="58"/>
      <c r="EM315" s="58"/>
      <c r="EN315" s="58"/>
    </row>
    <row r="316" spans="1:144" outlineLevel="1" x14ac:dyDescent="0.2">
      <c r="A316" s="16">
        <v>125</v>
      </c>
      <c r="B316" s="16">
        <v>0</v>
      </c>
      <c r="C316" s="1">
        <v>6.6945961394669541E-7</v>
      </c>
      <c r="D316" s="1">
        <f t="shared" si="22"/>
        <v>-6.6945961394669541E-7</v>
      </c>
      <c r="E316" s="1">
        <f t="shared" si="23"/>
        <v>1.3389196759288391E-6</v>
      </c>
      <c r="F316" s="1">
        <f t="shared" si="24"/>
        <v>-1.157116967263396E-3</v>
      </c>
      <c r="G316" s="1">
        <f t="shared" si="25"/>
        <v>-8.1820539115992771E-4</v>
      </c>
      <c r="H316" s="1">
        <v>8.5044388197827031E-6</v>
      </c>
      <c r="I316" s="1">
        <f t="shared" si="26"/>
        <v>5.6934305600463022E-12</v>
      </c>
      <c r="J316" s="1">
        <f t="shared" si="27"/>
        <v>-8.1820887037096493E-4</v>
      </c>
      <c r="AQ316" s="58"/>
      <c r="AR316" s="58"/>
      <c r="AS316" s="58"/>
      <c r="AT316" s="58"/>
      <c r="AU316" s="58"/>
      <c r="AV316" s="58"/>
      <c r="AW316" s="58"/>
      <c r="AX316" s="71"/>
      <c r="AY316" s="58"/>
      <c r="AZ316" s="58"/>
      <c r="BA316" s="58"/>
      <c r="BB316" s="58">
        <f t="shared" si="28"/>
        <v>1</v>
      </c>
      <c r="BC316" s="58">
        <f t="shared" si="29"/>
        <v>6.6945961394669541E-7</v>
      </c>
      <c r="BD316" s="58" t="e">
        <f t="shared" si="30"/>
        <v>#N/A</v>
      </c>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c r="CB316" s="58"/>
      <c r="CC316" s="58"/>
      <c r="CD316" s="58"/>
      <c r="CE316" s="58"/>
      <c r="CF316" s="58"/>
      <c r="CG316" s="58"/>
      <c r="CH316" s="58"/>
      <c r="CI316" s="58"/>
      <c r="CJ316" s="58"/>
      <c r="CK316" s="58"/>
      <c r="CL316" s="58"/>
      <c r="CM316" s="58"/>
      <c r="CN316" s="58"/>
      <c r="CO316" s="58"/>
      <c r="CP316" s="58"/>
      <c r="CQ316" s="58"/>
      <c r="CR316" s="58"/>
      <c r="CS316" s="58"/>
      <c r="CT316" s="58"/>
      <c r="CU316" s="58"/>
      <c r="CV316" s="58"/>
      <c r="CW316" s="58"/>
      <c r="CX316" s="58"/>
      <c r="CY316" s="58"/>
      <c r="CZ316" s="58"/>
      <c r="DA316" s="58"/>
      <c r="DB316" s="58"/>
      <c r="DC316" s="58"/>
      <c r="DD316" s="58"/>
      <c r="DE316" s="58"/>
      <c r="DF316" s="58"/>
      <c r="DG316" s="58"/>
      <c r="DH316" s="58"/>
      <c r="DI316" s="58"/>
      <c r="DJ316" s="58"/>
      <c r="DK316" s="58"/>
      <c r="DL316" s="58"/>
      <c r="DM316" s="58"/>
      <c r="DN316" s="58"/>
      <c r="DO316" s="58"/>
      <c r="DP316" s="58"/>
      <c r="DQ316" s="58"/>
      <c r="DR316" s="58"/>
      <c r="DS316" s="58"/>
      <c r="DT316" s="58"/>
      <c r="DU316" s="58"/>
      <c r="DV316" s="58"/>
      <c r="DW316" s="58"/>
      <c r="DX316" s="58"/>
      <c r="DY316" s="58"/>
      <c r="DZ316" s="58"/>
      <c r="EA316" s="58"/>
      <c r="EB316" s="58"/>
      <c r="EC316" s="58"/>
      <c r="ED316" s="58"/>
      <c r="EE316" s="58"/>
      <c r="EF316" s="58"/>
      <c r="EG316" s="58"/>
      <c r="EH316" s="58"/>
      <c r="EI316" s="58"/>
      <c r="EJ316" s="58"/>
      <c r="EK316" s="58"/>
      <c r="EL316" s="58"/>
      <c r="EM316" s="58"/>
      <c r="EN316" s="58"/>
    </row>
    <row r="317" spans="1:144" outlineLevel="1" x14ac:dyDescent="0.2">
      <c r="A317" s="16">
        <v>126</v>
      </c>
      <c r="B317" s="16">
        <v>0</v>
      </c>
      <c r="C317" s="1">
        <v>2.3412813399156858E-7</v>
      </c>
      <c r="D317" s="1">
        <f t="shared" si="22"/>
        <v>-2.3412813399156858E-7</v>
      </c>
      <c r="E317" s="1">
        <f t="shared" si="23"/>
        <v>4.6825632285655988E-7</v>
      </c>
      <c r="F317" s="1">
        <f t="shared" si="24"/>
        <v>-6.8429257109555114E-4</v>
      </c>
      <c r="G317" s="1">
        <f t="shared" si="25"/>
        <v>-4.8386794562934682E-4</v>
      </c>
      <c r="H317" s="1">
        <v>3.7839679149459706E-6</v>
      </c>
      <c r="I317" s="1">
        <f t="shared" si="26"/>
        <v>8.8593690678906639E-13</v>
      </c>
      <c r="J317" s="1">
        <f t="shared" si="27"/>
        <v>-4.8386886110233558E-4</v>
      </c>
      <c r="AQ317" s="58"/>
      <c r="AR317" s="58"/>
      <c r="AS317" s="58"/>
      <c r="AT317" s="58"/>
      <c r="AU317" s="58"/>
      <c r="AV317" s="58"/>
      <c r="AW317" s="58"/>
      <c r="AX317" s="71"/>
      <c r="AY317" s="58"/>
      <c r="AZ317" s="58"/>
      <c r="BA317" s="58"/>
      <c r="BB317" s="58">
        <f t="shared" si="28"/>
        <v>1</v>
      </c>
      <c r="BC317" s="58">
        <f t="shared" si="29"/>
        <v>2.3412813399156858E-7</v>
      </c>
      <c r="BD317" s="58" t="e">
        <f t="shared" si="30"/>
        <v>#N/A</v>
      </c>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c r="CH317" s="58"/>
      <c r="CI317" s="58"/>
      <c r="CJ317" s="58"/>
      <c r="CK317" s="58"/>
      <c r="CL317" s="58"/>
      <c r="CM317" s="58"/>
      <c r="CN317" s="58"/>
      <c r="CO317" s="58"/>
      <c r="CP317" s="58"/>
      <c r="CQ317" s="58"/>
      <c r="CR317" s="58"/>
      <c r="CS317" s="58"/>
      <c r="CT317" s="58"/>
      <c r="CU317" s="58"/>
      <c r="CV317" s="58"/>
      <c r="CW317" s="58"/>
      <c r="CX317" s="58"/>
      <c r="CY317" s="58"/>
      <c r="CZ317" s="58"/>
      <c r="DA317" s="58"/>
      <c r="DB317" s="58"/>
      <c r="DC317" s="58"/>
      <c r="DD317" s="58"/>
      <c r="DE317" s="58"/>
      <c r="DF317" s="58"/>
      <c r="DG317" s="58"/>
      <c r="DH317" s="58"/>
      <c r="DI317" s="58"/>
      <c r="DJ317" s="58"/>
      <c r="DK317" s="58"/>
      <c r="DL317" s="58"/>
      <c r="DM317" s="58"/>
      <c r="DN317" s="58"/>
      <c r="DO317" s="58"/>
      <c r="DP317" s="58"/>
      <c r="DQ317" s="58"/>
      <c r="DR317" s="58"/>
      <c r="DS317" s="58"/>
      <c r="DT317" s="58"/>
      <c r="DU317" s="58"/>
      <c r="DV317" s="58"/>
      <c r="DW317" s="58"/>
      <c r="DX317" s="58"/>
      <c r="DY317" s="58"/>
      <c r="DZ317" s="58"/>
      <c r="EA317" s="58"/>
      <c r="EB317" s="58"/>
      <c r="EC317" s="58"/>
      <c r="ED317" s="58"/>
      <c r="EE317" s="58"/>
      <c r="EF317" s="58"/>
      <c r="EG317" s="58"/>
      <c r="EH317" s="58"/>
      <c r="EI317" s="58"/>
      <c r="EJ317" s="58"/>
      <c r="EK317" s="58"/>
      <c r="EL317" s="58"/>
      <c r="EM317" s="58"/>
      <c r="EN317" s="58"/>
    </row>
    <row r="318" spans="1:144" outlineLevel="1" x14ac:dyDescent="0.2">
      <c r="A318" s="16">
        <v>127</v>
      </c>
      <c r="B318" s="16">
        <v>0</v>
      </c>
      <c r="C318" s="1">
        <v>1.0324676906486281E-4</v>
      </c>
      <c r="D318" s="1">
        <f t="shared" si="22"/>
        <v>-1.0324676906486281E-4</v>
      </c>
      <c r="E318" s="1">
        <f t="shared" si="23"/>
        <v>2.0650419875861695E-4</v>
      </c>
      <c r="F318" s="1">
        <f t="shared" si="24"/>
        <v>-1.4370253955954187E-2</v>
      </c>
      <c r="G318" s="1">
        <f t="shared" si="25"/>
        <v>-1.0161566319268822E-2</v>
      </c>
      <c r="H318" s="1">
        <v>6.1638034588710816E-4</v>
      </c>
      <c r="I318" s="1">
        <f t="shared" si="26"/>
        <v>6.3685104703215327E-8</v>
      </c>
      <c r="J318" s="1">
        <f t="shared" si="27"/>
        <v>-1.0164699462630546E-2</v>
      </c>
      <c r="AQ318" s="58"/>
      <c r="AR318" s="58"/>
      <c r="AS318" s="58"/>
      <c r="AT318" s="58"/>
      <c r="AU318" s="58"/>
      <c r="AV318" s="58"/>
      <c r="AW318" s="58"/>
      <c r="AX318" s="71"/>
      <c r="AY318" s="58"/>
      <c r="AZ318" s="58"/>
      <c r="BA318" s="58"/>
      <c r="BB318" s="58">
        <f t="shared" si="28"/>
        <v>1</v>
      </c>
      <c r="BC318" s="58">
        <f t="shared" si="29"/>
        <v>1.0324676906486281E-4</v>
      </c>
      <c r="BD318" s="58" t="e">
        <f t="shared" si="30"/>
        <v>#N/A</v>
      </c>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c r="CB318" s="58"/>
      <c r="CC318" s="58"/>
      <c r="CD318" s="58"/>
      <c r="CE318" s="58"/>
      <c r="CF318" s="58"/>
      <c r="CG318" s="58"/>
      <c r="CH318" s="58"/>
      <c r="CI318" s="58"/>
      <c r="CJ318" s="58"/>
      <c r="CK318" s="58"/>
      <c r="CL318" s="58"/>
      <c r="CM318" s="58"/>
      <c r="CN318" s="58"/>
      <c r="CO318" s="58"/>
      <c r="CP318" s="58"/>
      <c r="CQ318" s="58"/>
      <c r="CR318" s="58"/>
      <c r="CS318" s="58"/>
      <c r="CT318" s="58"/>
      <c r="CU318" s="58"/>
      <c r="CV318" s="58"/>
      <c r="CW318" s="58"/>
      <c r="CX318" s="58"/>
      <c r="CY318" s="58"/>
      <c r="CZ318" s="58"/>
      <c r="DA318" s="58"/>
      <c r="DB318" s="58"/>
      <c r="DC318" s="58"/>
      <c r="DD318" s="58"/>
      <c r="DE318" s="58"/>
      <c r="DF318" s="58"/>
      <c r="DG318" s="58"/>
      <c r="DH318" s="58"/>
      <c r="DI318" s="58"/>
      <c r="DJ318" s="58"/>
      <c r="DK318" s="58"/>
      <c r="DL318" s="58"/>
      <c r="DM318" s="58"/>
      <c r="DN318" s="58"/>
      <c r="DO318" s="58"/>
      <c r="DP318" s="58"/>
      <c r="DQ318" s="58"/>
      <c r="DR318" s="58"/>
      <c r="DS318" s="58"/>
      <c r="DT318" s="58"/>
      <c r="DU318" s="58"/>
      <c r="DV318" s="58"/>
      <c r="DW318" s="58"/>
      <c r="DX318" s="58"/>
      <c r="DY318" s="58"/>
      <c r="DZ318" s="58"/>
      <c r="EA318" s="58"/>
      <c r="EB318" s="58"/>
      <c r="EC318" s="58"/>
      <c r="ED318" s="58"/>
      <c r="EE318" s="58"/>
      <c r="EF318" s="58"/>
      <c r="EG318" s="58"/>
      <c r="EH318" s="58"/>
      <c r="EI318" s="58"/>
      <c r="EJ318" s="58"/>
      <c r="EK318" s="58"/>
      <c r="EL318" s="58"/>
      <c r="EM318" s="58"/>
      <c r="EN318" s="58"/>
    </row>
    <row r="319" spans="1:144" outlineLevel="1" x14ac:dyDescent="0.2">
      <c r="A319" s="16">
        <v>128</v>
      </c>
      <c r="B319" s="16">
        <v>0</v>
      </c>
      <c r="C319" s="1">
        <v>4.0853048900336393E-5</v>
      </c>
      <c r="D319" s="1">
        <f t="shared" si="22"/>
        <v>-4.0853048900336393E-5</v>
      </c>
      <c r="E319" s="1">
        <f t="shared" si="23"/>
        <v>8.1707766817520921E-5</v>
      </c>
      <c r="F319" s="1">
        <f t="shared" si="24"/>
        <v>-9.0392348579689495E-3</v>
      </c>
      <c r="G319" s="1">
        <f t="shared" si="25"/>
        <v>-6.3917695468568179E-3</v>
      </c>
      <c r="H319" s="1">
        <v>2.6379156002562937E-4</v>
      </c>
      <c r="I319" s="1">
        <f t="shared" si="26"/>
        <v>1.0779973445845275E-8</v>
      </c>
      <c r="J319" s="1">
        <f t="shared" si="27"/>
        <v>-6.3926127611151342E-3</v>
      </c>
      <c r="AQ319" s="58"/>
      <c r="AR319" s="58"/>
      <c r="AS319" s="58"/>
      <c r="AT319" s="58"/>
      <c r="AU319" s="58"/>
      <c r="AV319" s="58"/>
      <c r="AW319" s="58"/>
      <c r="AX319" s="71"/>
      <c r="AY319" s="58"/>
      <c r="AZ319" s="58"/>
      <c r="BA319" s="58"/>
      <c r="BB319" s="58">
        <f t="shared" si="28"/>
        <v>1</v>
      </c>
      <c r="BC319" s="58">
        <f t="shared" si="29"/>
        <v>4.0853048900336393E-5</v>
      </c>
      <c r="BD319" s="58" t="e">
        <f t="shared" si="30"/>
        <v>#N/A</v>
      </c>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c r="CB319" s="58"/>
      <c r="CC319" s="58"/>
      <c r="CD319" s="58"/>
      <c r="CE319" s="58"/>
      <c r="CF319" s="58"/>
      <c r="CG319" s="58"/>
      <c r="CH319" s="58"/>
      <c r="CI319" s="58"/>
      <c r="CJ319" s="58"/>
      <c r="CK319" s="58"/>
      <c r="CL319" s="58"/>
      <c r="CM319" s="58"/>
      <c r="CN319" s="58"/>
      <c r="CO319" s="58"/>
      <c r="CP319" s="58"/>
      <c r="CQ319" s="58"/>
      <c r="CR319" s="58"/>
      <c r="CS319" s="58"/>
      <c r="CT319" s="58"/>
      <c r="CU319" s="58"/>
      <c r="CV319" s="58"/>
      <c r="CW319" s="58"/>
      <c r="CX319" s="58"/>
      <c r="CY319" s="58"/>
      <c r="CZ319" s="58"/>
      <c r="DA319" s="58"/>
      <c r="DB319" s="58"/>
      <c r="DC319" s="58"/>
      <c r="DD319" s="58"/>
      <c r="DE319" s="58"/>
      <c r="DF319" s="58"/>
      <c r="DG319" s="58"/>
      <c r="DH319" s="58"/>
      <c r="DI319" s="58"/>
      <c r="DJ319" s="58"/>
      <c r="DK319" s="58"/>
      <c r="DL319" s="58"/>
      <c r="DM319" s="58"/>
      <c r="DN319" s="58"/>
      <c r="DO319" s="58"/>
      <c r="DP319" s="58"/>
      <c r="DQ319" s="58"/>
      <c r="DR319" s="58"/>
      <c r="DS319" s="58"/>
      <c r="DT319" s="58"/>
      <c r="DU319" s="58"/>
      <c r="DV319" s="58"/>
      <c r="DW319" s="58"/>
      <c r="DX319" s="58"/>
      <c r="DY319" s="58"/>
      <c r="DZ319" s="58"/>
      <c r="EA319" s="58"/>
      <c r="EB319" s="58"/>
      <c r="EC319" s="58"/>
      <c r="ED319" s="58"/>
      <c r="EE319" s="58"/>
      <c r="EF319" s="58"/>
      <c r="EG319" s="58"/>
      <c r="EH319" s="58"/>
      <c r="EI319" s="58"/>
      <c r="EJ319" s="58"/>
      <c r="EK319" s="58"/>
      <c r="EL319" s="58"/>
      <c r="EM319" s="58"/>
      <c r="EN319" s="58"/>
    </row>
    <row r="320" spans="1:144" outlineLevel="1" x14ac:dyDescent="0.2">
      <c r="A320" s="16">
        <v>129</v>
      </c>
      <c r="B320" s="16">
        <v>0</v>
      </c>
      <c r="C320" s="1">
        <v>1.6786673928746703E-2</v>
      </c>
      <c r="D320" s="1">
        <f t="shared" si="22"/>
        <v>-1.6786673928746703E-2</v>
      </c>
      <c r="E320" s="1">
        <f t="shared" si="23"/>
        <v>3.3858334094991456E-2</v>
      </c>
      <c r="F320" s="1">
        <f t="shared" si="24"/>
        <v>-0.18400634254011858</v>
      </c>
      <c r="G320" s="1">
        <f t="shared" si="25"/>
        <v>-0.13066475221167975</v>
      </c>
      <c r="H320" s="1">
        <v>2.976814524462415E-2</v>
      </c>
      <c r="I320" s="1">
        <f t="shared" si="26"/>
        <v>5.238333508158587E-4</v>
      </c>
      <c r="J320" s="1">
        <f t="shared" si="27"/>
        <v>-0.13265410216557771</v>
      </c>
      <c r="AQ320" s="58"/>
      <c r="AR320" s="58"/>
      <c r="AS320" s="58"/>
      <c r="AT320" s="58"/>
      <c r="AU320" s="58"/>
      <c r="AV320" s="58"/>
      <c r="AW320" s="58"/>
      <c r="AX320" s="71"/>
      <c r="AY320" s="58"/>
      <c r="AZ320" s="58"/>
      <c r="BA320" s="58"/>
      <c r="BB320" s="58">
        <f t="shared" si="28"/>
        <v>1</v>
      </c>
      <c r="BC320" s="58">
        <f t="shared" si="29"/>
        <v>1.6786673928746703E-2</v>
      </c>
      <c r="BD320" s="58" t="e">
        <f t="shared" si="30"/>
        <v>#N/A</v>
      </c>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58"/>
      <c r="CM320" s="58"/>
      <c r="CN320" s="58"/>
      <c r="CO320" s="58"/>
      <c r="CP320" s="58"/>
      <c r="CQ320" s="58"/>
      <c r="CR320" s="58"/>
      <c r="CS320" s="58"/>
      <c r="CT320" s="58"/>
      <c r="CU320" s="58"/>
      <c r="CV320" s="58"/>
      <c r="CW320" s="58"/>
      <c r="CX320" s="58"/>
      <c r="CY320" s="58"/>
      <c r="CZ320" s="58"/>
      <c r="DA320" s="58"/>
      <c r="DB320" s="58"/>
      <c r="DC320" s="58"/>
      <c r="DD320" s="58"/>
      <c r="DE320" s="58"/>
      <c r="DF320" s="58"/>
      <c r="DG320" s="58"/>
      <c r="DH320" s="58"/>
      <c r="DI320" s="58"/>
      <c r="DJ320" s="58"/>
      <c r="DK320" s="58"/>
      <c r="DL320" s="58"/>
      <c r="DM320" s="58"/>
      <c r="DN320" s="58"/>
      <c r="DO320" s="58"/>
      <c r="DP320" s="58"/>
      <c r="DQ320" s="58"/>
      <c r="DR320" s="58"/>
      <c r="DS320" s="58"/>
      <c r="DT320" s="58"/>
      <c r="DU320" s="58"/>
      <c r="DV320" s="58"/>
      <c r="DW320" s="58"/>
      <c r="DX320" s="58"/>
      <c r="DY320" s="58"/>
      <c r="DZ320" s="58"/>
      <c r="EA320" s="58"/>
      <c r="EB320" s="58"/>
      <c r="EC320" s="58"/>
      <c r="ED320" s="58"/>
      <c r="EE320" s="58"/>
      <c r="EF320" s="58"/>
      <c r="EG320" s="58"/>
      <c r="EH320" s="58"/>
      <c r="EI320" s="58"/>
      <c r="EJ320" s="58"/>
      <c r="EK320" s="58"/>
      <c r="EL320" s="58"/>
      <c r="EM320" s="58"/>
      <c r="EN320" s="58"/>
    </row>
    <row r="321" spans="1:144" outlineLevel="1" x14ac:dyDescent="0.2">
      <c r="A321" s="16">
        <v>130</v>
      </c>
      <c r="B321" s="16">
        <v>1</v>
      </c>
      <c r="C321" s="1">
        <v>0.98004029314300389</v>
      </c>
      <c r="D321" s="1">
        <f t="shared" ref="D321:D384" si="31">B321 - C321</f>
        <v>1.9959706856996107E-2</v>
      </c>
      <c r="E321" s="1">
        <f t="shared" ref="E321:E384" si="32">2*IF(B321=1,LN(1/C321),LN(1/(1-C321)))</f>
        <v>4.0323185421383377E-2</v>
      </c>
      <c r="F321" s="1">
        <f t="shared" ref="F321:F384" si="33">SQRT(E321)*SIGN(D321)</f>
        <v>0.20080633810062715</v>
      </c>
      <c r="G321" s="1">
        <f t="shared" ref="G321:G384" si="34">D321/(SQRT(C321*(1-C321)))</f>
        <v>0.14271023245483258</v>
      </c>
      <c r="H321" s="1">
        <v>6.8654065918303045E-2</v>
      </c>
      <c r="I321" s="1">
        <f t="shared" ref="I321:I384" si="35">G321^2*H321/(1-H321)</f>
        <v>1.5012930248463007E-3</v>
      </c>
      <c r="J321" s="1">
        <f t="shared" ref="J321:J384" si="36">G321/SQRT(1-H321)</f>
        <v>0.14787664951627302</v>
      </c>
      <c r="AQ321" s="58"/>
      <c r="AR321" s="58"/>
      <c r="AS321" s="58"/>
      <c r="AT321" s="58"/>
      <c r="AU321" s="58"/>
      <c r="AV321" s="58"/>
      <c r="AW321" s="58"/>
      <c r="AX321" s="71"/>
      <c r="AY321" s="58"/>
      <c r="AZ321" s="58"/>
      <c r="BA321" s="58"/>
      <c r="BB321" s="58">
        <f t="shared" ref="BB321:BB384" si="37">1-B321</f>
        <v>0</v>
      </c>
      <c r="BC321" s="58" t="e">
        <f t="shared" ref="BC321:BC384" si="38">IF(B321=0,C321,NA())</f>
        <v>#N/A</v>
      </c>
      <c r="BD321" s="58">
        <f t="shared" ref="BD321:BD384" si="39">IF(B321=1,C321,NA())</f>
        <v>0.98004029314300389</v>
      </c>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58"/>
      <c r="CM321" s="58"/>
      <c r="CN321" s="58"/>
      <c r="CO321" s="58"/>
      <c r="CP321" s="58"/>
      <c r="CQ321" s="58"/>
      <c r="CR321" s="58"/>
      <c r="CS321" s="58"/>
      <c r="CT321" s="58"/>
      <c r="CU321" s="58"/>
      <c r="CV321" s="58"/>
      <c r="CW321" s="58"/>
      <c r="CX321" s="58"/>
      <c r="CY321" s="58"/>
      <c r="CZ321" s="58"/>
      <c r="DA321" s="58"/>
      <c r="DB321" s="58"/>
      <c r="DC321" s="58"/>
      <c r="DD321" s="58"/>
      <c r="DE321" s="58"/>
      <c r="DF321" s="58"/>
      <c r="DG321" s="58"/>
      <c r="DH321" s="58"/>
      <c r="DI321" s="58"/>
      <c r="DJ321" s="58"/>
      <c r="DK321" s="58"/>
      <c r="DL321" s="58"/>
      <c r="DM321" s="58"/>
      <c r="DN321" s="58"/>
      <c r="DO321" s="58"/>
      <c r="DP321" s="58"/>
      <c r="DQ321" s="58"/>
      <c r="DR321" s="58"/>
      <c r="DS321" s="58"/>
      <c r="DT321" s="58"/>
      <c r="DU321" s="58"/>
      <c r="DV321" s="58"/>
      <c r="DW321" s="58"/>
      <c r="DX321" s="58"/>
      <c r="DY321" s="58"/>
      <c r="DZ321" s="58"/>
      <c r="EA321" s="58"/>
      <c r="EB321" s="58"/>
      <c r="EC321" s="58"/>
      <c r="ED321" s="58"/>
      <c r="EE321" s="58"/>
      <c r="EF321" s="58"/>
      <c r="EG321" s="58"/>
      <c r="EH321" s="58"/>
      <c r="EI321" s="58"/>
      <c r="EJ321" s="58"/>
      <c r="EK321" s="58"/>
      <c r="EL321" s="58"/>
      <c r="EM321" s="58"/>
      <c r="EN321" s="58"/>
    </row>
    <row r="322" spans="1:144" outlineLevel="1" x14ac:dyDescent="0.2">
      <c r="A322" s="16">
        <v>131</v>
      </c>
      <c r="B322" s="16">
        <v>0</v>
      </c>
      <c r="C322" s="1">
        <v>3.967950860429372E-6</v>
      </c>
      <c r="D322" s="1">
        <f t="shared" si="31"/>
        <v>-3.967950860429372E-6</v>
      </c>
      <c r="E322" s="1">
        <f t="shared" si="32"/>
        <v>7.9359174654174194E-6</v>
      </c>
      <c r="F322" s="1">
        <f t="shared" si="33"/>
        <v>-2.8170760489233193E-3</v>
      </c>
      <c r="G322" s="1">
        <f t="shared" si="34"/>
        <v>-1.9919755533454411E-3</v>
      </c>
      <c r="H322" s="1">
        <v>4.5369608345319702E-5</v>
      </c>
      <c r="I322" s="1">
        <f t="shared" si="35"/>
        <v>1.8003325884031157E-10</v>
      </c>
      <c r="J322" s="1">
        <f t="shared" si="36"/>
        <v>-1.9920207424584504E-3</v>
      </c>
      <c r="AQ322" s="58"/>
      <c r="AR322" s="58"/>
      <c r="AS322" s="58"/>
      <c r="AT322" s="58"/>
      <c r="AU322" s="58"/>
      <c r="AV322" s="58"/>
      <c r="AW322" s="58"/>
      <c r="AX322" s="71"/>
      <c r="AY322" s="58"/>
      <c r="AZ322" s="58"/>
      <c r="BA322" s="58"/>
      <c r="BB322" s="58">
        <f t="shared" si="37"/>
        <v>1</v>
      </c>
      <c r="BC322" s="58">
        <f t="shared" si="38"/>
        <v>3.967950860429372E-6</v>
      </c>
      <c r="BD322" s="58" t="e">
        <f t="shared" si="39"/>
        <v>#N/A</v>
      </c>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58"/>
      <c r="CM322" s="58"/>
      <c r="CN322" s="58"/>
      <c r="CO322" s="58"/>
      <c r="CP322" s="58"/>
      <c r="CQ322" s="58"/>
      <c r="CR322" s="58"/>
      <c r="CS322" s="58"/>
      <c r="CT322" s="58"/>
      <c r="CU322" s="58"/>
      <c r="CV322" s="58"/>
      <c r="CW322" s="58"/>
      <c r="CX322" s="58"/>
      <c r="CY322" s="58"/>
      <c r="CZ322" s="58"/>
      <c r="DA322" s="58"/>
      <c r="DB322" s="58"/>
      <c r="DC322" s="58"/>
      <c r="DD322" s="58"/>
      <c r="DE322" s="58"/>
      <c r="DF322" s="58"/>
      <c r="DG322" s="58"/>
      <c r="DH322" s="58"/>
      <c r="DI322" s="58"/>
      <c r="DJ322" s="58"/>
      <c r="DK322" s="58"/>
      <c r="DL322" s="58"/>
      <c r="DM322" s="58"/>
      <c r="DN322" s="58"/>
      <c r="DO322" s="58"/>
      <c r="DP322" s="58"/>
      <c r="DQ322" s="58"/>
      <c r="DR322" s="58"/>
      <c r="DS322" s="58"/>
      <c r="DT322" s="58"/>
      <c r="DU322" s="58"/>
      <c r="DV322" s="58"/>
      <c r="DW322" s="58"/>
      <c r="DX322" s="58"/>
      <c r="DY322" s="58"/>
      <c r="DZ322" s="58"/>
      <c r="EA322" s="58"/>
      <c r="EB322" s="58"/>
      <c r="EC322" s="58"/>
      <c r="ED322" s="58"/>
      <c r="EE322" s="58"/>
      <c r="EF322" s="58"/>
      <c r="EG322" s="58"/>
      <c r="EH322" s="58"/>
      <c r="EI322" s="58"/>
      <c r="EJ322" s="58"/>
      <c r="EK322" s="58"/>
      <c r="EL322" s="58"/>
      <c r="EM322" s="58"/>
      <c r="EN322" s="58"/>
    </row>
    <row r="323" spans="1:144" outlineLevel="1" x14ac:dyDescent="0.2">
      <c r="A323" s="16">
        <v>132</v>
      </c>
      <c r="B323" s="16">
        <v>0</v>
      </c>
      <c r="C323" s="1">
        <v>1.0944383509042682E-7</v>
      </c>
      <c r="D323" s="1">
        <f t="shared" si="31"/>
        <v>-1.0944383509042682E-7</v>
      </c>
      <c r="E323" s="1">
        <f t="shared" si="32"/>
        <v>2.1888768221424987E-7</v>
      </c>
      <c r="F323" s="1">
        <f t="shared" si="33"/>
        <v>-4.6785433867203781E-4</v>
      </c>
      <c r="G323" s="1">
        <f t="shared" si="34"/>
        <v>-3.3082298449228277E-4</v>
      </c>
      <c r="H323" s="1">
        <v>1.9392486805590417E-6</v>
      </c>
      <c r="I323" s="1">
        <f t="shared" si="35"/>
        <v>2.1223924760734462E-13</v>
      </c>
      <c r="J323" s="1">
        <f t="shared" si="36"/>
        <v>-3.3082330526676738E-4</v>
      </c>
      <c r="AQ323" s="58"/>
      <c r="AR323" s="58"/>
      <c r="AS323" s="58"/>
      <c r="AT323" s="58"/>
      <c r="AU323" s="58"/>
      <c r="AV323" s="58"/>
      <c r="AW323" s="58"/>
      <c r="AX323" s="71"/>
      <c r="AY323" s="58"/>
      <c r="AZ323" s="58"/>
      <c r="BA323" s="58"/>
      <c r="BB323" s="58">
        <f t="shared" si="37"/>
        <v>1</v>
      </c>
      <c r="BC323" s="58">
        <f t="shared" si="38"/>
        <v>1.0944383509042682E-7</v>
      </c>
      <c r="BD323" s="58" t="e">
        <f t="shared" si="39"/>
        <v>#N/A</v>
      </c>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58"/>
      <c r="CM323" s="58"/>
      <c r="CN323" s="58"/>
      <c r="CO323" s="58"/>
      <c r="CP323" s="58"/>
      <c r="CQ323" s="58"/>
      <c r="CR323" s="58"/>
      <c r="CS323" s="58"/>
      <c r="CT323" s="58"/>
      <c r="CU323" s="58"/>
      <c r="CV323" s="58"/>
      <c r="CW323" s="58"/>
      <c r="CX323" s="58"/>
      <c r="CY323" s="58"/>
      <c r="CZ323" s="58"/>
      <c r="DA323" s="58"/>
      <c r="DB323" s="58"/>
      <c r="DC323" s="58"/>
      <c r="DD323" s="58"/>
      <c r="DE323" s="58"/>
      <c r="DF323" s="58"/>
      <c r="DG323" s="58"/>
      <c r="DH323" s="58"/>
      <c r="DI323" s="58"/>
      <c r="DJ323" s="58"/>
      <c r="DK323" s="58"/>
      <c r="DL323" s="58"/>
      <c r="DM323" s="58"/>
      <c r="DN323" s="58"/>
      <c r="DO323" s="58"/>
      <c r="DP323" s="58"/>
      <c r="DQ323" s="58"/>
      <c r="DR323" s="58"/>
      <c r="DS323" s="58"/>
      <c r="DT323" s="58"/>
      <c r="DU323" s="58"/>
      <c r="DV323" s="58"/>
      <c r="DW323" s="58"/>
      <c r="DX323" s="58"/>
      <c r="DY323" s="58"/>
      <c r="DZ323" s="58"/>
      <c r="EA323" s="58"/>
      <c r="EB323" s="58"/>
      <c r="EC323" s="58"/>
      <c r="ED323" s="58"/>
      <c r="EE323" s="58"/>
      <c r="EF323" s="58"/>
      <c r="EG323" s="58"/>
      <c r="EH323" s="58"/>
      <c r="EI323" s="58"/>
      <c r="EJ323" s="58"/>
      <c r="EK323" s="58"/>
      <c r="EL323" s="58"/>
      <c r="EM323" s="58"/>
      <c r="EN323" s="58"/>
    </row>
    <row r="324" spans="1:144" outlineLevel="1" x14ac:dyDescent="0.2">
      <c r="A324" s="16">
        <v>133</v>
      </c>
      <c r="B324" s="16">
        <v>0</v>
      </c>
      <c r="C324" s="1">
        <v>1.5940162092326721E-6</v>
      </c>
      <c r="D324" s="1">
        <f t="shared" si="31"/>
        <v>-1.5940162092326721E-6</v>
      </c>
      <c r="E324" s="1">
        <f t="shared" si="32"/>
        <v>3.188034959319384E-6</v>
      </c>
      <c r="F324" s="1">
        <f t="shared" si="33"/>
        <v>-1.7855069194263526E-3</v>
      </c>
      <c r="G324" s="1">
        <f t="shared" si="34"/>
        <v>-1.2625445537185599E-3</v>
      </c>
      <c r="H324" s="1">
        <v>1.8224135858236642E-5</v>
      </c>
      <c r="I324" s="1">
        <f t="shared" si="35"/>
        <v>2.9050143676608655E-11</v>
      </c>
      <c r="J324" s="1">
        <f t="shared" si="36"/>
        <v>-1.2625560582675427E-3</v>
      </c>
      <c r="AQ324" s="58"/>
      <c r="AR324" s="58"/>
      <c r="AS324" s="58"/>
      <c r="AT324" s="58"/>
      <c r="AU324" s="58"/>
      <c r="AV324" s="58"/>
      <c r="AW324" s="58"/>
      <c r="AX324" s="71"/>
      <c r="AY324" s="58"/>
      <c r="AZ324" s="58"/>
      <c r="BA324" s="58"/>
      <c r="BB324" s="58">
        <f t="shared" si="37"/>
        <v>1</v>
      </c>
      <c r="BC324" s="58">
        <f t="shared" si="38"/>
        <v>1.5940162092326721E-6</v>
      </c>
      <c r="BD324" s="58" t="e">
        <f t="shared" si="39"/>
        <v>#N/A</v>
      </c>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c r="CB324" s="58"/>
      <c r="CC324" s="58"/>
      <c r="CD324" s="58"/>
      <c r="CE324" s="58"/>
      <c r="CF324" s="58"/>
      <c r="CG324" s="58"/>
      <c r="CH324" s="58"/>
      <c r="CI324" s="58"/>
      <c r="CJ324" s="58"/>
      <c r="CK324" s="58"/>
      <c r="CL324" s="58"/>
      <c r="CM324" s="58"/>
      <c r="CN324" s="58"/>
      <c r="CO324" s="58"/>
      <c r="CP324" s="58"/>
      <c r="CQ324" s="58"/>
      <c r="CR324" s="58"/>
      <c r="CS324" s="58"/>
      <c r="CT324" s="58"/>
      <c r="CU324" s="58"/>
      <c r="CV324" s="58"/>
      <c r="CW324" s="58"/>
      <c r="CX324" s="58"/>
      <c r="CY324" s="58"/>
      <c r="CZ324" s="58"/>
      <c r="DA324" s="58"/>
      <c r="DB324" s="58"/>
      <c r="DC324" s="58"/>
      <c r="DD324" s="58"/>
      <c r="DE324" s="58"/>
      <c r="DF324" s="58"/>
      <c r="DG324" s="58"/>
      <c r="DH324" s="58"/>
      <c r="DI324" s="58"/>
      <c r="DJ324" s="58"/>
      <c r="DK324" s="58"/>
      <c r="DL324" s="58"/>
      <c r="DM324" s="58"/>
      <c r="DN324" s="58"/>
      <c r="DO324" s="58"/>
      <c r="DP324" s="58"/>
      <c r="DQ324" s="58"/>
      <c r="DR324" s="58"/>
      <c r="DS324" s="58"/>
      <c r="DT324" s="58"/>
      <c r="DU324" s="58"/>
      <c r="DV324" s="58"/>
      <c r="DW324" s="58"/>
      <c r="DX324" s="58"/>
      <c r="DY324" s="58"/>
      <c r="DZ324" s="58"/>
      <c r="EA324" s="58"/>
      <c r="EB324" s="58"/>
      <c r="EC324" s="58"/>
      <c r="ED324" s="58"/>
      <c r="EE324" s="58"/>
      <c r="EF324" s="58"/>
      <c r="EG324" s="58"/>
      <c r="EH324" s="58"/>
      <c r="EI324" s="58"/>
      <c r="EJ324" s="58"/>
      <c r="EK324" s="58"/>
      <c r="EL324" s="58"/>
      <c r="EM324" s="58"/>
      <c r="EN324" s="58"/>
    </row>
    <row r="325" spans="1:144" outlineLevel="1" x14ac:dyDescent="0.2">
      <c r="A325" s="16">
        <v>134</v>
      </c>
      <c r="B325" s="16">
        <v>0</v>
      </c>
      <c r="C325" s="1">
        <v>1.8716996867745464E-3</v>
      </c>
      <c r="D325" s="1">
        <f t="shared" si="31"/>
        <v>-1.8716996867745464E-3</v>
      </c>
      <c r="E325" s="1">
        <f t="shared" si="32"/>
        <v>3.7469070107791378E-3</v>
      </c>
      <c r="F325" s="1">
        <f t="shared" si="33"/>
        <v>-6.1211984208806185E-2</v>
      </c>
      <c r="G325" s="1">
        <f t="shared" si="34"/>
        <v>-4.3303689402151145E-2</v>
      </c>
      <c r="H325" s="1">
        <v>5.6785392048123787E-3</v>
      </c>
      <c r="I325" s="1">
        <f t="shared" si="35"/>
        <v>1.0709263726850791E-5</v>
      </c>
      <c r="J325" s="1">
        <f t="shared" si="36"/>
        <v>-4.3427166377336068E-2</v>
      </c>
      <c r="AQ325" s="58"/>
      <c r="AR325" s="58"/>
      <c r="AS325" s="58"/>
      <c r="AT325" s="58"/>
      <c r="AU325" s="58"/>
      <c r="AV325" s="58"/>
      <c r="AW325" s="58"/>
      <c r="AX325" s="71"/>
      <c r="AY325" s="58"/>
      <c r="AZ325" s="58"/>
      <c r="BA325" s="58"/>
      <c r="BB325" s="58">
        <f t="shared" si="37"/>
        <v>1</v>
      </c>
      <c r="BC325" s="58">
        <f t="shared" si="38"/>
        <v>1.8716996867745464E-3</v>
      </c>
      <c r="BD325" s="58" t="e">
        <f t="shared" si="39"/>
        <v>#N/A</v>
      </c>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c r="CB325" s="58"/>
      <c r="CC325" s="58"/>
      <c r="CD325" s="58"/>
      <c r="CE325" s="58"/>
      <c r="CF325" s="58"/>
      <c r="CG325" s="58"/>
      <c r="CH325" s="58"/>
      <c r="CI325" s="58"/>
      <c r="CJ325" s="58"/>
      <c r="CK325" s="58"/>
      <c r="CL325" s="58"/>
      <c r="CM325" s="58"/>
      <c r="CN325" s="58"/>
      <c r="CO325" s="58"/>
      <c r="CP325" s="58"/>
      <c r="CQ325" s="58"/>
      <c r="CR325" s="58"/>
      <c r="CS325" s="58"/>
      <c r="CT325" s="58"/>
      <c r="CU325" s="58"/>
      <c r="CV325" s="58"/>
      <c r="CW325" s="58"/>
      <c r="CX325" s="58"/>
      <c r="CY325" s="58"/>
      <c r="CZ325" s="58"/>
      <c r="DA325" s="58"/>
      <c r="DB325" s="58"/>
      <c r="DC325" s="58"/>
      <c r="DD325" s="58"/>
      <c r="DE325" s="58"/>
      <c r="DF325" s="58"/>
      <c r="DG325" s="58"/>
      <c r="DH325" s="58"/>
      <c r="DI325" s="58"/>
      <c r="DJ325" s="58"/>
      <c r="DK325" s="58"/>
      <c r="DL325" s="58"/>
      <c r="DM325" s="58"/>
      <c r="DN325" s="58"/>
      <c r="DO325" s="58"/>
      <c r="DP325" s="58"/>
      <c r="DQ325" s="58"/>
      <c r="DR325" s="58"/>
      <c r="DS325" s="58"/>
      <c r="DT325" s="58"/>
      <c r="DU325" s="58"/>
      <c r="DV325" s="58"/>
      <c r="DW325" s="58"/>
      <c r="DX325" s="58"/>
      <c r="DY325" s="58"/>
      <c r="DZ325" s="58"/>
      <c r="EA325" s="58"/>
      <c r="EB325" s="58"/>
      <c r="EC325" s="58"/>
      <c r="ED325" s="58"/>
      <c r="EE325" s="58"/>
      <c r="EF325" s="58"/>
      <c r="EG325" s="58"/>
      <c r="EH325" s="58"/>
      <c r="EI325" s="58"/>
      <c r="EJ325" s="58"/>
      <c r="EK325" s="58"/>
      <c r="EL325" s="58"/>
      <c r="EM325" s="58"/>
      <c r="EN325" s="58"/>
    </row>
    <row r="326" spans="1:144" outlineLevel="1" x14ac:dyDescent="0.2">
      <c r="A326" s="16">
        <v>135</v>
      </c>
      <c r="B326" s="16">
        <v>0</v>
      </c>
      <c r="C326" s="1">
        <v>1.2215105783400681E-5</v>
      </c>
      <c r="D326" s="1">
        <f t="shared" si="31"/>
        <v>-1.2215105783400681E-5</v>
      </c>
      <c r="E326" s="1">
        <f t="shared" si="32"/>
        <v>2.4430360776665502E-5</v>
      </c>
      <c r="F326" s="1">
        <f t="shared" si="33"/>
        <v>-4.9427078384894959E-3</v>
      </c>
      <c r="G326" s="1">
        <f t="shared" si="34"/>
        <v>-3.4950329031401984E-3</v>
      </c>
      <c r="H326" s="1">
        <v>9.7743635586888461E-5</v>
      </c>
      <c r="I326" s="1">
        <f t="shared" si="35"/>
        <v>1.1940801464723405E-9</v>
      </c>
      <c r="J326" s="1">
        <f t="shared" si="36"/>
        <v>-3.4952037242740337E-3</v>
      </c>
      <c r="AQ326" s="58"/>
      <c r="AR326" s="58"/>
      <c r="AS326" s="58"/>
      <c r="AT326" s="58"/>
      <c r="AU326" s="58"/>
      <c r="AV326" s="58"/>
      <c r="AW326" s="58"/>
      <c r="AX326" s="71"/>
      <c r="AY326" s="58"/>
      <c r="AZ326" s="58"/>
      <c r="BA326" s="58"/>
      <c r="BB326" s="58">
        <f t="shared" si="37"/>
        <v>1</v>
      </c>
      <c r="BC326" s="58">
        <f t="shared" si="38"/>
        <v>1.2215105783400681E-5</v>
      </c>
      <c r="BD326" s="58" t="e">
        <f t="shared" si="39"/>
        <v>#N/A</v>
      </c>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c r="CB326" s="58"/>
      <c r="CC326" s="58"/>
      <c r="CD326" s="58"/>
      <c r="CE326" s="58"/>
      <c r="CF326" s="58"/>
      <c r="CG326" s="58"/>
      <c r="CH326" s="58"/>
      <c r="CI326" s="58"/>
      <c r="CJ326" s="58"/>
      <c r="CK326" s="58"/>
      <c r="CL326" s="58"/>
      <c r="CM326" s="58"/>
      <c r="CN326" s="58"/>
      <c r="CO326" s="58"/>
      <c r="CP326" s="58"/>
      <c r="CQ326" s="58"/>
      <c r="CR326" s="58"/>
      <c r="CS326" s="58"/>
      <c r="CT326" s="58"/>
      <c r="CU326" s="58"/>
      <c r="CV326" s="58"/>
      <c r="CW326" s="58"/>
      <c r="CX326" s="58"/>
      <c r="CY326" s="58"/>
      <c r="CZ326" s="58"/>
      <c r="DA326" s="58"/>
      <c r="DB326" s="58"/>
      <c r="DC326" s="58"/>
      <c r="DD326" s="58"/>
      <c r="DE326" s="58"/>
      <c r="DF326" s="58"/>
      <c r="DG326" s="58"/>
      <c r="DH326" s="58"/>
      <c r="DI326" s="58"/>
      <c r="DJ326" s="58"/>
      <c r="DK326" s="58"/>
      <c r="DL326" s="58"/>
      <c r="DM326" s="58"/>
      <c r="DN326" s="58"/>
      <c r="DO326" s="58"/>
      <c r="DP326" s="58"/>
      <c r="DQ326" s="58"/>
      <c r="DR326" s="58"/>
      <c r="DS326" s="58"/>
      <c r="DT326" s="58"/>
      <c r="DU326" s="58"/>
      <c r="DV326" s="58"/>
      <c r="DW326" s="58"/>
      <c r="DX326" s="58"/>
      <c r="DY326" s="58"/>
      <c r="DZ326" s="58"/>
      <c r="EA326" s="58"/>
      <c r="EB326" s="58"/>
      <c r="EC326" s="58"/>
      <c r="ED326" s="58"/>
      <c r="EE326" s="58"/>
      <c r="EF326" s="58"/>
      <c r="EG326" s="58"/>
      <c r="EH326" s="58"/>
      <c r="EI326" s="58"/>
      <c r="EJ326" s="58"/>
      <c r="EK326" s="58"/>
      <c r="EL326" s="58"/>
      <c r="EM326" s="58"/>
      <c r="EN326" s="58"/>
    </row>
    <row r="327" spans="1:144" outlineLevel="1" x14ac:dyDescent="0.2">
      <c r="A327" s="16">
        <v>136</v>
      </c>
      <c r="B327" s="16">
        <v>0</v>
      </c>
      <c r="C327" s="1">
        <v>3.1827587730485851E-6</v>
      </c>
      <c r="D327" s="1">
        <f t="shared" si="31"/>
        <v>-3.1827587730485851E-6</v>
      </c>
      <c r="E327" s="1">
        <f t="shared" si="32"/>
        <v>6.3655276762002457E-6</v>
      </c>
      <c r="F327" s="1">
        <f t="shared" si="33"/>
        <v>-2.5229997376536219E-3</v>
      </c>
      <c r="G327" s="1">
        <f t="shared" si="34"/>
        <v>-1.7840316429464567E-3</v>
      </c>
      <c r="H327" s="1">
        <v>3.2807344939086517E-5</v>
      </c>
      <c r="I327" s="1">
        <f t="shared" si="35"/>
        <v>1.044216230594489E-10</v>
      </c>
      <c r="J327" s="1">
        <f t="shared" si="36"/>
        <v>-1.7840609083372946E-3</v>
      </c>
      <c r="AQ327" s="58"/>
      <c r="AR327" s="58"/>
      <c r="AS327" s="58"/>
      <c r="AT327" s="58"/>
      <c r="AU327" s="58"/>
      <c r="AV327" s="58"/>
      <c r="AW327" s="58"/>
      <c r="AX327" s="71"/>
      <c r="AY327" s="58"/>
      <c r="AZ327" s="58"/>
      <c r="BA327" s="58"/>
      <c r="BB327" s="58">
        <f t="shared" si="37"/>
        <v>1</v>
      </c>
      <c r="BC327" s="58">
        <f t="shared" si="38"/>
        <v>3.1827587730485851E-6</v>
      </c>
      <c r="BD327" s="58" t="e">
        <f t="shared" si="39"/>
        <v>#N/A</v>
      </c>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c r="CB327" s="58"/>
      <c r="CC327" s="58"/>
      <c r="CD327" s="58"/>
      <c r="CE327" s="58"/>
      <c r="CF327" s="58"/>
      <c r="CG327" s="58"/>
      <c r="CH327" s="58"/>
      <c r="CI327" s="58"/>
      <c r="CJ327" s="58"/>
      <c r="CK327" s="58"/>
      <c r="CL327" s="58"/>
      <c r="CM327" s="58"/>
      <c r="CN327" s="58"/>
      <c r="CO327" s="58"/>
      <c r="CP327" s="58"/>
      <c r="CQ327" s="58"/>
      <c r="CR327" s="58"/>
      <c r="CS327" s="58"/>
      <c r="CT327" s="58"/>
      <c r="CU327" s="58"/>
      <c r="CV327" s="58"/>
      <c r="CW327" s="58"/>
      <c r="CX327" s="58"/>
      <c r="CY327" s="58"/>
      <c r="CZ327" s="58"/>
      <c r="DA327" s="58"/>
      <c r="DB327" s="58"/>
      <c r="DC327" s="58"/>
      <c r="DD327" s="58"/>
      <c r="DE327" s="58"/>
      <c r="DF327" s="58"/>
      <c r="DG327" s="58"/>
      <c r="DH327" s="58"/>
      <c r="DI327" s="58"/>
      <c r="DJ327" s="58"/>
      <c r="DK327" s="58"/>
      <c r="DL327" s="58"/>
      <c r="DM327" s="58"/>
      <c r="DN327" s="58"/>
      <c r="DO327" s="58"/>
      <c r="DP327" s="58"/>
      <c r="DQ327" s="58"/>
      <c r="DR327" s="58"/>
      <c r="DS327" s="58"/>
      <c r="DT327" s="58"/>
      <c r="DU327" s="58"/>
      <c r="DV327" s="58"/>
      <c r="DW327" s="58"/>
      <c r="DX327" s="58"/>
      <c r="DY327" s="58"/>
      <c r="DZ327" s="58"/>
      <c r="EA327" s="58"/>
      <c r="EB327" s="58"/>
      <c r="EC327" s="58"/>
      <c r="ED327" s="58"/>
      <c r="EE327" s="58"/>
      <c r="EF327" s="58"/>
      <c r="EG327" s="58"/>
      <c r="EH327" s="58"/>
      <c r="EI327" s="58"/>
      <c r="EJ327" s="58"/>
      <c r="EK327" s="58"/>
      <c r="EL327" s="58"/>
      <c r="EM327" s="58"/>
      <c r="EN327" s="58"/>
    </row>
    <row r="328" spans="1:144" outlineLevel="1" x14ac:dyDescent="0.2">
      <c r="A328" s="16">
        <v>137</v>
      </c>
      <c r="B328" s="16">
        <v>0</v>
      </c>
      <c r="C328" s="1">
        <v>4.9846304169682146E-3</v>
      </c>
      <c r="D328" s="1">
        <f t="shared" si="31"/>
        <v>-4.9846304169682146E-3</v>
      </c>
      <c r="E328" s="1">
        <f t="shared" si="32"/>
        <v>9.9941902514556081E-3</v>
      </c>
      <c r="F328" s="1">
        <f t="shared" si="33"/>
        <v>-9.997094703690472E-2</v>
      </c>
      <c r="G328" s="1">
        <f t="shared" si="34"/>
        <v>-7.0778537909639186E-2</v>
      </c>
      <c r="H328" s="1">
        <v>1.4290516536019163E-2</v>
      </c>
      <c r="I328" s="1">
        <f t="shared" si="35"/>
        <v>7.2627679103854715E-5</v>
      </c>
      <c r="J328" s="1">
        <f t="shared" si="36"/>
        <v>-7.1289754577569461E-2</v>
      </c>
      <c r="AQ328" s="58"/>
      <c r="AR328" s="58"/>
      <c r="AS328" s="58"/>
      <c r="AT328" s="58"/>
      <c r="AU328" s="58"/>
      <c r="AV328" s="58"/>
      <c r="AW328" s="58"/>
      <c r="AX328" s="71"/>
      <c r="AY328" s="58"/>
      <c r="AZ328" s="58"/>
      <c r="BA328" s="58"/>
      <c r="BB328" s="58">
        <f t="shared" si="37"/>
        <v>1</v>
      </c>
      <c r="BC328" s="58">
        <f t="shared" si="38"/>
        <v>4.9846304169682146E-3</v>
      </c>
      <c r="BD328" s="58" t="e">
        <f t="shared" si="39"/>
        <v>#N/A</v>
      </c>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58"/>
      <c r="CM328" s="58"/>
      <c r="CN328" s="58"/>
      <c r="CO328" s="58"/>
      <c r="CP328" s="58"/>
      <c r="CQ328" s="58"/>
      <c r="CR328" s="58"/>
      <c r="CS328" s="58"/>
      <c r="CT328" s="58"/>
      <c r="CU328" s="58"/>
      <c r="CV328" s="58"/>
      <c r="CW328" s="58"/>
      <c r="CX328" s="58"/>
      <c r="CY328" s="58"/>
      <c r="CZ328" s="58"/>
      <c r="DA328" s="58"/>
      <c r="DB328" s="58"/>
      <c r="DC328" s="58"/>
      <c r="DD328" s="58"/>
      <c r="DE328" s="58"/>
      <c r="DF328" s="58"/>
      <c r="DG328" s="58"/>
      <c r="DH328" s="58"/>
      <c r="DI328" s="58"/>
      <c r="DJ328" s="58"/>
      <c r="DK328" s="58"/>
      <c r="DL328" s="58"/>
      <c r="DM328" s="58"/>
      <c r="DN328" s="58"/>
      <c r="DO328" s="58"/>
      <c r="DP328" s="58"/>
      <c r="DQ328" s="58"/>
      <c r="DR328" s="58"/>
      <c r="DS328" s="58"/>
      <c r="DT328" s="58"/>
      <c r="DU328" s="58"/>
      <c r="DV328" s="58"/>
      <c r="DW328" s="58"/>
      <c r="DX328" s="58"/>
      <c r="DY328" s="58"/>
      <c r="DZ328" s="58"/>
      <c r="EA328" s="58"/>
      <c r="EB328" s="58"/>
      <c r="EC328" s="58"/>
      <c r="ED328" s="58"/>
      <c r="EE328" s="58"/>
      <c r="EF328" s="58"/>
      <c r="EG328" s="58"/>
      <c r="EH328" s="58"/>
      <c r="EI328" s="58"/>
      <c r="EJ328" s="58"/>
      <c r="EK328" s="58"/>
      <c r="EL328" s="58"/>
      <c r="EM328" s="58"/>
      <c r="EN328" s="58"/>
    </row>
    <row r="329" spans="1:144" outlineLevel="1" x14ac:dyDescent="0.2">
      <c r="A329" s="16">
        <v>138</v>
      </c>
      <c r="B329" s="16">
        <v>0</v>
      </c>
      <c r="C329" s="1">
        <v>2.5371310638218217E-7</v>
      </c>
      <c r="D329" s="1">
        <f t="shared" si="31"/>
        <v>-2.5371310638218217E-7</v>
      </c>
      <c r="E329" s="1">
        <f t="shared" si="32"/>
        <v>5.0742627701919867E-7</v>
      </c>
      <c r="F329" s="1">
        <f t="shared" si="33"/>
        <v>-7.1233859717075465E-4</v>
      </c>
      <c r="G329" s="1">
        <f t="shared" si="34"/>
        <v>-5.0369948456648126E-4</v>
      </c>
      <c r="H329" s="1">
        <v>5.0861545330782674E-6</v>
      </c>
      <c r="I329" s="1">
        <f t="shared" si="35"/>
        <v>1.2904309568559471E-12</v>
      </c>
      <c r="J329" s="1">
        <f t="shared" si="36"/>
        <v>-5.0370076551807595E-4</v>
      </c>
      <c r="AQ329" s="58"/>
      <c r="AR329" s="58"/>
      <c r="AS329" s="58"/>
      <c r="AT329" s="58"/>
      <c r="AU329" s="58"/>
      <c r="AV329" s="58"/>
      <c r="AW329" s="58"/>
      <c r="AX329" s="71"/>
      <c r="AY329" s="58"/>
      <c r="AZ329" s="58"/>
      <c r="BA329" s="58"/>
      <c r="BB329" s="58">
        <f t="shared" si="37"/>
        <v>1</v>
      </c>
      <c r="BC329" s="58">
        <f t="shared" si="38"/>
        <v>2.5371310638218217E-7</v>
      </c>
      <c r="BD329" s="58" t="e">
        <f t="shared" si="39"/>
        <v>#N/A</v>
      </c>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c r="CH329" s="58"/>
      <c r="CI329" s="58"/>
      <c r="CJ329" s="58"/>
      <c r="CK329" s="58"/>
      <c r="CL329" s="58"/>
      <c r="CM329" s="58"/>
      <c r="CN329" s="58"/>
      <c r="CO329" s="58"/>
      <c r="CP329" s="58"/>
      <c r="CQ329" s="58"/>
      <c r="CR329" s="58"/>
      <c r="CS329" s="58"/>
      <c r="CT329" s="58"/>
      <c r="CU329" s="58"/>
      <c r="CV329" s="58"/>
      <c r="CW329" s="58"/>
      <c r="CX329" s="58"/>
      <c r="CY329" s="58"/>
      <c r="CZ329" s="58"/>
      <c r="DA329" s="58"/>
      <c r="DB329" s="58"/>
      <c r="DC329" s="58"/>
      <c r="DD329" s="58"/>
      <c r="DE329" s="58"/>
      <c r="DF329" s="58"/>
      <c r="DG329" s="58"/>
      <c r="DH329" s="58"/>
      <c r="DI329" s="58"/>
      <c r="DJ329" s="58"/>
      <c r="DK329" s="58"/>
      <c r="DL329" s="58"/>
      <c r="DM329" s="58"/>
      <c r="DN329" s="58"/>
      <c r="DO329" s="58"/>
      <c r="DP329" s="58"/>
      <c r="DQ329" s="58"/>
      <c r="DR329" s="58"/>
      <c r="DS329" s="58"/>
      <c r="DT329" s="58"/>
      <c r="DU329" s="58"/>
      <c r="DV329" s="58"/>
      <c r="DW329" s="58"/>
      <c r="DX329" s="58"/>
      <c r="DY329" s="58"/>
      <c r="DZ329" s="58"/>
      <c r="EA329" s="58"/>
      <c r="EB329" s="58"/>
      <c r="EC329" s="58"/>
      <c r="ED329" s="58"/>
      <c r="EE329" s="58"/>
      <c r="EF329" s="58"/>
      <c r="EG329" s="58"/>
      <c r="EH329" s="58"/>
      <c r="EI329" s="58"/>
      <c r="EJ329" s="58"/>
      <c r="EK329" s="58"/>
      <c r="EL329" s="58"/>
      <c r="EM329" s="58"/>
      <c r="EN329" s="58"/>
    </row>
    <row r="330" spans="1:144" outlineLevel="1" x14ac:dyDescent="0.2">
      <c r="A330" s="16">
        <v>139</v>
      </c>
      <c r="B330" s="16">
        <v>0</v>
      </c>
      <c r="C330" s="1">
        <v>7.0217339905899821E-3</v>
      </c>
      <c r="D330" s="1">
        <f t="shared" si="31"/>
        <v>-7.0217339905899821E-3</v>
      </c>
      <c r="E330" s="1">
        <f t="shared" si="32"/>
        <v>1.4093004754979332E-2</v>
      </c>
      <c r="F330" s="1">
        <f t="shared" si="33"/>
        <v>-0.1187139619209945</v>
      </c>
      <c r="G330" s="1">
        <f t="shared" si="34"/>
        <v>-8.4091541737558909E-2</v>
      </c>
      <c r="H330" s="1">
        <v>1.3767572635145504E-2</v>
      </c>
      <c r="I330" s="1">
        <f t="shared" si="35"/>
        <v>9.8714904161062133E-5</v>
      </c>
      <c r="J330" s="1">
        <f t="shared" si="36"/>
        <v>-8.4676456562380278E-2</v>
      </c>
      <c r="AQ330" s="58"/>
      <c r="AR330" s="58"/>
      <c r="AS330" s="58"/>
      <c r="AT330" s="58"/>
      <c r="AU330" s="58"/>
      <c r="AV330" s="58"/>
      <c r="AW330" s="58"/>
      <c r="AX330" s="71"/>
      <c r="AY330" s="58"/>
      <c r="AZ330" s="58"/>
      <c r="BA330" s="58"/>
      <c r="BB330" s="58">
        <f t="shared" si="37"/>
        <v>1</v>
      </c>
      <c r="BC330" s="58">
        <f t="shared" si="38"/>
        <v>7.0217339905899821E-3</v>
      </c>
      <c r="BD330" s="58" t="e">
        <f t="shared" si="39"/>
        <v>#N/A</v>
      </c>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c r="CH330" s="58"/>
      <c r="CI330" s="58"/>
      <c r="CJ330" s="58"/>
      <c r="CK330" s="58"/>
      <c r="CL330" s="58"/>
      <c r="CM330" s="58"/>
      <c r="CN330" s="58"/>
      <c r="CO330" s="58"/>
      <c r="CP330" s="58"/>
      <c r="CQ330" s="58"/>
      <c r="CR330" s="58"/>
      <c r="CS330" s="58"/>
      <c r="CT330" s="58"/>
      <c r="CU330" s="58"/>
      <c r="CV330" s="58"/>
      <c r="CW330" s="58"/>
      <c r="CX330" s="58"/>
      <c r="CY330" s="58"/>
      <c r="CZ330" s="58"/>
      <c r="DA330" s="58"/>
      <c r="DB330" s="58"/>
      <c r="DC330" s="58"/>
      <c r="DD330" s="58"/>
      <c r="DE330" s="58"/>
      <c r="DF330" s="58"/>
      <c r="DG330" s="58"/>
      <c r="DH330" s="58"/>
      <c r="DI330" s="58"/>
      <c r="DJ330" s="58"/>
      <c r="DK330" s="58"/>
      <c r="DL330" s="58"/>
      <c r="DM330" s="58"/>
      <c r="DN330" s="58"/>
      <c r="DO330" s="58"/>
      <c r="DP330" s="58"/>
      <c r="DQ330" s="58"/>
      <c r="DR330" s="58"/>
      <c r="DS330" s="58"/>
      <c r="DT330" s="58"/>
      <c r="DU330" s="58"/>
      <c r="DV330" s="58"/>
      <c r="DW330" s="58"/>
      <c r="DX330" s="58"/>
      <c r="DY330" s="58"/>
      <c r="DZ330" s="58"/>
      <c r="EA330" s="58"/>
      <c r="EB330" s="58"/>
      <c r="EC330" s="58"/>
      <c r="ED330" s="58"/>
      <c r="EE330" s="58"/>
      <c r="EF330" s="58"/>
      <c r="EG330" s="58"/>
      <c r="EH330" s="58"/>
      <c r="EI330" s="58"/>
      <c r="EJ330" s="58"/>
      <c r="EK330" s="58"/>
      <c r="EL330" s="58"/>
      <c r="EM330" s="58"/>
      <c r="EN330" s="58"/>
    </row>
    <row r="331" spans="1:144" outlineLevel="1" x14ac:dyDescent="0.2">
      <c r="A331" s="16">
        <v>140</v>
      </c>
      <c r="B331" s="16">
        <v>0</v>
      </c>
      <c r="C331" s="1">
        <v>2.2269108041056729E-5</v>
      </c>
      <c r="D331" s="1">
        <f t="shared" si="31"/>
        <v>-2.2269108041056729E-5</v>
      </c>
      <c r="E331" s="1">
        <f t="shared" si="32"/>
        <v>4.453871200278474E-5</v>
      </c>
      <c r="F331" s="1">
        <f t="shared" si="33"/>
        <v>-6.6737329885742909E-3</v>
      </c>
      <c r="G331" s="1">
        <f t="shared" si="34"/>
        <v>-4.7190681246696859E-3</v>
      </c>
      <c r="H331" s="1">
        <v>1.8438229060172782E-4</v>
      </c>
      <c r="I331" s="1">
        <f t="shared" si="35"/>
        <v>4.1068778254511198E-9</v>
      </c>
      <c r="J331" s="1">
        <f t="shared" si="36"/>
        <v>-4.7195032411366045E-3</v>
      </c>
      <c r="AQ331" s="58"/>
      <c r="AR331" s="58"/>
      <c r="AS331" s="58"/>
      <c r="AT331" s="58"/>
      <c r="AU331" s="58"/>
      <c r="AV331" s="58"/>
      <c r="AW331" s="58"/>
      <c r="AX331" s="71"/>
      <c r="AY331" s="58"/>
      <c r="AZ331" s="58"/>
      <c r="BA331" s="58"/>
      <c r="BB331" s="58">
        <f t="shared" si="37"/>
        <v>1</v>
      </c>
      <c r="BC331" s="58">
        <f t="shared" si="38"/>
        <v>2.2269108041056729E-5</v>
      </c>
      <c r="BD331" s="58" t="e">
        <f t="shared" si="39"/>
        <v>#N/A</v>
      </c>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c r="CH331" s="58"/>
      <c r="CI331" s="58"/>
      <c r="CJ331" s="58"/>
      <c r="CK331" s="58"/>
      <c r="CL331" s="58"/>
      <c r="CM331" s="58"/>
      <c r="CN331" s="58"/>
      <c r="CO331" s="58"/>
      <c r="CP331" s="58"/>
      <c r="CQ331" s="58"/>
      <c r="CR331" s="58"/>
      <c r="CS331" s="58"/>
      <c r="CT331" s="58"/>
      <c r="CU331" s="58"/>
      <c r="CV331" s="58"/>
      <c r="CW331" s="58"/>
      <c r="CX331" s="58"/>
      <c r="CY331" s="58"/>
      <c r="CZ331" s="58"/>
      <c r="DA331" s="58"/>
      <c r="DB331" s="58"/>
      <c r="DC331" s="58"/>
      <c r="DD331" s="58"/>
      <c r="DE331" s="58"/>
      <c r="DF331" s="58"/>
      <c r="DG331" s="58"/>
      <c r="DH331" s="58"/>
      <c r="DI331" s="58"/>
      <c r="DJ331" s="58"/>
      <c r="DK331" s="58"/>
      <c r="DL331" s="58"/>
      <c r="DM331" s="58"/>
      <c r="DN331" s="58"/>
      <c r="DO331" s="58"/>
      <c r="DP331" s="58"/>
      <c r="DQ331" s="58"/>
      <c r="DR331" s="58"/>
      <c r="DS331" s="58"/>
      <c r="DT331" s="58"/>
      <c r="DU331" s="58"/>
      <c r="DV331" s="58"/>
      <c r="DW331" s="58"/>
      <c r="DX331" s="58"/>
      <c r="DY331" s="58"/>
      <c r="DZ331" s="58"/>
      <c r="EA331" s="58"/>
      <c r="EB331" s="58"/>
      <c r="EC331" s="58"/>
      <c r="ED331" s="58"/>
      <c r="EE331" s="58"/>
      <c r="EF331" s="58"/>
      <c r="EG331" s="58"/>
      <c r="EH331" s="58"/>
      <c r="EI331" s="58"/>
      <c r="EJ331" s="58"/>
      <c r="EK331" s="58"/>
      <c r="EL331" s="58"/>
      <c r="EM331" s="58"/>
      <c r="EN331" s="58"/>
    </row>
    <row r="332" spans="1:144" outlineLevel="1" x14ac:dyDescent="0.2">
      <c r="A332" s="16">
        <v>141</v>
      </c>
      <c r="B332" s="16">
        <v>0</v>
      </c>
      <c r="C332" s="1">
        <v>2.9039039114358996E-3</v>
      </c>
      <c r="D332" s="1">
        <f t="shared" si="31"/>
        <v>-2.9039039114358996E-3</v>
      </c>
      <c r="E332" s="1">
        <f t="shared" si="32"/>
        <v>5.8162568415219542E-3</v>
      </c>
      <c r="F332" s="1">
        <f t="shared" si="33"/>
        <v>-7.6264387767305611E-2</v>
      </c>
      <c r="G332" s="1">
        <f t="shared" si="34"/>
        <v>-5.3966296225587941E-2</v>
      </c>
      <c r="H332" s="1">
        <v>1.0643287074399993E-2</v>
      </c>
      <c r="I332" s="1">
        <f t="shared" si="35"/>
        <v>3.1330555650897493E-5</v>
      </c>
      <c r="J332" s="1">
        <f t="shared" si="36"/>
        <v>-5.4255798620597269E-2</v>
      </c>
      <c r="AQ332" s="58"/>
      <c r="AR332" s="58"/>
      <c r="AS332" s="58"/>
      <c r="AT332" s="58"/>
      <c r="AU332" s="58"/>
      <c r="AV332" s="58"/>
      <c r="AW332" s="58"/>
      <c r="AX332" s="71"/>
      <c r="AY332" s="58"/>
      <c r="AZ332" s="58"/>
      <c r="BA332" s="58"/>
      <c r="BB332" s="58">
        <f t="shared" si="37"/>
        <v>1</v>
      </c>
      <c r="BC332" s="58">
        <f t="shared" si="38"/>
        <v>2.9039039114358996E-3</v>
      </c>
      <c r="BD332" s="58" t="e">
        <f t="shared" si="39"/>
        <v>#N/A</v>
      </c>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c r="CB332" s="58"/>
      <c r="CC332" s="58"/>
      <c r="CD332" s="58"/>
      <c r="CE332" s="58"/>
      <c r="CF332" s="58"/>
      <c r="CG332" s="58"/>
      <c r="CH332" s="58"/>
      <c r="CI332" s="58"/>
      <c r="CJ332" s="58"/>
      <c r="CK332" s="58"/>
      <c r="CL332" s="58"/>
      <c r="CM332" s="58"/>
      <c r="CN332" s="58"/>
      <c r="CO332" s="58"/>
      <c r="CP332" s="58"/>
      <c r="CQ332" s="58"/>
      <c r="CR332" s="58"/>
      <c r="CS332" s="58"/>
      <c r="CT332" s="58"/>
      <c r="CU332" s="58"/>
      <c r="CV332" s="58"/>
      <c r="CW332" s="58"/>
      <c r="CX332" s="58"/>
      <c r="CY332" s="58"/>
      <c r="CZ332" s="58"/>
      <c r="DA332" s="58"/>
      <c r="DB332" s="58"/>
      <c r="DC332" s="58"/>
      <c r="DD332" s="58"/>
      <c r="DE332" s="58"/>
      <c r="DF332" s="58"/>
      <c r="DG332" s="58"/>
      <c r="DH332" s="58"/>
      <c r="DI332" s="58"/>
      <c r="DJ332" s="58"/>
      <c r="DK332" s="58"/>
      <c r="DL332" s="58"/>
      <c r="DM332" s="58"/>
      <c r="DN332" s="58"/>
      <c r="DO332" s="58"/>
      <c r="DP332" s="58"/>
      <c r="DQ332" s="58"/>
      <c r="DR332" s="58"/>
      <c r="DS332" s="58"/>
      <c r="DT332" s="58"/>
      <c r="DU332" s="58"/>
      <c r="DV332" s="58"/>
      <c r="DW332" s="58"/>
      <c r="DX332" s="58"/>
      <c r="DY332" s="58"/>
      <c r="DZ332" s="58"/>
      <c r="EA332" s="58"/>
      <c r="EB332" s="58"/>
      <c r="EC332" s="58"/>
      <c r="ED332" s="58"/>
      <c r="EE332" s="58"/>
      <c r="EF332" s="58"/>
      <c r="EG332" s="58"/>
      <c r="EH332" s="58"/>
      <c r="EI332" s="58"/>
      <c r="EJ332" s="58"/>
      <c r="EK332" s="58"/>
      <c r="EL332" s="58"/>
      <c r="EM332" s="58"/>
      <c r="EN332" s="58"/>
    </row>
    <row r="333" spans="1:144" outlineLevel="1" x14ac:dyDescent="0.2">
      <c r="A333" s="16">
        <v>142</v>
      </c>
      <c r="B333" s="16">
        <v>0</v>
      </c>
      <c r="C333" s="1">
        <v>4.3499755270678996E-3</v>
      </c>
      <c r="D333" s="1">
        <f t="shared" si="31"/>
        <v>-4.3499755270678996E-3</v>
      </c>
      <c r="E333" s="1">
        <f t="shared" si="32"/>
        <v>8.7189283951977243E-3</v>
      </c>
      <c r="F333" s="1">
        <f t="shared" si="33"/>
        <v>-9.3375202249835712E-2</v>
      </c>
      <c r="G333" s="1">
        <f t="shared" si="34"/>
        <v>-6.6098263859627998E-2</v>
      </c>
      <c r="H333" s="1">
        <v>1.5433066965148828E-2</v>
      </c>
      <c r="I333" s="1">
        <f t="shared" si="35"/>
        <v>6.8483681643219518E-5</v>
      </c>
      <c r="J333" s="1">
        <f t="shared" si="36"/>
        <v>-6.6614294013373918E-2</v>
      </c>
      <c r="AQ333" s="58"/>
      <c r="AR333" s="58"/>
      <c r="AS333" s="58"/>
      <c r="AT333" s="58"/>
      <c r="AU333" s="58"/>
      <c r="AV333" s="58"/>
      <c r="AW333" s="58"/>
      <c r="AX333" s="71"/>
      <c r="AY333" s="58"/>
      <c r="AZ333" s="58"/>
      <c r="BA333" s="58"/>
      <c r="BB333" s="58">
        <f t="shared" si="37"/>
        <v>1</v>
      </c>
      <c r="BC333" s="58">
        <f t="shared" si="38"/>
        <v>4.3499755270678996E-3</v>
      </c>
      <c r="BD333" s="58" t="e">
        <f t="shared" si="39"/>
        <v>#N/A</v>
      </c>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c r="CB333" s="58"/>
      <c r="CC333" s="58"/>
      <c r="CD333" s="58"/>
      <c r="CE333" s="58"/>
      <c r="CF333" s="58"/>
      <c r="CG333" s="58"/>
      <c r="CH333" s="58"/>
      <c r="CI333" s="58"/>
      <c r="CJ333" s="58"/>
      <c r="CK333" s="58"/>
      <c r="CL333" s="58"/>
      <c r="CM333" s="58"/>
      <c r="CN333" s="58"/>
      <c r="CO333" s="58"/>
      <c r="CP333" s="58"/>
      <c r="CQ333" s="58"/>
      <c r="CR333" s="58"/>
      <c r="CS333" s="58"/>
      <c r="CT333" s="58"/>
      <c r="CU333" s="58"/>
      <c r="CV333" s="58"/>
      <c r="CW333" s="58"/>
      <c r="CX333" s="58"/>
      <c r="CY333" s="58"/>
      <c r="CZ333" s="58"/>
      <c r="DA333" s="58"/>
      <c r="DB333" s="58"/>
      <c r="DC333" s="58"/>
      <c r="DD333" s="58"/>
      <c r="DE333" s="58"/>
      <c r="DF333" s="58"/>
      <c r="DG333" s="58"/>
      <c r="DH333" s="58"/>
      <c r="DI333" s="58"/>
      <c r="DJ333" s="58"/>
      <c r="DK333" s="58"/>
      <c r="DL333" s="58"/>
      <c r="DM333" s="58"/>
      <c r="DN333" s="58"/>
      <c r="DO333" s="58"/>
      <c r="DP333" s="58"/>
      <c r="DQ333" s="58"/>
      <c r="DR333" s="58"/>
      <c r="DS333" s="58"/>
      <c r="DT333" s="58"/>
      <c r="DU333" s="58"/>
      <c r="DV333" s="58"/>
      <c r="DW333" s="58"/>
      <c r="DX333" s="58"/>
      <c r="DY333" s="58"/>
      <c r="DZ333" s="58"/>
      <c r="EA333" s="58"/>
      <c r="EB333" s="58"/>
      <c r="EC333" s="58"/>
      <c r="ED333" s="58"/>
      <c r="EE333" s="58"/>
      <c r="EF333" s="58"/>
      <c r="EG333" s="58"/>
      <c r="EH333" s="58"/>
      <c r="EI333" s="58"/>
      <c r="EJ333" s="58"/>
      <c r="EK333" s="58"/>
      <c r="EL333" s="58"/>
      <c r="EM333" s="58"/>
      <c r="EN333" s="58"/>
    </row>
    <row r="334" spans="1:144" outlineLevel="1" x14ac:dyDescent="0.2">
      <c r="A334" s="16">
        <v>143</v>
      </c>
      <c r="B334" s="16">
        <v>0</v>
      </c>
      <c r="C334" s="1">
        <v>2.0880103053442498E-2</v>
      </c>
      <c r="D334" s="1">
        <f t="shared" si="31"/>
        <v>-2.0880103053442498E-2</v>
      </c>
      <c r="E334" s="1">
        <f t="shared" si="32"/>
        <v>4.2202350318289443E-2</v>
      </c>
      <c r="F334" s="1">
        <f t="shared" si="33"/>
        <v>-0.20543210634730261</v>
      </c>
      <c r="G334" s="1">
        <f t="shared" si="34"/>
        <v>-0.14603211690627071</v>
      </c>
      <c r="H334" s="1">
        <v>4.8617315835131771E-2</v>
      </c>
      <c r="I334" s="1">
        <f t="shared" si="35"/>
        <v>1.0897640997437879E-3</v>
      </c>
      <c r="J334" s="1">
        <f t="shared" si="36"/>
        <v>-0.14971687703084949</v>
      </c>
      <c r="AQ334" s="58"/>
      <c r="AR334" s="58"/>
      <c r="AS334" s="58"/>
      <c r="AT334" s="58"/>
      <c r="AU334" s="58"/>
      <c r="AV334" s="58"/>
      <c r="AW334" s="58"/>
      <c r="AX334" s="71"/>
      <c r="AY334" s="58"/>
      <c r="AZ334" s="58"/>
      <c r="BA334" s="58"/>
      <c r="BB334" s="58">
        <f t="shared" si="37"/>
        <v>1</v>
      </c>
      <c r="BC334" s="58">
        <f t="shared" si="38"/>
        <v>2.0880103053442498E-2</v>
      </c>
      <c r="BD334" s="58" t="e">
        <f t="shared" si="39"/>
        <v>#N/A</v>
      </c>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c r="CB334" s="58"/>
      <c r="CC334" s="58"/>
      <c r="CD334" s="58"/>
      <c r="CE334" s="58"/>
      <c r="CF334" s="58"/>
      <c r="CG334" s="58"/>
      <c r="CH334" s="58"/>
      <c r="CI334" s="58"/>
      <c r="CJ334" s="58"/>
      <c r="CK334" s="58"/>
      <c r="CL334" s="58"/>
      <c r="CM334" s="58"/>
      <c r="CN334" s="58"/>
      <c r="CO334" s="58"/>
      <c r="CP334" s="58"/>
      <c r="CQ334" s="58"/>
      <c r="CR334" s="58"/>
      <c r="CS334" s="58"/>
      <c r="CT334" s="58"/>
      <c r="CU334" s="58"/>
      <c r="CV334" s="58"/>
      <c r="CW334" s="58"/>
      <c r="CX334" s="58"/>
      <c r="CY334" s="58"/>
      <c r="CZ334" s="58"/>
      <c r="DA334" s="58"/>
      <c r="DB334" s="58"/>
      <c r="DC334" s="58"/>
      <c r="DD334" s="58"/>
      <c r="DE334" s="58"/>
      <c r="DF334" s="58"/>
      <c r="DG334" s="58"/>
      <c r="DH334" s="58"/>
      <c r="DI334" s="58"/>
      <c r="DJ334" s="58"/>
      <c r="DK334" s="58"/>
      <c r="DL334" s="58"/>
      <c r="DM334" s="58"/>
      <c r="DN334" s="58"/>
      <c r="DO334" s="58"/>
      <c r="DP334" s="58"/>
      <c r="DQ334" s="58"/>
      <c r="DR334" s="58"/>
      <c r="DS334" s="58"/>
      <c r="DT334" s="58"/>
      <c r="DU334" s="58"/>
      <c r="DV334" s="58"/>
      <c r="DW334" s="58"/>
      <c r="DX334" s="58"/>
      <c r="DY334" s="58"/>
      <c r="DZ334" s="58"/>
      <c r="EA334" s="58"/>
      <c r="EB334" s="58"/>
      <c r="EC334" s="58"/>
      <c r="ED334" s="58"/>
      <c r="EE334" s="58"/>
      <c r="EF334" s="58"/>
      <c r="EG334" s="58"/>
      <c r="EH334" s="58"/>
      <c r="EI334" s="58"/>
      <c r="EJ334" s="58"/>
      <c r="EK334" s="58"/>
      <c r="EL334" s="58"/>
      <c r="EM334" s="58"/>
      <c r="EN334" s="58"/>
    </row>
    <row r="335" spans="1:144" outlineLevel="1" x14ac:dyDescent="0.2">
      <c r="A335" s="16">
        <v>144</v>
      </c>
      <c r="B335" s="16">
        <v>0</v>
      </c>
      <c r="C335" s="1">
        <v>2.8246121117951558E-3</v>
      </c>
      <c r="D335" s="1">
        <f t="shared" si="31"/>
        <v>-2.8246121117951558E-3</v>
      </c>
      <c r="E335" s="1">
        <f t="shared" si="32"/>
        <v>5.6572177130592184E-3</v>
      </c>
      <c r="F335" s="1">
        <f t="shared" si="33"/>
        <v>-7.5214478081412087E-2</v>
      </c>
      <c r="G335" s="1">
        <f t="shared" si="34"/>
        <v>-5.3222299322681452E-2</v>
      </c>
      <c r="H335" s="1">
        <v>7.6237514460930911E-3</v>
      </c>
      <c r="I335" s="1">
        <f t="shared" si="35"/>
        <v>2.1761039316848494E-5</v>
      </c>
      <c r="J335" s="1">
        <f t="shared" si="36"/>
        <v>-5.3426343544266133E-2</v>
      </c>
      <c r="AQ335" s="58"/>
      <c r="AR335" s="58"/>
      <c r="AS335" s="58"/>
      <c r="AT335" s="58"/>
      <c r="AU335" s="58"/>
      <c r="AV335" s="58"/>
      <c r="AW335" s="58"/>
      <c r="AX335" s="71"/>
      <c r="AY335" s="58"/>
      <c r="AZ335" s="58"/>
      <c r="BA335" s="58"/>
      <c r="BB335" s="58">
        <f t="shared" si="37"/>
        <v>1</v>
      </c>
      <c r="BC335" s="58">
        <f t="shared" si="38"/>
        <v>2.8246121117951558E-3</v>
      </c>
      <c r="BD335" s="58" t="e">
        <f t="shared" si="39"/>
        <v>#N/A</v>
      </c>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c r="CB335" s="58"/>
      <c r="CC335" s="58"/>
      <c r="CD335" s="58"/>
      <c r="CE335" s="58"/>
      <c r="CF335" s="58"/>
      <c r="CG335" s="58"/>
      <c r="CH335" s="58"/>
      <c r="CI335" s="58"/>
      <c r="CJ335" s="58"/>
      <c r="CK335" s="58"/>
      <c r="CL335" s="58"/>
      <c r="CM335" s="58"/>
      <c r="CN335" s="58"/>
      <c r="CO335" s="58"/>
      <c r="CP335" s="58"/>
      <c r="CQ335" s="58"/>
      <c r="CR335" s="58"/>
      <c r="CS335" s="58"/>
      <c r="CT335" s="58"/>
      <c r="CU335" s="58"/>
      <c r="CV335" s="58"/>
      <c r="CW335" s="58"/>
      <c r="CX335" s="58"/>
      <c r="CY335" s="58"/>
      <c r="CZ335" s="58"/>
      <c r="DA335" s="58"/>
      <c r="DB335" s="58"/>
      <c r="DC335" s="58"/>
      <c r="DD335" s="58"/>
      <c r="DE335" s="58"/>
      <c r="DF335" s="58"/>
      <c r="DG335" s="58"/>
      <c r="DH335" s="58"/>
      <c r="DI335" s="58"/>
      <c r="DJ335" s="58"/>
      <c r="DK335" s="58"/>
      <c r="DL335" s="58"/>
      <c r="DM335" s="58"/>
      <c r="DN335" s="58"/>
      <c r="DO335" s="58"/>
      <c r="DP335" s="58"/>
      <c r="DQ335" s="58"/>
      <c r="DR335" s="58"/>
      <c r="DS335" s="58"/>
      <c r="DT335" s="58"/>
      <c r="DU335" s="58"/>
      <c r="DV335" s="58"/>
      <c r="DW335" s="58"/>
      <c r="DX335" s="58"/>
      <c r="DY335" s="58"/>
      <c r="DZ335" s="58"/>
      <c r="EA335" s="58"/>
      <c r="EB335" s="58"/>
      <c r="EC335" s="58"/>
      <c r="ED335" s="58"/>
      <c r="EE335" s="58"/>
      <c r="EF335" s="58"/>
      <c r="EG335" s="58"/>
      <c r="EH335" s="58"/>
      <c r="EI335" s="58"/>
      <c r="EJ335" s="58"/>
      <c r="EK335" s="58"/>
      <c r="EL335" s="58"/>
      <c r="EM335" s="58"/>
      <c r="EN335" s="58"/>
    </row>
    <row r="336" spans="1:144" outlineLevel="1" x14ac:dyDescent="0.2">
      <c r="A336" s="16">
        <v>145</v>
      </c>
      <c r="B336" s="16">
        <v>0</v>
      </c>
      <c r="C336" s="1">
        <v>1.0232987975839655E-6</v>
      </c>
      <c r="D336" s="1">
        <f t="shared" si="31"/>
        <v>-1.0232987975839655E-6</v>
      </c>
      <c r="E336" s="1">
        <f t="shared" si="32"/>
        <v>2.0465986421341497E-6</v>
      </c>
      <c r="F336" s="1">
        <f t="shared" si="33"/>
        <v>-1.4305938075268429E-3</v>
      </c>
      <c r="G336" s="1">
        <f t="shared" si="34"/>
        <v>-1.0115828412569413E-3</v>
      </c>
      <c r="H336" s="1">
        <v>1.2301997207833164E-5</v>
      </c>
      <c r="I336" s="1">
        <f t="shared" si="35"/>
        <v>1.2588786699807625E-11</v>
      </c>
      <c r="J336" s="1">
        <f t="shared" si="36"/>
        <v>-1.0115890635589958E-3</v>
      </c>
      <c r="AQ336" s="58"/>
      <c r="AR336" s="58"/>
      <c r="AS336" s="58"/>
      <c r="AT336" s="58"/>
      <c r="AU336" s="58"/>
      <c r="AV336" s="58"/>
      <c r="AW336" s="58"/>
      <c r="AX336" s="71"/>
      <c r="AY336" s="58"/>
      <c r="AZ336" s="58"/>
      <c r="BA336" s="58"/>
      <c r="BB336" s="58">
        <f t="shared" si="37"/>
        <v>1</v>
      </c>
      <c r="BC336" s="58">
        <f t="shared" si="38"/>
        <v>1.0232987975839655E-6</v>
      </c>
      <c r="BD336" s="58" t="e">
        <f t="shared" si="39"/>
        <v>#N/A</v>
      </c>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c r="CH336" s="58"/>
      <c r="CI336" s="58"/>
      <c r="CJ336" s="58"/>
      <c r="CK336" s="58"/>
      <c r="CL336" s="58"/>
      <c r="CM336" s="58"/>
      <c r="CN336" s="58"/>
      <c r="CO336" s="58"/>
      <c r="CP336" s="58"/>
      <c r="CQ336" s="58"/>
      <c r="CR336" s="58"/>
      <c r="CS336" s="58"/>
      <c r="CT336" s="58"/>
      <c r="CU336" s="58"/>
      <c r="CV336" s="58"/>
      <c r="CW336" s="58"/>
      <c r="CX336" s="58"/>
      <c r="CY336" s="58"/>
      <c r="CZ336" s="58"/>
      <c r="DA336" s="58"/>
      <c r="DB336" s="58"/>
      <c r="DC336" s="58"/>
      <c r="DD336" s="58"/>
      <c r="DE336" s="58"/>
      <c r="DF336" s="58"/>
      <c r="DG336" s="58"/>
      <c r="DH336" s="58"/>
      <c r="DI336" s="58"/>
      <c r="DJ336" s="58"/>
      <c r="DK336" s="58"/>
      <c r="DL336" s="58"/>
      <c r="DM336" s="58"/>
      <c r="DN336" s="58"/>
      <c r="DO336" s="58"/>
      <c r="DP336" s="58"/>
      <c r="DQ336" s="58"/>
      <c r="DR336" s="58"/>
      <c r="DS336" s="58"/>
      <c r="DT336" s="58"/>
      <c r="DU336" s="58"/>
      <c r="DV336" s="58"/>
      <c r="DW336" s="58"/>
      <c r="DX336" s="58"/>
      <c r="DY336" s="58"/>
      <c r="DZ336" s="58"/>
      <c r="EA336" s="58"/>
      <c r="EB336" s="58"/>
      <c r="EC336" s="58"/>
      <c r="ED336" s="58"/>
      <c r="EE336" s="58"/>
      <c r="EF336" s="58"/>
      <c r="EG336" s="58"/>
      <c r="EH336" s="58"/>
      <c r="EI336" s="58"/>
      <c r="EJ336" s="58"/>
      <c r="EK336" s="58"/>
      <c r="EL336" s="58"/>
      <c r="EM336" s="58"/>
      <c r="EN336" s="58"/>
    </row>
    <row r="337" spans="1:144" outlineLevel="1" x14ac:dyDescent="0.2">
      <c r="A337" s="16">
        <v>146</v>
      </c>
      <c r="B337" s="16">
        <v>0</v>
      </c>
      <c r="C337" s="1">
        <v>1.4741052134712121E-3</v>
      </c>
      <c r="D337" s="1">
        <f t="shared" si="31"/>
        <v>-1.4741052134712121E-3</v>
      </c>
      <c r="E337" s="1">
        <f t="shared" si="32"/>
        <v>2.9503855509602859E-3</v>
      </c>
      <c r="F337" s="1">
        <f t="shared" si="33"/>
        <v>-5.4317451624319474E-2</v>
      </c>
      <c r="G337" s="1">
        <f t="shared" si="34"/>
        <v>-3.8422407623555976E-2</v>
      </c>
      <c r="H337" s="1">
        <v>7.5284956838175248E-3</v>
      </c>
      <c r="I337" s="1">
        <f t="shared" si="35"/>
        <v>1.1198485958349313E-5</v>
      </c>
      <c r="J337" s="1">
        <f t="shared" si="36"/>
        <v>-3.8567860888945364E-2</v>
      </c>
      <c r="AQ337" s="58"/>
      <c r="AR337" s="58"/>
      <c r="AS337" s="58"/>
      <c r="AT337" s="58"/>
      <c r="AU337" s="58"/>
      <c r="AV337" s="58"/>
      <c r="AW337" s="58"/>
      <c r="AX337" s="71"/>
      <c r="AY337" s="58"/>
      <c r="AZ337" s="58"/>
      <c r="BA337" s="58"/>
      <c r="BB337" s="58">
        <f t="shared" si="37"/>
        <v>1</v>
      </c>
      <c r="BC337" s="58">
        <f t="shared" si="38"/>
        <v>1.4741052134712121E-3</v>
      </c>
      <c r="BD337" s="58" t="e">
        <f t="shared" si="39"/>
        <v>#N/A</v>
      </c>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c r="CH337" s="58"/>
      <c r="CI337" s="58"/>
      <c r="CJ337" s="58"/>
      <c r="CK337" s="58"/>
      <c r="CL337" s="58"/>
      <c r="CM337" s="58"/>
      <c r="CN337" s="58"/>
      <c r="CO337" s="58"/>
      <c r="CP337" s="58"/>
      <c r="CQ337" s="58"/>
      <c r="CR337" s="58"/>
      <c r="CS337" s="58"/>
      <c r="CT337" s="58"/>
      <c r="CU337" s="58"/>
      <c r="CV337" s="58"/>
      <c r="CW337" s="58"/>
      <c r="CX337" s="58"/>
      <c r="CY337" s="58"/>
      <c r="CZ337" s="58"/>
      <c r="DA337" s="58"/>
      <c r="DB337" s="58"/>
      <c r="DC337" s="58"/>
      <c r="DD337" s="58"/>
      <c r="DE337" s="58"/>
      <c r="DF337" s="58"/>
      <c r="DG337" s="58"/>
      <c r="DH337" s="58"/>
      <c r="DI337" s="58"/>
      <c r="DJ337" s="58"/>
      <c r="DK337" s="58"/>
      <c r="DL337" s="58"/>
      <c r="DM337" s="58"/>
      <c r="DN337" s="58"/>
      <c r="DO337" s="58"/>
      <c r="DP337" s="58"/>
      <c r="DQ337" s="58"/>
      <c r="DR337" s="58"/>
      <c r="DS337" s="58"/>
      <c r="DT337" s="58"/>
      <c r="DU337" s="58"/>
      <c r="DV337" s="58"/>
      <c r="DW337" s="58"/>
      <c r="DX337" s="58"/>
      <c r="DY337" s="58"/>
      <c r="DZ337" s="58"/>
      <c r="EA337" s="58"/>
      <c r="EB337" s="58"/>
      <c r="EC337" s="58"/>
      <c r="ED337" s="58"/>
      <c r="EE337" s="58"/>
      <c r="EF337" s="58"/>
      <c r="EG337" s="58"/>
      <c r="EH337" s="58"/>
      <c r="EI337" s="58"/>
      <c r="EJ337" s="58"/>
      <c r="EK337" s="58"/>
      <c r="EL337" s="58"/>
      <c r="EM337" s="58"/>
      <c r="EN337" s="58"/>
    </row>
    <row r="338" spans="1:144" outlineLevel="1" x14ac:dyDescent="0.2">
      <c r="A338" s="16">
        <v>147</v>
      </c>
      <c r="B338" s="16">
        <v>0</v>
      </c>
      <c r="C338" s="1">
        <v>1.3085515762042829E-3</v>
      </c>
      <c r="D338" s="1">
        <f t="shared" si="31"/>
        <v>-1.3085515762042829E-3</v>
      </c>
      <c r="E338" s="1">
        <f t="shared" si="32"/>
        <v>2.6188169548649908E-3</v>
      </c>
      <c r="F338" s="1">
        <f t="shared" si="33"/>
        <v>-5.1174377913805566E-2</v>
      </c>
      <c r="G338" s="1">
        <f t="shared" si="34"/>
        <v>-3.6197598359698248E-2</v>
      </c>
      <c r="H338" s="1">
        <v>4.2379965929661865E-3</v>
      </c>
      <c r="I338" s="1">
        <f t="shared" si="35"/>
        <v>5.5765367257919614E-6</v>
      </c>
      <c r="J338" s="1">
        <f t="shared" si="36"/>
        <v>-3.6274545672355725E-2</v>
      </c>
      <c r="AQ338" s="58"/>
      <c r="AR338" s="58"/>
      <c r="AS338" s="58"/>
      <c r="AT338" s="58"/>
      <c r="AU338" s="58"/>
      <c r="AV338" s="58"/>
      <c r="AW338" s="58"/>
      <c r="AX338" s="71"/>
      <c r="AY338" s="58"/>
      <c r="AZ338" s="58"/>
      <c r="BA338" s="58"/>
      <c r="BB338" s="58">
        <f t="shared" si="37"/>
        <v>1</v>
      </c>
      <c r="BC338" s="58">
        <f t="shared" si="38"/>
        <v>1.3085515762042829E-3</v>
      </c>
      <c r="BD338" s="58" t="e">
        <f t="shared" si="39"/>
        <v>#N/A</v>
      </c>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c r="CH338" s="58"/>
      <c r="CI338" s="58"/>
      <c r="CJ338" s="58"/>
      <c r="CK338" s="58"/>
      <c r="CL338" s="58"/>
      <c r="CM338" s="58"/>
      <c r="CN338" s="58"/>
      <c r="CO338" s="58"/>
      <c r="CP338" s="58"/>
      <c r="CQ338" s="58"/>
      <c r="CR338" s="58"/>
      <c r="CS338" s="58"/>
      <c r="CT338" s="58"/>
      <c r="CU338" s="58"/>
      <c r="CV338" s="58"/>
      <c r="CW338" s="58"/>
      <c r="CX338" s="58"/>
      <c r="CY338" s="58"/>
      <c r="CZ338" s="58"/>
      <c r="DA338" s="58"/>
      <c r="DB338" s="58"/>
      <c r="DC338" s="58"/>
      <c r="DD338" s="58"/>
      <c r="DE338" s="58"/>
      <c r="DF338" s="58"/>
      <c r="DG338" s="58"/>
      <c r="DH338" s="58"/>
      <c r="DI338" s="58"/>
      <c r="DJ338" s="58"/>
      <c r="DK338" s="58"/>
      <c r="DL338" s="58"/>
      <c r="DM338" s="58"/>
      <c r="DN338" s="58"/>
      <c r="DO338" s="58"/>
      <c r="DP338" s="58"/>
      <c r="DQ338" s="58"/>
      <c r="DR338" s="58"/>
      <c r="DS338" s="58"/>
      <c r="DT338" s="58"/>
      <c r="DU338" s="58"/>
      <c r="DV338" s="58"/>
      <c r="DW338" s="58"/>
      <c r="DX338" s="58"/>
      <c r="DY338" s="58"/>
      <c r="DZ338" s="58"/>
      <c r="EA338" s="58"/>
      <c r="EB338" s="58"/>
      <c r="EC338" s="58"/>
      <c r="ED338" s="58"/>
      <c r="EE338" s="58"/>
      <c r="EF338" s="58"/>
      <c r="EG338" s="58"/>
      <c r="EH338" s="58"/>
      <c r="EI338" s="58"/>
      <c r="EJ338" s="58"/>
      <c r="EK338" s="58"/>
      <c r="EL338" s="58"/>
      <c r="EM338" s="58"/>
      <c r="EN338" s="58"/>
    </row>
    <row r="339" spans="1:144" outlineLevel="1" x14ac:dyDescent="0.2">
      <c r="A339" s="16">
        <v>148</v>
      </c>
      <c r="B339" s="16">
        <v>0</v>
      </c>
      <c r="C339" s="1">
        <v>7.4833977537281091E-2</v>
      </c>
      <c r="D339" s="1">
        <f t="shared" si="31"/>
        <v>-7.4833977537281091E-2</v>
      </c>
      <c r="E339" s="1">
        <f t="shared" si="32"/>
        <v>0.15556414766302379</v>
      </c>
      <c r="F339" s="1">
        <f t="shared" si="33"/>
        <v>-0.39441621120717618</v>
      </c>
      <c r="G339" s="1">
        <f t="shared" si="34"/>
        <v>-0.28440653899266699</v>
      </c>
      <c r="H339" s="1">
        <v>0.10785401170401007</v>
      </c>
      <c r="I339" s="1">
        <f t="shared" si="35"/>
        <v>9.7786641705620344E-3</v>
      </c>
      <c r="J339" s="1">
        <f t="shared" si="36"/>
        <v>-0.30110752828906395</v>
      </c>
      <c r="AQ339" s="58"/>
      <c r="AR339" s="58"/>
      <c r="AS339" s="58"/>
      <c r="AT339" s="58"/>
      <c r="AU339" s="58"/>
      <c r="AV339" s="58"/>
      <c r="AW339" s="58"/>
      <c r="AX339" s="71"/>
      <c r="AY339" s="58"/>
      <c r="AZ339" s="58"/>
      <c r="BA339" s="58"/>
      <c r="BB339" s="58">
        <f t="shared" si="37"/>
        <v>1</v>
      </c>
      <c r="BC339" s="58">
        <f t="shared" si="38"/>
        <v>7.4833977537281091E-2</v>
      </c>
      <c r="BD339" s="58" t="e">
        <f t="shared" si="39"/>
        <v>#N/A</v>
      </c>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c r="CH339" s="58"/>
      <c r="CI339" s="58"/>
      <c r="CJ339" s="58"/>
      <c r="CK339" s="58"/>
      <c r="CL339" s="58"/>
      <c r="CM339" s="58"/>
      <c r="CN339" s="58"/>
      <c r="CO339" s="58"/>
      <c r="CP339" s="58"/>
      <c r="CQ339" s="58"/>
      <c r="CR339" s="58"/>
      <c r="CS339" s="58"/>
      <c r="CT339" s="58"/>
      <c r="CU339" s="58"/>
      <c r="CV339" s="58"/>
      <c r="CW339" s="58"/>
      <c r="CX339" s="58"/>
      <c r="CY339" s="58"/>
      <c r="CZ339" s="58"/>
      <c r="DA339" s="58"/>
      <c r="DB339" s="58"/>
      <c r="DC339" s="58"/>
      <c r="DD339" s="58"/>
      <c r="DE339" s="58"/>
      <c r="DF339" s="58"/>
      <c r="DG339" s="58"/>
      <c r="DH339" s="58"/>
      <c r="DI339" s="58"/>
      <c r="DJ339" s="58"/>
      <c r="DK339" s="58"/>
      <c r="DL339" s="58"/>
      <c r="DM339" s="58"/>
      <c r="DN339" s="58"/>
      <c r="DO339" s="58"/>
      <c r="DP339" s="58"/>
      <c r="DQ339" s="58"/>
      <c r="DR339" s="58"/>
      <c r="DS339" s="58"/>
      <c r="DT339" s="58"/>
      <c r="DU339" s="58"/>
      <c r="DV339" s="58"/>
      <c r="DW339" s="58"/>
      <c r="DX339" s="58"/>
      <c r="DY339" s="58"/>
      <c r="DZ339" s="58"/>
      <c r="EA339" s="58"/>
      <c r="EB339" s="58"/>
      <c r="EC339" s="58"/>
      <c r="ED339" s="58"/>
      <c r="EE339" s="58"/>
      <c r="EF339" s="58"/>
      <c r="EG339" s="58"/>
      <c r="EH339" s="58"/>
      <c r="EI339" s="58"/>
      <c r="EJ339" s="58"/>
      <c r="EK339" s="58"/>
      <c r="EL339" s="58"/>
      <c r="EM339" s="58"/>
      <c r="EN339" s="58"/>
    </row>
    <row r="340" spans="1:144" outlineLevel="1" x14ac:dyDescent="0.2">
      <c r="A340" s="16">
        <v>149</v>
      </c>
      <c r="B340" s="16">
        <v>0</v>
      </c>
      <c r="C340" s="1">
        <v>1.8354493457611732E-4</v>
      </c>
      <c r="D340" s="1">
        <f t="shared" si="31"/>
        <v>-1.8354493457611732E-4</v>
      </c>
      <c r="E340" s="1">
        <f t="shared" si="32"/>
        <v>3.6712356201813582E-4</v>
      </c>
      <c r="F340" s="1">
        <f t="shared" si="33"/>
        <v>-1.9160468731691714E-2</v>
      </c>
      <c r="G340" s="1">
        <f t="shared" si="34"/>
        <v>-1.3549119141245276E-2</v>
      </c>
      <c r="H340" s="1">
        <v>1.1178927133699455E-3</v>
      </c>
      <c r="I340" s="1">
        <f t="shared" si="35"/>
        <v>2.0545088429909478E-7</v>
      </c>
      <c r="J340" s="1">
        <f t="shared" si="36"/>
        <v>-1.3556698727491079E-2</v>
      </c>
      <c r="AQ340" s="58"/>
      <c r="AR340" s="58"/>
      <c r="AS340" s="58"/>
      <c r="AT340" s="58"/>
      <c r="AU340" s="58"/>
      <c r="AV340" s="58"/>
      <c r="AW340" s="58"/>
      <c r="AX340" s="71"/>
      <c r="AY340" s="58"/>
      <c r="AZ340" s="58"/>
      <c r="BA340" s="58"/>
      <c r="BB340" s="58">
        <f t="shared" si="37"/>
        <v>1</v>
      </c>
      <c r="BC340" s="58">
        <f t="shared" si="38"/>
        <v>1.8354493457611732E-4</v>
      </c>
      <c r="BD340" s="58" t="e">
        <f t="shared" si="39"/>
        <v>#N/A</v>
      </c>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c r="CB340" s="58"/>
      <c r="CC340" s="58"/>
      <c r="CD340" s="58"/>
      <c r="CE340" s="58"/>
      <c r="CF340" s="58"/>
      <c r="CG340" s="58"/>
      <c r="CH340" s="58"/>
      <c r="CI340" s="58"/>
      <c r="CJ340" s="58"/>
      <c r="CK340" s="58"/>
      <c r="CL340" s="58"/>
      <c r="CM340" s="58"/>
      <c r="CN340" s="58"/>
      <c r="CO340" s="58"/>
      <c r="CP340" s="58"/>
      <c r="CQ340" s="58"/>
      <c r="CR340" s="58"/>
      <c r="CS340" s="58"/>
      <c r="CT340" s="58"/>
      <c r="CU340" s="58"/>
      <c r="CV340" s="58"/>
      <c r="CW340" s="58"/>
      <c r="CX340" s="58"/>
      <c r="CY340" s="58"/>
      <c r="CZ340" s="58"/>
      <c r="DA340" s="58"/>
      <c r="DB340" s="58"/>
      <c r="DC340" s="58"/>
      <c r="DD340" s="58"/>
      <c r="DE340" s="58"/>
      <c r="DF340" s="58"/>
      <c r="DG340" s="58"/>
      <c r="DH340" s="58"/>
      <c r="DI340" s="58"/>
      <c r="DJ340" s="58"/>
      <c r="DK340" s="58"/>
      <c r="DL340" s="58"/>
      <c r="DM340" s="58"/>
      <c r="DN340" s="58"/>
      <c r="DO340" s="58"/>
      <c r="DP340" s="58"/>
      <c r="DQ340" s="58"/>
      <c r="DR340" s="58"/>
      <c r="DS340" s="58"/>
      <c r="DT340" s="58"/>
      <c r="DU340" s="58"/>
      <c r="DV340" s="58"/>
      <c r="DW340" s="58"/>
      <c r="DX340" s="58"/>
      <c r="DY340" s="58"/>
      <c r="DZ340" s="58"/>
      <c r="EA340" s="58"/>
      <c r="EB340" s="58"/>
      <c r="EC340" s="58"/>
      <c r="ED340" s="58"/>
      <c r="EE340" s="58"/>
      <c r="EF340" s="58"/>
      <c r="EG340" s="58"/>
      <c r="EH340" s="58"/>
      <c r="EI340" s="58"/>
      <c r="EJ340" s="58"/>
      <c r="EK340" s="58"/>
      <c r="EL340" s="58"/>
      <c r="EM340" s="58"/>
      <c r="EN340" s="58"/>
    </row>
    <row r="341" spans="1:144" outlineLevel="1" x14ac:dyDescent="0.2">
      <c r="A341" s="16">
        <v>150</v>
      </c>
      <c r="B341" s="16">
        <v>0</v>
      </c>
      <c r="C341" s="1">
        <v>1.145143360464716E-4</v>
      </c>
      <c r="D341" s="1">
        <f t="shared" si="31"/>
        <v>-1.145143360464716E-4</v>
      </c>
      <c r="E341" s="1">
        <f t="shared" si="32"/>
        <v>2.2904178662718256E-4</v>
      </c>
      <c r="F341" s="1">
        <f t="shared" si="33"/>
        <v>-1.5134126556467755E-2</v>
      </c>
      <c r="G341" s="1">
        <f t="shared" si="34"/>
        <v>-1.0701749907444639E-2</v>
      </c>
      <c r="H341" s="1">
        <v>6.2848216790495229E-4</v>
      </c>
      <c r="I341" s="1">
        <f t="shared" si="35"/>
        <v>7.2023726368012399E-8</v>
      </c>
      <c r="J341" s="1">
        <f t="shared" si="36"/>
        <v>-1.0705114422922313E-2</v>
      </c>
      <c r="AQ341" s="58"/>
      <c r="AR341" s="58"/>
      <c r="AS341" s="58"/>
      <c r="AT341" s="58"/>
      <c r="AU341" s="58"/>
      <c r="AV341" s="58"/>
      <c r="AW341" s="58"/>
      <c r="AX341" s="71"/>
      <c r="AY341" s="58"/>
      <c r="AZ341" s="58"/>
      <c r="BA341" s="58"/>
      <c r="BB341" s="58">
        <f t="shared" si="37"/>
        <v>1</v>
      </c>
      <c r="BC341" s="58">
        <f t="shared" si="38"/>
        <v>1.145143360464716E-4</v>
      </c>
      <c r="BD341" s="58" t="e">
        <f t="shared" si="39"/>
        <v>#N/A</v>
      </c>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c r="CB341" s="58"/>
      <c r="CC341" s="58"/>
      <c r="CD341" s="58"/>
      <c r="CE341" s="58"/>
      <c r="CF341" s="58"/>
      <c r="CG341" s="58"/>
      <c r="CH341" s="58"/>
      <c r="CI341" s="58"/>
      <c r="CJ341" s="58"/>
      <c r="CK341" s="58"/>
      <c r="CL341" s="58"/>
      <c r="CM341" s="58"/>
      <c r="CN341" s="58"/>
      <c r="CO341" s="58"/>
      <c r="CP341" s="58"/>
      <c r="CQ341" s="58"/>
      <c r="CR341" s="58"/>
      <c r="CS341" s="58"/>
      <c r="CT341" s="58"/>
      <c r="CU341" s="58"/>
      <c r="CV341" s="58"/>
      <c r="CW341" s="58"/>
      <c r="CX341" s="58"/>
      <c r="CY341" s="58"/>
      <c r="CZ341" s="58"/>
      <c r="DA341" s="58"/>
      <c r="DB341" s="58"/>
      <c r="DC341" s="58"/>
      <c r="DD341" s="58"/>
      <c r="DE341" s="58"/>
      <c r="DF341" s="58"/>
      <c r="DG341" s="58"/>
      <c r="DH341" s="58"/>
      <c r="DI341" s="58"/>
      <c r="DJ341" s="58"/>
      <c r="DK341" s="58"/>
      <c r="DL341" s="58"/>
      <c r="DM341" s="58"/>
      <c r="DN341" s="58"/>
      <c r="DO341" s="58"/>
      <c r="DP341" s="58"/>
      <c r="DQ341" s="58"/>
      <c r="DR341" s="58"/>
      <c r="DS341" s="58"/>
      <c r="DT341" s="58"/>
      <c r="DU341" s="58"/>
      <c r="DV341" s="58"/>
      <c r="DW341" s="58"/>
      <c r="DX341" s="58"/>
      <c r="DY341" s="58"/>
      <c r="DZ341" s="58"/>
      <c r="EA341" s="58"/>
      <c r="EB341" s="58"/>
      <c r="EC341" s="58"/>
      <c r="ED341" s="58"/>
      <c r="EE341" s="58"/>
      <c r="EF341" s="58"/>
      <c r="EG341" s="58"/>
      <c r="EH341" s="58"/>
      <c r="EI341" s="58"/>
      <c r="EJ341" s="58"/>
      <c r="EK341" s="58"/>
      <c r="EL341" s="58"/>
      <c r="EM341" s="58"/>
      <c r="EN341" s="58"/>
    </row>
    <row r="342" spans="1:144" outlineLevel="1" x14ac:dyDescent="0.2">
      <c r="A342" s="16">
        <v>151</v>
      </c>
      <c r="B342" s="16">
        <v>0</v>
      </c>
      <c r="C342" s="1">
        <v>1.9835411252402163E-7</v>
      </c>
      <c r="D342" s="1">
        <f t="shared" si="31"/>
        <v>-1.9835411252402163E-7</v>
      </c>
      <c r="E342" s="1">
        <f t="shared" si="32"/>
        <v>3.9670826464027423E-7</v>
      </c>
      <c r="F342" s="1">
        <f t="shared" si="33"/>
        <v>-6.2984781069737328E-4</v>
      </c>
      <c r="G342" s="1">
        <f t="shared" si="34"/>
        <v>-4.4536968000570424E-4</v>
      </c>
      <c r="H342" s="1">
        <v>3.0788297531422112E-6</v>
      </c>
      <c r="I342" s="1">
        <f t="shared" si="35"/>
        <v>6.1070054467467476E-13</v>
      </c>
      <c r="J342" s="1">
        <f t="shared" si="36"/>
        <v>-4.4537036561599841E-4</v>
      </c>
      <c r="AQ342" s="58"/>
      <c r="AR342" s="58"/>
      <c r="AS342" s="58"/>
      <c r="AT342" s="58"/>
      <c r="AU342" s="58"/>
      <c r="AV342" s="58"/>
      <c r="AW342" s="58"/>
      <c r="AX342" s="71"/>
      <c r="AY342" s="58"/>
      <c r="AZ342" s="58"/>
      <c r="BA342" s="58"/>
      <c r="BB342" s="58">
        <f t="shared" si="37"/>
        <v>1</v>
      </c>
      <c r="BC342" s="58">
        <f t="shared" si="38"/>
        <v>1.9835411252402163E-7</v>
      </c>
      <c r="BD342" s="58" t="e">
        <f t="shared" si="39"/>
        <v>#N/A</v>
      </c>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c r="CB342" s="58"/>
      <c r="CC342" s="58"/>
      <c r="CD342" s="58"/>
      <c r="CE342" s="58"/>
      <c r="CF342" s="58"/>
      <c r="CG342" s="58"/>
      <c r="CH342" s="58"/>
      <c r="CI342" s="58"/>
      <c r="CJ342" s="58"/>
      <c r="CK342" s="58"/>
      <c r="CL342" s="58"/>
      <c r="CM342" s="58"/>
      <c r="CN342" s="58"/>
      <c r="CO342" s="58"/>
      <c r="CP342" s="58"/>
      <c r="CQ342" s="58"/>
      <c r="CR342" s="58"/>
      <c r="CS342" s="58"/>
      <c r="CT342" s="58"/>
      <c r="CU342" s="58"/>
      <c r="CV342" s="58"/>
      <c r="CW342" s="58"/>
      <c r="CX342" s="58"/>
      <c r="CY342" s="58"/>
      <c r="CZ342" s="58"/>
      <c r="DA342" s="58"/>
      <c r="DB342" s="58"/>
      <c r="DC342" s="58"/>
      <c r="DD342" s="58"/>
      <c r="DE342" s="58"/>
      <c r="DF342" s="58"/>
      <c r="DG342" s="58"/>
      <c r="DH342" s="58"/>
      <c r="DI342" s="58"/>
      <c r="DJ342" s="58"/>
      <c r="DK342" s="58"/>
      <c r="DL342" s="58"/>
      <c r="DM342" s="58"/>
      <c r="DN342" s="58"/>
      <c r="DO342" s="58"/>
      <c r="DP342" s="58"/>
      <c r="DQ342" s="58"/>
      <c r="DR342" s="58"/>
      <c r="DS342" s="58"/>
      <c r="DT342" s="58"/>
      <c r="DU342" s="58"/>
      <c r="DV342" s="58"/>
      <c r="DW342" s="58"/>
      <c r="DX342" s="58"/>
      <c r="DY342" s="58"/>
      <c r="DZ342" s="58"/>
      <c r="EA342" s="58"/>
      <c r="EB342" s="58"/>
      <c r="EC342" s="58"/>
      <c r="ED342" s="58"/>
      <c r="EE342" s="58"/>
      <c r="EF342" s="58"/>
      <c r="EG342" s="58"/>
      <c r="EH342" s="58"/>
      <c r="EI342" s="58"/>
      <c r="EJ342" s="58"/>
      <c r="EK342" s="58"/>
      <c r="EL342" s="58"/>
      <c r="EM342" s="58"/>
      <c r="EN342" s="58"/>
    </row>
    <row r="343" spans="1:144" outlineLevel="1" x14ac:dyDescent="0.2">
      <c r="A343" s="16">
        <v>152</v>
      </c>
      <c r="B343" s="16">
        <v>0</v>
      </c>
      <c r="C343" s="1">
        <v>1.1644477731097548E-5</v>
      </c>
      <c r="D343" s="1">
        <f t="shared" si="31"/>
        <v>-1.1644477731097548E-5</v>
      </c>
      <c r="E343" s="1">
        <f t="shared" si="32"/>
        <v>2.3289091056989192E-5</v>
      </c>
      <c r="F343" s="1">
        <f t="shared" si="33"/>
        <v>-4.8258772318604615E-3</v>
      </c>
      <c r="G343" s="1">
        <f t="shared" si="34"/>
        <v>-3.4124204498476025E-3</v>
      </c>
      <c r="H343" s="1">
        <v>9.3211579330645657E-5</v>
      </c>
      <c r="I343" s="1">
        <f t="shared" si="35"/>
        <v>1.0855139813338867E-9</v>
      </c>
      <c r="J343" s="1">
        <f t="shared" si="36"/>
        <v>-3.4125794995163773E-3</v>
      </c>
      <c r="AQ343" s="58"/>
      <c r="AR343" s="58"/>
      <c r="AS343" s="58"/>
      <c r="AT343" s="58"/>
      <c r="AU343" s="58"/>
      <c r="AV343" s="58"/>
      <c r="AW343" s="58"/>
      <c r="AX343" s="71"/>
      <c r="AY343" s="58"/>
      <c r="AZ343" s="58"/>
      <c r="BA343" s="58"/>
      <c r="BB343" s="58">
        <f t="shared" si="37"/>
        <v>1</v>
      </c>
      <c r="BC343" s="58">
        <f t="shared" si="38"/>
        <v>1.1644477731097548E-5</v>
      </c>
      <c r="BD343" s="58" t="e">
        <f t="shared" si="39"/>
        <v>#N/A</v>
      </c>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c r="CB343" s="58"/>
      <c r="CC343" s="58"/>
      <c r="CD343" s="58"/>
      <c r="CE343" s="58"/>
      <c r="CF343" s="58"/>
      <c r="CG343" s="58"/>
      <c r="CH343" s="58"/>
      <c r="CI343" s="58"/>
      <c r="CJ343" s="58"/>
      <c r="CK343" s="58"/>
      <c r="CL343" s="58"/>
      <c r="CM343" s="58"/>
      <c r="CN343" s="58"/>
      <c r="CO343" s="58"/>
      <c r="CP343" s="58"/>
      <c r="CQ343" s="58"/>
      <c r="CR343" s="58"/>
      <c r="CS343" s="58"/>
      <c r="CT343" s="58"/>
      <c r="CU343" s="58"/>
      <c r="CV343" s="58"/>
      <c r="CW343" s="58"/>
      <c r="CX343" s="58"/>
      <c r="CY343" s="58"/>
      <c r="CZ343" s="58"/>
      <c r="DA343" s="58"/>
      <c r="DB343" s="58"/>
      <c r="DC343" s="58"/>
      <c r="DD343" s="58"/>
      <c r="DE343" s="58"/>
      <c r="DF343" s="58"/>
      <c r="DG343" s="58"/>
      <c r="DH343" s="58"/>
      <c r="DI343" s="58"/>
      <c r="DJ343" s="58"/>
      <c r="DK343" s="58"/>
      <c r="DL343" s="58"/>
      <c r="DM343" s="58"/>
      <c r="DN343" s="58"/>
      <c r="DO343" s="58"/>
      <c r="DP343" s="58"/>
      <c r="DQ343" s="58"/>
      <c r="DR343" s="58"/>
      <c r="DS343" s="58"/>
      <c r="DT343" s="58"/>
      <c r="DU343" s="58"/>
      <c r="DV343" s="58"/>
      <c r="DW343" s="58"/>
      <c r="DX343" s="58"/>
      <c r="DY343" s="58"/>
      <c r="DZ343" s="58"/>
      <c r="EA343" s="58"/>
      <c r="EB343" s="58"/>
      <c r="EC343" s="58"/>
      <c r="ED343" s="58"/>
      <c r="EE343" s="58"/>
      <c r="EF343" s="58"/>
      <c r="EG343" s="58"/>
      <c r="EH343" s="58"/>
      <c r="EI343" s="58"/>
      <c r="EJ343" s="58"/>
      <c r="EK343" s="58"/>
      <c r="EL343" s="58"/>
      <c r="EM343" s="58"/>
      <c r="EN343" s="58"/>
    </row>
    <row r="344" spans="1:144" outlineLevel="1" x14ac:dyDescent="0.2">
      <c r="A344" s="16">
        <v>153</v>
      </c>
      <c r="B344" s="16">
        <v>0</v>
      </c>
      <c r="C344" s="1">
        <v>1.7524458770219174E-3</v>
      </c>
      <c r="D344" s="1">
        <f t="shared" si="31"/>
        <v>-1.7524458770219174E-3</v>
      </c>
      <c r="E344" s="1">
        <f t="shared" si="32"/>
        <v>3.5079664132366753E-3</v>
      </c>
      <c r="F344" s="1">
        <f t="shared" si="33"/>
        <v>-5.9228088043061761E-2</v>
      </c>
      <c r="G344" s="1">
        <f t="shared" si="34"/>
        <v>-4.1898953864025437E-2</v>
      </c>
      <c r="H344" s="1">
        <v>1.0162660966847054E-2</v>
      </c>
      <c r="I344" s="1">
        <f t="shared" si="35"/>
        <v>1.8023949598365435E-5</v>
      </c>
      <c r="J344" s="1">
        <f t="shared" si="36"/>
        <v>-4.2113492903083895E-2</v>
      </c>
      <c r="AQ344" s="58"/>
      <c r="AR344" s="58"/>
      <c r="AS344" s="58"/>
      <c r="AT344" s="58"/>
      <c r="AU344" s="58"/>
      <c r="AV344" s="58"/>
      <c r="AW344" s="58"/>
      <c r="AX344" s="71"/>
      <c r="AY344" s="58"/>
      <c r="AZ344" s="58"/>
      <c r="BA344" s="58"/>
      <c r="BB344" s="58">
        <f t="shared" si="37"/>
        <v>1</v>
      </c>
      <c r="BC344" s="58">
        <f t="shared" si="38"/>
        <v>1.7524458770219174E-3</v>
      </c>
      <c r="BD344" s="58" t="e">
        <f t="shared" si="39"/>
        <v>#N/A</v>
      </c>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c r="CH344" s="58"/>
      <c r="CI344" s="58"/>
      <c r="CJ344" s="58"/>
      <c r="CK344" s="58"/>
      <c r="CL344" s="58"/>
      <c r="CM344" s="58"/>
      <c r="CN344" s="58"/>
      <c r="CO344" s="58"/>
      <c r="CP344" s="58"/>
      <c r="CQ344" s="58"/>
      <c r="CR344" s="58"/>
      <c r="CS344" s="58"/>
      <c r="CT344" s="58"/>
      <c r="CU344" s="58"/>
      <c r="CV344" s="58"/>
      <c r="CW344" s="58"/>
      <c r="CX344" s="58"/>
      <c r="CY344" s="58"/>
      <c r="CZ344" s="58"/>
      <c r="DA344" s="58"/>
      <c r="DB344" s="58"/>
      <c r="DC344" s="58"/>
      <c r="DD344" s="58"/>
      <c r="DE344" s="58"/>
      <c r="DF344" s="58"/>
      <c r="DG344" s="58"/>
      <c r="DH344" s="58"/>
      <c r="DI344" s="58"/>
      <c r="DJ344" s="58"/>
      <c r="DK344" s="58"/>
      <c r="DL344" s="58"/>
      <c r="DM344" s="58"/>
      <c r="DN344" s="58"/>
      <c r="DO344" s="58"/>
      <c r="DP344" s="58"/>
      <c r="DQ344" s="58"/>
      <c r="DR344" s="58"/>
      <c r="DS344" s="58"/>
      <c r="DT344" s="58"/>
      <c r="DU344" s="58"/>
      <c r="DV344" s="58"/>
      <c r="DW344" s="58"/>
      <c r="DX344" s="58"/>
      <c r="DY344" s="58"/>
      <c r="DZ344" s="58"/>
      <c r="EA344" s="58"/>
      <c r="EB344" s="58"/>
      <c r="EC344" s="58"/>
      <c r="ED344" s="58"/>
      <c r="EE344" s="58"/>
      <c r="EF344" s="58"/>
      <c r="EG344" s="58"/>
      <c r="EH344" s="58"/>
      <c r="EI344" s="58"/>
      <c r="EJ344" s="58"/>
      <c r="EK344" s="58"/>
      <c r="EL344" s="58"/>
      <c r="EM344" s="58"/>
      <c r="EN344" s="58"/>
    </row>
    <row r="345" spans="1:144" outlineLevel="1" x14ac:dyDescent="0.2">
      <c r="A345" s="16">
        <v>154</v>
      </c>
      <c r="B345" s="16">
        <v>0</v>
      </c>
      <c r="C345" s="1">
        <v>6.2048558703415563E-5</v>
      </c>
      <c r="D345" s="1">
        <f t="shared" si="31"/>
        <v>-6.2048558703415563E-5</v>
      </c>
      <c r="E345" s="1">
        <f t="shared" si="32"/>
        <v>1.2410096758950332E-4</v>
      </c>
      <c r="F345" s="1">
        <f t="shared" si="33"/>
        <v>-1.1140061381765511E-2</v>
      </c>
      <c r="G345" s="1">
        <f t="shared" si="34"/>
        <v>-7.877335143686345E-3</v>
      </c>
      <c r="H345" s="1">
        <v>4.3158038339511815E-4</v>
      </c>
      <c r="I345" s="1">
        <f t="shared" si="35"/>
        <v>2.6792165425144116E-8</v>
      </c>
      <c r="J345" s="1">
        <f t="shared" si="36"/>
        <v>-7.8790355457620011E-3</v>
      </c>
      <c r="AQ345" s="58"/>
      <c r="AR345" s="58"/>
      <c r="AS345" s="58"/>
      <c r="AT345" s="58"/>
      <c r="AU345" s="58"/>
      <c r="AV345" s="58"/>
      <c r="AW345" s="58"/>
      <c r="AX345" s="71"/>
      <c r="AY345" s="58"/>
      <c r="AZ345" s="58"/>
      <c r="BA345" s="58"/>
      <c r="BB345" s="58">
        <f t="shared" si="37"/>
        <v>1</v>
      </c>
      <c r="BC345" s="58">
        <f t="shared" si="38"/>
        <v>6.2048558703415563E-5</v>
      </c>
      <c r="BD345" s="58" t="e">
        <f t="shared" si="39"/>
        <v>#N/A</v>
      </c>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c r="CH345" s="58"/>
      <c r="CI345" s="58"/>
      <c r="CJ345" s="58"/>
      <c r="CK345" s="58"/>
      <c r="CL345" s="58"/>
      <c r="CM345" s="58"/>
      <c r="CN345" s="58"/>
      <c r="CO345" s="58"/>
      <c r="CP345" s="58"/>
      <c r="CQ345" s="58"/>
      <c r="CR345" s="58"/>
      <c r="CS345" s="58"/>
      <c r="CT345" s="58"/>
      <c r="CU345" s="58"/>
      <c r="CV345" s="58"/>
      <c r="CW345" s="58"/>
      <c r="CX345" s="58"/>
      <c r="CY345" s="58"/>
      <c r="CZ345" s="58"/>
      <c r="DA345" s="58"/>
      <c r="DB345" s="58"/>
      <c r="DC345" s="58"/>
      <c r="DD345" s="58"/>
      <c r="DE345" s="58"/>
      <c r="DF345" s="58"/>
      <c r="DG345" s="58"/>
      <c r="DH345" s="58"/>
      <c r="DI345" s="58"/>
      <c r="DJ345" s="58"/>
      <c r="DK345" s="58"/>
      <c r="DL345" s="58"/>
      <c r="DM345" s="58"/>
      <c r="DN345" s="58"/>
      <c r="DO345" s="58"/>
      <c r="DP345" s="58"/>
      <c r="DQ345" s="58"/>
      <c r="DR345" s="58"/>
      <c r="DS345" s="58"/>
      <c r="DT345" s="58"/>
      <c r="DU345" s="58"/>
      <c r="DV345" s="58"/>
      <c r="DW345" s="58"/>
      <c r="DX345" s="58"/>
      <c r="DY345" s="58"/>
      <c r="DZ345" s="58"/>
      <c r="EA345" s="58"/>
      <c r="EB345" s="58"/>
      <c r="EC345" s="58"/>
      <c r="ED345" s="58"/>
      <c r="EE345" s="58"/>
      <c r="EF345" s="58"/>
      <c r="EG345" s="58"/>
      <c r="EH345" s="58"/>
      <c r="EI345" s="58"/>
      <c r="EJ345" s="58"/>
      <c r="EK345" s="58"/>
      <c r="EL345" s="58"/>
      <c r="EM345" s="58"/>
      <c r="EN345" s="58"/>
    </row>
    <row r="346" spans="1:144" outlineLevel="1" x14ac:dyDescent="0.2">
      <c r="A346" s="16">
        <v>155</v>
      </c>
      <c r="B346" s="16">
        <v>0</v>
      </c>
      <c r="C346" s="1">
        <v>1.9197306762536538E-2</v>
      </c>
      <c r="D346" s="1">
        <f t="shared" si="31"/>
        <v>-1.9197306762536538E-2</v>
      </c>
      <c r="E346" s="1">
        <f t="shared" si="32"/>
        <v>3.8767935688133567E-2</v>
      </c>
      <c r="F346" s="1">
        <f t="shared" si="33"/>
        <v>-0.19689574827337833</v>
      </c>
      <c r="G346" s="1">
        <f t="shared" si="34"/>
        <v>-0.1399037409685574</v>
      </c>
      <c r="H346" s="1">
        <v>3.4311180949384082E-2</v>
      </c>
      <c r="I346" s="1">
        <f t="shared" si="35"/>
        <v>6.954359190944222E-4</v>
      </c>
      <c r="J346" s="1">
        <f t="shared" si="36"/>
        <v>-0.14236745645017201</v>
      </c>
      <c r="AQ346" s="58"/>
      <c r="AR346" s="58"/>
      <c r="AS346" s="58"/>
      <c r="AT346" s="58"/>
      <c r="AU346" s="58"/>
      <c r="AV346" s="58"/>
      <c r="AW346" s="58"/>
      <c r="AX346" s="71"/>
      <c r="AY346" s="58"/>
      <c r="AZ346" s="58"/>
      <c r="BA346" s="58"/>
      <c r="BB346" s="58">
        <f t="shared" si="37"/>
        <v>1</v>
      </c>
      <c r="BC346" s="58">
        <f t="shared" si="38"/>
        <v>1.9197306762536538E-2</v>
      </c>
      <c r="BD346" s="58" t="e">
        <f t="shared" si="39"/>
        <v>#N/A</v>
      </c>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c r="CH346" s="58"/>
      <c r="CI346" s="58"/>
      <c r="CJ346" s="58"/>
      <c r="CK346" s="58"/>
      <c r="CL346" s="58"/>
      <c r="CM346" s="58"/>
      <c r="CN346" s="58"/>
      <c r="CO346" s="58"/>
      <c r="CP346" s="58"/>
      <c r="CQ346" s="58"/>
      <c r="CR346" s="58"/>
      <c r="CS346" s="58"/>
      <c r="CT346" s="58"/>
      <c r="CU346" s="58"/>
      <c r="CV346" s="58"/>
      <c r="CW346" s="58"/>
      <c r="CX346" s="58"/>
      <c r="CY346" s="58"/>
      <c r="CZ346" s="58"/>
      <c r="DA346" s="58"/>
      <c r="DB346" s="58"/>
      <c r="DC346" s="58"/>
      <c r="DD346" s="58"/>
      <c r="DE346" s="58"/>
      <c r="DF346" s="58"/>
      <c r="DG346" s="58"/>
      <c r="DH346" s="58"/>
      <c r="DI346" s="58"/>
      <c r="DJ346" s="58"/>
      <c r="DK346" s="58"/>
      <c r="DL346" s="58"/>
      <c r="DM346" s="58"/>
      <c r="DN346" s="58"/>
      <c r="DO346" s="58"/>
      <c r="DP346" s="58"/>
      <c r="DQ346" s="58"/>
      <c r="DR346" s="58"/>
      <c r="DS346" s="58"/>
      <c r="DT346" s="58"/>
      <c r="DU346" s="58"/>
      <c r="DV346" s="58"/>
      <c r="DW346" s="58"/>
      <c r="DX346" s="58"/>
      <c r="DY346" s="58"/>
      <c r="DZ346" s="58"/>
      <c r="EA346" s="58"/>
      <c r="EB346" s="58"/>
      <c r="EC346" s="58"/>
      <c r="ED346" s="58"/>
      <c r="EE346" s="58"/>
      <c r="EF346" s="58"/>
      <c r="EG346" s="58"/>
      <c r="EH346" s="58"/>
      <c r="EI346" s="58"/>
      <c r="EJ346" s="58"/>
      <c r="EK346" s="58"/>
      <c r="EL346" s="58"/>
      <c r="EM346" s="58"/>
      <c r="EN346" s="58"/>
    </row>
    <row r="347" spans="1:144" outlineLevel="1" x14ac:dyDescent="0.2">
      <c r="A347" s="16">
        <v>156</v>
      </c>
      <c r="B347" s="16">
        <v>0</v>
      </c>
      <c r="C347" s="1">
        <v>0.50796696293937693</v>
      </c>
      <c r="D347" s="1">
        <f t="shared" si="31"/>
        <v>-0.50796696293937693</v>
      </c>
      <c r="E347" s="1">
        <f t="shared" si="32"/>
        <v>1.4184188324939742</v>
      </c>
      <c r="F347" s="1">
        <f t="shared" si="33"/>
        <v>-1.1909739008450078</v>
      </c>
      <c r="G347" s="1">
        <f t="shared" si="34"/>
        <v>-1.0160629181707896</v>
      </c>
      <c r="H347" s="1">
        <v>0.40273465532628228</v>
      </c>
      <c r="I347" s="1">
        <f t="shared" si="35"/>
        <v>0.69613407036711816</v>
      </c>
      <c r="J347" s="1">
        <f t="shared" si="36"/>
        <v>-1.3147311223397957</v>
      </c>
      <c r="AQ347" s="58"/>
      <c r="AR347" s="58"/>
      <c r="AS347" s="58"/>
      <c r="AT347" s="58"/>
      <c r="AU347" s="58"/>
      <c r="AV347" s="58"/>
      <c r="AW347" s="58"/>
      <c r="AX347" s="71"/>
      <c r="AY347" s="58"/>
      <c r="AZ347" s="58"/>
      <c r="BA347" s="58"/>
      <c r="BB347" s="58">
        <f t="shared" si="37"/>
        <v>1</v>
      </c>
      <c r="BC347" s="58">
        <f t="shared" si="38"/>
        <v>0.50796696293937693</v>
      </c>
      <c r="BD347" s="58" t="e">
        <f t="shared" si="39"/>
        <v>#N/A</v>
      </c>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c r="CB347" s="58"/>
      <c r="CC347" s="58"/>
      <c r="CD347" s="58"/>
      <c r="CE347" s="58"/>
      <c r="CF347" s="58"/>
      <c r="CG347" s="58"/>
      <c r="CH347" s="58"/>
      <c r="CI347" s="58"/>
      <c r="CJ347" s="58"/>
      <c r="CK347" s="58"/>
      <c r="CL347" s="58"/>
      <c r="CM347" s="58"/>
      <c r="CN347" s="58"/>
      <c r="CO347" s="58"/>
      <c r="CP347" s="58"/>
      <c r="CQ347" s="58"/>
      <c r="CR347" s="58"/>
      <c r="CS347" s="58"/>
      <c r="CT347" s="58"/>
      <c r="CU347" s="58"/>
      <c r="CV347" s="58"/>
      <c r="CW347" s="58"/>
      <c r="CX347" s="58"/>
      <c r="CY347" s="58"/>
      <c r="CZ347" s="58"/>
      <c r="DA347" s="58"/>
      <c r="DB347" s="58"/>
      <c r="DC347" s="58"/>
      <c r="DD347" s="58"/>
      <c r="DE347" s="58"/>
      <c r="DF347" s="58"/>
      <c r="DG347" s="58"/>
      <c r="DH347" s="58"/>
      <c r="DI347" s="58"/>
      <c r="DJ347" s="58"/>
      <c r="DK347" s="58"/>
      <c r="DL347" s="58"/>
      <c r="DM347" s="58"/>
      <c r="DN347" s="58"/>
      <c r="DO347" s="58"/>
      <c r="DP347" s="58"/>
      <c r="DQ347" s="58"/>
      <c r="DR347" s="58"/>
      <c r="DS347" s="58"/>
      <c r="DT347" s="58"/>
      <c r="DU347" s="58"/>
      <c r="DV347" s="58"/>
      <c r="DW347" s="58"/>
      <c r="DX347" s="58"/>
      <c r="DY347" s="58"/>
      <c r="DZ347" s="58"/>
      <c r="EA347" s="58"/>
      <c r="EB347" s="58"/>
      <c r="EC347" s="58"/>
      <c r="ED347" s="58"/>
      <c r="EE347" s="58"/>
      <c r="EF347" s="58"/>
      <c r="EG347" s="58"/>
      <c r="EH347" s="58"/>
      <c r="EI347" s="58"/>
      <c r="EJ347" s="58"/>
      <c r="EK347" s="58"/>
      <c r="EL347" s="58"/>
      <c r="EM347" s="58"/>
      <c r="EN347" s="58"/>
    </row>
    <row r="348" spans="1:144" outlineLevel="1" x14ac:dyDescent="0.2">
      <c r="A348" s="16">
        <v>157</v>
      </c>
      <c r="B348" s="16">
        <v>0</v>
      </c>
      <c r="C348" s="1">
        <v>5.6560949724950578E-8</v>
      </c>
      <c r="D348" s="1">
        <f t="shared" si="31"/>
        <v>-5.6560949724950578E-8</v>
      </c>
      <c r="E348" s="1">
        <f t="shared" si="32"/>
        <v>1.1312190242137556E-7</v>
      </c>
      <c r="F348" s="1">
        <f t="shared" si="33"/>
        <v>-3.3633599632120192E-4</v>
      </c>
      <c r="G348" s="1">
        <f t="shared" si="34"/>
        <v>-2.3782546735808549E-4</v>
      </c>
      <c r="H348" s="1">
        <v>1.0494125696368115E-6</v>
      </c>
      <c r="I348" s="1">
        <f t="shared" si="35"/>
        <v>5.9355837237939569E-14</v>
      </c>
      <c r="J348" s="1">
        <f t="shared" si="36"/>
        <v>-2.3782559214670111E-4</v>
      </c>
      <c r="AQ348" s="58"/>
      <c r="AR348" s="58"/>
      <c r="AS348" s="58"/>
      <c r="AT348" s="58"/>
      <c r="AU348" s="58"/>
      <c r="AV348" s="58"/>
      <c r="AW348" s="58"/>
      <c r="AX348" s="71"/>
      <c r="AY348" s="58"/>
      <c r="AZ348" s="58"/>
      <c r="BA348" s="58"/>
      <c r="BB348" s="58">
        <f t="shared" si="37"/>
        <v>1</v>
      </c>
      <c r="BC348" s="58">
        <f t="shared" si="38"/>
        <v>5.6560949724950578E-8</v>
      </c>
      <c r="BD348" s="58" t="e">
        <f t="shared" si="39"/>
        <v>#N/A</v>
      </c>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c r="CB348" s="58"/>
      <c r="CC348" s="58"/>
      <c r="CD348" s="58"/>
      <c r="CE348" s="58"/>
      <c r="CF348" s="58"/>
      <c r="CG348" s="58"/>
      <c r="CH348" s="58"/>
      <c r="CI348" s="58"/>
      <c r="CJ348" s="58"/>
      <c r="CK348" s="58"/>
      <c r="CL348" s="58"/>
      <c r="CM348" s="58"/>
      <c r="CN348" s="58"/>
      <c r="CO348" s="58"/>
      <c r="CP348" s="58"/>
      <c r="CQ348" s="58"/>
      <c r="CR348" s="58"/>
      <c r="CS348" s="58"/>
      <c r="CT348" s="58"/>
      <c r="CU348" s="58"/>
      <c r="CV348" s="58"/>
      <c r="CW348" s="58"/>
      <c r="CX348" s="58"/>
      <c r="CY348" s="58"/>
      <c r="CZ348" s="58"/>
      <c r="DA348" s="58"/>
      <c r="DB348" s="58"/>
      <c r="DC348" s="58"/>
      <c r="DD348" s="58"/>
      <c r="DE348" s="58"/>
      <c r="DF348" s="58"/>
      <c r="DG348" s="58"/>
      <c r="DH348" s="58"/>
      <c r="DI348" s="58"/>
      <c r="DJ348" s="58"/>
      <c r="DK348" s="58"/>
      <c r="DL348" s="58"/>
      <c r="DM348" s="58"/>
      <c r="DN348" s="58"/>
      <c r="DO348" s="58"/>
      <c r="DP348" s="58"/>
      <c r="DQ348" s="58"/>
      <c r="DR348" s="58"/>
      <c r="DS348" s="58"/>
      <c r="DT348" s="58"/>
      <c r="DU348" s="58"/>
      <c r="DV348" s="58"/>
      <c r="DW348" s="58"/>
      <c r="DX348" s="58"/>
      <c r="DY348" s="58"/>
      <c r="DZ348" s="58"/>
      <c r="EA348" s="58"/>
      <c r="EB348" s="58"/>
      <c r="EC348" s="58"/>
      <c r="ED348" s="58"/>
      <c r="EE348" s="58"/>
      <c r="EF348" s="58"/>
      <c r="EG348" s="58"/>
      <c r="EH348" s="58"/>
      <c r="EI348" s="58"/>
      <c r="EJ348" s="58"/>
      <c r="EK348" s="58"/>
      <c r="EL348" s="58"/>
      <c r="EM348" s="58"/>
      <c r="EN348" s="58"/>
    </row>
    <row r="349" spans="1:144" outlineLevel="1" x14ac:dyDescent="0.2">
      <c r="A349" s="16">
        <v>158</v>
      </c>
      <c r="B349" s="16">
        <v>0</v>
      </c>
      <c r="C349" s="1">
        <v>2.5414635523981013E-2</v>
      </c>
      <c r="D349" s="1">
        <f t="shared" si="31"/>
        <v>-2.5414635523981013E-2</v>
      </c>
      <c r="E349" s="1">
        <f t="shared" si="32"/>
        <v>5.1486331280230814E-2</v>
      </c>
      <c r="F349" s="1">
        <f t="shared" si="33"/>
        <v>-0.22690599657177599</v>
      </c>
      <c r="G349" s="1">
        <f t="shared" si="34"/>
        <v>-0.16148493025895538</v>
      </c>
      <c r="H349" s="1">
        <v>4.6028641564580475E-2</v>
      </c>
      <c r="I349" s="1">
        <f t="shared" si="35"/>
        <v>1.2582206904443399E-3</v>
      </c>
      <c r="J349" s="1">
        <f t="shared" si="36"/>
        <v>-0.16533482207685116</v>
      </c>
      <c r="AQ349" s="58"/>
      <c r="AR349" s="58"/>
      <c r="AS349" s="58"/>
      <c r="AT349" s="58"/>
      <c r="AU349" s="58"/>
      <c r="AV349" s="58"/>
      <c r="AW349" s="58"/>
      <c r="AX349" s="71"/>
      <c r="AY349" s="58"/>
      <c r="AZ349" s="58"/>
      <c r="BA349" s="58"/>
      <c r="BB349" s="58">
        <f t="shared" si="37"/>
        <v>1</v>
      </c>
      <c r="BC349" s="58">
        <f t="shared" si="38"/>
        <v>2.5414635523981013E-2</v>
      </c>
      <c r="BD349" s="58" t="e">
        <f t="shared" si="39"/>
        <v>#N/A</v>
      </c>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c r="CB349" s="58"/>
      <c r="CC349" s="58"/>
      <c r="CD349" s="58"/>
      <c r="CE349" s="58"/>
      <c r="CF349" s="58"/>
      <c r="CG349" s="58"/>
      <c r="CH349" s="58"/>
      <c r="CI349" s="58"/>
      <c r="CJ349" s="58"/>
      <c r="CK349" s="58"/>
      <c r="CL349" s="58"/>
      <c r="CM349" s="58"/>
      <c r="CN349" s="58"/>
      <c r="CO349" s="58"/>
      <c r="CP349" s="58"/>
      <c r="CQ349" s="58"/>
      <c r="CR349" s="58"/>
      <c r="CS349" s="58"/>
      <c r="CT349" s="58"/>
      <c r="CU349" s="58"/>
      <c r="CV349" s="58"/>
      <c r="CW349" s="58"/>
      <c r="CX349" s="58"/>
      <c r="CY349" s="58"/>
      <c r="CZ349" s="58"/>
      <c r="DA349" s="58"/>
      <c r="DB349" s="58"/>
      <c r="DC349" s="58"/>
      <c r="DD349" s="58"/>
      <c r="DE349" s="58"/>
      <c r="DF349" s="58"/>
      <c r="DG349" s="58"/>
      <c r="DH349" s="58"/>
      <c r="DI349" s="58"/>
      <c r="DJ349" s="58"/>
      <c r="DK349" s="58"/>
      <c r="DL349" s="58"/>
      <c r="DM349" s="58"/>
      <c r="DN349" s="58"/>
      <c r="DO349" s="58"/>
      <c r="DP349" s="58"/>
      <c r="DQ349" s="58"/>
      <c r="DR349" s="58"/>
      <c r="DS349" s="58"/>
      <c r="DT349" s="58"/>
      <c r="DU349" s="58"/>
      <c r="DV349" s="58"/>
      <c r="DW349" s="58"/>
      <c r="DX349" s="58"/>
      <c r="DY349" s="58"/>
      <c r="DZ349" s="58"/>
      <c r="EA349" s="58"/>
      <c r="EB349" s="58"/>
      <c r="EC349" s="58"/>
      <c r="ED349" s="58"/>
      <c r="EE349" s="58"/>
      <c r="EF349" s="58"/>
      <c r="EG349" s="58"/>
      <c r="EH349" s="58"/>
      <c r="EI349" s="58"/>
      <c r="EJ349" s="58"/>
      <c r="EK349" s="58"/>
      <c r="EL349" s="58"/>
      <c r="EM349" s="58"/>
      <c r="EN349" s="58"/>
    </row>
    <row r="350" spans="1:144" outlineLevel="1" x14ac:dyDescent="0.2">
      <c r="A350" s="16">
        <v>159</v>
      </c>
      <c r="B350" s="16">
        <v>0</v>
      </c>
      <c r="C350" s="1">
        <v>4.425401336893639E-6</v>
      </c>
      <c r="D350" s="1">
        <f t="shared" si="31"/>
        <v>-4.425401336893639E-6</v>
      </c>
      <c r="E350" s="1">
        <f t="shared" si="32"/>
        <v>8.8508222582522584E-6</v>
      </c>
      <c r="F350" s="1">
        <f t="shared" si="33"/>
        <v>-2.975033152462718E-3</v>
      </c>
      <c r="G350" s="1">
        <f t="shared" si="34"/>
        <v>-2.1036684437328282E-3</v>
      </c>
      <c r="H350" s="1">
        <v>4.8102930653798628E-5</v>
      </c>
      <c r="I350" s="1">
        <f t="shared" si="35"/>
        <v>2.1288595612268375E-10</v>
      </c>
      <c r="J350" s="1">
        <f t="shared" si="36"/>
        <v>-2.1037190418669079E-3</v>
      </c>
      <c r="AQ350" s="58"/>
      <c r="AR350" s="58"/>
      <c r="AS350" s="58"/>
      <c r="AT350" s="58"/>
      <c r="AU350" s="58"/>
      <c r="AV350" s="58"/>
      <c r="AW350" s="58"/>
      <c r="AX350" s="71"/>
      <c r="AY350" s="58"/>
      <c r="AZ350" s="58"/>
      <c r="BA350" s="58"/>
      <c r="BB350" s="58">
        <f t="shared" si="37"/>
        <v>1</v>
      </c>
      <c r="BC350" s="58">
        <f t="shared" si="38"/>
        <v>4.425401336893639E-6</v>
      </c>
      <c r="BD350" s="58" t="e">
        <f t="shared" si="39"/>
        <v>#N/A</v>
      </c>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c r="CB350" s="58"/>
      <c r="CC350" s="58"/>
      <c r="CD350" s="58"/>
      <c r="CE350" s="58"/>
      <c r="CF350" s="58"/>
      <c r="CG350" s="58"/>
      <c r="CH350" s="58"/>
      <c r="CI350" s="58"/>
      <c r="CJ350" s="58"/>
      <c r="CK350" s="58"/>
      <c r="CL350" s="58"/>
      <c r="CM350" s="58"/>
      <c r="CN350" s="58"/>
      <c r="CO350" s="58"/>
      <c r="CP350" s="58"/>
      <c r="CQ350" s="58"/>
      <c r="CR350" s="58"/>
      <c r="CS350" s="58"/>
      <c r="CT350" s="58"/>
      <c r="CU350" s="58"/>
      <c r="CV350" s="58"/>
      <c r="CW350" s="58"/>
      <c r="CX350" s="58"/>
      <c r="CY350" s="58"/>
      <c r="CZ350" s="58"/>
      <c r="DA350" s="58"/>
      <c r="DB350" s="58"/>
      <c r="DC350" s="58"/>
      <c r="DD350" s="58"/>
      <c r="DE350" s="58"/>
      <c r="DF350" s="58"/>
      <c r="DG350" s="58"/>
      <c r="DH350" s="58"/>
      <c r="DI350" s="58"/>
      <c r="DJ350" s="58"/>
      <c r="DK350" s="58"/>
      <c r="DL350" s="58"/>
      <c r="DM350" s="58"/>
      <c r="DN350" s="58"/>
      <c r="DO350" s="58"/>
      <c r="DP350" s="58"/>
      <c r="DQ350" s="58"/>
      <c r="DR350" s="58"/>
      <c r="DS350" s="58"/>
      <c r="DT350" s="58"/>
      <c r="DU350" s="58"/>
      <c r="DV350" s="58"/>
      <c r="DW350" s="58"/>
      <c r="DX350" s="58"/>
      <c r="DY350" s="58"/>
      <c r="DZ350" s="58"/>
      <c r="EA350" s="58"/>
      <c r="EB350" s="58"/>
      <c r="EC350" s="58"/>
      <c r="ED350" s="58"/>
      <c r="EE350" s="58"/>
      <c r="EF350" s="58"/>
      <c r="EG350" s="58"/>
      <c r="EH350" s="58"/>
      <c r="EI350" s="58"/>
      <c r="EJ350" s="58"/>
      <c r="EK350" s="58"/>
      <c r="EL350" s="58"/>
      <c r="EM350" s="58"/>
      <c r="EN350" s="58"/>
    </row>
    <row r="351" spans="1:144" outlineLevel="1" x14ac:dyDescent="0.2">
      <c r="A351" s="16">
        <v>160</v>
      </c>
      <c r="B351" s="16">
        <v>0</v>
      </c>
      <c r="C351" s="1">
        <v>3.0632801327970342E-7</v>
      </c>
      <c r="D351" s="1">
        <f t="shared" si="31"/>
        <v>-3.0632801327970342E-7</v>
      </c>
      <c r="E351" s="1">
        <f t="shared" si="32"/>
        <v>6.1265612036814174E-7</v>
      </c>
      <c r="F351" s="1">
        <f t="shared" si="33"/>
        <v>-7.8272352741446435E-4</v>
      </c>
      <c r="G351" s="1">
        <f t="shared" si="34"/>
        <v>-5.5346915642751396E-4</v>
      </c>
      <c r="H351" s="1">
        <v>4.5890864235400185E-6</v>
      </c>
      <c r="I351" s="1">
        <f t="shared" si="35"/>
        <v>1.405772608729421E-12</v>
      </c>
      <c r="J351" s="1">
        <f t="shared" si="36"/>
        <v>-5.5347042639078078E-4</v>
      </c>
      <c r="AQ351" s="58"/>
      <c r="AR351" s="58"/>
      <c r="AS351" s="58"/>
      <c r="AT351" s="58"/>
      <c r="AU351" s="58"/>
      <c r="AV351" s="58"/>
      <c r="AW351" s="58"/>
      <c r="AX351" s="71"/>
      <c r="AY351" s="58"/>
      <c r="AZ351" s="58"/>
      <c r="BA351" s="58"/>
      <c r="BB351" s="58">
        <f t="shared" si="37"/>
        <v>1</v>
      </c>
      <c r="BC351" s="58">
        <f t="shared" si="38"/>
        <v>3.0632801327970342E-7</v>
      </c>
      <c r="BD351" s="58" t="e">
        <f t="shared" si="39"/>
        <v>#N/A</v>
      </c>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c r="CB351" s="58"/>
      <c r="CC351" s="58"/>
      <c r="CD351" s="58"/>
      <c r="CE351" s="58"/>
      <c r="CF351" s="58"/>
      <c r="CG351" s="58"/>
      <c r="CH351" s="58"/>
      <c r="CI351" s="58"/>
      <c r="CJ351" s="58"/>
      <c r="CK351" s="58"/>
      <c r="CL351" s="58"/>
      <c r="CM351" s="58"/>
      <c r="CN351" s="58"/>
      <c r="CO351" s="58"/>
      <c r="CP351" s="58"/>
      <c r="CQ351" s="58"/>
      <c r="CR351" s="58"/>
      <c r="CS351" s="58"/>
      <c r="CT351" s="58"/>
      <c r="CU351" s="58"/>
      <c r="CV351" s="58"/>
      <c r="CW351" s="58"/>
      <c r="CX351" s="58"/>
      <c r="CY351" s="58"/>
      <c r="CZ351" s="58"/>
      <c r="DA351" s="58"/>
      <c r="DB351" s="58"/>
      <c r="DC351" s="58"/>
      <c r="DD351" s="58"/>
      <c r="DE351" s="58"/>
      <c r="DF351" s="58"/>
      <c r="DG351" s="58"/>
      <c r="DH351" s="58"/>
      <c r="DI351" s="58"/>
      <c r="DJ351" s="58"/>
      <c r="DK351" s="58"/>
      <c r="DL351" s="58"/>
      <c r="DM351" s="58"/>
      <c r="DN351" s="58"/>
      <c r="DO351" s="58"/>
      <c r="DP351" s="58"/>
      <c r="DQ351" s="58"/>
      <c r="DR351" s="58"/>
      <c r="DS351" s="58"/>
      <c r="DT351" s="58"/>
      <c r="DU351" s="58"/>
      <c r="DV351" s="58"/>
      <c r="DW351" s="58"/>
      <c r="DX351" s="58"/>
      <c r="DY351" s="58"/>
      <c r="DZ351" s="58"/>
      <c r="EA351" s="58"/>
      <c r="EB351" s="58"/>
      <c r="EC351" s="58"/>
      <c r="ED351" s="58"/>
      <c r="EE351" s="58"/>
      <c r="EF351" s="58"/>
      <c r="EG351" s="58"/>
      <c r="EH351" s="58"/>
      <c r="EI351" s="58"/>
      <c r="EJ351" s="58"/>
      <c r="EK351" s="58"/>
      <c r="EL351" s="58"/>
      <c r="EM351" s="58"/>
      <c r="EN351" s="58"/>
    </row>
    <row r="352" spans="1:144" outlineLevel="1" x14ac:dyDescent="0.2">
      <c r="A352" s="16">
        <v>161</v>
      </c>
      <c r="B352" s="16">
        <v>0</v>
      </c>
      <c r="C352" s="1">
        <v>5.6821189953248842E-2</v>
      </c>
      <c r="D352" s="1">
        <f t="shared" si="31"/>
        <v>-5.6821189953248842E-2</v>
      </c>
      <c r="E352" s="1">
        <f t="shared" si="32"/>
        <v>0.11699879206943491</v>
      </c>
      <c r="F352" s="1">
        <f t="shared" si="33"/>
        <v>-0.34205086181653588</v>
      </c>
      <c r="G352" s="1">
        <f t="shared" si="34"/>
        <v>-0.245447235355439</v>
      </c>
      <c r="H352" s="1">
        <v>8.8180197055322124E-2</v>
      </c>
      <c r="I352" s="1">
        <f t="shared" si="35"/>
        <v>5.8261053628293809E-3</v>
      </c>
      <c r="J352" s="1">
        <f t="shared" si="36"/>
        <v>-0.25704172950409754</v>
      </c>
      <c r="AQ352" s="58"/>
      <c r="AR352" s="58"/>
      <c r="AS352" s="58"/>
      <c r="AT352" s="58"/>
      <c r="AU352" s="58"/>
      <c r="AV352" s="58"/>
      <c r="AW352" s="58"/>
      <c r="AX352" s="71"/>
      <c r="AY352" s="58"/>
      <c r="AZ352" s="58"/>
      <c r="BA352" s="58"/>
      <c r="BB352" s="58">
        <f t="shared" si="37"/>
        <v>1</v>
      </c>
      <c r="BC352" s="58">
        <f t="shared" si="38"/>
        <v>5.6821189953248842E-2</v>
      </c>
      <c r="BD352" s="58" t="e">
        <f t="shared" si="39"/>
        <v>#N/A</v>
      </c>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c r="CB352" s="58"/>
      <c r="CC352" s="58"/>
      <c r="CD352" s="58"/>
      <c r="CE352" s="58"/>
      <c r="CF352" s="58"/>
      <c r="CG352" s="58"/>
      <c r="CH352" s="58"/>
      <c r="CI352" s="58"/>
      <c r="CJ352" s="58"/>
      <c r="CK352" s="58"/>
      <c r="CL352" s="58"/>
      <c r="CM352" s="58"/>
      <c r="CN352" s="58"/>
      <c r="CO352" s="58"/>
      <c r="CP352" s="58"/>
      <c r="CQ352" s="58"/>
      <c r="CR352" s="58"/>
      <c r="CS352" s="58"/>
      <c r="CT352" s="58"/>
      <c r="CU352" s="58"/>
      <c r="CV352" s="58"/>
      <c r="CW352" s="58"/>
      <c r="CX352" s="58"/>
      <c r="CY352" s="58"/>
      <c r="CZ352" s="58"/>
      <c r="DA352" s="58"/>
      <c r="DB352" s="58"/>
      <c r="DC352" s="58"/>
      <c r="DD352" s="58"/>
      <c r="DE352" s="58"/>
      <c r="DF352" s="58"/>
      <c r="DG352" s="58"/>
      <c r="DH352" s="58"/>
      <c r="DI352" s="58"/>
      <c r="DJ352" s="58"/>
      <c r="DK352" s="58"/>
      <c r="DL352" s="58"/>
      <c r="DM352" s="58"/>
      <c r="DN352" s="58"/>
      <c r="DO352" s="58"/>
      <c r="DP352" s="58"/>
      <c r="DQ352" s="58"/>
      <c r="DR352" s="58"/>
      <c r="DS352" s="58"/>
      <c r="DT352" s="58"/>
      <c r="DU352" s="58"/>
      <c r="DV352" s="58"/>
      <c r="DW352" s="58"/>
      <c r="DX352" s="58"/>
      <c r="DY352" s="58"/>
      <c r="DZ352" s="58"/>
      <c r="EA352" s="58"/>
      <c r="EB352" s="58"/>
      <c r="EC352" s="58"/>
      <c r="ED352" s="58"/>
      <c r="EE352" s="58"/>
      <c r="EF352" s="58"/>
      <c r="EG352" s="58"/>
      <c r="EH352" s="58"/>
      <c r="EI352" s="58"/>
      <c r="EJ352" s="58"/>
      <c r="EK352" s="58"/>
      <c r="EL352" s="58"/>
      <c r="EM352" s="58"/>
      <c r="EN352" s="58"/>
    </row>
    <row r="353" spans="1:144" outlineLevel="1" x14ac:dyDescent="0.2">
      <c r="A353" s="16">
        <v>162</v>
      </c>
      <c r="B353" s="16">
        <v>0</v>
      </c>
      <c r="C353" s="1">
        <v>1.6687050450993068E-6</v>
      </c>
      <c r="D353" s="1">
        <f t="shared" si="31"/>
        <v>-1.6687050450993068E-6</v>
      </c>
      <c r="E353" s="1">
        <f t="shared" si="32"/>
        <v>3.3374128748052204E-6</v>
      </c>
      <c r="F353" s="1">
        <f t="shared" si="33"/>
        <v>-1.8268587451703048E-3</v>
      </c>
      <c r="G353" s="1">
        <f t="shared" si="34"/>
        <v>-1.2917847458769904E-3</v>
      </c>
      <c r="H353" s="1">
        <v>1.9157954506722803E-5</v>
      </c>
      <c r="I353" s="1">
        <f t="shared" si="35"/>
        <v>3.1969641158961709E-11</v>
      </c>
      <c r="J353" s="1">
        <f t="shared" si="36"/>
        <v>-1.2917971200314853E-3</v>
      </c>
      <c r="AQ353" s="58"/>
      <c r="AR353" s="58"/>
      <c r="AS353" s="58"/>
      <c r="AT353" s="58"/>
      <c r="AU353" s="58"/>
      <c r="AV353" s="58"/>
      <c r="AW353" s="58"/>
      <c r="AX353" s="71"/>
      <c r="AY353" s="58"/>
      <c r="AZ353" s="58"/>
      <c r="BA353" s="58"/>
      <c r="BB353" s="58">
        <f t="shared" si="37"/>
        <v>1</v>
      </c>
      <c r="BC353" s="58">
        <f t="shared" si="38"/>
        <v>1.6687050450993068E-6</v>
      </c>
      <c r="BD353" s="58" t="e">
        <f t="shared" si="39"/>
        <v>#N/A</v>
      </c>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c r="CB353" s="58"/>
      <c r="CC353" s="58"/>
      <c r="CD353" s="58"/>
      <c r="CE353" s="58"/>
      <c r="CF353" s="58"/>
      <c r="CG353" s="58"/>
      <c r="CH353" s="58"/>
      <c r="CI353" s="58"/>
      <c r="CJ353" s="58"/>
      <c r="CK353" s="58"/>
      <c r="CL353" s="58"/>
      <c r="CM353" s="58"/>
      <c r="CN353" s="58"/>
      <c r="CO353" s="58"/>
      <c r="CP353" s="58"/>
      <c r="CQ353" s="58"/>
      <c r="CR353" s="58"/>
      <c r="CS353" s="58"/>
      <c r="CT353" s="58"/>
      <c r="CU353" s="58"/>
      <c r="CV353" s="58"/>
      <c r="CW353" s="58"/>
      <c r="CX353" s="58"/>
      <c r="CY353" s="58"/>
      <c r="CZ353" s="58"/>
      <c r="DA353" s="58"/>
      <c r="DB353" s="58"/>
      <c r="DC353" s="58"/>
      <c r="DD353" s="58"/>
      <c r="DE353" s="58"/>
      <c r="DF353" s="58"/>
      <c r="DG353" s="58"/>
      <c r="DH353" s="58"/>
      <c r="DI353" s="58"/>
      <c r="DJ353" s="58"/>
      <c r="DK353" s="58"/>
      <c r="DL353" s="58"/>
      <c r="DM353" s="58"/>
      <c r="DN353" s="58"/>
      <c r="DO353" s="58"/>
      <c r="DP353" s="58"/>
      <c r="DQ353" s="58"/>
      <c r="DR353" s="58"/>
      <c r="DS353" s="58"/>
      <c r="DT353" s="58"/>
      <c r="DU353" s="58"/>
      <c r="DV353" s="58"/>
      <c r="DW353" s="58"/>
      <c r="DX353" s="58"/>
      <c r="DY353" s="58"/>
      <c r="DZ353" s="58"/>
      <c r="EA353" s="58"/>
      <c r="EB353" s="58"/>
      <c r="EC353" s="58"/>
      <c r="ED353" s="58"/>
      <c r="EE353" s="58"/>
      <c r="EF353" s="58"/>
      <c r="EG353" s="58"/>
      <c r="EH353" s="58"/>
      <c r="EI353" s="58"/>
      <c r="EJ353" s="58"/>
      <c r="EK353" s="58"/>
      <c r="EL353" s="58"/>
      <c r="EM353" s="58"/>
      <c r="EN353" s="58"/>
    </row>
    <row r="354" spans="1:144" outlineLevel="1" x14ac:dyDescent="0.2">
      <c r="A354" s="16">
        <v>163</v>
      </c>
      <c r="B354" s="16">
        <v>0</v>
      </c>
      <c r="C354" s="1">
        <v>5.2784883279856992E-5</v>
      </c>
      <c r="D354" s="1">
        <f t="shared" si="31"/>
        <v>-5.2784883279856992E-5</v>
      </c>
      <c r="E354" s="1">
        <f t="shared" si="32"/>
        <v>1.0557255290151382E-4</v>
      </c>
      <c r="F354" s="1">
        <f t="shared" si="33"/>
        <v>-1.027485050506886E-2</v>
      </c>
      <c r="G354" s="1">
        <f t="shared" si="34"/>
        <v>-7.2655123474424828E-3</v>
      </c>
      <c r="H354" s="1">
        <v>3.2305815580082529E-4</v>
      </c>
      <c r="I354" s="1">
        <f t="shared" si="35"/>
        <v>1.70589982614026E-8</v>
      </c>
      <c r="J354" s="1">
        <f t="shared" si="36"/>
        <v>-7.2666862233827451E-3</v>
      </c>
      <c r="AQ354" s="58"/>
      <c r="AR354" s="58"/>
      <c r="AS354" s="58"/>
      <c r="AT354" s="58"/>
      <c r="AU354" s="58"/>
      <c r="AV354" s="58"/>
      <c r="AW354" s="58"/>
      <c r="AX354" s="71"/>
      <c r="AY354" s="58"/>
      <c r="AZ354" s="58"/>
      <c r="BA354" s="58"/>
      <c r="BB354" s="58">
        <f t="shared" si="37"/>
        <v>1</v>
      </c>
      <c r="BC354" s="58">
        <f t="shared" si="38"/>
        <v>5.2784883279856992E-5</v>
      </c>
      <c r="BD354" s="58" t="e">
        <f t="shared" si="39"/>
        <v>#N/A</v>
      </c>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c r="CH354" s="58"/>
      <c r="CI354" s="58"/>
      <c r="CJ354" s="58"/>
      <c r="CK354" s="58"/>
      <c r="CL354" s="58"/>
      <c r="CM354" s="58"/>
      <c r="CN354" s="58"/>
      <c r="CO354" s="58"/>
      <c r="CP354" s="58"/>
      <c r="CQ354" s="58"/>
      <c r="CR354" s="58"/>
      <c r="CS354" s="58"/>
      <c r="CT354" s="58"/>
      <c r="CU354" s="58"/>
      <c r="CV354" s="58"/>
      <c r="CW354" s="58"/>
      <c r="CX354" s="58"/>
      <c r="CY354" s="58"/>
      <c r="CZ354" s="58"/>
      <c r="DA354" s="58"/>
      <c r="DB354" s="58"/>
      <c r="DC354" s="58"/>
      <c r="DD354" s="58"/>
      <c r="DE354" s="58"/>
      <c r="DF354" s="58"/>
      <c r="DG354" s="58"/>
      <c r="DH354" s="58"/>
      <c r="DI354" s="58"/>
      <c r="DJ354" s="58"/>
      <c r="DK354" s="58"/>
      <c r="DL354" s="58"/>
      <c r="DM354" s="58"/>
      <c r="DN354" s="58"/>
      <c r="DO354" s="58"/>
      <c r="DP354" s="58"/>
      <c r="DQ354" s="58"/>
      <c r="DR354" s="58"/>
      <c r="DS354" s="58"/>
      <c r="DT354" s="58"/>
      <c r="DU354" s="58"/>
      <c r="DV354" s="58"/>
      <c r="DW354" s="58"/>
      <c r="DX354" s="58"/>
      <c r="DY354" s="58"/>
      <c r="DZ354" s="58"/>
      <c r="EA354" s="58"/>
      <c r="EB354" s="58"/>
      <c r="EC354" s="58"/>
      <c r="ED354" s="58"/>
      <c r="EE354" s="58"/>
      <c r="EF354" s="58"/>
      <c r="EG354" s="58"/>
      <c r="EH354" s="58"/>
      <c r="EI354" s="58"/>
      <c r="EJ354" s="58"/>
      <c r="EK354" s="58"/>
      <c r="EL354" s="58"/>
      <c r="EM354" s="58"/>
      <c r="EN354" s="58"/>
    </row>
    <row r="355" spans="1:144" outlineLevel="1" x14ac:dyDescent="0.2">
      <c r="A355" s="16">
        <v>164</v>
      </c>
      <c r="B355" s="16">
        <v>0</v>
      </c>
      <c r="C355" s="1">
        <v>5.6969844109113224E-2</v>
      </c>
      <c r="D355" s="1">
        <f t="shared" si="31"/>
        <v>-5.6969844109113224E-2</v>
      </c>
      <c r="E355" s="1">
        <f t="shared" si="32"/>
        <v>0.11731403636920586</v>
      </c>
      <c r="F355" s="1">
        <f t="shared" si="33"/>
        <v>-0.34251136677372601</v>
      </c>
      <c r="G355" s="1">
        <f t="shared" si="34"/>
        <v>-0.24578746206465849</v>
      </c>
      <c r="H355" s="1">
        <v>0.12732529885524935</v>
      </c>
      <c r="I355" s="1">
        <f t="shared" si="35"/>
        <v>8.8141770244990654E-3</v>
      </c>
      <c r="J355" s="1">
        <f t="shared" si="36"/>
        <v>-0.26310768429045361</v>
      </c>
      <c r="AQ355" s="58"/>
      <c r="AR355" s="58"/>
      <c r="AS355" s="58"/>
      <c r="AT355" s="58"/>
      <c r="AU355" s="58"/>
      <c r="AV355" s="58"/>
      <c r="AW355" s="58"/>
      <c r="AX355" s="71"/>
      <c r="AY355" s="58"/>
      <c r="AZ355" s="58"/>
      <c r="BA355" s="58"/>
      <c r="BB355" s="58">
        <f t="shared" si="37"/>
        <v>1</v>
      </c>
      <c r="BC355" s="58">
        <f t="shared" si="38"/>
        <v>5.6969844109113224E-2</v>
      </c>
      <c r="BD355" s="58" t="e">
        <f t="shared" si="39"/>
        <v>#N/A</v>
      </c>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c r="CB355" s="58"/>
      <c r="CC355" s="58"/>
      <c r="CD355" s="58"/>
      <c r="CE355" s="58"/>
      <c r="CF355" s="58"/>
      <c r="CG355" s="58"/>
      <c r="CH355" s="58"/>
      <c r="CI355" s="58"/>
      <c r="CJ355" s="58"/>
      <c r="CK355" s="58"/>
      <c r="CL355" s="58"/>
      <c r="CM355" s="58"/>
      <c r="CN355" s="58"/>
      <c r="CO355" s="58"/>
      <c r="CP355" s="58"/>
      <c r="CQ355" s="58"/>
      <c r="CR355" s="58"/>
      <c r="CS355" s="58"/>
      <c r="CT355" s="58"/>
      <c r="CU355" s="58"/>
      <c r="CV355" s="58"/>
      <c r="CW355" s="58"/>
      <c r="CX355" s="58"/>
      <c r="CY355" s="58"/>
      <c r="CZ355" s="58"/>
      <c r="DA355" s="58"/>
      <c r="DB355" s="58"/>
      <c r="DC355" s="58"/>
      <c r="DD355" s="58"/>
      <c r="DE355" s="58"/>
      <c r="DF355" s="58"/>
      <c r="DG355" s="58"/>
      <c r="DH355" s="58"/>
      <c r="DI355" s="58"/>
      <c r="DJ355" s="58"/>
      <c r="DK355" s="58"/>
      <c r="DL355" s="58"/>
      <c r="DM355" s="58"/>
      <c r="DN355" s="58"/>
      <c r="DO355" s="58"/>
      <c r="DP355" s="58"/>
      <c r="DQ355" s="58"/>
      <c r="DR355" s="58"/>
      <c r="DS355" s="58"/>
      <c r="DT355" s="58"/>
      <c r="DU355" s="58"/>
      <c r="DV355" s="58"/>
      <c r="DW355" s="58"/>
      <c r="DX355" s="58"/>
      <c r="DY355" s="58"/>
      <c r="DZ355" s="58"/>
      <c r="EA355" s="58"/>
      <c r="EB355" s="58"/>
      <c r="EC355" s="58"/>
      <c r="ED355" s="58"/>
      <c r="EE355" s="58"/>
      <c r="EF355" s="58"/>
      <c r="EG355" s="58"/>
      <c r="EH355" s="58"/>
      <c r="EI355" s="58"/>
      <c r="EJ355" s="58"/>
      <c r="EK355" s="58"/>
      <c r="EL355" s="58"/>
      <c r="EM355" s="58"/>
      <c r="EN355" s="58"/>
    </row>
    <row r="356" spans="1:144" outlineLevel="1" x14ac:dyDescent="0.2">
      <c r="A356" s="16">
        <v>165</v>
      </c>
      <c r="B356" s="16">
        <v>0</v>
      </c>
      <c r="C356" s="1">
        <v>2.9813270128104707E-5</v>
      </c>
      <c r="D356" s="1">
        <f t="shared" si="31"/>
        <v>-2.9813270128104707E-5</v>
      </c>
      <c r="E356" s="1">
        <f t="shared" si="32"/>
        <v>5.9627429104829825E-5</v>
      </c>
      <c r="F356" s="1">
        <f t="shared" si="33"/>
        <v>-7.7218798944835854E-3</v>
      </c>
      <c r="G356" s="1">
        <f t="shared" si="34"/>
        <v>-5.4602343343193782E-3</v>
      </c>
      <c r="H356" s="1">
        <v>2.4811781848597866E-4</v>
      </c>
      <c r="I356" s="1">
        <f t="shared" si="35"/>
        <v>7.3992599757647032E-9</v>
      </c>
      <c r="J356" s="1">
        <f t="shared" si="36"/>
        <v>-5.4609118511157045E-3</v>
      </c>
      <c r="AQ356" s="58"/>
      <c r="AR356" s="58"/>
      <c r="AS356" s="58"/>
      <c r="AT356" s="58"/>
      <c r="AU356" s="58"/>
      <c r="AV356" s="58"/>
      <c r="AW356" s="58"/>
      <c r="AX356" s="71"/>
      <c r="AY356" s="58"/>
      <c r="AZ356" s="58"/>
      <c r="BA356" s="58"/>
      <c r="BB356" s="58">
        <f t="shared" si="37"/>
        <v>1</v>
      </c>
      <c r="BC356" s="58">
        <f t="shared" si="38"/>
        <v>2.9813270128104707E-5</v>
      </c>
      <c r="BD356" s="58" t="e">
        <f t="shared" si="39"/>
        <v>#N/A</v>
      </c>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c r="CB356" s="58"/>
      <c r="CC356" s="58"/>
      <c r="CD356" s="58"/>
      <c r="CE356" s="58"/>
      <c r="CF356" s="58"/>
      <c r="CG356" s="58"/>
      <c r="CH356" s="58"/>
      <c r="CI356" s="58"/>
      <c r="CJ356" s="58"/>
      <c r="CK356" s="58"/>
      <c r="CL356" s="58"/>
      <c r="CM356" s="58"/>
      <c r="CN356" s="58"/>
      <c r="CO356" s="58"/>
      <c r="CP356" s="58"/>
      <c r="CQ356" s="58"/>
      <c r="CR356" s="58"/>
      <c r="CS356" s="58"/>
      <c r="CT356" s="58"/>
      <c r="CU356" s="58"/>
      <c r="CV356" s="58"/>
      <c r="CW356" s="58"/>
      <c r="CX356" s="58"/>
      <c r="CY356" s="58"/>
      <c r="CZ356" s="58"/>
      <c r="DA356" s="58"/>
      <c r="DB356" s="58"/>
      <c r="DC356" s="58"/>
      <c r="DD356" s="58"/>
      <c r="DE356" s="58"/>
      <c r="DF356" s="58"/>
      <c r="DG356" s="58"/>
      <c r="DH356" s="58"/>
      <c r="DI356" s="58"/>
      <c r="DJ356" s="58"/>
      <c r="DK356" s="58"/>
      <c r="DL356" s="58"/>
      <c r="DM356" s="58"/>
      <c r="DN356" s="58"/>
      <c r="DO356" s="58"/>
      <c r="DP356" s="58"/>
      <c r="DQ356" s="58"/>
      <c r="DR356" s="58"/>
      <c r="DS356" s="58"/>
      <c r="DT356" s="58"/>
      <c r="DU356" s="58"/>
      <c r="DV356" s="58"/>
      <c r="DW356" s="58"/>
      <c r="DX356" s="58"/>
      <c r="DY356" s="58"/>
      <c r="DZ356" s="58"/>
      <c r="EA356" s="58"/>
      <c r="EB356" s="58"/>
      <c r="EC356" s="58"/>
      <c r="ED356" s="58"/>
      <c r="EE356" s="58"/>
      <c r="EF356" s="58"/>
      <c r="EG356" s="58"/>
      <c r="EH356" s="58"/>
      <c r="EI356" s="58"/>
      <c r="EJ356" s="58"/>
      <c r="EK356" s="58"/>
      <c r="EL356" s="58"/>
      <c r="EM356" s="58"/>
      <c r="EN356" s="58"/>
    </row>
    <row r="357" spans="1:144" outlineLevel="1" x14ac:dyDescent="0.2">
      <c r="A357" s="16">
        <v>166</v>
      </c>
      <c r="B357" s="16">
        <v>0</v>
      </c>
      <c r="C357" s="1">
        <v>1.0752225750642842E-6</v>
      </c>
      <c r="D357" s="1">
        <f t="shared" si="31"/>
        <v>-1.0752225750642842E-6</v>
      </c>
      <c r="E357" s="1">
        <f t="shared" si="32"/>
        <v>2.1504463062182692E-6</v>
      </c>
      <c r="F357" s="1">
        <f t="shared" si="33"/>
        <v>-1.4664400111215833E-3</v>
      </c>
      <c r="G357" s="1">
        <f t="shared" si="34"/>
        <v>-1.0369299548036567E-3</v>
      </c>
      <c r="H357" s="1">
        <v>1.2975616838871663E-5</v>
      </c>
      <c r="I357" s="1">
        <f t="shared" si="35"/>
        <v>1.3951872185860038E-11</v>
      </c>
      <c r="J357" s="1">
        <f t="shared" si="36"/>
        <v>-1.0369366822720178E-3</v>
      </c>
      <c r="AQ357" s="58"/>
      <c r="AR357" s="58"/>
      <c r="AS357" s="58"/>
      <c r="AT357" s="58"/>
      <c r="AU357" s="58"/>
      <c r="AV357" s="58"/>
      <c r="AW357" s="58"/>
      <c r="AX357" s="71"/>
      <c r="AY357" s="58"/>
      <c r="AZ357" s="58"/>
      <c r="BA357" s="58"/>
      <c r="BB357" s="58">
        <f t="shared" si="37"/>
        <v>1</v>
      </c>
      <c r="BC357" s="58">
        <f t="shared" si="38"/>
        <v>1.0752225750642842E-6</v>
      </c>
      <c r="BD357" s="58" t="e">
        <f t="shared" si="39"/>
        <v>#N/A</v>
      </c>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c r="CB357" s="58"/>
      <c r="CC357" s="58"/>
      <c r="CD357" s="58"/>
      <c r="CE357" s="58"/>
      <c r="CF357" s="58"/>
      <c r="CG357" s="58"/>
      <c r="CH357" s="58"/>
      <c r="CI357" s="58"/>
      <c r="CJ357" s="58"/>
      <c r="CK357" s="58"/>
      <c r="CL357" s="58"/>
      <c r="CM357" s="58"/>
      <c r="CN357" s="58"/>
      <c r="CO357" s="58"/>
      <c r="CP357" s="58"/>
      <c r="CQ357" s="58"/>
      <c r="CR357" s="58"/>
      <c r="CS357" s="58"/>
      <c r="CT357" s="58"/>
      <c r="CU357" s="58"/>
      <c r="CV357" s="58"/>
      <c r="CW357" s="58"/>
      <c r="CX357" s="58"/>
      <c r="CY357" s="58"/>
      <c r="CZ357" s="58"/>
      <c r="DA357" s="58"/>
      <c r="DB357" s="58"/>
      <c r="DC357" s="58"/>
      <c r="DD357" s="58"/>
      <c r="DE357" s="58"/>
      <c r="DF357" s="58"/>
      <c r="DG357" s="58"/>
      <c r="DH357" s="58"/>
      <c r="DI357" s="58"/>
      <c r="DJ357" s="58"/>
      <c r="DK357" s="58"/>
      <c r="DL357" s="58"/>
      <c r="DM357" s="58"/>
      <c r="DN357" s="58"/>
      <c r="DO357" s="58"/>
      <c r="DP357" s="58"/>
      <c r="DQ357" s="58"/>
      <c r="DR357" s="58"/>
      <c r="DS357" s="58"/>
      <c r="DT357" s="58"/>
      <c r="DU357" s="58"/>
      <c r="DV357" s="58"/>
      <c r="DW357" s="58"/>
      <c r="DX357" s="58"/>
      <c r="DY357" s="58"/>
      <c r="DZ357" s="58"/>
      <c r="EA357" s="58"/>
      <c r="EB357" s="58"/>
      <c r="EC357" s="58"/>
      <c r="ED357" s="58"/>
      <c r="EE357" s="58"/>
      <c r="EF357" s="58"/>
      <c r="EG357" s="58"/>
      <c r="EH357" s="58"/>
      <c r="EI357" s="58"/>
      <c r="EJ357" s="58"/>
      <c r="EK357" s="58"/>
      <c r="EL357" s="58"/>
      <c r="EM357" s="58"/>
      <c r="EN357" s="58"/>
    </row>
    <row r="358" spans="1:144" outlineLevel="1" x14ac:dyDescent="0.2">
      <c r="A358" s="16">
        <v>167</v>
      </c>
      <c r="B358" s="16">
        <v>0</v>
      </c>
      <c r="C358" s="1">
        <v>5.8520173325708538E-5</v>
      </c>
      <c r="D358" s="1">
        <f t="shared" si="31"/>
        <v>-5.8520173325708538E-5</v>
      </c>
      <c r="E358" s="1">
        <f t="shared" si="32"/>
        <v>1.1704377139600737E-4</v>
      </c>
      <c r="F358" s="1">
        <f t="shared" si="33"/>
        <v>-1.0818676970683956E-2</v>
      </c>
      <c r="G358" s="1">
        <f t="shared" si="34"/>
        <v>-7.6500717733113564E-3</v>
      </c>
      <c r="H358" s="1">
        <v>3.9861740421891575E-4</v>
      </c>
      <c r="I358" s="1">
        <f t="shared" si="35"/>
        <v>2.3337827639121849E-8</v>
      </c>
      <c r="J358" s="1">
        <f t="shared" si="36"/>
        <v>-7.6515969551757155E-3</v>
      </c>
      <c r="AQ358" s="58"/>
      <c r="AR358" s="58"/>
      <c r="AS358" s="58"/>
      <c r="AT358" s="58"/>
      <c r="AU358" s="58"/>
      <c r="AV358" s="58"/>
      <c r="AW358" s="58"/>
      <c r="AX358" s="71"/>
      <c r="AY358" s="58"/>
      <c r="AZ358" s="58"/>
      <c r="BA358" s="58"/>
      <c r="BB358" s="58">
        <f t="shared" si="37"/>
        <v>1</v>
      </c>
      <c r="BC358" s="58">
        <f t="shared" si="38"/>
        <v>5.8520173325708538E-5</v>
      </c>
      <c r="BD358" s="58" t="e">
        <f t="shared" si="39"/>
        <v>#N/A</v>
      </c>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c r="CB358" s="58"/>
      <c r="CC358" s="58"/>
      <c r="CD358" s="58"/>
      <c r="CE358" s="58"/>
      <c r="CF358" s="58"/>
      <c r="CG358" s="58"/>
      <c r="CH358" s="58"/>
      <c r="CI358" s="58"/>
      <c r="CJ358" s="58"/>
      <c r="CK358" s="58"/>
      <c r="CL358" s="58"/>
      <c r="CM358" s="58"/>
      <c r="CN358" s="58"/>
      <c r="CO358" s="58"/>
      <c r="CP358" s="58"/>
      <c r="CQ358" s="58"/>
      <c r="CR358" s="58"/>
      <c r="CS358" s="58"/>
      <c r="CT358" s="58"/>
      <c r="CU358" s="58"/>
      <c r="CV358" s="58"/>
      <c r="CW358" s="58"/>
      <c r="CX358" s="58"/>
      <c r="CY358" s="58"/>
      <c r="CZ358" s="58"/>
      <c r="DA358" s="58"/>
      <c r="DB358" s="58"/>
      <c r="DC358" s="58"/>
      <c r="DD358" s="58"/>
      <c r="DE358" s="58"/>
      <c r="DF358" s="58"/>
      <c r="DG358" s="58"/>
      <c r="DH358" s="58"/>
      <c r="DI358" s="58"/>
      <c r="DJ358" s="58"/>
      <c r="DK358" s="58"/>
      <c r="DL358" s="58"/>
      <c r="DM358" s="58"/>
      <c r="DN358" s="58"/>
      <c r="DO358" s="58"/>
      <c r="DP358" s="58"/>
      <c r="DQ358" s="58"/>
      <c r="DR358" s="58"/>
      <c r="DS358" s="58"/>
      <c r="DT358" s="58"/>
      <c r="DU358" s="58"/>
      <c r="DV358" s="58"/>
      <c r="DW358" s="58"/>
      <c r="DX358" s="58"/>
      <c r="DY358" s="58"/>
      <c r="DZ358" s="58"/>
      <c r="EA358" s="58"/>
      <c r="EB358" s="58"/>
      <c r="EC358" s="58"/>
      <c r="ED358" s="58"/>
      <c r="EE358" s="58"/>
      <c r="EF358" s="58"/>
      <c r="EG358" s="58"/>
      <c r="EH358" s="58"/>
      <c r="EI358" s="58"/>
      <c r="EJ358" s="58"/>
      <c r="EK358" s="58"/>
      <c r="EL358" s="58"/>
      <c r="EM358" s="58"/>
      <c r="EN358" s="58"/>
    </row>
    <row r="359" spans="1:144" outlineLevel="1" x14ac:dyDescent="0.2">
      <c r="A359" s="16">
        <v>168</v>
      </c>
      <c r="B359" s="16">
        <v>0</v>
      </c>
      <c r="C359" s="1">
        <v>1.7400501851386687E-7</v>
      </c>
      <c r="D359" s="1">
        <f t="shared" si="31"/>
        <v>-1.7400501851386687E-7</v>
      </c>
      <c r="E359" s="1">
        <f t="shared" si="32"/>
        <v>3.4801006735055055E-7</v>
      </c>
      <c r="F359" s="1">
        <f t="shared" si="33"/>
        <v>-5.8992378096712681E-4</v>
      </c>
      <c r="G359" s="1">
        <f t="shared" si="34"/>
        <v>-4.1713912402413018E-4</v>
      </c>
      <c r="H359" s="1">
        <v>2.9112818887254294E-6</v>
      </c>
      <c r="I359" s="1">
        <f t="shared" si="35"/>
        <v>5.0657922188873795E-13</v>
      </c>
      <c r="J359" s="1">
        <f t="shared" si="36"/>
        <v>-4.171397312302444E-4</v>
      </c>
      <c r="AQ359" s="58"/>
      <c r="AR359" s="58"/>
      <c r="AS359" s="58"/>
      <c r="AT359" s="58"/>
      <c r="AU359" s="58"/>
      <c r="AV359" s="58"/>
      <c r="AW359" s="58"/>
      <c r="AX359" s="71"/>
      <c r="AY359" s="58"/>
      <c r="AZ359" s="58"/>
      <c r="BA359" s="58"/>
      <c r="BB359" s="58">
        <f t="shared" si="37"/>
        <v>1</v>
      </c>
      <c r="BC359" s="58">
        <f t="shared" si="38"/>
        <v>1.7400501851386687E-7</v>
      </c>
      <c r="BD359" s="58" t="e">
        <f t="shared" si="39"/>
        <v>#N/A</v>
      </c>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c r="CB359" s="58"/>
      <c r="CC359" s="58"/>
      <c r="CD359" s="58"/>
      <c r="CE359" s="58"/>
      <c r="CF359" s="58"/>
      <c r="CG359" s="58"/>
      <c r="CH359" s="58"/>
      <c r="CI359" s="58"/>
      <c r="CJ359" s="58"/>
      <c r="CK359" s="58"/>
      <c r="CL359" s="58"/>
      <c r="CM359" s="58"/>
      <c r="CN359" s="58"/>
      <c r="CO359" s="58"/>
      <c r="CP359" s="58"/>
      <c r="CQ359" s="58"/>
      <c r="CR359" s="58"/>
      <c r="CS359" s="58"/>
      <c r="CT359" s="58"/>
      <c r="CU359" s="58"/>
      <c r="CV359" s="58"/>
      <c r="CW359" s="58"/>
      <c r="CX359" s="58"/>
      <c r="CY359" s="58"/>
      <c r="CZ359" s="58"/>
      <c r="DA359" s="58"/>
      <c r="DB359" s="58"/>
      <c r="DC359" s="58"/>
      <c r="DD359" s="58"/>
      <c r="DE359" s="58"/>
      <c r="DF359" s="58"/>
      <c r="DG359" s="58"/>
      <c r="DH359" s="58"/>
      <c r="DI359" s="58"/>
      <c r="DJ359" s="58"/>
      <c r="DK359" s="58"/>
      <c r="DL359" s="58"/>
      <c r="DM359" s="58"/>
      <c r="DN359" s="58"/>
      <c r="DO359" s="58"/>
      <c r="DP359" s="58"/>
      <c r="DQ359" s="58"/>
      <c r="DR359" s="58"/>
      <c r="DS359" s="58"/>
      <c r="DT359" s="58"/>
      <c r="DU359" s="58"/>
      <c r="DV359" s="58"/>
      <c r="DW359" s="58"/>
      <c r="DX359" s="58"/>
      <c r="DY359" s="58"/>
      <c r="DZ359" s="58"/>
      <c r="EA359" s="58"/>
      <c r="EB359" s="58"/>
      <c r="EC359" s="58"/>
      <c r="ED359" s="58"/>
      <c r="EE359" s="58"/>
      <c r="EF359" s="58"/>
      <c r="EG359" s="58"/>
      <c r="EH359" s="58"/>
      <c r="EI359" s="58"/>
      <c r="EJ359" s="58"/>
      <c r="EK359" s="58"/>
      <c r="EL359" s="58"/>
      <c r="EM359" s="58"/>
      <c r="EN359" s="58"/>
    </row>
    <row r="360" spans="1:144" outlineLevel="1" x14ac:dyDescent="0.2">
      <c r="A360" s="16">
        <v>169</v>
      </c>
      <c r="B360" s="16">
        <v>1</v>
      </c>
      <c r="C360" s="1">
        <v>0.37900953064087639</v>
      </c>
      <c r="D360" s="1">
        <f t="shared" si="31"/>
        <v>0.62099046935912361</v>
      </c>
      <c r="E360" s="1">
        <f t="shared" si="32"/>
        <v>1.9403878548123723</v>
      </c>
      <c r="F360" s="1">
        <f t="shared" si="33"/>
        <v>1.3929780525235753</v>
      </c>
      <c r="G360" s="1">
        <f t="shared" si="34"/>
        <v>1.280021905549948</v>
      </c>
      <c r="H360" s="1">
        <v>0.20955754575036775</v>
      </c>
      <c r="I360" s="1">
        <f t="shared" si="35"/>
        <v>0.43437802818361182</v>
      </c>
      <c r="J360" s="1">
        <f t="shared" si="36"/>
        <v>1.4397340403252721</v>
      </c>
      <c r="AQ360" s="58"/>
      <c r="AR360" s="58"/>
      <c r="AS360" s="58"/>
      <c r="AT360" s="58"/>
      <c r="AU360" s="58"/>
      <c r="AV360" s="58"/>
      <c r="AW360" s="58"/>
      <c r="AX360" s="71"/>
      <c r="AY360" s="58"/>
      <c r="AZ360" s="58"/>
      <c r="BA360" s="58"/>
      <c r="BB360" s="58">
        <f t="shared" si="37"/>
        <v>0</v>
      </c>
      <c r="BC360" s="58" t="e">
        <f t="shared" si="38"/>
        <v>#N/A</v>
      </c>
      <c r="BD360" s="58">
        <f t="shared" si="39"/>
        <v>0.37900953064087639</v>
      </c>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c r="CB360" s="58"/>
      <c r="CC360" s="58"/>
      <c r="CD360" s="58"/>
      <c r="CE360" s="58"/>
      <c r="CF360" s="58"/>
      <c r="CG360" s="58"/>
      <c r="CH360" s="58"/>
      <c r="CI360" s="58"/>
      <c r="CJ360" s="58"/>
      <c r="CK360" s="58"/>
      <c r="CL360" s="58"/>
      <c r="CM360" s="58"/>
      <c r="CN360" s="58"/>
      <c r="CO360" s="58"/>
      <c r="CP360" s="58"/>
      <c r="CQ360" s="58"/>
      <c r="CR360" s="58"/>
      <c r="CS360" s="58"/>
      <c r="CT360" s="58"/>
      <c r="CU360" s="58"/>
      <c r="CV360" s="58"/>
      <c r="CW360" s="58"/>
      <c r="CX360" s="58"/>
      <c r="CY360" s="58"/>
      <c r="CZ360" s="58"/>
      <c r="DA360" s="58"/>
      <c r="DB360" s="58"/>
      <c r="DC360" s="58"/>
      <c r="DD360" s="58"/>
      <c r="DE360" s="58"/>
      <c r="DF360" s="58"/>
      <c r="DG360" s="58"/>
      <c r="DH360" s="58"/>
      <c r="DI360" s="58"/>
      <c r="DJ360" s="58"/>
      <c r="DK360" s="58"/>
      <c r="DL360" s="58"/>
      <c r="DM360" s="58"/>
      <c r="DN360" s="58"/>
      <c r="DO360" s="58"/>
      <c r="DP360" s="58"/>
      <c r="DQ360" s="58"/>
      <c r="DR360" s="58"/>
      <c r="DS360" s="58"/>
      <c r="DT360" s="58"/>
      <c r="DU360" s="58"/>
      <c r="DV360" s="58"/>
      <c r="DW360" s="58"/>
      <c r="DX360" s="58"/>
      <c r="DY360" s="58"/>
      <c r="DZ360" s="58"/>
      <c r="EA360" s="58"/>
      <c r="EB360" s="58"/>
      <c r="EC360" s="58"/>
      <c r="ED360" s="58"/>
      <c r="EE360" s="58"/>
      <c r="EF360" s="58"/>
      <c r="EG360" s="58"/>
      <c r="EH360" s="58"/>
      <c r="EI360" s="58"/>
      <c r="EJ360" s="58"/>
      <c r="EK360" s="58"/>
      <c r="EL360" s="58"/>
      <c r="EM360" s="58"/>
      <c r="EN360" s="58"/>
    </row>
    <row r="361" spans="1:144" outlineLevel="1" x14ac:dyDescent="0.2">
      <c r="A361" s="16">
        <v>170</v>
      </c>
      <c r="B361" s="16">
        <v>0</v>
      </c>
      <c r="C361" s="1">
        <v>4.3199714456818229E-4</v>
      </c>
      <c r="D361" s="1">
        <f t="shared" si="31"/>
        <v>-4.3199714456818229E-4</v>
      </c>
      <c r="E361" s="1">
        <f t="shared" si="32"/>
        <v>8.6418096443358506E-4</v>
      </c>
      <c r="F361" s="1">
        <f t="shared" si="33"/>
        <v>-2.939695501975647E-2</v>
      </c>
      <c r="G361" s="1">
        <f t="shared" si="34"/>
        <v>-2.0789031885970768E-2</v>
      </c>
      <c r="H361" s="1">
        <v>1.8137187797224402E-3</v>
      </c>
      <c r="I361" s="1">
        <f t="shared" si="35"/>
        <v>7.8528424393452217E-7</v>
      </c>
      <c r="J361" s="1">
        <f t="shared" si="36"/>
        <v>-2.0807910298726393E-2</v>
      </c>
      <c r="AQ361" s="58"/>
      <c r="AR361" s="58"/>
      <c r="AS361" s="58"/>
      <c r="AT361" s="58"/>
      <c r="AU361" s="58"/>
      <c r="AV361" s="58"/>
      <c r="AW361" s="58"/>
      <c r="AX361" s="71"/>
      <c r="AY361" s="58"/>
      <c r="AZ361" s="58"/>
      <c r="BA361" s="58"/>
      <c r="BB361" s="58">
        <f t="shared" si="37"/>
        <v>1</v>
      </c>
      <c r="BC361" s="58">
        <f t="shared" si="38"/>
        <v>4.3199714456818229E-4</v>
      </c>
      <c r="BD361" s="58" t="e">
        <f t="shared" si="39"/>
        <v>#N/A</v>
      </c>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c r="CB361" s="58"/>
      <c r="CC361" s="58"/>
      <c r="CD361" s="58"/>
      <c r="CE361" s="58"/>
      <c r="CF361" s="58"/>
      <c r="CG361" s="58"/>
      <c r="CH361" s="58"/>
      <c r="CI361" s="58"/>
      <c r="CJ361" s="58"/>
      <c r="CK361" s="58"/>
      <c r="CL361" s="58"/>
      <c r="CM361" s="58"/>
      <c r="CN361" s="58"/>
      <c r="CO361" s="58"/>
      <c r="CP361" s="58"/>
      <c r="CQ361" s="58"/>
      <c r="CR361" s="58"/>
      <c r="CS361" s="58"/>
      <c r="CT361" s="58"/>
      <c r="CU361" s="58"/>
      <c r="CV361" s="58"/>
      <c r="CW361" s="58"/>
      <c r="CX361" s="58"/>
      <c r="CY361" s="58"/>
      <c r="CZ361" s="58"/>
      <c r="DA361" s="58"/>
      <c r="DB361" s="58"/>
      <c r="DC361" s="58"/>
      <c r="DD361" s="58"/>
      <c r="DE361" s="58"/>
      <c r="DF361" s="58"/>
      <c r="DG361" s="58"/>
      <c r="DH361" s="58"/>
      <c r="DI361" s="58"/>
      <c r="DJ361" s="58"/>
      <c r="DK361" s="58"/>
      <c r="DL361" s="58"/>
      <c r="DM361" s="58"/>
      <c r="DN361" s="58"/>
      <c r="DO361" s="58"/>
      <c r="DP361" s="58"/>
      <c r="DQ361" s="58"/>
      <c r="DR361" s="58"/>
      <c r="DS361" s="58"/>
      <c r="DT361" s="58"/>
      <c r="DU361" s="58"/>
      <c r="DV361" s="58"/>
      <c r="DW361" s="58"/>
      <c r="DX361" s="58"/>
      <c r="DY361" s="58"/>
      <c r="DZ361" s="58"/>
      <c r="EA361" s="58"/>
      <c r="EB361" s="58"/>
      <c r="EC361" s="58"/>
      <c r="ED361" s="58"/>
      <c r="EE361" s="58"/>
      <c r="EF361" s="58"/>
      <c r="EG361" s="58"/>
      <c r="EH361" s="58"/>
      <c r="EI361" s="58"/>
      <c r="EJ361" s="58"/>
      <c r="EK361" s="58"/>
      <c r="EL361" s="58"/>
      <c r="EM361" s="58"/>
      <c r="EN361" s="58"/>
    </row>
    <row r="362" spans="1:144" outlineLevel="1" x14ac:dyDescent="0.2">
      <c r="A362" s="16">
        <v>171</v>
      </c>
      <c r="B362" s="16">
        <v>0</v>
      </c>
      <c r="C362" s="1">
        <v>0.1026598833588238</v>
      </c>
      <c r="D362" s="1">
        <f t="shared" si="31"/>
        <v>-0.1026598833588238</v>
      </c>
      <c r="E362" s="1">
        <f t="shared" si="32"/>
        <v>0.21664063501448694</v>
      </c>
      <c r="F362" s="1">
        <f t="shared" si="33"/>
        <v>-0.46544670480570266</v>
      </c>
      <c r="G362" s="1">
        <f t="shared" si="34"/>
        <v>-0.33823756672169525</v>
      </c>
      <c r="H362" s="1">
        <v>0.20510194205067755</v>
      </c>
      <c r="I362" s="1">
        <f t="shared" si="35"/>
        <v>2.9519025711788677E-2</v>
      </c>
      <c r="J362" s="1">
        <f t="shared" si="36"/>
        <v>-0.37937274184316661</v>
      </c>
      <c r="AQ362" s="58"/>
      <c r="AR362" s="58"/>
      <c r="AS362" s="58"/>
      <c r="AT362" s="58"/>
      <c r="AU362" s="58"/>
      <c r="AV362" s="58"/>
      <c r="AW362" s="58"/>
      <c r="AX362" s="71"/>
      <c r="AY362" s="58"/>
      <c r="AZ362" s="58"/>
      <c r="BA362" s="58"/>
      <c r="BB362" s="58">
        <f t="shared" si="37"/>
        <v>1</v>
      </c>
      <c r="BC362" s="58">
        <f t="shared" si="38"/>
        <v>0.1026598833588238</v>
      </c>
      <c r="BD362" s="58" t="e">
        <f t="shared" si="39"/>
        <v>#N/A</v>
      </c>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c r="CB362" s="58"/>
      <c r="CC362" s="58"/>
      <c r="CD362" s="58"/>
      <c r="CE362" s="58"/>
      <c r="CF362" s="58"/>
      <c r="CG362" s="58"/>
      <c r="CH362" s="58"/>
      <c r="CI362" s="58"/>
      <c r="CJ362" s="58"/>
      <c r="CK362" s="58"/>
      <c r="CL362" s="58"/>
      <c r="CM362" s="58"/>
      <c r="CN362" s="58"/>
      <c r="CO362" s="58"/>
      <c r="CP362" s="58"/>
      <c r="CQ362" s="58"/>
      <c r="CR362" s="58"/>
      <c r="CS362" s="58"/>
      <c r="CT362" s="58"/>
      <c r="CU362" s="58"/>
      <c r="CV362" s="58"/>
      <c r="CW362" s="58"/>
      <c r="CX362" s="58"/>
      <c r="CY362" s="58"/>
      <c r="CZ362" s="58"/>
      <c r="DA362" s="58"/>
      <c r="DB362" s="58"/>
      <c r="DC362" s="58"/>
      <c r="DD362" s="58"/>
      <c r="DE362" s="58"/>
      <c r="DF362" s="58"/>
      <c r="DG362" s="58"/>
      <c r="DH362" s="58"/>
      <c r="DI362" s="58"/>
      <c r="DJ362" s="58"/>
      <c r="DK362" s="58"/>
      <c r="DL362" s="58"/>
      <c r="DM362" s="58"/>
      <c r="DN362" s="58"/>
      <c r="DO362" s="58"/>
      <c r="DP362" s="58"/>
      <c r="DQ362" s="58"/>
      <c r="DR362" s="58"/>
      <c r="DS362" s="58"/>
      <c r="DT362" s="58"/>
      <c r="DU362" s="58"/>
      <c r="DV362" s="58"/>
      <c r="DW362" s="58"/>
      <c r="DX362" s="58"/>
      <c r="DY362" s="58"/>
      <c r="DZ362" s="58"/>
      <c r="EA362" s="58"/>
      <c r="EB362" s="58"/>
      <c r="EC362" s="58"/>
      <c r="ED362" s="58"/>
      <c r="EE362" s="58"/>
      <c r="EF362" s="58"/>
      <c r="EG362" s="58"/>
      <c r="EH362" s="58"/>
      <c r="EI362" s="58"/>
      <c r="EJ362" s="58"/>
      <c r="EK362" s="58"/>
      <c r="EL362" s="58"/>
      <c r="EM362" s="58"/>
      <c r="EN362" s="58"/>
    </row>
    <row r="363" spans="1:144" outlineLevel="1" x14ac:dyDescent="0.2">
      <c r="A363" s="16">
        <v>172</v>
      </c>
      <c r="B363" s="16">
        <v>0</v>
      </c>
      <c r="C363" s="1">
        <v>3.042792307415458E-3</v>
      </c>
      <c r="D363" s="1">
        <f t="shared" si="31"/>
        <v>-3.042792307415458E-3</v>
      </c>
      <c r="E363" s="1">
        <f t="shared" si="32"/>
        <v>6.0948620241231804E-3</v>
      </c>
      <c r="F363" s="1">
        <f t="shared" si="33"/>
        <v>-7.8069597309856673E-2</v>
      </c>
      <c r="G363" s="1">
        <f t="shared" si="34"/>
        <v>-5.5245625622087444E-2</v>
      </c>
      <c r="H363" s="1">
        <v>1.2059871142728851E-2</v>
      </c>
      <c r="I363" s="1">
        <f t="shared" si="35"/>
        <v>3.7256995839936863E-5</v>
      </c>
      <c r="J363" s="1">
        <f t="shared" si="36"/>
        <v>-5.5581796896248155E-2</v>
      </c>
      <c r="AQ363" s="58"/>
      <c r="AR363" s="58"/>
      <c r="AS363" s="58"/>
      <c r="AT363" s="58"/>
      <c r="AU363" s="58"/>
      <c r="AV363" s="58"/>
      <c r="AW363" s="58"/>
      <c r="AX363" s="71"/>
      <c r="AY363" s="58"/>
      <c r="AZ363" s="58"/>
      <c r="BA363" s="58"/>
      <c r="BB363" s="58">
        <f t="shared" si="37"/>
        <v>1</v>
      </c>
      <c r="BC363" s="58">
        <f t="shared" si="38"/>
        <v>3.042792307415458E-3</v>
      </c>
      <c r="BD363" s="58" t="e">
        <f t="shared" si="39"/>
        <v>#N/A</v>
      </c>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c r="CB363" s="58"/>
      <c r="CC363" s="58"/>
      <c r="CD363" s="58"/>
      <c r="CE363" s="58"/>
      <c r="CF363" s="58"/>
      <c r="CG363" s="58"/>
      <c r="CH363" s="58"/>
      <c r="CI363" s="58"/>
      <c r="CJ363" s="58"/>
      <c r="CK363" s="58"/>
      <c r="CL363" s="58"/>
      <c r="CM363" s="58"/>
      <c r="CN363" s="58"/>
      <c r="CO363" s="58"/>
      <c r="CP363" s="58"/>
      <c r="CQ363" s="58"/>
      <c r="CR363" s="58"/>
      <c r="CS363" s="58"/>
      <c r="CT363" s="58"/>
      <c r="CU363" s="58"/>
      <c r="CV363" s="58"/>
      <c r="CW363" s="58"/>
      <c r="CX363" s="58"/>
      <c r="CY363" s="58"/>
      <c r="CZ363" s="58"/>
      <c r="DA363" s="58"/>
      <c r="DB363" s="58"/>
      <c r="DC363" s="58"/>
      <c r="DD363" s="58"/>
      <c r="DE363" s="58"/>
      <c r="DF363" s="58"/>
      <c r="DG363" s="58"/>
      <c r="DH363" s="58"/>
      <c r="DI363" s="58"/>
      <c r="DJ363" s="58"/>
      <c r="DK363" s="58"/>
      <c r="DL363" s="58"/>
      <c r="DM363" s="58"/>
      <c r="DN363" s="58"/>
      <c r="DO363" s="58"/>
      <c r="DP363" s="58"/>
      <c r="DQ363" s="58"/>
      <c r="DR363" s="58"/>
      <c r="DS363" s="58"/>
      <c r="DT363" s="58"/>
      <c r="DU363" s="58"/>
      <c r="DV363" s="58"/>
      <c r="DW363" s="58"/>
      <c r="DX363" s="58"/>
      <c r="DY363" s="58"/>
      <c r="DZ363" s="58"/>
      <c r="EA363" s="58"/>
      <c r="EB363" s="58"/>
      <c r="EC363" s="58"/>
      <c r="ED363" s="58"/>
      <c r="EE363" s="58"/>
      <c r="EF363" s="58"/>
      <c r="EG363" s="58"/>
      <c r="EH363" s="58"/>
      <c r="EI363" s="58"/>
      <c r="EJ363" s="58"/>
      <c r="EK363" s="58"/>
      <c r="EL363" s="58"/>
      <c r="EM363" s="58"/>
      <c r="EN363" s="58"/>
    </row>
    <row r="364" spans="1:144" outlineLevel="1" x14ac:dyDescent="0.2">
      <c r="A364" s="16">
        <v>173</v>
      </c>
      <c r="B364" s="16">
        <v>0</v>
      </c>
      <c r="C364" s="1">
        <v>3.6949474028677063E-4</v>
      </c>
      <c r="D364" s="1">
        <f t="shared" si="31"/>
        <v>-3.6949474028677063E-4</v>
      </c>
      <c r="E364" s="1">
        <f t="shared" si="32"/>
        <v>7.3912604057675376E-4</v>
      </c>
      <c r="F364" s="1">
        <f t="shared" si="33"/>
        <v>-2.7186872578079918E-2</v>
      </c>
      <c r="G364" s="1">
        <f t="shared" si="34"/>
        <v>-1.9225798217870949E-2</v>
      </c>
      <c r="H364" s="1">
        <v>1.7723835930867717E-3</v>
      </c>
      <c r="I364" s="1">
        <f t="shared" si="35"/>
        <v>6.5629168255486034E-7</v>
      </c>
      <c r="J364" s="1">
        <f t="shared" si="36"/>
        <v>-1.9242858644100792E-2</v>
      </c>
      <c r="AQ364" s="58"/>
      <c r="AR364" s="58"/>
      <c r="AS364" s="58"/>
      <c r="AT364" s="58"/>
      <c r="AU364" s="58"/>
      <c r="AV364" s="58"/>
      <c r="AW364" s="58"/>
      <c r="AX364" s="71"/>
      <c r="AY364" s="58"/>
      <c r="AZ364" s="58"/>
      <c r="BA364" s="58"/>
      <c r="BB364" s="58">
        <f t="shared" si="37"/>
        <v>1</v>
      </c>
      <c r="BC364" s="58">
        <f t="shared" si="38"/>
        <v>3.6949474028677063E-4</v>
      </c>
      <c r="BD364" s="58" t="e">
        <f t="shared" si="39"/>
        <v>#N/A</v>
      </c>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c r="CB364" s="58"/>
      <c r="CC364" s="58"/>
      <c r="CD364" s="58"/>
      <c r="CE364" s="58"/>
      <c r="CF364" s="58"/>
      <c r="CG364" s="58"/>
      <c r="CH364" s="58"/>
      <c r="CI364" s="58"/>
      <c r="CJ364" s="58"/>
      <c r="CK364" s="58"/>
      <c r="CL364" s="58"/>
      <c r="CM364" s="58"/>
      <c r="CN364" s="58"/>
      <c r="CO364" s="58"/>
      <c r="CP364" s="58"/>
      <c r="CQ364" s="58"/>
      <c r="CR364" s="58"/>
      <c r="CS364" s="58"/>
      <c r="CT364" s="58"/>
      <c r="CU364" s="58"/>
      <c r="CV364" s="58"/>
      <c r="CW364" s="58"/>
      <c r="CX364" s="58"/>
      <c r="CY364" s="58"/>
      <c r="CZ364" s="58"/>
      <c r="DA364" s="58"/>
      <c r="DB364" s="58"/>
      <c r="DC364" s="58"/>
      <c r="DD364" s="58"/>
      <c r="DE364" s="58"/>
      <c r="DF364" s="58"/>
      <c r="DG364" s="58"/>
      <c r="DH364" s="58"/>
      <c r="DI364" s="58"/>
      <c r="DJ364" s="58"/>
      <c r="DK364" s="58"/>
      <c r="DL364" s="58"/>
      <c r="DM364" s="58"/>
      <c r="DN364" s="58"/>
      <c r="DO364" s="58"/>
      <c r="DP364" s="58"/>
      <c r="DQ364" s="58"/>
      <c r="DR364" s="58"/>
      <c r="DS364" s="58"/>
      <c r="DT364" s="58"/>
      <c r="DU364" s="58"/>
      <c r="DV364" s="58"/>
      <c r="DW364" s="58"/>
      <c r="DX364" s="58"/>
      <c r="DY364" s="58"/>
      <c r="DZ364" s="58"/>
      <c r="EA364" s="58"/>
      <c r="EB364" s="58"/>
      <c r="EC364" s="58"/>
      <c r="ED364" s="58"/>
      <c r="EE364" s="58"/>
      <c r="EF364" s="58"/>
      <c r="EG364" s="58"/>
      <c r="EH364" s="58"/>
      <c r="EI364" s="58"/>
      <c r="EJ364" s="58"/>
      <c r="EK364" s="58"/>
      <c r="EL364" s="58"/>
      <c r="EM364" s="58"/>
      <c r="EN364" s="58"/>
    </row>
    <row r="365" spans="1:144" outlineLevel="1" x14ac:dyDescent="0.2">
      <c r="A365" s="16">
        <v>174</v>
      </c>
      <c r="B365" s="16">
        <v>0</v>
      </c>
      <c r="C365" s="1">
        <v>1.9626555508830542E-3</v>
      </c>
      <c r="D365" s="1">
        <f t="shared" si="31"/>
        <v>-1.9626555508830542E-3</v>
      </c>
      <c r="E365" s="1">
        <f t="shared" si="32"/>
        <v>3.9291681661298037E-3</v>
      </c>
      <c r="F365" s="1">
        <f t="shared" si="33"/>
        <v>-6.2683077190975586E-2</v>
      </c>
      <c r="G365" s="1">
        <f t="shared" si="34"/>
        <v>-4.4345407233938629E-2</v>
      </c>
      <c r="H365" s="1">
        <v>1.4800248523938873E-2</v>
      </c>
      <c r="I365" s="1">
        <f t="shared" si="35"/>
        <v>2.954214391050363E-5</v>
      </c>
      <c r="J365" s="1">
        <f t="shared" si="36"/>
        <v>-4.4677256928490588E-2</v>
      </c>
      <c r="AQ365" s="58"/>
      <c r="AR365" s="58"/>
      <c r="AS365" s="58"/>
      <c r="AT365" s="58"/>
      <c r="AU365" s="58"/>
      <c r="AV365" s="58"/>
      <c r="AW365" s="58"/>
      <c r="AX365" s="71"/>
      <c r="AY365" s="58"/>
      <c r="AZ365" s="58"/>
      <c r="BA365" s="58"/>
      <c r="BB365" s="58">
        <f t="shared" si="37"/>
        <v>1</v>
      </c>
      <c r="BC365" s="58">
        <f t="shared" si="38"/>
        <v>1.9626555508830542E-3</v>
      </c>
      <c r="BD365" s="58" t="e">
        <f t="shared" si="39"/>
        <v>#N/A</v>
      </c>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c r="CB365" s="58"/>
      <c r="CC365" s="58"/>
      <c r="CD365" s="58"/>
      <c r="CE365" s="58"/>
      <c r="CF365" s="58"/>
      <c r="CG365" s="58"/>
      <c r="CH365" s="58"/>
      <c r="CI365" s="58"/>
      <c r="CJ365" s="58"/>
      <c r="CK365" s="58"/>
      <c r="CL365" s="58"/>
      <c r="CM365" s="58"/>
      <c r="CN365" s="58"/>
      <c r="CO365" s="58"/>
      <c r="CP365" s="58"/>
      <c r="CQ365" s="58"/>
      <c r="CR365" s="58"/>
      <c r="CS365" s="58"/>
      <c r="CT365" s="58"/>
      <c r="CU365" s="58"/>
      <c r="CV365" s="58"/>
      <c r="CW365" s="58"/>
      <c r="CX365" s="58"/>
      <c r="CY365" s="58"/>
      <c r="CZ365" s="58"/>
      <c r="DA365" s="58"/>
      <c r="DB365" s="58"/>
      <c r="DC365" s="58"/>
      <c r="DD365" s="58"/>
      <c r="DE365" s="58"/>
      <c r="DF365" s="58"/>
      <c r="DG365" s="58"/>
      <c r="DH365" s="58"/>
      <c r="DI365" s="58"/>
      <c r="DJ365" s="58"/>
      <c r="DK365" s="58"/>
      <c r="DL365" s="58"/>
      <c r="DM365" s="58"/>
      <c r="DN365" s="58"/>
      <c r="DO365" s="58"/>
      <c r="DP365" s="58"/>
      <c r="DQ365" s="58"/>
      <c r="DR365" s="58"/>
      <c r="DS365" s="58"/>
      <c r="DT365" s="58"/>
      <c r="DU365" s="58"/>
      <c r="DV365" s="58"/>
      <c r="DW365" s="58"/>
      <c r="DX365" s="58"/>
      <c r="DY365" s="58"/>
      <c r="DZ365" s="58"/>
      <c r="EA365" s="58"/>
      <c r="EB365" s="58"/>
      <c r="EC365" s="58"/>
      <c r="ED365" s="58"/>
      <c r="EE365" s="58"/>
      <c r="EF365" s="58"/>
      <c r="EG365" s="58"/>
      <c r="EH365" s="58"/>
      <c r="EI365" s="58"/>
      <c r="EJ365" s="58"/>
      <c r="EK365" s="58"/>
      <c r="EL365" s="58"/>
      <c r="EM365" s="58"/>
      <c r="EN365" s="58"/>
    </row>
    <row r="366" spans="1:144" outlineLevel="1" x14ac:dyDescent="0.2">
      <c r="A366" s="16">
        <v>175</v>
      </c>
      <c r="B366" s="16">
        <v>0</v>
      </c>
      <c r="C366" s="1">
        <v>2.0506042959460305E-4</v>
      </c>
      <c r="D366" s="1">
        <f t="shared" si="31"/>
        <v>-2.0506042959460305E-4</v>
      </c>
      <c r="E366" s="1">
        <f t="shared" si="32"/>
        <v>4.1016291471809727E-4</v>
      </c>
      <c r="F366" s="1">
        <f t="shared" si="33"/>
        <v>-2.0252479223988783E-2</v>
      </c>
      <c r="G366" s="1">
        <f t="shared" si="34"/>
        <v>-1.4321399652230329E-2</v>
      </c>
      <c r="H366" s="1">
        <v>1.1096318614525051E-3</v>
      </c>
      <c r="I366" s="1">
        <f t="shared" si="35"/>
        <v>2.2784107526322247E-7</v>
      </c>
      <c r="J366" s="1">
        <f t="shared" si="36"/>
        <v>-1.4329352011663549E-2</v>
      </c>
      <c r="AQ366" s="58"/>
      <c r="AR366" s="58"/>
      <c r="AS366" s="58"/>
      <c r="AT366" s="58"/>
      <c r="AU366" s="58"/>
      <c r="AV366" s="58"/>
      <c r="AW366" s="58"/>
      <c r="AX366" s="71"/>
      <c r="AY366" s="58"/>
      <c r="AZ366" s="58"/>
      <c r="BA366" s="58"/>
      <c r="BB366" s="58">
        <f t="shared" si="37"/>
        <v>1</v>
      </c>
      <c r="BC366" s="58">
        <f t="shared" si="38"/>
        <v>2.0506042959460305E-4</v>
      </c>
      <c r="BD366" s="58" t="e">
        <f t="shared" si="39"/>
        <v>#N/A</v>
      </c>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c r="CB366" s="58"/>
      <c r="CC366" s="58"/>
      <c r="CD366" s="58"/>
      <c r="CE366" s="58"/>
      <c r="CF366" s="58"/>
      <c r="CG366" s="58"/>
      <c r="CH366" s="58"/>
      <c r="CI366" s="58"/>
      <c r="CJ366" s="58"/>
      <c r="CK366" s="58"/>
      <c r="CL366" s="58"/>
      <c r="CM366" s="58"/>
      <c r="CN366" s="58"/>
      <c r="CO366" s="58"/>
      <c r="CP366" s="58"/>
      <c r="CQ366" s="58"/>
      <c r="CR366" s="58"/>
      <c r="CS366" s="58"/>
      <c r="CT366" s="58"/>
      <c r="CU366" s="58"/>
      <c r="CV366" s="58"/>
      <c r="CW366" s="58"/>
      <c r="CX366" s="58"/>
      <c r="CY366" s="58"/>
      <c r="CZ366" s="58"/>
      <c r="DA366" s="58"/>
      <c r="DB366" s="58"/>
      <c r="DC366" s="58"/>
      <c r="DD366" s="58"/>
      <c r="DE366" s="58"/>
      <c r="DF366" s="58"/>
      <c r="DG366" s="58"/>
      <c r="DH366" s="58"/>
      <c r="DI366" s="58"/>
      <c r="DJ366" s="58"/>
      <c r="DK366" s="58"/>
      <c r="DL366" s="58"/>
      <c r="DM366" s="58"/>
      <c r="DN366" s="58"/>
      <c r="DO366" s="58"/>
      <c r="DP366" s="58"/>
      <c r="DQ366" s="58"/>
      <c r="DR366" s="58"/>
      <c r="DS366" s="58"/>
      <c r="DT366" s="58"/>
      <c r="DU366" s="58"/>
      <c r="DV366" s="58"/>
      <c r="DW366" s="58"/>
      <c r="DX366" s="58"/>
      <c r="DY366" s="58"/>
      <c r="DZ366" s="58"/>
      <c r="EA366" s="58"/>
      <c r="EB366" s="58"/>
      <c r="EC366" s="58"/>
      <c r="ED366" s="58"/>
      <c r="EE366" s="58"/>
      <c r="EF366" s="58"/>
      <c r="EG366" s="58"/>
      <c r="EH366" s="58"/>
      <c r="EI366" s="58"/>
      <c r="EJ366" s="58"/>
      <c r="EK366" s="58"/>
      <c r="EL366" s="58"/>
      <c r="EM366" s="58"/>
      <c r="EN366" s="58"/>
    </row>
    <row r="367" spans="1:144" outlineLevel="1" x14ac:dyDescent="0.2">
      <c r="A367" s="16">
        <v>176</v>
      </c>
      <c r="B367" s="16">
        <v>0</v>
      </c>
      <c r="C367" s="1">
        <v>5.0785296536570647E-7</v>
      </c>
      <c r="D367" s="1">
        <f t="shared" si="31"/>
        <v>-5.0785296536570647E-7</v>
      </c>
      <c r="E367" s="1">
        <f t="shared" si="32"/>
        <v>1.0157061885906952E-6</v>
      </c>
      <c r="F367" s="1">
        <f t="shared" si="33"/>
        <v>-1.0078224985535377E-3</v>
      </c>
      <c r="G367" s="1">
        <f t="shared" si="34"/>
        <v>-7.1263821345790308E-4</v>
      </c>
      <c r="H367" s="1">
        <v>7.0894135272494968E-6</v>
      </c>
      <c r="I367" s="1">
        <f t="shared" si="35"/>
        <v>3.6004070357561788E-12</v>
      </c>
      <c r="J367" s="1">
        <f t="shared" si="36"/>
        <v>-7.1264073956482979E-4</v>
      </c>
      <c r="AQ367" s="58"/>
      <c r="AR367" s="58"/>
      <c r="AS367" s="58"/>
      <c r="AT367" s="58"/>
      <c r="AU367" s="58"/>
      <c r="AV367" s="58"/>
      <c r="AW367" s="58"/>
      <c r="AX367" s="71"/>
      <c r="AY367" s="58"/>
      <c r="AZ367" s="58"/>
      <c r="BA367" s="58"/>
      <c r="BB367" s="58">
        <f t="shared" si="37"/>
        <v>1</v>
      </c>
      <c r="BC367" s="58">
        <f t="shared" si="38"/>
        <v>5.0785296536570647E-7</v>
      </c>
      <c r="BD367" s="58" t="e">
        <f t="shared" si="39"/>
        <v>#N/A</v>
      </c>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c r="CB367" s="58"/>
      <c r="CC367" s="58"/>
      <c r="CD367" s="58"/>
      <c r="CE367" s="58"/>
      <c r="CF367" s="58"/>
      <c r="CG367" s="58"/>
      <c r="CH367" s="58"/>
      <c r="CI367" s="58"/>
      <c r="CJ367" s="58"/>
      <c r="CK367" s="58"/>
      <c r="CL367" s="58"/>
      <c r="CM367" s="58"/>
      <c r="CN367" s="58"/>
      <c r="CO367" s="58"/>
      <c r="CP367" s="58"/>
      <c r="CQ367" s="58"/>
      <c r="CR367" s="58"/>
      <c r="CS367" s="58"/>
      <c r="CT367" s="58"/>
      <c r="CU367" s="58"/>
      <c r="CV367" s="58"/>
      <c r="CW367" s="58"/>
      <c r="CX367" s="58"/>
      <c r="CY367" s="58"/>
      <c r="CZ367" s="58"/>
      <c r="DA367" s="58"/>
      <c r="DB367" s="58"/>
      <c r="DC367" s="58"/>
      <c r="DD367" s="58"/>
      <c r="DE367" s="58"/>
      <c r="DF367" s="58"/>
      <c r="DG367" s="58"/>
      <c r="DH367" s="58"/>
      <c r="DI367" s="58"/>
      <c r="DJ367" s="58"/>
      <c r="DK367" s="58"/>
      <c r="DL367" s="58"/>
      <c r="DM367" s="58"/>
      <c r="DN367" s="58"/>
      <c r="DO367" s="58"/>
      <c r="DP367" s="58"/>
      <c r="DQ367" s="58"/>
      <c r="DR367" s="58"/>
      <c r="DS367" s="58"/>
      <c r="DT367" s="58"/>
      <c r="DU367" s="58"/>
      <c r="DV367" s="58"/>
      <c r="DW367" s="58"/>
      <c r="DX367" s="58"/>
      <c r="DY367" s="58"/>
      <c r="DZ367" s="58"/>
      <c r="EA367" s="58"/>
      <c r="EB367" s="58"/>
      <c r="EC367" s="58"/>
      <c r="ED367" s="58"/>
      <c r="EE367" s="58"/>
      <c r="EF367" s="58"/>
      <c r="EG367" s="58"/>
      <c r="EH367" s="58"/>
      <c r="EI367" s="58"/>
      <c r="EJ367" s="58"/>
      <c r="EK367" s="58"/>
      <c r="EL367" s="58"/>
      <c r="EM367" s="58"/>
      <c r="EN367" s="58"/>
    </row>
    <row r="368" spans="1:144" outlineLevel="1" x14ac:dyDescent="0.2">
      <c r="A368" s="16">
        <v>177</v>
      </c>
      <c r="B368" s="16">
        <v>0</v>
      </c>
      <c r="C368" s="1">
        <v>9.8756967847014944E-7</v>
      </c>
      <c r="D368" s="1">
        <f t="shared" si="31"/>
        <v>-9.8756967847014944E-7</v>
      </c>
      <c r="E368" s="1">
        <f t="shared" si="32"/>
        <v>1.975140332102467E-6</v>
      </c>
      <c r="F368" s="1">
        <f t="shared" si="33"/>
        <v>-1.4053968592900965E-3</v>
      </c>
      <c r="G368" s="1">
        <f t="shared" si="34"/>
        <v>-9.9376589484897419E-4</v>
      </c>
      <c r="H368" s="1">
        <v>1.1872489633402129E-5</v>
      </c>
      <c r="I368" s="1">
        <f t="shared" si="35"/>
        <v>1.1725061554748678E-11</v>
      </c>
      <c r="J368" s="1">
        <f t="shared" si="36"/>
        <v>-9.93771794139146E-4</v>
      </c>
      <c r="AQ368" s="58"/>
      <c r="AR368" s="58"/>
      <c r="AS368" s="58"/>
      <c r="AT368" s="58"/>
      <c r="AU368" s="58"/>
      <c r="AV368" s="58"/>
      <c r="AW368" s="58"/>
      <c r="AX368" s="71"/>
      <c r="AY368" s="58"/>
      <c r="AZ368" s="58"/>
      <c r="BA368" s="58"/>
      <c r="BB368" s="58">
        <f t="shared" si="37"/>
        <v>1</v>
      </c>
      <c r="BC368" s="58">
        <f t="shared" si="38"/>
        <v>9.8756967847014944E-7</v>
      </c>
      <c r="BD368" s="58" t="e">
        <f t="shared" si="39"/>
        <v>#N/A</v>
      </c>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c r="CH368" s="58"/>
      <c r="CI368" s="58"/>
      <c r="CJ368" s="58"/>
      <c r="CK368" s="58"/>
      <c r="CL368" s="58"/>
      <c r="CM368" s="58"/>
      <c r="CN368" s="58"/>
      <c r="CO368" s="58"/>
      <c r="CP368" s="58"/>
      <c r="CQ368" s="58"/>
      <c r="CR368" s="58"/>
      <c r="CS368" s="58"/>
      <c r="CT368" s="58"/>
      <c r="CU368" s="58"/>
      <c r="CV368" s="58"/>
      <c r="CW368" s="58"/>
      <c r="CX368" s="58"/>
      <c r="CY368" s="58"/>
      <c r="CZ368" s="58"/>
      <c r="DA368" s="58"/>
      <c r="DB368" s="58"/>
      <c r="DC368" s="58"/>
      <c r="DD368" s="58"/>
      <c r="DE368" s="58"/>
      <c r="DF368" s="58"/>
      <c r="DG368" s="58"/>
      <c r="DH368" s="58"/>
      <c r="DI368" s="58"/>
      <c r="DJ368" s="58"/>
      <c r="DK368" s="58"/>
      <c r="DL368" s="58"/>
      <c r="DM368" s="58"/>
      <c r="DN368" s="58"/>
      <c r="DO368" s="58"/>
      <c r="DP368" s="58"/>
      <c r="DQ368" s="58"/>
      <c r="DR368" s="58"/>
      <c r="DS368" s="58"/>
      <c r="DT368" s="58"/>
      <c r="DU368" s="58"/>
      <c r="DV368" s="58"/>
      <c r="DW368" s="58"/>
      <c r="DX368" s="58"/>
      <c r="DY368" s="58"/>
      <c r="DZ368" s="58"/>
      <c r="EA368" s="58"/>
      <c r="EB368" s="58"/>
      <c r="EC368" s="58"/>
      <c r="ED368" s="58"/>
      <c r="EE368" s="58"/>
      <c r="EF368" s="58"/>
      <c r="EG368" s="58"/>
      <c r="EH368" s="58"/>
      <c r="EI368" s="58"/>
      <c r="EJ368" s="58"/>
      <c r="EK368" s="58"/>
      <c r="EL368" s="58"/>
      <c r="EM368" s="58"/>
      <c r="EN368" s="58"/>
    </row>
    <row r="369" spans="1:144" outlineLevel="1" x14ac:dyDescent="0.2">
      <c r="A369" s="16">
        <v>178</v>
      </c>
      <c r="B369" s="16">
        <v>0</v>
      </c>
      <c r="C369" s="1">
        <v>7.9646681808799287E-4</v>
      </c>
      <c r="D369" s="1">
        <f t="shared" si="31"/>
        <v>-7.9646681808799287E-4</v>
      </c>
      <c r="E369" s="1">
        <f t="shared" si="32"/>
        <v>1.5935683326003182E-3</v>
      </c>
      <c r="F369" s="1">
        <f t="shared" si="33"/>
        <v>-3.9919523201064393E-2</v>
      </c>
      <c r="G369" s="1">
        <f t="shared" si="34"/>
        <v>-2.8232989270164918E-2</v>
      </c>
      <c r="H369" s="1">
        <v>2.7574924621143683E-3</v>
      </c>
      <c r="I369" s="1">
        <f t="shared" si="35"/>
        <v>2.204079615693751E-6</v>
      </c>
      <c r="J369" s="1">
        <f t="shared" si="36"/>
        <v>-2.8271996087028257E-2</v>
      </c>
      <c r="AQ369" s="58"/>
      <c r="AR369" s="58"/>
      <c r="AS369" s="58"/>
      <c r="AT369" s="58"/>
      <c r="AU369" s="58"/>
      <c r="AV369" s="58"/>
      <c r="AW369" s="58"/>
      <c r="AX369" s="71"/>
      <c r="AY369" s="58"/>
      <c r="AZ369" s="58"/>
      <c r="BA369" s="58"/>
      <c r="BB369" s="58">
        <f t="shared" si="37"/>
        <v>1</v>
      </c>
      <c r="BC369" s="58">
        <f t="shared" si="38"/>
        <v>7.9646681808799287E-4</v>
      </c>
      <c r="BD369" s="58" t="e">
        <f t="shared" si="39"/>
        <v>#N/A</v>
      </c>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c r="CB369" s="58"/>
      <c r="CC369" s="58"/>
      <c r="CD369" s="58"/>
      <c r="CE369" s="58"/>
      <c r="CF369" s="58"/>
      <c r="CG369" s="58"/>
      <c r="CH369" s="58"/>
      <c r="CI369" s="58"/>
      <c r="CJ369" s="58"/>
      <c r="CK369" s="58"/>
      <c r="CL369" s="58"/>
      <c r="CM369" s="58"/>
      <c r="CN369" s="58"/>
      <c r="CO369" s="58"/>
      <c r="CP369" s="58"/>
      <c r="CQ369" s="58"/>
      <c r="CR369" s="58"/>
      <c r="CS369" s="58"/>
      <c r="CT369" s="58"/>
      <c r="CU369" s="58"/>
      <c r="CV369" s="58"/>
      <c r="CW369" s="58"/>
      <c r="CX369" s="58"/>
      <c r="CY369" s="58"/>
      <c r="CZ369" s="58"/>
      <c r="DA369" s="58"/>
      <c r="DB369" s="58"/>
      <c r="DC369" s="58"/>
      <c r="DD369" s="58"/>
      <c r="DE369" s="58"/>
      <c r="DF369" s="58"/>
      <c r="DG369" s="58"/>
      <c r="DH369" s="58"/>
      <c r="DI369" s="58"/>
      <c r="DJ369" s="58"/>
      <c r="DK369" s="58"/>
      <c r="DL369" s="58"/>
      <c r="DM369" s="58"/>
      <c r="DN369" s="58"/>
      <c r="DO369" s="58"/>
      <c r="DP369" s="58"/>
      <c r="DQ369" s="58"/>
      <c r="DR369" s="58"/>
      <c r="DS369" s="58"/>
      <c r="DT369" s="58"/>
      <c r="DU369" s="58"/>
      <c r="DV369" s="58"/>
      <c r="DW369" s="58"/>
      <c r="DX369" s="58"/>
      <c r="DY369" s="58"/>
      <c r="DZ369" s="58"/>
      <c r="EA369" s="58"/>
      <c r="EB369" s="58"/>
      <c r="EC369" s="58"/>
      <c r="ED369" s="58"/>
      <c r="EE369" s="58"/>
      <c r="EF369" s="58"/>
      <c r="EG369" s="58"/>
      <c r="EH369" s="58"/>
      <c r="EI369" s="58"/>
      <c r="EJ369" s="58"/>
      <c r="EK369" s="58"/>
      <c r="EL369" s="58"/>
      <c r="EM369" s="58"/>
      <c r="EN369" s="58"/>
    </row>
    <row r="370" spans="1:144" outlineLevel="1" x14ac:dyDescent="0.2">
      <c r="A370" s="16">
        <v>179</v>
      </c>
      <c r="B370" s="16">
        <v>0</v>
      </c>
      <c r="C370" s="1">
        <v>8.4011981393780615E-3</v>
      </c>
      <c r="D370" s="1">
        <f t="shared" si="31"/>
        <v>-8.4011981393780615E-3</v>
      </c>
      <c r="E370" s="1">
        <f t="shared" si="32"/>
        <v>1.6873374221674394E-2</v>
      </c>
      <c r="F370" s="1">
        <f t="shared" si="33"/>
        <v>-0.12989755279324702</v>
      </c>
      <c r="G370" s="1">
        <f t="shared" si="34"/>
        <v>-9.2045511845900735E-2</v>
      </c>
      <c r="H370" s="1">
        <v>2.3740076600120674E-2</v>
      </c>
      <c r="I370" s="1">
        <f t="shared" si="35"/>
        <v>2.0602593260481201E-4</v>
      </c>
      <c r="J370" s="1">
        <f t="shared" si="36"/>
        <v>-9.3157942139028949E-2</v>
      </c>
      <c r="AQ370" s="58"/>
      <c r="AR370" s="58"/>
      <c r="AS370" s="58"/>
      <c r="AT370" s="58"/>
      <c r="AU370" s="58"/>
      <c r="AV370" s="58"/>
      <c r="AW370" s="58"/>
      <c r="AX370" s="71"/>
      <c r="AY370" s="58"/>
      <c r="AZ370" s="58"/>
      <c r="BA370" s="58"/>
      <c r="BB370" s="58">
        <f t="shared" si="37"/>
        <v>1</v>
      </c>
      <c r="BC370" s="58">
        <f t="shared" si="38"/>
        <v>8.4011981393780615E-3</v>
      </c>
      <c r="BD370" s="58" t="e">
        <f t="shared" si="39"/>
        <v>#N/A</v>
      </c>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c r="CB370" s="58"/>
      <c r="CC370" s="58"/>
      <c r="CD370" s="58"/>
      <c r="CE370" s="58"/>
      <c r="CF370" s="58"/>
      <c r="CG370" s="58"/>
      <c r="CH370" s="58"/>
      <c r="CI370" s="58"/>
      <c r="CJ370" s="58"/>
      <c r="CK370" s="58"/>
      <c r="CL370" s="58"/>
      <c r="CM370" s="58"/>
      <c r="CN370" s="58"/>
      <c r="CO370" s="58"/>
      <c r="CP370" s="58"/>
      <c r="CQ370" s="58"/>
      <c r="CR370" s="58"/>
      <c r="CS370" s="58"/>
      <c r="CT370" s="58"/>
      <c r="CU370" s="58"/>
      <c r="CV370" s="58"/>
      <c r="CW370" s="58"/>
      <c r="CX370" s="58"/>
      <c r="CY370" s="58"/>
      <c r="CZ370" s="58"/>
      <c r="DA370" s="58"/>
      <c r="DB370" s="58"/>
      <c r="DC370" s="58"/>
      <c r="DD370" s="58"/>
      <c r="DE370" s="58"/>
      <c r="DF370" s="58"/>
      <c r="DG370" s="58"/>
      <c r="DH370" s="58"/>
      <c r="DI370" s="58"/>
      <c r="DJ370" s="58"/>
      <c r="DK370" s="58"/>
      <c r="DL370" s="58"/>
      <c r="DM370" s="58"/>
      <c r="DN370" s="58"/>
      <c r="DO370" s="58"/>
      <c r="DP370" s="58"/>
      <c r="DQ370" s="58"/>
      <c r="DR370" s="58"/>
      <c r="DS370" s="58"/>
      <c r="DT370" s="58"/>
      <c r="DU370" s="58"/>
      <c r="DV370" s="58"/>
      <c r="DW370" s="58"/>
      <c r="DX370" s="58"/>
      <c r="DY370" s="58"/>
      <c r="DZ370" s="58"/>
      <c r="EA370" s="58"/>
      <c r="EB370" s="58"/>
      <c r="EC370" s="58"/>
      <c r="ED370" s="58"/>
      <c r="EE370" s="58"/>
      <c r="EF370" s="58"/>
      <c r="EG370" s="58"/>
      <c r="EH370" s="58"/>
      <c r="EI370" s="58"/>
      <c r="EJ370" s="58"/>
      <c r="EK370" s="58"/>
      <c r="EL370" s="58"/>
      <c r="EM370" s="58"/>
      <c r="EN370" s="58"/>
    </row>
    <row r="371" spans="1:144" outlineLevel="1" x14ac:dyDescent="0.2">
      <c r="A371" s="16">
        <v>180</v>
      </c>
      <c r="B371" s="16">
        <v>0</v>
      </c>
      <c r="C371" s="1">
        <v>8.8730487792312027E-4</v>
      </c>
      <c r="D371" s="1">
        <f t="shared" si="31"/>
        <v>-8.8730487792312027E-4</v>
      </c>
      <c r="E371" s="1">
        <f t="shared" si="32"/>
        <v>1.7753975318252938E-3</v>
      </c>
      <c r="F371" s="1">
        <f t="shared" si="33"/>
        <v>-4.213546643654599E-2</v>
      </c>
      <c r="G371" s="1">
        <f t="shared" si="34"/>
        <v>-2.9800887353799883E-2</v>
      </c>
      <c r="H371" s="1">
        <v>3.1630732530144637E-3</v>
      </c>
      <c r="I371" s="1">
        <f t="shared" si="35"/>
        <v>2.8180164497545253E-6</v>
      </c>
      <c r="J371" s="1">
        <f t="shared" si="36"/>
        <v>-2.9848130653754922E-2</v>
      </c>
      <c r="AQ371" s="58"/>
      <c r="AR371" s="58"/>
      <c r="AS371" s="58"/>
      <c r="AT371" s="58"/>
      <c r="AU371" s="58"/>
      <c r="AV371" s="58"/>
      <c r="AW371" s="58"/>
      <c r="AX371" s="71"/>
      <c r="AY371" s="58"/>
      <c r="AZ371" s="58"/>
      <c r="BA371" s="58"/>
      <c r="BB371" s="58">
        <f t="shared" si="37"/>
        <v>1</v>
      </c>
      <c r="BC371" s="58">
        <f t="shared" si="38"/>
        <v>8.8730487792312027E-4</v>
      </c>
      <c r="BD371" s="58" t="e">
        <f t="shared" si="39"/>
        <v>#N/A</v>
      </c>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c r="CB371" s="58"/>
      <c r="CC371" s="58"/>
      <c r="CD371" s="58"/>
      <c r="CE371" s="58"/>
      <c r="CF371" s="58"/>
      <c r="CG371" s="58"/>
      <c r="CH371" s="58"/>
      <c r="CI371" s="58"/>
      <c r="CJ371" s="58"/>
      <c r="CK371" s="58"/>
      <c r="CL371" s="58"/>
      <c r="CM371" s="58"/>
      <c r="CN371" s="58"/>
      <c r="CO371" s="58"/>
      <c r="CP371" s="58"/>
      <c r="CQ371" s="58"/>
      <c r="CR371" s="58"/>
      <c r="CS371" s="58"/>
      <c r="CT371" s="58"/>
      <c r="CU371" s="58"/>
      <c r="CV371" s="58"/>
      <c r="CW371" s="58"/>
      <c r="CX371" s="58"/>
      <c r="CY371" s="58"/>
      <c r="CZ371" s="58"/>
      <c r="DA371" s="58"/>
      <c r="DB371" s="58"/>
      <c r="DC371" s="58"/>
      <c r="DD371" s="58"/>
      <c r="DE371" s="58"/>
      <c r="DF371" s="58"/>
      <c r="DG371" s="58"/>
      <c r="DH371" s="58"/>
      <c r="DI371" s="58"/>
      <c r="DJ371" s="58"/>
      <c r="DK371" s="58"/>
      <c r="DL371" s="58"/>
      <c r="DM371" s="58"/>
      <c r="DN371" s="58"/>
      <c r="DO371" s="58"/>
      <c r="DP371" s="58"/>
      <c r="DQ371" s="58"/>
      <c r="DR371" s="58"/>
      <c r="DS371" s="58"/>
      <c r="DT371" s="58"/>
      <c r="DU371" s="58"/>
      <c r="DV371" s="58"/>
      <c r="DW371" s="58"/>
      <c r="DX371" s="58"/>
      <c r="DY371" s="58"/>
      <c r="DZ371" s="58"/>
      <c r="EA371" s="58"/>
      <c r="EB371" s="58"/>
      <c r="EC371" s="58"/>
      <c r="ED371" s="58"/>
      <c r="EE371" s="58"/>
      <c r="EF371" s="58"/>
      <c r="EG371" s="58"/>
      <c r="EH371" s="58"/>
      <c r="EI371" s="58"/>
      <c r="EJ371" s="58"/>
      <c r="EK371" s="58"/>
      <c r="EL371" s="58"/>
      <c r="EM371" s="58"/>
      <c r="EN371" s="58"/>
    </row>
    <row r="372" spans="1:144" outlineLevel="1" x14ac:dyDescent="0.2">
      <c r="A372" s="16">
        <v>181</v>
      </c>
      <c r="B372" s="16">
        <v>0</v>
      </c>
      <c r="C372" s="1">
        <v>1.4398280619433193E-5</v>
      </c>
      <c r="D372" s="1">
        <f t="shared" si="31"/>
        <v>-1.4398280619433193E-5</v>
      </c>
      <c r="E372" s="1">
        <f t="shared" si="32"/>
        <v>2.8796768551198909E-5</v>
      </c>
      <c r="F372" s="1">
        <f t="shared" si="33"/>
        <v>-5.3662620650876628E-3</v>
      </c>
      <c r="G372" s="1">
        <f t="shared" si="34"/>
        <v>-3.794533954638296E-3</v>
      </c>
      <c r="H372" s="1">
        <v>1.1313737539981598E-4</v>
      </c>
      <c r="I372" s="1">
        <f t="shared" si="35"/>
        <v>1.6291914569000186E-9</v>
      </c>
      <c r="J372" s="1">
        <f t="shared" si="36"/>
        <v>-3.7947486246601167E-3</v>
      </c>
      <c r="AQ372" s="58"/>
      <c r="AR372" s="58"/>
      <c r="AS372" s="58"/>
      <c r="AT372" s="58"/>
      <c r="AU372" s="58"/>
      <c r="AV372" s="58"/>
      <c r="AW372" s="58"/>
      <c r="AX372" s="71"/>
      <c r="AY372" s="58"/>
      <c r="AZ372" s="58"/>
      <c r="BA372" s="58"/>
      <c r="BB372" s="58">
        <f t="shared" si="37"/>
        <v>1</v>
      </c>
      <c r="BC372" s="58">
        <f t="shared" si="38"/>
        <v>1.4398280619433193E-5</v>
      </c>
      <c r="BD372" s="58" t="e">
        <f t="shared" si="39"/>
        <v>#N/A</v>
      </c>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c r="CB372" s="58"/>
      <c r="CC372" s="58"/>
      <c r="CD372" s="58"/>
      <c r="CE372" s="58"/>
      <c r="CF372" s="58"/>
      <c r="CG372" s="58"/>
      <c r="CH372" s="58"/>
      <c r="CI372" s="58"/>
      <c r="CJ372" s="58"/>
      <c r="CK372" s="58"/>
      <c r="CL372" s="58"/>
      <c r="CM372" s="58"/>
      <c r="CN372" s="58"/>
      <c r="CO372" s="58"/>
      <c r="CP372" s="58"/>
      <c r="CQ372" s="58"/>
      <c r="CR372" s="58"/>
      <c r="CS372" s="58"/>
      <c r="CT372" s="58"/>
      <c r="CU372" s="58"/>
      <c r="CV372" s="58"/>
      <c r="CW372" s="58"/>
      <c r="CX372" s="58"/>
      <c r="CY372" s="58"/>
      <c r="CZ372" s="58"/>
      <c r="DA372" s="58"/>
      <c r="DB372" s="58"/>
      <c r="DC372" s="58"/>
      <c r="DD372" s="58"/>
      <c r="DE372" s="58"/>
      <c r="DF372" s="58"/>
      <c r="DG372" s="58"/>
      <c r="DH372" s="58"/>
      <c r="DI372" s="58"/>
      <c r="DJ372" s="58"/>
      <c r="DK372" s="58"/>
      <c r="DL372" s="58"/>
      <c r="DM372" s="58"/>
      <c r="DN372" s="58"/>
      <c r="DO372" s="58"/>
      <c r="DP372" s="58"/>
      <c r="DQ372" s="58"/>
      <c r="DR372" s="58"/>
      <c r="DS372" s="58"/>
      <c r="DT372" s="58"/>
      <c r="DU372" s="58"/>
      <c r="DV372" s="58"/>
      <c r="DW372" s="58"/>
      <c r="DX372" s="58"/>
      <c r="DY372" s="58"/>
      <c r="DZ372" s="58"/>
      <c r="EA372" s="58"/>
      <c r="EB372" s="58"/>
      <c r="EC372" s="58"/>
      <c r="ED372" s="58"/>
      <c r="EE372" s="58"/>
      <c r="EF372" s="58"/>
      <c r="EG372" s="58"/>
      <c r="EH372" s="58"/>
      <c r="EI372" s="58"/>
      <c r="EJ372" s="58"/>
      <c r="EK372" s="58"/>
      <c r="EL372" s="58"/>
      <c r="EM372" s="58"/>
      <c r="EN372" s="58"/>
    </row>
    <row r="373" spans="1:144" outlineLevel="1" x14ac:dyDescent="0.2">
      <c r="A373" s="16">
        <v>182</v>
      </c>
      <c r="B373" s="16">
        <v>0</v>
      </c>
      <c r="C373" s="1">
        <v>1.4374966607103588E-6</v>
      </c>
      <c r="D373" s="1">
        <f t="shared" si="31"/>
        <v>-1.4374966607103588E-6</v>
      </c>
      <c r="E373" s="1">
        <f t="shared" si="32"/>
        <v>2.874995387926789E-6</v>
      </c>
      <c r="F373" s="1">
        <f t="shared" si="33"/>
        <v>-1.6955811357545793E-3</v>
      </c>
      <c r="G373" s="1">
        <f t="shared" si="34"/>
        <v>-1.1989573499962285E-3</v>
      </c>
      <c r="H373" s="1">
        <v>1.6706175402781491E-5</v>
      </c>
      <c r="I373" s="1">
        <f t="shared" si="35"/>
        <v>2.4015507083648157E-11</v>
      </c>
      <c r="J373" s="1">
        <f t="shared" si="36"/>
        <v>-1.1989673651176091E-3</v>
      </c>
      <c r="AQ373" s="58"/>
      <c r="AR373" s="58"/>
      <c r="AS373" s="58"/>
      <c r="AT373" s="58"/>
      <c r="AU373" s="58"/>
      <c r="AV373" s="58"/>
      <c r="AW373" s="58"/>
      <c r="AX373" s="71"/>
      <c r="AY373" s="58"/>
      <c r="AZ373" s="58"/>
      <c r="BA373" s="58"/>
      <c r="BB373" s="58">
        <f t="shared" si="37"/>
        <v>1</v>
      </c>
      <c r="BC373" s="58">
        <f t="shared" si="38"/>
        <v>1.4374966607103588E-6</v>
      </c>
      <c r="BD373" s="58" t="e">
        <f t="shared" si="39"/>
        <v>#N/A</v>
      </c>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c r="CB373" s="58"/>
      <c r="CC373" s="58"/>
      <c r="CD373" s="58"/>
      <c r="CE373" s="58"/>
      <c r="CF373" s="58"/>
      <c r="CG373" s="58"/>
      <c r="CH373" s="58"/>
      <c r="CI373" s="58"/>
      <c r="CJ373" s="58"/>
      <c r="CK373" s="58"/>
      <c r="CL373" s="58"/>
      <c r="CM373" s="58"/>
      <c r="CN373" s="58"/>
      <c r="CO373" s="58"/>
      <c r="CP373" s="58"/>
      <c r="CQ373" s="58"/>
      <c r="CR373" s="58"/>
      <c r="CS373" s="58"/>
      <c r="CT373" s="58"/>
      <c r="CU373" s="58"/>
      <c r="CV373" s="58"/>
      <c r="CW373" s="58"/>
      <c r="CX373" s="58"/>
      <c r="CY373" s="58"/>
      <c r="CZ373" s="58"/>
      <c r="DA373" s="58"/>
      <c r="DB373" s="58"/>
      <c r="DC373" s="58"/>
      <c r="DD373" s="58"/>
      <c r="DE373" s="58"/>
      <c r="DF373" s="58"/>
      <c r="DG373" s="58"/>
      <c r="DH373" s="58"/>
      <c r="DI373" s="58"/>
      <c r="DJ373" s="58"/>
      <c r="DK373" s="58"/>
      <c r="DL373" s="58"/>
      <c r="DM373" s="58"/>
      <c r="DN373" s="58"/>
      <c r="DO373" s="58"/>
      <c r="DP373" s="58"/>
      <c r="DQ373" s="58"/>
      <c r="DR373" s="58"/>
      <c r="DS373" s="58"/>
      <c r="DT373" s="58"/>
      <c r="DU373" s="58"/>
      <c r="DV373" s="58"/>
      <c r="DW373" s="58"/>
      <c r="DX373" s="58"/>
      <c r="DY373" s="58"/>
      <c r="DZ373" s="58"/>
      <c r="EA373" s="58"/>
      <c r="EB373" s="58"/>
      <c r="EC373" s="58"/>
      <c r="ED373" s="58"/>
      <c r="EE373" s="58"/>
      <c r="EF373" s="58"/>
      <c r="EG373" s="58"/>
      <c r="EH373" s="58"/>
      <c r="EI373" s="58"/>
      <c r="EJ373" s="58"/>
      <c r="EK373" s="58"/>
      <c r="EL373" s="58"/>
      <c r="EM373" s="58"/>
      <c r="EN373" s="58"/>
    </row>
    <row r="374" spans="1:144" outlineLevel="1" x14ac:dyDescent="0.2">
      <c r="A374" s="16">
        <v>183</v>
      </c>
      <c r="B374" s="16">
        <v>0</v>
      </c>
      <c r="C374" s="1">
        <v>6.0190838821884185E-6</v>
      </c>
      <c r="D374" s="1">
        <f t="shared" si="31"/>
        <v>-6.0190838821884185E-6</v>
      </c>
      <c r="E374" s="1">
        <f t="shared" si="32"/>
        <v>1.2038203994115767E-5</v>
      </c>
      <c r="F374" s="1">
        <f t="shared" si="33"/>
        <v>-3.4696115047820222E-3</v>
      </c>
      <c r="G374" s="1">
        <f t="shared" si="34"/>
        <v>-2.453389514891035E-3</v>
      </c>
      <c r="H374" s="1">
        <v>5.9577725605088773E-5</v>
      </c>
      <c r="I374" s="1">
        <f t="shared" si="35"/>
        <v>3.5862685257575467E-10</v>
      </c>
      <c r="J374" s="1">
        <f t="shared" si="36"/>
        <v>-2.4534626018404772E-3</v>
      </c>
      <c r="AQ374" s="58"/>
      <c r="AR374" s="58"/>
      <c r="AS374" s="58"/>
      <c r="AT374" s="58"/>
      <c r="AU374" s="58"/>
      <c r="AV374" s="58"/>
      <c r="AW374" s="58"/>
      <c r="AX374" s="71"/>
      <c r="AY374" s="58"/>
      <c r="AZ374" s="58"/>
      <c r="BA374" s="58"/>
      <c r="BB374" s="58">
        <f t="shared" si="37"/>
        <v>1</v>
      </c>
      <c r="BC374" s="58">
        <f t="shared" si="38"/>
        <v>6.0190838821884185E-6</v>
      </c>
      <c r="BD374" s="58" t="e">
        <f t="shared" si="39"/>
        <v>#N/A</v>
      </c>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c r="CB374" s="58"/>
      <c r="CC374" s="58"/>
      <c r="CD374" s="58"/>
      <c r="CE374" s="58"/>
      <c r="CF374" s="58"/>
      <c r="CG374" s="58"/>
      <c r="CH374" s="58"/>
      <c r="CI374" s="58"/>
      <c r="CJ374" s="58"/>
      <c r="CK374" s="58"/>
      <c r="CL374" s="58"/>
      <c r="CM374" s="58"/>
      <c r="CN374" s="58"/>
      <c r="CO374" s="58"/>
      <c r="CP374" s="58"/>
      <c r="CQ374" s="58"/>
      <c r="CR374" s="58"/>
      <c r="CS374" s="58"/>
      <c r="CT374" s="58"/>
      <c r="CU374" s="58"/>
      <c r="CV374" s="58"/>
      <c r="CW374" s="58"/>
      <c r="CX374" s="58"/>
      <c r="CY374" s="58"/>
      <c r="CZ374" s="58"/>
      <c r="DA374" s="58"/>
      <c r="DB374" s="58"/>
      <c r="DC374" s="58"/>
      <c r="DD374" s="58"/>
      <c r="DE374" s="58"/>
      <c r="DF374" s="58"/>
      <c r="DG374" s="58"/>
      <c r="DH374" s="58"/>
      <c r="DI374" s="58"/>
      <c r="DJ374" s="58"/>
      <c r="DK374" s="58"/>
      <c r="DL374" s="58"/>
      <c r="DM374" s="58"/>
      <c r="DN374" s="58"/>
      <c r="DO374" s="58"/>
      <c r="DP374" s="58"/>
      <c r="DQ374" s="58"/>
      <c r="DR374" s="58"/>
      <c r="DS374" s="58"/>
      <c r="DT374" s="58"/>
      <c r="DU374" s="58"/>
      <c r="DV374" s="58"/>
      <c r="DW374" s="58"/>
      <c r="DX374" s="58"/>
      <c r="DY374" s="58"/>
      <c r="DZ374" s="58"/>
      <c r="EA374" s="58"/>
      <c r="EB374" s="58"/>
      <c r="EC374" s="58"/>
      <c r="ED374" s="58"/>
      <c r="EE374" s="58"/>
      <c r="EF374" s="58"/>
      <c r="EG374" s="58"/>
      <c r="EH374" s="58"/>
      <c r="EI374" s="58"/>
      <c r="EJ374" s="58"/>
      <c r="EK374" s="58"/>
      <c r="EL374" s="58"/>
      <c r="EM374" s="58"/>
      <c r="EN374" s="58"/>
    </row>
    <row r="375" spans="1:144" outlineLevel="1" x14ac:dyDescent="0.2">
      <c r="A375" s="16">
        <v>184</v>
      </c>
      <c r="B375" s="16">
        <v>0</v>
      </c>
      <c r="C375" s="1">
        <v>2.1455047406664495E-2</v>
      </c>
      <c r="D375" s="1">
        <f t="shared" si="31"/>
        <v>-2.1455047406664495E-2</v>
      </c>
      <c r="E375" s="1">
        <f t="shared" si="32"/>
        <v>4.3377105782458757E-2</v>
      </c>
      <c r="F375" s="1">
        <f t="shared" si="33"/>
        <v>-0.20827171143114651</v>
      </c>
      <c r="G375" s="1">
        <f t="shared" si="34"/>
        <v>-0.14807247945727819</v>
      </c>
      <c r="H375" s="1">
        <v>6.5308370458422929E-2</v>
      </c>
      <c r="I375" s="1">
        <f t="shared" si="35"/>
        <v>1.5319662280694427E-3</v>
      </c>
      <c r="J375" s="1">
        <f t="shared" si="36"/>
        <v>-0.15315817118487515</v>
      </c>
      <c r="AQ375" s="58"/>
      <c r="AR375" s="58"/>
      <c r="AS375" s="58"/>
      <c r="AT375" s="58"/>
      <c r="AU375" s="58"/>
      <c r="AV375" s="58"/>
      <c r="AW375" s="58"/>
      <c r="AX375" s="71"/>
      <c r="AY375" s="58"/>
      <c r="AZ375" s="58"/>
      <c r="BA375" s="58"/>
      <c r="BB375" s="58">
        <f t="shared" si="37"/>
        <v>1</v>
      </c>
      <c r="BC375" s="58">
        <f t="shared" si="38"/>
        <v>2.1455047406664495E-2</v>
      </c>
      <c r="BD375" s="58" t="e">
        <f t="shared" si="39"/>
        <v>#N/A</v>
      </c>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c r="CB375" s="58"/>
      <c r="CC375" s="58"/>
      <c r="CD375" s="58"/>
      <c r="CE375" s="58"/>
      <c r="CF375" s="58"/>
      <c r="CG375" s="58"/>
      <c r="CH375" s="58"/>
      <c r="CI375" s="58"/>
      <c r="CJ375" s="58"/>
      <c r="CK375" s="58"/>
      <c r="CL375" s="58"/>
      <c r="CM375" s="58"/>
      <c r="CN375" s="58"/>
      <c r="CO375" s="58"/>
      <c r="CP375" s="58"/>
      <c r="CQ375" s="58"/>
      <c r="CR375" s="58"/>
      <c r="CS375" s="58"/>
      <c r="CT375" s="58"/>
      <c r="CU375" s="58"/>
      <c r="CV375" s="58"/>
      <c r="CW375" s="58"/>
      <c r="CX375" s="58"/>
      <c r="CY375" s="58"/>
      <c r="CZ375" s="58"/>
      <c r="DA375" s="58"/>
      <c r="DB375" s="58"/>
      <c r="DC375" s="58"/>
      <c r="DD375" s="58"/>
      <c r="DE375" s="58"/>
      <c r="DF375" s="58"/>
      <c r="DG375" s="58"/>
      <c r="DH375" s="58"/>
      <c r="DI375" s="58"/>
      <c r="DJ375" s="58"/>
      <c r="DK375" s="58"/>
      <c r="DL375" s="58"/>
      <c r="DM375" s="58"/>
      <c r="DN375" s="58"/>
      <c r="DO375" s="58"/>
      <c r="DP375" s="58"/>
      <c r="DQ375" s="58"/>
      <c r="DR375" s="58"/>
      <c r="DS375" s="58"/>
      <c r="DT375" s="58"/>
      <c r="DU375" s="58"/>
      <c r="DV375" s="58"/>
      <c r="DW375" s="58"/>
      <c r="DX375" s="58"/>
      <c r="DY375" s="58"/>
      <c r="DZ375" s="58"/>
      <c r="EA375" s="58"/>
      <c r="EB375" s="58"/>
      <c r="EC375" s="58"/>
      <c r="ED375" s="58"/>
      <c r="EE375" s="58"/>
      <c r="EF375" s="58"/>
      <c r="EG375" s="58"/>
      <c r="EH375" s="58"/>
      <c r="EI375" s="58"/>
      <c r="EJ375" s="58"/>
      <c r="EK375" s="58"/>
      <c r="EL375" s="58"/>
      <c r="EM375" s="58"/>
      <c r="EN375" s="58"/>
    </row>
    <row r="376" spans="1:144" outlineLevel="1" x14ac:dyDescent="0.2">
      <c r="A376" s="16">
        <v>185</v>
      </c>
      <c r="B376" s="16">
        <v>0</v>
      </c>
      <c r="C376" s="1">
        <v>6.1737642769777552E-7</v>
      </c>
      <c r="D376" s="1">
        <f t="shared" si="31"/>
        <v>-6.1737642769777552E-7</v>
      </c>
      <c r="E376" s="1">
        <f t="shared" si="32"/>
        <v>1.2347532364198912E-6</v>
      </c>
      <c r="F376" s="1">
        <f t="shared" si="33"/>
        <v>-1.1111945088146771E-3</v>
      </c>
      <c r="G376" s="1">
        <f t="shared" si="34"/>
        <v>-7.8573329371464488E-4</v>
      </c>
      <c r="H376" s="1">
        <v>7.9446651719447724E-6</v>
      </c>
      <c r="I376" s="1">
        <f t="shared" si="35"/>
        <v>4.9048909989669143E-12</v>
      </c>
      <c r="J376" s="1">
        <f t="shared" si="36"/>
        <v>-7.8573641492720911E-4</v>
      </c>
      <c r="AQ376" s="58"/>
      <c r="AR376" s="58"/>
      <c r="AS376" s="58"/>
      <c r="AT376" s="58"/>
      <c r="AU376" s="58"/>
      <c r="AV376" s="58"/>
      <c r="AW376" s="58"/>
      <c r="AX376" s="71"/>
      <c r="AY376" s="58"/>
      <c r="AZ376" s="58"/>
      <c r="BA376" s="58"/>
      <c r="BB376" s="58">
        <f t="shared" si="37"/>
        <v>1</v>
      </c>
      <c r="BC376" s="58">
        <f t="shared" si="38"/>
        <v>6.1737642769777552E-7</v>
      </c>
      <c r="BD376" s="58" t="e">
        <f t="shared" si="39"/>
        <v>#N/A</v>
      </c>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c r="CB376" s="58"/>
      <c r="CC376" s="58"/>
      <c r="CD376" s="58"/>
      <c r="CE376" s="58"/>
      <c r="CF376" s="58"/>
      <c r="CG376" s="58"/>
      <c r="CH376" s="58"/>
      <c r="CI376" s="58"/>
      <c r="CJ376" s="58"/>
      <c r="CK376" s="58"/>
      <c r="CL376" s="58"/>
      <c r="CM376" s="58"/>
      <c r="CN376" s="58"/>
      <c r="CO376" s="58"/>
      <c r="CP376" s="58"/>
      <c r="CQ376" s="58"/>
      <c r="CR376" s="58"/>
      <c r="CS376" s="58"/>
      <c r="CT376" s="58"/>
      <c r="CU376" s="58"/>
      <c r="CV376" s="58"/>
      <c r="CW376" s="58"/>
      <c r="CX376" s="58"/>
      <c r="CY376" s="58"/>
      <c r="CZ376" s="58"/>
      <c r="DA376" s="58"/>
      <c r="DB376" s="58"/>
      <c r="DC376" s="58"/>
      <c r="DD376" s="58"/>
      <c r="DE376" s="58"/>
      <c r="DF376" s="58"/>
      <c r="DG376" s="58"/>
      <c r="DH376" s="58"/>
      <c r="DI376" s="58"/>
      <c r="DJ376" s="58"/>
      <c r="DK376" s="58"/>
      <c r="DL376" s="58"/>
      <c r="DM376" s="58"/>
      <c r="DN376" s="58"/>
      <c r="DO376" s="58"/>
      <c r="DP376" s="58"/>
      <c r="DQ376" s="58"/>
      <c r="DR376" s="58"/>
      <c r="DS376" s="58"/>
      <c r="DT376" s="58"/>
      <c r="DU376" s="58"/>
      <c r="DV376" s="58"/>
      <c r="DW376" s="58"/>
      <c r="DX376" s="58"/>
      <c r="DY376" s="58"/>
      <c r="DZ376" s="58"/>
      <c r="EA376" s="58"/>
      <c r="EB376" s="58"/>
      <c r="EC376" s="58"/>
      <c r="ED376" s="58"/>
      <c r="EE376" s="58"/>
      <c r="EF376" s="58"/>
      <c r="EG376" s="58"/>
      <c r="EH376" s="58"/>
      <c r="EI376" s="58"/>
      <c r="EJ376" s="58"/>
      <c r="EK376" s="58"/>
      <c r="EL376" s="58"/>
      <c r="EM376" s="58"/>
      <c r="EN376" s="58"/>
    </row>
    <row r="377" spans="1:144" outlineLevel="1" x14ac:dyDescent="0.2">
      <c r="A377" s="16">
        <v>186</v>
      </c>
      <c r="B377" s="16">
        <v>0</v>
      </c>
      <c r="C377" s="1">
        <v>1.07130309381312E-6</v>
      </c>
      <c r="D377" s="1">
        <f t="shared" si="31"/>
        <v>-1.07130309381312E-6</v>
      </c>
      <c r="E377" s="1">
        <f t="shared" si="32"/>
        <v>2.1426073353880525E-6</v>
      </c>
      <c r="F377" s="1">
        <f t="shared" si="33"/>
        <v>-1.4637647814413532E-3</v>
      </c>
      <c r="G377" s="1">
        <f t="shared" si="34"/>
        <v>-1.0350382802122189E-3</v>
      </c>
      <c r="H377" s="1">
        <v>1.2628167109816973E-5</v>
      </c>
      <c r="I377" s="1">
        <f t="shared" si="35"/>
        <v>1.3528779830869161E-11</v>
      </c>
      <c r="J377" s="1">
        <f t="shared" si="36"/>
        <v>-1.0350448155923002E-3</v>
      </c>
      <c r="AQ377" s="58"/>
      <c r="AR377" s="58"/>
      <c r="AS377" s="58"/>
      <c r="AT377" s="58"/>
      <c r="AU377" s="58"/>
      <c r="AV377" s="58"/>
      <c r="AW377" s="58"/>
      <c r="AX377" s="71"/>
      <c r="AY377" s="58"/>
      <c r="AZ377" s="58"/>
      <c r="BA377" s="58"/>
      <c r="BB377" s="58">
        <f t="shared" si="37"/>
        <v>1</v>
      </c>
      <c r="BC377" s="58">
        <f t="shared" si="38"/>
        <v>1.07130309381312E-6</v>
      </c>
      <c r="BD377" s="58" t="e">
        <f t="shared" si="39"/>
        <v>#N/A</v>
      </c>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c r="CB377" s="58"/>
      <c r="CC377" s="58"/>
      <c r="CD377" s="58"/>
      <c r="CE377" s="58"/>
      <c r="CF377" s="58"/>
      <c r="CG377" s="58"/>
      <c r="CH377" s="58"/>
      <c r="CI377" s="58"/>
      <c r="CJ377" s="58"/>
      <c r="CK377" s="58"/>
      <c r="CL377" s="58"/>
      <c r="CM377" s="58"/>
      <c r="CN377" s="58"/>
      <c r="CO377" s="58"/>
      <c r="CP377" s="58"/>
      <c r="CQ377" s="58"/>
      <c r="CR377" s="58"/>
      <c r="CS377" s="58"/>
      <c r="CT377" s="58"/>
      <c r="CU377" s="58"/>
      <c r="CV377" s="58"/>
      <c r="CW377" s="58"/>
      <c r="CX377" s="58"/>
      <c r="CY377" s="58"/>
      <c r="CZ377" s="58"/>
      <c r="DA377" s="58"/>
      <c r="DB377" s="58"/>
      <c r="DC377" s="58"/>
      <c r="DD377" s="58"/>
      <c r="DE377" s="58"/>
      <c r="DF377" s="58"/>
      <c r="DG377" s="58"/>
      <c r="DH377" s="58"/>
      <c r="DI377" s="58"/>
      <c r="DJ377" s="58"/>
      <c r="DK377" s="58"/>
      <c r="DL377" s="58"/>
      <c r="DM377" s="58"/>
      <c r="DN377" s="58"/>
      <c r="DO377" s="58"/>
      <c r="DP377" s="58"/>
      <c r="DQ377" s="58"/>
      <c r="DR377" s="58"/>
      <c r="DS377" s="58"/>
      <c r="DT377" s="58"/>
      <c r="DU377" s="58"/>
      <c r="DV377" s="58"/>
      <c r="DW377" s="58"/>
      <c r="DX377" s="58"/>
      <c r="DY377" s="58"/>
      <c r="DZ377" s="58"/>
      <c r="EA377" s="58"/>
      <c r="EB377" s="58"/>
      <c r="EC377" s="58"/>
      <c r="ED377" s="58"/>
      <c r="EE377" s="58"/>
      <c r="EF377" s="58"/>
      <c r="EG377" s="58"/>
      <c r="EH377" s="58"/>
      <c r="EI377" s="58"/>
      <c r="EJ377" s="58"/>
      <c r="EK377" s="58"/>
      <c r="EL377" s="58"/>
      <c r="EM377" s="58"/>
      <c r="EN377" s="58"/>
    </row>
    <row r="378" spans="1:144" outlineLevel="1" x14ac:dyDescent="0.2">
      <c r="A378" s="16">
        <v>187</v>
      </c>
      <c r="B378" s="16">
        <v>0</v>
      </c>
      <c r="C378" s="1">
        <v>5.0093609365159372E-2</v>
      </c>
      <c r="D378" s="1">
        <f t="shared" si="31"/>
        <v>-5.0093609365159372E-2</v>
      </c>
      <c r="E378" s="1">
        <f t="shared" si="32"/>
        <v>0.10278367083282061</v>
      </c>
      <c r="F378" s="1">
        <f t="shared" si="33"/>
        <v>-0.32059892518974642</v>
      </c>
      <c r="G378" s="1">
        <f t="shared" si="34"/>
        <v>-0.22964170234745751</v>
      </c>
      <c r="H378" s="1">
        <v>0.1143203512003419</v>
      </c>
      <c r="I378" s="1">
        <f t="shared" si="35"/>
        <v>6.8068847857107465E-3</v>
      </c>
      <c r="J378" s="1">
        <f t="shared" si="36"/>
        <v>-0.24401269688839763</v>
      </c>
      <c r="AQ378" s="58"/>
      <c r="AR378" s="58"/>
      <c r="AS378" s="58"/>
      <c r="AT378" s="58"/>
      <c r="AU378" s="58"/>
      <c r="AV378" s="58"/>
      <c r="AW378" s="58"/>
      <c r="AX378" s="71"/>
      <c r="AY378" s="58"/>
      <c r="AZ378" s="58"/>
      <c r="BA378" s="58"/>
      <c r="BB378" s="58">
        <f t="shared" si="37"/>
        <v>1</v>
      </c>
      <c r="BC378" s="58">
        <f t="shared" si="38"/>
        <v>5.0093609365159372E-2</v>
      </c>
      <c r="BD378" s="58" t="e">
        <f t="shared" si="39"/>
        <v>#N/A</v>
      </c>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c r="CB378" s="58"/>
      <c r="CC378" s="58"/>
      <c r="CD378" s="58"/>
      <c r="CE378" s="58"/>
      <c r="CF378" s="58"/>
      <c r="CG378" s="58"/>
      <c r="CH378" s="58"/>
      <c r="CI378" s="58"/>
      <c r="CJ378" s="58"/>
      <c r="CK378" s="58"/>
      <c r="CL378" s="58"/>
      <c r="CM378" s="58"/>
      <c r="CN378" s="58"/>
      <c r="CO378" s="58"/>
      <c r="CP378" s="58"/>
      <c r="CQ378" s="58"/>
      <c r="CR378" s="58"/>
      <c r="CS378" s="58"/>
      <c r="CT378" s="58"/>
      <c r="CU378" s="58"/>
      <c r="CV378" s="58"/>
      <c r="CW378" s="58"/>
      <c r="CX378" s="58"/>
      <c r="CY378" s="58"/>
      <c r="CZ378" s="58"/>
      <c r="DA378" s="58"/>
      <c r="DB378" s="58"/>
      <c r="DC378" s="58"/>
      <c r="DD378" s="58"/>
      <c r="DE378" s="58"/>
      <c r="DF378" s="58"/>
      <c r="DG378" s="58"/>
      <c r="DH378" s="58"/>
      <c r="DI378" s="58"/>
      <c r="DJ378" s="58"/>
      <c r="DK378" s="58"/>
      <c r="DL378" s="58"/>
      <c r="DM378" s="58"/>
      <c r="DN378" s="58"/>
      <c r="DO378" s="58"/>
      <c r="DP378" s="58"/>
      <c r="DQ378" s="58"/>
      <c r="DR378" s="58"/>
      <c r="DS378" s="58"/>
      <c r="DT378" s="58"/>
      <c r="DU378" s="58"/>
      <c r="DV378" s="58"/>
      <c r="DW378" s="58"/>
      <c r="DX378" s="58"/>
      <c r="DY378" s="58"/>
      <c r="DZ378" s="58"/>
      <c r="EA378" s="58"/>
      <c r="EB378" s="58"/>
      <c r="EC378" s="58"/>
      <c r="ED378" s="58"/>
      <c r="EE378" s="58"/>
      <c r="EF378" s="58"/>
      <c r="EG378" s="58"/>
      <c r="EH378" s="58"/>
      <c r="EI378" s="58"/>
      <c r="EJ378" s="58"/>
      <c r="EK378" s="58"/>
      <c r="EL378" s="58"/>
      <c r="EM378" s="58"/>
      <c r="EN378" s="58"/>
    </row>
    <row r="379" spans="1:144" outlineLevel="1" x14ac:dyDescent="0.2">
      <c r="A379" s="16">
        <v>188</v>
      </c>
      <c r="B379" s="16">
        <v>0</v>
      </c>
      <c r="C379" s="1">
        <v>1.289433726366382E-6</v>
      </c>
      <c r="D379" s="1">
        <f t="shared" si="31"/>
        <v>-1.289433726366382E-6</v>
      </c>
      <c r="E379" s="1">
        <f t="shared" si="32"/>
        <v>2.5788691151718535E-6</v>
      </c>
      <c r="F379" s="1">
        <f t="shared" si="33"/>
        <v>-1.6058857727658756E-3</v>
      </c>
      <c r="G379" s="1">
        <f t="shared" si="34"/>
        <v>-1.1355330858270314E-3</v>
      </c>
      <c r="H379" s="1">
        <v>1.5433157661765153E-5</v>
      </c>
      <c r="I379" s="1">
        <f t="shared" si="35"/>
        <v>1.9900366778715811E-11</v>
      </c>
      <c r="J379" s="1">
        <f t="shared" si="36"/>
        <v>-1.1355418483590285E-3</v>
      </c>
      <c r="AQ379" s="58"/>
      <c r="AR379" s="58"/>
      <c r="AS379" s="58"/>
      <c r="AT379" s="58"/>
      <c r="AU379" s="58"/>
      <c r="AV379" s="58"/>
      <c r="AW379" s="58"/>
      <c r="AX379" s="71"/>
      <c r="AY379" s="58"/>
      <c r="AZ379" s="58"/>
      <c r="BA379" s="58"/>
      <c r="BB379" s="58">
        <f t="shared" si="37"/>
        <v>1</v>
      </c>
      <c r="BC379" s="58">
        <f t="shared" si="38"/>
        <v>1.289433726366382E-6</v>
      </c>
      <c r="BD379" s="58" t="e">
        <f t="shared" si="39"/>
        <v>#N/A</v>
      </c>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c r="CB379" s="58"/>
      <c r="CC379" s="58"/>
      <c r="CD379" s="58"/>
      <c r="CE379" s="58"/>
      <c r="CF379" s="58"/>
      <c r="CG379" s="58"/>
      <c r="CH379" s="58"/>
      <c r="CI379" s="58"/>
      <c r="CJ379" s="58"/>
      <c r="CK379" s="58"/>
      <c r="CL379" s="58"/>
      <c r="CM379" s="58"/>
      <c r="CN379" s="58"/>
      <c r="CO379" s="58"/>
      <c r="CP379" s="58"/>
      <c r="CQ379" s="58"/>
      <c r="CR379" s="58"/>
      <c r="CS379" s="58"/>
      <c r="CT379" s="58"/>
      <c r="CU379" s="58"/>
      <c r="CV379" s="58"/>
      <c r="CW379" s="58"/>
      <c r="CX379" s="58"/>
      <c r="CY379" s="58"/>
      <c r="CZ379" s="58"/>
      <c r="DA379" s="58"/>
      <c r="DB379" s="58"/>
      <c r="DC379" s="58"/>
      <c r="DD379" s="58"/>
      <c r="DE379" s="58"/>
      <c r="DF379" s="58"/>
      <c r="DG379" s="58"/>
      <c r="DH379" s="58"/>
      <c r="DI379" s="58"/>
      <c r="DJ379" s="58"/>
      <c r="DK379" s="58"/>
      <c r="DL379" s="58"/>
      <c r="DM379" s="58"/>
      <c r="DN379" s="58"/>
      <c r="DO379" s="58"/>
      <c r="DP379" s="58"/>
      <c r="DQ379" s="58"/>
      <c r="DR379" s="58"/>
      <c r="DS379" s="58"/>
      <c r="DT379" s="58"/>
      <c r="DU379" s="58"/>
      <c r="DV379" s="58"/>
      <c r="DW379" s="58"/>
      <c r="DX379" s="58"/>
      <c r="DY379" s="58"/>
      <c r="DZ379" s="58"/>
      <c r="EA379" s="58"/>
      <c r="EB379" s="58"/>
      <c r="EC379" s="58"/>
      <c r="ED379" s="58"/>
      <c r="EE379" s="58"/>
      <c r="EF379" s="58"/>
      <c r="EG379" s="58"/>
      <c r="EH379" s="58"/>
      <c r="EI379" s="58"/>
      <c r="EJ379" s="58"/>
      <c r="EK379" s="58"/>
      <c r="EL379" s="58"/>
      <c r="EM379" s="58"/>
      <c r="EN379" s="58"/>
    </row>
    <row r="380" spans="1:144" outlineLevel="1" x14ac:dyDescent="0.2">
      <c r="A380" s="16">
        <v>189</v>
      </c>
      <c r="B380" s="16">
        <v>0</v>
      </c>
      <c r="C380" s="1">
        <v>9.4021728676895645E-7</v>
      </c>
      <c r="D380" s="1">
        <f t="shared" si="31"/>
        <v>-9.4021728676895645E-7</v>
      </c>
      <c r="E380" s="1">
        <f t="shared" si="32"/>
        <v>1.8804354577405143E-6</v>
      </c>
      <c r="F380" s="1">
        <f t="shared" si="33"/>
        <v>-1.3712897059850316E-3</v>
      </c>
      <c r="G380" s="1">
        <f t="shared" si="34"/>
        <v>-9.6964847794359685E-4</v>
      </c>
      <c r="H380" s="1">
        <v>1.1693413416160568E-5</v>
      </c>
      <c r="I380" s="1">
        <f t="shared" si="35"/>
        <v>1.0994488335394724E-11</v>
      </c>
      <c r="J380" s="1">
        <f t="shared" si="36"/>
        <v>-9.6965414724357738E-4</v>
      </c>
      <c r="AQ380" s="58"/>
      <c r="AR380" s="58"/>
      <c r="AS380" s="58"/>
      <c r="AT380" s="58"/>
      <c r="AU380" s="58"/>
      <c r="AV380" s="58"/>
      <c r="AW380" s="58"/>
      <c r="AX380" s="71"/>
      <c r="AY380" s="58"/>
      <c r="AZ380" s="58"/>
      <c r="BA380" s="58"/>
      <c r="BB380" s="58">
        <f t="shared" si="37"/>
        <v>1</v>
      </c>
      <c r="BC380" s="58">
        <f t="shared" si="38"/>
        <v>9.4021728676895645E-7</v>
      </c>
      <c r="BD380" s="58" t="e">
        <f t="shared" si="39"/>
        <v>#N/A</v>
      </c>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c r="CB380" s="58"/>
      <c r="CC380" s="58"/>
      <c r="CD380" s="58"/>
      <c r="CE380" s="58"/>
      <c r="CF380" s="58"/>
      <c r="CG380" s="58"/>
      <c r="CH380" s="58"/>
      <c r="CI380" s="58"/>
      <c r="CJ380" s="58"/>
      <c r="CK380" s="58"/>
      <c r="CL380" s="58"/>
      <c r="CM380" s="58"/>
      <c r="CN380" s="58"/>
      <c r="CO380" s="58"/>
      <c r="CP380" s="58"/>
      <c r="CQ380" s="58"/>
      <c r="CR380" s="58"/>
      <c r="CS380" s="58"/>
      <c r="CT380" s="58"/>
      <c r="CU380" s="58"/>
      <c r="CV380" s="58"/>
      <c r="CW380" s="58"/>
      <c r="CX380" s="58"/>
      <c r="CY380" s="58"/>
      <c r="CZ380" s="58"/>
      <c r="DA380" s="58"/>
      <c r="DB380" s="58"/>
      <c r="DC380" s="58"/>
      <c r="DD380" s="58"/>
      <c r="DE380" s="58"/>
      <c r="DF380" s="58"/>
      <c r="DG380" s="58"/>
      <c r="DH380" s="58"/>
      <c r="DI380" s="58"/>
      <c r="DJ380" s="58"/>
      <c r="DK380" s="58"/>
      <c r="DL380" s="58"/>
      <c r="DM380" s="58"/>
      <c r="DN380" s="58"/>
      <c r="DO380" s="58"/>
      <c r="DP380" s="58"/>
      <c r="DQ380" s="58"/>
      <c r="DR380" s="58"/>
      <c r="DS380" s="58"/>
      <c r="DT380" s="58"/>
      <c r="DU380" s="58"/>
      <c r="DV380" s="58"/>
      <c r="DW380" s="58"/>
      <c r="DX380" s="58"/>
      <c r="DY380" s="58"/>
      <c r="DZ380" s="58"/>
      <c r="EA380" s="58"/>
      <c r="EB380" s="58"/>
      <c r="EC380" s="58"/>
      <c r="ED380" s="58"/>
      <c r="EE380" s="58"/>
      <c r="EF380" s="58"/>
      <c r="EG380" s="58"/>
      <c r="EH380" s="58"/>
      <c r="EI380" s="58"/>
      <c r="EJ380" s="58"/>
      <c r="EK380" s="58"/>
      <c r="EL380" s="58"/>
      <c r="EM380" s="58"/>
      <c r="EN380" s="58"/>
    </row>
    <row r="381" spans="1:144" outlineLevel="1" x14ac:dyDescent="0.2">
      <c r="A381" s="16">
        <v>190</v>
      </c>
      <c r="B381" s="16">
        <v>0</v>
      </c>
      <c r="C381" s="1">
        <v>1.8079862501210761E-3</v>
      </c>
      <c r="D381" s="1">
        <f t="shared" si="31"/>
        <v>-1.8079862501210761E-3</v>
      </c>
      <c r="E381" s="1">
        <f t="shared" si="32"/>
        <v>3.6192452598540988E-3</v>
      </c>
      <c r="F381" s="1">
        <f t="shared" si="33"/>
        <v>-6.0160163396171883E-2</v>
      </c>
      <c r="G381" s="1">
        <f t="shared" si="34"/>
        <v>-4.2558911934840127E-2</v>
      </c>
      <c r="H381" s="1">
        <v>7.9387483427139586E-3</v>
      </c>
      <c r="I381" s="1">
        <f t="shared" si="35"/>
        <v>1.4494211037358047E-5</v>
      </c>
      <c r="J381" s="1">
        <f t="shared" si="36"/>
        <v>-4.2728856714342768E-2</v>
      </c>
      <c r="AQ381" s="58"/>
      <c r="AR381" s="58"/>
      <c r="AS381" s="58"/>
      <c r="AT381" s="58"/>
      <c r="AU381" s="58"/>
      <c r="AV381" s="58"/>
      <c r="AW381" s="58"/>
      <c r="AX381" s="71"/>
      <c r="AY381" s="58"/>
      <c r="AZ381" s="58"/>
      <c r="BA381" s="58"/>
      <c r="BB381" s="58">
        <f t="shared" si="37"/>
        <v>1</v>
      </c>
      <c r="BC381" s="58">
        <f t="shared" si="38"/>
        <v>1.8079862501210761E-3</v>
      </c>
      <c r="BD381" s="58" t="e">
        <f t="shared" si="39"/>
        <v>#N/A</v>
      </c>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c r="CB381" s="58"/>
      <c r="CC381" s="58"/>
      <c r="CD381" s="58"/>
      <c r="CE381" s="58"/>
      <c r="CF381" s="58"/>
      <c r="CG381" s="58"/>
      <c r="CH381" s="58"/>
      <c r="CI381" s="58"/>
      <c r="CJ381" s="58"/>
      <c r="CK381" s="58"/>
      <c r="CL381" s="58"/>
      <c r="CM381" s="58"/>
      <c r="CN381" s="58"/>
      <c r="CO381" s="58"/>
      <c r="CP381" s="58"/>
      <c r="CQ381" s="58"/>
      <c r="CR381" s="58"/>
      <c r="CS381" s="58"/>
      <c r="CT381" s="58"/>
      <c r="CU381" s="58"/>
      <c r="CV381" s="58"/>
      <c r="CW381" s="58"/>
      <c r="CX381" s="58"/>
      <c r="CY381" s="58"/>
      <c r="CZ381" s="58"/>
      <c r="DA381" s="58"/>
      <c r="DB381" s="58"/>
      <c r="DC381" s="58"/>
      <c r="DD381" s="58"/>
      <c r="DE381" s="58"/>
      <c r="DF381" s="58"/>
      <c r="DG381" s="58"/>
      <c r="DH381" s="58"/>
      <c r="DI381" s="58"/>
      <c r="DJ381" s="58"/>
      <c r="DK381" s="58"/>
      <c r="DL381" s="58"/>
      <c r="DM381" s="58"/>
      <c r="DN381" s="58"/>
      <c r="DO381" s="58"/>
      <c r="DP381" s="58"/>
      <c r="DQ381" s="58"/>
      <c r="DR381" s="58"/>
      <c r="DS381" s="58"/>
      <c r="DT381" s="58"/>
      <c r="DU381" s="58"/>
      <c r="DV381" s="58"/>
      <c r="DW381" s="58"/>
      <c r="DX381" s="58"/>
      <c r="DY381" s="58"/>
      <c r="DZ381" s="58"/>
      <c r="EA381" s="58"/>
      <c r="EB381" s="58"/>
      <c r="EC381" s="58"/>
      <c r="ED381" s="58"/>
      <c r="EE381" s="58"/>
      <c r="EF381" s="58"/>
      <c r="EG381" s="58"/>
      <c r="EH381" s="58"/>
      <c r="EI381" s="58"/>
      <c r="EJ381" s="58"/>
      <c r="EK381" s="58"/>
      <c r="EL381" s="58"/>
      <c r="EM381" s="58"/>
      <c r="EN381" s="58"/>
    </row>
    <row r="382" spans="1:144" outlineLevel="1" x14ac:dyDescent="0.2">
      <c r="A382" s="16">
        <v>191</v>
      </c>
      <c r="B382" s="16">
        <v>0</v>
      </c>
      <c r="C382" s="1">
        <v>1.4250277955564047E-4</v>
      </c>
      <c r="D382" s="1">
        <f t="shared" si="31"/>
        <v>-1.4250277955564047E-4</v>
      </c>
      <c r="E382" s="1">
        <f t="shared" si="32"/>
        <v>2.8502586808284779E-4</v>
      </c>
      <c r="F382" s="1">
        <f t="shared" si="33"/>
        <v>-1.6882709145242293E-2</v>
      </c>
      <c r="G382" s="1">
        <f t="shared" si="34"/>
        <v>-1.193830345953913E-2</v>
      </c>
      <c r="H382" s="1">
        <v>1.4518992092793473E-3</v>
      </c>
      <c r="I382" s="1">
        <f t="shared" si="35"/>
        <v>2.0723003806595516E-7</v>
      </c>
      <c r="J382" s="1">
        <f t="shared" si="36"/>
        <v>-1.1946979514928027E-2</v>
      </c>
      <c r="AQ382" s="58"/>
      <c r="AR382" s="58"/>
      <c r="AS382" s="58"/>
      <c r="AT382" s="58"/>
      <c r="AU382" s="58"/>
      <c r="AV382" s="58"/>
      <c r="AW382" s="58"/>
      <c r="AX382" s="71"/>
      <c r="AY382" s="58"/>
      <c r="AZ382" s="58"/>
      <c r="BA382" s="58"/>
      <c r="BB382" s="58">
        <f t="shared" si="37"/>
        <v>1</v>
      </c>
      <c r="BC382" s="58">
        <f t="shared" si="38"/>
        <v>1.4250277955564047E-4</v>
      </c>
      <c r="BD382" s="58" t="e">
        <f t="shared" si="39"/>
        <v>#N/A</v>
      </c>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c r="CB382" s="58"/>
      <c r="CC382" s="58"/>
      <c r="CD382" s="58"/>
      <c r="CE382" s="58"/>
      <c r="CF382" s="58"/>
      <c r="CG382" s="58"/>
      <c r="CH382" s="58"/>
      <c r="CI382" s="58"/>
      <c r="CJ382" s="58"/>
      <c r="CK382" s="58"/>
      <c r="CL382" s="58"/>
      <c r="CM382" s="58"/>
      <c r="CN382" s="58"/>
      <c r="CO382" s="58"/>
      <c r="CP382" s="58"/>
      <c r="CQ382" s="58"/>
      <c r="CR382" s="58"/>
      <c r="CS382" s="58"/>
      <c r="CT382" s="58"/>
      <c r="CU382" s="58"/>
      <c r="CV382" s="58"/>
      <c r="CW382" s="58"/>
      <c r="CX382" s="58"/>
      <c r="CY382" s="58"/>
      <c r="CZ382" s="58"/>
      <c r="DA382" s="58"/>
      <c r="DB382" s="58"/>
      <c r="DC382" s="58"/>
      <c r="DD382" s="58"/>
      <c r="DE382" s="58"/>
      <c r="DF382" s="58"/>
      <c r="DG382" s="58"/>
      <c r="DH382" s="58"/>
      <c r="DI382" s="58"/>
      <c r="DJ382" s="58"/>
      <c r="DK382" s="58"/>
      <c r="DL382" s="58"/>
      <c r="DM382" s="58"/>
      <c r="DN382" s="58"/>
      <c r="DO382" s="58"/>
      <c r="DP382" s="58"/>
      <c r="DQ382" s="58"/>
      <c r="DR382" s="58"/>
      <c r="DS382" s="58"/>
      <c r="DT382" s="58"/>
      <c r="DU382" s="58"/>
      <c r="DV382" s="58"/>
      <c r="DW382" s="58"/>
      <c r="DX382" s="58"/>
      <c r="DY382" s="58"/>
      <c r="DZ382" s="58"/>
      <c r="EA382" s="58"/>
      <c r="EB382" s="58"/>
      <c r="EC382" s="58"/>
      <c r="ED382" s="58"/>
      <c r="EE382" s="58"/>
      <c r="EF382" s="58"/>
      <c r="EG382" s="58"/>
      <c r="EH382" s="58"/>
      <c r="EI382" s="58"/>
      <c r="EJ382" s="58"/>
      <c r="EK382" s="58"/>
      <c r="EL382" s="58"/>
      <c r="EM382" s="58"/>
      <c r="EN382" s="58"/>
    </row>
    <row r="383" spans="1:144" outlineLevel="1" x14ac:dyDescent="0.2">
      <c r="A383" s="16">
        <v>192</v>
      </c>
      <c r="B383" s="16">
        <v>0</v>
      </c>
      <c r="C383" s="1">
        <v>4.1243352174145029E-3</v>
      </c>
      <c r="D383" s="1">
        <f t="shared" si="31"/>
        <v>-4.1243352174145029E-3</v>
      </c>
      <c r="E383" s="1">
        <f t="shared" si="32"/>
        <v>8.2657274913150326E-3</v>
      </c>
      <c r="F383" s="1">
        <f t="shared" si="33"/>
        <v>-9.0916046390695143E-2</v>
      </c>
      <c r="G383" s="1">
        <f t="shared" si="34"/>
        <v>-6.4353832865392119E-2</v>
      </c>
      <c r="H383" s="1">
        <v>8.1494257885381931E-3</v>
      </c>
      <c r="I383" s="1">
        <f t="shared" si="35"/>
        <v>3.4027465059254037E-5</v>
      </c>
      <c r="J383" s="1">
        <f t="shared" si="36"/>
        <v>-6.4617669948134754E-2</v>
      </c>
      <c r="AQ383" s="58"/>
      <c r="AR383" s="58"/>
      <c r="AS383" s="58"/>
      <c r="AT383" s="58"/>
      <c r="AU383" s="58"/>
      <c r="AV383" s="58"/>
      <c r="AW383" s="58"/>
      <c r="AX383" s="71"/>
      <c r="AY383" s="58"/>
      <c r="AZ383" s="58"/>
      <c r="BA383" s="58"/>
      <c r="BB383" s="58">
        <f t="shared" si="37"/>
        <v>1</v>
      </c>
      <c r="BC383" s="58">
        <f t="shared" si="38"/>
        <v>4.1243352174145029E-3</v>
      </c>
      <c r="BD383" s="58" t="e">
        <f t="shared" si="39"/>
        <v>#N/A</v>
      </c>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c r="CB383" s="58"/>
      <c r="CC383" s="58"/>
      <c r="CD383" s="58"/>
      <c r="CE383" s="58"/>
      <c r="CF383" s="58"/>
      <c r="CG383" s="58"/>
      <c r="CH383" s="58"/>
      <c r="CI383" s="58"/>
      <c r="CJ383" s="58"/>
      <c r="CK383" s="58"/>
      <c r="CL383" s="58"/>
      <c r="CM383" s="58"/>
      <c r="CN383" s="58"/>
      <c r="CO383" s="58"/>
      <c r="CP383" s="58"/>
      <c r="CQ383" s="58"/>
      <c r="CR383" s="58"/>
      <c r="CS383" s="58"/>
      <c r="CT383" s="58"/>
      <c r="CU383" s="58"/>
      <c r="CV383" s="58"/>
      <c r="CW383" s="58"/>
      <c r="CX383" s="58"/>
      <c r="CY383" s="58"/>
      <c r="CZ383" s="58"/>
      <c r="DA383" s="58"/>
      <c r="DB383" s="58"/>
      <c r="DC383" s="58"/>
      <c r="DD383" s="58"/>
      <c r="DE383" s="58"/>
      <c r="DF383" s="58"/>
      <c r="DG383" s="58"/>
      <c r="DH383" s="58"/>
      <c r="DI383" s="58"/>
      <c r="DJ383" s="58"/>
      <c r="DK383" s="58"/>
      <c r="DL383" s="58"/>
      <c r="DM383" s="58"/>
      <c r="DN383" s="58"/>
      <c r="DO383" s="58"/>
      <c r="DP383" s="58"/>
      <c r="DQ383" s="58"/>
      <c r="DR383" s="58"/>
      <c r="DS383" s="58"/>
      <c r="DT383" s="58"/>
      <c r="DU383" s="58"/>
      <c r="DV383" s="58"/>
      <c r="DW383" s="58"/>
      <c r="DX383" s="58"/>
      <c r="DY383" s="58"/>
      <c r="DZ383" s="58"/>
      <c r="EA383" s="58"/>
      <c r="EB383" s="58"/>
      <c r="EC383" s="58"/>
      <c r="ED383" s="58"/>
      <c r="EE383" s="58"/>
      <c r="EF383" s="58"/>
      <c r="EG383" s="58"/>
      <c r="EH383" s="58"/>
      <c r="EI383" s="58"/>
      <c r="EJ383" s="58"/>
      <c r="EK383" s="58"/>
      <c r="EL383" s="58"/>
      <c r="EM383" s="58"/>
      <c r="EN383" s="58"/>
    </row>
    <row r="384" spans="1:144" outlineLevel="1" x14ac:dyDescent="0.2">
      <c r="A384" s="16">
        <v>193</v>
      </c>
      <c r="B384" s="16">
        <v>0</v>
      </c>
      <c r="C384" s="1">
        <v>2.6958460637940259E-4</v>
      </c>
      <c r="D384" s="1">
        <f t="shared" si="31"/>
        <v>-2.6958460637940259E-4</v>
      </c>
      <c r="E384" s="1">
        <f t="shared" si="32"/>
        <v>5.3924190168308896E-4</v>
      </c>
      <c r="F384" s="1">
        <f t="shared" si="33"/>
        <v>-2.3221582669643536E-2</v>
      </c>
      <c r="G384" s="1">
        <f t="shared" si="34"/>
        <v>-1.6421245441103901E-2</v>
      </c>
      <c r="H384" s="1">
        <v>2.3452074543166019E-3</v>
      </c>
      <c r="I384" s="1">
        <f t="shared" si="35"/>
        <v>6.3388891538855508E-7</v>
      </c>
      <c r="J384" s="1">
        <f t="shared" si="36"/>
        <v>-1.6440534989846413E-2</v>
      </c>
      <c r="AQ384" s="58"/>
      <c r="AR384" s="58"/>
      <c r="AS384" s="58"/>
      <c r="AT384" s="58"/>
      <c r="AU384" s="58"/>
      <c r="AV384" s="58"/>
      <c r="AW384" s="58"/>
      <c r="AX384" s="71"/>
      <c r="AY384" s="58"/>
      <c r="AZ384" s="58"/>
      <c r="BA384" s="58"/>
      <c r="BB384" s="58">
        <f t="shared" si="37"/>
        <v>1</v>
      </c>
      <c r="BC384" s="58">
        <f t="shared" si="38"/>
        <v>2.6958460637940259E-4</v>
      </c>
      <c r="BD384" s="58" t="e">
        <f t="shared" si="39"/>
        <v>#N/A</v>
      </c>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c r="CB384" s="58"/>
      <c r="CC384" s="58"/>
      <c r="CD384" s="58"/>
      <c r="CE384" s="58"/>
      <c r="CF384" s="58"/>
      <c r="CG384" s="58"/>
      <c r="CH384" s="58"/>
      <c r="CI384" s="58"/>
      <c r="CJ384" s="58"/>
      <c r="CK384" s="58"/>
      <c r="CL384" s="58"/>
      <c r="CM384" s="58"/>
      <c r="CN384" s="58"/>
      <c r="CO384" s="58"/>
      <c r="CP384" s="58"/>
      <c r="CQ384" s="58"/>
      <c r="CR384" s="58"/>
      <c r="CS384" s="58"/>
      <c r="CT384" s="58"/>
      <c r="CU384" s="58"/>
      <c r="CV384" s="58"/>
      <c r="CW384" s="58"/>
      <c r="CX384" s="58"/>
      <c r="CY384" s="58"/>
      <c r="CZ384" s="58"/>
      <c r="DA384" s="58"/>
      <c r="DB384" s="58"/>
      <c r="DC384" s="58"/>
      <c r="DD384" s="58"/>
      <c r="DE384" s="58"/>
      <c r="DF384" s="58"/>
      <c r="DG384" s="58"/>
      <c r="DH384" s="58"/>
      <c r="DI384" s="58"/>
      <c r="DJ384" s="58"/>
      <c r="DK384" s="58"/>
      <c r="DL384" s="58"/>
      <c r="DM384" s="58"/>
      <c r="DN384" s="58"/>
      <c r="DO384" s="58"/>
      <c r="DP384" s="58"/>
      <c r="DQ384" s="58"/>
      <c r="DR384" s="58"/>
      <c r="DS384" s="58"/>
      <c r="DT384" s="58"/>
      <c r="DU384" s="58"/>
      <c r="DV384" s="58"/>
      <c r="DW384" s="58"/>
      <c r="DX384" s="58"/>
      <c r="DY384" s="58"/>
      <c r="DZ384" s="58"/>
      <c r="EA384" s="58"/>
      <c r="EB384" s="58"/>
      <c r="EC384" s="58"/>
      <c r="ED384" s="58"/>
      <c r="EE384" s="58"/>
      <c r="EF384" s="58"/>
      <c r="EG384" s="58"/>
      <c r="EH384" s="58"/>
      <c r="EI384" s="58"/>
      <c r="EJ384" s="58"/>
      <c r="EK384" s="58"/>
      <c r="EL384" s="58"/>
      <c r="EM384" s="58"/>
      <c r="EN384" s="58"/>
    </row>
    <row r="385" spans="1:144" outlineLevel="1" x14ac:dyDescent="0.2">
      <c r="A385" s="16">
        <v>194</v>
      </c>
      <c r="B385" s="16">
        <v>0</v>
      </c>
      <c r="C385" s="1">
        <v>9.362229987930061E-4</v>
      </c>
      <c r="D385" s="1">
        <f t="shared" ref="D385:D437" si="40">B385 - C385</f>
        <v>-9.362229987930061E-4</v>
      </c>
      <c r="E385" s="1">
        <f t="shared" ref="E385:E437" si="41">2*IF(B385=1,LN(1/C385),LN(1/(1-C385)))</f>
        <v>1.8733230585486057E-3</v>
      </c>
      <c r="F385" s="1">
        <f t="shared" ref="F385:F437" si="42">SQRT(E385)*SIGN(D385)</f>
        <v>-4.3281902205755764E-2</v>
      </c>
      <c r="G385" s="1">
        <f t="shared" ref="G385:G437" si="43">D385/(SQRT(C385*(1-C385)))</f>
        <v>-3.0612094565344129E-2</v>
      </c>
      <c r="H385" s="1">
        <v>3.0752888920604852E-3</v>
      </c>
      <c r="I385" s="1">
        <f t="shared" ref="I385:I437" si="44">G385^2*H385/(1-H385)</f>
        <v>2.8907441201874116E-6</v>
      </c>
      <c r="J385" s="1">
        <f t="shared" ref="J385:J437" si="45">G385/SQRT(1-H385)</f>
        <v>-3.0659273928091625E-2</v>
      </c>
      <c r="AQ385" s="58"/>
      <c r="AR385" s="58"/>
      <c r="AS385" s="58"/>
      <c r="AT385" s="58"/>
      <c r="AU385" s="58"/>
      <c r="AV385" s="58"/>
      <c r="AW385" s="58"/>
      <c r="AX385" s="71"/>
      <c r="AY385" s="58"/>
      <c r="AZ385" s="58"/>
      <c r="BA385" s="58"/>
      <c r="BB385" s="58">
        <f t="shared" ref="BB385:BB437" si="46">1-B385</f>
        <v>1</v>
      </c>
      <c r="BC385" s="58">
        <f t="shared" ref="BC385:BC437" si="47">IF(B385=0,C385,NA())</f>
        <v>9.362229987930061E-4</v>
      </c>
      <c r="BD385" s="58" t="e">
        <f t="shared" ref="BD385:BD437" si="48">IF(B385=1,C385,NA())</f>
        <v>#N/A</v>
      </c>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c r="CB385" s="58"/>
      <c r="CC385" s="58"/>
      <c r="CD385" s="58"/>
      <c r="CE385" s="58"/>
      <c r="CF385" s="58"/>
      <c r="CG385" s="58"/>
      <c r="CH385" s="58"/>
      <c r="CI385" s="58"/>
      <c r="CJ385" s="58"/>
      <c r="CK385" s="58"/>
      <c r="CL385" s="58"/>
      <c r="CM385" s="58"/>
      <c r="CN385" s="58"/>
      <c r="CO385" s="58"/>
      <c r="CP385" s="58"/>
      <c r="CQ385" s="58"/>
      <c r="CR385" s="58"/>
      <c r="CS385" s="58"/>
      <c r="CT385" s="58"/>
      <c r="CU385" s="58"/>
      <c r="CV385" s="58"/>
      <c r="CW385" s="58"/>
      <c r="CX385" s="58"/>
      <c r="CY385" s="58"/>
      <c r="CZ385" s="58"/>
      <c r="DA385" s="58"/>
      <c r="DB385" s="58"/>
      <c r="DC385" s="58"/>
      <c r="DD385" s="58"/>
      <c r="DE385" s="58"/>
      <c r="DF385" s="58"/>
      <c r="DG385" s="58"/>
      <c r="DH385" s="58"/>
      <c r="DI385" s="58"/>
      <c r="DJ385" s="58"/>
      <c r="DK385" s="58"/>
      <c r="DL385" s="58"/>
      <c r="DM385" s="58"/>
      <c r="DN385" s="58"/>
      <c r="DO385" s="58"/>
      <c r="DP385" s="58"/>
      <c r="DQ385" s="58"/>
      <c r="DR385" s="58"/>
      <c r="DS385" s="58"/>
      <c r="DT385" s="58"/>
      <c r="DU385" s="58"/>
      <c r="DV385" s="58"/>
      <c r="DW385" s="58"/>
      <c r="DX385" s="58"/>
      <c r="DY385" s="58"/>
      <c r="DZ385" s="58"/>
      <c r="EA385" s="58"/>
      <c r="EB385" s="58"/>
      <c r="EC385" s="58"/>
      <c r="ED385" s="58"/>
      <c r="EE385" s="58"/>
      <c r="EF385" s="58"/>
      <c r="EG385" s="58"/>
      <c r="EH385" s="58"/>
      <c r="EI385" s="58"/>
      <c r="EJ385" s="58"/>
      <c r="EK385" s="58"/>
      <c r="EL385" s="58"/>
      <c r="EM385" s="58"/>
      <c r="EN385" s="58"/>
    </row>
    <row r="386" spans="1:144" outlineLevel="1" x14ac:dyDescent="0.2">
      <c r="A386" s="16">
        <v>195</v>
      </c>
      <c r="B386" s="16">
        <v>0</v>
      </c>
      <c r="C386" s="1">
        <v>9.6343604739270259E-3</v>
      </c>
      <c r="D386" s="1">
        <f t="shared" si="40"/>
        <v>-9.6343604739270259E-3</v>
      </c>
      <c r="E386" s="1">
        <f t="shared" si="41"/>
        <v>1.9362142370945287E-2</v>
      </c>
      <c r="F386" s="1">
        <f t="shared" si="42"/>
        <v>-0.13914791543873478</v>
      </c>
      <c r="G386" s="1">
        <f t="shared" si="43"/>
        <v>-9.8631051627921587E-2</v>
      </c>
      <c r="H386" s="1">
        <v>1.4202408800464604E-2</v>
      </c>
      <c r="I386" s="1">
        <f t="shared" si="44"/>
        <v>1.4015273718434891E-4</v>
      </c>
      <c r="J386" s="1">
        <f t="shared" si="45"/>
        <v>-9.9339000812440639E-2</v>
      </c>
      <c r="AQ386" s="58"/>
      <c r="AR386" s="58"/>
      <c r="AS386" s="58"/>
      <c r="AT386" s="58"/>
      <c r="AU386" s="58"/>
      <c r="AV386" s="58"/>
      <c r="AW386" s="58"/>
      <c r="AX386" s="71"/>
      <c r="AY386" s="58"/>
      <c r="AZ386" s="58"/>
      <c r="BA386" s="58"/>
      <c r="BB386" s="58">
        <f t="shared" si="46"/>
        <v>1</v>
      </c>
      <c r="BC386" s="58">
        <f t="shared" si="47"/>
        <v>9.6343604739270259E-3</v>
      </c>
      <c r="BD386" s="58" t="e">
        <f t="shared" si="48"/>
        <v>#N/A</v>
      </c>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c r="CB386" s="58"/>
      <c r="CC386" s="58"/>
      <c r="CD386" s="58"/>
      <c r="CE386" s="58"/>
      <c r="CF386" s="58"/>
      <c r="CG386" s="58"/>
      <c r="CH386" s="58"/>
      <c r="CI386" s="58"/>
      <c r="CJ386" s="58"/>
      <c r="CK386" s="58"/>
      <c r="CL386" s="58"/>
      <c r="CM386" s="58"/>
      <c r="CN386" s="58"/>
      <c r="CO386" s="58"/>
      <c r="CP386" s="58"/>
      <c r="CQ386" s="58"/>
      <c r="CR386" s="58"/>
      <c r="CS386" s="58"/>
      <c r="CT386" s="58"/>
      <c r="CU386" s="58"/>
      <c r="CV386" s="58"/>
      <c r="CW386" s="58"/>
      <c r="CX386" s="58"/>
      <c r="CY386" s="58"/>
      <c r="CZ386" s="58"/>
      <c r="DA386" s="58"/>
      <c r="DB386" s="58"/>
      <c r="DC386" s="58"/>
      <c r="DD386" s="58"/>
      <c r="DE386" s="58"/>
      <c r="DF386" s="58"/>
      <c r="DG386" s="58"/>
      <c r="DH386" s="58"/>
      <c r="DI386" s="58"/>
      <c r="DJ386" s="58"/>
      <c r="DK386" s="58"/>
      <c r="DL386" s="58"/>
      <c r="DM386" s="58"/>
      <c r="DN386" s="58"/>
      <c r="DO386" s="58"/>
      <c r="DP386" s="58"/>
      <c r="DQ386" s="58"/>
      <c r="DR386" s="58"/>
      <c r="DS386" s="58"/>
      <c r="DT386" s="58"/>
      <c r="DU386" s="58"/>
      <c r="DV386" s="58"/>
      <c r="DW386" s="58"/>
      <c r="DX386" s="58"/>
      <c r="DY386" s="58"/>
      <c r="DZ386" s="58"/>
      <c r="EA386" s="58"/>
      <c r="EB386" s="58"/>
      <c r="EC386" s="58"/>
      <c r="ED386" s="58"/>
      <c r="EE386" s="58"/>
      <c r="EF386" s="58"/>
      <c r="EG386" s="58"/>
      <c r="EH386" s="58"/>
      <c r="EI386" s="58"/>
      <c r="EJ386" s="58"/>
      <c r="EK386" s="58"/>
      <c r="EL386" s="58"/>
      <c r="EM386" s="58"/>
      <c r="EN386" s="58"/>
    </row>
    <row r="387" spans="1:144" outlineLevel="1" x14ac:dyDescent="0.2">
      <c r="A387" s="16">
        <v>196</v>
      </c>
      <c r="B387" s="16">
        <v>0</v>
      </c>
      <c r="C387" s="1">
        <v>3.0888309470693357E-6</v>
      </c>
      <c r="D387" s="1">
        <f t="shared" si="40"/>
        <v>-3.0888309470693357E-6</v>
      </c>
      <c r="E387" s="1">
        <f t="shared" si="41"/>
        <v>6.1776714347449363E-6</v>
      </c>
      <c r="F387" s="1">
        <f t="shared" si="42"/>
        <v>-2.4854921916483536E-3</v>
      </c>
      <c r="G387" s="1">
        <f t="shared" si="43"/>
        <v>-1.7575097405065569E-3</v>
      </c>
      <c r="H387" s="1">
        <v>3.7525127088082222E-5</v>
      </c>
      <c r="I387" s="1">
        <f t="shared" si="44"/>
        <v>1.1591348153421753E-10</v>
      </c>
      <c r="J387" s="1">
        <f t="shared" si="45"/>
        <v>-1.7575427168228257E-3</v>
      </c>
      <c r="AQ387" s="58"/>
      <c r="AR387" s="58"/>
      <c r="AS387" s="58"/>
      <c r="AT387" s="58"/>
      <c r="AU387" s="58"/>
      <c r="AV387" s="58"/>
      <c r="AW387" s="58"/>
      <c r="AX387" s="71"/>
      <c r="AY387" s="58"/>
      <c r="AZ387" s="58"/>
      <c r="BA387" s="58"/>
      <c r="BB387" s="58">
        <f t="shared" si="46"/>
        <v>1</v>
      </c>
      <c r="BC387" s="58">
        <f t="shared" si="47"/>
        <v>3.0888309470693357E-6</v>
      </c>
      <c r="BD387" s="58" t="e">
        <f t="shared" si="48"/>
        <v>#N/A</v>
      </c>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c r="CB387" s="58"/>
      <c r="CC387" s="58"/>
      <c r="CD387" s="58"/>
      <c r="CE387" s="58"/>
      <c r="CF387" s="58"/>
      <c r="CG387" s="58"/>
      <c r="CH387" s="58"/>
      <c r="CI387" s="58"/>
      <c r="CJ387" s="58"/>
      <c r="CK387" s="58"/>
      <c r="CL387" s="58"/>
      <c r="CM387" s="58"/>
      <c r="CN387" s="58"/>
      <c r="CO387" s="58"/>
      <c r="CP387" s="58"/>
      <c r="CQ387" s="58"/>
      <c r="CR387" s="58"/>
      <c r="CS387" s="58"/>
      <c r="CT387" s="58"/>
      <c r="CU387" s="58"/>
      <c r="CV387" s="58"/>
      <c r="CW387" s="58"/>
      <c r="CX387" s="58"/>
      <c r="CY387" s="58"/>
      <c r="CZ387" s="58"/>
      <c r="DA387" s="58"/>
      <c r="DB387" s="58"/>
      <c r="DC387" s="58"/>
      <c r="DD387" s="58"/>
      <c r="DE387" s="58"/>
      <c r="DF387" s="58"/>
      <c r="DG387" s="58"/>
      <c r="DH387" s="58"/>
      <c r="DI387" s="58"/>
      <c r="DJ387" s="58"/>
      <c r="DK387" s="58"/>
      <c r="DL387" s="58"/>
      <c r="DM387" s="58"/>
      <c r="DN387" s="58"/>
      <c r="DO387" s="58"/>
      <c r="DP387" s="58"/>
      <c r="DQ387" s="58"/>
      <c r="DR387" s="58"/>
      <c r="DS387" s="58"/>
      <c r="DT387" s="58"/>
      <c r="DU387" s="58"/>
      <c r="DV387" s="58"/>
      <c r="DW387" s="58"/>
      <c r="DX387" s="58"/>
      <c r="DY387" s="58"/>
      <c r="DZ387" s="58"/>
      <c r="EA387" s="58"/>
      <c r="EB387" s="58"/>
      <c r="EC387" s="58"/>
      <c r="ED387" s="58"/>
      <c r="EE387" s="58"/>
      <c r="EF387" s="58"/>
      <c r="EG387" s="58"/>
      <c r="EH387" s="58"/>
      <c r="EI387" s="58"/>
      <c r="EJ387" s="58"/>
      <c r="EK387" s="58"/>
      <c r="EL387" s="58"/>
      <c r="EM387" s="58"/>
      <c r="EN387" s="58"/>
    </row>
    <row r="388" spans="1:144" outlineLevel="1" x14ac:dyDescent="0.2">
      <c r="A388" s="16">
        <v>197</v>
      </c>
      <c r="B388" s="16">
        <v>0</v>
      </c>
      <c r="C388" s="1">
        <v>4.9849749808864503E-5</v>
      </c>
      <c r="D388" s="1">
        <f t="shared" si="40"/>
        <v>-4.9849749808864503E-5</v>
      </c>
      <c r="E388" s="1">
        <f t="shared" si="41"/>
        <v>9.9701984697561649E-5</v>
      </c>
      <c r="F388" s="1">
        <f t="shared" si="42"/>
        <v>-9.9850881166648527E-3</v>
      </c>
      <c r="G388" s="1">
        <f t="shared" si="43"/>
        <v>-7.0606115124897785E-3</v>
      </c>
      <c r="H388" s="1">
        <v>3.5138742247482481E-4</v>
      </c>
      <c r="I388" s="1">
        <f t="shared" si="44"/>
        <v>1.7523605911482372E-8</v>
      </c>
      <c r="J388" s="1">
        <f t="shared" si="45"/>
        <v>-7.0618523445491752E-3</v>
      </c>
      <c r="AQ388" s="58"/>
      <c r="AR388" s="58"/>
      <c r="AS388" s="58"/>
      <c r="AT388" s="58"/>
      <c r="AU388" s="58"/>
      <c r="AV388" s="58"/>
      <c r="AW388" s="58"/>
      <c r="AX388" s="71"/>
      <c r="AY388" s="58"/>
      <c r="AZ388" s="58"/>
      <c r="BA388" s="58"/>
      <c r="BB388" s="58">
        <f t="shared" si="46"/>
        <v>1</v>
      </c>
      <c r="BC388" s="58">
        <f t="shared" si="47"/>
        <v>4.9849749808864503E-5</v>
      </c>
      <c r="BD388" s="58" t="e">
        <f t="shared" si="48"/>
        <v>#N/A</v>
      </c>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c r="CB388" s="58"/>
      <c r="CC388" s="58"/>
      <c r="CD388" s="58"/>
      <c r="CE388" s="58"/>
      <c r="CF388" s="58"/>
      <c r="CG388" s="58"/>
      <c r="CH388" s="58"/>
      <c r="CI388" s="58"/>
      <c r="CJ388" s="58"/>
      <c r="CK388" s="58"/>
      <c r="CL388" s="58"/>
      <c r="CM388" s="58"/>
      <c r="CN388" s="58"/>
      <c r="CO388" s="58"/>
      <c r="CP388" s="58"/>
      <c r="CQ388" s="58"/>
      <c r="CR388" s="58"/>
      <c r="CS388" s="58"/>
      <c r="CT388" s="58"/>
      <c r="CU388" s="58"/>
      <c r="CV388" s="58"/>
      <c r="CW388" s="58"/>
      <c r="CX388" s="58"/>
      <c r="CY388" s="58"/>
      <c r="CZ388" s="58"/>
      <c r="DA388" s="58"/>
      <c r="DB388" s="58"/>
      <c r="DC388" s="58"/>
      <c r="DD388" s="58"/>
      <c r="DE388" s="58"/>
      <c r="DF388" s="58"/>
      <c r="DG388" s="58"/>
      <c r="DH388" s="58"/>
      <c r="DI388" s="58"/>
      <c r="DJ388" s="58"/>
      <c r="DK388" s="58"/>
      <c r="DL388" s="58"/>
      <c r="DM388" s="58"/>
      <c r="DN388" s="58"/>
      <c r="DO388" s="58"/>
      <c r="DP388" s="58"/>
      <c r="DQ388" s="58"/>
      <c r="DR388" s="58"/>
      <c r="DS388" s="58"/>
      <c r="DT388" s="58"/>
      <c r="DU388" s="58"/>
      <c r="DV388" s="58"/>
      <c r="DW388" s="58"/>
      <c r="DX388" s="58"/>
      <c r="DY388" s="58"/>
      <c r="DZ388" s="58"/>
      <c r="EA388" s="58"/>
      <c r="EB388" s="58"/>
      <c r="EC388" s="58"/>
      <c r="ED388" s="58"/>
      <c r="EE388" s="58"/>
      <c r="EF388" s="58"/>
      <c r="EG388" s="58"/>
      <c r="EH388" s="58"/>
      <c r="EI388" s="58"/>
      <c r="EJ388" s="58"/>
      <c r="EK388" s="58"/>
      <c r="EL388" s="58"/>
      <c r="EM388" s="58"/>
      <c r="EN388" s="58"/>
    </row>
    <row r="389" spans="1:144" outlineLevel="1" x14ac:dyDescent="0.2">
      <c r="A389" s="16">
        <v>198</v>
      </c>
      <c r="B389" s="16">
        <v>0</v>
      </c>
      <c r="C389" s="1">
        <v>1.6395242254190354E-4</v>
      </c>
      <c r="D389" s="1">
        <f t="shared" si="40"/>
        <v>-1.6395242254190354E-4</v>
      </c>
      <c r="E389" s="1">
        <f t="shared" si="41"/>
        <v>3.2793172841884185E-4</v>
      </c>
      <c r="F389" s="1">
        <f t="shared" si="42"/>
        <v>-1.8108885344461204E-2</v>
      </c>
      <c r="G389" s="1">
        <f t="shared" si="43"/>
        <v>-1.2805440536997927E-2</v>
      </c>
      <c r="H389" s="1">
        <v>8.6501797102945101E-4</v>
      </c>
      <c r="I389" s="1">
        <f t="shared" si="44"/>
        <v>1.4196785247546155E-7</v>
      </c>
      <c r="J389" s="1">
        <f t="shared" si="45"/>
        <v>-1.2810982600841563E-2</v>
      </c>
      <c r="AQ389" s="58"/>
      <c r="AR389" s="58"/>
      <c r="AS389" s="58"/>
      <c r="AT389" s="58"/>
      <c r="AU389" s="58"/>
      <c r="AV389" s="58"/>
      <c r="AW389" s="58"/>
      <c r="AX389" s="71"/>
      <c r="AY389" s="58"/>
      <c r="AZ389" s="58"/>
      <c r="BA389" s="58"/>
      <c r="BB389" s="58">
        <f t="shared" si="46"/>
        <v>1</v>
      </c>
      <c r="BC389" s="58">
        <f t="shared" si="47"/>
        <v>1.6395242254190354E-4</v>
      </c>
      <c r="BD389" s="58" t="e">
        <f t="shared" si="48"/>
        <v>#N/A</v>
      </c>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c r="CB389" s="58"/>
      <c r="CC389" s="58"/>
      <c r="CD389" s="58"/>
      <c r="CE389" s="58"/>
      <c r="CF389" s="58"/>
      <c r="CG389" s="58"/>
      <c r="CH389" s="58"/>
      <c r="CI389" s="58"/>
      <c r="CJ389" s="58"/>
      <c r="CK389" s="58"/>
      <c r="CL389" s="58"/>
      <c r="CM389" s="58"/>
      <c r="CN389" s="58"/>
      <c r="CO389" s="58"/>
      <c r="CP389" s="58"/>
      <c r="CQ389" s="58"/>
      <c r="CR389" s="58"/>
      <c r="CS389" s="58"/>
      <c r="CT389" s="58"/>
      <c r="CU389" s="58"/>
      <c r="CV389" s="58"/>
      <c r="CW389" s="58"/>
      <c r="CX389" s="58"/>
      <c r="CY389" s="58"/>
      <c r="CZ389" s="58"/>
      <c r="DA389" s="58"/>
      <c r="DB389" s="58"/>
      <c r="DC389" s="58"/>
      <c r="DD389" s="58"/>
      <c r="DE389" s="58"/>
      <c r="DF389" s="58"/>
      <c r="DG389" s="58"/>
      <c r="DH389" s="58"/>
      <c r="DI389" s="58"/>
      <c r="DJ389" s="58"/>
      <c r="DK389" s="58"/>
      <c r="DL389" s="58"/>
      <c r="DM389" s="58"/>
      <c r="DN389" s="58"/>
      <c r="DO389" s="58"/>
      <c r="DP389" s="58"/>
      <c r="DQ389" s="58"/>
      <c r="DR389" s="58"/>
      <c r="DS389" s="58"/>
      <c r="DT389" s="58"/>
      <c r="DU389" s="58"/>
      <c r="DV389" s="58"/>
      <c r="DW389" s="58"/>
      <c r="DX389" s="58"/>
      <c r="DY389" s="58"/>
      <c r="DZ389" s="58"/>
      <c r="EA389" s="58"/>
      <c r="EB389" s="58"/>
      <c r="EC389" s="58"/>
      <c r="ED389" s="58"/>
      <c r="EE389" s="58"/>
      <c r="EF389" s="58"/>
      <c r="EG389" s="58"/>
      <c r="EH389" s="58"/>
      <c r="EI389" s="58"/>
      <c r="EJ389" s="58"/>
      <c r="EK389" s="58"/>
      <c r="EL389" s="58"/>
      <c r="EM389" s="58"/>
      <c r="EN389" s="58"/>
    </row>
    <row r="390" spans="1:144" outlineLevel="1" x14ac:dyDescent="0.2">
      <c r="A390" s="16">
        <v>199</v>
      </c>
      <c r="B390" s="16">
        <v>0</v>
      </c>
      <c r="C390" s="1">
        <v>7.5798801967328189E-2</v>
      </c>
      <c r="D390" s="1">
        <f t="shared" si="40"/>
        <v>-7.5798801967328189E-2</v>
      </c>
      <c r="E390" s="1">
        <f t="shared" si="41"/>
        <v>0.1576509685104763</v>
      </c>
      <c r="F390" s="1">
        <f t="shared" si="42"/>
        <v>-0.39705285354783221</v>
      </c>
      <c r="G390" s="1">
        <f t="shared" si="43"/>
        <v>-0.28638344375290808</v>
      </c>
      <c r="H390" s="1">
        <v>8.3003562711461781E-2</v>
      </c>
      <c r="I390" s="1">
        <f t="shared" si="44"/>
        <v>7.4237766906031337E-3</v>
      </c>
      <c r="J390" s="1">
        <f t="shared" si="45"/>
        <v>-0.29906396229966964</v>
      </c>
      <c r="AQ390" s="58"/>
      <c r="AR390" s="58"/>
      <c r="AS390" s="58"/>
      <c r="AT390" s="58"/>
      <c r="AU390" s="58"/>
      <c r="AV390" s="58"/>
      <c r="AW390" s="58"/>
      <c r="AX390" s="71"/>
      <c r="AY390" s="58"/>
      <c r="AZ390" s="58"/>
      <c r="BA390" s="58"/>
      <c r="BB390" s="58">
        <f t="shared" si="46"/>
        <v>1</v>
      </c>
      <c r="BC390" s="58">
        <f t="shared" si="47"/>
        <v>7.5798801967328189E-2</v>
      </c>
      <c r="BD390" s="58" t="e">
        <f t="shared" si="48"/>
        <v>#N/A</v>
      </c>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c r="CB390" s="58"/>
      <c r="CC390" s="58"/>
      <c r="CD390" s="58"/>
      <c r="CE390" s="58"/>
      <c r="CF390" s="58"/>
      <c r="CG390" s="58"/>
      <c r="CH390" s="58"/>
      <c r="CI390" s="58"/>
      <c r="CJ390" s="58"/>
      <c r="CK390" s="58"/>
      <c r="CL390" s="58"/>
      <c r="CM390" s="58"/>
      <c r="CN390" s="58"/>
      <c r="CO390" s="58"/>
      <c r="CP390" s="58"/>
      <c r="CQ390" s="58"/>
      <c r="CR390" s="58"/>
      <c r="CS390" s="58"/>
      <c r="CT390" s="58"/>
      <c r="CU390" s="58"/>
      <c r="CV390" s="58"/>
      <c r="CW390" s="58"/>
      <c r="CX390" s="58"/>
      <c r="CY390" s="58"/>
      <c r="CZ390" s="58"/>
      <c r="DA390" s="58"/>
      <c r="DB390" s="58"/>
      <c r="DC390" s="58"/>
      <c r="DD390" s="58"/>
      <c r="DE390" s="58"/>
      <c r="DF390" s="58"/>
      <c r="DG390" s="58"/>
      <c r="DH390" s="58"/>
      <c r="DI390" s="58"/>
      <c r="DJ390" s="58"/>
      <c r="DK390" s="58"/>
      <c r="DL390" s="58"/>
      <c r="DM390" s="58"/>
      <c r="DN390" s="58"/>
      <c r="DO390" s="58"/>
      <c r="DP390" s="58"/>
      <c r="DQ390" s="58"/>
      <c r="DR390" s="58"/>
      <c r="DS390" s="58"/>
      <c r="DT390" s="58"/>
      <c r="DU390" s="58"/>
      <c r="DV390" s="58"/>
      <c r="DW390" s="58"/>
      <c r="DX390" s="58"/>
      <c r="DY390" s="58"/>
      <c r="DZ390" s="58"/>
      <c r="EA390" s="58"/>
      <c r="EB390" s="58"/>
      <c r="EC390" s="58"/>
      <c r="ED390" s="58"/>
      <c r="EE390" s="58"/>
      <c r="EF390" s="58"/>
      <c r="EG390" s="58"/>
      <c r="EH390" s="58"/>
      <c r="EI390" s="58"/>
      <c r="EJ390" s="58"/>
      <c r="EK390" s="58"/>
      <c r="EL390" s="58"/>
      <c r="EM390" s="58"/>
      <c r="EN390" s="58"/>
    </row>
    <row r="391" spans="1:144" outlineLevel="1" x14ac:dyDescent="0.2">
      <c r="A391" s="16">
        <v>200</v>
      </c>
      <c r="B391" s="16">
        <v>0</v>
      </c>
      <c r="C391" s="1">
        <v>1.0122815752799556E-2</v>
      </c>
      <c r="D391" s="1">
        <f t="shared" si="40"/>
        <v>-1.0122815752799556E-2</v>
      </c>
      <c r="E391" s="1">
        <f t="shared" si="41"/>
        <v>2.0348799730163736E-2</v>
      </c>
      <c r="F391" s="1">
        <f t="shared" si="42"/>
        <v>-0.14264921917123743</v>
      </c>
      <c r="G391" s="1">
        <f t="shared" si="43"/>
        <v>-0.10112534330434858</v>
      </c>
      <c r="H391" s="1">
        <v>1.4498691320822932E-2</v>
      </c>
      <c r="I391" s="1">
        <f t="shared" si="44"/>
        <v>1.504498005731652E-4</v>
      </c>
      <c r="J391" s="1">
        <f t="shared" si="45"/>
        <v>-0.10186650508874603</v>
      </c>
      <c r="AQ391" s="58"/>
      <c r="AR391" s="58"/>
      <c r="AS391" s="58"/>
      <c r="AT391" s="58"/>
      <c r="AU391" s="58"/>
      <c r="AV391" s="58"/>
      <c r="AW391" s="58"/>
      <c r="AX391" s="71"/>
      <c r="AY391" s="58"/>
      <c r="AZ391" s="58"/>
      <c r="BA391" s="58"/>
      <c r="BB391" s="58">
        <f t="shared" si="46"/>
        <v>1</v>
      </c>
      <c r="BC391" s="58">
        <f t="shared" si="47"/>
        <v>1.0122815752799556E-2</v>
      </c>
      <c r="BD391" s="58" t="e">
        <f t="shared" si="48"/>
        <v>#N/A</v>
      </c>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c r="CB391" s="58"/>
      <c r="CC391" s="58"/>
      <c r="CD391" s="58"/>
      <c r="CE391" s="58"/>
      <c r="CF391" s="58"/>
      <c r="CG391" s="58"/>
      <c r="CH391" s="58"/>
      <c r="CI391" s="58"/>
      <c r="CJ391" s="58"/>
      <c r="CK391" s="58"/>
      <c r="CL391" s="58"/>
      <c r="CM391" s="58"/>
      <c r="CN391" s="58"/>
      <c r="CO391" s="58"/>
      <c r="CP391" s="58"/>
      <c r="CQ391" s="58"/>
      <c r="CR391" s="58"/>
      <c r="CS391" s="58"/>
      <c r="CT391" s="58"/>
      <c r="CU391" s="58"/>
      <c r="CV391" s="58"/>
      <c r="CW391" s="58"/>
      <c r="CX391" s="58"/>
      <c r="CY391" s="58"/>
      <c r="CZ391" s="58"/>
      <c r="DA391" s="58"/>
      <c r="DB391" s="58"/>
      <c r="DC391" s="58"/>
      <c r="DD391" s="58"/>
      <c r="DE391" s="58"/>
      <c r="DF391" s="58"/>
      <c r="DG391" s="58"/>
      <c r="DH391" s="58"/>
      <c r="DI391" s="58"/>
      <c r="DJ391" s="58"/>
      <c r="DK391" s="58"/>
      <c r="DL391" s="58"/>
      <c r="DM391" s="58"/>
      <c r="DN391" s="58"/>
      <c r="DO391" s="58"/>
      <c r="DP391" s="58"/>
      <c r="DQ391" s="58"/>
      <c r="DR391" s="58"/>
      <c r="DS391" s="58"/>
      <c r="DT391" s="58"/>
      <c r="DU391" s="58"/>
      <c r="DV391" s="58"/>
      <c r="DW391" s="58"/>
      <c r="DX391" s="58"/>
      <c r="DY391" s="58"/>
      <c r="DZ391" s="58"/>
      <c r="EA391" s="58"/>
      <c r="EB391" s="58"/>
      <c r="EC391" s="58"/>
      <c r="ED391" s="58"/>
      <c r="EE391" s="58"/>
      <c r="EF391" s="58"/>
      <c r="EG391" s="58"/>
      <c r="EH391" s="58"/>
      <c r="EI391" s="58"/>
      <c r="EJ391" s="58"/>
      <c r="EK391" s="58"/>
      <c r="EL391" s="58"/>
      <c r="EM391" s="58"/>
      <c r="EN391" s="58"/>
    </row>
    <row r="392" spans="1:144" outlineLevel="1" x14ac:dyDescent="0.2">
      <c r="A392" s="16">
        <v>201</v>
      </c>
      <c r="B392" s="16">
        <v>0</v>
      </c>
      <c r="C392" s="1">
        <v>9.4673359257591974E-2</v>
      </c>
      <c r="D392" s="1">
        <f t="shared" si="40"/>
        <v>-9.4673359257591974E-2</v>
      </c>
      <c r="E392" s="1">
        <f t="shared" si="41"/>
        <v>0.19891894280855421</v>
      </c>
      <c r="F392" s="1">
        <f t="shared" si="42"/>
        <v>-0.44600329910052705</v>
      </c>
      <c r="G392" s="1">
        <f t="shared" si="43"/>
        <v>-0.32337857537523562</v>
      </c>
      <c r="H392" s="1">
        <v>0.20117280388204678</v>
      </c>
      <c r="I392" s="1">
        <f t="shared" si="44"/>
        <v>2.6335339043826445E-2</v>
      </c>
      <c r="J392" s="1">
        <f t="shared" si="45"/>
        <v>-0.36181354598127391</v>
      </c>
      <c r="AQ392" s="58"/>
      <c r="AR392" s="58"/>
      <c r="AS392" s="58"/>
      <c r="AT392" s="58"/>
      <c r="AU392" s="58"/>
      <c r="AV392" s="58"/>
      <c r="AW392" s="58"/>
      <c r="AX392" s="71"/>
      <c r="AY392" s="58"/>
      <c r="AZ392" s="58"/>
      <c r="BA392" s="58"/>
      <c r="BB392" s="58">
        <f t="shared" si="46"/>
        <v>1</v>
      </c>
      <c r="BC392" s="58">
        <f t="shared" si="47"/>
        <v>9.4673359257591974E-2</v>
      </c>
      <c r="BD392" s="58" t="e">
        <f t="shared" si="48"/>
        <v>#N/A</v>
      </c>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c r="CB392" s="58"/>
      <c r="CC392" s="58"/>
      <c r="CD392" s="58"/>
      <c r="CE392" s="58"/>
      <c r="CF392" s="58"/>
      <c r="CG392" s="58"/>
      <c r="CH392" s="58"/>
      <c r="CI392" s="58"/>
      <c r="CJ392" s="58"/>
      <c r="CK392" s="58"/>
      <c r="CL392" s="58"/>
      <c r="CM392" s="58"/>
      <c r="CN392" s="58"/>
      <c r="CO392" s="58"/>
      <c r="CP392" s="58"/>
      <c r="CQ392" s="58"/>
      <c r="CR392" s="58"/>
      <c r="CS392" s="58"/>
      <c r="CT392" s="58"/>
      <c r="CU392" s="58"/>
      <c r="CV392" s="58"/>
      <c r="CW392" s="58"/>
      <c r="CX392" s="58"/>
      <c r="CY392" s="58"/>
      <c r="CZ392" s="58"/>
      <c r="DA392" s="58"/>
      <c r="DB392" s="58"/>
      <c r="DC392" s="58"/>
      <c r="DD392" s="58"/>
      <c r="DE392" s="58"/>
      <c r="DF392" s="58"/>
      <c r="DG392" s="58"/>
      <c r="DH392" s="58"/>
      <c r="DI392" s="58"/>
      <c r="DJ392" s="58"/>
      <c r="DK392" s="58"/>
      <c r="DL392" s="58"/>
      <c r="DM392" s="58"/>
      <c r="DN392" s="58"/>
      <c r="DO392" s="58"/>
      <c r="DP392" s="58"/>
      <c r="DQ392" s="58"/>
      <c r="DR392" s="58"/>
      <c r="DS392" s="58"/>
      <c r="DT392" s="58"/>
      <c r="DU392" s="58"/>
      <c r="DV392" s="58"/>
      <c r="DW392" s="58"/>
      <c r="DX392" s="58"/>
      <c r="DY392" s="58"/>
      <c r="DZ392" s="58"/>
      <c r="EA392" s="58"/>
      <c r="EB392" s="58"/>
      <c r="EC392" s="58"/>
      <c r="ED392" s="58"/>
      <c r="EE392" s="58"/>
      <c r="EF392" s="58"/>
      <c r="EG392" s="58"/>
      <c r="EH392" s="58"/>
      <c r="EI392" s="58"/>
      <c r="EJ392" s="58"/>
      <c r="EK392" s="58"/>
      <c r="EL392" s="58"/>
      <c r="EM392" s="58"/>
      <c r="EN392" s="58"/>
    </row>
    <row r="393" spans="1:144" outlineLevel="1" x14ac:dyDescent="0.2">
      <c r="A393" s="16">
        <v>202</v>
      </c>
      <c r="B393" s="16">
        <v>0</v>
      </c>
      <c r="C393" s="1">
        <v>2.2288834097232088E-6</v>
      </c>
      <c r="D393" s="1">
        <f t="shared" si="40"/>
        <v>-2.2288834097232088E-6</v>
      </c>
      <c r="E393" s="1">
        <f t="shared" si="41"/>
        <v>4.4577717873484526E-6</v>
      </c>
      <c r="F393" s="1">
        <f t="shared" si="42"/>
        <v>-2.1113435976525593E-3</v>
      </c>
      <c r="G393" s="1">
        <f t="shared" si="43"/>
        <v>-1.4929462072209888E-3</v>
      </c>
      <c r="H393" s="1">
        <v>2.397994728985836E-5</v>
      </c>
      <c r="I393" s="1">
        <f t="shared" si="44"/>
        <v>5.3449907537123047E-11</v>
      </c>
      <c r="J393" s="1">
        <f t="shared" si="45"/>
        <v>-1.492964107928611E-3</v>
      </c>
      <c r="AQ393" s="58"/>
      <c r="AR393" s="58"/>
      <c r="AS393" s="58"/>
      <c r="AT393" s="58"/>
      <c r="AU393" s="58"/>
      <c r="AV393" s="58"/>
      <c r="AW393" s="58"/>
      <c r="AX393" s="71"/>
      <c r="AY393" s="58"/>
      <c r="AZ393" s="58"/>
      <c r="BA393" s="58"/>
      <c r="BB393" s="58">
        <f t="shared" si="46"/>
        <v>1</v>
      </c>
      <c r="BC393" s="58">
        <f t="shared" si="47"/>
        <v>2.2288834097232088E-6</v>
      </c>
      <c r="BD393" s="58" t="e">
        <f t="shared" si="48"/>
        <v>#N/A</v>
      </c>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58"/>
      <c r="CH393" s="58"/>
      <c r="CI393" s="58"/>
      <c r="CJ393" s="58"/>
      <c r="CK393" s="58"/>
      <c r="CL393" s="58"/>
      <c r="CM393" s="58"/>
      <c r="CN393" s="58"/>
      <c r="CO393" s="58"/>
      <c r="CP393" s="58"/>
      <c r="CQ393" s="58"/>
      <c r="CR393" s="58"/>
      <c r="CS393" s="58"/>
      <c r="CT393" s="58"/>
      <c r="CU393" s="58"/>
      <c r="CV393" s="58"/>
      <c r="CW393" s="58"/>
      <c r="CX393" s="58"/>
      <c r="CY393" s="58"/>
      <c r="CZ393" s="58"/>
      <c r="DA393" s="58"/>
      <c r="DB393" s="58"/>
      <c r="DC393" s="58"/>
      <c r="DD393" s="58"/>
      <c r="DE393" s="58"/>
      <c r="DF393" s="58"/>
      <c r="DG393" s="58"/>
      <c r="DH393" s="58"/>
      <c r="DI393" s="58"/>
      <c r="DJ393" s="58"/>
      <c r="DK393" s="58"/>
      <c r="DL393" s="58"/>
      <c r="DM393" s="58"/>
      <c r="DN393" s="58"/>
      <c r="DO393" s="58"/>
      <c r="DP393" s="58"/>
      <c r="DQ393" s="58"/>
      <c r="DR393" s="58"/>
      <c r="DS393" s="58"/>
      <c r="DT393" s="58"/>
      <c r="DU393" s="58"/>
      <c r="DV393" s="58"/>
      <c r="DW393" s="58"/>
      <c r="DX393" s="58"/>
      <c r="DY393" s="58"/>
      <c r="DZ393" s="58"/>
      <c r="EA393" s="58"/>
      <c r="EB393" s="58"/>
      <c r="EC393" s="58"/>
      <c r="ED393" s="58"/>
      <c r="EE393" s="58"/>
      <c r="EF393" s="58"/>
      <c r="EG393" s="58"/>
      <c r="EH393" s="58"/>
      <c r="EI393" s="58"/>
      <c r="EJ393" s="58"/>
      <c r="EK393" s="58"/>
      <c r="EL393" s="58"/>
      <c r="EM393" s="58"/>
      <c r="EN393" s="58"/>
    </row>
    <row r="394" spans="1:144" outlineLevel="1" x14ac:dyDescent="0.2">
      <c r="A394" s="16">
        <v>203</v>
      </c>
      <c r="B394" s="16">
        <v>0</v>
      </c>
      <c r="C394" s="1">
        <v>2.1075186534770163E-6</v>
      </c>
      <c r="D394" s="1">
        <f t="shared" si="40"/>
        <v>-2.1075186534770163E-6</v>
      </c>
      <c r="E394" s="1">
        <f t="shared" si="41"/>
        <v>4.2150417486560835E-6</v>
      </c>
      <c r="F394" s="1">
        <f t="shared" si="42"/>
        <v>-2.0530566842286851E-3</v>
      </c>
      <c r="G394" s="1">
        <f t="shared" si="43"/>
        <v>-1.4517310684562935E-3</v>
      </c>
      <c r="H394" s="1">
        <v>2.2915373121586359E-5</v>
      </c>
      <c r="I394" s="1">
        <f t="shared" si="44"/>
        <v>4.8295784802992985E-11</v>
      </c>
      <c r="J394" s="1">
        <f t="shared" si="45"/>
        <v>-1.4517477022217237E-3</v>
      </c>
      <c r="AQ394" s="58"/>
      <c r="AR394" s="58"/>
      <c r="AS394" s="58"/>
      <c r="AT394" s="58"/>
      <c r="AU394" s="58"/>
      <c r="AV394" s="58"/>
      <c r="AW394" s="58"/>
      <c r="AX394" s="71"/>
      <c r="AY394" s="58"/>
      <c r="AZ394" s="58"/>
      <c r="BA394" s="58"/>
      <c r="BB394" s="58">
        <f t="shared" si="46"/>
        <v>1</v>
      </c>
      <c r="BC394" s="58">
        <f t="shared" si="47"/>
        <v>2.1075186534770163E-6</v>
      </c>
      <c r="BD394" s="58" t="e">
        <f t="shared" si="48"/>
        <v>#N/A</v>
      </c>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c r="CB394" s="58"/>
      <c r="CC394" s="58"/>
      <c r="CD394" s="58"/>
      <c r="CE394" s="58"/>
      <c r="CF394" s="58"/>
      <c r="CG394" s="58"/>
      <c r="CH394" s="58"/>
      <c r="CI394" s="58"/>
      <c r="CJ394" s="58"/>
      <c r="CK394" s="58"/>
      <c r="CL394" s="58"/>
      <c r="CM394" s="58"/>
      <c r="CN394" s="58"/>
      <c r="CO394" s="58"/>
      <c r="CP394" s="58"/>
      <c r="CQ394" s="58"/>
      <c r="CR394" s="58"/>
      <c r="CS394" s="58"/>
      <c r="CT394" s="58"/>
      <c r="CU394" s="58"/>
      <c r="CV394" s="58"/>
      <c r="CW394" s="58"/>
      <c r="CX394" s="58"/>
      <c r="CY394" s="58"/>
      <c r="CZ394" s="58"/>
      <c r="DA394" s="58"/>
      <c r="DB394" s="58"/>
      <c r="DC394" s="58"/>
      <c r="DD394" s="58"/>
      <c r="DE394" s="58"/>
      <c r="DF394" s="58"/>
      <c r="DG394" s="58"/>
      <c r="DH394" s="58"/>
      <c r="DI394" s="58"/>
      <c r="DJ394" s="58"/>
      <c r="DK394" s="58"/>
      <c r="DL394" s="58"/>
      <c r="DM394" s="58"/>
      <c r="DN394" s="58"/>
      <c r="DO394" s="58"/>
      <c r="DP394" s="58"/>
      <c r="DQ394" s="58"/>
      <c r="DR394" s="58"/>
      <c r="DS394" s="58"/>
      <c r="DT394" s="58"/>
      <c r="DU394" s="58"/>
      <c r="DV394" s="58"/>
      <c r="DW394" s="58"/>
      <c r="DX394" s="58"/>
      <c r="DY394" s="58"/>
      <c r="DZ394" s="58"/>
      <c r="EA394" s="58"/>
      <c r="EB394" s="58"/>
      <c r="EC394" s="58"/>
      <c r="ED394" s="58"/>
      <c r="EE394" s="58"/>
      <c r="EF394" s="58"/>
      <c r="EG394" s="58"/>
      <c r="EH394" s="58"/>
      <c r="EI394" s="58"/>
      <c r="EJ394" s="58"/>
      <c r="EK394" s="58"/>
      <c r="EL394" s="58"/>
      <c r="EM394" s="58"/>
      <c r="EN394" s="58"/>
    </row>
    <row r="395" spans="1:144" outlineLevel="1" x14ac:dyDescent="0.2">
      <c r="A395" s="16">
        <v>204</v>
      </c>
      <c r="B395" s="16">
        <v>0</v>
      </c>
      <c r="C395" s="1">
        <v>1.2951581016626894E-5</v>
      </c>
      <c r="D395" s="1">
        <f t="shared" si="40"/>
        <v>-1.2951581016626894E-5</v>
      </c>
      <c r="E395" s="1">
        <f t="shared" si="41"/>
        <v>2.590332977838982E-5</v>
      </c>
      <c r="F395" s="1">
        <f t="shared" si="42"/>
        <v>-5.0895313908443296E-3</v>
      </c>
      <c r="G395" s="1">
        <f t="shared" si="43"/>
        <v>-3.5988538122922269E-3</v>
      </c>
      <c r="H395" s="1">
        <v>1.0171576761434496E-4</v>
      </c>
      <c r="I395" s="1">
        <f t="shared" si="44"/>
        <v>1.317531080985689E-9</v>
      </c>
      <c r="J395" s="1">
        <f t="shared" si="45"/>
        <v>-3.5990368563452195E-3</v>
      </c>
      <c r="AQ395" s="58"/>
      <c r="AR395" s="58"/>
      <c r="AS395" s="58"/>
      <c r="AT395" s="58"/>
      <c r="AU395" s="58"/>
      <c r="AV395" s="58"/>
      <c r="AW395" s="58"/>
      <c r="AX395" s="71"/>
      <c r="AY395" s="58"/>
      <c r="AZ395" s="58"/>
      <c r="BA395" s="58"/>
      <c r="BB395" s="58">
        <f t="shared" si="46"/>
        <v>1</v>
      </c>
      <c r="BC395" s="58">
        <f t="shared" si="47"/>
        <v>1.2951581016626894E-5</v>
      </c>
      <c r="BD395" s="58" t="e">
        <f t="shared" si="48"/>
        <v>#N/A</v>
      </c>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c r="CB395" s="58"/>
      <c r="CC395" s="58"/>
      <c r="CD395" s="58"/>
      <c r="CE395" s="58"/>
      <c r="CF395" s="58"/>
      <c r="CG395" s="58"/>
      <c r="CH395" s="58"/>
      <c r="CI395" s="58"/>
      <c r="CJ395" s="58"/>
      <c r="CK395" s="58"/>
      <c r="CL395" s="58"/>
      <c r="CM395" s="58"/>
      <c r="CN395" s="58"/>
      <c r="CO395" s="58"/>
      <c r="CP395" s="58"/>
      <c r="CQ395" s="58"/>
      <c r="CR395" s="58"/>
      <c r="CS395" s="58"/>
      <c r="CT395" s="58"/>
      <c r="CU395" s="58"/>
      <c r="CV395" s="58"/>
      <c r="CW395" s="58"/>
      <c r="CX395" s="58"/>
      <c r="CY395" s="58"/>
      <c r="CZ395" s="58"/>
      <c r="DA395" s="58"/>
      <c r="DB395" s="58"/>
      <c r="DC395" s="58"/>
      <c r="DD395" s="58"/>
      <c r="DE395" s="58"/>
      <c r="DF395" s="58"/>
      <c r="DG395" s="58"/>
      <c r="DH395" s="58"/>
      <c r="DI395" s="58"/>
      <c r="DJ395" s="58"/>
      <c r="DK395" s="58"/>
      <c r="DL395" s="58"/>
      <c r="DM395" s="58"/>
      <c r="DN395" s="58"/>
      <c r="DO395" s="58"/>
      <c r="DP395" s="58"/>
      <c r="DQ395" s="58"/>
      <c r="DR395" s="58"/>
      <c r="DS395" s="58"/>
      <c r="DT395" s="58"/>
      <c r="DU395" s="58"/>
      <c r="DV395" s="58"/>
      <c r="DW395" s="58"/>
      <c r="DX395" s="58"/>
      <c r="DY395" s="58"/>
      <c r="DZ395" s="58"/>
      <c r="EA395" s="58"/>
      <c r="EB395" s="58"/>
      <c r="EC395" s="58"/>
      <c r="ED395" s="58"/>
      <c r="EE395" s="58"/>
      <c r="EF395" s="58"/>
      <c r="EG395" s="58"/>
      <c r="EH395" s="58"/>
      <c r="EI395" s="58"/>
      <c r="EJ395" s="58"/>
      <c r="EK395" s="58"/>
      <c r="EL395" s="58"/>
      <c r="EM395" s="58"/>
      <c r="EN395" s="58"/>
    </row>
    <row r="396" spans="1:144" outlineLevel="1" x14ac:dyDescent="0.2">
      <c r="A396" s="16">
        <v>205</v>
      </c>
      <c r="B396" s="16">
        <v>0</v>
      </c>
      <c r="C396" s="1">
        <v>4.365920154846546E-4</v>
      </c>
      <c r="D396" s="1">
        <f t="shared" si="40"/>
        <v>-4.365920154846546E-4</v>
      </c>
      <c r="E396" s="1">
        <f t="shared" si="41"/>
        <v>8.7337469905550717E-4</v>
      </c>
      <c r="F396" s="1">
        <f t="shared" si="42"/>
        <v>-2.9552913545968815E-2</v>
      </c>
      <c r="G396" s="1">
        <f t="shared" si="43"/>
        <v>-2.0899347150782548E-2</v>
      </c>
      <c r="H396" s="1">
        <v>2.0497719579676442E-3</v>
      </c>
      <c r="I396" s="1">
        <f t="shared" si="44"/>
        <v>8.9714389380288108E-7</v>
      </c>
      <c r="J396" s="1">
        <f t="shared" si="45"/>
        <v>-2.0920799583733062E-2</v>
      </c>
      <c r="AQ396" s="58"/>
      <c r="AR396" s="58"/>
      <c r="AS396" s="58"/>
      <c r="AT396" s="58"/>
      <c r="AU396" s="58"/>
      <c r="AV396" s="58"/>
      <c r="AW396" s="58"/>
      <c r="AX396" s="71"/>
      <c r="AY396" s="58"/>
      <c r="AZ396" s="58"/>
      <c r="BA396" s="58"/>
      <c r="BB396" s="58">
        <f t="shared" si="46"/>
        <v>1</v>
      </c>
      <c r="BC396" s="58">
        <f t="shared" si="47"/>
        <v>4.365920154846546E-4</v>
      </c>
      <c r="BD396" s="58" t="e">
        <f t="shared" si="48"/>
        <v>#N/A</v>
      </c>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c r="CB396" s="58"/>
      <c r="CC396" s="58"/>
      <c r="CD396" s="58"/>
      <c r="CE396" s="58"/>
      <c r="CF396" s="58"/>
      <c r="CG396" s="58"/>
      <c r="CH396" s="58"/>
      <c r="CI396" s="58"/>
      <c r="CJ396" s="58"/>
      <c r="CK396" s="58"/>
      <c r="CL396" s="58"/>
      <c r="CM396" s="58"/>
      <c r="CN396" s="58"/>
      <c r="CO396" s="58"/>
      <c r="CP396" s="58"/>
      <c r="CQ396" s="58"/>
      <c r="CR396" s="58"/>
      <c r="CS396" s="58"/>
      <c r="CT396" s="58"/>
      <c r="CU396" s="58"/>
      <c r="CV396" s="58"/>
      <c r="CW396" s="58"/>
      <c r="CX396" s="58"/>
      <c r="CY396" s="58"/>
      <c r="CZ396" s="58"/>
      <c r="DA396" s="58"/>
      <c r="DB396" s="58"/>
      <c r="DC396" s="58"/>
      <c r="DD396" s="58"/>
      <c r="DE396" s="58"/>
      <c r="DF396" s="58"/>
      <c r="DG396" s="58"/>
      <c r="DH396" s="58"/>
      <c r="DI396" s="58"/>
      <c r="DJ396" s="58"/>
      <c r="DK396" s="58"/>
      <c r="DL396" s="58"/>
      <c r="DM396" s="58"/>
      <c r="DN396" s="58"/>
      <c r="DO396" s="58"/>
      <c r="DP396" s="58"/>
      <c r="DQ396" s="58"/>
      <c r="DR396" s="58"/>
      <c r="DS396" s="58"/>
      <c r="DT396" s="58"/>
      <c r="DU396" s="58"/>
      <c r="DV396" s="58"/>
      <c r="DW396" s="58"/>
      <c r="DX396" s="58"/>
      <c r="DY396" s="58"/>
      <c r="DZ396" s="58"/>
      <c r="EA396" s="58"/>
      <c r="EB396" s="58"/>
      <c r="EC396" s="58"/>
      <c r="ED396" s="58"/>
      <c r="EE396" s="58"/>
      <c r="EF396" s="58"/>
      <c r="EG396" s="58"/>
      <c r="EH396" s="58"/>
      <c r="EI396" s="58"/>
      <c r="EJ396" s="58"/>
      <c r="EK396" s="58"/>
      <c r="EL396" s="58"/>
      <c r="EM396" s="58"/>
      <c r="EN396" s="58"/>
    </row>
    <row r="397" spans="1:144" outlineLevel="1" x14ac:dyDescent="0.2">
      <c r="A397" s="16">
        <v>206</v>
      </c>
      <c r="B397" s="16">
        <v>1</v>
      </c>
      <c r="C397" s="1">
        <v>0.99980058391643301</v>
      </c>
      <c r="D397" s="1">
        <f t="shared" si="40"/>
        <v>1.9941608356699447E-4</v>
      </c>
      <c r="E397" s="1">
        <f t="shared" si="41"/>
        <v>3.988719391961092E-4</v>
      </c>
      <c r="F397" s="1">
        <f t="shared" si="42"/>
        <v>1.9971778568673076E-2</v>
      </c>
      <c r="G397" s="1">
        <f t="shared" si="43"/>
        <v>1.4122884205186127E-2</v>
      </c>
      <c r="H397" s="1">
        <v>1.7521437044691834E-3</v>
      </c>
      <c r="I397" s="1">
        <f t="shared" si="44"/>
        <v>3.5008873216076356E-7</v>
      </c>
      <c r="J397" s="1">
        <f t="shared" si="45"/>
        <v>1.4135273149297701E-2</v>
      </c>
      <c r="AQ397" s="58"/>
      <c r="AR397" s="58"/>
      <c r="AS397" s="58"/>
      <c r="AT397" s="58"/>
      <c r="AU397" s="58"/>
      <c r="AV397" s="58"/>
      <c r="AW397" s="58"/>
      <c r="AX397" s="71"/>
      <c r="AY397" s="58"/>
      <c r="AZ397" s="58"/>
      <c r="BA397" s="58"/>
      <c r="BB397" s="58">
        <f t="shared" si="46"/>
        <v>0</v>
      </c>
      <c r="BC397" s="58" t="e">
        <f t="shared" si="47"/>
        <v>#N/A</v>
      </c>
      <c r="BD397" s="58">
        <f t="shared" si="48"/>
        <v>0.99980058391643301</v>
      </c>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c r="CB397" s="58"/>
      <c r="CC397" s="58"/>
      <c r="CD397" s="58"/>
      <c r="CE397" s="58"/>
      <c r="CF397" s="58"/>
      <c r="CG397" s="58"/>
      <c r="CH397" s="58"/>
      <c r="CI397" s="58"/>
      <c r="CJ397" s="58"/>
      <c r="CK397" s="58"/>
      <c r="CL397" s="58"/>
      <c r="CM397" s="58"/>
      <c r="CN397" s="58"/>
      <c r="CO397" s="58"/>
      <c r="CP397" s="58"/>
      <c r="CQ397" s="58"/>
      <c r="CR397" s="58"/>
      <c r="CS397" s="58"/>
      <c r="CT397" s="58"/>
      <c r="CU397" s="58"/>
      <c r="CV397" s="58"/>
      <c r="CW397" s="58"/>
      <c r="CX397" s="58"/>
      <c r="CY397" s="58"/>
      <c r="CZ397" s="58"/>
      <c r="DA397" s="58"/>
      <c r="DB397" s="58"/>
      <c r="DC397" s="58"/>
      <c r="DD397" s="58"/>
      <c r="DE397" s="58"/>
      <c r="DF397" s="58"/>
      <c r="DG397" s="58"/>
      <c r="DH397" s="58"/>
      <c r="DI397" s="58"/>
      <c r="DJ397" s="58"/>
      <c r="DK397" s="58"/>
      <c r="DL397" s="58"/>
      <c r="DM397" s="58"/>
      <c r="DN397" s="58"/>
      <c r="DO397" s="58"/>
      <c r="DP397" s="58"/>
      <c r="DQ397" s="58"/>
      <c r="DR397" s="58"/>
      <c r="DS397" s="58"/>
      <c r="DT397" s="58"/>
      <c r="DU397" s="58"/>
      <c r="DV397" s="58"/>
      <c r="DW397" s="58"/>
      <c r="DX397" s="58"/>
      <c r="DY397" s="58"/>
      <c r="DZ397" s="58"/>
      <c r="EA397" s="58"/>
      <c r="EB397" s="58"/>
      <c r="EC397" s="58"/>
      <c r="ED397" s="58"/>
      <c r="EE397" s="58"/>
      <c r="EF397" s="58"/>
      <c r="EG397" s="58"/>
      <c r="EH397" s="58"/>
      <c r="EI397" s="58"/>
      <c r="EJ397" s="58"/>
      <c r="EK397" s="58"/>
      <c r="EL397" s="58"/>
      <c r="EM397" s="58"/>
      <c r="EN397" s="58"/>
    </row>
    <row r="398" spans="1:144" outlineLevel="1" x14ac:dyDescent="0.2">
      <c r="A398" s="16">
        <v>207</v>
      </c>
      <c r="B398" s="16">
        <v>0</v>
      </c>
      <c r="C398" s="1">
        <v>3.3260144160842026E-4</v>
      </c>
      <c r="D398" s="1">
        <f t="shared" si="40"/>
        <v>-3.3260144160842026E-4</v>
      </c>
      <c r="E398" s="1">
        <f t="shared" si="41"/>
        <v>6.6531353147105071E-4</v>
      </c>
      <c r="F398" s="1">
        <f t="shared" si="42"/>
        <v>-2.5793672314562942E-2</v>
      </c>
      <c r="G398" s="1">
        <f t="shared" si="43"/>
        <v>-1.8240397532214871E-2</v>
      </c>
      <c r="H398" s="1">
        <v>1.5039046899370399E-3</v>
      </c>
      <c r="I398" s="1">
        <f t="shared" si="44"/>
        <v>5.0112092891219314E-7</v>
      </c>
      <c r="J398" s="1">
        <f t="shared" si="45"/>
        <v>-1.8254128931892166E-2</v>
      </c>
      <c r="AQ398" s="58"/>
      <c r="AR398" s="58"/>
      <c r="AS398" s="58"/>
      <c r="AT398" s="58"/>
      <c r="AU398" s="58"/>
      <c r="AV398" s="58"/>
      <c r="AW398" s="58"/>
      <c r="AX398" s="71"/>
      <c r="AY398" s="58"/>
      <c r="AZ398" s="58"/>
      <c r="BA398" s="58"/>
      <c r="BB398" s="58">
        <f t="shared" si="46"/>
        <v>1</v>
      </c>
      <c r="BC398" s="58">
        <f t="shared" si="47"/>
        <v>3.3260144160842026E-4</v>
      </c>
      <c r="BD398" s="58" t="e">
        <f t="shared" si="48"/>
        <v>#N/A</v>
      </c>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c r="CB398" s="58"/>
      <c r="CC398" s="58"/>
      <c r="CD398" s="58"/>
      <c r="CE398" s="58"/>
      <c r="CF398" s="58"/>
      <c r="CG398" s="58"/>
      <c r="CH398" s="58"/>
      <c r="CI398" s="58"/>
      <c r="CJ398" s="58"/>
      <c r="CK398" s="58"/>
      <c r="CL398" s="58"/>
      <c r="CM398" s="58"/>
      <c r="CN398" s="58"/>
      <c r="CO398" s="58"/>
      <c r="CP398" s="58"/>
      <c r="CQ398" s="58"/>
      <c r="CR398" s="58"/>
      <c r="CS398" s="58"/>
      <c r="CT398" s="58"/>
      <c r="CU398" s="58"/>
      <c r="CV398" s="58"/>
      <c r="CW398" s="58"/>
      <c r="CX398" s="58"/>
      <c r="CY398" s="58"/>
      <c r="CZ398" s="58"/>
      <c r="DA398" s="58"/>
      <c r="DB398" s="58"/>
      <c r="DC398" s="58"/>
      <c r="DD398" s="58"/>
      <c r="DE398" s="58"/>
      <c r="DF398" s="58"/>
      <c r="DG398" s="58"/>
      <c r="DH398" s="58"/>
      <c r="DI398" s="58"/>
      <c r="DJ398" s="58"/>
      <c r="DK398" s="58"/>
      <c r="DL398" s="58"/>
      <c r="DM398" s="58"/>
      <c r="DN398" s="58"/>
      <c r="DO398" s="58"/>
      <c r="DP398" s="58"/>
      <c r="DQ398" s="58"/>
      <c r="DR398" s="58"/>
      <c r="DS398" s="58"/>
      <c r="DT398" s="58"/>
      <c r="DU398" s="58"/>
      <c r="DV398" s="58"/>
      <c r="DW398" s="58"/>
      <c r="DX398" s="58"/>
      <c r="DY398" s="58"/>
      <c r="DZ398" s="58"/>
      <c r="EA398" s="58"/>
      <c r="EB398" s="58"/>
      <c r="EC398" s="58"/>
      <c r="ED398" s="58"/>
      <c r="EE398" s="58"/>
      <c r="EF398" s="58"/>
      <c r="EG398" s="58"/>
      <c r="EH398" s="58"/>
      <c r="EI398" s="58"/>
      <c r="EJ398" s="58"/>
      <c r="EK398" s="58"/>
      <c r="EL398" s="58"/>
      <c r="EM398" s="58"/>
      <c r="EN398" s="58"/>
    </row>
    <row r="399" spans="1:144" outlineLevel="1" x14ac:dyDescent="0.2">
      <c r="A399" s="16">
        <v>208</v>
      </c>
      <c r="B399" s="16">
        <v>0</v>
      </c>
      <c r="C399" s="1">
        <v>1.3801135122125052E-2</v>
      </c>
      <c r="D399" s="1">
        <f t="shared" si="40"/>
        <v>-1.3801135122125052E-2</v>
      </c>
      <c r="E399" s="1">
        <f t="shared" si="41"/>
        <v>2.7794512397563264E-2</v>
      </c>
      <c r="F399" s="1">
        <f t="shared" si="42"/>
        <v>-0.16671686296701743</v>
      </c>
      <c r="G399" s="1">
        <f t="shared" si="43"/>
        <v>-0.11829738780034876</v>
      </c>
      <c r="H399" s="1">
        <v>2.021880049076508E-2</v>
      </c>
      <c r="I399" s="1">
        <f t="shared" si="44"/>
        <v>2.8878630547542737E-4</v>
      </c>
      <c r="J399" s="1">
        <f t="shared" si="45"/>
        <v>-0.11951174948874915</v>
      </c>
      <c r="AQ399" s="58"/>
      <c r="AR399" s="58"/>
      <c r="AS399" s="58"/>
      <c r="AT399" s="58"/>
      <c r="AU399" s="58"/>
      <c r="AV399" s="58"/>
      <c r="AW399" s="58"/>
      <c r="AX399" s="71"/>
      <c r="AY399" s="58"/>
      <c r="AZ399" s="58"/>
      <c r="BA399" s="58"/>
      <c r="BB399" s="58">
        <f t="shared" si="46"/>
        <v>1</v>
      </c>
      <c r="BC399" s="58">
        <f t="shared" si="47"/>
        <v>1.3801135122125052E-2</v>
      </c>
      <c r="BD399" s="58" t="e">
        <f t="shared" si="48"/>
        <v>#N/A</v>
      </c>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c r="CB399" s="58"/>
      <c r="CC399" s="58"/>
      <c r="CD399" s="58"/>
      <c r="CE399" s="58"/>
      <c r="CF399" s="58"/>
      <c r="CG399" s="58"/>
      <c r="CH399" s="58"/>
      <c r="CI399" s="58"/>
      <c r="CJ399" s="58"/>
      <c r="CK399" s="58"/>
      <c r="CL399" s="58"/>
      <c r="CM399" s="58"/>
      <c r="CN399" s="58"/>
      <c r="CO399" s="58"/>
      <c r="CP399" s="58"/>
      <c r="CQ399" s="58"/>
      <c r="CR399" s="58"/>
      <c r="CS399" s="58"/>
      <c r="CT399" s="58"/>
      <c r="CU399" s="58"/>
      <c r="CV399" s="58"/>
      <c r="CW399" s="58"/>
      <c r="CX399" s="58"/>
      <c r="CY399" s="58"/>
      <c r="CZ399" s="58"/>
      <c r="DA399" s="58"/>
      <c r="DB399" s="58"/>
      <c r="DC399" s="58"/>
      <c r="DD399" s="58"/>
      <c r="DE399" s="58"/>
      <c r="DF399" s="58"/>
      <c r="DG399" s="58"/>
      <c r="DH399" s="58"/>
      <c r="DI399" s="58"/>
      <c r="DJ399" s="58"/>
      <c r="DK399" s="58"/>
      <c r="DL399" s="58"/>
      <c r="DM399" s="58"/>
      <c r="DN399" s="58"/>
      <c r="DO399" s="58"/>
      <c r="DP399" s="58"/>
      <c r="DQ399" s="58"/>
      <c r="DR399" s="58"/>
      <c r="DS399" s="58"/>
      <c r="DT399" s="58"/>
      <c r="DU399" s="58"/>
      <c r="DV399" s="58"/>
      <c r="DW399" s="58"/>
      <c r="DX399" s="58"/>
      <c r="DY399" s="58"/>
      <c r="DZ399" s="58"/>
      <c r="EA399" s="58"/>
      <c r="EB399" s="58"/>
      <c r="EC399" s="58"/>
      <c r="ED399" s="58"/>
      <c r="EE399" s="58"/>
      <c r="EF399" s="58"/>
      <c r="EG399" s="58"/>
      <c r="EH399" s="58"/>
      <c r="EI399" s="58"/>
      <c r="EJ399" s="58"/>
      <c r="EK399" s="58"/>
      <c r="EL399" s="58"/>
      <c r="EM399" s="58"/>
      <c r="EN399" s="58"/>
    </row>
    <row r="400" spans="1:144" outlineLevel="1" x14ac:dyDescent="0.2">
      <c r="A400" s="16">
        <v>209</v>
      </c>
      <c r="B400" s="16">
        <v>0</v>
      </c>
      <c r="C400" s="1">
        <v>2.4169585435501145E-3</v>
      </c>
      <c r="D400" s="1">
        <f t="shared" si="40"/>
        <v>-2.4169585435501145E-3</v>
      </c>
      <c r="E400" s="1">
        <f t="shared" si="41"/>
        <v>4.8397682055433067E-3</v>
      </c>
      <c r="F400" s="1">
        <f t="shared" si="42"/>
        <v>-6.9568442598230612E-2</v>
      </c>
      <c r="G400" s="1">
        <f t="shared" si="43"/>
        <v>-4.9222092453272782E-2</v>
      </c>
      <c r="H400" s="1">
        <v>6.8891902211005484E-3</v>
      </c>
      <c r="I400" s="1">
        <f t="shared" si="44"/>
        <v>1.6807015901575463E-5</v>
      </c>
      <c r="J400" s="1">
        <f t="shared" si="45"/>
        <v>-4.9392523739733213E-2</v>
      </c>
      <c r="AQ400" s="58"/>
      <c r="AR400" s="58"/>
      <c r="AS400" s="58"/>
      <c r="AT400" s="58"/>
      <c r="AU400" s="58"/>
      <c r="AV400" s="58"/>
      <c r="AW400" s="58"/>
      <c r="AX400" s="71"/>
      <c r="AY400" s="58"/>
      <c r="AZ400" s="58"/>
      <c r="BA400" s="58"/>
      <c r="BB400" s="58">
        <f t="shared" si="46"/>
        <v>1</v>
      </c>
      <c r="BC400" s="58">
        <f t="shared" si="47"/>
        <v>2.4169585435501145E-3</v>
      </c>
      <c r="BD400" s="58" t="e">
        <f t="shared" si="48"/>
        <v>#N/A</v>
      </c>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c r="CB400" s="58"/>
      <c r="CC400" s="58"/>
      <c r="CD400" s="58"/>
      <c r="CE400" s="58"/>
      <c r="CF400" s="58"/>
      <c r="CG400" s="58"/>
      <c r="CH400" s="58"/>
      <c r="CI400" s="58"/>
      <c r="CJ400" s="58"/>
      <c r="CK400" s="58"/>
      <c r="CL400" s="58"/>
      <c r="CM400" s="58"/>
      <c r="CN400" s="58"/>
      <c r="CO400" s="58"/>
      <c r="CP400" s="58"/>
      <c r="CQ400" s="58"/>
      <c r="CR400" s="58"/>
      <c r="CS400" s="58"/>
      <c r="CT400" s="58"/>
      <c r="CU400" s="58"/>
      <c r="CV400" s="58"/>
      <c r="CW400" s="58"/>
      <c r="CX400" s="58"/>
      <c r="CY400" s="58"/>
      <c r="CZ400" s="58"/>
      <c r="DA400" s="58"/>
      <c r="DB400" s="58"/>
      <c r="DC400" s="58"/>
      <c r="DD400" s="58"/>
      <c r="DE400" s="58"/>
      <c r="DF400" s="58"/>
      <c r="DG400" s="58"/>
      <c r="DH400" s="58"/>
      <c r="DI400" s="58"/>
      <c r="DJ400" s="58"/>
      <c r="DK400" s="58"/>
      <c r="DL400" s="58"/>
      <c r="DM400" s="58"/>
      <c r="DN400" s="58"/>
      <c r="DO400" s="58"/>
      <c r="DP400" s="58"/>
      <c r="DQ400" s="58"/>
      <c r="DR400" s="58"/>
      <c r="DS400" s="58"/>
      <c r="DT400" s="58"/>
      <c r="DU400" s="58"/>
      <c r="DV400" s="58"/>
      <c r="DW400" s="58"/>
      <c r="DX400" s="58"/>
      <c r="DY400" s="58"/>
      <c r="DZ400" s="58"/>
      <c r="EA400" s="58"/>
      <c r="EB400" s="58"/>
      <c r="EC400" s="58"/>
      <c r="ED400" s="58"/>
      <c r="EE400" s="58"/>
      <c r="EF400" s="58"/>
      <c r="EG400" s="58"/>
      <c r="EH400" s="58"/>
      <c r="EI400" s="58"/>
      <c r="EJ400" s="58"/>
      <c r="EK400" s="58"/>
      <c r="EL400" s="58"/>
      <c r="EM400" s="58"/>
      <c r="EN400" s="58"/>
    </row>
    <row r="401" spans="1:144" outlineLevel="1" x14ac:dyDescent="0.2">
      <c r="A401" s="16">
        <v>210</v>
      </c>
      <c r="B401" s="16">
        <v>0</v>
      </c>
      <c r="C401" s="1">
        <v>8.3394618857849101E-3</v>
      </c>
      <c r="D401" s="1">
        <f t="shared" si="40"/>
        <v>-8.3394618857849101E-3</v>
      </c>
      <c r="E401" s="1">
        <f t="shared" si="41"/>
        <v>1.6748859485010984E-2</v>
      </c>
      <c r="F401" s="1">
        <f t="shared" si="42"/>
        <v>-0.12941738478663128</v>
      </c>
      <c r="G401" s="1">
        <f t="shared" si="43"/>
        <v>-9.1703835084264537E-2</v>
      </c>
      <c r="H401" s="1">
        <v>3.0451668864866381E-2</v>
      </c>
      <c r="I401" s="1">
        <f t="shared" si="44"/>
        <v>2.6412933150642918E-4</v>
      </c>
      <c r="J401" s="1">
        <f t="shared" si="45"/>
        <v>-9.3132822896487027E-2</v>
      </c>
      <c r="AQ401" s="58"/>
      <c r="AR401" s="58"/>
      <c r="AS401" s="58"/>
      <c r="AT401" s="58"/>
      <c r="AU401" s="58"/>
      <c r="AV401" s="58"/>
      <c r="AW401" s="58"/>
      <c r="AX401" s="71"/>
      <c r="AY401" s="58"/>
      <c r="AZ401" s="58"/>
      <c r="BA401" s="58"/>
      <c r="BB401" s="58">
        <f t="shared" si="46"/>
        <v>1</v>
      </c>
      <c r="BC401" s="58">
        <f t="shared" si="47"/>
        <v>8.3394618857849101E-3</v>
      </c>
      <c r="BD401" s="58" t="e">
        <f t="shared" si="48"/>
        <v>#N/A</v>
      </c>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c r="CB401" s="58"/>
      <c r="CC401" s="58"/>
      <c r="CD401" s="58"/>
      <c r="CE401" s="58"/>
      <c r="CF401" s="58"/>
      <c r="CG401" s="58"/>
      <c r="CH401" s="58"/>
      <c r="CI401" s="58"/>
      <c r="CJ401" s="58"/>
      <c r="CK401" s="58"/>
      <c r="CL401" s="58"/>
      <c r="CM401" s="58"/>
      <c r="CN401" s="58"/>
      <c r="CO401" s="58"/>
      <c r="CP401" s="58"/>
      <c r="CQ401" s="58"/>
      <c r="CR401" s="58"/>
      <c r="CS401" s="58"/>
      <c r="CT401" s="58"/>
      <c r="CU401" s="58"/>
      <c r="CV401" s="58"/>
      <c r="CW401" s="58"/>
      <c r="CX401" s="58"/>
      <c r="CY401" s="58"/>
      <c r="CZ401" s="58"/>
      <c r="DA401" s="58"/>
      <c r="DB401" s="58"/>
      <c r="DC401" s="58"/>
      <c r="DD401" s="58"/>
      <c r="DE401" s="58"/>
      <c r="DF401" s="58"/>
      <c r="DG401" s="58"/>
      <c r="DH401" s="58"/>
      <c r="DI401" s="58"/>
      <c r="DJ401" s="58"/>
      <c r="DK401" s="58"/>
      <c r="DL401" s="58"/>
      <c r="DM401" s="58"/>
      <c r="DN401" s="58"/>
      <c r="DO401" s="58"/>
      <c r="DP401" s="58"/>
      <c r="DQ401" s="58"/>
      <c r="DR401" s="58"/>
      <c r="DS401" s="58"/>
      <c r="DT401" s="58"/>
      <c r="DU401" s="58"/>
      <c r="DV401" s="58"/>
      <c r="DW401" s="58"/>
      <c r="DX401" s="58"/>
      <c r="DY401" s="58"/>
      <c r="DZ401" s="58"/>
      <c r="EA401" s="58"/>
      <c r="EB401" s="58"/>
      <c r="EC401" s="58"/>
      <c r="ED401" s="58"/>
      <c r="EE401" s="58"/>
      <c r="EF401" s="58"/>
      <c r="EG401" s="58"/>
      <c r="EH401" s="58"/>
      <c r="EI401" s="58"/>
      <c r="EJ401" s="58"/>
      <c r="EK401" s="58"/>
      <c r="EL401" s="58"/>
      <c r="EM401" s="58"/>
      <c r="EN401" s="58"/>
    </row>
    <row r="402" spans="1:144" outlineLevel="1" x14ac:dyDescent="0.2">
      <c r="A402" s="16">
        <v>211</v>
      </c>
      <c r="B402" s="16">
        <v>0</v>
      </c>
      <c r="C402" s="1">
        <v>7.5981872820518812E-5</v>
      </c>
      <c r="D402" s="1">
        <f t="shared" si="40"/>
        <v>-7.5981872820518812E-5</v>
      </c>
      <c r="E402" s="1">
        <f t="shared" si="41"/>
        <v>1.5196951917843628E-4</v>
      </c>
      <c r="F402" s="1">
        <f t="shared" si="42"/>
        <v>-1.2327591783411564E-2</v>
      </c>
      <c r="G402" s="1">
        <f t="shared" si="43"/>
        <v>-8.7170893367116194E-3</v>
      </c>
      <c r="H402" s="1">
        <v>5.5251529960763433E-4</v>
      </c>
      <c r="I402" s="1">
        <f t="shared" si="44"/>
        <v>4.2007547087218055E-8</v>
      </c>
      <c r="J402" s="1">
        <f t="shared" si="45"/>
        <v>-8.7194984976946138E-3</v>
      </c>
      <c r="AQ402" s="58"/>
      <c r="AR402" s="58"/>
      <c r="AS402" s="58"/>
      <c r="AT402" s="58"/>
      <c r="AU402" s="58"/>
      <c r="AV402" s="58"/>
      <c r="AW402" s="58"/>
      <c r="AX402" s="71"/>
      <c r="AY402" s="58"/>
      <c r="AZ402" s="58"/>
      <c r="BA402" s="58"/>
      <c r="BB402" s="58">
        <f t="shared" si="46"/>
        <v>1</v>
      </c>
      <c r="BC402" s="58">
        <f t="shared" si="47"/>
        <v>7.5981872820518812E-5</v>
      </c>
      <c r="BD402" s="58" t="e">
        <f t="shared" si="48"/>
        <v>#N/A</v>
      </c>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c r="CB402" s="58"/>
      <c r="CC402" s="58"/>
      <c r="CD402" s="58"/>
      <c r="CE402" s="58"/>
      <c r="CF402" s="58"/>
      <c r="CG402" s="58"/>
      <c r="CH402" s="58"/>
      <c r="CI402" s="58"/>
      <c r="CJ402" s="58"/>
      <c r="CK402" s="58"/>
      <c r="CL402" s="58"/>
      <c r="CM402" s="58"/>
      <c r="CN402" s="58"/>
      <c r="CO402" s="58"/>
      <c r="CP402" s="58"/>
      <c r="CQ402" s="58"/>
      <c r="CR402" s="58"/>
      <c r="CS402" s="58"/>
      <c r="CT402" s="58"/>
      <c r="CU402" s="58"/>
      <c r="CV402" s="58"/>
      <c r="CW402" s="58"/>
      <c r="CX402" s="58"/>
      <c r="CY402" s="58"/>
      <c r="CZ402" s="58"/>
      <c r="DA402" s="58"/>
      <c r="DB402" s="58"/>
      <c r="DC402" s="58"/>
      <c r="DD402" s="58"/>
      <c r="DE402" s="58"/>
      <c r="DF402" s="58"/>
      <c r="DG402" s="58"/>
      <c r="DH402" s="58"/>
      <c r="DI402" s="58"/>
      <c r="DJ402" s="58"/>
      <c r="DK402" s="58"/>
      <c r="DL402" s="58"/>
      <c r="DM402" s="58"/>
      <c r="DN402" s="58"/>
      <c r="DO402" s="58"/>
      <c r="DP402" s="58"/>
      <c r="DQ402" s="58"/>
      <c r="DR402" s="58"/>
      <c r="DS402" s="58"/>
      <c r="DT402" s="58"/>
      <c r="DU402" s="58"/>
      <c r="DV402" s="58"/>
      <c r="DW402" s="58"/>
      <c r="DX402" s="58"/>
      <c r="DY402" s="58"/>
      <c r="DZ402" s="58"/>
      <c r="EA402" s="58"/>
      <c r="EB402" s="58"/>
      <c r="EC402" s="58"/>
      <c r="ED402" s="58"/>
      <c r="EE402" s="58"/>
      <c r="EF402" s="58"/>
      <c r="EG402" s="58"/>
      <c r="EH402" s="58"/>
      <c r="EI402" s="58"/>
      <c r="EJ402" s="58"/>
      <c r="EK402" s="58"/>
      <c r="EL402" s="58"/>
      <c r="EM402" s="58"/>
      <c r="EN402" s="58"/>
    </row>
    <row r="403" spans="1:144" outlineLevel="1" x14ac:dyDescent="0.2">
      <c r="A403" s="16">
        <v>212</v>
      </c>
      <c r="B403" s="16">
        <v>1</v>
      </c>
      <c r="C403" s="1">
        <v>0.99999722210260533</v>
      </c>
      <c r="D403" s="1">
        <f t="shared" si="40"/>
        <v>2.7778973946679386E-6</v>
      </c>
      <c r="E403" s="1">
        <f t="shared" si="41"/>
        <v>5.5558025062477146E-6</v>
      </c>
      <c r="F403" s="1">
        <f t="shared" si="42"/>
        <v>2.357074989525729E-3</v>
      </c>
      <c r="G403" s="1">
        <f t="shared" si="43"/>
        <v>1.6667048663165623E-3</v>
      </c>
      <c r="H403" s="1">
        <v>3.9257215605167692E-5</v>
      </c>
      <c r="I403" s="1">
        <f t="shared" si="44"/>
        <v>1.0905710116719091E-10</v>
      </c>
      <c r="J403" s="1">
        <f t="shared" si="45"/>
        <v>1.6667375823759651E-3</v>
      </c>
      <c r="AQ403" s="58"/>
      <c r="AR403" s="58"/>
      <c r="AS403" s="58"/>
      <c r="AT403" s="58"/>
      <c r="AU403" s="58"/>
      <c r="AV403" s="58"/>
      <c r="AW403" s="58"/>
      <c r="AX403" s="71"/>
      <c r="AY403" s="58"/>
      <c r="AZ403" s="58"/>
      <c r="BA403" s="58"/>
      <c r="BB403" s="58">
        <f t="shared" si="46"/>
        <v>0</v>
      </c>
      <c r="BC403" s="58" t="e">
        <f t="shared" si="47"/>
        <v>#N/A</v>
      </c>
      <c r="BD403" s="58">
        <f t="shared" si="48"/>
        <v>0.99999722210260533</v>
      </c>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c r="CH403" s="58"/>
      <c r="CI403" s="58"/>
      <c r="CJ403" s="58"/>
      <c r="CK403" s="58"/>
      <c r="CL403" s="58"/>
      <c r="CM403" s="58"/>
      <c r="CN403" s="58"/>
      <c r="CO403" s="58"/>
      <c r="CP403" s="58"/>
      <c r="CQ403" s="58"/>
      <c r="CR403" s="58"/>
      <c r="CS403" s="58"/>
      <c r="CT403" s="58"/>
      <c r="CU403" s="58"/>
      <c r="CV403" s="58"/>
      <c r="CW403" s="58"/>
      <c r="CX403" s="58"/>
      <c r="CY403" s="58"/>
      <c r="CZ403" s="58"/>
      <c r="DA403" s="58"/>
      <c r="DB403" s="58"/>
      <c r="DC403" s="58"/>
      <c r="DD403" s="58"/>
      <c r="DE403" s="58"/>
      <c r="DF403" s="58"/>
      <c r="DG403" s="58"/>
      <c r="DH403" s="58"/>
      <c r="DI403" s="58"/>
      <c r="DJ403" s="58"/>
      <c r="DK403" s="58"/>
      <c r="DL403" s="58"/>
      <c r="DM403" s="58"/>
      <c r="DN403" s="58"/>
      <c r="DO403" s="58"/>
      <c r="DP403" s="58"/>
      <c r="DQ403" s="58"/>
      <c r="DR403" s="58"/>
      <c r="DS403" s="58"/>
      <c r="DT403" s="58"/>
      <c r="DU403" s="58"/>
      <c r="DV403" s="58"/>
      <c r="DW403" s="58"/>
      <c r="DX403" s="58"/>
      <c r="DY403" s="58"/>
      <c r="DZ403" s="58"/>
      <c r="EA403" s="58"/>
      <c r="EB403" s="58"/>
      <c r="EC403" s="58"/>
      <c r="ED403" s="58"/>
      <c r="EE403" s="58"/>
      <c r="EF403" s="58"/>
      <c r="EG403" s="58"/>
      <c r="EH403" s="58"/>
      <c r="EI403" s="58"/>
      <c r="EJ403" s="58"/>
      <c r="EK403" s="58"/>
      <c r="EL403" s="58"/>
      <c r="EM403" s="58"/>
      <c r="EN403" s="58"/>
    </row>
    <row r="404" spans="1:144" outlineLevel="1" x14ac:dyDescent="0.2">
      <c r="A404" s="16">
        <v>213</v>
      </c>
      <c r="B404" s="16">
        <v>0</v>
      </c>
      <c r="C404" s="1">
        <v>1.9264990052525765E-6</v>
      </c>
      <c r="D404" s="1">
        <f t="shared" si="40"/>
        <v>-1.9264990052525765E-6</v>
      </c>
      <c r="E404" s="1">
        <f t="shared" si="41"/>
        <v>3.8530017219661283E-6</v>
      </c>
      <c r="F404" s="1">
        <f t="shared" si="42"/>
        <v>-1.9629064475838189E-3</v>
      </c>
      <c r="G404" s="1">
        <f t="shared" si="43"/>
        <v>-1.3879851283994883E-3</v>
      </c>
      <c r="H404" s="1">
        <v>2.1606414998373447E-5</v>
      </c>
      <c r="I404" s="1">
        <f t="shared" si="44"/>
        <v>4.1625716574116619E-11</v>
      </c>
      <c r="J404" s="1">
        <f t="shared" si="45"/>
        <v>-1.3880001233338268E-3</v>
      </c>
      <c r="AQ404" s="58"/>
      <c r="AR404" s="58"/>
      <c r="AS404" s="58"/>
      <c r="AT404" s="58"/>
      <c r="AU404" s="58"/>
      <c r="AV404" s="58"/>
      <c r="AW404" s="58"/>
      <c r="AX404" s="71"/>
      <c r="AY404" s="58"/>
      <c r="AZ404" s="58"/>
      <c r="BA404" s="58"/>
      <c r="BB404" s="58">
        <f t="shared" si="46"/>
        <v>1</v>
      </c>
      <c r="BC404" s="58">
        <f t="shared" si="47"/>
        <v>1.9264990052525765E-6</v>
      </c>
      <c r="BD404" s="58" t="e">
        <f t="shared" si="48"/>
        <v>#N/A</v>
      </c>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c r="CB404" s="58"/>
      <c r="CC404" s="58"/>
      <c r="CD404" s="58"/>
      <c r="CE404" s="58"/>
      <c r="CF404" s="58"/>
      <c r="CG404" s="58"/>
      <c r="CH404" s="58"/>
      <c r="CI404" s="58"/>
      <c r="CJ404" s="58"/>
      <c r="CK404" s="58"/>
      <c r="CL404" s="58"/>
      <c r="CM404" s="58"/>
      <c r="CN404" s="58"/>
      <c r="CO404" s="58"/>
      <c r="CP404" s="58"/>
      <c r="CQ404" s="58"/>
      <c r="CR404" s="58"/>
      <c r="CS404" s="58"/>
      <c r="CT404" s="58"/>
      <c r="CU404" s="58"/>
      <c r="CV404" s="58"/>
      <c r="CW404" s="58"/>
      <c r="CX404" s="58"/>
      <c r="CY404" s="58"/>
      <c r="CZ404" s="58"/>
      <c r="DA404" s="58"/>
      <c r="DB404" s="58"/>
      <c r="DC404" s="58"/>
      <c r="DD404" s="58"/>
      <c r="DE404" s="58"/>
      <c r="DF404" s="58"/>
      <c r="DG404" s="58"/>
      <c r="DH404" s="58"/>
      <c r="DI404" s="58"/>
      <c r="DJ404" s="58"/>
      <c r="DK404" s="58"/>
      <c r="DL404" s="58"/>
      <c r="DM404" s="58"/>
      <c r="DN404" s="58"/>
      <c r="DO404" s="58"/>
      <c r="DP404" s="58"/>
      <c r="DQ404" s="58"/>
      <c r="DR404" s="58"/>
      <c r="DS404" s="58"/>
      <c r="DT404" s="58"/>
      <c r="DU404" s="58"/>
      <c r="DV404" s="58"/>
      <c r="DW404" s="58"/>
      <c r="DX404" s="58"/>
      <c r="DY404" s="58"/>
      <c r="DZ404" s="58"/>
      <c r="EA404" s="58"/>
      <c r="EB404" s="58"/>
      <c r="EC404" s="58"/>
      <c r="ED404" s="58"/>
      <c r="EE404" s="58"/>
      <c r="EF404" s="58"/>
      <c r="EG404" s="58"/>
      <c r="EH404" s="58"/>
      <c r="EI404" s="58"/>
      <c r="EJ404" s="58"/>
      <c r="EK404" s="58"/>
      <c r="EL404" s="58"/>
      <c r="EM404" s="58"/>
      <c r="EN404" s="58"/>
    </row>
    <row r="405" spans="1:144" outlineLevel="1" x14ac:dyDescent="0.2">
      <c r="A405" s="16">
        <v>214</v>
      </c>
      <c r="B405" s="16">
        <v>0</v>
      </c>
      <c r="C405" s="1">
        <v>2.0818490091788834E-4</v>
      </c>
      <c r="D405" s="1">
        <f t="shared" si="40"/>
        <v>-2.0818490091788834E-4</v>
      </c>
      <c r="E405" s="1">
        <f t="shared" si="41"/>
        <v>4.1641314880508671E-4</v>
      </c>
      <c r="F405" s="1">
        <f t="shared" si="42"/>
        <v>-2.0406203684298723E-2</v>
      </c>
      <c r="G405" s="1">
        <f t="shared" si="43"/>
        <v>-1.4430116108183932E-2</v>
      </c>
      <c r="H405" s="1">
        <v>1.0747243820425493E-3</v>
      </c>
      <c r="I405" s="1">
        <f t="shared" si="44"/>
        <v>2.2402874742478507E-7</v>
      </c>
      <c r="J405" s="1">
        <f t="shared" si="45"/>
        <v>-1.4437876562815399E-2</v>
      </c>
      <c r="AQ405" s="58"/>
      <c r="AR405" s="58"/>
      <c r="AS405" s="58"/>
      <c r="AT405" s="58"/>
      <c r="AU405" s="58"/>
      <c r="AV405" s="58"/>
      <c r="AW405" s="58"/>
      <c r="AX405" s="71"/>
      <c r="AY405" s="58"/>
      <c r="AZ405" s="58"/>
      <c r="BA405" s="58"/>
      <c r="BB405" s="58">
        <f t="shared" si="46"/>
        <v>1</v>
      </c>
      <c r="BC405" s="58">
        <f t="shared" si="47"/>
        <v>2.0818490091788834E-4</v>
      </c>
      <c r="BD405" s="58" t="e">
        <f t="shared" si="48"/>
        <v>#N/A</v>
      </c>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c r="CB405" s="58"/>
      <c r="CC405" s="58"/>
      <c r="CD405" s="58"/>
      <c r="CE405" s="58"/>
      <c r="CF405" s="58"/>
      <c r="CG405" s="58"/>
      <c r="CH405" s="58"/>
      <c r="CI405" s="58"/>
      <c r="CJ405" s="58"/>
      <c r="CK405" s="58"/>
      <c r="CL405" s="58"/>
      <c r="CM405" s="58"/>
      <c r="CN405" s="58"/>
      <c r="CO405" s="58"/>
      <c r="CP405" s="58"/>
      <c r="CQ405" s="58"/>
      <c r="CR405" s="58"/>
      <c r="CS405" s="58"/>
      <c r="CT405" s="58"/>
      <c r="CU405" s="58"/>
      <c r="CV405" s="58"/>
      <c r="CW405" s="58"/>
      <c r="CX405" s="58"/>
      <c r="CY405" s="58"/>
      <c r="CZ405" s="58"/>
      <c r="DA405" s="58"/>
      <c r="DB405" s="58"/>
      <c r="DC405" s="58"/>
      <c r="DD405" s="58"/>
      <c r="DE405" s="58"/>
      <c r="DF405" s="58"/>
      <c r="DG405" s="58"/>
      <c r="DH405" s="58"/>
      <c r="DI405" s="58"/>
      <c r="DJ405" s="58"/>
      <c r="DK405" s="58"/>
      <c r="DL405" s="58"/>
      <c r="DM405" s="58"/>
      <c r="DN405" s="58"/>
      <c r="DO405" s="58"/>
      <c r="DP405" s="58"/>
      <c r="DQ405" s="58"/>
      <c r="DR405" s="58"/>
      <c r="DS405" s="58"/>
      <c r="DT405" s="58"/>
      <c r="DU405" s="58"/>
      <c r="DV405" s="58"/>
      <c r="DW405" s="58"/>
      <c r="DX405" s="58"/>
      <c r="DY405" s="58"/>
      <c r="DZ405" s="58"/>
      <c r="EA405" s="58"/>
      <c r="EB405" s="58"/>
      <c r="EC405" s="58"/>
      <c r="ED405" s="58"/>
      <c r="EE405" s="58"/>
      <c r="EF405" s="58"/>
      <c r="EG405" s="58"/>
      <c r="EH405" s="58"/>
      <c r="EI405" s="58"/>
      <c r="EJ405" s="58"/>
      <c r="EK405" s="58"/>
      <c r="EL405" s="58"/>
      <c r="EM405" s="58"/>
      <c r="EN405" s="58"/>
    </row>
    <row r="406" spans="1:144" outlineLevel="1" x14ac:dyDescent="0.2">
      <c r="A406" s="16">
        <v>215</v>
      </c>
      <c r="B406" s="16">
        <v>0</v>
      </c>
      <c r="C406" s="1">
        <v>3.2621268400348969E-5</v>
      </c>
      <c r="D406" s="1">
        <f t="shared" si="40"/>
        <v>-3.2621268400348969E-5</v>
      </c>
      <c r="E406" s="1">
        <f t="shared" si="41"/>
        <v>6.5243600970893504E-5</v>
      </c>
      <c r="F406" s="1">
        <f t="shared" si="42"/>
        <v>-8.0773511110322233E-3</v>
      </c>
      <c r="G406" s="1">
        <f t="shared" si="43"/>
        <v>-5.7115963252155674E-3</v>
      </c>
      <c r="H406" s="1">
        <v>2.1811723187377684E-4</v>
      </c>
      <c r="I406" s="1">
        <f t="shared" si="44"/>
        <v>7.1170452303034206E-9</v>
      </c>
      <c r="J406" s="1">
        <f t="shared" si="45"/>
        <v>-5.7122193259228305E-3</v>
      </c>
      <c r="AQ406" s="58"/>
      <c r="AR406" s="58"/>
      <c r="AS406" s="58"/>
      <c r="AT406" s="58"/>
      <c r="AU406" s="58"/>
      <c r="AV406" s="58"/>
      <c r="AW406" s="58"/>
      <c r="AX406" s="71"/>
      <c r="AY406" s="58"/>
      <c r="AZ406" s="58"/>
      <c r="BA406" s="58"/>
      <c r="BB406" s="58">
        <f t="shared" si="46"/>
        <v>1</v>
      </c>
      <c r="BC406" s="58">
        <f t="shared" si="47"/>
        <v>3.2621268400348969E-5</v>
      </c>
      <c r="BD406" s="58" t="e">
        <f t="shared" si="48"/>
        <v>#N/A</v>
      </c>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c r="CB406" s="58"/>
      <c r="CC406" s="58"/>
      <c r="CD406" s="58"/>
      <c r="CE406" s="58"/>
      <c r="CF406" s="58"/>
      <c r="CG406" s="58"/>
      <c r="CH406" s="58"/>
      <c r="CI406" s="58"/>
      <c r="CJ406" s="58"/>
      <c r="CK406" s="58"/>
      <c r="CL406" s="58"/>
      <c r="CM406" s="58"/>
      <c r="CN406" s="58"/>
      <c r="CO406" s="58"/>
      <c r="CP406" s="58"/>
      <c r="CQ406" s="58"/>
      <c r="CR406" s="58"/>
      <c r="CS406" s="58"/>
      <c r="CT406" s="58"/>
      <c r="CU406" s="58"/>
      <c r="CV406" s="58"/>
      <c r="CW406" s="58"/>
      <c r="CX406" s="58"/>
      <c r="CY406" s="58"/>
      <c r="CZ406" s="58"/>
      <c r="DA406" s="58"/>
      <c r="DB406" s="58"/>
      <c r="DC406" s="58"/>
      <c r="DD406" s="58"/>
      <c r="DE406" s="58"/>
      <c r="DF406" s="58"/>
      <c r="DG406" s="58"/>
      <c r="DH406" s="58"/>
      <c r="DI406" s="58"/>
      <c r="DJ406" s="58"/>
      <c r="DK406" s="58"/>
      <c r="DL406" s="58"/>
      <c r="DM406" s="58"/>
      <c r="DN406" s="58"/>
      <c r="DO406" s="58"/>
      <c r="DP406" s="58"/>
      <c r="DQ406" s="58"/>
      <c r="DR406" s="58"/>
      <c r="DS406" s="58"/>
      <c r="DT406" s="58"/>
      <c r="DU406" s="58"/>
      <c r="DV406" s="58"/>
      <c r="DW406" s="58"/>
      <c r="DX406" s="58"/>
      <c r="DY406" s="58"/>
      <c r="DZ406" s="58"/>
      <c r="EA406" s="58"/>
      <c r="EB406" s="58"/>
      <c r="EC406" s="58"/>
      <c r="ED406" s="58"/>
      <c r="EE406" s="58"/>
      <c r="EF406" s="58"/>
      <c r="EG406" s="58"/>
      <c r="EH406" s="58"/>
      <c r="EI406" s="58"/>
      <c r="EJ406" s="58"/>
      <c r="EK406" s="58"/>
      <c r="EL406" s="58"/>
      <c r="EM406" s="58"/>
      <c r="EN406" s="58"/>
    </row>
    <row r="407" spans="1:144" outlineLevel="1" x14ac:dyDescent="0.2">
      <c r="A407" s="16">
        <v>216</v>
      </c>
      <c r="B407" s="16">
        <v>0</v>
      </c>
      <c r="C407" s="1">
        <v>2.1732471213647405E-5</v>
      </c>
      <c r="D407" s="1">
        <f t="shared" si="40"/>
        <v>-2.1732471213647405E-5</v>
      </c>
      <c r="E407" s="1">
        <f t="shared" si="41"/>
        <v>4.3465414734297413E-5</v>
      </c>
      <c r="F407" s="1">
        <f t="shared" si="42"/>
        <v>-6.5928305555578636E-3</v>
      </c>
      <c r="G407" s="1">
        <f t="shared" si="43"/>
        <v>-4.6618605217463261E-3</v>
      </c>
      <c r="H407" s="1">
        <v>1.6479765760056095E-4</v>
      </c>
      <c r="I407" s="1">
        <f t="shared" si="44"/>
        <v>3.5821285119442224E-9</v>
      </c>
      <c r="J407" s="1">
        <f t="shared" si="45"/>
        <v>-4.6622447010778913E-3</v>
      </c>
      <c r="AQ407" s="58"/>
      <c r="AR407" s="58"/>
      <c r="AS407" s="58"/>
      <c r="AT407" s="58"/>
      <c r="AU407" s="58"/>
      <c r="AV407" s="58"/>
      <c r="AW407" s="58"/>
      <c r="AX407" s="71"/>
      <c r="AY407" s="58"/>
      <c r="AZ407" s="58"/>
      <c r="BA407" s="58"/>
      <c r="BB407" s="58">
        <f t="shared" si="46"/>
        <v>1</v>
      </c>
      <c r="BC407" s="58">
        <f t="shared" si="47"/>
        <v>2.1732471213647405E-5</v>
      </c>
      <c r="BD407" s="58" t="e">
        <f t="shared" si="48"/>
        <v>#N/A</v>
      </c>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c r="CB407" s="58"/>
      <c r="CC407" s="58"/>
      <c r="CD407" s="58"/>
      <c r="CE407" s="58"/>
      <c r="CF407" s="58"/>
      <c r="CG407" s="58"/>
      <c r="CH407" s="58"/>
      <c r="CI407" s="58"/>
      <c r="CJ407" s="58"/>
      <c r="CK407" s="58"/>
      <c r="CL407" s="58"/>
      <c r="CM407" s="58"/>
      <c r="CN407" s="58"/>
      <c r="CO407" s="58"/>
      <c r="CP407" s="58"/>
      <c r="CQ407" s="58"/>
      <c r="CR407" s="58"/>
      <c r="CS407" s="58"/>
      <c r="CT407" s="58"/>
      <c r="CU407" s="58"/>
      <c r="CV407" s="58"/>
      <c r="CW407" s="58"/>
      <c r="CX407" s="58"/>
      <c r="CY407" s="58"/>
      <c r="CZ407" s="58"/>
      <c r="DA407" s="58"/>
      <c r="DB407" s="58"/>
      <c r="DC407" s="58"/>
      <c r="DD407" s="58"/>
      <c r="DE407" s="58"/>
      <c r="DF407" s="58"/>
      <c r="DG407" s="58"/>
      <c r="DH407" s="58"/>
      <c r="DI407" s="58"/>
      <c r="DJ407" s="58"/>
      <c r="DK407" s="58"/>
      <c r="DL407" s="58"/>
      <c r="DM407" s="58"/>
      <c r="DN407" s="58"/>
      <c r="DO407" s="58"/>
      <c r="DP407" s="58"/>
      <c r="DQ407" s="58"/>
      <c r="DR407" s="58"/>
      <c r="DS407" s="58"/>
      <c r="DT407" s="58"/>
      <c r="DU407" s="58"/>
      <c r="DV407" s="58"/>
      <c r="DW407" s="58"/>
      <c r="DX407" s="58"/>
      <c r="DY407" s="58"/>
      <c r="DZ407" s="58"/>
      <c r="EA407" s="58"/>
      <c r="EB407" s="58"/>
      <c r="EC407" s="58"/>
      <c r="ED407" s="58"/>
      <c r="EE407" s="58"/>
      <c r="EF407" s="58"/>
      <c r="EG407" s="58"/>
      <c r="EH407" s="58"/>
      <c r="EI407" s="58"/>
      <c r="EJ407" s="58"/>
      <c r="EK407" s="58"/>
      <c r="EL407" s="58"/>
      <c r="EM407" s="58"/>
      <c r="EN407" s="58"/>
    </row>
    <row r="408" spans="1:144" outlineLevel="1" x14ac:dyDescent="0.2">
      <c r="A408" s="16">
        <v>217</v>
      </c>
      <c r="B408" s="16">
        <v>0</v>
      </c>
      <c r="C408" s="1">
        <v>6.6325289440569864E-8</v>
      </c>
      <c r="D408" s="1">
        <f t="shared" si="40"/>
        <v>-6.6325289440569864E-8</v>
      </c>
      <c r="E408" s="1">
        <f t="shared" si="41"/>
        <v>1.326505834483494E-7</v>
      </c>
      <c r="F408" s="1">
        <f t="shared" si="42"/>
        <v>-3.6421227800329496E-4</v>
      </c>
      <c r="G408" s="1">
        <f t="shared" si="43"/>
        <v>-2.5753697567458962E-4</v>
      </c>
      <c r="H408" s="1">
        <v>1.2659625938903313E-6</v>
      </c>
      <c r="I408" s="1">
        <f t="shared" si="44"/>
        <v>8.3965447326851857E-14</v>
      </c>
      <c r="J408" s="1">
        <f t="shared" si="45"/>
        <v>-2.5753713869083324E-4</v>
      </c>
      <c r="AQ408" s="58"/>
      <c r="AR408" s="58"/>
      <c r="AS408" s="58"/>
      <c r="AT408" s="58"/>
      <c r="AU408" s="58"/>
      <c r="AV408" s="58"/>
      <c r="AW408" s="58"/>
      <c r="AX408" s="71"/>
      <c r="AY408" s="58"/>
      <c r="AZ408" s="58"/>
      <c r="BA408" s="58"/>
      <c r="BB408" s="58">
        <f t="shared" si="46"/>
        <v>1</v>
      </c>
      <c r="BC408" s="58">
        <f t="shared" si="47"/>
        <v>6.6325289440569864E-8</v>
      </c>
      <c r="BD408" s="58" t="e">
        <f t="shared" si="48"/>
        <v>#N/A</v>
      </c>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c r="CB408" s="58"/>
      <c r="CC408" s="58"/>
      <c r="CD408" s="58"/>
      <c r="CE408" s="58"/>
      <c r="CF408" s="58"/>
      <c r="CG408" s="58"/>
      <c r="CH408" s="58"/>
      <c r="CI408" s="58"/>
      <c r="CJ408" s="58"/>
      <c r="CK408" s="58"/>
      <c r="CL408" s="58"/>
      <c r="CM408" s="58"/>
      <c r="CN408" s="58"/>
      <c r="CO408" s="58"/>
      <c r="CP408" s="58"/>
      <c r="CQ408" s="58"/>
      <c r="CR408" s="58"/>
      <c r="CS408" s="58"/>
      <c r="CT408" s="58"/>
      <c r="CU408" s="58"/>
      <c r="CV408" s="58"/>
      <c r="CW408" s="58"/>
      <c r="CX408" s="58"/>
      <c r="CY408" s="58"/>
      <c r="CZ408" s="58"/>
      <c r="DA408" s="58"/>
      <c r="DB408" s="58"/>
      <c r="DC408" s="58"/>
      <c r="DD408" s="58"/>
      <c r="DE408" s="58"/>
      <c r="DF408" s="58"/>
      <c r="DG408" s="58"/>
      <c r="DH408" s="58"/>
      <c r="DI408" s="58"/>
      <c r="DJ408" s="58"/>
      <c r="DK408" s="58"/>
      <c r="DL408" s="58"/>
      <c r="DM408" s="58"/>
      <c r="DN408" s="58"/>
      <c r="DO408" s="58"/>
      <c r="DP408" s="58"/>
      <c r="DQ408" s="58"/>
      <c r="DR408" s="58"/>
      <c r="DS408" s="58"/>
      <c r="DT408" s="58"/>
      <c r="DU408" s="58"/>
      <c r="DV408" s="58"/>
      <c r="DW408" s="58"/>
      <c r="DX408" s="58"/>
      <c r="DY408" s="58"/>
      <c r="DZ408" s="58"/>
      <c r="EA408" s="58"/>
      <c r="EB408" s="58"/>
      <c r="EC408" s="58"/>
      <c r="ED408" s="58"/>
      <c r="EE408" s="58"/>
      <c r="EF408" s="58"/>
      <c r="EG408" s="58"/>
      <c r="EH408" s="58"/>
      <c r="EI408" s="58"/>
      <c r="EJ408" s="58"/>
      <c r="EK408" s="58"/>
      <c r="EL408" s="58"/>
      <c r="EM408" s="58"/>
      <c r="EN408" s="58"/>
    </row>
    <row r="409" spans="1:144" outlineLevel="1" x14ac:dyDescent="0.2">
      <c r="A409" s="16">
        <v>218</v>
      </c>
      <c r="B409" s="16">
        <v>0</v>
      </c>
      <c r="C409" s="1">
        <v>2.304293289373729E-5</v>
      </c>
      <c r="D409" s="1">
        <f t="shared" si="40"/>
        <v>-2.304293289373729E-5</v>
      </c>
      <c r="E409" s="1">
        <f t="shared" si="41"/>
        <v>4.608639677257237E-5</v>
      </c>
      <c r="F409" s="1">
        <f t="shared" si="42"/>
        <v>-6.7886962498385781E-3</v>
      </c>
      <c r="G409" s="1">
        <f t="shared" si="43"/>
        <v>-4.8003608075569883E-3</v>
      </c>
      <c r="H409" s="1">
        <v>1.8934724690578323E-4</v>
      </c>
      <c r="I409" s="1">
        <f t="shared" si="44"/>
        <v>4.3640427648505247E-9</v>
      </c>
      <c r="J409" s="1">
        <f t="shared" si="45"/>
        <v>-4.8008153396578409E-3</v>
      </c>
      <c r="AQ409" s="58"/>
      <c r="AR409" s="58"/>
      <c r="AS409" s="58"/>
      <c r="AT409" s="58"/>
      <c r="AU409" s="58"/>
      <c r="AV409" s="58"/>
      <c r="AW409" s="58"/>
      <c r="AX409" s="71"/>
      <c r="AY409" s="58"/>
      <c r="AZ409" s="58"/>
      <c r="BA409" s="58"/>
      <c r="BB409" s="58">
        <f t="shared" si="46"/>
        <v>1</v>
      </c>
      <c r="BC409" s="58">
        <f t="shared" si="47"/>
        <v>2.304293289373729E-5</v>
      </c>
      <c r="BD409" s="58" t="e">
        <f t="shared" si="48"/>
        <v>#N/A</v>
      </c>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c r="CE409" s="58"/>
      <c r="CF409" s="58"/>
      <c r="CG409" s="58"/>
      <c r="CH409" s="58"/>
      <c r="CI409" s="58"/>
      <c r="CJ409" s="58"/>
      <c r="CK409" s="58"/>
      <c r="CL409" s="58"/>
      <c r="CM409" s="58"/>
      <c r="CN409" s="58"/>
      <c r="CO409" s="58"/>
      <c r="CP409" s="58"/>
      <c r="CQ409" s="58"/>
      <c r="CR409" s="58"/>
      <c r="CS409" s="58"/>
      <c r="CT409" s="58"/>
      <c r="CU409" s="58"/>
      <c r="CV409" s="58"/>
      <c r="CW409" s="58"/>
      <c r="CX409" s="58"/>
      <c r="CY409" s="58"/>
      <c r="CZ409" s="58"/>
      <c r="DA409" s="58"/>
      <c r="DB409" s="58"/>
      <c r="DC409" s="58"/>
      <c r="DD409" s="58"/>
      <c r="DE409" s="58"/>
      <c r="DF409" s="58"/>
      <c r="DG409" s="58"/>
      <c r="DH409" s="58"/>
      <c r="DI409" s="58"/>
      <c r="DJ409" s="58"/>
      <c r="DK409" s="58"/>
      <c r="DL409" s="58"/>
      <c r="DM409" s="58"/>
      <c r="DN409" s="58"/>
      <c r="DO409" s="58"/>
      <c r="DP409" s="58"/>
      <c r="DQ409" s="58"/>
      <c r="DR409" s="58"/>
      <c r="DS409" s="58"/>
      <c r="DT409" s="58"/>
      <c r="DU409" s="58"/>
      <c r="DV409" s="58"/>
      <c r="DW409" s="58"/>
      <c r="DX409" s="58"/>
      <c r="DY409" s="58"/>
      <c r="DZ409" s="58"/>
      <c r="EA409" s="58"/>
      <c r="EB409" s="58"/>
      <c r="EC409" s="58"/>
      <c r="ED409" s="58"/>
      <c r="EE409" s="58"/>
      <c r="EF409" s="58"/>
      <c r="EG409" s="58"/>
      <c r="EH409" s="58"/>
      <c r="EI409" s="58"/>
      <c r="EJ409" s="58"/>
      <c r="EK409" s="58"/>
      <c r="EL409" s="58"/>
      <c r="EM409" s="58"/>
      <c r="EN409" s="58"/>
    </row>
    <row r="410" spans="1:144" outlineLevel="1" x14ac:dyDescent="0.2">
      <c r="A410" s="16">
        <v>219</v>
      </c>
      <c r="B410" s="16">
        <v>0</v>
      </c>
      <c r="C410" s="1">
        <v>0.14805024949465379</v>
      </c>
      <c r="D410" s="1">
        <f t="shared" si="40"/>
        <v>-0.14805024949465379</v>
      </c>
      <c r="E410" s="1">
        <f t="shared" si="41"/>
        <v>0.32045546434443722</v>
      </c>
      <c r="F410" s="1">
        <f t="shared" si="42"/>
        <v>-0.56608785920953753</v>
      </c>
      <c r="G410" s="1">
        <f t="shared" si="43"/>
        <v>-0.4168670622682607</v>
      </c>
      <c r="H410" s="1">
        <v>0.16778758592468507</v>
      </c>
      <c r="I410" s="1">
        <f t="shared" si="44"/>
        <v>3.5036506761756264E-2</v>
      </c>
      <c r="J410" s="1">
        <f t="shared" si="45"/>
        <v>-0.45696242117479008</v>
      </c>
      <c r="AQ410" s="58"/>
      <c r="AR410" s="58"/>
      <c r="AS410" s="58"/>
      <c r="AT410" s="58"/>
      <c r="AU410" s="58"/>
      <c r="AV410" s="58"/>
      <c r="AW410" s="58"/>
      <c r="AX410" s="71"/>
      <c r="AY410" s="58"/>
      <c r="AZ410" s="58"/>
      <c r="BA410" s="58"/>
      <c r="BB410" s="58">
        <f t="shared" si="46"/>
        <v>1</v>
      </c>
      <c r="BC410" s="58">
        <f t="shared" si="47"/>
        <v>0.14805024949465379</v>
      </c>
      <c r="BD410" s="58" t="e">
        <f t="shared" si="48"/>
        <v>#N/A</v>
      </c>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c r="CB410" s="58"/>
      <c r="CC410" s="58"/>
      <c r="CD410" s="58"/>
      <c r="CE410" s="58"/>
      <c r="CF410" s="58"/>
      <c r="CG410" s="58"/>
      <c r="CH410" s="58"/>
      <c r="CI410" s="58"/>
      <c r="CJ410" s="58"/>
      <c r="CK410" s="58"/>
      <c r="CL410" s="58"/>
      <c r="CM410" s="58"/>
      <c r="CN410" s="58"/>
      <c r="CO410" s="58"/>
      <c r="CP410" s="58"/>
      <c r="CQ410" s="58"/>
      <c r="CR410" s="58"/>
      <c r="CS410" s="58"/>
      <c r="CT410" s="58"/>
      <c r="CU410" s="58"/>
      <c r="CV410" s="58"/>
      <c r="CW410" s="58"/>
      <c r="CX410" s="58"/>
      <c r="CY410" s="58"/>
      <c r="CZ410" s="58"/>
      <c r="DA410" s="58"/>
      <c r="DB410" s="58"/>
      <c r="DC410" s="58"/>
      <c r="DD410" s="58"/>
      <c r="DE410" s="58"/>
      <c r="DF410" s="58"/>
      <c r="DG410" s="58"/>
      <c r="DH410" s="58"/>
      <c r="DI410" s="58"/>
      <c r="DJ410" s="58"/>
      <c r="DK410" s="58"/>
      <c r="DL410" s="58"/>
      <c r="DM410" s="58"/>
      <c r="DN410" s="58"/>
      <c r="DO410" s="58"/>
      <c r="DP410" s="58"/>
      <c r="DQ410" s="58"/>
      <c r="DR410" s="58"/>
      <c r="DS410" s="58"/>
      <c r="DT410" s="58"/>
      <c r="DU410" s="58"/>
      <c r="DV410" s="58"/>
      <c r="DW410" s="58"/>
      <c r="DX410" s="58"/>
      <c r="DY410" s="58"/>
      <c r="DZ410" s="58"/>
      <c r="EA410" s="58"/>
      <c r="EB410" s="58"/>
      <c r="EC410" s="58"/>
      <c r="ED410" s="58"/>
      <c r="EE410" s="58"/>
      <c r="EF410" s="58"/>
      <c r="EG410" s="58"/>
      <c r="EH410" s="58"/>
      <c r="EI410" s="58"/>
      <c r="EJ410" s="58"/>
      <c r="EK410" s="58"/>
      <c r="EL410" s="58"/>
      <c r="EM410" s="58"/>
      <c r="EN410" s="58"/>
    </row>
    <row r="411" spans="1:144" outlineLevel="1" x14ac:dyDescent="0.2">
      <c r="A411" s="16">
        <v>220</v>
      </c>
      <c r="B411" s="16">
        <v>0</v>
      </c>
      <c r="C411" s="1">
        <v>2.9254018722151124E-3</v>
      </c>
      <c r="D411" s="1">
        <f t="shared" si="40"/>
        <v>-2.9254018722151124E-3</v>
      </c>
      <c r="E411" s="1">
        <f t="shared" si="41"/>
        <v>5.8593784475957688E-3</v>
      </c>
      <c r="F411" s="1">
        <f t="shared" si="42"/>
        <v>-7.6546576981572259E-2</v>
      </c>
      <c r="G411" s="1">
        <f t="shared" si="43"/>
        <v>-5.4166271399296591E-2</v>
      </c>
      <c r="H411" s="1">
        <v>6.8804523008988931E-3</v>
      </c>
      <c r="I411" s="1">
        <f t="shared" si="44"/>
        <v>2.0327002521542772E-5</v>
      </c>
      <c r="J411" s="1">
        <f t="shared" si="45"/>
        <v>-5.435358276897484E-2</v>
      </c>
      <c r="AQ411" s="58"/>
      <c r="AR411" s="58"/>
      <c r="AS411" s="58"/>
      <c r="AT411" s="58"/>
      <c r="AU411" s="58"/>
      <c r="AV411" s="58"/>
      <c r="AW411" s="58"/>
      <c r="AX411" s="71"/>
      <c r="AY411" s="58"/>
      <c r="AZ411" s="58"/>
      <c r="BA411" s="58"/>
      <c r="BB411" s="58">
        <f t="shared" si="46"/>
        <v>1</v>
      </c>
      <c r="BC411" s="58">
        <f t="shared" si="47"/>
        <v>2.9254018722151124E-3</v>
      </c>
      <c r="BD411" s="58" t="e">
        <f t="shared" si="48"/>
        <v>#N/A</v>
      </c>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c r="CB411" s="58"/>
      <c r="CC411" s="58"/>
      <c r="CD411" s="58"/>
      <c r="CE411" s="58"/>
      <c r="CF411" s="58"/>
      <c r="CG411" s="58"/>
      <c r="CH411" s="58"/>
      <c r="CI411" s="58"/>
      <c r="CJ411" s="58"/>
      <c r="CK411" s="58"/>
      <c r="CL411" s="58"/>
      <c r="CM411" s="58"/>
      <c r="CN411" s="58"/>
      <c r="CO411" s="58"/>
      <c r="CP411" s="58"/>
      <c r="CQ411" s="58"/>
      <c r="CR411" s="58"/>
      <c r="CS411" s="58"/>
      <c r="CT411" s="58"/>
      <c r="CU411" s="58"/>
      <c r="CV411" s="58"/>
      <c r="CW411" s="58"/>
      <c r="CX411" s="58"/>
      <c r="CY411" s="58"/>
      <c r="CZ411" s="58"/>
      <c r="DA411" s="58"/>
      <c r="DB411" s="58"/>
      <c r="DC411" s="58"/>
      <c r="DD411" s="58"/>
      <c r="DE411" s="58"/>
      <c r="DF411" s="58"/>
      <c r="DG411" s="58"/>
      <c r="DH411" s="58"/>
      <c r="DI411" s="58"/>
      <c r="DJ411" s="58"/>
      <c r="DK411" s="58"/>
      <c r="DL411" s="58"/>
      <c r="DM411" s="58"/>
      <c r="DN411" s="58"/>
      <c r="DO411" s="58"/>
      <c r="DP411" s="58"/>
      <c r="DQ411" s="58"/>
      <c r="DR411" s="58"/>
      <c r="DS411" s="58"/>
      <c r="DT411" s="58"/>
      <c r="DU411" s="58"/>
      <c r="DV411" s="58"/>
      <c r="DW411" s="58"/>
      <c r="DX411" s="58"/>
      <c r="DY411" s="58"/>
      <c r="DZ411" s="58"/>
      <c r="EA411" s="58"/>
      <c r="EB411" s="58"/>
      <c r="EC411" s="58"/>
      <c r="ED411" s="58"/>
      <c r="EE411" s="58"/>
      <c r="EF411" s="58"/>
      <c r="EG411" s="58"/>
      <c r="EH411" s="58"/>
      <c r="EI411" s="58"/>
      <c r="EJ411" s="58"/>
      <c r="EK411" s="58"/>
      <c r="EL411" s="58"/>
      <c r="EM411" s="58"/>
      <c r="EN411" s="58"/>
    </row>
    <row r="412" spans="1:144" outlineLevel="1" x14ac:dyDescent="0.2">
      <c r="A412" s="16">
        <v>221</v>
      </c>
      <c r="B412" s="16">
        <v>0</v>
      </c>
      <c r="C412" s="1">
        <v>6.9895317305931836E-5</v>
      </c>
      <c r="D412" s="1">
        <f t="shared" si="40"/>
        <v>-6.9895317305931836E-5</v>
      </c>
      <c r="E412" s="1">
        <f t="shared" si="41"/>
        <v>1.3979552019510605E-4</v>
      </c>
      <c r="F412" s="1">
        <f t="shared" si="42"/>
        <v>-1.1823515559896136E-2</v>
      </c>
      <c r="G412" s="1">
        <f t="shared" si="43"/>
        <v>-8.3606341268351453E-3</v>
      </c>
      <c r="H412" s="1">
        <v>4.8406381467961518E-4</v>
      </c>
      <c r="I412" s="1">
        <f t="shared" si="44"/>
        <v>3.3852545704825581E-8</v>
      </c>
      <c r="J412" s="1">
        <f t="shared" si="45"/>
        <v>-8.3626584019978537E-3</v>
      </c>
      <c r="AQ412" s="58"/>
      <c r="AR412" s="58"/>
      <c r="AS412" s="58"/>
      <c r="AT412" s="58"/>
      <c r="AU412" s="58"/>
      <c r="AV412" s="58"/>
      <c r="AW412" s="58"/>
      <c r="AX412" s="71"/>
      <c r="AY412" s="58"/>
      <c r="AZ412" s="58"/>
      <c r="BA412" s="58"/>
      <c r="BB412" s="58">
        <f t="shared" si="46"/>
        <v>1</v>
      </c>
      <c r="BC412" s="58">
        <f t="shared" si="47"/>
        <v>6.9895317305931836E-5</v>
      </c>
      <c r="BD412" s="58" t="e">
        <f t="shared" si="48"/>
        <v>#N/A</v>
      </c>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c r="CB412" s="58"/>
      <c r="CC412" s="58"/>
      <c r="CD412" s="58"/>
      <c r="CE412" s="58"/>
      <c r="CF412" s="58"/>
      <c r="CG412" s="58"/>
      <c r="CH412" s="58"/>
      <c r="CI412" s="58"/>
      <c r="CJ412" s="58"/>
      <c r="CK412" s="58"/>
      <c r="CL412" s="58"/>
      <c r="CM412" s="58"/>
      <c r="CN412" s="58"/>
      <c r="CO412" s="58"/>
      <c r="CP412" s="58"/>
      <c r="CQ412" s="58"/>
      <c r="CR412" s="58"/>
      <c r="CS412" s="58"/>
      <c r="CT412" s="58"/>
      <c r="CU412" s="58"/>
      <c r="CV412" s="58"/>
      <c r="CW412" s="58"/>
      <c r="CX412" s="58"/>
      <c r="CY412" s="58"/>
      <c r="CZ412" s="58"/>
      <c r="DA412" s="58"/>
      <c r="DB412" s="58"/>
      <c r="DC412" s="58"/>
      <c r="DD412" s="58"/>
      <c r="DE412" s="58"/>
      <c r="DF412" s="58"/>
      <c r="DG412" s="58"/>
      <c r="DH412" s="58"/>
      <c r="DI412" s="58"/>
      <c r="DJ412" s="58"/>
      <c r="DK412" s="58"/>
      <c r="DL412" s="58"/>
      <c r="DM412" s="58"/>
      <c r="DN412" s="58"/>
      <c r="DO412" s="58"/>
      <c r="DP412" s="58"/>
      <c r="DQ412" s="58"/>
      <c r="DR412" s="58"/>
      <c r="DS412" s="58"/>
      <c r="DT412" s="58"/>
      <c r="DU412" s="58"/>
      <c r="DV412" s="58"/>
      <c r="DW412" s="58"/>
      <c r="DX412" s="58"/>
      <c r="DY412" s="58"/>
      <c r="DZ412" s="58"/>
      <c r="EA412" s="58"/>
      <c r="EB412" s="58"/>
      <c r="EC412" s="58"/>
      <c r="ED412" s="58"/>
      <c r="EE412" s="58"/>
      <c r="EF412" s="58"/>
      <c r="EG412" s="58"/>
      <c r="EH412" s="58"/>
      <c r="EI412" s="58"/>
      <c r="EJ412" s="58"/>
      <c r="EK412" s="58"/>
      <c r="EL412" s="58"/>
      <c r="EM412" s="58"/>
      <c r="EN412" s="58"/>
    </row>
    <row r="413" spans="1:144" outlineLevel="1" x14ac:dyDescent="0.2">
      <c r="A413" s="16">
        <v>222</v>
      </c>
      <c r="B413" s="16">
        <v>0</v>
      </c>
      <c r="C413" s="1">
        <v>5.8848518726329767E-4</v>
      </c>
      <c r="D413" s="1">
        <f t="shared" si="40"/>
        <v>-5.8848518726329767E-4</v>
      </c>
      <c r="E413" s="1">
        <f t="shared" si="41"/>
        <v>1.1773168252697127E-3</v>
      </c>
      <c r="F413" s="1">
        <f t="shared" si="42"/>
        <v>-3.431205072958643E-2</v>
      </c>
      <c r="G413" s="1">
        <f t="shared" si="43"/>
        <v>-2.4265854734586822E-2</v>
      </c>
      <c r="H413" s="1">
        <v>2.2498591706553227E-3</v>
      </c>
      <c r="I413" s="1">
        <f t="shared" si="44"/>
        <v>1.3277757221018198E-6</v>
      </c>
      <c r="J413" s="1">
        <f t="shared" si="45"/>
        <v>-2.4293198260463188E-2</v>
      </c>
      <c r="AQ413" s="58"/>
      <c r="AR413" s="58"/>
      <c r="AS413" s="58"/>
      <c r="AT413" s="58"/>
      <c r="AU413" s="58"/>
      <c r="AV413" s="58"/>
      <c r="AW413" s="58"/>
      <c r="AX413" s="71"/>
      <c r="AY413" s="58"/>
      <c r="AZ413" s="58"/>
      <c r="BA413" s="58"/>
      <c r="BB413" s="58">
        <f t="shared" si="46"/>
        <v>1</v>
      </c>
      <c r="BC413" s="58">
        <f t="shared" si="47"/>
        <v>5.8848518726329767E-4</v>
      </c>
      <c r="BD413" s="58" t="e">
        <f t="shared" si="48"/>
        <v>#N/A</v>
      </c>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c r="CB413" s="58"/>
      <c r="CC413" s="58"/>
      <c r="CD413" s="58"/>
      <c r="CE413" s="58"/>
      <c r="CF413" s="58"/>
      <c r="CG413" s="58"/>
      <c r="CH413" s="58"/>
      <c r="CI413" s="58"/>
      <c r="CJ413" s="58"/>
      <c r="CK413" s="58"/>
      <c r="CL413" s="58"/>
      <c r="CM413" s="58"/>
      <c r="CN413" s="58"/>
      <c r="CO413" s="58"/>
      <c r="CP413" s="58"/>
      <c r="CQ413" s="58"/>
      <c r="CR413" s="58"/>
      <c r="CS413" s="58"/>
      <c r="CT413" s="58"/>
      <c r="CU413" s="58"/>
      <c r="CV413" s="58"/>
      <c r="CW413" s="58"/>
      <c r="CX413" s="58"/>
      <c r="CY413" s="58"/>
      <c r="CZ413" s="58"/>
      <c r="DA413" s="58"/>
      <c r="DB413" s="58"/>
      <c r="DC413" s="58"/>
      <c r="DD413" s="58"/>
      <c r="DE413" s="58"/>
      <c r="DF413" s="58"/>
      <c r="DG413" s="58"/>
      <c r="DH413" s="58"/>
      <c r="DI413" s="58"/>
      <c r="DJ413" s="58"/>
      <c r="DK413" s="58"/>
      <c r="DL413" s="58"/>
      <c r="DM413" s="58"/>
      <c r="DN413" s="58"/>
      <c r="DO413" s="58"/>
      <c r="DP413" s="58"/>
      <c r="DQ413" s="58"/>
      <c r="DR413" s="58"/>
      <c r="DS413" s="58"/>
      <c r="DT413" s="58"/>
      <c r="DU413" s="58"/>
      <c r="DV413" s="58"/>
      <c r="DW413" s="58"/>
      <c r="DX413" s="58"/>
      <c r="DY413" s="58"/>
      <c r="DZ413" s="58"/>
      <c r="EA413" s="58"/>
      <c r="EB413" s="58"/>
      <c r="EC413" s="58"/>
      <c r="ED413" s="58"/>
      <c r="EE413" s="58"/>
      <c r="EF413" s="58"/>
      <c r="EG413" s="58"/>
      <c r="EH413" s="58"/>
      <c r="EI413" s="58"/>
      <c r="EJ413" s="58"/>
      <c r="EK413" s="58"/>
      <c r="EL413" s="58"/>
      <c r="EM413" s="58"/>
      <c r="EN413" s="58"/>
    </row>
    <row r="414" spans="1:144" outlineLevel="1" x14ac:dyDescent="0.2">
      <c r="A414" s="16">
        <v>223</v>
      </c>
      <c r="B414" s="16">
        <v>0</v>
      </c>
      <c r="C414" s="1">
        <v>1.2719494528066732E-5</v>
      </c>
      <c r="D414" s="1">
        <f t="shared" si="40"/>
        <v>-1.2719494528066732E-5</v>
      </c>
      <c r="E414" s="1">
        <f t="shared" si="41"/>
        <v>2.5439150843262883E-5</v>
      </c>
      <c r="F414" s="1">
        <f t="shared" si="42"/>
        <v>-5.0437239063278322E-3</v>
      </c>
      <c r="G414" s="1">
        <f t="shared" si="43"/>
        <v>-3.5664627175488093E-3</v>
      </c>
      <c r="H414" s="1">
        <v>1.1605305327107887E-4</v>
      </c>
      <c r="I414" s="1">
        <f t="shared" si="44"/>
        <v>1.4763262841646606E-9</v>
      </c>
      <c r="J414" s="1">
        <f t="shared" si="45"/>
        <v>-3.566669685007262E-3</v>
      </c>
      <c r="AQ414" s="58"/>
      <c r="AR414" s="58"/>
      <c r="AS414" s="58"/>
      <c r="AT414" s="58"/>
      <c r="AU414" s="58"/>
      <c r="AV414" s="58"/>
      <c r="AW414" s="58"/>
      <c r="AX414" s="71"/>
      <c r="AY414" s="58"/>
      <c r="AZ414" s="58"/>
      <c r="BA414" s="58"/>
      <c r="BB414" s="58">
        <f t="shared" si="46"/>
        <v>1</v>
      </c>
      <c r="BC414" s="58">
        <f t="shared" si="47"/>
        <v>1.2719494528066732E-5</v>
      </c>
      <c r="BD414" s="58" t="e">
        <f t="shared" si="48"/>
        <v>#N/A</v>
      </c>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c r="CB414" s="58"/>
      <c r="CC414" s="58"/>
      <c r="CD414" s="58"/>
      <c r="CE414" s="58"/>
      <c r="CF414" s="58"/>
      <c r="CG414" s="58"/>
      <c r="CH414" s="58"/>
      <c r="CI414" s="58"/>
      <c r="CJ414" s="58"/>
      <c r="CK414" s="58"/>
      <c r="CL414" s="58"/>
      <c r="CM414" s="58"/>
      <c r="CN414" s="58"/>
      <c r="CO414" s="58"/>
      <c r="CP414" s="58"/>
      <c r="CQ414" s="58"/>
      <c r="CR414" s="58"/>
      <c r="CS414" s="58"/>
      <c r="CT414" s="58"/>
      <c r="CU414" s="58"/>
      <c r="CV414" s="58"/>
      <c r="CW414" s="58"/>
      <c r="CX414" s="58"/>
      <c r="CY414" s="58"/>
      <c r="CZ414" s="58"/>
      <c r="DA414" s="58"/>
      <c r="DB414" s="58"/>
      <c r="DC414" s="58"/>
      <c r="DD414" s="58"/>
      <c r="DE414" s="58"/>
      <c r="DF414" s="58"/>
      <c r="DG414" s="58"/>
      <c r="DH414" s="58"/>
      <c r="DI414" s="58"/>
      <c r="DJ414" s="58"/>
      <c r="DK414" s="58"/>
      <c r="DL414" s="58"/>
      <c r="DM414" s="58"/>
      <c r="DN414" s="58"/>
      <c r="DO414" s="58"/>
      <c r="DP414" s="58"/>
      <c r="DQ414" s="58"/>
      <c r="DR414" s="58"/>
      <c r="DS414" s="58"/>
      <c r="DT414" s="58"/>
      <c r="DU414" s="58"/>
      <c r="DV414" s="58"/>
      <c r="DW414" s="58"/>
      <c r="DX414" s="58"/>
      <c r="DY414" s="58"/>
      <c r="DZ414" s="58"/>
      <c r="EA414" s="58"/>
      <c r="EB414" s="58"/>
      <c r="EC414" s="58"/>
      <c r="ED414" s="58"/>
      <c r="EE414" s="58"/>
      <c r="EF414" s="58"/>
      <c r="EG414" s="58"/>
      <c r="EH414" s="58"/>
      <c r="EI414" s="58"/>
      <c r="EJ414" s="58"/>
      <c r="EK414" s="58"/>
      <c r="EL414" s="58"/>
      <c r="EM414" s="58"/>
      <c r="EN414" s="58"/>
    </row>
    <row r="415" spans="1:144" outlineLevel="1" x14ac:dyDescent="0.2">
      <c r="A415" s="16">
        <v>224</v>
      </c>
      <c r="B415" s="16">
        <v>0</v>
      </c>
      <c r="C415" s="1">
        <v>3.8873240878617756E-7</v>
      </c>
      <c r="D415" s="1">
        <f t="shared" si="40"/>
        <v>-3.8873240878617756E-7</v>
      </c>
      <c r="E415" s="1">
        <f t="shared" si="41"/>
        <v>7.7746496872592984E-7</v>
      </c>
      <c r="F415" s="1">
        <f t="shared" si="42"/>
        <v>-8.817397397905631E-4</v>
      </c>
      <c r="G415" s="1">
        <f t="shared" si="43"/>
        <v>-6.2348420982341005E-4</v>
      </c>
      <c r="H415" s="1">
        <v>5.7299897899159606E-6</v>
      </c>
      <c r="I415" s="1">
        <f t="shared" si="44"/>
        <v>2.2274463624747783E-12</v>
      </c>
      <c r="J415" s="1">
        <f t="shared" si="45"/>
        <v>-6.2348599611016485E-4</v>
      </c>
      <c r="AQ415" s="58"/>
      <c r="AR415" s="58"/>
      <c r="AS415" s="58"/>
      <c r="AT415" s="58"/>
      <c r="AU415" s="58"/>
      <c r="AV415" s="58"/>
      <c r="AW415" s="58"/>
      <c r="AX415" s="71"/>
      <c r="AY415" s="58"/>
      <c r="AZ415" s="58"/>
      <c r="BA415" s="58"/>
      <c r="BB415" s="58">
        <f t="shared" si="46"/>
        <v>1</v>
      </c>
      <c r="BC415" s="58">
        <f t="shared" si="47"/>
        <v>3.8873240878617756E-7</v>
      </c>
      <c r="BD415" s="58" t="e">
        <f t="shared" si="48"/>
        <v>#N/A</v>
      </c>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c r="CB415" s="58"/>
      <c r="CC415" s="58"/>
      <c r="CD415" s="58"/>
      <c r="CE415" s="58"/>
      <c r="CF415" s="58"/>
      <c r="CG415" s="58"/>
      <c r="CH415" s="58"/>
      <c r="CI415" s="58"/>
      <c r="CJ415" s="58"/>
      <c r="CK415" s="58"/>
      <c r="CL415" s="58"/>
      <c r="CM415" s="58"/>
      <c r="CN415" s="58"/>
      <c r="CO415" s="58"/>
      <c r="CP415" s="58"/>
      <c r="CQ415" s="58"/>
      <c r="CR415" s="58"/>
      <c r="CS415" s="58"/>
      <c r="CT415" s="58"/>
      <c r="CU415" s="58"/>
      <c r="CV415" s="58"/>
      <c r="CW415" s="58"/>
      <c r="CX415" s="58"/>
      <c r="CY415" s="58"/>
      <c r="CZ415" s="58"/>
      <c r="DA415" s="58"/>
      <c r="DB415" s="58"/>
      <c r="DC415" s="58"/>
      <c r="DD415" s="58"/>
      <c r="DE415" s="58"/>
      <c r="DF415" s="58"/>
      <c r="DG415" s="58"/>
      <c r="DH415" s="58"/>
      <c r="DI415" s="58"/>
      <c r="DJ415" s="58"/>
      <c r="DK415" s="58"/>
      <c r="DL415" s="58"/>
      <c r="DM415" s="58"/>
      <c r="DN415" s="58"/>
      <c r="DO415" s="58"/>
      <c r="DP415" s="58"/>
      <c r="DQ415" s="58"/>
      <c r="DR415" s="58"/>
      <c r="DS415" s="58"/>
      <c r="DT415" s="58"/>
      <c r="DU415" s="58"/>
      <c r="DV415" s="58"/>
      <c r="DW415" s="58"/>
      <c r="DX415" s="58"/>
      <c r="DY415" s="58"/>
      <c r="DZ415" s="58"/>
      <c r="EA415" s="58"/>
      <c r="EB415" s="58"/>
      <c r="EC415" s="58"/>
      <c r="ED415" s="58"/>
      <c r="EE415" s="58"/>
      <c r="EF415" s="58"/>
      <c r="EG415" s="58"/>
      <c r="EH415" s="58"/>
      <c r="EI415" s="58"/>
      <c r="EJ415" s="58"/>
      <c r="EK415" s="58"/>
      <c r="EL415" s="58"/>
      <c r="EM415" s="58"/>
      <c r="EN415" s="58"/>
    </row>
    <row r="416" spans="1:144" outlineLevel="1" x14ac:dyDescent="0.2">
      <c r="A416" s="16">
        <v>225</v>
      </c>
      <c r="B416" s="16">
        <v>0</v>
      </c>
      <c r="C416" s="1">
        <v>3.037835084406293E-4</v>
      </c>
      <c r="D416" s="1">
        <f t="shared" si="40"/>
        <v>-3.037835084406293E-4</v>
      </c>
      <c r="E416" s="1">
        <f t="shared" si="41"/>
        <v>6.0765931999494924E-4</v>
      </c>
      <c r="F416" s="1">
        <f t="shared" si="42"/>
        <v>-2.4650746844567393E-2</v>
      </c>
      <c r="G416" s="1">
        <f t="shared" si="43"/>
        <v>-1.7432034330611954E-2</v>
      </c>
      <c r="H416" s="1">
        <v>1.5128955790777762E-3</v>
      </c>
      <c r="I416" s="1">
        <f t="shared" si="44"/>
        <v>4.6042896698236457E-7</v>
      </c>
      <c r="J416" s="1">
        <f t="shared" si="45"/>
        <v>-1.7445235735598877E-2</v>
      </c>
      <c r="AQ416" s="58"/>
      <c r="AR416" s="58"/>
      <c r="AS416" s="58"/>
      <c r="AT416" s="58"/>
      <c r="AU416" s="58"/>
      <c r="AV416" s="58"/>
      <c r="AW416" s="58"/>
      <c r="AX416" s="71"/>
      <c r="AY416" s="58"/>
      <c r="AZ416" s="58"/>
      <c r="BA416" s="58"/>
      <c r="BB416" s="58">
        <f t="shared" si="46"/>
        <v>1</v>
      </c>
      <c r="BC416" s="58">
        <f t="shared" si="47"/>
        <v>3.037835084406293E-4</v>
      </c>
      <c r="BD416" s="58" t="e">
        <f t="shared" si="48"/>
        <v>#N/A</v>
      </c>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c r="CB416" s="58"/>
      <c r="CC416" s="58"/>
      <c r="CD416" s="58"/>
      <c r="CE416" s="58"/>
      <c r="CF416" s="58"/>
      <c r="CG416" s="58"/>
      <c r="CH416" s="58"/>
      <c r="CI416" s="58"/>
      <c r="CJ416" s="58"/>
      <c r="CK416" s="58"/>
      <c r="CL416" s="58"/>
      <c r="CM416" s="58"/>
      <c r="CN416" s="58"/>
      <c r="CO416" s="58"/>
      <c r="CP416" s="58"/>
      <c r="CQ416" s="58"/>
      <c r="CR416" s="58"/>
      <c r="CS416" s="58"/>
      <c r="CT416" s="58"/>
      <c r="CU416" s="58"/>
      <c r="CV416" s="58"/>
      <c r="CW416" s="58"/>
      <c r="CX416" s="58"/>
      <c r="CY416" s="58"/>
      <c r="CZ416" s="58"/>
      <c r="DA416" s="58"/>
      <c r="DB416" s="58"/>
      <c r="DC416" s="58"/>
      <c r="DD416" s="58"/>
      <c r="DE416" s="58"/>
      <c r="DF416" s="58"/>
      <c r="DG416" s="58"/>
      <c r="DH416" s="58"/>
      <c r="DI416" s="58"/>
      <c r="DJ416" s="58"/>
      <c r="DK416" s="58"/>
      <c r="DL416" s="58"/>
      <c r="DM416" s="58"/>
      <c r="DN416" s="58"/>
      <c r="DO416" s="58"/>
      <c r="DP416" s="58"/>
      <c r="DQ416" s="58"/>
      <c r="DR416" s="58"/>
      <c r="DS416" s="58"/>
      <c r="DT416" s="58"/>
      <c r="DU416" s="58"/>
      <c r="DV416" s="58"/>
      <c r="DW416" s="58"/>
      <c r="DX416" s="58"/>
      <c r="DY416" s="58"/>
      <c r="DZ416" s="58"/>
      <c r="EA416" s="58"/>
      <c r="EB416" s="58"/>
      <c r="EC416" s="58"/>
      <c r="ED416" s="58"/>
      <c r="EE416" s="58"/>
      <c r="EF416" s="58"/>
      <c r="EG416" s="58"/>
      <c r="EH416" s="58"/>
      <c r="EI416" s="58"/>
      <c r="EJ416" s="58"/>
      <c r="EK416" s="58"/>
      <c r="EL416" s="58"/>
      <c r="EM416" s="58"/>
      <c r="EN416" s="58"/>
    </row>
    <row r="417" spans="1:144" outlineLevel="1" x14ac:dyDescent="0.2">
      <c r="A417" s="16">
        <v>226</v>
      </c>
      <c r="B417" s="16">
        <v>0</v>
      </c>
      <c r="C417" s="1">
        <v>2.958205389808559E-7</v>
      </c>
      <c r="D417" s="1">
        <f t="shared" si="40"/>
        <v>-2.958205389808559E-7</v>
      </c>
      <c r="E417" s="1">
        <f t="shared" si="41"/>
        <v>5.9164116536853526E-7</v>
      </c>
      <c r="F417" s="1">
        <f t="shared" si="42"/>
        <v>-7.6918214056784706E-4</v>
      </c>
      <c r="G417" s="1">
        <f t="shared" si="43"/>
        <v>-5.4389394783420147E-4</v>
      </c>
      <c r="H417" s="1">
        <v>4.2675187590009141E-6</v>
      </c>
      <c r="I417" s="1">
        <f t="shared" si="44"/>
        <v>1.2624254602726836E-12</v>
      </c>
      <c r="J417" s="1">
        <f t="shared" si="45"/>
        <v>-5.4389510837672868E-4</v>
      </c>
      <c r="AQ417" s="58"/>
      <c r="AR417" s="58"/>
      <c r="AS417" s="58"/>
      <c r="AT417" s="58"/>
      <c r="AU417" s="58"/>
      <c r="AV417" s="58"/>
      <c r="AW417" s="58"/>
      <c r="AX417" s="71"/>
      <c r="AY417" s="58"/>
      <c r="AZ417" s="58"/>
      <c r="BA417" s="58"/>
      <c r="BB417" s="58">
        <f t="shared" si="46"/>
        <v>1</v>
      </c>
      <c r="BC417" s="58">
        <f t="shared" si="47"/>
        <v>2.958205389808559E-7</v>
      </c>
      <c r="BD417" s="58" t="e">
        <f t="shared" si="48"/>
        <v>#N/A</v>
      </c>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c r="CB417" s="58"/>
      <c r="CC417" s="58"/>
      <c r="CD417" s="58"/>
      <c r="CE417" s="58"/>
      <c r="CF417" s="58"/>
      <c r="CG417" s="58"/>
      <c r="CH417" s="58"/>
      <c r="CI417" s="58"/>
      <c r="CJ417" s="58"/>
      <c r="CK417" s="58"/>
      <c r="CL417" s="58"/>
      <c r="CM417" s="58"/>
      <c r="CN417" s="58"/>
      <c r="CO417" s="58"/>
      <c r="CP417" s="58"/>
      <c r="CQ417" s="58"/>
      <c r="CR417" s="58"/>
      <c r="CS417" s="58"/>
      <c r="CT417" s="58"/>
      <c r="CU417" s="58"/>
      <c r="CV417" s="58"/>
      <c r="CW417" s="58"/>
      <c r="CX417" s="58"/>
      <c r="CY417" s="58"/>
      <c r="CZ417" s="58"/>
      <c r="DA417" s="58"/>
      <c r="DB417" s="58"/>
      <c r="DC417" s="58"/>
      <c r="DD417" s="58"/>
      <c r="DE417" s="58"/>
      <c r="DF417" s="58"/>
      <c r="DG417" s="58"/>
      <c r="DH417" s="58"/>
      <c r="DI417" s="58"/>
      <c r="DJ417" s="58"/>
      <c r="DK417" s="58"/>
      <c r="DL417" s="58"/>
      <c r="DM417" s="58"/>
      <c r="DN417" s="58"/>
      <c r="DO417" s="58"/>
      <c r="DP417" s="58"/>
      <c r="DQ417" s="58"/>
      <c r="DR417" s="58"/>
      <c r="DS417" s="58"/>
      <c r="DT417" s="58"/>
      <c r="DU417" s="58"/>
      <c r="DV417" s="58"/>
      <c r="DW417" s="58"/>
      <c r="DX417" s="58"/>
      <c r="DY417" s="58"/>
      <c r="DZ417" s="58"/>
      <c r="EA417" s="58"/>
      <c r="EB417" s="58"/>
      <c r="EC417" s="58"/>
      <c r="ED417" s="58"/>
      <c r="EE417" s="58"/>
      <c r="EF417" s="58"/>
      <c r="EG417" s="58"/>
      <c r="EH417" s="58"/>
      <c r="EI417" s="58"/>
      <c r="EJ417" s="58"/>
      <c r="EK417" s="58"/>
      <c r="EL417" s="58"/>
      <c r="EM417" s="58"/>
      <c r="EN417" s="58"/>
    </row>
    <row r="418" spans="1:144" outlineLevel="1" x14ac:dyDescent="0.2">
      <c r="A418" s="16">
        <v>227</v>
      </c>
      <c r="B418" s="16">
        <v>0</v>
      </c>
      <c r="C418" s="1">
        <v>9.6938321865232574E-2</v>
      </c>
      <c r="D418" s="1">
        <f t="shared" si="40"/>
        <v>-9.6938321865232574E-2</v>
      </c>
      <c r="E418" s="1">
        <f t="shared" si="41"/>
        <v>0.20392884863097951</v>
      </c>
      <c r="F418" s="1">
        <f t="shared" si="42"/>
        <v>-0.451584818866821</v>
      </c>
      <c r="G418" s="1">
        <f t="shared" si="43"/>
        <v>-0.32763405882733199</v>
      </c>
      <c r="H418" s="1">
        <v>0.17324374156522071</v>
      </c>
      <c r="I418" s="1">
        <f t="shared" si="44"/>
        <v>2.2493557513028995E-2</v>
      </c>
      <c r="J418" s="1">
        <f t="shared" si="45"/>
        <v>-0.36032989609065275</v>
      </c>
      <c r="AQ418" s="58"/>
      <c r="AR418" s="58"/>
      <c r="AS418" s="58"/>
      <c r="AT418" s="58"/>
      <c r="AU418" s="58"/>
      <c r="AV418" s="58"/>
      <c r="AW418" s="58"/>
      <c r="AX418" s="71"/>
      <c r="AY418" s="58"/>
      <c r="AZ418" s="58"/>
      <c r="BA418" s="58"/>
      <c r="BB418" s="58">
        <f t="shared" si="46"/>
        <v>1</v>
      </c>
      <c r="BC418" s="58">
        <f t="shared" si="47"/>
        <v>9.6938321865232574E-2</v>
      </c>
      <c r="BD418" s="58" t="e">
        <f t="shared" si="48"/>
        <v>#N/A</v>
      </c>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c r="CB418" s="58"/>
      <c r="CC418" s="58"/>
      <c r="CD418" s="58"/>
      <c r="CE418" s="58"/>
      <c r="CF418" s="58"/>
      <c r="CG418" s="58"/>
      <c r="CH418" s="58"/>
      <c r="CI418" s="58"/>
      <c r="CJ418" s="58"/>
      <c r="CK418" s="58"/>
      <c r="CL418" s="58"/>
      <c r="CM418" s="58"/>
      <c r="CN418" s="58"/>
      <c r="CO418" s="58"/>
      <c r="CP418" s="58"/>
      <c r="CQ418" s="58"/>
      <c r="CR418" s="58"/>
      <c r="CS418" s="58"/>
      <c r="CT418" s="58"/>
      <c r="CU418" s="58"/>
      <c r="CV418" s="58"/>
      <c r="CW418" s="58"/>
      <c r="CX418" s="58"/>
      <c r="CY418" s="58"/>
      <c r="CZ418" s="58"/>
      <c r="DA418" s="58"/>
      <c r="DB418" s="58"/>
      <c r="DC418" s="58"/>
      <c r="DD418" s="58"/>
      <c r="DE418" s="58"/>
      <c r="DF418" s="58"/>
      <c r="DG418" s="58"/>
      <c r="DH418" s="58"/>
      <c r="DI418" s="58"/>
      <c r="DJ418" s="58"/>
      <c r="DK418" s="58"/>
      <c r="DL418" s="58"/>
      <c r="DM418" s="58"/>
      <c r="DN418" s="58"/>
      <c r="DO418" s="58"/>
      <c r="DP418" s="58"/>
      <c r="DQ418" s="58"/>
      <c r="DR418" s="58"/>
      <c r="DS418" s="58"/>
      <c r="DT418" s="58"/>
      <c r="DU418" s="58"/>
      <c r="DV418" s="58"/>
      <c r="DW418" s="58"/>
      <c r="DX418" s="58"/>
      <c r="DY418" s="58"/>
      <c r="DZ418" s="58"/>
      <c r="EA418" s="58"/>
      <c r="EB418" s="58"/>
      <c r="EC418" s="58"/>
      <c r="ED418" s="58"/>
      <c r="EE418" s="58"/>
      <c r="EF418" s="58"/>
      <c r="EG418" s="58"/>
      <c r="EH418" s="58"/>
      <c r="EI418" s="58"/>
      <c r="EJ418" s="58"/>
      <c r="EK418" s="58"/>
      <c r="EL418" s="58"/>
      <c r="EM418" s="58"/>
      <c r="EN418" s="58"/>
    </row>
    <row r="419" spans="1:144" outlineLevel="1" x14ac:dyDescent="0.2">
      <c r="A419" s="16">
        <v>228</v>
      </c>
      <c r="B419" s="16">
        <v>0</v>
      </c>
      <c r="C419" s="1">
        <v>1.9900012703046343E-8</v>
      </c>
      <c r="D419" s="1">
        <f t="shared" si="40"/>
        <v>-1.9900012703046343E-8</v>
      </c>
      <c r="E419" s="1">
        <f t="shared" si="41"/>
        <v>3.9800025989695157E-8</v>
      </c>
      <c r="F419" s="1">
        <f t="shared" si="42"/>
        <v>-1.9949943856987457E-4</v>
      </c>
      <c r="G419" s="1">
        <f t="shared" si="43"/>
        <v>-1.4106740622502726E-4</v>
      </c>
      <c r="H419" s="1">
        <v>1.0244007688716902E-6</v>
      </c>
      <c r="I419" s="1">
        <f t="shared" si="44"/>
        <v>2.0385609602264706E-14</v>
      </c>
      <c r="J419" s="1">
        <f t="shared" si="45"/>
        <v>-1.4106747847986248E-4</v>
      </c>
      <c r="AQ419" s="58"/>
      <c r="AR419" s="58"/>
      <c r="AS419" s="58"/>
      <c r="AT419" s="58"/>
      <c r="AU419" s="58"/>
      <c r="AV419" s="58"/>
      <c r="AW419" s="58"/>
      <c r="AX419" s="71"/>
      <c r="AY419" s="58"/>
      <c r="AZ419" s="58"/>
      <c r="BA419" s="58"/>
      <c r="BB419" s="58">
        <f t="shared" si="46"/>
        <v>1</v>
      </c>
      <c r="BC419" s="58">
        <f t="shared" si="47"/>
        <v>1.9900012703046343E-8</v>
      </c>
      <c r="BD419" s="58" t="e">
        <f t="shared" si="48"/>
        <v>#N/A</v>
      </c>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c r="CB419" s="58"/>
      <c r="CC419" s="58"/>
      <c r="CD419" s="58"/>
      <c r="CE419" s="58"/>
      <c r="CF419" s="58"/>
      <c r="CG419" s="58"/>
      <c r="CH419" s="58"/>
      <c r="CI419" s="58"/>
      <c r="CJ419" s="58"/>
      <c r="CK419" s="58"/>
      <c r="CL419" s="58"/>
      <c r="CM419" s="58"/>
      <c r="CN419" s="58"/>
      <c r="CO419" s="58"/>
      <c r="CP419" s="58"/>
      <c r="CQ419" s="58"/>
      <c r="CR419" s="58"/>
      <c r="CS419" s="58"/>
      <c r="CT419" s="58"/>
      <c r="CU419" s="58"/>
      <c r="CV419" s="58"/>
      <c r="CW419" s="58"/>
      <c r="CX419" s="58"/>
      <c r="CY419" s="58"/>
      <c r="CZ419" s="58"/>
      <c r="DA419" s="58"/>
      <c r="DB419" s="58"/>
      <c r="DC419" s="58"/>
      <c r="DD419" s="58"/>
      <c r="DE419" s="58"/>
      <c r="DF419" s="58"/>
      <c r="DG419" s="58"/>
      <c r="DH419" s="58"/>
      <c r="DI419" s="58"/>
      <c r="DJ419" s="58"/>
      <c r="DK419" s="58"/>
      <c r="DL419" s="58"/>
      <c r="DM419" s="58"/>
      <c r="DN419" s="58"/>
      <c r="DO419" s="58"/>
      <c r="DP419" s="58"/>
      <c r="DQ419" s="58"/>
      <c r="DR419" s="58"/>
      <c r="DS419" s="58"/>
      <c r="DT419" s="58"/>
      <c r="DU419" s="58"/>
      <c r="DV419" s="58"/>
      <c r="DW419" s="58"/>
      <c r="DX419" s="58"/>
      <c r="DY419" s="58"/>
      <c r="DZ419" s="58"/>
      <c r="EA419" s="58"/>
      <c r="EB419" s="58"/>
      <c r="EC419" s="58"/>
      <c r="ED419" s="58"/>
      <c r="EE419" s="58"/>
      <c r="EF419" s="58"/>
      <c r="EG419" s="58"/>
      <c r="EH419" s="58"/>
      <c r="EI419" s="58"/>
      <c r="EJ419" s="58"/>
      <c r="EK419" s="58"/>
      <c r="EL419" s="58"/>
      <c r="EM419" s="58"/>
      <c r="EN419" s="58"/>
    </row>
    <row r="420" spans="1:144" outlineLevel="1" x14ac:dyDescent="0.2">
      <c r="A420" s="16">
        <v>229</v>
      </c>
      <c r="B420" s="16">
        <v>0</v>
      </c>
      <c r="C420" s="1">
        <v>0.1098012784013903</v>
      </c>
      <c r="D420" s="1">
        <f t="shared" si="40"/>
        <v>-0.1098012784013903</v>
      </c>
      <c r="E420" s="1">
        <f t="shared" si="41"/>
        <v>0.23262111696951093</v>
      </c>
      <c r="F420" s="1">
        <f t="shared" si="42"/>
        <v>-0.48230811414438274</v>
      </c>
      <c r="G420" s="1">
        <f t="shared" si="43"/>
        <v>-0.35120461584359752</v>
      </c>
      <c r="H420" s="1">
        <v>0.10190498651471677</v>
      </c>
      <c r="I420" s="1">
        <f t="shared" si="44"/>
        <v>1.3995666367681655E-2</v>
      </c>
      <c r="J420" s="1">
        <f t="shared" si="45"/>
        <v>-0.37059458786864463</v>
      </c>
      <c r="AQ420" s="58"/>
      <c r="AR420" s="58"/>
      <c r="AS420" s="58"/>
      <c r="AT420" s="58"/>
      <c r="AU420" s="58"/>
      <c r="AV420" s="58"/>
      <c r="AW420" s="58"/>
      <c r="AX420" s="71"/>
      <c r="AY420" s="58"/>
      <c r="AZ420" s="58"/>
      <c r="BA420" s="58"/>
      <c r="BB420" s="58">
        <f t="shared" si="46"/>
        <v>1</v>
      </c>
      <c r="BC420" s="58">
        <f t="shared" si="47"/>
        <v>0.1098012784013903</v>
      </c>
      <c r="BD420" s="58" t="e">
        <f t="shared" si="48"/>
        <v>#N/A</v>
      </c>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c r="CB420" s="58"/>
      <c r="CC420" s="58"/>
      <c r="CD420" s="58"/>
      <c r="CE420" s="58"/>
      <c r="CF420" s="58"/>
      <c r="CG420" s="58"/>
      <c r="CH420" s="58"/>
      <c r="CI420" s="58"/>
      <c r="CJ420" s="58"/>
      <c r="CK420" s="58"/>
      <c r="CL420" s="58"/>
      <c r="CM420" s="58"/>
      <c r="CN420" s="58"/>
      <c r="CO420" s="58"/>
      <c r="CP420" s="58"/>
      <c r="CQ420" s="58"/>
      <c r="CR420" s="58"/>
      <c r="CS420" s="58"/>
      <c r="CT420" s="58"/>
      <c r="CU420" s="58"/>
      <c r="CV420" s="58"/>
      <c r="CW420" s="58"/>
      <c r="CX420" s="58"/>
      <c r="CY420" s="58"/>
      <c r="CZ420" s="58"/>
      <c r="DA420" s="58"/>
      <c r="DB420" s="58"/>
      <c r="DC420" s="58"/>
      <c r="DD420" s="58"/>
      <c r="DE420" s="58"/>
      <c r="DF420" s="58"/>
      <c r="DG420" s="58"/>
      <c r="DH420" s="58"/>
      <c r="DI420" s="58"/>
      <c r="DJ420" s="58"/>
      <c r="DK420" s="58"/>
      <c r="DL420" s="58"/>
      <c r="DM420" s="58"/>
      <c r="DN420" s="58"/>
      <c r="DO420" s="58"/>
      <c r="DP420" s="58"/>
      <c r="DQ420" s="58"/>
      <c r="DR420" s="58"/>
      <c r="DS420" s="58"/>
      <c r="DT420" s="58"/>
      <c r="DU420" s="58"/>
      <c r="DV420" s="58"/>
      <c r="DW420" s="58"/>
      <c r="DX420" s="58"/>
      <c r="DY420" s="58"/>
      <c r="DZ420" s="58"/>
      <c r="EA420" s="58"/>
      <c r="EB420" s="58"/>
      <c r="EC420" s="58"/>
      <c r="ED420" s="58"/>
      <c r="EE420" s="58"/>
      <c r="EF420" s="58"/>
      <c r="EG420" s="58"/>
      <c r="EH420" s="58"/>
      <c r="EI420" s="58"/>
      <c r="EJ420" s="58"/>
      <c r="EK420" s="58"/>
      <c r="EL420" s="58"/>
      <c r="EM420" s="58"/>
      <c r="EN420" s="58"/>
    </row>
    <row r="421" spans="1:144" outlineLevel="1" x14ac:dyDescent="0.2">
      <c r="A421" s="16">
        <v>230</v>
      </c>
      <c r="B421" s="16">
        <v>0</v>
      </c>
      <c r="C421" s="1">
        <v>2.4012053691633469E-7</v>
      </c>
      <c r="D421" s="1">
        <f t="shared" si="40"/>
        <v>-2.4012053691633469E-7</v>
      </c>
      <c r="E421" s="1">
        <f t="shared" si="41"/>
        <v>4.8024113138022016E-7</v>
      </c>
      <c r="F421" s="1">
        <f t="shared" si="42"/>
        <v>-6.9299432276189691E-4</v>
      </c>
      <c r="G421" s="1">
        <f t="shared" si="43"/>
        <v>-4.9002101442103564E-4</v>
      </c>
      <c r="H421" s="1">
        <v>4.5226801139786044E-6</v>
      </c>
      <c r="I421" s="1">
        <f t="shared" si="44"/>
        <v>1.0859935496389782E-12</v>
      </c>
      <c r="J421" s="1">
        <f t="shared" si="45"/>
        <v>-4.9002212252894305E-4</v>
      </c>
      <c r="AQ421" s="58"/>
      <c r="AR421" s="58"/>
      <c r="AS421" s="58"/>
      <c r="AT421" s="58"/>
      <c r="AU421" s="58"/>
      <c r="AV421" s="58"/>
      <c r="AW421" s="58"/>
      <c r="AX421" s="71"/>
      <c r="AY421" s="58"/>
      <c r="AZ421" s="58"/>
      <c r="BA421" s="58"/>
      <c r="BB421" s="58">
        <f t="shared" si="46"/>
        <v>1</v>
      </c>
      <c r="BC421" s="58">
        <f t="shared" si="47"/>
        <v>2.4012053691633469E-7</v>
      </c>
      <c r="BD421" s="58" t="e">
        <f t="shared" si="48"/>
        <v>#N/A</v>
      </c>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c r="CB421" s="58"/>
      <c r="CC421" s="58"/>
      <c r="CD421" s="58"/>
      <c r="CE421" s="58"/>
      <c r="CF421" s="58"/>
      <c r="CG421" s="58"/>
      <c r="CH421" s="58"/>
      <c r="CI421" s="58"/>
      <c r="CJ421" s="58"/>
      <c r="CK421" s="58"/>
      <c r="CL421" s="58"/>
      <c r="CM421" s="58"/>
      <c r="CN421" s="58"/>
      <c r="CO421" s="58"/>
      <c r="CP421" s="58"/>
      <c r="CQ421" s="58"/>
      <c r="CR421" s="58"/>
      <c r="CS421" s="58"/>
      <c r="CT421" s="58"/>
      <c r="CU421" s="58"/>
      <c r="CV421" s="58"/>
      <c r="CW421" s="58"/>
      <c r="CX421" s="58"/>
      <c r="CY421" s="58"/>
      <c r="CZ421" s="58"/>
      <c r="DA421" s="58"/>
      <c r="DB421" s="58"/>
      <c r="DC421" s="58"/>
      <c r="DD421" s="58"/>
      <c r="DE421" s="58"/>
      <c r="DF421" s="58"/>
      <c r="DG421" s="58"/>
      <c r="DH421" s="58"/>
      <c r="DI421" s="58"/>
      <c r="DJ421" s="58"/>
      <c r="DK421" s="58"/>
      <c r="DL421" s="58"/>
      <c r="DM421" s="58"/>
      <c r="DN421" s="58"/>
      <c r="DO421" s="58"/>
      <c r="DP421" s="58"/>
      <c r="DQ421" s="58"/>
      <c r="DR421" s="58"/>
      <c r="DS421" s="58"/>
      <c r="DT421" s="58"/>
      <c r="DU421" s="58"/>
      <c r="DV421" s="58"/>
      <c r="DW421" s="58"/>
      <c r="DX421" s="58"/>
      <c r="DY421" s="58"/>
      <c r="DZ421" s="58"/>
      <c r="EA421" s="58"/>
      <c r="EB421" s="58"/>
      <c r="EC421" s="58"/>
      <c r="ED421" s="58"/>
      <c r="EE421" s="58"/>
      <c r="EF421" s="58"/>
      <c r="EG421" s="58"/>
      <c r="EH421" s="58"/>
      <c r="EI421" s="58"/>
      <c r="EJ421" s="58"/>
      <c r="EK421" s="58"/>
      <c r="EL421" s="58"/>
      <c r="EM421" s="58"/>
      <c r="EN421" s="58"/>
    </row>
    <row r="422" spans="1:144" outlineLevel="1" x14ac:dyDescent="0.2">
      <c r="A422" s="16">
        <v>231</v>
      </c>
      <c r="B422" s="16">
        <v>0</v>
      </c>
      <c r="C422" s="1">
        <v>8.258434341863049E-4</v>
      </c>
      <c r="D422" s="1">
        <f t="shared" si="40"/>
        <v>-8.258434341863049E-4</v>
      </c>
      <c r="E422" s="1">
        <f t="shared" si="41"/>
        <v>1.6523692614764474E-3</v>
      </c>
      <c r="F422" s="1">
        <f t="shared" si="42"/>
        <v>-4.0649345154337324E-2</v>
      </c>
      <c r="G422" s="1">
        <f t="shared" si="43"/>
        <v>-2.8749365475940494E-2</v>
      </c>
      <c r="H422" s="1">
        <v>3.6599882249443785E-3</v>
      </c>
      <c r="I422" s="1">
        <f t="shared" si="44"/>
        <v>3.0361878954415012E-6</v>
      </c>
      <c r="J422" s="1">
        <f t="shared" si="45"/>
        <v>-2.8802121504580884E-2</v>
      </c>
      <c r="AQ422" s="58"/>
      <c r="AR422" s="58"/>
      <c r="AS422" s="58"/>
      <c r="AT422" s="58"/>
      <c r="AU422" s="58"/>
      <c r="AV422" s="58"/>
      <c r="AW422" s="58"/>
      <c r="AX422" s="71"/>
      <c r="AY422" s="58"/>
      <c r="AZ422" s="58"/>
      <c r="BA422" s="58"/>
      <c r="BB422" s="58">
        <f t="shared" si="46"/>
        <v>1</v>
      </c>
      <c r="BC422" s="58">
        <f t="shared" si="47"/>
        <v>8.258434341863049E-4</v>
      </c>
      <c r="BD422" s="58" t="e">
        <f t="shared" si="48"/>
        <v>#N/A</v>
      </c>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c r="CB422" s="58"/>
      <c r="CC422" s="58"/>
      <c r="CD422" s="58"/>
      <c r="CE422" s="58"/>
      <c r="CF422" s="58"/>
      <c r="CG422" s="58"/>
      <c r="CH422" s="58"/>
      <c r="CI422" s="58"/>
      <c r="CJ422" s="58"/>
      <c r="CK422" s="58"/>
      <c r="CL422" s="58"/>
      <c r="CM422" s="58"/>
      <c r="CN422" s="58"/>
      <c r="CO422" s="58"/>
      <c r="CP422" s="58"/>
      <c r="CQ422" s="58"/>
      <c r="CR422" s="58"/>
      <c r="CS422" s="58"/>
      <c r="CT422" s="58"/>
      <c r="CU422" s="58"/>
      <c r="CV422" s="58"/>
      <c r="CW422" s="58"/>
      <c r="CX422" s="58"/>
      <c r="CY422" s="58"/>
      <c r="CZ422" s="58"/>
      <c r="DA422" s="58"/>
      <c r="DB422" s="58"/>
      <c r="DC422" s="58"/>
      <c r="DD422" s="58"/>
      <c r="DE422" s="58"/>
      <c r="DF422" s="58"/>
      <c r="DG422" s="58"/>
      <c r="DH422" s="58"/>
      <c r="DI422" s="58"/>
      <c r="DJ422" s="58"/>
      <c r="DK422" s="58"/>
      <c r="DL422" s="58"/>
      <c r="DM422" s="58"/>
      <c r="DN422" s="58"/>
      <c r="DO422" s="58"/>
      <c r="DP422" s="58"/>
      <c r="DQ422" s="58"/>
      <c r="DR422" s="58"/>
      <c r="DS422" s="58"/>
      <c r="DT422" s="58"/>
      <c r="DU422" s="58"/>
      <c r="DV422" s="58"/>
      <c r="DW422" s="58"/>
      <c r="DX422" s="58"/>
      <c r="DY422" s="58"/>
      <c r="DZ422" s="58"/>
      <c r="EA422" s="58"/>
      <c r="EB422" s="58"/>
      <c r="EC422" s="58"/>
      <c r="ED422" s="58"/>
      <c r="EE422" s="58"/>
      <c r="EF422" s="58"/>
      <c r="EG422" s="58"/>
      <c r="EH422" s="58"/>
      <c r="EI422" s="58"/>
      <c r="EJ422" s="58"/>
      <c r="EK422" s="58"/>
      <c r="EL422" s="58"/>
      <c r="EM422" s="58"/>
      <c r="EN422" s="58"/>
    </row>
    <row r="423" spans="1:144" outlineLevel="1" x14ac:dyDescent="0.2">
      <c r="A423" s="16">
        <v>232</v>
      </c>
      <c r="B423" s="16">
        <v>0</v>
      </c>
      <c r="C423" s="1">
        <v>1.893586077704007E-4</v>
      </c>
      <c r="D423" s="1">
        <f t="shared" si="40"/>
        <v>-1.893586077704007E-4</v>
      </c>
      <c r="E423" s="1">
        <f t="shared" si="41"/>
        <v>3.7875307675003494E-4</v>
      </c>
      <c r="F423" s="1">
        <f t="shared" si="42"/>
        <v>-1.9461579502960055E-2</v>
      </c>
      <c r="G423" s="1">
        <f t="shared" si="43"/>
        <v>-1.3762066387130779E-2</v>
      </c>
      <c r="H423" s="1">
        <v>1.0061672785832492E-3</v>
      </c>
      <c r="I423" s="1">
        <f t="shared" si="44"/>
        <v>1.9075445059651682E-7</v>
      </c>
      <c r="J423" s="1">
        <f t="shared" si="45"/>
        <v>-1.3768995086584617E-2</v>
      </c>
      <c r="AQ423" s="58"/>
      <c r="AR423" s="58"/>
      <c r="AS423" s="58"/>
      <c r="AT423" s="58"/>
      <c r="AU423" s="58"/>
      <c r="AV423" s="58"/>
      <c r="AW423" s="58"/>
      <c r="AX423" s="71"/>
      <c r="AY423" s="58"/>
      <c r="AZ423" s="58"/>
      <c r="BA423" s="58"/>
      <c r="BB423" s="58">
        <f t="shared" si="46"/>
        <v>1</v>
      </c>
      <c r="BC423" s="58">
        <f t="shared" si="47"/>
        <v>1.893586077704007E-4</v>
      </c>
      <c r="BD423" s="58" t="e">
        <f t="shared" si="48"/>
        <v>#N/A</v>
      </c>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c r="CB423" s="58"/>
      <c r="CC423" s="58"/>
      <c r="CD423" s="58"/>
      <c r="CE423" s="58"/>
      <c r="CF423" s="58"/>
      <c r="CG423" s="58"/>
      <c r="CH423" s="58"/>
      <c r="CI423" s="58"/>
      <c r="CJ423" s="58"/>
      <c r="CK423" s="58"/>
      <c r="CL423" s="58"/>
      <c r="CM423" s="58"/>
      <c r="CN423" s="58"/>
      <c r="CO423" s="58"/>
      <c r="CP423" s="58"/>
      <c r="CQ423" s="58"/>
      <c r="CR423" s="58"/>
      <c r="CS423" s="58"/>
      <c r="CT423" s="58"/>
      <c r="CU423" s="58"/>
      <c r="CV423" s="58"/>
      <c r="CW423" s="58"/>
      <c r="CX423" s="58"/>
      <c r="CY423" s="58"/>
      <c r="CZ423" s="58"/>
      <c r="DA423" s="58"/>
      <c r="DB423" s="58"/>
      <c r="DC423" s="58"/>
      <c r="DD423" s="58"/>
      <c r="DE423" s="58"/>
      <c r="DF423" s="58"/>
      <c r="DG423" s="58"/>
      <c r="DH423" s="58"/>
      <c r="DI423" s="58"/>
      <c r="DJ423" s="58"/>
      <c r="DK423" s="58"/>
      <c r="DL423" s="58"/>
      <c r="DM423" s="58"/>
      <c r="DN423" s="58"/>
      <c r="DO423" s="58"/>
      <c r="DP423" s="58"/>
      <c r="DQ423" s="58"/>
      <c r="DR423" s="58"/>
      <c r="DS423" s="58"/>
      <c r="DT423" s="58"/>
      <c r="DU423" s="58"/>
      <c r="DV423" s="58"/>
      <c r="DW423" s="58"/>
      <c r="DX423" s="58"/>
      <c r="DY423" s="58"/>
      <c r="DZ423" s="58"/>
      <c r="EA423" s="58"/>
      <c r="EB423" s="58"/>
      <c r="EC423" s="58"/>
      <c r="ED423" s="58"/>
      <c r="EE423" s="58"/>
      <c r="EF423" s="58"/>
      <c r="EG423" s="58"/>
      <c r="EH423" s="58"/>
      <c r="EI423" s="58"/>
      <c r="EJ423" s="58"/>
      <c r="EK423" s="58"/>
      <c r="EL423" s="58"/>
      <c r="EM423" s="58"/>
      <c r="EN423" s="58"/>
    </row>
    <row r="424" spans="1:144" outlineLevel="1" x14ac:dyDescent="0.2">
      <c r="A424" s="16">
        <v>233</v>
      </c>
      <c r="B424" s="16">
        <v>1</v>
      </c>
      <c r="C424" s="1">
        <v>0.99982582857334235</v>
      </c>
      <c r="D424" s="1">
        <f t="shared" si="40"/>
        <v>1.7417142665765439E-4</v>
      </c>
      <c r="E424" s="1">
        <f t="shared" si="41"/>
        <v>3.4837319252405683E-4</v>
      </c>
      <c r="F424" s="1">
        <f t="shared" si="42"/>
        <v>1.8664758035507902E-2</v>
      </c>
      <c r="G424" s="1">
        <f t="shared" si="43"/>
        <v>1.3198551724641929E-2</v>
      </c>
      <c r="H424" s="1">
        <v>1.8758846478060507E-3</v>
      </c>
      <c r="I424" s="1">
        <f t="shared" si="44"/>
        <v>3.2739657973179624E-7</v>
      </c>
      <c r="J424" s="1">
        <f t="shared" si="45"/>
        <v>1.3210948649047888E-2</v>
      </c>
      <c r="AQ424" s="58"/>
      <c r="AR424" s="58"/>
      <c r="AS424" s="58"/>
      <c r="AT424" s="58"/>
      <c r="AU424" s="58"/>
      <c r="AV424" s="58"/>
      <c r="AW424" s="58"/>
      <c r="AX424" s="71"/>
      <c r="AY424" s="58"/>
      <c r="AZ424" s="58"/>
      <c r="BA424" s="58"/>
      <c r="BB424" s="58">
        <f t="shared" si="46"/>
        <v>0</v>
      </c>
      <c r="BC424" s="58" t="e">
        <f t="shared" si="47"/>
        <v>#N/A</v>
      </c>
      <c r="BD424" s="58">
        <f t="shared" si="48"/>
        <v>0.99982582857334235</v>
      </c>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c r="CB424" s="58"/>
      <c r="CC424" s="58"/>
      <c r="CD424" s="58"/>
      <c r="CE424" s="58"/>
      <c r="CF424" s="58"/>
      <c r="CG424" s="58"/>
      <c r="CH424" s="58"/>
      <c r="CI424" s="58"/>
      <c r="CJ424" s="58"/>
      <c r="CK424" s="58"/>
      <c r="CL424" s="58"/>
      <c r="CM424" s="58"/>
      <c r="CN424" s="58"/>
      <c r="CO424" s="58"/>
      <c r="CP424" s="58"/>
      <c r="CQ424" s="58"/>
      <c r="CR424" s="58"/>
      <c r="CS424" s="58"/>
      <c r="CT424" s="58"/>
      <c r="CU424" s="58"/>
      <c r="CV424" s="58"/>
      <c r="CW424" s="58"/>
      <c r="CX424" s="58"/>
      <c r="CY424" s="58"/>
      <c r="CZ424" s="58"/>
      <c r="DA424" s="58"/>
      <c r="DB424" s="58"/>
      <c r="DC424" s="58"/>
      <c r="DD424" s="58"/>
      <c r="DE424" s="58"/>
      <c r="DF424" s="58"/>
      <c r="DG424" s="58"/>
      <c r="DH424" s="58"/>
      <c r="DI424" s="58"/>
      <c r="DJ424" s="58"/>
      <c r="DK424" s="58"/>
      <c r="DL424" s="58"/>
      <c r="DM424" s="58"/>
      <c r="DN424" s="58"/>
      <c r="DO424" s="58"/>
      <c r="DP424" s="58"/>
      <c r="DQ424" s="58"/>
      <c r="DR424" s="58"/>
      <c r="DS424" s="58"/>
      <c r="DT424" s="58"/>
      <c r="DU424" s="58"/>
      <c r="DV424" s="58"/>
      <c r="DW424" s="58"/>
      <c r="DX424" s="58"/>
      <c r="DY424" s="58"/>
      <c r="DZ424" s="58"/>
      <c r="EA424" s="58"/>
      <c r="EB424" s="58"/>
      <c r="EC424" s="58"/>
      <c r="ED424" s="58"/>
      <c r="EE424" s="58"/>
      <c r="EF424" s="58"/>
      <c r="EG424" s="58"/>
      <c r="EH424" s="58"/>
      <c r="EI424" s="58"/>
      <c r="EJ424" s="58"/>
      <c r="EK424" s="58"/>
      <c r="EL424" s="58"/>
      <c r="EM424" s="58"/>
      <c r="EN424" s="58"/>
    </row>
    <row r="425" spans="1:144" outlineLevel="1" x14ac:dyDescent="0.2">
      <c r="A425" s="16">
        <v>234</v>
      </c>
      <c r="B425" s="16">
        <v>0</v>
      </c>
      <c r="C425" s="1">
        <v>2.7728520113737591E-4</v>
      </c>
      <c r="D425" s="1">
        <f t="shared" si="40"/>
        <v>-2.7728520113737591E-4</v>
      </c>
      <c r="E425" s="1">
        <f t="shared" si="41"/>
        <v>5.5464730357368899E-4</v>
      </c>
      <c r="F425" s="1">
        <f t="shared" si="42"/>
        <v>-2.3550951224391957E-2</v>
      </c>
      <c r="G425" s="1">
        <f t="shared" si="43"/>
        <v>-1.665419195114879E-2</v>
      </c>
      <c r="H425" s="1">
        <v>1.3180364206730297E-3</v>
      </c>
      <c r="I425" s="1">
        <f t="shared" si="44"/>
        <v>3.6605583702114112E-7</v>
      </c>
      <c r="J425" s="1">
        <f t="shared" si="45"/>
        <v>-1.6665178228351785E-2</v>
      </c>
      <c r="AQ425" s="58"/>
      <c r="AR425" s="58"/>
      <c r="AS425" s="58"/>
      <c r="AT425" s="58"/>
      <c r="AU425" s="58"/>
      <c r="AV425" s="58"/>
      <c r="AW425" s="58"/>
      <c r="AX425" s="71"/>
      <c r="AY425" s="58"/>
      <c r="AZ425" s="58"/>
      <c r="BA425" s="58"/>
      <c r="BB425" s="58">
        <f t="shared" si="46"/>
        <v>1</v>
      </c>
      <c r="BC425" s="58">
        <f t="shared" si="47"/>
        <v>2.7728520113737591E-4</v>
      </c>
      <c r="BD425" s="58" t="e">
        <f t="shared" si="48"/>
        <v>#N/A</v>
      </c>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c r="CB425" s="58"/>
      <c r="CC425" s="58"/>
      <c r="CD425" s="58"/>
      <c r="CE425" s="58"/>
      <c r="CF425" s="58"/>
      <c r="CG425" s="58"/>
      <c r="CH425" s="58"/>
      <c r="CI425" s="58"/>
      <c r="CJ425" s="58"/>
      <c r="CK425" s="58"/>
      <c r="CL425" s="58"/>
      <c r="CM425" s="58"/>
      <c r="CN425" s="58"/>
      <c r="CO425" s="58"/>
      <c r="CP425" s="58"/>
      <c r="CQ425" s="58"/>
      <c r="CR425" s="58"/>
      <c r="CS425" s="58"/>
      <c r="CT425" s="58"/>
      <c r="CU425" s="58"/>
      <c r="CV425" s="58"/>
      <c r="CW425" s="58"/>
      <c r="CX425" s="58"/>
      <c r="CY425" s="58"/>
      <c r="CZ425" s="58"/>
      <c r="DA425" s="58"/>
      <c r="DB425" s="58"/>
      <c r="DC425" s="58"/>
      <c r="DD425" s="58"/>
      <c r="DE425" s="58"/>
      <c r="DF425" s="58"/>
      <c r="DG425" s="58"/>
      <c r="DH425" s="58"/>
      <c r="DI425" s="58"/>
      <c r="DJ425" s="58"/>
      <c r="DK425" s="58"/>
      <c r="DL425" s="58"/>
      <c r="DM425" s="58"/>
      <c r="DN425" s="58"/>
      <c r="DO425" s="58"/>
      <c r="DP425" s="58"/>
      <c r="DQ425" s="58"/>
      <c r="DR425" s="58"/>
      <c r="DS425" s="58"/>
      <c r="DT425" s="58"/>
      <c r="DU425" s="58"/>
      <c r="DV425" s="58"/>
      <c r="DW425" s="58"/>
      <c r="DX425" s="58"/>
      <c r="DY425" s="58"/>
      <c r="DZ425" s="58"/>
      <c r="EA425" s="58"/>
      <c r="EB425" s="58"/>
      <c r="EC425" s="58"/>
      <c r="ED425" s="58"/>
      <c r="EE425" s="58"/>
      <c r="EF425" s="58"/>
      <c r="EG425" s="58"/>
      <c r="EH425" s="58"/>
      <c r="EI425" s="58"/>
      <c r="EJ425" s="58"/>
      <c r="EK425" s="58"/>
      <c r="EL425" s="58"/>
      <c r="EM425" s="58"/>
      <c r="EN425" s="58"/>
    </row>
    <row r="426" spans="1:144" outlineLevel="1" x14ac:dyDescent="0.2">
      <c r="A426" s="16">
        <v>235</v>
      </c>
      <c r="B426" s="16">
        <v>0</v>
      </c>
      <c r="C426" s="1">
        <v>7.9600456704141123E-4</v>
      </c>
      <c r="D426" s="1">
        <f t="shared" si="40"/>
        <v>-7.9600456704141123E-4</v>
      </c>
      <c r="E426" s="1">
        <f t="shared" si="41"/>
        <v>1.592643093799292E-3</v>
      </c>
      <c r="F426" s="1">
        <f t="shared" si="42"/>
        <v>-3.9907932717685238E-2</v>
      </c>
      <c r="G426" s="1">
        <f t="shared" si="43"/>
        <v>-2.8224788663176514E-2</v>
      </c>
      <c r="H426" s="1">
        <v>2.8382528294385065E-3</v>
      </c>
      <c r="I426" s="1">
        <f t="shared" si="44"/>
        <v>2.2674977622933585E-6</v>
      </c>
      <c r="J426" s="1">
        <f t="shared" si="45"/>
        <v>-2.8264928672177309E-2</v>
      </c>
      <c r="AQ426" s="58"/>
      <c r="AR426" s="58"/>
      <c r="AS426" s="58"/>
      <c r="AT426" s="58"/>
      <c r="AU426" s="58"/>
      <c r="AV426" s="58"/>
      <c r="AW426" s="58"/>
      <c r="AX426" s="71"/>
      <c r="AY426" s="58"/>
      <c r="AZ426" s="58"/>
      <c r="BA426" s="58"/>
      <c r="BB426" s="58">
        <f t="shared" si="46"/>
        <v>1</v>
      </c>
      <c r="BC426" s="58">
        <f t="shared" si="47"/>
        <v>7.9600456704141123E-4</v>
      </c>
      <c r="BD426" s="58" t="e">
        <f t="shared" si="48"/>
        <v>#N/A</v>
      </c>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c r="CB426" s="58"/>
      <c r="CC426" s="58"/>
      <c r="CD426" s="58"/>
      <c r="CE426" s="58"/>
      <c r="CF426" s="58"/>
      <c r="CG426" s="58"/>
      <c r="CH426" s="58"/>
      <c r="CI426" s="58"/>
      <c r="CJ426" s="58"/>
      <c r="CK426" s="58"/>
      <c r="CL426" s="58"/>
      <c r="CM426" s="58"/>
      <c r="CN426" s="58"/>
      <c r="CO426" s="58"/>
      <c r="CP426" s="58"/>
      <c r="CQ426" s="58"/>
      <c r="CR426" s="58"/>
      <c r="CS426" s="58"/>
      <c r="CT426" s="58"/>
      <c r="CU426" s="58"/>
      <c r="CV426" s="58"/>
      <c r="CW426" s="58"/>
      <c r="CX426" s="58"/>
      <c r="CY426" s="58"/>
      <c r="CZ426" s="58"/>
      <c r="DA426" s="58"/>
      <c r="DB426" s="58"/>
      <c r="DC426" s="58"/>
      <c r="DD426" s="58"/>
      <c r="DE426" s="58"/>
      <c r="DF426" s="58"/>
      <c r="DG426" s="58"/>
      <c r="DH426" s="58"/>
      <c r="DI426" s="58"/>
      <c r="DJ426" s="58"/>
      <c r="DK426" s="58"/>
      <c r="DL426" s="58"/>
      <c r="DM426" s="58"/>
      <c r="DN426" s="58"/>
      <c r="DO426" s="58"/>
      <c r="DP426" s="58"/>
      <c r="DQ426" s="58"/>
      <c r="DR426" s="58"/>
      <c r="DS426" s="58"/>
      <c r="DT426" s="58"/>
      <c r="DU426" s="58"/>
      <c r="DV426" s="58"/>
      <c r="DW426" s="58"/>
      <c r="DX426" s="58"/>
      <c r="DY426" s="58"/>
      <c r="DZ426" s="58"/>
      <c r="EA426" s="58"/>
      <c r="EB426" s="58"/>
      <c r="EC426" s="58"/>
      <c r="ED426" s="58"/>
      <c r="EE426" s="58"/>
      <c r="EF426" s="58"/>
      <c r="EG426" s="58"/>
      <c r="EH426" s="58"/>
      <c r="EI426" s="58"/>
      <c r="EJ426" s="58"/>
      <c r="EK426" s="58"/>
      <c r="EL426" s="58"/>
      <c r="EM426" s="58"/>
      <c r="EN426" s="58"/>
    </row>
    <row r="427" spans="1:144" outlineLevel="1" x14ac:dyDescent="0.2">
      <c r="A427" s="16">
        <v>236</v>
      </c>
      <c r="B427" s="16">
        <v>0</v>
      </c>
      <c r="C427" s="1">
        <v>7.0217339905899821E-3</v>
      </c>
      <c r="D427" s="1">
        <f t="shared" si="40"/>
        <v>-7.0217339905899821E-3</v>
      </c>
      <c r="E427" s="1">
        <f t="shared" si="41"/>
        <v>1.4093004754979332E-2</v>
      </c>
      <c r="F427" s="1">
        <f t="shared" si="42"/>
        <v>-0.1187139619209945</v>
      </c>
      <c r="G427" s="1">
        <f t="shared" si="43"/>
        <v>-8.4091541737558909E-2</v>
      </c>
      <c r="H427" s="1">
        <v>1.3767572635145504E-2</v>
      </c>
      <c r="I427" s="1">
        <f t="shared" si="44"/>
        <v>9.8714904161062133E-5</v>
      </c>
      <c r="J427" s="1">
        <f t="shared" si="45"/>
        <v>-8.4676456562380278E-2</v>
      </c>
      <c r="AQ427" s="58"/>
      <c r="AR427" s="58"/>
      <c r="AS427" s="58"/>
      <c r="AT427" s="58"/>
      <c r="AU427" s="58"/>
      <c r="AV427" s="58"/>
      <c r="AW427" s="58"/>
      <c r="AX427" s="71"/>
      <c r="AY427" s="58"/>
      <c r="AZ427" s="58"/>
      <c r="BA427" s="58"/>
      <c r="BB427" s="58">
        <f t="shared" si="46"/>
        <v>1</v>
      </c>
      <c r="BC427" s="58">
        <f t="shared" si="47"/>
        <v>7.0217339905899821E-3</v>
      </c>
      <c r="BD427" s="58" t="e">
        <f t="shared" si="48"/>
        <v>#N/A</v>
      </c>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c r="CB427" s="58"/>
      <c r="CC427" s="58"/>
      <c r="CD427" s="58"/>
      <c r="CE427" s="58"/>
      <c r="CF427" s="58"/>
      <c r="CG427" s="58"/>
      <c r="CH427" s="58"/>
      <c r="CI427" s="58"/>
      <c r="CJ427" s="58"/>
      <c r="CK427" s="58"/>
      <c r="CL427" s="58"/>
      <c r="CM427" s="58"/>
      <c r="CN427" s="58"/>
      <c r="CO427" s="58"/>
      <c r="CP427" s="58"/>
      <c r="CQ427" s="58"/>
      <c r="CR427" s="58"/>
      <c r="CS427" s="58"/>
      <c r="CT427" s="58"/>
      <c r="CU427" s="58"/>
      <c r="CV427" s="58"/>
      <c r="CW427" s="58"/>
      <c r="CX427" s="58"/>
      <c r="CY427" s="58"/>
      <c r="CZ427" s="58"/>
      <c r="DA427" s="58"/>
      <c r="DB427" s="58"/>
      <c r="DC427" s="58"/>
      <c r="DD427" s="58"/>
      <c r="DE427" s="58"/>
      <c r="DF427" s="58"/>
      <c r="DG427" s="58"/>
      <c r="DH427" s="58"/>
      <c r="DI427" s="58"/>
      <c r="DJ427" s="58"/>
      <c r="DK427" s="58"/>
      <c r="DL427" s="58"/>
      <c r="DM427" s="58"/>
      <c r="DN427" s="58"/>
      <c r="DO427" s="58"/>
      <c r="DP427" s="58"/>
      <c r="DQ427" s="58"/>
      <c r="DR427" s="58"/>
      <c r="DS427" s="58"/>
      <c r="DT427" s="58"/>
      <c r="DU427" s="58"/>
      <c r="DV427" s="58"/>
      <c r="DW427" s="58"/>
      <c r="DX427" s="58"/>
      <c r="DY427" s="58"/>
      <c r="DZ427" s="58"/>
      <c r="EA427" s="58"/>
      <c r="EB427" s="58"/>
      <c r="EC427" s="58"/>
      <c r="ED427" s="58"/>
      <c r="EE427" s="58"/>
      <c r="EF427" s="58"/>
      <c r="EG427" s="58"/>
      <c r="EH427" s="58"/>
      <c r="EI427" s="58"/>
      <c r="EJ427" s="58"/>
      <c r="EK427" s="58"/>
      <c r="EL427" s="58"/>
      <c r="EM427" s="58"/>
      <c r="EN427" s="58"/>
    </row>
    <row r="428" spans="1:144" outlineLevel="1" x14ac:dyDescent="0.2">
      <c r="A428" s="16">
        <v>237</v>
      </c>
      <c r="B428" s="16">
        <v>0</v>
      </c>
      <c r="C428" s="1">
        <v>3.0120787975060102E-7</v>
      </c>
      <c r="D428" s="1">
        <f t="shared" si="40"/>
        <v>-3.0120787975060102E-7</v>
      </c>
      <c r="E428" s="1">
        <f t="shared" si="41"/>
        <v>6.0241585040486147E-7</v>
      </c>
      <c r="F428" s="1">
        <f t="shared" si="42"/>
        <v>-7.7615452740086585E-4</v>
      </c>
      <c r="G428" s="1">
        <f t="shared" si="43"/>
        <v>-5.4882417082050537E-4</v>
      </c>
      <c r="H428" s="1">
        <v>5.2439568240315911E-6</v>
      </c>
      <c r="I428" s="1">
        <f t="shared" si="44"/>
        <v>1.5795298752210692E-12</v>
      </c>
      <c r="J428" s="1">
        <f t="shared" si="45"/>
        <v>-5.4882560983129285E-4</v>
      </c>
      <c r="AQ428" s="58"/>
      <c r="AR428" s="58"/>
      <c r="AS428" s="58"/>
      <c r="AT428" s="58"/>
      <c r="AU428" s="58"/>
      <c r="AV428" s="58"/>
      <c r="AW428" s="58"/>
      <c r="AX428" s="71"/>
      <c r="AY428" s="58"/>
      <c r="AZ428" s="58"/>
      <c r="BA428" s="58"/>
      <c r="BB428" s="58">
        <f t="shared" si="46"/>
        <v>1</v>
      </c>
      <c r="BC428" s="58">
        <f t="shared" si="47"/>
        <v>3.0120787975060102E-7</v>
      </c>
      <c r="BD428" s="58" t="e">
        <f t="shared" si="48"/>
        <v>#N/A</v>
      </c>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c r="CB428" s="58"/>
      <c r="CC428" s="58"/>
      <c r="CD428" s="58"/>
      <c r="CE428" s="58"/>
      <c r="CF428" s="58"/>
      <c r="CG428" s="58"/>
      <c r="CH428" s="58"/>
      <c r="CI428" s="58"/>
      <c r="CJ428" s="58"/>
      <c r="CK428" s="58"/>
      <c r="CL428" s="58"/>
      <c r="CM428" s="58"/>
      <c r="CN428" s="58"/>
      <c r="CO428" s="58"/>
      <c r="CP428" s="58"/>
      <c r="CQ428" s="58"/>
      <c r="CR428" s="58"/>
      <c r="CS428" s="58"/>
      <c r="CT428" s="58"/>
      <c r="CU428" s="58"/>
      <c r="CV428" s="58"/>
      <c r="CW428" s="58"/>
      <c r="CX428" s="58"/>
      <c r="CY428" s="58"/>
      <c r="CZ428" s="58"/>
      <c r="DA428" s="58"/>
      <c r="DB428" s="58"/>
      <c r="DC428" s="58"/>
      <c r="DD428" s="58"/>
      <c r="DE428" s="58"/>
      <c r="DF428" s="58"/>
      <c r="DG428" s="58"/>
      <c r="DH428" s="58"/>
      <c r="DI428" s="58"/>
      <c r="DJ428" s="58"/>
      <c r="DK428" s="58"/>
      <c r="DL428" s="58"/>
      <c r="DM428" s="58"/>
      <c r="DN428" s="58"/>
      <c r="DO428" s="58"/>
      <c r="DP428" s="58"/>
      <c r="DQ428" s="58"/>
      <c r="DR428" s="58"/>
      <c r="DS428" s="58"/>
      <c r="DT428" s="58"/>
      <c r="DU428" s="58"/>
      <c r="DV428" s="58"/>
      <c r="DW428" s="58"/>
      <c r="DX428" s="58"/>
      <c r="DY428" s="58"/>
      <c r="DZ428" s="58"/>
      <c r="EA428" s="58"/>
      <c r="EB428" s="58"/>
      <c r="EC428" s="58"/>
      <c r="ED428" s="58"/>
      <c r="EE428" s="58"/>
      <c r="EF428" s="58"/>
      <c r="EG428" s="58"/>
      <c r="EH428" s="58"/>
      <c r="EI428" s="58"/>
      <c r="EJ428" s="58"/>
      <c r="EK428" s="58"/>
      <c r="EL428" s="58"/>
      <c r="EM428" s="58"/>
      <c r="EN428" s="58"/>
    </row>
    <row r="429" spans="1:144" outlineLevel="1" x14ac:dyDescent="0.2">
      <c r="A429" s="16">
        <v>238</v>
      </c>
      <c r="B429" s="16">
        <v>0</v>
      </c>
      <c r="C429" s="1">
        <v>0.18587491350444635</v>
      </c>
      <c r="D429" s="1">
        <f t="shared" si="40"/>
        <v>-0.18587491350444635</v>
      </c>
      <c r="E429" s="1">
        <f t="shared" si="41"/>
        <v>0.41128251174399671</v>
      </c>
      <c r="F429" s="1">
        <f t="shared" si="42"/>
        <v>-0.64131311521283951</v>
      </c>
      <c r="G429" s="1">
        <f t="shared" si="43"/>
        <v>-0.47782054691882103</v>
      </c>
      <c r="H429" s="1">
        <v>0.18519336303014672</v>
      </c>
      <c r="I429" s="1">
        <f t="shared" si="44"/>
        <v>5.1892011133992617E-2</v>
      </c>
      <c r="J429" s="1">
        <f t="shared" si="45"/>
        <v>-0.52934344823733659</v>
      </c>
      <c r="AQ429" s="58"/>
      <c r="AR429" s="58"/>
      <c r="AS429" s="58"/>
      <c r="AT429" s="58"/>
      <c r="AU429" s="58"/>
      <c r="AV429" s="58"/>
      <c r="AW429" s="58"/>
      <c r="AX429" s="71"/>
      <c r="AY429" s="58"/>
      <c r="AZ429" s="58"/>
      <c r="BA429" s="58"/>
      <c r="BB429" s="58">
        <f t="shared" si="46"/>
        <v>1</v>
      </c>
      <c r="BC429" s="58">
        <f t="shared" si="47"/>
        <v>0.18587491350444635</v>
      </c>
      <c r="BD429" s="58" t="e">
        <f t="shared" si="48"/>
        <v>#N/A</v>
      </c>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c r="CB429" s="58"/>
      <c r="CC429" s="58"/>
      <c r="CD429" s="58"/>
      <c r="CE429" s="58"/>
      <c r="CF429" s="58"/>
      <c r="CG429" s="58"/>
      <c r="CH429" s="58"/>
      <c r="CI429" s="58"/>
      <c r="CJ429" s="58"/>
      <c r="CK429" s="58"/>
      <c r="CL429" s="58"/>
      <c r="CM429" s="58"/>
      <c r="CN429" s="58"/>
      <c r="CO429" s="58"/>
      <c r="CP429" s="58"/>
      <c r="CQ429" s="58"/>
      <c r="CR429" s="58"/>
      <c r="CS429" s="58"/>
      <c r="CT429" s="58"/>
      <c r="CU429" s="58"/>
      <c r="CV429" s="58"/>
      <c r="CW429" s="58"/>
      <c r="CX429" s="58"/>
      <c r="CY429" s="58"/>
      <c r="CZ429" s="58"/>
      <c r="DA429" s="58"/>
      <c r="DB429" s="58"/>
      <c r="DC429" s="58"/>
      <c r="DD429" s="58"/>
      <c r="DE429" s="58"/>
      <c r="DF429" s="58"/>
      <c r="DG429" s="58"/>
      <c r="DH429" s="58"/>
      <c r="DI429" s="58"/>
      <c r="DJ429" s="58"/>
      <c r="DK429" s="58"/>
      <c r="DL429" s="58"/>
      <c r="DM429" s="58"/>
      <c r="DN429" s="58"/>
      <c r="DO429" s="58"/>
      <c r="DP429" s="58"/>
      <c r="DQ429" s="58"/>
      <c r="DR429" s="58"/>
      <c r="DS429" s="58"/>
      <c r="DT429" s="58"/>
      <c r="DU429" s="58"/>
      <c r="DV429" s="58"/>
      <c r="DW429" s="58"/>
      <c r="DX429" s="58"/>
      <c r="DY429" s="58"/>
      <c r="DZ429" s="58"/>
      <c r="EA429" s="58"/>
      <c r="EB429" s="58"/>
      <c r="EC429" s="58"/>
      <c r="ED429" s="58"/>
      <c r="EE429" s="58"/>
      <c r="EF429" s="58"/>
      <c r="EG429" s="58"/>
      <c r="EH429" s="58"/>
      <c r="EI429" s="58"/>
      <c r="EJ429" s="58"/>
      <c r="EK429" s="58"/>
      <c r="EL429" s="58"/>
      <c r="EM429" s="58"/>
      <c r="EN429" s="58"/>
    </row>
    <row r="430" spans="1:144" outlineLevel="1" x14ac:dyDescent="0.2">
      <c r="A430" s="16">
        <v>239</v>
      </c>
      <c r="B430" s="16">
        <v>0</v>
      </c>
      <c r="C430" s="1">
        <v>1.4374966607103588E-6</v>
      </c>
      <c r="D430" s="1">
        <f t="shared" si="40"/>
        <v>-1.4374966607103588E-6</v>
      </c>
      <c r="E430" s="1">
        <f t="shared" si="41"/>
        <v>2.874995387926789E-6</v>
      </c>
      <c r="F430" s="1">
        <f t="shared" si="42"/>
        <v>-1.6955811357545793E-3</v>
      </c>
      <c r="G430" s="1">
        <f t="shared" si="43"/>
        <v>-1.1989573499962285E-3</v>
      </c>
      <c r="H430" s="1">
        <v>1.6706175402781491E-5</v>
      </c>
      <c r="I430" s="1">
        <f t="shared" si="44"/>
        <v>2.4015507083648157E-11</v>
      </c>
      <c r="J430" s="1">
        <f t="shared" si="45"/>
        <v>-1.1989673651176091E-3</v>
      </c>
      <c r="AQ430" s="58"/>
      <c r="AR430" s="58"/>
      <c r="AS430" s="58"/>
      <c r="AT430" s="58"/>
      <c r="AU430" s="58"/>
      <c r="AV430" s="58"/>
      <c r="AW430" s="58"/>
      <c r="AX430" s="71"/>
      <c r="AY430" s="58"/>
      <c r="AZ430" s="58"/>
      <c r="BA430" s="58"/>
      <c r="BB430" s="58">
        <f t="shared" si="46"/>
        <v>1</v>
      </c>
      <c r="BC430" s="58">
        <f t="shared" si="47"/>
        <v>1.4374966607103588E-6</v>
      </c>
      <c r="BD430" s="58" t="e">
        <f t="shared" si="48"/>
        <v>#N/A</v>
      </c>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c r="CB430" s="58"/>
      <c r="CC430" s="58"/>
      <c r="CD430" s="58"/>
      <c r="CE430" s="58"/>
      <c r="CF430" s="58"/>
      <c r="CG430" s="58"/>
      <c r="CH430" s="58"/>
      <c r="CI430" s="58"/>
      <c r="CJ430" s="58"/>
      <c r="CK430" s="58"/>
      <c r="CL430" s="58"/>
      <c r="CM430" s="58"/>
      <c r="CN430" s="58"/>
      <c r="CO430" s="58"/>
      <c r="CP430" s="58"/>
      <c r="CQ430" s="58"/>
      <c r="CR430" s="58"/>
      <c r="CS430" s="58"/>
      <c r="CT430" s="58"/>
      <c r="CU430" s="58"/>
      <c r="CV430" s="58"/>
      <c r="CW430" s="58"/>
      <c r="CX430" s="58"/>
      <c r="CY430" s="58"/>
      <c r="CZ430" s="58"/>
      <c r="DA430" s="58"/>
      <c r="DB430" s="58"/>
      <c r="DC430" s="58"/>
      <c r="DD430" s="58"/>
      <c r="DE430" s="58"/>
      <c r="DF430" s="58"/>
      <c r="DG430" s="58"/>
      <c r="DH430" s="58"/>
      <c r="DI430" s="58"/>
      <c r="DJ430" s="58"/>
      <c r="DK430" s="58"/>
      <c r="DL430" s="58"/>
      <c r="DM430" s="58"/>
      <c r="DN430" s="58"/>
      <c r="DO430" s="58"/>
      <c r="DP430" s="58"/>
      <c r="DQ430" s="58"/>
      <c r="DR430" s="58"/>
      <c r="DS430" s="58"/>
      <c r="DT430" s="58"/>
      <c r="DU430" s="58"/>
      <c r="DV430" s="58"/>
      <c r="DW430" s="58"/>
      <c r="DX430" s="58"/>
      <c r="DY430" s="58"/>
      <c r="DZ430" s="58"/>
      <c r="EA430" s="58"/>
      <c r="EB430" s="58"/>
      <c r="EC430" s="58"/>
      <c r="ED430" s="58"/>
      <c r="EE430" s="58"/>
      <c r="EF430" s="58"/>
      <c r="EG430" s="58"/>
      <c r="EH430" s="58"/>
      <c r="EI430" s="58"/>
      <c r="EJ430" s="58"/>
      <c r="EK430" s="58"/>
      <c r="EL430" s="58"/>
      <c r="EM430" s="58"/>
      <c r="EN430" s="58"/>
    </row>
    <row r="431" spans="1:144" outlineLevel="1" x14ac:dyDescent="0.2">
      <c r="A431" s="16">
        <v>240</v>
      </c>
      <c r="B431" s="16">
        <v>0</v>
      </c>
      <c r="C431" s="1">
        <v>2.7795950701820485E-7</v>
      </c>
      <c r="D431" s="1">
        <f t="shared" si="40"/>
        <v>-2.7795950701820485E-7</v>
      </c>
      <c r="E431" s="1">
        <f t="shared" si="41"/>
        <v>5.5591909121523219E-7</v>
      </c>
      <c r="F431" s="1">
        <f t="shared" si="42"/>
        <v>-7.4559981975268219E-4</v>
      </c>
      <c r="G431" s="1">
        <f t="shared" si="43"/>
        <v>-5.2721872527416341E-4</v>
      </c>
      <c r="H431" s="1">
        <v>4.259997181604057E-6</v>
      </c>
      <c r="I431" s="1">
        <f t="shared" si="44"/>
        <v>1.1841120899455818E-12</v>
      </c>
      <c r="J431" s="1">
        <f t="shared" si="45"/>
        <v>-5.2721984825289316E-4</v>
      </c>
      <c r="AQ431" s="58"/>
      <c r="AR431" s="58"/>
      <c r="AS431" s="58"/>
      <c r="AT431" s="58"/>
      <c r="AU431" s="58"/>
      <c r="AV431" s="58"/>
      <c r="AW431" s="58"/>
      <c r="AX431" s="71"/>
      <c r="AY431" s="58"/>
      <c r="AZ431" s="58"/>
      <c r="BA431" s="58"/>
      <c r="BB431" s="58">
        <f t="shared" si="46"/>
        <v>1</v>
      </c>
      <c r="BC431" s="58">
        <f t="shared" si="47"/>
        <v>2.7795950701820485E-7</v>
      </c>
      <c r="BD431" s="58" t="e">
        <f t="shared" si="48"/>
        <v>#N/A</v>
      </c>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c r="CB431" s="58"/>
      <c r="CC431" s="58"/>
      <c r="CD431" s="58"/>
      <c r="CE431" s="58"/>
      <c r="CF431" s="58"/>
      <c r="CG431" s="58"/>
      <c r="CH431" s="58"/>
      <c r="CI431" s="58"/>
      <c r="CJ431" s="58"/>
      <c r="CK431" s="58"/>
      <c r="CL431" s="58"/>
      <c r="CM431" s="58"/>
      <c r="CN431" s="58"/>
      <c r="CO431" s="58"/>
      <c r="CP431" s="58"/>
      <c r="CQ431" s="58"/>
      <c r="CR431" s="58"/>
      <c r="CS431" s="58"/>
      <c r="CT431" s="58"/>
      <c r="CU431" s="58"/>
      <c r="CV431" s="58"/>
      <c r="CW431" s="58"/>
      <c r="CX431" s="58"/>
      <c r="CY431" s="58"/>
      <c r="CZ431" s="58"/>
      <c r="DA431" s="58"/>
      <c r="DB431" s="58"/>
      <c r="DC431" s="58"/>
      <c r="DD431" s="58"/>
      <c r="DE431" s="58"/>
      <c r="DF431" s="58"/>
      <c r="DG431" s="58"/>
      <c r="DH431" s="58"/>
      <c r="DI431" s="58"/>
      <c r="DJ431" s="58"/>
      <c r="DK431" s="58"/>
      <c r="DL431" s="58"/>
      <c r="DM431" s="58"/>
      <c r="DN431" s="58"/>
      <c r="DO431" s="58"/>
      <c r="DP431" s="58"/>
      <c r="DQ431" s="58"/>
      <c r="DR431" s="58"/>
      <c r="DS431" s="58"/>
      <c r="DT431" s="58"/>
      <c r="DU431" s="58"/>
      <c r="DV431" s="58"/>
      <c r="DW431" s="58"/>
      <c r="DX431" s="58"/>
      <c r="DY431" s="58"/>
      <c r="DZ431" s="58"/>
      <c r="EA431" s="58"/>
      <c r="EB431" s="58"/>
      <c r="EC431" s="58"/>
      <c r="ED431" s="58"/>
      <c r="EE431" s="58"/>
      <c r="EF431" s="58"/>
      <c r="EG431" s="58"/>
      <c r="EH431" s="58"/>
      <c r="EI431" s="58"/>
      <c r="EJ431" s="58"/>
      <c r="EK431" s="58"/>
      <c r="EL431" s="58"/>
      <c r="EM431" s="58"/>
      <c r="EN431" s="58"/>
    </row>
    <row r="432" spans="1:144" outlineLevel="1" x14ac:dyDescent="0.2">
      <c r="A432" s="16">
        <v>241</v>
      </c>
      <c r="B432" s="16">
        <v>0</v>
      </c>
      <c r="C432" s="1">
        <v>2.7954110018698714E-5</v>
      </c>
      <c r="D432" s="1">
        <f t="shared" si="40"/>
        <v>-2.7954110018698714E-5</v>
      </c>
      <c r="E432" s="1">
        <f t="shared" si="41"/>
        <v>5.5909001484168863E-5</v>
      </c>
      <c r="F432" s="1">
        <f t="shared" si="42"/>
        <v>-7.4772322074527593E-3</v>
      </c>
      <c r="G432" s="1">
        <f t="shared" si="43"/>
        <v>-5.2872385488845217E-3</v>
      </c>
      <c r="H432" s="1">
        <v>2.440619368119048E-4</v>
      </c>
      <c r="I432" s="1">
        <f t="shared" si="44"/>
        <v>6.8243905301910931E-9</v>
      </c>
      <c r="J432" s="1">
        <f t="shared" si="45"/>
        <v>-5.2878838738516848E-3</v>
      </c>
      <c r="AQ432" s="58"/>
      <c r="AR432" s="58"/>
      <c r="AS432" s="58"/>
      <c r="AT432" s="58"/>
      <c r="AU432" s="58"/>
      <c r="AV432" s="58"/>
      <c r="AW432" s="58"/>
      <c r="AX432" s="71"/>
      <c r="AY432" s="58"/>
      <c r="AZ432" s="58"/>
      <c r="BA432" s="58"/>
      <c r="BB432" s="58">
        <f t="shared" si="46"/>
        <v>1</v>
      </c>
      <c r="BC432" s="58">
        <f t="shared" si="47"/>
        <v>2.7954110018698714E-5</v>
      </c>
      <c r="BD432" s="58" t="e">
        <f t="shared" si="48"/>
        <v>#N/A</v>
      </c>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c r="CB432" s="58"/>
      <c r="CC432" s="58"/>
      <c r="CD432" s="58"/>
      <c r="CE432" s="58"/>
      <c r="CF432" s="58"/>
      <c r="CG432" s="58"/>
      <c r="CH432" s="58"/>
      <c r="CI432" s="58"/>
      <c r="CJ432" s="58"/>
      <c r="CK432" s="58"/>
      <c r="CL432" s="58"/>
      <c r="CM432" s="58"/>
      <c r="CN432" s="58"/>
      <c r="CO432" s="58"/>
      <c r="CP432" s="58"/>
      <c r="CQ432" s="58"/>
      <c r="CR432" s="58"/>
      <c r="CS432" s="58"/>
      <c r="CT432" s="58"/>
      <c r="CU432" s="58"/>
      <c r="CV432" s="58"/>
      <c r="CW432" s="58"/>
      <c r="CX432" s="58"/>
      <c r="CY432" s="58"/>
      <c r="CZ432" s="58"/>
      <c r="DA432" s="58"/>
      <c r="DB432" s="58"/>
      <c r="DC432" s="58"/>
      <c r="DD432" s="58"/>
      <c r="DE432" s="58"/>
      <c r="DF432" s="58"/>
      <c r="DG432" s="58"/>
      <c r="DH432" s="58"/>
      <c r="DI432" s="58"/>
      <c r="DJ432" s="58"/>
      <c r="DK432" s="58"/>
      <c r="DL432" s="58"/>
      <c r="DM432" s="58"/>
      <c r="DN432" s="58"/>
      <c r="DO432" s="58"/>
      <c r="DP432" s="58"/>
      <c r="DQ432" s="58"/>
      <c r="DR432" s="58"/>
      <c r="DS432" s="58"/>
      <c r="DT432" s="58"/>
      <c r="DU432" s="58"/>
      <c r="DV432" s="58"/>
      <c r="DW432" s="58"/>
      <c r="DX432" s="58"/>
      <c r="DY432" s="58"/>
      <c r="DZ432" s="58"/>
      <c r="EA432" s="58"/>
      <c r="EB432" s="58"/>
      <c r="EC432" s="58"/>
      <c r="ED432" s="58"/>
      <c r="EE432" s="58"/>
      <c r="EF432" s="58"/>
      <c r="EG432" s="58"/>
      <c r="EH432" s="58"/>
      <c r="EI432" s="58"/>
      <c r="EJ432" s="58"/>
      <c r="EK432" s="58"/>
      <c r="EL432" s="58"/>
      <c r="EM432" s="58"/>
      <c r="EN432" s="58"/>
    </row>
    <row r="433" spans="1:144" outlineLevel="1" x14ac:dyDescent="0.2">
      <c r="A433" s="16">
        <v>242</v>
      </c>
      <c r="B433" s="16">
        <v>0</v>
      </c>
      <c r="C433" s="1">
        <v>7.688712237612177E-6</v>
      </c>
      <c r="D433" s="1">
        <f t="shared" si="40"/>
        <v>-7.688712237612177E-6</v>
      </c>
      <c r="E433" s="1">
        <f t="shared" si="41"/>
        <v>1.537748359207004E-5</v>
      </c>
      <c r="F433" s="1">
        <f t="shared" si="42"/>
        <v>-3.921413468644953E-3</v>
      </c>
      <c r="G433" s="1">
        <f t="shared" si="43"/>
        <v>-2.7728633854488005E-3</v>
      </c>
      <c r="H433" s="1">
        <v>8.6623461534904831E-5</v>
      </c>
      <c r="I433" s="1">
        <f t="shared" si="44"/>
        <v>6.6608568831330599E-10</v>
      </c>
      <c r="J433" s="1">
        <f t="shared" si="45"/>
        <v>-2.7729834907642159E-3</v>
      </c>
      <c r="AQ433" s="58"/>
      <c r="AR433" s="58"/>
      <c r="AS433" s="58"/>
      <c r="AT433" s="58"/>
      <c r="AU433" s="58"/>
      <c r="AV433" s="58"/>
      <c r="AW433" s="58"/>
      <c r="AX433" s="71"/>
      <c r="AY433" s="58"/>
      <c r="AZ433" s="58"/>
      <c r="BA433" s="58"/>
      <c r="BB433" s="58">
        <f t="shared" si="46"/>
        <v>1</v>
      </c>
      <c r="BC433" s="58">
        <f t="shared" si="47"/>
        <v>7.688712237612177E-6</v>
      </c>
      <c r="BD433" s="58" t="e">
        <f t="shared" si="48"/>
        <v>#N/A</v>
      </c>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c r="CB433" s="58"/>
      <c r="CC433" s="58"/>
      <c r="CD433" s="58"/>
      <c r="CE433" s="58"/>
      <c r="CF433" s="58"/>
      <c r="CG433" s="58"/>
      <c r="CH433" s="58"/>
      <c r="CI433" s="58"/>
      <c r="CJ433" s="58"/>
      <c r="CK433" s="58"/>
      <c r="CL433" s="58"/>
      <c r="CM433" s="58"/>
      <c r="CN433" s="58"/>
      <c r="CO433" s="58"/>
      <c r="CP433" s="58"/>
      <c r="CQ433" s="58"/>
      <c r="CR433" s="58"/>
      <c r="CS433" s="58"/>
      <c r="CT433" s="58"/>
      <c r="CU433" s="58"/>
      <c r="CV433" s="58"/>
      <c r="CW433" s="58"/>
      <c r="CX433" s="58"/>
      <c r="CY433" s="58"/>
      <c r="CZ433" s="58"/>
      <c r="DA433" s="58"/>
      <c r="DB433" s="58"/>
      <c r="DC433" s="58"/>
      <c r="DD433" s="58"/>
      <c r="DE433" s="58"/>
      <c r="DF433" s="58"/>
      <c r="DG433" s="58"/>
      <c r="DH433" s="58"/>
      <c r="DI433" s="58"/>
      <c r="DJ433" s="58"/>
      <c r="DK433" s="58"/>
      <c r="DL433" s="58"/>
      <c r="DM433" s="58"/>
      <c r="DN433" s="58"/>
      <c r="DO433" s="58"/>
      <c r="DP433" s="58"/>
      <c r="DQ433" s="58"/>
      <c r="DR433" s="58"/>
      <c r="DS433" s="58"/>
      <c r="DT433" s="58"/>
      <c r="DU433" s="58"/>
      <c r="DV433" s="58"/>
      <c r="DW433" s="58"/>
      <c r="DX433" s="58"/>
      <c r="DY433" s="58"/>
      <c r="DZ433" s="58"/>
      <c r="EA433" s="58"/>
      <c r="EB433" s="58"/>
      <c r="EC433" s="58"/>
      <c r="ED433" s="58"/>
      <c r="EE433" s="58"/>
      <c r="EF433" s="58"/>
      <c r="EG433" s="58"/>
      <c r="EH433" s="58"/>
      <c r="EI433" s="58"/>
      <c r="EJ433" s="58"/>
      <c r="EK433" s="58"/>
      <c r="EL433" s="58"/>
      <c r="EM433" s="58"/>
      <c r="EN433" s="58"/>
    </row>
    <row r="434" spans="1:144" outlineLevel="1" x14ac:dyDescent="0.2">
      <c r="A434" s="16">
        <v>243</v>
      </c>
      <c r="B434" s="16">
        <v>0</v>
      </c>
      <c r="C434" s="1">
        <v>1.4351094935274875E-3</v>
      </c>
      <c r="D434" s="1">
        <f t="shared" si="40"/>
        <v>-1.4351094935274875E-3</v>
      </c>
      <c r="E434" s="1">
        <f t="shared" si="41"/>
        <v>2.8722804988794795E-3</v>
      </c>
      <c r="F434" s="1">
        <f t="shared" si="42"/>
        <v>-5.3593660995303161E-2</v>
      </c>
      <c r="G434" s="1">
        <f t="shared" si="43"/>
        <v>-3.7910051341274134E-2</v>
      </c>
      <c r="H434" s="1">
        <v>4.4296238129020562E-3</v>
      </c>
      <c r="I434" s="1">
        <f t="shared" si="44"/>
        <v>6.3944563180682188E-6</v>
      </c>
      <c r="J434" s="1">
        <f t="shared" si="45"/>
        <v>-3.7994294953533604E-2</v>
      </c>
      <c r="AQ434" s="58"/>
      <c r="AR434" s="58"/>
      <c r="AS434" s="58"/>
      <c r="AT434" s="58"/>
      <c r="AU434" s="58"/>
      <c r="AV434" s="58"/>
      <c r="AW434" s="58"/>
      <c r="AX434" s="71"/>
      <c r="AY434" s="58"/>
      <c r="AZ434" s="58"/>
      <c r="BA434" s="58"/>
      <c r="BB434" s="58">
        <f t="shared" si="46"/>
        <v>1</v>
      </c>
      <c r="BC434" s="58">
        <f t="shared" si="47"/>
        <v>1.4351094935274875E-3</v>
      </c>
      <c r="BD434" s="58" t="e">
        <f t="shared" si="48"/>
        <v>#N/A</v>
      </c>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c r="CB434" s="58"/>
      <c r="CC434" s="58"/>
      <c r="CD434" s="58"/>
      <c r="CE434" s="58"/>
      <c r="CF434" s="58"/>
      <c r="CG434" s="58"/>
      <c r="CH434" s="58"/>
      <c r="CI434" s="58"/>
      <c r="CJ434" s="58"/>
      <c r="CK434" s="58"/>
      <c r="CL434" s="58"/>
      <c r="CM434" s="58"/>
      <c r="CN434" s="58"/>
      <c r="CO434" s="58"/>
      <c r="CP434" s="58"/>
      <c r="CQ434" s="58"/>
      <c r="CR434" s="58"/>
      <c r="CS434" s="58"/>
      <c r="CT434" s="58"/>
      <c r="CU434" s="58"/>
      <c r="CV434" s="58"/>
      <c r="CW434" s="58"/>
      <c r="CX434" s="58"/>
      <c r="CY434" s="58"/>
      <c r="CZ434" s="58"/>
      <c r="DA434" s="58"/>
      <c r="DB434" s="58"/>
      <c r="DC434" s="58"/>
      <c r="DD434" s="58"/>
      <c r="DE434" s="58"/>
      <c r="DF434" s="58"/>
      <c r="DG434" s="58"/>
      <c r="DH434" s="58"/>
      <c r="DI434" s="58"/>
      <c r="DJ434" s="58"/>
      <c r="DK434" s="58"/>
      <c r="DL434" s="58"/>
      <c r="DM434" s="58"/>
      <c r="DN434" s="58"/>
      <c r="DO434" s="58"/>
      <c r="DP434" s="58"/>
      <c r="DQ434" s="58"/>
      <c r="DR434" s="58"/>
      <c r="DS434" s="58"/>
      <c r="DT434" s="58"/>
      <c r="DU434" s="58"/>
      <c r="DV434" s="58"/>
      <c r="DW434" s="58"/>
      <c r="DX434" s="58"/>
      <c r="DY434" s="58"/>
      <c r="DZ434" s="58"/>
      <c r="EA434" s="58"/>
      <c r="EB434" s="58"/>
      <c r="EC434" s="58"/>
      <c r="ED434" s="58"/>
      <c r="EE434" s="58"/>
      <c r="EF434" s="58"/>
      <c r="EG434" s="58"/>
      <c r="EH434" s="58"/>
      <c r="EI434" s="58"/>
      <c r="EJ434" s="58"/>
      <c r="EK434" s="58"/>
      <c r="EL434" s="58"/>
      <c r="EM434" s="58"/>
      <c r="EN434" s="58"/>
    </row>
    <row r="435" spans="1:144" outlineLevel="1" x14ac:dyDescent="0.2">
      <c r="A435" s="16">
        <v>244</v>
      </c>
      <c r="B435" s="16">
        <v>0</v>
      </c>
      <c r="C435" s="1">
        <v>1.320056038421295E-3</v>
      </c>
      <c r="D435" s="1">
        <f t="shared" si="40"/>
        <v>-1.320056038421295E-3</v>
      </c>
      <c r="E435" s="1">
        <f t="shared" si="41"/>
        <v>2.6418561598144721E-3</v>
      </c>
      <c r="F435" s="1">
        <f t="shared" si="42"/>
        <v>-5.1398989871538063E-2</v>
      </c>
      <c r="G435" s="1">
        <f t="shared" si="43"/>
        <v>-3.6356579730047363E-2</v>
      </c>
      <c r="H435" s="1">
        <v>4.2367397311956064E-3</v>
      </c>
      <c r="I435" s="1">
        <f t="shared" si="44"/>
        <v>5.6239535735345039E-6</v>
      </c>
      <c r="J435" s="1">
        <f t="shared" si="45"/>
        <v>-3.6433842004938558E-2</v>
      </c>
      <c r="AQ435" s="58"/>
      <c r="AR435" s="58"/>
      <c r="AS435" s="58"/>
      <c r="AT435" s="58"/>
      <c r="AU435" s="58"/>
      <c r="AV435" s="58"/>
      <c r="AW435" s="58"/>
      <c r="AX435" s="71"/>
      <c r="AY435" s="58"/>
      <c r="AZ435" s="58"/>
      <c r="BA435" s="58"/>
      <c r="BB435" s="58">
        <f t="shared" si="46"/>
        <v>1</v>
      </c>
      <c r="BC435" s="58">
        <f t="shared" si="47"/>
        <v>1.320056038421295E-3</v>
      </c>
      <c r="BD435" s="58" t="e">
        <f t="shared" si="48"/>
        <v>#N/A</v>
      </c>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c r="CB435" s="58"/>
      <c r="CC435" s="58"/>
      <c r="CD435" s="58"/>
      <c r="CE435" s="58"/>
      <c r="CF435" s="58"/>
      <c r="CG435" s="58"/>
      <c r="CH435" s="58"/>
      <c r="CI435" s="58"/>
      <c r="CJ435" s="58"/>
      <c r="CK435" s="58"/>
      <c r="CL435" s="58"/>
      <c r="CM435" s="58"/>
      <c r="CN435" s="58"/>
      <c r="CO435" s="58"/>
      <c r="CP435" s="58"/>
      <c r="CQ435" s="58"/>
      <c r="CR435" s="58"/>
      <c r="CS435" s="58"/>
      <c r="CT435" s="58"/>
      <c r="CU435" s="58"/>
      <c r="CV435" s="58"/>
      <c r="CW435" s="58"/>
      <c r="CX435" s="58"/>
      <c r="CY435" s="58"/>
      <c r="CZ435" s="58"/>
      <c r="DA435" s="58"/>
      <c r="DB435" s="58"/>
      <c r="DC435" s="58"/>
      <c r="DD435" s="58"/>
      <c r="DE435" s="58"/>
      <c r="DF435" s="58"/>
      <c r="DG435" s="58"/>
      <c r="DH435" s="58"/>
      <c r="DI435" s="58"/>
      <c r="DJ435" s="58"/>
      <c r="DK435" s="58"/>
      <c r="DL435" s="58"/>
      <c r="DM435" s="58"/>
      <c r="DN435" s="58"/>
      <c r="DO435" s="58"/>
      <c r="DP435" s="58"/>
      <c r="DQ435" s="58"/>
      <c r="DR435" s="58"/>
      <c r="DS435" s="58"/>
      <c r="DT435" s="58"/>
      <c r="DU435" s="58"/>
      <c r="DV435" s="58"/>
      <c r="DW435" s="58"/>
      <c r="DX435" s="58"/>
      <c r="DY435" s="58"/>
      <c r="DZ435" s="58"/>
      <c r="EA435" s="58"/>
      <c r="EB435" s="58"/>
      <c r="EC435" s="58"/>
      <c r="ED435" s="58"/>
      <c r="EE435" s="58"/>
      <c r="EF435" s="58"/>
      <c r="EG435" s="58"/>
      <c r="EH435" s="58"/>
      <c r="EI435" s="58"/>
      <c r="EJ435" s="58"/>
      <c r="EK435" s="58"/>
      <c r="EL435" s="58"/>
      <c r="EM435" s="58"/>
      <c r="EN435" s="58"/>
    </row>
    <row r="436" spans="1:144" outlineLevel="1" x14ac:dyDescent="0.2">
      <c r="A436" s="16">
        <v>245</v>
      </c>
      <c r="B436" s="16">
        <v>0</v>
      </c>
      <c r="C436" s="1">
        <v>3.2887143167708744E-7</v>
      </c>
      <c r="D436" s="1">
        <f t="shared" si="40"/>
        <v>-3.2887143167708744E-7</v>
      </c>
      <c r="E436" s="1">
        <f t="shared" si="41"/>
        <v>6.5774297140088311E-7</v>
      </c>
      <c r="F436" s="1">
        <f t="shared" si="42"/>
        <v>-8.1101354575671735E-4</v>
      </c>
      <c r="G436" s="1">
        <f t="shared" si="43"/>
        <v>-5.7347322503630601E-4</v>
      </c>
      <c r="H436" s="1">
        <v>5.3510800330324865E-6</v>
      </c>
      <c r="I436" s="1">
        <f t="shared" si="44"/>
        <v>1.7598273472128923E-12</v>
      </c>
      <c r="J436" s="1">
        <f t="shared" si="45"/>
        <v>-5.7347475939302582E-4</v>
      </c>
      <c r="AQ436" s="58"/>
      <c r="AR436" s="58"/>
      <c r="AS436" s="58"/>
      <c r="AT436" s="58"/>
      <c r="AU436" s="58"/>
      <c r="AV436" s="58"/>
      <c r="AW436" s="58"/>
      <c r="AX436" s="71"/>
      <c r="AY436" s="58"/>
      <c r="AZ436" s="58"/>
      <c r="BA436" s="58"/>
      <c r="BB436" s="58">
        <f t="shared" si="46"/>
        <v>1</v>
      </c>
      <c r="BC436" s="58">
        <f t="shared" si="47"/>
        <v>3.2887143167708744E-7</v>
      </c>
      <c r="BD436" s="58" t="e">
        <f t="shared" si="48"/>
        <v>#N/A</v>
      </c>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c r="CB436" s="58"/>
      <c r="CC436" s="58"/>
      <c r="CD436" s="58"/>
      <c r="CE436" s="58"/>
      <c r="CF436" s="58"/>
      <c r="CG436" s="58"/>
      <c r="CH436" s="58"/>
      <c r="CI436" s="58"/>
      <c r="CJ436" s="58"/>
      <c r="CK436" s="58"/>
      <c r="CL436" s="58"/>
      <c r="CM436" s="58"/>
      <c r="CN436" s="58"/>
      <c r="CO436" s="58"/>
      <c r="CP436" s="58"/>
      <c r="CQ436" s="58"/>
      <c r="CR436" s="58"/>
      <c r="CS436" s="58"/>
      <c r="CT436" s="58"/>
      <c r="CU436" s="58"/>
      <c r="CV436" s="58"/>
      <c r="CW436" s="58"/>
      <c r="CX436" s="58"/>
      <c r="CY436" s="58"/>
      <c r="CZ436" s="58"/>
      <c r="DA436" s="58"/>
      <c r="DB436" s="58"/>
      <c r="DC436" s="58"/>
      <c r="DD436" s="58"/>
      <c r="DE436" s="58"/>
      <c r="DF436" s="58"/>
      <c r="DG436" s="58"/>
      <c r="DH436" s="58"/>
      <c r="DI436" s="58"/>
      <c r="DJ436" s="58"/>
      <c r="DK436" s="58"/>
      <c r="DL436" s="58"/>
      <c r="DM436" s="58"/>
      <c r="DN436" s="58"/>
      <c r="DO436" s="58"/>
      <c r="DP436" s="58"/>
      <c r="DQ436" s="58"/>
      <c r="DR436" s="58"/>
      <c r="DS436" s="58"/>
      <c r="DT436" s="58"/>
      <c r="DU436" s="58"/>
      <c r="DV436" s="58"/>
      <c r="DW436" s="58"/>
      <c r="DX436" s="58"/>
      <c r="DY436" s="58"/>
      <c r="DZ436" s="58"/>
      <c r="EA436" s="58"/>
      <c r="EB436" s="58"/>
      <c r="EC436" s="58"/>
      <c r="ED436" s="58"/>
      <c r="EE436" s="58"/>
      <c r="EF436" s="58"/>
      <c r="EG436" s="58"/>
      <c r="EH436" s="58"/>
      <c r="EI436" s="58"/>
      <c r="EJ436" s="58"/>
      <c r="EK436" s="58"/>
      <c r="EL436" s="58"/>
      <c r="EM436" s="58"/>
      <c r="EN436" s="58"/>
    </row>
    <row r="437" spans="1:144" outlineLevel="1" x14ac:dyDescent="0.2">
      <c r="A437" s="16">
        <v>246</v>
      </c>
      <c r="B437" s="16">
        <v>0</v>
      </c>
      <c r="C437" s="1">
        <v>0.60674483571968063</v>
      </c>
      <c r="D437" s="1">
        <f t="shared" si="40"/>
        <v>-0.60674483571968063</v>
      </c>
      <c r="E437" s="1">
        <f t="shared" si="41"/>
        <v>1.8665932096429469</v>
      </c>
      <c r="F437" s="1">
        <f t="shared" si="42"/>
        <v>-1.3662332193454187</v>
      </c>
      <c r="G437" s="1">
        <f t="shared" si="43"/>
        <v>-1.2421264991775951</v>
      </c>
      <c r="H437" s="1">
        <v>0.27119023452745289</v>
      </c>
      <c r="I437" s="1">
        <f t="shared" si="44"/>
        <v>0.57410524881008451</v>
      </c>
      <c r="J437" s="1">
        <f t="shared" si="45"/>
        <v>-1.4549857349023299</v>
      </c>
      <c r="AQ437" s="58"/>
      <c r="AR437" s="58"/>
      <c r="AS437" s="58"/>
      <c r="AT437" s="58"/>
      <c r="AU437" s="58"/>
      <c r="AV437" s="58"/>
      <c r="AW437" s="58"/>
      <c r="AX437" s="71"/>
      <c r="AY437" s="58"/>
      <c r="AZ437" s="58"/>
      <c r="BA437" s="58"/>
      <c r="BB437" s="58">
        <f t="shared" si="46"/>
        <v>1</v>
      </c>
      <c r="BC437" s="58">
        <f t="shared" si="47"/>
        <v>0.60674483571968063</v>
      </c>
      <c r="BD437" s="58" t="e">
        <f t="shared" si="48"/>
        <v>#N/A</v>
      </c>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c r="CB437" s="58"/>
      <c r="CC437" s="58"/>
      <c r="CD437" s="58"/>
      <c r="CE437" s="58"/>
      <c r="CF437" s="58"/>
      <c r="CG437" s="58"/>
      <c r="CH437" s="58"/>
      <c r="CI437" s="58"/>
      <c r="CJ437" s="58"/>
      <c r="CK437" s="58"/>
      <c r="CL437" s="58"/>
      <c r="CM437" s="58"/>
      <c r="CN437" s="58"/>
      <c r="CO437" s="58"/>
      <c r="CP437" s="58"/>
      <c r="CQ437" s="58"/>
      <c r="CR437" s="58"/>
      <c r="CS437" s="58"/>
      <c r="CT437" s="58"/>
      <c r="CU437" s="58"/>
      <c r="CV437" s="58"/>
      <c r="CW437" s="58"/>
      <c r="CX437" s="58"/>
      <c r="CY437" s="58"/>
      <c r="CZ437" s="58"/>
      <c r="DA437" s="58"/>
      <c r="DB437" s="58"/>
      <c r="DC437" s="58"/>
      <c r="DD437" s="58"/>
      <c r="DE437" s="58"/>
      <c r="DF437" s="58"/>
      <c r="DG437" s="58"/>
      <c r="DH437" s="58"/>
      <c r="DI437" s="58"/>
      <c r="DJ437" s="58"/>
      <c r="DK437" s="58"/>
      <c r="DL437" s="58"/>
      <c r="DM437" s="58"/>
      <c r="DN437" s="58"/>
      <c r="DO437" s="58"/>
      <c r="DP437" s="58"/>
      <c r="DQ437" s="58"/>
      <c r="DR437" s="58"/>
      <c r="DS437" s="58"/>
      <c r="DT437" s="58"/>
      <c r="DU437" s="58"/>
      <c r="DV437" s="58"/>
      <c r="DW437" s="58"/>
      <c r="DX437" s="58"/>
      <c r="DY437" s="58"/>
      <c r="DZ437" s="58"/>
      <c r="EA437" s="58"/>
      <c r="EB437" s="58"/>
      <c r="EC437" s="58"/>
      <c r="ED437" s="58"/>
      <c r="EE437" s="58"/>
      <c r="EF437" s="58"/>
      <c r="EG437" s="58"/>
      <c r="EH437" s="58"/>
      <c r="EI437" s="58"/>
      <c r="EJ437" s="58"/>
      <c r="EK437" s="58"/>
      <c r="EL437" s="58"/>
      <c r="EM437" s="58"/>
      <c r="EN437" s="58"/>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1" xr:uid="{B5AA50B9-DA46-4BF2-8105-CE68D029CD73}">
      <formula1>0</formula1>
      <formula2>1</formula2>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7429" r:id="rId3" name="Spinner 21">
              <controlPr defaultSize="0" autoPict="0">
                <anchor moveWithCells="1" sizeWithCells="1">
                  <from>
                    <xdr:col>9</xdr:col>
                    <xdr:colOff>0</xdr:colOff>
                    <xdr:row>9</xdr:row>
                    <xdr:rowOff>0</xdr:rowOff>
                  </from>
                  <to>
                    <xdr:col>10</xdr:col>
                    <xdr:colOff>0</xdr:colOff>
                    <xdr:row>11</xdr:row>
                    <xdr:rowOff>114300</xdr:rowOff>
                  </to>
                </anchor>
              </controlPr>
            </control>
          </mc:Choice>
        </mc:AlternateContent>
        <mc:AlternateContent xmlns:mc="http://schemas.openxmlformats.org/markup-compatibility/2006">
          <mc:Choice Requires="x14">
            <control shapeId="17430" r:id="rId4" name="Spinner 22">
              <controlPr defaultSize="0" autoPict="0">
                <anchor moveWithCells="1" sizeWithCells="1">
                  <from>
                    <xdr:col>9</xdr:col>
                    <xdr:colOff>0</xdr:colOff>
                    <xdr:row>80</xdr:row>
                    <xdr:rowOff>0</xdr:rowOff>
                  </from>
                  <to>
                    <xdr:col>10</xdr:col>
                    <xdr:colOff>0</xdr:colOff>
                    <xdr:row>82</xdr:row>
                    <xdr:rowOff>121920</xdr:rowOff>
                  </to>
                </anchor>
              </controlPr>
            </control>
          </mc:Choice>
        </mc:AlternateContent>
        <mc:AlternateContent xmlns:mc="http://schemas.openxmlformats.org/markup-compatibility/2006">
          <mc:Choice Requires="x14">
            <control shapeId="17431" r:id="rId5" name="Spinner 23">
              <controlPr defaultSize="0" autoPict="0">
                <anchor moveWithCells="1" sizeWithCells="1">
                  <from>
                    <xdr:col>9</xdr:col>
                    <xdr:colOff>60960</xdr:colOff>
                    <xdr:row>47</xdr:row>
                    <xdr:rowOff>0</xdr:rowOff>
                  </from>
                  <to>
                    <xdr:col>10</xdr:col>
                    <xdr:colOff>60960</xdr:colOff>
                    <xdr:row>49</xdr:row>
                    <xdr:rowOff>121920</xdr:rowOff>
                  </to>
                </anchor>
              </controlPr>
            </control>
          </mc:Choice>
        </mc:AlternateContent>
        <mc:AlternateContent xmlns:mc="http://schemas.openxmlformats.org/markup-compatibility/2006">
          <mc:Choice Requires="x14">
            <control shapeId="17432" r:id="rId6" name="Spinner 24">
              <controlPr defaultSize="0" autoPict="0">
                <anchor moveWithCells="1" sizeWithCells="1">
                  <from>
                    <xdr:col>9</xdr:col>
                    <xdr:colOff>60960</xdr:colOff>
                    <xdr:row>65</xdr:row>
                    <xdr:rowOff>0</xdr:rowOff>
                  </from>
                  <to>
                    <xdr:col>10</xdr:col>
                    <xdr:colOff>60960</xdr:colOff>
                    <xdr:row>67</xdr:row>
                    <xdr:rowOff>121920</xdr:rowOff>
                  </to>
                </anchor>
              </controlPr>
            </control>
          </mc:Choice>
        </mc:AlternateContent>
        <mc:AlternateContent xmlns:mc="http://schemas.openxmlformats.org/markup-compatibility/2006">
          <mc:Choice Requires="x14">
            <control shapeId="17433" r:id="rId7" name="Spinner 25">
              <controlPr defaultSize="0" autoPict="0">
                <anchor moveWithCells="1" sizeWithCells="1">
                  <from>
                    <xdr:col>9</xdr:col>
                    <xdr:colOff>0</xdr:colOff>
                    <xdr:row>154</xdr:row>
                    <xdr:rowOff>0</xdr:rowOff>
                  </from>
                  <to>
                    <xdr:col>10</xdr:col>
                    <xdr:colOff>0</xdr:colOff>
                    <xdr:row>156</xdr:row>
                    <xdr:rowOff>121920</xdr:rowOff>
                  </to>
                </anchor>
              </controlPr>
            </control>
          </mc:Choice>
        </mc:AlternateContent>
        <mc:AlternateContent xmlns:mc="http://schemas.openxmlformats.org/markup-compatibility/2006">
          <mc:Choice Requires="x14">
            <control shapeId="17434" r:id="rId8" name="Spinner 26">
              <controlPr defaultSize="0" autoPict="0">
                <anchor moveWithCells="1" sizeWithCells="1">
                  <from>
                    <xdr:col>9</xdr:col>
                    <xdr:colOff>0</xdr:colOff>
                    <xdr:row>177</xdr:row>
                    <xdr:rowOff>0</xdr:rowOff>
                  </from>
                  <to>
                    <xdr:col>10</xdr:col>
                    <xdr:colOff>0</xdr:colOff>
                    <xdr:row>179</xdr:row>
                    <xdr:rowOff>121920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24598-355E-4516-8FBB-667D9F05D19E}">
  <dimension ref="A1:EN537"/>
  <sheetViews>
    <sheetView showGridLines="0" showRowColHeaders="0" zoomScaleNormal="100" workbookViewId="0">
      <selection activeCell="M18" sqref="M18"/>
    </sheetView>
  </sheetViews>
  <sheetFormatPr defaultRowHeight="10.199999999999999" outlineLevelRow="1" x14ac:dyDescent="0.2"/>
  <cols>
    <col min="1" max="1" width="15.77734375" style="1" customWidth="1"/>
    <col min="2" max="9" width="9.77734375" style="1" customWidth="1"/>
    <col min="10" max="16384" width="8.88671875" style="1"/>
  </cols>
  <sheetData>
    <row r="1" spans="1:144" x14ac:dyDescent="0.2">
      <c r="A1" s="2" t="s">
        <v>81</v>
      </c>
      <c r="B1" s="1" t="s">
        <v>301</v>
      </c>
      <c r="F1" s="3"/>
      <c r="M1" s="3" t="s">
        <v>251</v>
      </c>
      <c r="R1" s="3" t="s">
        <v>83</v>
      </c>
      <c r="Z1" s="75" t="s">
        <v>302</v>
      </c>
      <c r="BZ1" s="4" t="s">
        <v>302</v>
      </c>
    </row>
    <row r="2" spans="1:144" x14ac:dyDescent="0.2">
      <c r="A2" s="2" t="s">
        <v>85</v>
      </c>
      <c r="C2" s="1" t="s">
        <v>4</v>
      </c>
      <c r="G2" s="6" t="s">
        <v>86</v>
      </c>
      <c r="H2" s="7" t="s">
        <v>87</v>
      </c>
      <c r="I2" s="10" t="s">
        <v>88</v>
      </c>
    </row>
    <row r="3" spans="1:144" hidden="1" outlineLevel="1" x14ac:dyDescent="0.2">
      <c r="A3" s="2" t="s">
        <v>89</v>
      </c>
    </row>
    <row r="4" spans="1:144" hidden="1" outlineLevel="1" x14ac:dyDescent="0.2">
      <c r="A4" s="1" t="s">
        <v>303</v>
      </c>
    </row>
    <row r="5" spans="1:144" hidden="1" outlineLevel="1" x14ac:dyDescent="0.2">
      <c r="A5" s="2" t="s">
        <v>91</v>
      </c>
    </row>
    <row r="6" spans="1:144" hidden="1" outlineLevel="1" x14ac:dyDescent="0.2">
      <c r="A6" s="1" t="s">
        <v>92</v>
      </c>
    </row>
    <row r="7" spans="1:144" hidden="1" outlineLevel="1" x14ac:dyDescent="0.2">
      <c r="A7" s="1" t="s">
        <v>304</v>
      </c>
    </row>
    <row r="8" spans="1:144" collapsed="1" x14ac:dyDescent="0.2">
      <c r="A8" s="73"/>
      <c r="J8" s="3" t="s">
        <v>254</v>
      </c>
      <c r="K8" s="3" t="s">
        <v>323</v>
      </c>
    </row>
    <row r="9" spans="1:144" x14ac:dyDescent="0.2">
      <c r="A9" s="11" t="s">
        <v>305</v>
      </c>
      <c r="AQ9" s="58" t="s">
        <v>215</v>
      </c>
      <c r="AR9" s="58" t="s">
        <v>216</v>
      </c>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58"/>
      <c r="EI9" s="58"/>
      <c r="EJ9" s="58"/>
      <c r="EK9" s="58"/>
      <c r="EL9" s="58"/>
      <c r="EM9" s="58"/>
      <c r="EN9" s="58"/>
    </row>
    <row r="10" spans="1:144" ht="10.8" outlineLevel="1" thickBot="1" x14ac:dyDescent="0.25">
      <c r="A10" s="12"/>
      <c r="B10" s="13" t="s">
        <v>95</v>
      </c>
      <c r="C10" s="15" t="s">
        <v>96</v>
      </c>
      <c r="D10" s="15" t="s">
        <v>97</v>
      </c>
      <c r="E10" s="15" t="s">
        <v>98</v>
      </c>
      <c r="F10" s="15" t="s">
        <v>99</v>
      </c>
      <c r="G10" s="15" t="s">
        <v>100</v>
      </c>
      <c r="H10" s="15" t="s">
        <v>101</v>
      </c>
      <c r="I10" s="15" t="s">
        <v>102</v>
      </c>
      <c r="AQ10" s="58">
        <v>7</v>
      </c>
      <c r="AR10" s="58">
        <f>CHOOSE(AQ10,0,0.25,0.5,0.68,0.8,0.9,0.95,0.98,0.99,0.997,0.999)</f>
        <v>0.95</v>
      </c>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c r="EB10" s="58"/>
      <c r="EC10" s="58"/>
      <c r="ED10" s="58"/>
      <c r="EE10" s="58"/>
      <c r="EF10" s="58"/>
      <c r="EG10" s="58"/>
      <c r="EH10" s="58"/>
      <c r="EI10" s="58"/>
      <c r="EJ10" s="58"/>
      <c r="EK10" s="58"/>
      <c r="EL10" s="58"/>
      <c r="EM10" s="58"/>
      <c r="EN10" s="58"/>
    </row>
    <row r="11" spans="1:144" outlineLevel="1" x14ac:dyDescent="0.2">
      <c r="B11" s="17">
        <f xml:space="preserve"> 1 - $C$28 / $C$29</f>
        <v>0.73642749029040733</v>
      </c>
      <c r="C11" s="17">
        <f xml:space="preserve"> MAX(0,1 - ($C$28 + 2*($B$27+1))/$C$29)</f>
        <v>0.63616381914231979</v>
      </c>
      <c r="D11" s="18">
        <v>0.13546107128721618</v>
      </c>
      <c r="E11" s="18">
        <v>7.2254335260115612E-2</v>
      </c>
      <c r="F11" s="19">
        <v>346</v>
      </c>
      <c r="G11" s="19">
        <v>0</v>
      </c>
      <c r="H11" s="17">
        <f>_xlfn.NORM.S.INV(1-(1-I11)/2)</f>
        <v>1.9599639845400536</v>
      </c>
      <c r="I11" s="20">
        <f>$AR$10</f>
        <v>0.95</v>
      </c>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58"/>
      <c r="CM11" s="58"/>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58"/>
    </row>
    <row r="12" spans="1:144" x14ac:dyDescent="0.2">
      <c r="A12" s="73"/>
      <c r="AQ12" s="58"/>
      <c r="AR12" s="58"/>
      <c r="AS12" s="58"/>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58"/>
      <c r="CM12" s="58"/>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58"/>
      <c r="EN12" s="58"/>
    </row>
    <row r="13" spans="1:144" x14ac:dyDescent="0.2">
      <c r="A13" s="11" t="s">
        <v>306</v>
      </c>
      <c r="AQ13" s="58" t="s">
        <v>115</v>
      </c>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row>
    <row r="14" spans="1:144" ht="10.8" outlineLevel="1" thickBot="1" x14ac:dyDescent="0.25">
      <c r="A14" s="15" t="s">
        <v>104</v>
      </c>
      <c r="B14" s="15" t="s">
        <v>105</v>
      </c>
      <c r="C14" s="15" t="s">
        <v>106</v>
      </c>
      <c r="D14" s="15" t="s">
        <v>107</v>
      </c>
      <c r="E14" s="15" t="s">
        <v>108</v>
      </c>
      <c r="F14" s="15" t="str">
        <f>IF($I$11&gt;99%,("Lower"&amp;TEXT($I$11,"0.0%")),("Lower"&amp;TEXT($I$11,"0%")))</f>
        <v>Lower95%</v>
      </c>
      <c r="G14" s="15" t="str">
        <f>IF($I$11&gt;99%,("Upper"&amp;TEXT($I$11,"0.0%")),("Upper"&amp;TEXT($I$11,"0%")))</f>
        <v>Upper95%</v>
      </c>
      <c r="H14" s="15" t="s">
        <v>110</v>
      </c>
      <c r="I14" s="15" t="s">
        <v>109</v>
      </c>
      <c r="AQ14" s="58" t="s">
        <v>9</v>
      </c>
      <c r="AR14" s="58" t="s">
        <v>112</v>
      </c>
      <c r="AS14" s="58" t="s">
        <v>13</v>
      </c>
      <c r="AT14" s="58" t="s">
        <v>113</v>
      </c>
      <c r="AU14" s="58" t="s">
        <v>20</v>
      </c>
      <c r="AV14" s="58" t="s">
        <v>27</v>
      </c>
      <c r="AW14" s="58" t="s">
        <v>26</v>
      </c>
      <c r="AX14" s="58" t="s">
        <v>7</v>
      </c>
      <c r="AY14" s="58" t="s">
        <v>111</v>
      </c>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c r="EB14" s="58"/>
      <c r="EC14" s="58"/>
      <c r="ED14" s="58"/>
      <c r="EE14" s="58"/>
      <c r="EF14" s="58"/>
      <c r="EG14" s="58"/>
      <c r="EH14" s="58"/>
      <c r="EI14" s="58"/>
      <c r="EJ14" s="58"/>
      <c r="EK14" s="58"/>
      <c r="EL14" s="58"/>
      <c r="EM14" s="58"/>
      <c r="EN14" s="58"/>
    </row>
    <row r="15" spans="1:144" outlineLevel="1" x14ac:dyDescent="0.2">
      <c r="A15" s="21" t="s">
        <v>111</v>
      </c>
      <c r="B15" s="14">
        <v>-11.112685317118645</v>
      </c>
      <c r="C15" s="14">
        <v>4.1311162328062911</v>
      </c>
      <c r="D15" s="14">
        <f t="shared" ref="D15:D23" si="0">B15 / C15</f>
        <v>-2.6899958003771136</v>
      </c>
      <c r="E15" s="14">
        <f t="shared" ref="E15:E23" si="1">2*(1-_xlfn.NORM.S.DIST(ABS(B15)/C15,1))</f>
        <v>7.1452918242529417E-3</v>
      </c>
      <c r="F15" s="14">
        <f t="shared" ref="F15:F23" si="2">B15 - $H$11 * C15</f>
        <v>-19.209524349367761</v>
      </c>
      <c r="G15" s="14">
        <f t="shared" ref="G15:G23" si="3">B15 + $H$11 * C15</f>
        <v>-3.0158462848695304</v>
      </c>
      <c r="H15" s="14"/>
      <c r="I15" s="14"/>
      <c r="AQ15" s="58">
        <v>32.008621972152561</v>
      </c>
      <c r="AR15" s="58">
        <v>-7.1698708621708152</v>
      </c>
      <c r="AS15" s="58">
        <v>9.8192563935977013</v>
      </c>
      <c r="AT15" s="58">
        <v>5.370384070130803</v>
      </c>
      <c r="AU15" s="58">
        <v>-3.4625418294352488</v>
      </c>
      <c r="AV15" s="58">
        <v>6.1501277403088856</v>
      </c>
      <c r="AW15" s="58">
        <v>-6.101738253747965</v>
      </c>
      <c r="AX15" s="58">
        <v>-1.3175444734112543E-3</v>
      </c>
      <c r="AY15" s="58">
        <v>-19.748643917542154</v>
      </c>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58"/>
    </row>
    <row r="16" spans="1:144" outlineLevel="1" x14ac:dyDescent="0.2">
      <c r="A16" s="21" t="s">
        <v>9</v>
      </c>
      <c r="B16" s="14">
        <v>19.79930291010103</v>
      </c>
      <c r="C16" s="14">
        <v>5.6576162800381367</v>
      </c>
      <c r="D16" s="205">
        <f t="shared" si="0"/>
        <v>3.4995839113301561</v>
      </c>
      <c r="E16" s="14">
        <f t="shared" si="1"/>
        <v>4.659849138761718E-4</v>
      </c>
      <c r="F16" s="14">
        <f t="shared" si="2"/>
        <v>8.7105787628788072</v>
      </c>
      <c r="G16" s="14">
        <f t="shared" si="3"/>
        <v>30.888027057323253</v>
      </c>
      <c r="H16" s="14">
        <v>5.7592179223359414</v>
      </c>
      <c r="I16" s="77">
        <f>(B16*0.285260450899029)/(PI()/SQRT(3))</f>
        <v>3.1138824872211996</v>
      </c>
      <c r="AQ16" s="58">
        <v>-7.1698708621708818</v>
      </c>
      <c r="AR16" s="58">
        <v>2.9339647972424503</v>
      </c>
      <c r="AS16" s="58">
        <v>-2.4984115994604039</v>
      </c>
      <c r="AT16" s="58">
        <v>-1.600760918466271</v>
      </c>
      <c r="AU16" s="58">
        <v>1.2501477968780199</v>
      </c>
      <c r="AV16" s="58">
        <v>-1.8325603927469611</v>
      </c>
      <c r="AW16" s="58">
        <v>1.9976898293941363</v>
      </c>
      <c r="AX16" s="58">
        <v>3.2348076301920279E-4</v>
      </c>
      <c r="AY16" s="58">
        <v>2.7756000365325653</v>
      </c>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58"/>
      <c r="EC16" s="58"/>
      <c r="ED16" s="58"/>
      <c r="EE16" s="58"/>
      <c r="EF16" s="58"/>
      <c r="EG16" s="58"/>
      <c r="EH16" s="58"/>
      <c r="EI16" s="58"/>
      <c r="EJ16" s="58"/>
      <c r="EK16" s="58"/>
      <c r="EL16" s="58"/>
      <c r="EM16" s="58"/>
      <c r="EN16" s="58"/>
    </row>
    <row r="17" spans="1:144" outlineLevel="1" x14ac:dyDescent="0.2">
      <c r="A17" s="21" t="s">
        <v>112</v>
      </c>
      <c r="B17" s="14">
        <v>-6.3123635674428211</v>
      </c>
      <c r="C17" s="14">
        <v>1.7128820149801476</v>
      </c>
      <c r="D17" s="206">
        <f t="shared" si="0"/>
        <v>-3.6852296376735452</v>
      </c>
      <c r="E17" s="14">
        <f t="shared" si="1"/>
        <v>2.284965260395122E-4</v>
      </c>
      <c r="F17" s="14">
        <f t="shared" si="2"/>
        <v>-9.669550626570306</v>
      </c>
      <c r="G17" s="14">
        <f t="shared" si="3"/>
        <v>-2.9551765083153354</v>
      </c>
      <c r="H17" s="14">
        <v>1.185014953750104</v>
      </c>
      <c r="I17" s="79">
        <f>(B17*0.210314571893011)/(PI()/SQRT(3))</f>
        <v>-0.73193434042264027</v>
      </c>
      <c r="AQ17" s="58">
        <v>9.8192563935977315</v>
      </c>
      <c r="AR17" s="58">
        <v>-2.4984115994603906</v>
      </c>
      <c r="AS17" s="58">
        <v>4.1430641257638952</v>
      </c>
      <c r="AT17" s="58">
        <v>2.0769023031376745</v>
      </c>
      <c r="AU17" s="58">
        <v>-1.0462987310949714</v>
      </c>
      <c r="AV17" s="58">
        <v>1.999029217844339</v>
      </c>
      <c r="AW17" s="58">
        <v>-1.9536664642304902</v>
      </c>
      <c r="AX17" s="58">
        <v>-4.2704285681660869E-4</v>
      </c>
      <c r="AY17" s="58">
        <v>-5.8250502390175507</v>
      </c>
      <c r="AZ17" s="58"/>
      <c r="BA17" s="58"/>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58"/>
      <c r="EI17" s="58"/>
      <c r="EJ17" s="58"/>
      <c r="EK17" s="58"/>
      <c r="EL17" s="58"/>
      <c r="EM17" s="58"/>
      <c r="EN17" s="58"/>
    </row>
    <row r="18" spans="1:144" outlineLevel="1" x14ac:dyDescent="0.2">
      <c r="A18" s="21" t="s">
        <v>13</v>
      </c>
      <c r="B18" s="14">
        <v>6.9385580544490857</v>
      </c>
      <c r="C18" s="14">
        <v>2.0354518234937165</v>
      </c>
      <c r="D18" s="180">
        <f t="shared" si="0"/>
        <v>3.4088539823750366</v>
      </c>
      <c r="E18" s="14">
        <f t="shared" si="1"/>
        <v>6.5236387652101158E-4</v>
      </c>
      <c r="F18" s="14">
        <f t="shared" si="2"/>
        <v>2.9491457881350231</v>
      </c>
      <c r="G18" s="14">
        <f t="shared" si="3"/>
        <v>10.927970320763148</v>
      </c>
      <c r="H18" s="14">
        <v>1.7089748037376193</v>
      </c>
      <c r="I18" s="77">
        <f>(B18*0.343112804944887)/(PI()/SQRT(3))</f>
        <v>1.3125531761006508</v>
      </c>
      <c r="AQ18" s="58">
        <v>5.3703840701308465</v>
      </c>
      <c r="AR18" s="58">
        <v>-1.6007609184662697</v>
      </c>
      <c r="AS18" s="58">
        <v>2.0769023031376825</v>
      </c>
      <c r="AT18" s="58">
        <v>2.4898466094328433</v>
      </c>
      <c r="AU18" s="58">
        <v>-0.79945454920049885</v>
      </c>
      <c r="AV18" s="58">
        <v>1.0842797415197007</v>
      </c>
      <c r="AW18" s="58">
        <v>-0.7247090795514517</v>
      </c>
      <c r="AX18" s="58">
        <v>-2.5929443617402829E-4</v>
      </c>
      <c r="AY18" s="58">
        <v>-2.9401696053044009</v>
      </c>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row>
    <row r="19" spans="1:144" outlineLevel="1" x14ac:dyDescent="0.2">
      <c r="A19" s="21" t="s">
        <v>113</v>
      </c>
      <c r="B19" s="14">
        <v>2.6057692490269178</v>
      </c>
      <c r="C19" s="14">
        <v>1.5779247793962941</v>
      </c>
      <c r="D19" s="207">
        <f t="shared" si="0"/>
        <v>1.6513900301533206</v>
      </c>
      <c r="E19" s="14">
        <f t="shared" si="1"/>
        <v>9.8658959283182579E-2</v>
      </c>
      <c r="F19" s="14">
        <f t="shared" si="2"/>
        <v>-0.4869064889031276</v>
      </c>
      <c r="G19" s="14">
        <f t="shared" si="3"/>
        <v>5.6984449869569627</v>
      </c>
      <c r="H19" s="14">
        <v>1.3454917641415123</v>
      </c>
      <c r="I19" s="77">
        <f>(B19*0.459173436315273)/(PI()/SQRT(3))</f>
        <v>0.65966503457537484</v>
      </c>
      <c r="AQ19" s="58">
        <v>-3.4625418294352808</v>
      </c>
      <c r="AR19" s="58">
        <v>1.2501477968780201</v>
      </c>
      <c r="AS19" s="58">
        <v>-1.0462987310949778</v>
      </c>
      <c r="AT19" s="58">
        <v>-0.7994545492004993</v>
      </c>
      <c r="AU19" s="58">
        <v>1.4110592810554872</v>
      </c>
      <c r="AV19" s="58">
        <v>-1.0689330230215375</v>
      </c>
      <c r="AW19" s="58">
        <v>1.3441602578624827</v>
      </c>
      <c r="AX19" s="58">
        <v>1.523134789663231E-4</v>
      </c>
      <c r="AY19" s="58">
        <v>0.92922911465613667</v>
      </c>
      <c r="AZ19" s="58"/>
      <c r="BA19" s="58"/>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58"/>
      <c r="EI19" s="58"/>
      <c r="EJ19" s="58"/>
      <c r="EK19" s="58"/>
      <c r="EL19" s="58"/>
      <c r="EM19" s="58"/>
      <c r="EN19" s="58"/>
    </row>
    <row r="20" spans="1:144" outlineLevel="1" x14ac:dyDescent="0.2">
      <c r="A20" s="21" t="s">
        <v>20</v>
      </c>
      <c r="B20" s="14">
        <v>-4.448154647442669</v>
      </c>
      <c r="C20" s="14">
        <v>1.1878801627502191</v>
      </c>
      <c r="D20" s="208">
        <f t="shared" si="0"/>
        <v>-3.7446156497336864</v>
      </c>
      <c r="E20" s="14">
        <f t="shared" si="1"/>
        <v>1.8067014157585604E-4</v>
      </c>
      <c r="F20" s="14">
        <f t="shared" si="2"/>
        <v>-6.7763569843826756</v>
      </c>
      <c r="G20" s="14">
        <f t="shared" si="3"/>
        <v>-2.1199523105026623</v>
      </c>
      <c r="H20" s="14">
        <v>1.0459745047036939</v>
      </c>
      <c r="I20" s="79">
        <f>(B20*0.404434247313992)/(PI()/SQRT(3))</f>
        <v>-0.99183300658738482</v>
      </c>
      <c r="AQ20" s="58">
        <v>6.1501277403088945</v>
      </c>
      <c r="AR20" s="58">
        <v>-1.8325603927469492</v>
      </c>
      <c r="AS20" s="58">
        <v>1.9990292178443354</v>
      </c>
      <c r="AT20" s="58">
        <v>1.0842797415196939</v>
      </c>
      <c r="AU20" s="58">
        <v>-1.0689330230215317</v>
      </c>
      <c r="AV20" s="58">
        <v>2.7699874344783728</v>
      </c>
      <c r="AW20" s="58">
        <v>-1.6151012113646177</v>
      </c>
      <c r="AX20" s="58">
        <v>-2.583211137046639E-4</v>
      </c>
      <c r="AY20" s="58">
        <v>-4.2442464145584804</v>
      </c>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58"/>
      <c r="EN20" s="58"/>
    </row>
    <row r="21" spans="1:144" outlineLevel="1" x14ac:dyDescent="0.2">
      <c r="A21" s="21" t="s">
        <v>27</v>
      </c>
      <c r="B21" s="14">
        <v>6.597456887304344</v>
      </c>
      <c r="C21" s="14">
        <v>1.6643279227599268</v>
      </c>
      <c r="D21" s="209">
        <f t="shared" si="0"/>
        <v>3.9640366523226342</v>
      </c>
      <c r="E21" s="14">
        <f t="shared" si="1"/>
        <v>7.3692930448343574E-5</v>
      </c>
      <c r="F21" s="14">
        <f t="shared" si="2"/>
        <v>3.3354341002305272</v>
      </c>
      <c r="G21" s="14">
        <f t="shared" si="3"/>
        <v>9.8594796743781608</v>
      </c>
      <c r="H21" s="14">
        <v>1.0416620751745536</v>
      </c>
      <c r="I21" s="77">
        <f>(B21*0.495036941308033)/(PI()/SQRT(3))</f>
        <v>1.8006318351984043</v>
      </c>
      <c r="AQ21" s="58">
        <v>-6.1017382537480103</v>
      </c>
      <c r="AR21" s="58">
        <v>1.9976898293941339</v>
      </c>
      <c r="AS21" s="58">
        <v>-1.9536664642304982</v>
      </c>
      <c r="AT21" s="58">
        <v>-0.72470907955145059</v>
      </c>
      <c r="AU21" s="58">
        <v>1.3441602578624812</v>
      </c>
      <c r="AV21" s="58">
        <v>-1.6151012113646257</v>
      </c>
      <c r="AW21" s="58">
        <v>2.6353081086907615</v>
      </c>
      <c r="AX21" s="58">
        <v>2.5789582452559077E-4</v>
      </c>
      <c r="AY21" s="58">
        <v>2.0708907756006916</v>
      </c>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row>
    <row r="22" spans="1:144" outlineLevel="1" x14ac:dyDescent="0.2">
      <c r="A22" s="21" t="s">
        <v>26</v>
      </c>
      <c r="B22" s="14">
        <v>-6.4209431035101634</v>
      </c>
      <c r="C22" s="14">
        <v>1.6233632091096439</v>
      </c>
      <c r="D22" s="210">
        <f t="shared" si="0"/>
        <v>-3.9553336354295099</v>
      </c>
      <c r="E22" s="14">
        <f t="shared" si="1"/>
        <v>7.6427917680588209E-5</v>
      </c>
      <c r="F22" s="14">
        <f t="shared" si="2"/>
        <v>-9.602676527192429</v>
      </c>
      <c r="G22" s="14">
        <f t="shared" si="3"/>
        <v>-3.2392096798278973</v>
      </c>
      <c r="H22" s="14">
        <v>1.0282543822789341</v>
      </c>
      <c r="I22" s="79">
        <f>(B22*0.277511530831589)/(PI()/SQRT(3))</f>
        <v>-0.98240510233608336</v>
      </c>
      <c r="AQ22" s="58">
        <v>-1.3175444734112602E-3</v>
      </c>
      <c r="AR22" s="58">
        <v>3.2348076301920144E-4</v>
      </c>
      <c r="AS22" s="58">
        <v>-4.2704285681660923E-4</v>
      </c>
      <c r="AT22" s="58">
        <v>-2.5929443617402753E-4</v>
      </c>
      <c r="AU22" s="58">
        <v>1.5231347896632244E-4</v>
      </c>
      <c r="AV22" s="58">
        <v>-2.5832111370466471E-4</v>
      </c>
      <c r="AW22" s="58">
        <v>2.5789582452559012E-4</v>
      </c>
      <c r="AX22" s="58">
        <v>5.8482892498595681E-8</v>
      </c>
      <c r="AY22" s="58">
        <v>7.3056274013240938E-4</v>
      </c>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row>
    <row r="23" spans="1:144" outlineLevel="1" x14ac:dyDescent="0.2">
      <c r="A23" s="21" t="s">
        <v>7</v>
      </c>
      <c r="B23" s="203">
        <v>-8.0736337683819949E-4</v>
      </c>
      <c r="C23" s="203">
        <v>2.4183236445644672E-4</v>
      </c>
      <c r="D23" s="211">
        <f t="shared" si="0"/>
        <v>-3.3385249267725836</v>
      </c>
      <c r="E23" s="14">
        <f t="shared" si="1"/>
        <v>8.4224473217409113E-4</v>
      </c>
      <c r="F23" s="203">
        <f t="shared" si="2"/>
        <v>-1.2813461014689993E-3</v>
      </c>
      <c r="G23" s="203">
        <f t="shared" si="3"/>
        <v>-3.3338065220739972E-4</v>
      </c>
      <c r="H23" s="14">
        <v>6.1816002784842183</v>
      </c>
      <c r="I23" s="79">
        <f>(B23*6996.39370889779)/(PI()/SQRT(3))</f>
        <v>-3.1142540690491942</v>
      </c>
      <c r="AQ23" s="58">
        <v>-19.748643917541997</v>
      </c>
      <c r="AR23" s="58">
        <v>2.7756000365324871</v>
      </c>
      <c r="AS23" s="58">
        <v>-5.8250502390174832</v>
      </c>
      <c r="AT23" s="58">
        <v>-2.9401696053043489</v>
      </c>
      <c r="AU23" s="58">
        <v>0.92922911465610025</v>
      </c>
      <c r="AV23" s="58">
        <v>-4.2442464145584431</v>
      </c>
      <c r="AW23" s="58">
        <v>2.0708907756006321</v>
      </c>
      <c r="AX23" s="58">
        <v>7.305627401323993E-4</v>
      </c>
      <c r="AY23" s="58">
        <v>17.066121328955646</v>
      </c>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row>
    <row r="24" spans="1:144" x14ac:dyDescent="0.2">
      <c r="A24" s="73"/>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c r="CB24" s="58"/>
      <c r="CC24" s="58"/>
      <c r="CD24" s="58"/>
      <c r="CE24" s="58"/>
      <c r="CF24" s="58"/>
      <c r="CG24" s="58"/>
      <c r="CH24" s="58"/>
      <c r="CI24" s="58"/>
      <c r="CJ24" s="58"/>
      <c r="CK24" s="58"/>
      <c r="CL24" s="58"/>
      <c r="CM24" s="58"/>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row>
    <row r="25" spans="1:144" x14ac:dyDescent="0.2">
      <c r="A25" s="11" t="s">
        <v>307</v>
      </c>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c r="EL25" s="58"/>
      <c r="EM25" s="58"/>
      <c r="EN25" s="58"/>
    </row>
    <row r="26" spans="1:144" ht="10.8" hidden="1" outlineLevel="1" thickBot="1" x14ac:dyDescent="0.25">
      <c r="A26" s="24" t="s">
        <v>117</v>
      </c>
      <c r="B26" s="15" t="s">
        <v>118</v>
      </c>
      <c r="C26" s="15" t="s">
        <v>119</v>
      </c>
      <c r="D26" s="12"/>
      <c r="E26" s="15" t="s">
        <v>108</v>
      </c>
      <c r="F26" s="15" t="s">
        <v>120</v>
      </c>
      <c r="G26" s="15" t="s">
        <v>121</v>
      </c>
      <c r="H26" s="12"/>
      <c r="I26" s="15" t="s">
        <v>122</v>
      </c>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row>
    <row r="27" spans="1:144" hidden="1" outlineLevel="1" x14ac:dyDescent="0.2">
      <c r="A27" s="21" t="s">
        <v>123</v>
      </c>
      <c r="B27" s="19">
        <v>8</v>
      </c>
      <c r="C27" s="18">
        <f>C29 - C28</f>
        <v>132.2083529701294</v>
      </c>
      <c r="D27" s="5" t="s">
        <v>124</v>
      </c>
      <c r="E27" s="18">
        <f>_xlfn.CHISQ.DIST.RT(C27,B27)</f>
        <v>9.856221145886184E-25</v>
      </c>
      <c r="F27" s="18">
        <f>C28+2*(1+B27)</f>
        <v>65.31828707693559</v>
      </c>
      <c r="G27" s="18">
        <f>$AR$60</f>
        <v>0.96834890965732079</v>
      </c>
      <c r="H27" s="18" t="s">
        <v>125</v>
      </c>
      <c r="I27" s="18">
        <f>1-C28/C29</f>
        <v>0.73642749029040733</v>
      </c>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c r="CE27" s="58"/>
      <c r="CF27" s="58"/>
      <c r="CG27" s="58"/>
      <c r="CH27" s="58"/>
      <c r="CI27" s="58"/>
      <c r="CJ27" s="58"/>
      <c r="CK27" s="58"/>
      <c r="CL27" s="58"/>
      <c r="CM27" s="58"/>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row>
    <row r="28" spans="1:144" hidden="1" outlineLevel="1" x14ac:dyDescent="0.2">
      <c r="A28" s="21" t="s">
        <v>126</v>
      </c>
      <c r="B28" s="19">
        <v>337</v>
      </c>
      <c r="C28" s="18">
        <v>47.31828707693559</v>
      </c>
      <c r="D28" s="5" t="s">
        <v>127</v>
      </c>
      <c r="E28" s="18"/>
      <c r="F28" s="18"/>
      <c r="G28" s="18"/>
      <c r="H28" s="18" t="s">
        <v>128</v>
      </c>
      <c r="I28" s="18">
        <f>1-EXP(((C28/2)-(C29/2))*(2/$F$11))</f>
        <v>0.3175766503175631</v>
      </c>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row>
    <row r="29" spans="1:144" hidden="1" outlineLevel="1" x14ac:dyDescent="0.2">
      <c r="A29" s="21" t="s">
        <v>129</v>
      </c>
      <c r="B29" s="19">
        <v>345</v>
      </c>
      <c r="C29" s="18">
        <f>-2*(($F$11*(1-$E$11))*LN(1-$E$11)+$F$11*$E$11*LN($E$11))</f>
        <v>179.52664004706497</v>
      </c>
      <c r="D29" s="5" t="s">
        <v>130</v>
      </c>
      <c r="E29" s="18"/>
      <c r="F29" s="18"/>
      <c r="G29" s="18"/>
      <c r="H29" s="18" t="s">
        <v>131</v>
      </c>
      <c r="I29" s="18">
        <f xml:space="preserve"> I28/(1-(($E$11^$E$11)*((1-$E$11)^(1-$E$11)))^2)</f>
        <v>0.78452115448732473</v>
      </c>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row>
    <row r="30" spans="1:144" collapsed="1" x14ac:dyDescent="0.2">
      <c r="A30" s="73"/>
      <c r="B30" s="16"/>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row>
    <row r="31" spans="1:144" x14ac:dyDescent="0.2">
      <c r="A31" s="11" t="s">
        <v>308</v>
      </c>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row>
    <row r="32" spans="1:144" ht="10.8" hidden="1" outlineLevel="1" thickBot="1" x14ac:dyDescent="0.25">
      <c r="A32" s="26" t="s">
        <v>104</v>
      </c>
      <c r="B32" s="12" t="s">
        <v>133</v>
      </c>
      <c r="AQ32" s="58"/>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row>
    <row r="33" spans="1:144" ht="10.8" hidden="1" outlineLevel="1" thickBot="1" x14ac:dyDescent="0.25">
      <c r="A33" s="25" t="s">
        <v>111</v>
      </c>
      <c r="B33" s="27">
        <v>1</v>
      </c>
      <c r="C33" s="28" t="s">
        <v>134</v>
      </c>
      <c r="D33" s="18"/>
      <c r="E33" s="18"/>
      <c r="F33" s="18"/>
      <c r="G33" s="18"/>
      <c r="H33" s="18"/>
      <c r="I33" s="18"/>
      <c r="J33" s="18"/>
      <c r="AQ33" s="58"/>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c r="EB33" s="58"/>
      <c r="EC33" s="58"/>
      <c r="ED33" s="58"/>
      <c r="EE33" s="58"/>
      <c r="EF33" s="58"/>
      <c r="EG33" s="58"/>
      <c r="EH33" s="58"/>
      <c r="EI33" s="58"/>
      <c r="EJ33" s="58"/>
      <c r="EK33" s="58"/>
      <c r="EL33" s="58"/>
      <c r="EM33" s="58"/>
      <c r="EN33" s="58"/>
    </row>
    <row r="34" spans="1:144" ht="10.8" hidden="1" outlineLevel="1" thickBot="1" x14ac:dyDescent="0.25">
      <c r="A34" s="25" t="s">
        <v>9</v>
      </c>
      <c r="B34" s="27">
        <v>-0.84496043963170364</v>
      </c>
      <c r="C34" s="27">
        <v>1</v>
      </c>
      <c r="D34" s="28" t="s">
        <v>135</v>
      </c>
      <c r="E34" s="18"/>
      <c r="F34" s="18"/>
      <c r="G34" s="18"/>
      <c r="H34" s="18"/>
      <c r="I34" s="18"/>
      <c r="J34" s="18"/>
      <c r="AQ34" s="58"/>
      <c r="AR34" s="58"/>
      <c r="AS34" s="58"/>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c r="EA34" s="58"/>
      <c r="EB34" s="58"/>
      <c r="EC34" s="58"/>
      <c r="ED34" s="58"/>
      <c r="EE34" s="58"/>
      <c r="EF34" s="58"/>
      <c r="EG34" s="58"/>
      <c r="EH34" s="58"/>
      <c r="EI34" s="58"/>
      <c r="EJ34" s="58"/>
      <c r="EK34" s="58"/>
      <c r="EL34" s="58"/>
      <c r="EM34" s="58"/>
      <c r="EN34" s="58"/>
    </row>
    <row r="35" spans="1:144" ht="10.8" hidden="1" outlineLevel="1" thickBot="1" x14ac:dyDescent="0.25">
      <c r="A35" s="25" t="s">
        <v>112</v>
      </c>
      <c r="B35" s="27">
        <v>0.39224915866930166</v>
      </c>
      <c r="C35" s="126">
        <v>-0.73986144360097139</v>
      </c>
      <c r="D35" s="27">
        <v>1</v>
      </c>
      <c r="E35" s="28" t="s">
        <v>136</v>
      </c>
      <c r="F35" s="18"/>
      <c r="G35" s="18"/>
      <c r="H35" s="18"/>
      <c r="I35" s="18"/>
      <c r="J35" s="18"/>
      <c r="AQ35" s="5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c r="EA35" s="58"/>
      <c r="EB35" s="58"/>
      <c r="EC35" s="58"/>
      <c r="ED35" s="58"/>
      <c r="EE35" s="58"/>
      <c r="EF35" s="58"/>
      <c r="EG35" s="58"/>
      <c r="EH35" s="58"/>
      <c r="EI35" s="58"/>
      <c r="EJ35" s="58"/>
      <c r="EK35" s="58"/>
      <c r="EL35" s="58"/>
      <c r="EM35" s="58"/>
      <c r="EN35" s="58"/>
    </row>
    <row r="36" spans="1:144" ht="10.8" hidden="1" outlineLevel="1" thickBot="1" x14ac:dyDescent="0.25">
      <c r="A36" s="25" t="s">
        <v>13</v>
      </c>
      <c r="B36" s="27">
        <v>-0.69274186307403318</v>
      </c>
      <c r="C36" s="212">
        <v>0.85267648026694809</v>
      </c>
      <c r="D36" s="189">
        <v>-0.71659819602465036</v>
      </c>
      <c r="E36" s="27">
        <v>1</v>
      </c>
      <c r="F36" s="28" t="s">
        <v>137</v>
      </c>
      <c r="G36" s="18"/>
      <c r="H36" s="18"/>
      <c r="I36" s="18"/>
      <c r="J36" s="18"/>
      <c r="AQ36" s="58"/>
      <c r="AR36" s="58"/>
      <c r="AS36" s="5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58"/>
      <c r="CZ36" s="58"/>
      <c r="DA36" s="58"/>
      <c r="DB36" s="58"/>
      <c r="DC36" s="58"/>
      <c r="DD36" s="58"/>
      <c r="DE36" s="58"/>
      <c r="DF36" s="58"/>
      <c r="DG36" s="58"/>
      <c r="DH36" s="58"/>
      <c r="DI36" s="58"/>
      <c r="DJ36" s="58"/>
      <c r="DK36" s="58"/>
      <c r="DL36" s="58"/>
      <c r="DM36" s="58"/>
      <c r="DN36" s="58"/>
      <c r="DO36" s="58"/>
      <c r="DP36" s="58"/>
      <c r="DQ36" s="58"/>
      <c r="DR36" s="58"/>
      <c r="DS36" s="58"/>
      <c r="DT36" s="58"/>
      <c r="DU36" s="58"/>
      <c r="DV36" s="58"/>
      <c r="DW36" s="58"/>
      <c r="DX36" s="58"/>
      <c r="DY36" s="58"/>
      <c r="DZ36" s="58"/>
      <c r="EA36" s="58"/>
      <c r="EB36" s="58"/>
      <c r="EC36" s="58"/>
      <c r="ED36" s="58"/>
      <c r="EE36" s="58"/>
      <c r="EF36" s="58"/>
      <c r="EG36" s="58"/>
      <c r="EH36" s="58"/>
      <c r="EI36" s="58"/>
      <c r="EJ36" s="58"/>
      <c r="EK36" s="58"/>
      <c r="EL36" s="58"/>
      <c r="EM36" s="58"/>
      <c r="EN36" s="58"/>
    </row>
    <row r="37" spans="1:144" ht="10.8" hidden="1" outlineLevel="1" thickBot="1" x14ac:dyDescent="0.25">
      <c r="A37" s="25" t="s">
        <v>113</v>
      </c>
      <c r="B37" s="27">
        <v>-0.45104375378182521</v>
      </c>
      <c r="C37" s="95">
        <v>0.60156915628316676</v>
      </c>
      <c r="D37" s="213">
        <v>-0.59226044293560764</v>
      </c>
      <c r="E37" s="214">
        <v>0.64664949685000173</v>
      </c>
      <c r="F37" s="27">
        <v>1</v>
      </c>
      <c r="G37" s="28" t="s">
        <v>138</v>
      </c>
      <c r="H37" s="18"/>
      <c r="I37" s="18"/>
      <c r="J37" s="1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c r="EA37" s="58"/>
      <c r="EB37" s="58"/>
      <c r="EC37" s="58"/>
      <c r="ED37" s="58"/>
      <c r="EE37" s="58"/>
      <c r="EF37" s="58"/>
      <c r="EG37" s="58"/>
      <c r="EH37" s="58"/>
      <c r="EI37" s="58"/>
      <c r="EJ37" s="58"/>
      <c r="EK37" s="58"/>
      <c r="EL37" s="58"/>
      <c r="EM37" s="58"/>
      <c r="EN37" s="58"/>
    </row>
    <row r="38" spans="1:144" ht="10.8" hidden="1" outlineLevel="1" thickBot="1" x14ac:dyDescent="0.25">
      <c r="A38" s="25" t="s">
        <v>20</v>
      </c>
      <c r="B38" s="27">
        <v>0.18935761043303861</v>
      </c>
      <c r="C38" s="215">
        <v>-0.51521548818565222</v>
      </c>
      <c r="D38" s="216">
        <v>0.61441425148752138</v>
      </c>
      <c r="E38" s="217">
        <v>-0.43273521763871808</v>
      </c>
      <c r="F38" s="98">
        <v>-0.42651553297734807</v>
      </c>
      <c r="G38" s="27">
        <v>1</v>
      </c>
      <c r="H38" s="28" t="s">
        <v>142</v>
      </c>
      <c r="I38" s="18"/>
      <c r="J38" s="18"/>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58"/>
      <c r="DD38" s="58"/>
      <c r="DE38" s="58"/>
      <c r="DF38" s="58"/>
      <c r="DG38" s="58"/>
      <c r="DH38" s="58"/>
      <c r="DI38" s="58"/>
      <c r="DJ38" s="58"/>
      <c r="DK38" s="58"/>
      <c r="DL38" s="58"/>
      <c r="DM38" s="58"/>
      <c r="DN38" s="58"/>
      <c r="DO38" s="58"/>
      <c r="DP38" s="58"/>
      <c r="DQ38" s="58"/>
      <c r="DR38" s="58"/>
      <c r="DS38" s="58"/>
      <c r="DT38" s="58"/>
      <c r="DU38" s="58"/>
      <c r="DV38" s="58"/>
      <c r="DW38" s="58"/>
      <c r="DX38" s="58"/>
      <c r="DY38" s="58"/>
      <c r="DZ38" s="58"/>
      <c r="EA38" s="58"/>
      <c r="EB38" s="58"/>
      <c r="EC38" s="58"/>
      <c r="ED38" s="58"/>
      <c r="EE38" s="58"/>
      <c r="EF38" s="58"/>
      <c r="EG38" s="58"/>
      <c r="EH38" s="58"/>
      <c r="EI38" s="58"/>
      <c r="EJ38" s="58"/>
      <c r="EK38" s="58"/>
      <c r="EL38" s="58"/>
      <c r="EM38" s="58"/>
      <c r="EN38" s="58"/>
    </row>
    <row r="39" spans="1:144" ht="10.8" hidden="1" outlineLevel="1" thickBot="1" x14ac:dyDescent="0.25">
      <c r="A39" s="25" t="s">
        <v>27</v>
      </c>
      <c r="B39" s="27">
        <v>-0.61729715661278273</v>
      </c>
      <c r="C39" s="119">
        <v>0.65314822076660128</v>
      </c>
      <c r="D39" s="218">
        <v>-0.64282379893125097</v>
      </c>
      <c r="E39" s="219">
        <v>0.59009157583605387</v>
      </c>
      <c r="F39" s="220">
        <v>0.41287268138628663</v>
      </c>
      <c r="G39" s="96">
        <v>-0.54067833140368349</v>
      </c>
      <c r="H39" s="27">
        <v>1</v>
      </c>
      <c r="I39" s="28" t="s">
        <v>143</v>
      </c>
      <c r="J39" s="1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58"/>
      <c r="DD39" s="58"/>
      <c r="DE39" s="58"/>
      <c r="DF39" s="58"/>
      <c r="DG39" s="58"/>
      <c r="DH39" s="58"/>
      <c r="DI39" s="58"/>
      <c r="DJ39" s="58"/>
      <c r="DK39" s="58"/>
      <c r="DL39" s="58"/>
      <c r="DM39" s="58"/>
      <c r="DN39" s="58"/>
      <c r="DO39" s="58"/>
      <c r="DP39" s="58"/>
      <c r="DQ39" s="58"/>
      <c r="DR39" s="58"/>
      <c r="DS39" s="58"/>
      <c r="DT39" s="58"/>
      <c r="DU39" s="58"/>
      <c r="DV39" s="58"/>
      <c r="DW39" s="58"/>
      <c r="DX39" s="58"/>
      <c r="DY39" s="58"/>
      <c r="DZ39" s="58"/>
      <c r="EA39" s="58"/>
      <c r="EB39" s="58"/>
      <c r="EC39" s="58"/>
      <c r="ED39" s="58"/>
      <c r="EE39" s="58"/>
      <c r="EF39" s="58"/>
      <c r="EG39" s="58"/>
      <c r="EH39" s="58"/>
      <c r="EI39" s="58"/>
      <c r="EJ39" s="58"/>
      <c r="EK39" s="58"/>
      <c r="EL39" s="58"/>
      <c r="EM39" s="58"/>
      <c r="EN39" s="58"/>
    </row>
    <row r="40" spans="1:144" ht="10.8" hidden="1" outlineLevel="1" thickBot="1" x14ac:dyDescent="0.25">
      <c r="A40" s="25" t="s">
        <v>26</v>
      </c>
      <c r="B40" s="27">
        <v>0.30879771641805875</v>
      </c>
      <c r="C40" s="166">
        <v>-0.66436139128632554</v>
      </c>
      <c r="D40" s="175">
        <v>0.71843074579436272</v>
      </c>
      <c r="E40" s="213">
        <v>-0.59125373175731688</v>
      </c>
      <c r="F40" s="221">
        <v>-0.28291873460794498</v>
      </c>
      <c r="G40" s="222">
        <v>0.69704805821935845</v>
      </c>
      <c r="H40" s="97">
        <v>-0.5977851802692129</v>
      </c>
      <c r="I40" s="27">
        <v>1</v>
      </c>
      <c r="J40" s="28" t="s">
        <v>309</v>
      </c>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c r="EA40" s="58"/>
      <c r="EB40" s="58"/>
      <c r="EC40" s="58"/>
      <c r="ED40" s="58"/>
      <c r="EE40" s="58"/>
      <c r="EF40" s="58"/>
      <c r="EG40" s="58"/>
      <c r="EH40" s="58"/>
      <c r="EI40" s="58"/>
      <c r="EJ40" s="58"/>
      <c r="EK40" s="58"/>
      <c r="EL40" s="58"/>
      <c r="EM40" s="58"/>
      <c r="EN40" s="58"/>
    </row>
    <row r="41" spans="1:144" hidden="1" outlineLevel="1" x14ac:dyDescent="0.2">
      <c r="A41" s="25" t="s">
        <v>7</v>
      </c>
      <c r="B41" s="27">
        <v>0.73126650632046952</v>
      </c>
      <c r="C41" s="223">
        <v>-0.96298023376627562</v>
      </c>
      <c r="D41" s="224">
        <v>0.78092007511858652</v>
      </c>
      <c r="E41" s="225">
        <v>-0.86755339175932089</v>
      </c>
      <c r="F41" s="226">
        <v>-0.67950472279237795</v>
      </c>
      <c r="G41" s="227">
        <v>0.53021411614460612</v>
      </c>
      <c r="H41" s="218">
        <v>-0.64181015263060859</v>
      </c>
      <c r="I41" s="228">
        <v>0.65692257939681753</v>
      </c>
      <c r="J41" s="27">
        <v>1</v>
      </c>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c r="EA41" s="58"/>
      <c r="EB41" s="58"/>
      <c r="EC41" s="58"/>
      <c r="ED41" s="58"/>
      <c r="EE41" s="58"/>
      <c r="EF41" s="58"/>
      <c r="EG41" s="58"/>
      <c r="EH41" s="58"/>
      <c r="EI41" s="58"/>
      <c r="EJ41" s="58"/>
      <c r="EK41" s="58"/>
      <c r="EL41" s="58"/>
      <c r="EM41" s="58"/>
      <c r="EN41" s="58"/>
    </row>
    <row r="42" spans="1:144" hidden="1" outlineLevel="1" x14ac:dyDescent="0.2">
      <c r="A42" s="1" t="s">
        <v>145</v>
      </c>
      <c r="C42" s="131"/>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c r="EB42" s="58"/>
      <c r="EC42" s="58"/>
      <c r="ED42" s="58"/>
      <c r="EE42" s="58"/>
      <c r="EF42" s="58"/>
      <c r="EG42" s="58"/>
      <c r="EH42" s="58"/>
      <c r="EI42" s="58"/>
      <c r="EJ42" s="58"/>
      <c r="EK42" s="58"/>
      <c r="EL42" s="58"/>
      <c r="EM42" s="58"/>
      <c r="EN42" s="58"/>
    </row>
    <row r="43" spans="1:144" hidden="1" outlineLevel="1" x14ac:dyDescent="0.2">
      <c r="A43" s="1" t="s">
        <v>146</v>
      </c>
      <c r="C43" s="131"/>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58"/>
      <c r="EN43" s="58"/>
    </row>
    <row r="44" spans="1:144" hidden="1" outlineLevel="1" x14ac:dyDescent="0.2">
      <c r="A44" s="1" t="s">
        <v>147</v>
      </c>
      <c r="C44" s="131"/>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58"/>
      <c r="EN44" s="58"/>
    </row>
    <row r="45" spans="1:144" collapsed="1" x14ac:dyDescent="0.2">
      <c r="A45" s="73"/>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c r="CB45" s="58"/>
      <c r="CC45" s="58"/>
      <c r="CD45" s="58"/>
      <c r="CE45" s="58"/>
      <c r="CF45" s="58"/>
      <c r="CG45" s="58"/>
      <c r="CH45" s="58"/>
      <c r="CI45" s="58"/>
      <c r="CJ45" s="58"/>
      <c r="CK45" s="58"/>
      <c r="CL45" s="58"/>
      <c r="CM45" s="58"/>
      <c r="CN45" s="58"/>
      <c r="CO45" s="58"/>
      <c r="CP45" s="58"/>
      <c r="CQ45" s="58"/>
      <c r="CR45" s="58"/>
      <c r="CS45" s="58"/>
      <c r="CT45" s="58"/>
      <c r="CU45" s="58"/>
      <c r="CV45" s="58"/>
      <c r="CW45" s="58"/>
      <c r="CX45" s="58"/>
      <c r="CY45" s="58"/>
      <c r="CZ45" s="58"/>
      <c r="DA45" s="58"/>
      <c r="DB45" s="58"/>
      <c r="DC45" s="58"/>
      <c r="DD45" s="58"/>
      <c r="DE45" s="58"/>
      <c r="DF45" s="58"/>
      <c r="DG45" s="58"/>
      <c r="DH45" s="58"/>
      <c r="DI45" s="58"/>
      <c r="DJ45" s="58"/>
      <c r="DK45" s="58"/>
      <c r="DL45" s="58"/>
      <c r="DM45" s="58"/>
      <c r="DN45" s="58"/>
      <c r="DO45" s="58"/>
      <c r="DP45" s="58"/>
      <c r="DQ45" s="58"/>
      <c r="DR45" s="58"/>
      <c r="DS45" s="58"/>
      <c r="DT45" s="58"/>
      <c r="DU45" s="58"/>
      <c r="DV45" s="58"/>
      <c r="DW45" s="58"/>
      <c r="DX45" s="58"/>
      <c r="DY45" s="58"/>
      <c r="DZ45" s="58"/>
      <c r="EA45" s="58"/>
      <c r="EB45" s="58"/>
      <c r="EC45" s="58"/>
      <c r="ED45" s="58"/>
      <c r="EE45" s="58"/>
      <c r="EF45" s="58"/>
      <c r="EG45" s="58"/>
      <c r="EH45" s="58"/>
      <c r="EI45" s="58"/>
      <c r="EJ45" s="58"/>
      <c r="EK45" s="58"/>
      <c r="EL45" s="58"/>
      <c r="EM45" s="58"/>
      <c r="EN45" s="58"/>
    </row>
    <row r="46" spans="1:144" x14ac:dyDescent="0.2">
      <c r="A46" s="11" t="s">
        <v>310</v>
      </c>
      <c r="AQ46" s="58" t="s">
        <v>187</v>
      </c>
      <c r="AR46" s="58"/>
      <c r="AS46" s="58"/>
      <c r="AT46" s="58">
        <v>4</v>
      </c>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58"/>
      <c r="DD46" s="58"/>
      <c r="DE46" s="58"/>
      <c r="DF46" s="58"/>
      <c r="DG46" s="58"/>
      <c r="DH46" s="58"/>
      <c r="DI46" s="58"/>
      <c r="DJ46" s="58"/>
      <c r="DK46" s="58"/>
      <c r="DL46" s="58"/>
      <c r="DM46" s="58"/>
      <c r="DN46" s="58"/>
      <c r="DO46" s="58"/>
      <c r="DP46" s="58"/>
      <c r="DQ46" s="58"/>
      <c r="DR46" s="58"/>
      <c r="DS46" s="58"/>
      <c r="DT46" s="58"/>
      <c r="DU46" s="58"/>
      <c r="DV46" s="58"/>
      <c r="DW46" s="58"/>
      <c r="DX46" s="58"/>
      <c r="DY46" s="58"/>
      <c r="DZ46" s="58"/>
      <c r="EA46" s="58"/>
      <c r="EB46" s="58"/>
      <c r="EC46" s="58"/>
      <c r="ED46" s="58"/>
      <c r="EE46" s="58"/>
      <c r="EF46" s="58"/>
      <c r="EG46" s="58"/>
      <c r="EH46" s="58"/>
      <c r="EI46" s="58"/>
      <c r="EJ46" s="58"/>
      <c r="EK46" s="58"/>
      <c r="EL46" s="58"/>
      <c r="EM46" s="58"/>
      <c r="EN46" s="58"/>
    </row>
    <row r="47" spans="1:144" outlineLevel="1" x14ac:dyDescent="0.2">
      <c r="A47" s="9"/>
      <c r="B47" s="29"/>
      <c r="C47" s="35" t="str">
        <f>"Cutoff value for prediction of "&amp;$I$2&amp;":"</f>
        <v>Cutoff value for prediction of 1:</v>
      </c>
      <c r="D47" s="36">
        <f>$AT$46/20</f>
        <v>0.2</v>
      </c>
      <c r="E47" s="35" t="s">
        <v>149</v>
      </c>
      <c r="F47" s="37">
        <v>0.13546107128721618</v>
      </c>
      <c r="G47" s="29"/>
      <c r="H47" s="29"/>
      <c r="I47" s="30"/>
      <c r="AQ47" s="58" t="s">
        <v>188</v>
      </c>
      <c r="AR47" s="58">
        <v>-9.9999999999999995E-8</v>
      </c>
      <c r="AS47" s="58">
        <v>9.9999000000000008E-3</v>
      </c>
      <c r="AT47" s="58">
        <v>1.9999900000000001E-2</v>
      </c>
      <c r="AU47" s="58">
        <v>2.9999900000000003E-2</v>
      </c>
      <c r="AV47" s="58">
        <v>3.9999900000000005E-2</v>
      </c>
      <c r="AW47" s="58">
        <v>4.9999900000000007E-2</v>
      </c>
      <c r="AX47" s="58">
        <v>5.9999900000000009E-2</v>
      </c>
      <c r="AY47" s="58">
        <v>6.9999900000000004E-2</v>
      </c>
      <c r="AZ47" s="58">
        <v>7.9999899999999999E-2</v>
      </c>
      <c r="BA47" s="58">
        <v>8.9999899999999994E-2</v>
      </c>
      <c r="BB47" s="58">
        <v>9.9999899999999989E-2</v>
      </c>
      <c r="BC47" s="58">
        <v>0.10999989999999998</v>
      </c>
      <c r="BD47" s="58">
        <v>0.11999989999999998</v>
      </c>
      <c r="BE47" s="58">
        <v>0.12999989999999997</v>
      </c>
      <c r="BF47" s="58">
        <v>0.13999989999999998</v>
      </c>
      <c r="BG47" s="58">
        <v>0.14999989999999999</v>
      </c>
      <c r="BH47" s="58">
        <v>0.1599999</v>
      </c>
      <c r="BI47" s="58">
        <v>0.16999990000000001</v>
      </c>
      <c r="BJ47" s="58">
        <v>0.17999990000000002</v>
      </c>
      <c r="BK47" s="58">
        <v>0.18999990000000003</v>
      </c>
      <c r="BL47" s="58">
        <v>0.19999990000000004</v>
      </c>
      <c r="BM47" s="58">
        <v>0.20999990000000004</v>
      </c>
      <c r="BN47" s="58">
        <v>0.21999990000000005</v>
      </c>
      <c r="BO47" s="58">
        <v>0.22999990000000006</v>
      </c>
      <c r="BP47" s="58">
        <v>0.23999990000000007</v>
      </c>
      <c r="BQ47" s="58">
        <v>0.24999990000000008</v>
      </c>
      <c r="BR47" s="58">
        <v>0.25999990000000006</v>
      </c>
      <c r="BS47" s="58">
        <v>0.26999990000000007</v>
      </c>
      <c r="BT47" s="58">
        <v>0.27999990000000008</v>
      </c>
      <c r="BU47" s="58">
        <v>0.28999990000000009</v>
      </c>
      <c r="BV47" s="58">
        <v>0.2999999000000001</v>
      </c>
      <c r="BW47" s="58">
        <v>0.30999990000000011</v>
      </c>
      <c r="BX47" s="58">
        <v>0.31999990000000011</v>
      </c>
      <c r="BY47" s="58">
        <v>0.32999990000000012</v>
      </c>
      <c r="BZ47" s="58">
        <v>0.33999990000000013</v>
      </c>
      <c r="CA47" s="58">
        <v>0.34999990000000014</v>
      </c>
      <c r="CB47" s="58">
        <v>0.35999990000000015</v>
      </c>
      <c r="CC47" s="58">
        <v>0.36999990000000016</v>
      </c>
      <c r="CD47" s="58">
        <v>0.37999990000000017</v>
      </c>
      <c r="CE47" s="58">
        <v>0.38999990000000018</v>
      </c>
      <c r="CF47" s="58">
        <v>0.39999990000000019</v>
      </c>
      <c r="CG47" s="58">
        <v>0.40999990000000019</v>
      </c>
      <c r="CH47" s="58">
        <v>0.4199999000000002</v>
      </c>
      <c r="CI47" s="58">
        <v>0.42999990000000021</v>
      </c>
      <c r="CJ47" s="58">
        <v>0.43999990000000022</v>
      </c>
      <c r="CK47" s="58">
        <v>0.44999990000000023</v>
      </c>
      <c r="CL47" s="58">
        <v>0.45999990000000024</v>
      </c>
      <c r="CM47" s="58">
        <v>0.46999990000000025</v>
      </c>
      <c r="CN47" s="58">
        <v>0.47999990000000026</v>
      </c>
      <c r="CO47" s="58">
        <v>0.48999990000000027</v>
      </c>
      <c r="CP47" s="58">
        <v>0.49999990000000027</v>
      </c>
      <c r="CQ47" s="58">
        <v>0.50999990000000028</v>
      </c>
      <c r="CR47" s="58">
        <v>0.51999990000000029</v>
      </c>
      <c r="CS47" s="58">
        <v>0.5299999000000003</v>
      </c>
      <c r="CT47" s="58">
        <v>0.53999990000000031</v>
      </c>
      <c r="CU47" s="58">
        <v>0.54999990000000032</v>
      </c>
      <c r="CV47" s="58">
        <v>0.55999990000000033</v>
      </c>
      <c r="CW47" s="58">
        <v>0.56999990000000034</v>
      </c>
      <c r="CX47" s="58">
        <v>0.57999990000000035</v>
      </c>
      <c r="CY47" s="58">
        <v>0.58999990000000035</v>
      </c>
      <c r="CZ47" s="58">
        <v>0.59999990000000036</v>
      </c>
      <c r="DA47" s="58">
        <v>0.60999990000000037</v>
      </c>
      <c r="DB47" s="58">
        <v>0.61999990000000038</v>
      </c>
      <c r="DC47" s="58">
        <v>0.62999990000000039</v>
      </c>
      <c r="DD47" s="58">
        <v>0.6399999000000004</v>
      </c>
      <c r="DE47" s="58">
        <v>0.64999990000000041</v>
      </c>
      <c r="DF47" s="58">
        <v>0.65999990000000042</v>
      </c>
      <c r="DG47" s="58">
        <v>0.66999990000000043</v>
      </c>
      <c r="DH47" s="58">
        <v>0.67999990000000043</v>
      </c>
      <c r="DI47" s="58">
        <v>0.68999990000000044</v>
      </c>
      <c r="DJ47" s="58">
        <v>0.69999990000000045</v>
      </c>
      <c r="DK47" s="58">
        <v>0.70999990000000046</v>
      </c>
      <c r="DL47" s="58">
        <v>0.71999990000000047</v>
      </c>
      <c r="DM47" s="58">
        <v>0.72999990000000048</v>
      </c>
      <c r="DN47" s="58">
        <v>0.73999990000000049</v>
      </c>
      <c r="DO47" s="58">
        <v>0.7499999000000005</v>
      </c>
      <c r="DP47" s="58">
        <v>0.75999990000000051</v>
      </c>
      <c r="DQ47" s="58">
        <v>0.76999990000000051</v>
      </c>
      <c r="DR47" s="58">
        <v>0.77999990000000052</v>
      </c>
      <c r="DS47" s="58">
        <v>0.78999990000000053</v>
      </c>
      <c r="DT47" s="58">
        <v>0.79999990000000054</v>
      </c>
      <c r="DU47" s="58">
        <v>0.80999990000000055</v>
      </c>
      <c r="DV47" s="58">
        <v>0.81999990000000056</v>
      </c>
      <c r="DW47" s="58">
        <v>0.82999990000000057</v>
      </c>
      <c r="DX47" s="58">
        <v>0.83999990000000058</v>
      </c>
      <c r="DY47" s="58">
        <v>0.84999990000000059</v>
      </c>
      <c r="DZ47" s="58">
        <v>0.85999990000000059</v>
      </c>
      <c r="EA47" s="58">
        <v>0.8699999000000006</v>
      </c>
      <c r="EB47" s="58">
        <v>0.87999990000000061</v>
      </c>
      <c r="EC47" s="58">
        <v>0.88999990000000062</v>
      </c>
      <c r="ED47" s="58">
        <v>0.89999990000000063</v>
      </c>
      <c r="EE47" s="58">
        <v>0.90999990000000064</v>
      </c>
      <c r="EF47" s="58">
        <v>0.91999990000000065</v>
      </c>
      <c r="EG47" s="58">
        <v>0.92999990000000066</v>
      </c>
      <c r="EH47" s="58">
        <v>0.93999990000000067</v>
      </c>
      <c r="EI47" s="58">
        <v>0.94999990000000067</v>
      </c>
      <c r="EJ47" s="58">
        <v>0.95999990000000068</v>
      </c>
      <c r="EK47" s="58">
        <v>0.96999990000000069</v>
      </c>
      <c r="EL47" s="58">
        <v>0.9799999000000007</v>
      </c>
      <c r="EM47" s="58">
        <v>0.98999990000000071</v>
      </c>
      <c r="EN47" s="58">
        <v>0.99999990000000072</v>
      </c>
    </row>
    <row r="48" spans="1:144" outlineLevel="1" x14ac:dyDescent="0.2">
      <c r="A48" s="8"/>
      <c r="B48" s="38" t="s">
        <v>150</v>
      </c>
      <c r="C48" s="31"/>
      <c r="D48" s="31"/>
      <c r="E48" s="31"/>
      <c r="F48" s="31"/>
      <c r="G48" s="38" t="s">
        <v>150</v>
      </c>
      <c r="H48" s="31"/>
      <c r="I48" s="32"/>
      <c r="AQ48" s="70" t="s">
        <v>189</v>
      </c>
      <c r="AR48" s="58">
        <v>346</v>
      </c>
      <c r="AS48" s="58">
        <v>76</v>
      </c>
      <c r="AT48" s="58">
        <v>64</v>
      </c>
      <c r="AU48" s="58">
        <v>60</v>
      </c>
      <c r="AV48" s="58">
        <v>55</v>
      </c>
      <c r="AW48" s="58">
        <v>49</v>
      </c>
      <c r="AX48" s="58">
        <v>47</v>
      </c>
      <c r="AY48" s="58">
        <v>47</v>
      </c>
      <c r="AZ48" s="58">
        <v>44</v>
      </c>
      <c r="BA48" s="58">
        <v>42</v>
      </c>
      <c r="BB48" s="58">
        <v>42</v>
      </c>
      <c r="BC48" s="58">
        <v>40</v>
      </c>
      <c r="BD48" s="58">
        <v>40</v>
      </c>
      <c r="BE48" s="58">
        <v>40</v>
      </c>
      <c r="BF48" s="58">
        <v>38</v>
      </c>
      <c r="BG48" s="58">
        <v>37</v>
      </c>
      <c r="BH48" s="58">
        <v>36</v>
      </c>
      <c r="BI48" s="58">
        <v>36</v>
      </c>
      <c r="BJ48" s="58">
        <v>36</v>
      </c>
      <c r="BK48" s="58">
        <v>36</v>
      </c>
      <c r="BL48" s="58">
        <v>34</v>
      </c>
      <c r="BM48" s="58">
        <v>34</v>
      </c>
      <c r="BN48" s="58">
        <v>34</v>
      </c>
      <c r="BO48" s="58">
        <v>33</v>
      </c>
      <c r="BP48" s="58">
        <v>32</v>
      </c>
      <c r="BQ48" s="58">
        <v>30</v>
      </c>
      <c r="BR48" s="58">
        <v>30</v>
      </c>
      <c r="BS48" s="58">
        <v>28</v>
      </c>
      <c r="BT48" s="58">
        <v>27</v>
      </c>
      <c r="BU48" s="58">
        <v>27</v>
      </c>
      <c r="BV48" s="58">
        <v>26</v>
      </c>
      <c r="BW48" s="58">
        <v>25</v>
      </c>
      <c r="BX48" s="58">
        <v>25</v>
      </c>
      <c r="BY48" s="58">
        <v>25</v>
      </c>
      <c r="BZ48" s="58">
        <v>24</v>
      </c>
      <c r="CA48" s="58">
        <v>24</v>
      </c>
      <c r="CB48" s="58">
        <v>24</v>
      </c>
      <c r="CC48" s="58">
        <v>24</v>
      </c>
      <c r="CD48" s="58">
        <v>24</v>
      </c>
      <c r="CE48" s="58">
        <v>24</v>
      </c>
      <c r="CF48" s="58">
        <v>23</v>
      </c>
      <c r="CG48" s="58">
        <v>23</v>
      </c>
      <c r="CH48" s="58">
        <v>23</v>
      </c>
      <c r="CI48" s="58">
        <v>23</v>
      </c>
      <c r="CJ48" s="58">
        <v>23</v>
      </c>
      <c r="CK48" s="58">
        <v>23</v>
      </c>
      <c r="CL48" s="58">
        <v>23</v>
      </c>
      <c r="CM48" s="58">
        <v>23</v>
      </c>
      <c r="CN48" s="58">
        <v>23</v>
      </c>
      <c r="CO48" s="58">
        <v>23</v>
      </c>
      <c r="CP48" s="58">
        <v>23</v>
      </c>
      <c r="CQ48" s="58">
        <v>22</v>
      </c>
      <c r="CR48" s="58">
        <v>22</v>
      </c>
      <c r="CS48" s="58">
        <v>22</v>
      </c>
      <c r="CT48" s="58">
        <v>22</v>
      </c>
      <c r="CU48" s="58">
        <v>22</v>
      </c>
      <c r="CV48" s="58">
        <v>22</v>
      </c>
      <c r="CW48" s="58">
        <v>21</v>
      </c>
      <c r="CX48" s="58">
        <v>20</v>
      </c>
      <c r="CY48" s="58">
        <v>20</v>
      </c>
      <c r="CZ48" s="58">
        <v>20</v>
      </c>
      <c r="DA48" s="58">
        <v>18</v>
      </c>
      <c r="DB48" s="58">
        <v>17</v>
      </c>
      <c r="DC48" s="58">
        <v>17</v>
      </c>
      <c r="DD48" s="58">
        <v>17</v>
      </c>
      <c r="DE48" s="58">
        <v>17</v>
      </c>
      <c r="DF48" s="58">
        <v>17</v>
      </c>
      <c r="DG48" s="58">
        <v>16</v>
      </c>
      <c r="DH48" s="58">
        <v>16</v>
      </c>
      <c r="DI48" s="58">
        <v>16</v>
      </c>
      <c r="DJ48" s="58">
        <v>16</v>
      </c>
      <c r="DK48" s="58">
        <v>15</v>
      </c>
      <c r="DL48" s="58">
        <v>15</v>
      </c>
      <c r="DM48" s="58">
        <v>15</v>
      </c>
      <c r="DN48" s="58">
        <v>15</v>
      </c>
      <c r="DO48" s="58">
        <v>15</v>
      </c>
      <c r="DP48" s="58">
        <v>15</v>
      </c>
      <c r="DQ48" s="58">
        <v>15</v>
      </c>
      <c r="DR48" s="58">
        <v>15</v>
      </c>
      <c r="DS48" s="58">
        <v>15</v>
      </c>
      <c r="DT48" s="58">
        <v>15</v>
      </c>
      <c r="DU48" s="58">
        <v>15</v>
      </c>
      <c r="DV48" s="58">
        <v>15</v>
      </c>
      <c r="DW48" s="58">
        <v>15</v>
      </c>
      <c r="DX48" s="58">
        <v>15</v>
      </c>
      <c r="DY48" s="58">
        <v>15</v>
      </c>
      <c r="DZ48" s="58">
        <v>15</v>
      </c>
      <c r="EA48" s="58">
        <v>14</v>
      </c>
      <c r="EB48" s="58">
        <v>14</v>
      </c>
      <c r="EC48" s="58">
        <v>14</v>
      </c>
      <c r="ED48" s="58">
        <v>13</v>
      </c>
      <c r="EE48" s="58">
        <v>12</v>
      </c>
      <c r="EF48" s="58">
        <v>12</v>
      </c>
      <c r="EG48" s="58">
        <v>12</v>
      </c>
      <c r="EH48" s="58">
        <v>11</v>
      </c>
      <c r="EI48" s="58">
        <v>11</v>
      </c>
      <c r="EJ48" s="58">
        <v>10</v>
      </c>
      <c r="EK48" s="58">
        <v>9</v>
      </c>
      <c r="EL48" s="58">
        <v>8</v>
      </c>
      <c r="EM48" s="58">
        <v>6</v>
      </c>
      <c r="EN48" s="58">
        <v>0</v>
      </c>
    </row>
    <row r="49" spans="1:144" outlineLevel="1" x14ac:dyDescent="0.2">
      <c r="A49" s="39" t="s">
        <v>151</v>
      </c>
      <c r="B49" s="31" t="str">
        <f>"# "&amp;$H$2</f>
        <v># 0</v>
      </c>
      <c r="C49" s="31" t="str">
        <f>"# "&amp;$I$2</f>
        <v># 1</v>
      </c>
      <c r="D49" s="31" t="s">
        <v>152</v>
      </c>
      <c r="E49" s="31"/>
      <c r="F49" s="38" t="s">
        <v>153</v>
      </c>
      <c r="G49" s="31" t="str">
        <f>"% "&amp;$H$2</f>
        <v>% 0</v>
      </c>
      <c r="H49" s="31" t="str">
        <f>"% "&amp;$I$2</f>
        <v>% 1</v>
      </c>
      <c r="I49" s="32" t="s">
        <v>152</v>
      </c>
      <c r="AQ49" s="70" t="s">
        <v>190</v>
      </c>
      <c r="AR49" s="58">
        <v>25</v>
      </c>
      <c r="AS49" s="58">
        <v>24</v>
      </c>
      <c r="AT49" s="58">
        <v>24</v>
      </c>
      <c r="AU49" s="58">
        <v>23</v>
      </c>
      <c r="AV49" s="58">
        <v>23</v>
      </c>
      <c r="AW49" s="58">
        <v>23</v>
      </c>
      <c r="AX49" s="58">
        <v>23</v>
      </c>
      <c r="AY49" s="58">
        <v>23</v>
      </c>
      <c r="AZ49" s="58">
        <v>23</v>
      </c>
      <c r="BA49" s="58">
        <v>23</v>
      </c>
      <c r="BB49" s="58">
        <v>23</v>
      </c>
      <c r="BC49" s="58">
        <v>23</v>
      </c>
      <c r="BD49" s="58">
        <v>23</v>
      </c>
      <c r="BE49" s="58">
        <v>23</v>
      </c>
      <c r="BF49" s="58">
        <v>23</v>
      </c>
      <c r="BG49" s="58">
        <v>23</v>
      </c>
      <c r="BH49" s="58">
        <v>23</v>
      </c>
      <c r="BI49" s="58">
        <v>23</v>
      </c>
      <c r="BJ49" s="58">
        <v>23</v>
      </c>
      <c r="BK49" s="58">
        <v>23</v>
      </c>
      <c r="BL49" s="58">
        <v>23</v>
      </c>
      <c r="BM49" s="58">
        <v>23</v>
      </c>
      <c r="BN49" s="58">
        <v>23</v>
      </c>
      <c r="BO49" s="58">
        <v>23</v>
      </c>
      <c r="BP49" s="58">
        <v>22</v>
      </c>
      <c r="BQ49" s="58">
        <v>22</v>
      </c>
      <c r="BR49" s="58">
        <v>22</v>
      </c>
      <c r="BS49" s="58">
        <v>22</v>
      </c>
      <c r="BT49" s="58">
        <v>21</v>
      </c>
      <c r="BU49" s="58">
        <v>21</v>
      </c>
      <c r="BV49" s="58">
        <v>21</v>
      </c>
      <c r="BW49" s="58">
        <v>21</v>
      </c>
      <c r="BX49" s="58">
        <v>21</v>
      </c>
      <c r="BY49" s="58">
        <v>21</v>
      </c>
      <c r="BZ49" s="58">
        <v>20</v>
      </c>
      <c r="CA49" s="58">
        <v>20</v>
      </c>
      <c r="CB49" s="58">
        <v>20</v>
      </c>
      <c r="CC49" s="58">
        <v>20</v>
      </c>
      <c r="CD49" s="58">
        <v>20</v>
      </c>
      <c r="CE49" s="58">
        <v>20</v>
      </c>
      <c r="CF49" s="58">
        <v>20</v>
      </c>
      <c r="CG49" s="58">
        <v>20</v>
      </c>
      <c r="CH49" s="58">
        <v>20</v>
      </c>
      <c r="CI49" s="58">
        <v>20</v>
      </c>
      <c r="CJ49" s="58">
        <v>20</v>
      </c>
      <c r="CK49" s="58">
        <v>20</v>
      </c>
      <c r="CL49" s="58">
        <v>20</v>
      </c>
      <c r="CM49" s="58">
        <v>20</v>
      </c>
      <c r="CN49" s="58">
        <v>20</v>
      </c>
      <c r="CO49" s="58">
        <v>20</v>
      </c>
      <c r="CP49" s="58">
        <v>20</v>
      </c>
      <c r="CQ49" s="58">
        <v>20</v>
      </c>
      <c r="CR49" s="58">
        <v>20</v>
      </c>
      <c r="CS49" s="58">
        <v>20</v>
      </c>
      <c r="CT49" s="58">
        <v>20</v>
      </c>
      <c r="CU49" s="58">
        <v>20</v>
      </c>
      <c r="CV49" s="58">
        <v>20</v>
      </c>
      <c r="CW49" s="58">
        <v>19</v>
      </c>
      <c r="CX49" s="58">
        <v>18</v>
      </c>
      <c r="CY49" s="58">
        <v>18</v>
      </c>
      <c r="CZ49" s="58">
        <v>18</v>
      </c>
      <c r="DA49" s="58">
        <v>16</v>
      </c>
      <c r="DB49" s="58">
        <v>16</v>
      </c>
      <c r="DC49" s="58">
        <v>16</v>
      </c>
      <c r="DD49" s="58">
        <v>16</v>
      </c>
      <c r="DE49" s="58">
        <v>16</v>
      </c>
      <c r="DF49" s="58">
        <v>16</v>
      </c>
      <c r="DG49" s="58">
        <v>15</v>
      </c>
      <c r="DH49" s="58">
        <v>15</v>
      </c>
      <c r="DI49" s="58">
        <v>15</v>
      </c>
      <c r="DJ49" s="58">
        <v>15</v>
      </c>
      <c r="DK49" s="58">
        <v>15</v>
      </c>
      <c r="DL49" s="58">
        <v>15</v>
      </c>
      <c r="DM49" s="58">
        <v>15</v>
      </c>
      <c r="DN49" s="58">
        <v>15</v>
      </c>
      <c r="DO49" s="58">
        <v>15</v>
      </c>
      <c r="DP49" s="58">
        <v>15</v>
      </c>
      <c r="DQ49" s="58">
        <v>15</v>
      </c>
      <c r="DR49" s="58">
        <v>15</v>
      </c>
      <c r="DS49" s="58">
        <v>15</v>
      </c>
      <c r="DT49" s="58">
        <v>15</v>
      </c>
      <c r="DU49" s="58">
        <v>15</v>
      </c>
      <c r="DV49" s="58">
        <v>15</v>
      </c>
      <c r="DW49" s="58">
        <v>15</v>
      </c>
      <c r="DX49" s="58">
        <v>15</v>
      </c>
      <c r="DY49" s="58">
        <v>15</v>
      </c>
      <c r="DZ49" s="58">
        <v>15</v>
      </c>
      <c r="EA49" s="58">
        <v>14</v>
      </c>
      <c r="EB49" s="58">
        <v>14</v>
      </c>
      <c r="EC49" s="58">
        <v>14</v>
      </c>
      <c r="ED49" s="58">
        <v>13</v>
      </c>
      <c r="EE49" s="58">
        <v>12</v>
      </c>
      <c r="EF49" s="58">
        <v>12</v>
      </c>
      <c r="EG49" s="58">
        <v>12</v>
      </c>
      <c r="EH49" s="58">
        <v>11</v>
      </c>
      <c r="EI49" s="58">
        <v>11</v>
      </c>
      <c r="EJ49" s="58">
        <v>10</v>
      </c>
      <c r="EK49" s="58">
        <v>9</v>
      </c>
      <c r="EL49" s="58">
        <v>8</v>
      </c>
      <c r="EM49" s="58">
        <v>6</v>
      </c>
      <c r="EN49" s="58">
        <v>0</v>
      </c>
    </row>
    <row r="50" spans="1:144" outlineLevel="1" x14ac:dyDescent="0.2">
      <c r="A50" s="40" t="str">
        <f>"# "&amp;$H$2</f>
        <v># 0</v>
      </c>
      <c r="B50" s="45">
        <f>B52-B51</f>
        <v>310</v>
      </c>
      <c r="C50" s="46">
        <f>C52-C51</f>
        <v>11</v>
      </c>
      <c r="D50" s="47">
        <f>D52-D51</f>
        <v>321</v>
      </c>
      <c r="E50" s="31"/>
      <c r="F50" s="41" t="str">
        <f>"% "&amp;$H$2</f>
        <v>% 0</v>
      </c>
      <c r="G50" s="50">
        <f>B50/D52</f>
        <v>0.89595375722543358</v>
      </c>
      <c r="H50" s="51">
        <f>C50/D52</f>
        <v>3.1791907514450865E-2</v>
      </c>
      <c r="I50" s="52">
        <f>D50/D52</f>
        <v>0.9277456647398844</v>
      </c>
      <c r="AQ50" s="70" t="s">
        <v>191</v>
      </c>
      <c r="AR50" s="58">
        <v>321</v>
      </c>
      <c r="AS50" s="58">
        <v>52</v>
      </c>
      <c r="AT50" s="58">
        <v>40</v>
      </c>
      <c r="AU50" s="58">
        <v>37</v>
      </c>
      <c r="AV50" s="58">
        <v>32</v>
      </c>
      <c r="AW50" s="58">
        <v>26</v>
      </c>
      <c r="AX50" s="58">
        <v>24</v>
      </c>
      <c r="AY50" s="58">
        <v>24</v>
      </c>
      <c r="AZ50" s="58">
        <v>21</v>
      </c>
      <c r="BA50" s="58">
        <v>19</v>
      </c>
      <c r="BB50" s="58">
        <v>19</v>
      </c>
      <c r="BC50" s="58">
        <v>17</v>
      </c>
      <c r="BD50" s="58">
        <v>17</v>
      </c>
      <c r="BE50" s="58">
        <v>17</v>
      </c>
      <c r="BF50" s="58">
        <v>15</v>
      </c>
      <c r="BG50" s="58">
        <v>14</v>
      </c>
      <c r="BH50" s="58">
        <v>13</v>
      </c>
      <c r="BI50" s="58">
        <v>13</v>
      </c>
      <c r="BJ50" s="58">
        <v>13</v>
      </c>
      <c r="BK50" s="58">
        <v>13</v>
      </c>
      <c r="BL50" s="58">
        <v>11</v>
      </c>
      <c r="BM50" s="58">
        <v>11</v>
      </c>
      <c r="BN50" s="58">
        <v>11</v>
      </c>
      <c r="BO50" s="58">
        <v>10</v>
      </c>
      <c r="BP50" s="58">
        <v>10</v>
      </c>
      <c r="BQ50" s="58">
        <v>8</v>
      </c>
      <c r="BR50" s="58">
        <v>8</v>
      </c>
      <c r="BS50" s="58">
        <v>6</v>
      </c>
      <c r="BT50" s="58">
        <v>6</v>
      </c>
      <c r="BU50" s="58">
        <v>6</v>
      </c>
      <c r="BV50" s="58">
        <v>5</v>
      </c>
      <c r="BW50" s="58">
        <v>4</v>
      </c>
      <c r="BX50" s="58">
        <v>4</v>
      </c>
      <c r="BY50" s="58">
        <v>4</v>
      </c>
      <c r="BZ50" s="58">
        <v>4</v>
      </c>
      <c r="CA50" s="58">
        <v>4</v>
      </c>
      <c r="CB50" s="58">
        <v>4</v>
      </c>
      <c r="CC50" s="58">
        <v>4</v>
      </c>
      <c r="CD50" s="58">
        <v>4</v>
      </c>
      <c r="CE50" s="58">
        <v>4</v>
      </c>
      <c r="CF50" s="58">
        <v>3</v>
      </c>
      <c r="CG50" s="58">
        <v>3</v>
      </c>
      <c r="CH50" s="58">
        <v>3</v>
      </c>
      <c r="CI50" s="58">
        <v>3</v>
      </c>
      <c r="CJ50" s="58">
        <v>3</v>
      </c>
      <c r="CK50" s="58">
        <v>3</v>
      </c>
      <c r="CL50" s="58">
        <v>3</v>
      </c>
      <c r="CM50" s="58">
        <v>3</v>
      </c>
      <c r="CN50" s="58">
        <v>3</v>
      </c>
      <c r="CO50" s="58">
        <v>3</v>
      </c>
      <c r="CP50" s="58">
        <v>3</v>
      </c>
      <c r="CQ50" s="58">
        <v>2</v>
      </c>
      <c r="CR50" s="58">
        <v>2</v>
      </c>
      <c r="CS50" s="58">
        <v>2</v>
      </c>
      <c r="CT50" s="58">
        <v>2</v>
      </c>
      <c r="CU50" s="58">
        <v>2</v>
      </c>
      <c r="CV50" s="58">
        <v>2</v>
      </c>
      <c r="CW50" s="58">
        <v>2</v>
      </c>
      <c r="CX50" s="58">
        <v>2</v>
      </c>
      <c r="CY50" s="58">
        <v>2</v>
      </c>
      <c r="CZ50" s="58">
        <v>2</v>
      </c>
      <c r="DA50" s="58">
        <v>2</v>
      </c>
      <c r="DB50" s="58">
        <v>1</v>
      </c>
      <c r="DC50" s="58">
        <v>1</v>
      </c>
      <c r="DD50" s="58">
        <v>1</v>
      </c>
      <c r="DE50" s="58">
        <v>1</v>
      </c>
      <c r="DF50" s="58">
        <v>1</v>
      </c>
      <c r="DG50" s="58">
        <v>1</v>
      </c>
      <c r="DH50" s="58">
        <v>1</v>
      </c>
      <c r="DI50" s="58">
        <v>1</v>
      </c>
      <c r="DJ50" s="58">
        <v>1</v>
      </c>
      <c r="DK50" s="58">
        <v>0</v>
      </c>
      <c r="DL50" s="58">
        <v>0</v>
      </c>
      <c r="DM50" s="58">
        <v>0</v>
      </c>
      <c r="DN50" s="58">
        <v>0</v>
      </c>
      <c r="DO50" s="58">
        <v>0</v>
      </c>
      <c r="DP50" s="58">
        <v>0</v>
      </c>
      <c r="DQ50" s="58">
        <v>0</v>
      </c>
      <c r="DR50" s="58">
        <v>0</v>
      </c>
      <c r="DS50" s="58">
        <v>0</v>
      </c>
      <c r="DT50" s="58">
        <v>0</v>
      </c>
      <c r="DU50" s="58">
        <v>0</v>
      </c>
      <c r="DV50" s="58">
        <v>0</v>
      </c>
      <c r="DW50" s="58">
        <v>0</v>
      </c>
      <c r="DX50" s="58">
        <v>0</v>
      </c>
      <c r="DY50" s="58">
        <v>0</v>
      </c>
      <c r="DZ50" s="58">
        <v>0</v>
      </c>
      <c r="EA50" s="58">
        <v>0</v>
      </c>
      <c r="EB50" s="58">
        <v>0</v>
      </c>
      <c r="EC50" s="58">
        <v>0</v>
      </c>
      <c r="ED50" s="58">
        <v>0</v>
      </c>
      <c r="EE50" s="58">
        <v>0</v>
      </c>
      <c r="EF50" s="58">
        <v>0</v>
      </c>
      <c r="EG50" s="58">
        <v>0</v>
      </c>
      <c r="EH50" s="58">
        <v>0</v>
      </c>
      <c r="EI50" s="58">
        <v>0</v>
      </c>
      <c r="EJ50" s="58">
        <v>0</v>
      </c>
      <c r="EK50" s="58">
        <v>0</v>
      </c>
      <c r="EL50" s="58">
        <v>0</v>
      </c>
      <c r="EM50" s="58">
        <v>0</v>
      </c>
      <c r="EN50" s="58">
        <v>0</v>
      </c>
    </row>
    <row r="51" spans="1:144" outlineLevel="1" x14ac:dyDescent="0.2">
      <c r="A51" s="40" t="str">
        <f>"# "&amp;$I$2</f>
        <v># 1</v>
      </c>
      <c r="B51" s="48">
        <f>D51-C51</f>
        <v>2.0000000000000036</v>
      </c>
      <c r="C51" s="49">
        <f>INDEX($AR$49:$EN$49,MATCH(D47,$AR$47:$EN$47,1))</f>
        <v>23</v>
      </c>
      <c r="D51" s="47">
        <f>$E$11 * $F$11</f>
        <v>25.000000000000004</v>
      </c>
      <c r="E51" s="31"/>
      <c r="F51" s="41" t="str">
        <f>"% "&amp;$I$2</f>
        <v>% 1</v>
      </c>
      <c r="G51" s="53">
        <f>B51/D52</f>
        <v>5.7803468208092587E-3</v>
      </c>
      <c r="H51" s="54">
        <f>C51/D52</f>
        <v>6.6473988439306353E-2</v>
      </c>
      <c r="I51" s="52">
        <f>D51/D52</f>
        <v>7.2254335260115612E-2</v>
      </c>
      <c r="AQ51" s="70" t="s">
        <v>192</v>
      </c>
      <c r="AR51" s="58">
        <v>0</v>
      </c>
      <c r="AS51" s="58">
        <v>269</v>
      </c>
      <c r="AT51" s="58">
        <v>281</v>
      </c>
      <c r="AU51" s="58">
        <v>284</v>
      </c>
      <c r="AV51" s="58">
        <v>289</v>
      </c>
      <c r="AW51" s="58">
        <v>295</v>
      </c>
      <c r="AX51" s="58">
        <v>297</v>
      </c>
      <c r="AY51" s="58">
        <v>297</v>
      </c>
      <c r="AZ51" s="58">
        <v>300</v>
      </c>
      <c r="BA51" s="58">
        <v>302</v>
      </c>
      <c r="BB51" s="58">
        <v>302</v>
      </c>
      <c r="BC51" s="58">
        <v>304</v>
      </c>
      <c r="BD51" s="58">
        <v>304</v>
      </c>
      <c r="BE51" s="58">
        <v>304</v>
      </c>
      <c r="BF51" s="58">
        <v>306</v>
      </c>
      <c r="BG51" s="58">
        <v>307</v>
      </c>
      <c r="BH51" s="58">
        <v>308</v>
      </c>
      <c r="BI51" s="58">
        <v>308</v>
      </c>
      <c r="BJ51" s="58">
        <v>308</v>
      </c>
      <c r="BK51" s="58">
        <v>308</v>
      </c>
      <c r="BL51" s="58">
        <v>310</v>
      </c>
      <c r="BM51" s="58">
        <v>310</v>
      </c>
      <c r="BN51" s="58">
        <v>310</v>
      </c>
      <c r="BO51" s="58">
        <v>311</v>
      </c>
      <c r="BP51" s="58">
        <v>311</v>
      </c>
      <c r="BQ51" s="58">
        <v>313</v>
      </c>
      <c r="BR51" s="58">
        <v>313</v>
      </c>
      <c r="BS51" s="58">
        <v>315</v>
      </c>
      <c r="BT51" s="58">
        <v>315</v>
      </c>
      <c r="BU51" s="58">
        <v>315</v>
      </c>
      <c r="BV51" s="58">
        <v>316</v>
      </c>
      <c r="BW51" s="58">
        <v>317</v>
      </c>
      <c r="BX51" s="58">
        <v>317</v>
      </c>
      <c r="BY51" s="58">
        <v>317</v>
      </c>
      <c r="BZ51" s="58">
        <v>317</v>
      </c>
      <c r="CA51" s="58">
        <v>317</v>
      </c>
      <c r="CB51" s="58">
        <v>317</v>
      </c>
      <c r="CC51" s="58">
        <v>317</v>
      </c>
      <c r="CD51" s="58">
        <v>317</v>
      </c>
      <c r="CE51" s="58">
        <v>317</v>
      </c>
      <c r="CF51" s="58">
        <v>318</v>
      </c>
      <c r="CG51" s="58">
        <v>318</v>
      </c>
      <c r="CH51" s="58">
        <v>318</v>
      </c>
      <c r="CI51" s="58">
        <v>318</v>
      </c>
      <c r="CJ51" s="58">
        <v>318</v>
      </c>
      <c r="CK51" s="58">
        <v>318</v>
      </c>
      <c r="CL51" s="58">
        <v>318</v>
      </c>
      <c r="CM51" s="58">
        <v>318</v>
      </c>
      <c r="CN51" s="58">
        <v>318</v>
      </c>
      <c r="CO51" s="58">
        <v>318</v>
      </c>
      <c r="CP51" s="58">
        <v>318</v>
      </c>
      <c r="CQ51" s="58">
        <v>319</v>
      </c>
      <c r="CR51" s="58">
        <v>319</v>
      </c>
      <c r="CS51" s="58">
        <v>319</v>
      </c>
      <c r="CT51" s="58">
        <v>319</v>
      </c>
      <c r="CU51" s="58">
        <v>319</v>
      </c>
      <c r="CV51" s="58">
        <v>319</v>
      </c>
      <c r="CW51" s="58">
        <v>319</v>
      </c>
      <c r="CX51" s="58">
        <v>319</v>
      </c>
      <c r="CY51" s="58">
        <v>319</v>
      </c>
      <c r="CZ51" s="58">
        <v>319</v>
      </c>
      <c r="DA51" s="58">
        <v>319</v>
      </c>
      <c r="DB51" s="58">
        <v>320</v>
      </c>
      <c r="DC51" s="58">
        <v>320</v>
      </c>
      <c r="DD51" s="58">
        <v>320</v>
      </c>
      <c r="DE51" s="58">
        <v>320</v>
      </c>
      <c r="DF51" s="58">
        <v>320</v>
      </c>
      <c r="DG51" s="58">
        <v>320</v>
      </c>
      <c r="DH51" s="58">
        <v>320</v>
      </c>
      <c r="DI51" s="58">
        <v>320</v>
      </c>
      <c r="DJ51" s="58">
        <v>320</v>
      </c>
      <c r="DK51" s="58">
        <v>321</v>
      </c>
      <c r="DL51" s="58">
        <v>321</v>
      </c>
      <c r="DM51" s="58">
        <v>321</v>
      </c>
      <c r="DN51" s="58">
        <v>321</v>
      </c>
      <c r="DO51" s="58">
        <v>321</v>
      </c>
      <c r="DP51" s="58">
        <v>321</v>
      </c>
      <c r="DQ51" s="58">
        <v>321</v>
      </c>
      <c r="DR51" s="58">
        <v>321</v>
      </c>
      <c r="DS51" s="58">
        <v>321</v>
      </c>
      <c r="DT51" s="58">
        <v>321</v>
      </c>
      <c r="DU51" s="58">
        <v>321</v>
      </c>
      <c r="DV51" s="58">
        <v>321</v>
      </c>
      <c r="DW51" s="58">
        <v>321</v>
      </c>
      <c r="DX51" s="58">
        <v>321</v>
      </c>
      <c r="DY51" s="58">
        <v>321</v>
      </c>
      <c r="DZ51" s="58">
        <v>321</v>
      </c>
      <c r="EA51" s="58">
        <v>321</v>
      </c>
      <c r="EB51" s="58">
        <v>321</v>
      </c>
      <c r="EC51" s="58">
        <v>321</v>
      </c>
      <c r="ED51" s="58">
        <v>321</v>
      </c>
      <c r="EE51" s="58">
        <v>321</v>
      </c>
      <c r="EF51" s="58">
        <v>321</v>
      </c>
      <c r="EG51" s="58">
        <v>321</v>
      </c>
      <c r="EH51" s="58">
        <v>321</v>
      </c>
      <c r="EI51" s="58">
        <v>321</v>
      </c>
      <c r="EJ51" s="58">
        <v>321</v>
      </c>
      <c r="EK51" s="58">
        <v>321</v>
      </c>
      <c r="EL51" s="58">
        <v>321</v>
      </c>
      <c r="EM51" s="58">
        <v>321</v>
      </c>
      <c r="EN51" s="58">
        <v>321</v>
      </c>
    </row>
    <row r="52" spans="1:144" outlineLevel="1" x14ac:dyDescent="0.2">
      <c r="A52" s="40" t="s">
        <v>152</v>
      </c>
      <c r="B52" s="47">
        <f>D52-C52</f>
        <v>312</v>
      </c>
      <c r="C52" s="47">
        <f>INDEX($AR$48:$EN$48,MATCH(D47,$AR$47:$EN$47,1))</f>
        <v>34</v>
      </c>
      <c r="D52" s="47">
        <f>$F$11</f>
        <v>346</v>
      </c>
      <c r="E52" s="31"/>
      <c r="F52" s="41" t="s">
        <v>152</v>
      </c>
      <c r="G52" s="55">
        <f>B52/D52</f>
        <v>0.90173410404624277</v>
      </c>
      <c r="H52" s="55">
        <f>C52/D52</f>
        <v>9.8265895953757232E-2</v>
      </c>
      <c r="I52" s="52">
        <f>D52/D52</f>
        <v>1</v>
      </c>
      <c r="AQ52" s="70" t="s">
        <v>193</v>
      </c>
      <c r="AR52" s="58">
        <v>0</v>
      </c>
      <c r="AS52" s="58">
        <v>1.0000000000000036</v>
      </c>
      <c r="AT52" s="58">
        <v>1.0000000000000036</v>
      </c>
      <c r="AU52" s="58">
        <v>2.0000000000000036</v>
      </c>
      <c r="AV52" s="58">
        <v>2.0000000000000036</v>
      </c>
      <c r="AW52" s="58">
        <v>2.0000000000000036</v>
      </c>
      <c r="AX52" s="58">
        <v>2.0000000000000036</v>
      </c>
      <c r="AY52" s="58">
        <v>2.0000000000000036</v>
      </c>
      <c r="AZ52" s="58">
        <v>2.0000000000000036</v>
      </c>
      <c r="BA52" s="58">
        <v>2.0000000000000036</v>
      </c>
      <c r="BB52" s="58">
        <v>2.0000000000000036</v>
      </c>
      <c r="BC52" s="58">
        <v>2.0000000000000036</v>
      </c>
      <c r="BD52" s="58">
        <v>2.0000000000000036</v>
      </c>
      <c r="BE52" s="58">
        <v>2.0000000000000036</v>
      </c>
      <c r="BF52" s="58">
        <v>2.0000000000000036</v>
      </c>
      <c r="BG52" s="58">
        <v>2.0000000000000036</v>
      </c>
      <c r="BH52" s="58">
        <v>2.0000000000000036</v>
      </c>
      <c r="BI52" s="58">
        <v>2.0000000000000036</v>
      </c>
      <c r="BJ52" s="58">
        <v>2.0000000000000036</v>
      </c>
      <c r="BK52" s="58">
        <v>2.0000000000000036</v>
      </c>
      <c r="BL52" s="58">
        <v>2.0000000000000036</v>
      </c>
      <c r="BM52" s="58">
        <v>2.0000000000000036</v>
      </c>
      <c r="BN52" s="58">
        <v>2.0000000000000036</v>
      </c>
      <c r="BO52" s="58">
        <v>2.0000000000000036</v>
      </c>
      <c r="BP52" s="58">
        <v>3.0000000000000036</v>
      </c>
      <c r="BQ52" s="58">
        <v>3.0000000000000036</v>
      </c>
      <c r="BR52" s="58">
        <v>3.0000000000000036</v>
      </c>
      <c r="BS52" s="58">
        <v>3.0000000000000036</v>
      </c>
      <c r="BT52" s="58">
        <v>4.0000000000000036</v>
      </c>
      <c r="BU52" s="58">
        <v>4.0000000000000036</v>
      </c>
      <c r="BV52" s="58">
        <v>4.0000000000000036</v>
      </c>
      <c r="BW52" s="58">
        <v>4.0000000000000036</v>
      </c>
      <c r="BX52" s="58">
        <v>4.0000000000000036</v>
      </c>
      <c r="BY52" s="58">
        <v>4.0000000000000036</v>
      </c>
      <c r="BZ52" s="58">
        <v>5.0000000000000036</v>
      </c>
      <c r="CA52" s="58">
        <v>5.0000000000000036</v>
      </c>
      <c r="CB52" s="58">
        <v>5.0000000000000036</v>
      </c>
      <c r="CC52" s="58">
        <v>5.0000000000000036</v>
      </c>
      <c r="CD52" s="58">
        <v>5.0000000000000036</v>
      </c>
      <c r="CE52" s="58">
        <v>5.0000000000000036</v>
      </c>
      <c r="CF52" s="58">
        <v>5.0000000000000036</v>
      </c>
      <c r="CG52" s="58">
        <v>5.0000000000000036</v>
      </c>
      <c r="CH52" s="58">
        <v>5.0000000000000036</v>
      </c>
      <c r="CI52" s="58">
        <v>5.0000000000000036</v>
      </c>
      <c r="CJ52" s="58">
        <v>5.0000000000000036</v>
      </c>
      <c r="CK52" s="58">
        <v>5.0000000000000036</v>
      </c>
      <c r="CL52" s="58">
        <v>5.0000000000000036</v>
      </c>
      <c r="CM52" s="58">
        <v>5.0000000000000036</v>
      </c>
      <c r="CN52" s="58">
        <v>5.0000000000000036</v>
      </c>
      <c r="CO52" s="58">
        <v>5.0000000000000036</v>
      </c>
      <c r="CP52" s="58">
        <v>5.0000000000000036</v>
      </c>
      <c r="CQ52" s="58">
        <v>5.0000000000000036</v>
      </c>
      <c r="CR52" s="58">
        <v>5.0000000000000036</v>
      </c>
      <c r="CS52" s="58">
        <v>5.0000000000000036</v>
      </c>
      <c r="CT52" s="58">
        <v>5.0000000000000036</v>
      </c>
      <c r="CU52" s="58">
        <v>5.0000000000000036</v>
      </c>
      <c r="CV52" s="58">
        <v>5.0000000000000036</v>
      </c>
      <c r="CW52" s="58">
        <v>6.0000000000000036</v>
      </c>
      <c r="CX52" s="58">
        <v>7.0000000000000036</v>
      </c>
      <c r="CY52" s="58">
        <v>7.0000000000000036</v>
      </c>
      <c r="CZ52" s="58">
        <v>7.0000000000000036</v>
      </c>
      <c r="DA52" s="58">
        <v>9.0000000000000036</v>
      </c>
      <c r="DB52" s="58">
        <v>9.0000000000000036</v>
      </c>
      <c r="DC52" s="58">
        <v>9.0000000000000036</v>
      </c>
      <c r="DD52" s="58">
        <v>9.0000000000000036</v>
      </c>
      <c r="DE52" s="58">
        <v>9.0000000000000036</v>
      </c>
      <c r="DF52" s="58">
        <v>9.0000000000000036</v>
      </c>
      <c r="DG52" s="58">
        <v>10.000000000000004</v>
      </c>
      <c r="DH52" s="58">
        <v>10.000000000000004</v>
      </c>
      <c r="DI52" s="58">
        <v>10.000000000000004</v>
      </c>
      <c r="DJ52" s="58">
        <v>10.000000000000004</v>
      </c>
      <c r="DK52" s="58">
        <v>10.000000000000004</v>
      </c>
      <c r="DL52" s="58">
        <v>10.000000000000004</v>
      </c>
      <c r="DM52" s="58">
        <v>10.000000000000004</v>
      </c>
      <c r="DN52" s="58">
        <v>10.000000000000004</v>
      </c>
      <c r="DO52" s="58">
        <v>10.000000000000004</v>
      </c>
      <c r="DP52" s="58">
        <v>10.000000000000004</v>
      </c>
      <c r="DQ52" s="58">
        <v>10.000000000000004</v>
      </c>
      <c r="DR52" s="58">
        <v>10.000000000000004</v>
      </c>
      <c r="DS52" s="58">
        <v>10.000000000000004</v>
      </c>
      <c r="DT52" s="58">
        <v>10.000000000000004</v>
      </c>
      <c r="DU52" s="58">
        <v>10.000000000000004</v>
      </c>
      <c r="DV52" s="58">
        <v>10.000000000000004</v>
      </c>
      <c r="DW52" s="58">
        <v>10.000000000000004</v>
      </c>
      <c r="DX52" s="58">
        <v>10.000000000000004</v>
      </c>
      <c r="DY52" s="58">
        <v>10.000000000000004</v>
      </c>
      <c r="DZ52" s="58">
        <v>10.000000000000004</v>
      </c>
      <c r="EA52" s="58">
        <v>11.000000000000004</v>
      </c>
      <c r="EB52" s="58">
        <v>11.000000000000004</v>
      </c>
      <c r="EC52" s="58">
        <v>11.000000000000004</v>
      </c>
      <c r="ED52" s="58">
        <v>12.000000000000004</v>
      </c>
      <c r="EE52" s="58">
        <v>13.000000000000004</v>
      </c>
      <c r="EF52" s="58">
        <v>13.000000000000004</v>
      </c>
      <c r="EG52" s="58">
        <v>13.000000000000004</v>
      </c>
      <c r="EH52" s="58">
        <v>14.000000000000004</v>
      </c>
      <c r="EI52" s="58">
        <v>14.000000000000004</v>
      </c>
      <c r="EJ52" s="58">
        <v>15.000000000000004</v>
      </c>
      <c r="EK52" s="58">
        <v>16.000000000000004</v>
      </c>
      <c r="EL52" s="58">
        <v>17.000000000000004</v>
      </c>
      <c r="EM52" s="58">
        <v>19.000000000000004</v>
      </c>
      <c r="EN52" s="58">
        <v>25.000000000000004</v>
      </c>
    </row>
    <row r="53" spans="1:144" outlineLevel="1" x14ac:dyDescent="0.2">
      <c r="A53" s="42" t="s">
        <v>154</v>
      </c>
      <c r="B53" s="43">
        <f>G50+H51</f>
        <v>0.96242774566473988</v>
      </c>
      <c r="C53" s="33"/>
      <c r="D53" s="44" t="s">
        <v>155</v>
      </c>
      <c r="E53" s="43">
        <f>H51/I51</f>
        <v>0.91999999999999982</v>
      </c>
      <c r="F53" s="33"/>
      <c r="G53" s="44" t="s">
        <v>156</v>
      </c>
      <c r="H53" s="43">
        <f>G50/I50</f>
        <v>0.96573208722741433</v>
      </c>
      <c r="I53" s="34"/>
      <c r="AQ53" s="70"/>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c r="CB53" s="58"/>
      <c r="CC53" s="58"/>
      <c r="CD53" s="58"/>
      <c r="CE53" s="58"/>
      <c r="CF53" s="58"/>
      <c r="CG53" s="58"/>
      <c r="CH53" s="58"/>
      <c r="CI53" s="58"/>
      <c r="CJ53" s="58"/>
      <c r="CK53" s="58"/>
      <c r="CL53" s="58"/>
      <c r="CM53" s="58"/>
      <c r="CN53" s="58"/>
      <c r="CO53" s="58"/>
      <c r="CP53" s="58"/>
      <c r="CQ53" s="58"/>
      <c r="CR53" s="58"/>
      <c r="CS53" s="58"/>
      <c r="CT53" s="58"/>
      <c r="CU53" s="58"/>
      <c r="CV53" s="58"/>
      <c r="CW53" s="58"/>
      <c r="CX53" s="58"/>
      <c r="CY53" s="58"/>
      <c r="CZ53" s="58"/>
      <c r="DA53" s="58"/>
      <c r="DB53" s="58"/>
      <c r="DC53" s="58"/>
      <c r="DD53" s="58"/>
      <c r="DE53" s="58"/>
      <c r="DF53" s="58"/>
      <c r="DG53" s="58"/>
      <c r="DH53" s="58"/>
      <c r="DI53" s="58"/>
      <c r="DJ53" s="58"/>
      <c r="DK53" s="58"/>
      <c r="DL53" s="58"/>
      <c r="DM53" s="58"/>
      <c r="DN53" s="58"/>
      <c r="DO53" s="58"/>
      <c r="DP53" s="58"/>
      <c r="DQ53" s="58"/>
      <c r="DR53" s="58"/>
      <c r="DS53" s="58"/>
      <c r="DT53" s="58"/>
      <c r="DU53" s="58"/>
      <c r="DV53" s="58"/>
      <c r="DW53" s="58"/>
      <c r="DX53" s="58"/>
      <c r="DY53" s="58"/>
      <c r="DZ53" s="58"/>
      <c r="EA53" s="58"/>
      <c r="EB53" s="58"/>
      <c r="EC53" s="58"/>
      <c r="ED53" s="58"/>
      <c r="EE53" s="58"/>
      <c r="EF53" s="58"/>
      <c r="EG53" s="58"/>
      <c r="EH53" s="58"/>
      <c r="EI53" s="58"/>
      <c r="EJ53" s="58"/>
      <c r="EK53" s="58"/>
      <c r="EL53" s="58"/>
      <c r="EM53" s="58"/>
      <c r="EN53" s="58"/>
    </row>
    <row r="54" spans="1:144" x14ac:dyDescent="0.2">
      <c r="A54" s="73"/>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58"/>
      <c r="CC54" s="58"/>
      <c r="CD54" s="58"/>
      <c r="CE54" s="58"/>
      <c r="CF54" s="58"/>
      <c r="CG54" s="58"/>
      <c r="CH54" s="58"/>
      <c r="CI54" s="58"/>
      <c r="CJ54" s="58"/>
      <c r="CK54" s="58"/>
      <c r="CL54" s="58"/>
      <c r="CM54" s="58"/>
      <c r="CN54" s="58"/>
      <c r="CO54" s="58"/>
      <c r="CP54" s="58"/>
      <c r="CQ54" s="58"/>
      <c r="CR54" s="58"/>
      <c r="CS54" s="58"/>
      <c r="CT54" s="58"/>
      <c r="CU54" s="58"/>
      <c r="CV54" s="58"/>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58"/>
      <c r="EI54" s="58"/>
      <c r="EJ54" s="58"/>
      <c r="EK54" s="58"/>
      <c r="EL54" s="58"/>
      <c r="EM54" s="58"/>
      <c r="EN54" s="58"/>
    </row>
    <row r="55" spans="1:144" x14ac:dyDescent="0.2">
      <c r="A55" s="11" t="s">
        <v>157</v>
      </c>
      <c r="AQ55" s="58" t="s">
        <v>194</v>
      </c>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c r="CB55" s="58"/>
      <c r="CC55" s="58"/>
      <c r="CD55" s="58"/>
      <c r="CE55" s="58"/>
      <c r="CF55" s="58"/>
      <c r="CG55" s="58"/>
      <c r="CH55" s="58"/>
      <c r="CI55" s="58"/>
      <c r="CJ55" s="58"/>
      <c r="CK55" s="58"/>
      <c r="CL55" s="58"/>
      <c r="CM55" s="58"/>
      <c r="CN55" s="58"/>
      <c r="CO55" s="58"/>
      <c r="CP55" s="58"/>
      <c r="CQ55" s="58"/>
      <c r="CR55" s="58"/>
      <c r="CS55" s="58"/>
      <c r="CT55" s="58"/>
      <c r="CU55" s="58"/>
      <c r="CV55" s="58"/>
      <c r="CW55" s="58"/>
      <c r="CX55" s="58"/>
      <c r="CY55" s="58"/>
      <c r="CZ55" s="58"/>
      <c r="DA55" s="58"/>
      <c r="DB55" s="58"/>
      <c r="DC55" s="58"/>
      <c r="DD55" s="58"/>
      <c r="DE55" s="58"/>
      <c r="DF55" s="58"/>
      <c r="DG55" s="58"/>
      <c r="DH55" s="58"/>
      <c r="DI55" s="58"/>
      <c r="DJ55" s="58"/>
      <c r="DK55" s="58"/>
      <c r="DL55" s="58"/>
      <c r="DM55" s="58"/>
      <c r="DN55" s="58"/>
      <c r="DO55" s="58"/>
      <c r="DP55" s="58"/>
      <c r="DQ55" s="58"/>
      <c r="DR55" s="58"/>
      <c r="DS55" s="58"/>
      <c r="DT55" s="58"/>
      <c r="DU55" s="58"/>
      <c r="DV55" s="58"/>
      <c r="DW55" s="58"/>
      <c r="DX55" s="58"/>
      <c r="DY55" s="58"/>
      <c r="DZ55" s="58"/>
      <c r="EA55" s="58"/>
      <c r="EB55" s="58"/>
      <c r="EC55" s="58"/>
      <c r="ED55" s="58"/>
      <c r="EE55" s="58"/>
      <c r="EF55" s="58"/>
      <c r="EG55" s="58"/>
      <c r="EH55" s="58"/>
      <c r="EI55" s="58"/>
      <c r="EJ55" s="58"/>
      <c r="EK55" s="58"/>
      <c r="EL55" s="58"/>
      <c r="EM55" s="58"/>
      <c r="EN55" s="58"/>
    </row>
    <row r="56" spans="1:144" outlineLevel="1" x14ac:dyDescent="0.2">
      <c r="AQ56" s="58" t="s">
        <v>188</v>
      </c>
      <c r="AR56" s="58">
        <v>0</v>
      </c>
      <c r="AS56" s="58">
        <v>0.01</v>
      </c>
      <c r="AT56" s="58">
        <v>0.02</v>
      </c>
      <c r="AU56" s="58">
        <v>0.03</v>
      </c>
      <c r="AV56" s="58">
        <v>0.04</v>
      </c>
      <c r="AW56" s="58">
        <v>0.05</v>
      </c>
      <c r="AX56" s="58">
        <v>6.0000000000000005E-2</v>
      </c>
      <c r="AY56" s="58">
        <v>7.0000000000000007E-2</v>
      </c>
      <c r="AZ56" s="58">
        <v>0.08</v>
      </c>
      <c r="BA56" s="58">
        <v>0.09</v>
      </c>
      <c r="BB56" s="58">
        <v>9.9999999999999992E-2</v>
      </c>
      <c r="BC56" s="58">
        <v>0.10999999999999999</v>
      </c>
      <c r="BD56" s="58">
        <v>0.11999999999999998</v>
      </c>
      <c r="BE56" s="58">
        <v>0.12999999999999998</v>
      </c>
      <c r="BF56" s="58">
        <v>0.13999999999999999</v>
      </c>
      <c r="BG56" s="58">
        <v>0.15</v>
      </c>
      <c r="BH56" s="58">
        <v>0.16</v>
      </c>
      <c r="BI56" s="58">
        <v>0.17</v>
      </c>
      <c r="BJ56" s="58">
        <v>0.18000000000000002</v>
      </c>
      <c r="BK56" s="58">
        <v>0.19000000000000003</v>
      </c>
      <c r="BL56" s="58">
        <v>0.20000000000000004</v>
      </c>
      <c r="BM56" s="58">
        <v>0.21000000000000005</v>
      </c>
      <c r="BN56" s="58">
        <v>0.22000000000000006</v>
      </c>
      <c r="BO56" s="58">
        <v>0.23000000000000007</v>
      </c>
      <c r="BP56" s="58">
        <v>0.24000000000000007</v>
      </c>
      <c r="BQ56" s="58">
        <v>0.25000000000000006</v>
      </c>
      <c r="BR56" s="58">
        <v>0.26000000000000006</v>
      </c>
      <c r="BS56" s="58">
        <v>0.27000000000000007</v>
      </c>
      <c r="BT56" s="58">
        <v>0.28000000000000008</v>
      </c>
      <c r="BU56" s="58">
        <v>0.29000000000000009</v>
      </c>
      <c r="BV56" s="58">
        <v>0.3000000000000001</v>
      </c>
      <c r="BW56" s="58">
        <v>0.31000000000000011</v>
      </c>
      <c r="BX56" s="58">
        <v>0.32000000000000012</v>
      </c>
      <c r="BY56" s="58">
        <v>0.33000000000000013</v>
      </c>
      <c r="BZ56" s="58">
        <v>0.34000000000000014</v>
      </c>
      <c r="CA56" s="58">
        <v>0.35000000000000014</v>
      </c>
      <c r="CB56" s="58">
        <v>0.36000000000000015</v>
      </c>
      <c r="CC56" s="58">
        <v>0.37000000000000016</v>
      </c>
      <c r="CD56" s="58">
        <v>0.38000000000000017</v>
      </c>
      <c r="CE56" s="58">
        <v>0.39000000000000018</v>
      </c>
      <c r="CF56" s="58">
        <v>0.40000000000000019</v>
      </c>
      <c r="CG56" s="58">
        <v>0.4100000000000002</v>
      </c>
      <c r="CH56" s="58">
        <v>0.42000000000000021</v>
      </c>
      <c r="CI56" s="58">
        <v>0.43000000000000022</v>
      </c>
      <c r="CJ56" s="58">
        <v>0.44000000000000022</v>
      </c>
      <c r="CK56" s="58">
        <v>0.45000000000000023</v>
      </c>
      <c r="CL56" s="58">
        <v>0.46000000000000024</v>
      </c>
      <c r="CM56" s="58">
        <v>0.47000000000000025</v>
      </c>
      <c r="CN56" s="58">
        <v>0.48000000000000026</v>
      </c>
      <c r="CO56" s="58">
        <v>0.49000000000000027</v>
      </c>
      <c r="CP56" s="58">
        <v>0.50000000000000022</v>
      </c>
      <c r="CQ56" s="58">
        <v>0.51000000000000023</v>
      </c>
      <c r="CR56" s="58">
        <v>0.52000000000000024</v>
      </c>
      <c r="CS56" s="58">
        <v>0.53000000000000025</v>
      </c>
      <c r="CT56" s="58">
        <v>0.54000000000000026</v>
      </c>
      <c r="CU56" s="58">
        <v>0.55000000000000027</v>
      </c>
      <c r="CV56" s="58">
        <v>0.56000000000000028</v>
      </c>
      <c r="CW56" s="58">
        <v>0.57000000000000028</v>
      </c>
      <c r="CX56" s="58">
        <v>0.58000000000000029</v>
      </c>
      <c r="CY56" s="58">
        <v>0.5900000000000003</v>
      </c>
      <c r="CZ56" s="58">
        <v>0.60000000000000031</v>
      </c>
      <c r="DA56" s="58">
        <v>0.61000000000000032</v>
      </c>
      <c r="DB56" s="58">
        <v>0.62000000000000033</v>
      </c>
      <c r="DC56" s="58">
        <v>0.63000000000000034</v>
      </c>
      <c r="DD56" s="58">
        <v>0.64000000000000035</v>
      </c>
      <c r="DE56" s="58">
        <v>0.65000000000000036</v>
      </c>
      <c r="DF56" s="58">
        <v>0.66000000000000036</v>
      </c>
      <c r="DG56" s="58">
        <v>0.67000000000000037</v>
      </c>
      <c r="DH56" s="58">
        <v>0.68000000000000038</v>
      </c>
      <c r="DI56" s="58">
        <v>0.69000000000000039</v>
      </c>
      <c r="DJ56" s="58">
        <v>0.7000000000000004</v>
      </c>
      <c r="DK56" s="58">
        <v>0.71000000000000041</v>
      </c>
      <c r="DL56" s="58">
        <v>0.72000000000000042</v>
      </c>
      <c r="DM56" s="58">
        <v>0.73000000000000043</v>
      </c>
      <c r="DN56" s="58">
        <v>0.74000000000000044</v>
      </c>
      <c r="DO56" s="58">
        <v>0.75000000000000044</v>
      </c>
      <c r="DP56" s="58">
        <v>0.76000000000000045</v>
      </c>
      <c r="DQ56" s="58">
        <v>0.77000000000000046</v>
      </c>
      <c r="DR56" s="58">
        <v>0.78000000000000047</v>
      </c>
      <c r="DS56" s="58">
        <v>0.79000000000000048</v>
      </c>
      <c r="DT56" s="58">
        <v>0.80000000000000049</v>
      </c>
      <c r="DU56" s="58">
        <v>0.8100000000000005</v>
      </c>
      <c r="DV56" s="58">
        <v>0.82000000000000051</v>
      </c>
      <c r="DW56" s="58">
        <v>0.83000000000000052</v>
      </c>
      <c r="DX56" s="58">
        <v>0.84000000000000052</v>
      </c>
      <c r="DY56" s="58">
        <v>0.85000000000000053</v>
      </c>
      <c r="DZ56" s="58">
        <v>0.86000000000000054</v>
      </c>
      <c r="EA56" s="58">
        <v>0.87000000000000055</v>
      </c>
      <c r="EB56" s="58">
        <v>0.88000000000000056</v>
      </c>
      <c r="EC56" s="58">
        <v>0.89000000000000057</v>
      </c>
      <c r="ED56" s="58">
        <v>0.90000000000000058</v>
      </c>
      <c r="EE56" s="58">
        <v>0.91000000000000059</v>
      </c>
      <c r="EF56" s="58">
        <v>0.9200000000000006</v>
      </c>
      <c r="EG56" s="58">
        <v>0.9300000000000006</v>
      </c>
      <c r="EH56" s="58">
        <v>0.94000000000000061</v>
      </c>
      <c r="EI56" s="58">
        <v>0.95000000000000062</v>
      </c>
      <c r="EJ56" s="58">
        <v>0.96000000000000063</v>
      </c>
      <c r="EK56" s="58">
        <v>0.97000000000000064</v>
      </c>
      <c r="EL56" s="58">
        <v>0.98000000000000065</v>
      </c>
      <c r="EM56" s="58">
        <v>0.99000000000000066</v>
      </c>
      <c r="EN56" s="58">
        <v>1.0000000000000007</v>
      </c>
    </row>
    <row r="57" spans="1:144" outlineLevel="1" x14ac:dyDescent="0.2">
      <c r="AQ57" s="58" t="s">
        <v>195</v>
      </c>
      <c r="AR57" s="58">
        <v>0.99999999999999989</v>
      </c>
      <c r="AS57" s="58">
        <v>0.95999999999999985</v>
      </c>
      <c r="AT57" s="58">
        <v>0.95999999999999985</v>
      </c>
      <c r="AU57" s="58">
        <v>0.91999999999999982</v>
      </c>
      <c r="AV57" s="58">
        <v>0.91999999999999982</v>
      </c>
      <c r="AW57" s="58">
        <v>0.91999999999999982</v>
      </c>
      <c r="AX57" s="58">
        <v>0.91999999999999982</v>
      </c>
      <c r="AY57" s="58">
        <v>0.91999999999999982</v>
      </c>
      <c r="AZ57" s="58">
        <v>0.91999999999999982</v>
      </c>
      <c r="BA57" s="58">
        <v>0.91999999999999982</v>
      </c>
      <c r="BB57" s="58">
        <v>0.91999999999999982</v>
      </c>
      <c r="BC57" s="58">
        <v>0.91999999999999982</v>
      </c>
      <c r="BD57" s="58">
        <v>0.91999999999999982</v>
      </c>
      <c r="BE57" s="58">
        <v>0.91999999999999982</v>
      </c>
      <c r="BF57" s="58">
        <v>0.91999999999999982</v>
      </c>
      <c r="BG57" s="58">
        <v>0.91999999999999982</v>
      </c>
      <c r="BH57" s="58">
        <v>0.91999999999999982</v>
      </c>
      <c r="BI57" s="58">
        <v>0.91999999999999982</v>
      </c>
      <c r="BJ57" s="58">
        <v>0.91999999999999982</v>
      </c>
      <c r="BK57" s="58">
        <v>0.91999999999999982</v>
      </c>
      <c r="BL57" s="58">
        <v>0.91999999999999982</v>
      </c>
      <c r="BM57" s="58">
        <v>0.91999999999999982</v>
      </c>
      <c r="BN57" s="58">
        <v>0.91999999999999982</v>
      </c>
      <c r="BO57" s="58">
        <v>0.91999999999999982</v>
      </c>
      <c r="BP57" s="58">
        <v>0.87999999999999989</v>
      </c>
      <c r="BQ57" s="58">
        <v>0.87999999999999989</v>
      </c>
      <c r="BR57" s="58">
        <v>0.87999999999999989</v>
      </c>
      <c r="BS57" s="58">
        <v>0.87999999999999989</v>
      </c>
      <c r="BT57" s="58">
        <v>0.83999999999999986</v>
      </c>
      <c r="BU57" s="58">
        <v>0.83999999999999986</v>
      </c>
      <c r="BV57" s="58">
        <v>0.83999999999999986</v>
      </c>
      <c r="BW57" s="58">
        <v>0.83999999999999986</v>
      </c>
      <c r="BX57" s="58">
        <v>0.83999999999999986</v>
      </c>
      <c r="BY57" s="58">
        <v>0.83999999999999986</v>
      </c>
      <c r="BZ57" s="58">
        <v>0.79999999999999993</v>
      </c>
      <c r="CA57" s="58">
        <v>0.79999999999999993</v>
      </c>
      <c r="CB57" s="58">
        <v>0.79999999999999993</v>
      </c>
      <c r="CC57" s="58">
        <v>0.79999999999999993</v>
      </c>
      <c r="CD57" s="58">
        <v>0.79999999999999993</v>
      </c>
      <c r="CE57" s="58">
        <v>0.79999999999999993</v>
      </c>
      <c r="CF57" s="58">
        <v>0.79999999999999993</v>
      </c>
      <c r="CG57" s="58">
        <v>0.79999999999999993</v>
      </c>
      <c r="CH57" s="58">
        <v>0.79999999999999993</v>
      </c>
      <c r="CI57" s="58">
        <v>0.79999999999999993</v>
      </c>
      <c r="CJ57" s="58">
        <v>0.79999999999999993</v>
      </c>
      <c r="CK57" s="58">
        <v>0.79999999999999993</v>
      </c>
      <c r="CL57" s="58">
        <v>0.79999999999999993</v>
      </c>
      <c r="CM57" s="58">
        <v>0.79999999999999993</v>
      </c>
      <c r="CN57" s="58">
        <v>0.79999999999999993</v>
      </c>
      <c r="CO57" s="58">
        <v>0.79999999999999993</v>
      </c>
      <c r="CP57" s="58">
        <v>0.79999999999999993</v>
      </c>
      <c r="CQ57" s="58">
        <v>0.79999999999999993</v>
      </c>
      <c r="CR57" s="58">
        <v>0.79999999999999993</v>
      </c>
      <c r="CS57" s="58">
        <v>0.79999999999999993</v>
      </c>
      <c r="CT57" s="58">
        <v>0.79999999999999993</v>
      </c>
      <c r="CU57" s="58">
        <v>0.79999999999999993</v>
      </c>
      <c r="CV57" s="58">
        <v>0.79999999999999993</v>
      </c>
      <c r="CW57" s="58">
        <v>0.7599999999999999</v>
      </c>
      <c r="CX57" s="58">
        <v>0.71999999999999986</v>
      </c>
      <c r="CY57" s="58">
        <v>0.71999999999999986</v>
      </c>
      <c r="CZ57" s="58">
        <v>0.71999999999999986</v>
      </c>
      <c r="DA57" s="58">
        <v>0.6399999999999999</v>
      </c>
      <c r="DB57" s="58">
        <v>0.6399999999999999</v>
      </c>
      <c r="DC57" s="58">
        <v>0.6399999999999999</v>
      </c>
      <c r="DD57" s="58">
        <v>0.6399999999999999</v>
      </c>
      <c r="DE57" s="58">
        <v>0.6399999999999999</v>
      </c>
      <c r="DF57" s="58">
        <v>0.6399999999999999</v>
      </c>
      <c r="DG57" s="58">
        <v>0.59999999999999987</v>
      </c>
      <c r="DH57" s="58">
        <v>0.59999999999999987</v>
      </c>
      <c r="DI57" s="58">
        <v>0.59999999999999987</v>
      </c>
      <c r="DJ57" s="58">
        <v>0.59999999999999987</v>
      </c>
      <c r="DK57" s="58">
        <v>0.59999999999999987</v>
      </c>
      <c r="DL57" s="58">
        <v>0.59999999999999987</v>
      </c>
      <c r="DM57" s="58">
        <v>0.59999999999999987</v>
      </c>
      <c r="DN57" s="58">
        <v>0.59999999999999987</v>
      </c>
      <c r="DO57" s="58">
        <v>0.59999999999999987</v>
      </c>
      <c r="DP57" s="58">
        <v>0.59999999999999987</v>
      </c>
      <c r="DQ57" s="58">
        <v>0.59999999999999987</v>
      </c>
      <c r="DR57" s="58">
        <v>0.59999999999999987</v>
      </c>
      <c r="DS57" s="58">
        <v>0.59999999999999987</v>
      </c>
      <c r="DT57" s="58">
        <v>0.59999999999999987</v>
      </c>
      <c r="DU57" s="58">
        <v>0.59999999999999987</v>
      </c>
      <c r="DV57" s="58">
        <v>0.59999999999999987</v>
      </c>
      <c r="DW57" s="58">
        <v>0.59999999999999987</v>
      </c>
      <c r="DX57" s="58">
        <v>0.59999999999999987</v>
      </c>
      <c r="DY57" s="58">
        <v>0.59999999999999987</v>
      </c>
      <c r="DZ57" s="58">
        <v>0.59999999999999987</v>
      </c>
      <c r="EA57" s="58">
        <v>0.55999999999999994</v>
      </c>
      <c r="EB57" s="58">
        <v>0.55999999999999994</v>
      </c>
      <c r="EC57" s="58">
        <v>0.55999999999999994</v>
      </c>
      <c r="ED57" s="58">
        <v>0.51999999999999991</v>
      </c>
      <c r="EE57" s="58">
        <v>0.47999999999999993</v>
      </c>
      <c r="EF57" s="58">
        <v>0.47999999999999993</v>
      </c>
      <c r="EG57" s="58">
        <v>0.47999999999999993</v>
      </c>
      <c r="EH57" s="58">
        <v>0.43999999999999995</v>
      </c>
      <c r="EI57" s="58">
        <v>0.43999999999999995</v>
      </c>
      <c r="EJ57" s="58">
        <v>0.39999999999999997</v>
      </c>
      <c r="EK57" s="58">
        <v>0.35999999999999993</v>
      </c>
      <c r="EL57" s="58">
        <v>0.31999999999999995</v>
      </c>
      <c r="EM57" s="58">
        <v>0.23999999999999996</v>
      </c>
      <c r="EN57" s="58">
        <v>0</v>
      </c>
    </row>
    <row r="58" spans="1:144" outlineLevel="1" x14ac:dyDescent="0.2">
      <c r="B58" s="1" t="s">
        <v>198</v>
      </c>
      <c r="C58" s="1">
        <f>$AR$60</f>
        <v>0.96834890965732079</v>
      </c>
      <c r="AQ58" s="58" t="s">
        <v>196</v>
      </c>
      <c r="AR58" s="58">
        <v>1</v>
      </c>
      <c r="AS58" s="58">
        <v>0.16199376947040497</v>
      </c>
      <c r="AT58" s="58">
        <v>0.12461059190031153</v>
      </c>
      <c r="AU58" s="58">
        <v>0.11526479750778816</v>
      </c>
      <c r="AV58" s="58">
        <v>9.9688473520249218E-2</v>
      </c>
      <c r="AW58" s="58">
        <v>8.0996884735202487E-2</v>
      </c>
      <c r="AX58" s="58">
        <v>7.476635514018691E-2</v>
      </c>
      <c r="AY58" s="58">
        <v>7.476635514018691E-2</v>
      </c>
      <c r="AZ58" s="58">
        <v>6.5420560747663545E-2</v>
      </c>
      <c r="BA58" s="58">
        <v>5.9190031152647975E-2</v>
      </c>
      <c r="BB58" s="58">
        <v>5.9190031152647975E-2</v>
      </c>
      <c r="BC58" s="58">
        <v>5.2959501557632398E-2</v>
      </c>
      <c r="BD58" s="58">
        <v>5.2959501557632398E-2</v>
      </c>
      <c r="BE58" s="58">
        <v>5.2959501557632398E-2</v>
      </c>
      <c r="BF58" s="58">
        <v>4.6728971962616821E-2</v>
      </c>
      <c r="BG58" s="58">
        <v>4.3613707165109032E-2</v>
      </c>
      <c r="BH58" s="58">
        <v>4.0498442367601244E-2</v>
      </c>
      <c r="BI58" s="58">
        <v>4.0498442367601244E-2</v>
      </c>
      <c r="BJ58" s="58">
        <v>4.0498442367601244E-2</v>
      </c>
      <c r="BK58" s="58">
        <v>4.0498442367601244E-2</v>
      </c>
      <c r="BL58" s="58">
        <v>3.4267912772585667E-2</v>
      </c>
      <c r="BM58" s="58">
        <v>3.4267912772585667E-2</v>
      </c>
      <c r="BN58" s="58">
        <v>3.4267912772585667E-2</v>
      </c>
      <c r="BO58" s="58">
        <v>3.1152647975077882E-2</v>
      </c>
      <c r="BP58" s="58">
        <v>3.1152647975077882E-2</v>
      </c>
      <c r="BQ58" s="58">
        <v>2.4922118380062305E-2</v>
      </c>
      <c r="BR58" s="58">
        <v>2.4922118380062305E-2</v>
      </c>
      <c r="BS58" s="58">
        <v>1.8691588785046728E-2</v>
      </c>
      <c r="BT58" s="58">
        <v>1.8691588785046728E-2</v>
      </c>
      <c r="BU58" s="58">
        <v>1.8691588785046728E-2</v>
      </c>
      <c r="BV58" s="58">
        <v>1.5576323987538941E-2</v>
      </c>
      <c r="BW58" s="58">
        <v>1.2461059190031152E-2</v>
      </c>
      <c r="BX58" s="58">
        <v>1.2461059190031152E-2</v>
      </c>
      <c r="BY58" s="58">
        <v>1.2461059190031152E-2</v>
      </c>
      <c r="BZ58" s="58">
        <v>1.2461059190031152E-2</v>
      </c>
      <c r="CA58" s="58">
        <v>1.2461059190031152E-2</v>
      </c>
      <c r="CB58" s="58">
        <v>1.2461059190031152E-2</v>
      </c>
      <c r="CC58" s="58">
        <v>1.2461059190031152E-2</v>
      </c>
      <c r="CD58" s="58">
        <v>1.2461059190031152E-2</v>
      </c>
      <c r="CE58" s="58">
        <v>1.2461059190031152E-2</v>
      </c>
      <c r="CF58" s="58">
        <v>9.3457943925233638E-3</v>
      </c>
      <c r="CG58" s="58">
        <v>9.3457943925233638E-3</v>
      </c>
      <c r="CH58" s="58">
        <v>9.3457943925233638E-3</v>
      </c>
      <c r="CI58" s="58">
        <v>9.3457943925233638E-3</v>
      </c>
      <c r="CJ58" s="58">
        <v>9.3457943925233638E-3</v>
      </c>
      <c r="CK58" s="58">
        <v>9.3457943925233638E-3</v>
      </c>
      <c r="CL58" s="58">
        <v>9.3457943925233638E-3</v>
      </c>
      <c r="CM58" s="58">
        <v>9.3457943925233638E-3</v>
      </c>
      <c r="CN58" s="58">
        <v>9.3457943925233638E-3</v>
      </c>
      <c r="CO58" s="58">
        <v>9.3457943925233638E-3</v>
      </c>
      <c r="CP58" s="58">
        <v>9.3457943925233638E-3</v>
      </c>
      <c r="CQ58" s="58">
        <v>6.2305295950155761E-3</v>
      </c>
      <c r="CR58" s="58">
        <v>6.2305295950155761E-3</v>
      </c>
      <c r="CS58" s="58">
        <v>6.2305295950155761E-3</v>
      </c>
      <c r="CT58" s="58">
        <v>6.2305295950155761E-3</v>
      </c>
      <c r="CU58" s="58">
        <v>6.2305295950155761E-3</v>
      </c>
      <c r="CV58" s="58">
        <v>6.2305295950155761E-3</v>
      </c>
      <c r="CW58" s="58">
        <v>6.2305295950155761E-3</v>
      </c>
      <c r="CX58" s="58">
        <v>6.2305295950155761E-3</v>
      </c>
      <c r="CY58" s="58">
        <v>6.2305295950155761E-3</v>
      </c>
      <c r="CZ58" s="58">
        <v>6.2305295950155761E-3</v>
      </c>
      <c r="DA58" s="58">
        <v>6.2305295950155761E-3</v>
      </c>
      <c r="DB58" s="58">
        <v>3.1152647975077881E-3</v>
      </c>
      <c r="DC58" s="58">
        <v>3.1152647975077881E-3</v>
      </c>
      <c r="DD58" s="58">
        <v>3.1152647975077881E-3</v>
      </c>
      <c r="DE58" s="58">
        <v>3.1152647975077881E-3</v>
      </c>
      <c r="DF58" s="58">
        <v>3.1152647975077881E-3</v>
      </c>
      <c r="DG58" s="58">
        <v>3.1152647975077881E-3</v>
      </c>
      <c r="DH58" s="58">
        <v>3.1152647975077881E-3</v>
      </c>
      <c r="DI58" s="58">
        <v>3.1152647975077881E-3</v>
      </c>
      <c r="DJ58" s="58">
        <v>3.1152647975077881E-3</v>
      </c>
      <c r="DK58" s="58">
        <v>0</v>
      </c>
      <c r="DL58" s="58">
        <v>0</v>
      </c>
      <c r="DM58" s="58">
        <v>0</v>
      </c>
      <c r="DN58" s="58">
        <v>0</v>
      </c>
      <c r="DO58" s="58">
        <v>0</v>
      </c>
      <c r="DP58" s="58">
        <v>0</v>
      </c>
      <c r="DQ58" s="58">
        <v>0</v>
      </c>
      <c r="DR58" s="58">
        <v>0</v>
      </c>
      <c r="DS58" s="58">
        <v>0</v>
      </c>
      <c r="DT58" s="58">
        <v>0</v>
      </c>
      <c r="DU58" s="58">
        <v>0</v>
      </c>
      <c r="DV58" s="58">
        <v>0</v>
      </c>
      <c r="DW58" s="58">
        <v>0</v>
      </c>
      <c r="DX58" s="58">
        <v>0</v>
      </c>
      <c r="DY58" s="58">
        <v>0</v>
      </c>
      <c r="DZ58" s="58">
        <v>0</v>
      </c>
      <c r="EA58" s="58">
        <v>0</v>
      </c>
      <c r="EB58" s="58">
        <v>0</v>
      </c>
      <c r="EC58" s="58">
        <v>0</v>
      </c>
      <c r="ED58" s="58">
        <v>0</v>
      </c>
      <c r="EE58" s="58">
        <v>0</v>
      </c>
      <c r="EF58" s="58">
        <v>0</v>
      </c>
      <c r="EG58" s="58">
        <v>0</v>
      </c>
      <c r="EH58" s="58">
        <v>0</v>
      </c>
      <c r="EI58" s="58">
        <v>0</v>
      </c>
      <c r="EJ58" s="58">
        <v>0</v>
      </c>
      <c r="EK58" s="58">
        <v>0</v>
      </c>
      <c r="EL58" s="58">
        <v>0</v>
      </c>
      <c r="EM58" s="58">
        <v>0</v>
      </c>
      <c r="EN58" s="58">
        <v>0</v>
      </c>
    </row>
    <row r="59" spans="1:144" outlineLevel="1" x14ac:dyDescent="0.2">
      <c r="B59" s="1" t="s">
        <v>199</v>
      </c>
      <c r="C59" s="1" t="str">
        <f xml:space="preserve"> "Cutoff = " &amp; TEXT($D$47,"0.00")</f>
        <v>Cutoff = 0.20</v>
      </c>
      <c r="AQ59" s="58" t="s">
        <v>197</v>
      </c>
      <c r="AR59" s="58">
        <v>0.82124610591900304</v>
      </c>
      <c r="AS59" s="58">
        <v>3.5887850467289706E-2</v>
      </c>
      <c r="AT59" s="58">
        <v>8.7850467289719621E-3</v>
      </c>
      <c r="AU59" s="58">
        <v>1.4330218068535825E-2</v>
      </c>
      <c r="AV59" s="58">
        <v>1.7196261682242989E-2</v>
      </c>
      <c r="AW59" s="58">
        <v>5.7320872274143298E-3</v>
      </c>
      <c r="AX59" s="58">
        <v>0</v>
      </c>
      <c r="AY59" s="58">
        <v>8.5981308411214943E-3</v>
      </c>
      <c r="AZ59" s="58">
        <v>5.7320872274143229E-3</v>
      </c>
      <c r="BA59" s="58">
        <v>0</v>
      </c>
      <c r="BB59" s="58">
        <v>5.7320872274143298E-3</v>
      </c>
      <c r="BC59" s="58">
        <v>0</v>
      </c>
      <c r="BD59" s="58">
        <v>0</v>
      </c>
      <c r="BE59" s="58">
        <v>5.7320872274143298E-3</v>
      </c>
      <c r="BF59" s="58">
        <v>2.8660436137071649E-3</v>
      </c>
      <c r="BG59" s="58">
        <v>2.8660436137071649E-3</v>
      </c>
      <c r="BH59" s="58">
        <v>0</v>
      </c>
      <c r="BI59" s="58">
        <v>0</v>
      </c>
      <c r="BJ59" s="58">
        <v>0</v>
      </c>
      <c r="BK59" s="58">
        <v>5.7320872274143298E-3</v>
      </c>
      <c r="BL59" s="58">
        <v>0</v>
      </c>
      <c r="BM59" s="58">
        <v>0</v>
      </c>
      <c r="BN59" s="58">
        <v>2.8660436137071615E-3</v>
      </c>
      <c r="BO59" s="58">
        <v>0</v>
      </c>
      <c r="BP59" s="58">
        <v>5.4828660436137067E-3</v>
      </c>
      <c r="BQ59" s="58">
        <v>0</v>
      </c>
      <c r="BR59" s="58">
        <v>5.4828660436137067E-3</v>
      </c>
      <c r="BS59" s="58">
        <v>0</v>
      </c>
      <c r="BT59" s="58">
        <v>0</v>
      </c>
      <c r="BU59" s="58">
        <v>2.6168224299065405E-3</v>
      </c>
      <c r="BV59" s="58">
        <v>2.6168224299065418E-3</v>
      </c>
      <c r="BW59" s="58">
        <v>0</v>
      </c>
      <c r="BX59" s="58">
        <v>0</v>
      </c>
      <c r="BY59" s="58">
        <v>0</v>
      </c>
      <c r="BZ59" s="58">
        <v>0</v>
      </c>
      <c r="CA59" s="58">
        <v>0</v>
      </c>
      <c r="CB59" s="58">
        <v>0</v>
      </c>
      <c r="CC59" s="58">
        <v>0</v>
      </c>
      <c r="CD59" s="58">
        <v>0</v>
      </c>
      <c r="CE59" s="58">
        <v>2.4922118380062306E-3</v>
      </c>
      <c r="CF59" s="58">
        <v>0</v>
      </c>
      <c r="CG59" s="58">
        <v>0</v>
      </c>
      <c r="CH59" s="58">
        <v>0</v>
      </c>
      <c r="CI59" s="58">
        <v>0</v>
      </c>
      <c r="CJ59" s="58">
        <v>0</v>
      </c>
      <c r="CK59" s="58">
        <v>0</v>
      </c>
      <c r="CL59" s="58">
        <v>0</v>
      </c>
      <c r="CM59" s="58">
        <v>0</v>
      </c>
      <c r="CN59" s="58">
        <v>0</v>
      </c>
      <c r="CO59" s="58">
        <v>0</v>
      </c>
      <c r="CP59" s="58">
        <v>2.4922118380062298E-3</v>
      </c>
      <c r="CQ59" s="58">
        <v>0</v>
      </c>
      <c r="CR59" s="58">
        <v>0</v>
      </c>
      <c r="CS59" s="58">
        <v>0</v>
      </c>
      <c r="CT59" s="58">
        <v>0</v>
      </c>
      <c r="CU59" s="58">
        <v>0</v>
      </c>
      <c r="CV59" s="58">
        <v>0</v>
      </c>
      <c r="CW59" s="58">
        <v>0</v>
      </c>
      <c r="CX59" s="58">
        <v>0</v>
      </c>
      <c r="CY59" s="58">
        <v>0</v>
      </c>
      <c r="CZ59" s="58">
        <v>0</v>
      </c>
      <c r="DA59" s="58">
        <v>1.9937694704049839E-3</v>
      </c>
      <c r="DB59" s="58">
        <v>0</v>
      </c>
      <c r="DC59" s="58">
        <v>0</v>
      </c>
      <c r="DD59" s="58">
        <v>0</v>
      </c>
      <c r="DE59" s="58">
        <v>0</v>
      </c>
      <c r="DF59" s="58">
        <v>0</v>
      </c>
      <c r="DG59" s="58">
        <v>0</v>
      </c>
      <c r="DH59" s="58">
        <v>0</v>
      </c>
      <c r="DI59" s="58">
        <v>0</v>
      </c>
      <c r="DJ59" s="58">
        <v>1.8691588785046723E-3</v>
      </c>
      <c r="DK59" s="58">
        <v>0</v>
      </c>
      <c r="DL59" s="58">
        <v>0</v>
      </c>
      <c r="DM59" s="58">
        <v>0</v>
      </c>
      <c r="DN59" s="58">
        <v>0</v>
      </c>
      <c r="DO59" s="58">
        <v>0</v>
      </c>
      <c r="DP59" s="58">
        <v>0</v>
      </c>
      <c r="DQ59" s="58">
        <v>0</v>
      </c>
      <c r="DR59" s="58">
        <v>0</v>
      </c>
      <c r="DS59" s="58">
        <v>0</v>
      </c>
      <c r="DT59" s="58">
        <v>0</v>
      </c>
      <c r="DU59" s="58">
        <v>0</v>
      </c>
      <c r="DV59" s="58">
        <v>0</v>
      </c>
      <c r="DW59" s="58">
        <v>0</v>
      </c>
      <c r="DX59" s="58">
        <v>0</v>
      </c>
      <c r="DY59" s="58">
        <v>0</v>
      </c>
      <c r="DZ59" s="58">
        <v>0</v>
      </c>
      <c r="EA59" s="58">
        <v>0</v>
      </c>
      <c r="EB59" s="58">
        <v>0</v>
      </c>
      <c r="EC59" s="58">
        <v>0</v>
      </c>
      <c r="ED59" s="58">
        <v>0</v>
      </c>
      <c r="EE59" s="58">
        <v>0</v>
      </c>
      <c r="EF59" s="58">
        <v>0</v>
      </c>
      <c r="EG59" s="58">
        <v>0</v>
      </c>
      <c r="EH59" s="58">
        <v>0</v>
      </c>
      <c r="EI59" s="58">
        <v>0</v>
      </c>
      <c r="EJ59" s="58">
        <v>0</v>
      </c>
      <c r="EK59" s="58">
        <v>0</v>
      </c>
      <c r="EL59" s="58">
        <v>0</v>
      </c>
      <c r="EM59" s="58">
        <v>0</v>
      </c>
      <c r="EN59" s="58">
        <v>0</v>
      </c>
    </row>
    <row r="60" spans="1:144" outlineLevel="1" x14ac:dyDescent="0.2">
      <c r="B60" s="1" t="s">
        <v>200</v>
      </c>
      <c r="C60" s="1" t="str">
        <f xml:space="preserve"> "ROC curve:  area under curve = " &amp; TEXT(C58,"0.00") &amp; " 
Model 4 for Vendor.Eq.EnchantedDiamonds    (8 variables, n=346)"</f>
        <v>ROC curve:  area under curve = 0.97 
Model 4 for Vendor.Eq.EnchantedDiamonds    (8 variables, n=346)</v>
      </c>
      <c r="AQ60" s="58" t="s">
        <v>198</v>
      </c>
      <c r="AR60" s="58">
        <f>SUM(AR59:EN59)</f>
        <v>0.96834890965732079</v>
      </c>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c r="CB60" s="58"/>
      <c r="CC60" s="58"/>
      <c r="CD60" s="58"/>
      <c r="CE60" s="58"/>
      <c r="CF60" s="58"/>
      <c r="CG60" s="58"/>
      <c r="CH60" s="58"/>
      <c r="CI60" s="58"/>
      <c r="CJ60" s="58"/>
      <c r="CK60" s="58"/>
      <c r="CL60" s="58"/>
      <c r="CM60" s="58"/>
      <c r="CN60" s="58"/>
      <c r="CO60" s="58"/>
      <c r="CP60" s="58"/>
      <c r="CQ60" s="58"/>
      <c r="CR60" s="58"/>
      <c r="CS60" s="58"/>
      <c r="CT60" s="58"/>
      <c r="CU60" s="58"/>
      <c r="CV60" s="58"/>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row>
    <row r="61" spans="1:144" outlineLevel="1" x14ac:dyDescent="0.2">
      <c r="B61" s="1" t="s">
        <v>201</v>
      </c>
      <c r="D61" s="1">
        <v>0</v>
      </c>
      <c r="E61" s="1">
        <v>1</v>
      </c>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c r="CB61" s="58"/>
      <c r="CC61" s="58"/>
      <c r="CD61" s="58"/>
      <c r="CE61" s="58"/>
      <c r="CF61" s="58"/>
      <c r="CG61" s="58"/>
      <c r="CH61" s="58"/>
      <c r="CI61" s="58"/>
      <c r="CJ61" s="58"/>
      <c r="CK61" s="58"/>
      <c r="CL61" s="58"/>
      <c r="CM61" s="58"/>
      <c r="CN61" s="58"/>
      <c r="CO61" s="58"/>
      <c r="CP61" s="58"/>
      <c r="CQ61" s="58"/>
      <c r="CR61" s="58"/>
      <c r="CS61" s="58"/>
      <c r="CT61" s="58"/>
      <c r="CU61" s="58"/>
      <c r="CV61" s="58"/>
      <c r="CW61" s="58"/>
      <c r="CX61" s="58"/>
      <c r="CY61" s="58"/>
      <c r="CZ61" s="58"/>
      <c r="DA61" s="58"/>
      <c r="DB61" s="58"/>
      <c r="DC61" s="58"/>
      <c r="DD61" s="58"/>
      <c r="DE61" s="58"/>
      <c r="DF61" s="58"/>
      <c r="DG61" s="58"/>
      <c r="DH61" s="58"/>
      <c r="DI61" s="58"/>
      <c r="DJ61" s="58"/>
      <c r="DK61" s="58"/>
      <c r="DL61" s="58"/>
      <c r="DM61" s="58"/>
      <c r="DN61" s="58"/>
      <c r="DO61" s="58"/>
      <c r="DP61" s="58"/>
      <c r="DQ61" s="58"/>
      <c r="DR61" s="58"/>
      <c r="DS61" s="58"/>
      <c r="DT61" s="58"/>
      <c r="DU61" s="58"/>
      <c r="DV61" s="58"/>
      <c r="DW61" s="58"/>
      <c r="DX61" s="58"/>
      <c r="DY61" s="58"/>
      <c r="DZ61" s="58"/>
      <c r="EA61" s="58"/>
      <c r="EB61" s="58"/>
      <c r="EC61" s="58"/>
      <c r="ED61" s="58"/>
      <c r="EE61" s="58"/>
      <c r="EF61" s="58"/>
      <c r="EG61" s="58"/>
      <c r="EH61" s="58"/>
      <c r="EI61" s="58"/>
      <c r="EJ61" s="58"/>
      <c r="EK61" s="58"/>
      <c r="EL61" s="58"/>
      <c r="EM61" s="58"/>
      <c r="EN61" s="58"/>
    </row>
    <row r="62" spans="1:144" outlineLevel="1" x14ac:dyDescent="0.2">
      <c r="D62" s="1">
        <v>0</v>
      </c>
      <c r="E62" s="1">
        <v>1</v>
      </c>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c r="CB62" s="58"/>
      <c r="CC62" s="58"/>
      <c r="CD62" s="58"/>
      <c r="CE62" s="58"/>
      <c r="CF62" s="58"/>
      <c r="CG62" s="58"/>
      <c r="CH62" s="58"/>
      <c r="CI62" s="58"/>
      <c r="CJ62" s="58"/>
      <c r="CK62" s="58"/>
      <c r="CL62" s="58"/>
      <c r="CM62" s="58"/>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58"/>
      <c r="EI62" s="58"/>
      <c r="EJ62" s="58"/>
      <c r="EK62" s="58"/>
      <c r="EL62" s="58"/>
      <c r="EM62" s="58"/>
      <c r="EN62" s="58"/>
    </row>
    <row r="63" spans="1:144" outlineLevel="1" x14ac:dyDescent="0.2">
      <c r="D63" s="1">
        <f>1-$H$53</f>
        <v>3.4267912772585674E-2</v>
      </c>
      <c r="E63" s="1">
        <f>$E$53</f>
        <v>0.91999999999999982</v>
      </c>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c r="CB63" s="58"/>
      <c r="CC63" s="58"/>
      <c r="CD63" s="58"/>
      <c r="CE63" s="58"/>
      <c r="CF63" s="58"/>
      <c r="CG63" s="58"/>
      <c r="CH63" s="58"/>
      <c r="CI63" s="58"/>
      <c r="CJ63" s="58"/>
      <c r="CK63" s="58"/>
      <c r="CL63" s="58"/>
      <c r="CM63" s="58"/>
      <c r="CN63" s="58"/>
      <c r="CO63" s="58"/>
      <c r="CP63" s="58"/>
      <c r="CQ63" s="58"/>
      <c r="CR63" s="58"/>
      <c r="CS63" s="58"/>
      <c r="CT63" s="58"/>
      <c r="CU63" s="58"/>
      <c r="CV63" s="58"/>
      <c r="CW63" s="58"/>
      <c r="CX63" s="58"/>
      <c r="CY63" s="58"/>
      <c r="CZ63" s="58"/>
      <c r="DA63" s="58"/>
      <c r="DB63" s="58"/>
      <c r="DC63" s="58"/>
      <c r="DD63" s="58"/>
      <c r="DE63" s="58"/>
      <c r="DF63" s="58"/>
      <c r="DG63" s="58"/>
      <c r="DH63" s="58"/>
      <c r="DI63" s="58"/>
      <c r="DJ63" s="58"/>
      <c r="DK63" s="58"/>
      <c r="DL63" s="58"/>
      <c r="DM63" s="58"/>
      <c r="DN63" s="58"/>
      <c r="DO63" s="58"/>
      <c r="DP63" s="58"/>
      <c r="DQ63" s="58"/>
      <c r="DR63" s="58"/>
      <c r="DS63" s="58"/>
      <c r="DT63" s="58"/>
      <c r="DU63" s="58"/>
      <c r="DV63" s="58"/>
      <c r="DW63" s="58"/>
      <c r="DX63" s="58"/>
      <c r="DY63" s="58"/>
      <c r="DZ63" s="58"/>
      <c r="EA63" s="58"/>
      <c r="EB63" s="58"/>
      <c r="EC63" s="58"/>
      <c r="ED63" s="58"/>
      <c r="EE63" s="58"/>
      <c r="EF63" s="58"/>
      <c r="EG63" s="58"/>
      <c r="EH63" s="58"/>
      <c r="EI63" s="58"/>
      <c r="EJ63" s="58"/>
      <c r="EK63" s="58"/>
      <c r="EL63" s="58"/>
      <c r="EM63" s="58"/>
      <c r="EN63" s="58"/>
    </row>
    <row r="64" spans="1:144" outlineLevel="1" x14ac:dyDescent="0.2">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c r="CK64" s="58"/>
      <c r="CL64" s="58"/>
      <c r="CM64" s="58"/>
      <c r="CN64" s="58"/>
      <c r="CO64" s="58"/>
      <c r="CP64" s="58"/>
      <c r="CQ64" s="58"/>
      <c r="CR64" s="58"/>
      <c r="CS64" s="58"/>
      <c r="CT64" s="58"/>
      <c r="CU64" s="58"/>
      <c r="CV64" s="58"/>
      <c r="CW64" s="58"/>
      <c r="CX64" s="58"/>
      <c r="CY64" s="58"/>
      <c r="CZ64" s="58"/>
      <c r="DA64" s="58"/>
      <c r="DB64" s="58"/>
      <c r="DC64" s="58"/>
      <c r="DD64" s="58"/>
      <c r="DE64" s="58"/>
      <c r="DF64" s="58"/>
      <c r="DG64" s="58"/>
      <c r="DH64" s="58"/>
      <c r="DI64" s="58"/>
      <c r="DJ64" s="58"/>
      <c r="DK64" s="58"/>
      <c r="DL64" s="58"/>
      <c r="DM64" s="58"/>
      <c r="DN64" s="58"/>
      <c r="DO64" s="58"/>
      <c r="DP64" s="58"/>
      <c r="DQ64" s="58"/>
      <c r="DR64" s="58"/>
      <c r="DS64" s="58"/>
      <c r="DT64" s="58"/>
      <c r="DU64" s="58"/>
      <c r="DV64" s="58"/>
      <c r="DW64" s="58"/>
      <c r="DX64" s="58"/>
      <c r="DY64" s="58"/>
      <c r="DZ64" s="58"/>
      <c r="EA64" s="58"/>
      <c r="EB64" s="58"/>
      <c r="EC64" s="58"/>
      <c r="ED64" s="58"/>
      <c r="EE64" s="58"/>
      <c r="EF64" s="58"/>
      <c r="EG64" s="58"/>
      <c r="EH64" s="58"/>
      <c r="EI64" s="58"/>
      <c r="EJ64" s="58"/>
      <c r="EK64" s="58"/>
      <c r="EL64" s="58"/>
      <c r="EM64" s="58"/>
      <c r="EN64" s="58"/>
    </row>
    <row r="65" spans="1:144" outlineLevel="1" x14ac:dyDescent="0.2">
      <c r="AQ65" s="58"/>
      <c r="AR65" s="58"/>
      <c r="AS65" s="58"/>
      <c r="AT65" s="58"/>
      <c r="AU65" s="58"/>
      <c r="AV65" s="58"/>
      <c r="AW65" s="58"/>
      <c r="AX65" s="58"/>
      <c r="AY65" s="58"/>
      <c r="AZ65" s="58"/>
      <c r="BA65" s="58"/>
      <c r="BB65" s="58"/>
      <c r="BC65" s="58"/>
      <c r="BD65" s="58"/>
      <c r="BE65" s="58"/>
      <c r="BF65" s="58"/>
      <c r="BG65" s="58"/>
      <c r="BH65" s="58"/>
      <c r="BI65" s="58"/>
      <c r="BJ65" s="58"/>
      <c r="BK65" s="58"/>
      <c r="BL65" s="58"/>
      <c r="BM65" s="58"/>
      <c r="BN65" s="58"/>
      <c r="BO65" s="58"/>
      <c r="BP65" s="58"/>
      <c r="BQ65" s="58"/>
      <c r="BR65" s="58"/>
      <c r="BS65" s="58"/>
      <c r="BT65" s="58"/>
      <c r="BU65" s="58"/>
      <c r="BV65" s="58"/>
      <c r="BW65" s="58"/>
      <c r="BX65" s="58"/>
      <c r="BY65" s="58"/>
      <c r="BZ65" s="58"/>
      <c r="CA65" s="58"/>
      <c r="CB65" s="58"/>
      <c r="CC65" s="58"/>
      <c r="CD65" s="58"/>
      <c r="CE65" s="58"/>
      <c r="CF65" s="58"/>
      <c r="CG65" s="58"/>
      <c r="CH65" s="58"/>
      <c r="CI65" s="58"/>
      <c r="CJ65" s="58"/>
      <c r="CK65" s="58"/>
      <c r="CL65" s="58"/>
      <c r="CM65" s="58"/>
      <c r="CN65" s="58"/>
      <c r="CO65" s="58"/>
      <c r="CP65" s="58"/>
      <c r="CQ65" s="58"/>
      <c r="CR65" s="58"/>
      <c r="CS65" s="58"/>
      <c r="CT65" s="58"/>
      <c r="CU65" s="58"/>
      <c r="CV65" s="58"/>
      <c r="CW65" s="58"/>
      <c r="CX65" s="58"/>
      <c r="CY65" s="58"/>
      <c r="CZ65" s="58"/>
      <c r="DA65" s="58"/>
      <c r="DB65" s="58"/>
      <c r="DC65" s="58"/>
      <c r="DD65" s="58"/>
      <c r="DE65" s="58"/>
      <c r="DF65" s="58"/>
      <c r="DG65" s="58"/>
      <c r="DH65" s="58"/>
      <c r="DI65" s="58"/>
      <c r="DJ65" s="58"/>
      <c r="DK65" s="58"/>
      <c r="DL65" s="58"/>
      <c r="DM65" s="58"/>
      <c r="DN65" s="58"/>
      <c r="DO65" s="58"/>
      <c r="DP65" s="58"/>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row>
    <row r="66" spans="1:144" outlineLevel="1" x14ac:dyDescent="0.2">
      <c r="AQ66" s="58"/>
      <c r="AR66" s="58"/>
      <c r="AS66" s="58"/>
      <c r="AT66" s="58"/>
      <c r="AU66" s="58"/>
      <c r="AV66" s="58"/>
      <c r="AW66" s="58"/>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c r="CF66" s="58"/>
      <c r="CG66" s="58"/>
      <c r="CH66" s="58"/>
      <c r="CI66" s="58"/>
      <c r="CJ66" s="58"/>
      <c r="CK66" s="58"/>
      <c r="CL66" s="58"/>
      <c r="CM66" s="58"/>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row>
    <row r="67" spans="1:144" outlineLevel="1" x14ac:dyDescent="0.2">
      <c r="AQ67" s="58"/>
      <c r="AR67" s="58"/>
      <c r="AS67" s="58"/>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c r="CE67" s="58"/>
      <c r="CF67" s="58"/>
      <c r="CG67" s="58"/>
      <c r="CH67" s="58"/>
      <c r="CI67" s="58"/>
      <c r="CJ67" s="58"/>
      <c r="CK67" s="58"/>
      <c r="CL67" s="58"/>
      <c r="CM67" s="58"/>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row>
    <row r="68" spans="1:144" outlineLevel="1" x14ac:dyDescent="0.2">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row>
    <row r="69" spans="1:144" outlineLevel="1" x14ac:dyDescent="0.2">
      <c r="AQ69" s="58"/>
      <c r="AR69" s="58"/>
      <c r="AS69" s="58"/>
      <c r="AT69" s="58"/>
      <c r="AU69" s="58"/>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c r="CG69" s="58"/>
      <c r="CH69" s="58"/>
      <c r="CI69" s="58"/>
      <c r="CJ69" s="58"/>
      <c r="CK69" s="58"/>
      <c r="CL69" s="58"/>
      <c r="CM69" s="58"/>
      <c r="CN69" s="58"/>
      <c r="CO69" s="58"/>
      <c r="CP69" s="58"/>
      <c r="CQ69" s="58"/>
      <c r="CR69" s="58"/>
      <c r="CS69" s="58"/>
      <c r="CT69" s="58"/>
      <c r="CU69" s="58"/>
      <c r="CV69" s="58"/>
      <c r="CW69" s="58"/>
      <c r="CX69" s="58"/>
      <c r="CY69" s="58"/>
      <c r="CZ69" s="58"/>
      <c r="DA69" s="58"/>
      <c r="DB69" s="58"/>
      <c r="DC69" s="58"/>
      <c r="DD69" s="58"/>
      <c r="DE69" s="58"/>
      <c r="DF69" s="58"/>
      <c r="DG69" s="58"/>
      <c r="DH69" s="58"/>
      <c r="DI69" s="58"/>
      <c r="DJ69" s="58"/>
      <c r="DK69" s="58"/>
      <c r="DL69" s="58"/>
      <c r="DM69" s="58"/>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row>
    <row r="70" spans="1:144" outlineLevel="1" x14ac:dyDescent="0.2">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c r="CG70" s="58"/>
      <c r="CH70" s="58"/>
      <c r="CI70" s="58"/>
      <c r="CJ70" s="58"/>
      <c r="CK70" s="58"/>
      <c r="CL70" s="58"/>
      <c r="CM70" s="58"/>
      <c r="CN70" s="58"/>
      <c r="CO70" s="58"/>
      <c r="CP70" s="58"/>
      <c r="CQ70" s="58"/>
      <c r="CR70" s="58"/>
      <c r="CS70" s="58"/>
      <c r="CT70" s="58"/>
      <c r="CU70" s="58"/>
      <c r="CV70" s="58"/>
      <c r="CW70" s="58"/>
      <c r="CX70" s="58"/>
      <c r="CY70" s="58"/>
      <c r="CZ70" s="58"/>
      <c r="DA70" s="58"/>
      <c r="DB70" s="58"/>
      <c r="DC70" s="58"/>
      <c r="DD70" s="58"/>
      <c r="DE70" s="58"/>
      <c r="DF70" s="58"/>
      <c r="DG70" s="58"/>
      <c r="DH70" s="58"/>
      <c r="DI70" s="58"/>
      <c r="DJ70" s="58"/>
      <c r="DK70" s="58"/>
      <c r="DL70" s="58"/>
      <c r="DM70" s="58"/>
      <c r="DN70" s="58"/>
      <c r="DO70" s="58"/>
      <c r="DP70" s="58"/>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row>
    <row r="71" spans="1:144" outlineLevel="1" x14ac:dyDescent="0.2">
      <c r="AQ71" s="58"/>
      <c r="AR71" s="58"/>
      <c r="AS71" s="58"/>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c r="CG71" s="58"/>
      <c r="CH71" s="58"/>
      <c r="CI71" s="58"/>
      <c r="CJ71" s="58"/>
      <c r="CK71" s="58"/>
      <c r="CL71" s="58"/>
      <c r="CM71" s="58"/>
      <c r="CN71" s="58"/>
      <c r="CO71" s="58"/>
      <c r="CP71" s="58"/>
      <c r="CQ71" s="58"/>
      <c r="CR71" s="58"/>
      <c r="CS71" s="58"/>
      <c r="CT71" s="58"/>
      <c r="CU71" s="58"/>
      <c r="CV71" s="58"/>
      <c r="CW71" s="58"/>
      <c r="CX71" s="58"/>
      <c r="CY71" s="58"/>
      <c r="CZ71" s="58"/>
      <c r="DA71" s="58"/>
      <c r="DB71" s="58"/>
      <c r="DC71" s="58"/>
      <c r="DD71" s="58"/>
      <c r="DE71" s="58"/>
      <c r="DF71" s="58"/>
      <c r="DG71" s="58"/>
      <c r="DH71" s="58"/>
      <c r="DI71" s="58"/>
      <c r="DJ71" s="58"/>
      <c r="DK71" s="58"/>
      <c r="DL71" s="58"/>
      <c r="DM71" s="58"/>
      <c r="DN71" s="58"/>
      <c r="DO71" s="58"/>
      <c r="DP71" s="58"/>
      <c r="DQ71" s="58"/>
      <c r="DR71" s="58"/>
      <c r="DS71" s="58"/>
      <c r="DT71" s="58"/>
      <c r="DU71" s="58"/>
      <c r="DV71" s="58"/>
      <c r="DW71" s="58"/>
      <c r="DX71" s="58"/>
      <c r="DY71" s="58"/>
      <c r="DZ71" s="58"/>
      <c r="EA71" s="58"/>
      <c r="EB71" s="58"/>
      <c r="EC71" s="58"/>
      <c r="ED71" s="58"/>
      <c r="EE71" s="58"/>
      <c r="EF71" s="58"/>
      <c r="EG71" s="58"/>
      <c r="EH71" s="58"/>
      <c r="EI71" s="58"/>
      <c r="EJ71" s="58"/>
      <c r="EK71" s="58"/>
      <c r="EL71" s="58"/>
      <c r="EM71" s="58"/>
      <c r="EN71" s="58"/>
    </row>
    <row r="72" spans="1:144" outlineLevel="1" x14ac:dyDescent="0.2">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c r="CB72" s="58"/>
      <c r="CC72" s="58"/>
      <c r="CD72" s="58"/>
      <c r="CE72" s="58"/>
      <c r="CF72" s="58"/>
      <c r="CG72" s="58"/>
      <c r="CH72" s="58"/>
      <c r="CI72" s="58"/>
      <c r="CJ72" s="58"/>
      <c r="CK72" s="58"/>
      <c r="CL72" s="58"/>
      <c r="CM72" s="58"/>
      <c r="CN72" s="58"/>
      <c r="CO72" s="58"/>
      <c r="CP72" s="58"/>
      <c r="CQ72" s="58"/>
      <c r="CR72" s="58"/>
      <c r="CS72" s="58"/>
      <c r="CT72" s="58"/>
      <c r="CU72" s="58"/>
      <c r="CV72" s="58"/>
      <c r="CW72" s="58"/>
      <c r="CX72" s="58"/>
      <c r="CY72" s="58"/>
      <c r="CZ72" s="58"/>
      <c r="DA72" s="58"/>
      <c r="DB72" s="58"/>
      <c r="DC72" s="58"/>
      <c r="DD72" s="58"/>
      <c r="DE72" s="58"/>
      <c r="DF72" s="58"/>
      <c r="DG72" s="58"/>
      <c r="DH72" s="58"/>
      <c r="DI72" s="58"/>
      <c r="DJ72" s="58"/>
      <c r="DK72" s="58"/>
      <c r="DL72" s="58"/>
      <c r="DM72" s="58"/>
      <c r="DN72" s="58"/>
      <c r="DO72" s="58"/>
      <c r="DP72" s="58"/>
      <c r="DQ72" s="58"/>
      <c r="DR72" s="58"/>
      <c r="DS72" s="58"/>
      <c r="DT72" s="58"/>
      <c r="DU72" s="58"/>
      <c r="DV72" s="58"/>
      <c r="DW72" s="58"/>
      <c r="DX72" s="58"/>
      <c r="DY72" s="58"/>
      <c r="DZ72" s="58"/>
      <c r="EA72" s="58"/>
      <c r="EB72" s="58"/>
      <c r="EC72" s="58"/>
      <c r="ED72" s="58"/>
      <c r="EE72" s="58"/>
      <c r="EF72" s="58"/>
      <c r="EG72" s="58"/>
      <c r="EH72" s="58"/>
      <c r="EI72" s="58"/>
      <c r="EJ72" s="58"/>
      <c r="EK72" s="58"/>
      <c r="EL72" s="58"/>
      <c r="EM72" s="58"/>
      <c r="EN72" s="58"/>
    </row>
    <row r="73" spans="1:144" outlineLevel="1" x14ac:dyDescent="0.2">
      <c r="AQ73" s="58"/>
      <c r="AR73" s="58"/>
      <c r="AS73" s="58"/>
      <c r="AT73" s="58"/>
      <c r="AU73" s="58"/>
      <c r="AV73" s="58"/>
      <c r="AW73" s="58"/>
      <c r="AX73" s="58"/>
      <c r="AY73" s="58"/>
      <c r="AZ73" s="58"/>
      <c r="BA73" s="58"/>
      <c r="BB73" s="58"/>
      <c r="BC73" s="58"/>
      <c r="BD73" s="58"/>
      <c r="BE73" s="58"/>
      <c r="BF73" s="58"/>
      <c r="BG73" s="58"/>
      <c r="BH73" s="58"/>
      <c r="BI73" s="58"/>
      <c r="BJ73" s="58"/>
      <c r="BK73" s="58"/>
      <c r="BL73" s="58"/>
      <c r="BM73" s="58"/>
      <c r="BN73" s="58"/>
      <c r="BO73" s="58"/>
      <c r="BP73" s="58"/>
      <c r="BQ73" s="58"/>
      <c r="BR73" s="58"/>
      <c r="BS73" s="58"/>
      <c r="BT73" s="58"/>
      <c r="BU73" s="58"/>
      <c r="BV73" s="58"/>
      <c r="BW73" s="58"/>
      <c r="BX73" s="58"/>
      <c r="BY73" s="58"/>
      <c r="BZ73" s="58"/>
      <c r="CA73" s="58"/>
      <c r="CB73" s="58"/>
      <c r="CC73" s="58"/>
      <c r="CD73" s="58"/>
      <c r="CE73" s="58"/>
      <c r="CF73" s="58"/>
      <c r="CG73" s="58"/>
      <c r="CH73" s="58"/>
      <c r="CI73" s="58"/>
      <c r="CJ73" s="58"/>
      <c r="CK73" s="58"/>
      <c r="CL73" s="58"/>
      <c r="CM73" s="58"/>
      <c r="CN73" s="58"/>
      <c r="CO73" s="58"/>
      <c r="CP73" s="58"/>
      <c r="CQ73" s="58"/>
      <c r="CR73" s="58"/>
      <c r="CS73" s="58"/>
      <c r="CT73" s="58"/>
      <c r="CU73" s="58"/>
      <c r="CV73" s="58"/>
      <c r="CW73" s="58"/>
      <c r="CX73" s="58"/>
      <c r="CY73" s="58"/>
      <c r="CZ73" s="58"/>
      <c r="DA73" s="58"/>
      <c r="DB73" s="58"/>
      <c r="DC73" s="58"/>
      <c r="DD73" s="58"/>
      <c r="DE73" s="58"/>
      <c r="DF73" s="58"/>
      <c r="DG73" s="58"/>
      <c r="DH73" s="58"/>
      <c r="DI73" s="58"/>
      <c r="DJ73" s="58"/>
      <c r="DK73" s="58"/>
      <c r="DL73" s="58"/>
      <c r="DM73" s="58"/>
      <c r="DN73" s="58"/>
      <c r="DO73" s="58"/>
      <c r="DP73" s="58"/>
      <c r="DQ73" s="58"/>
      <c r="DR73" s="58"/>
      <c r="DS73" s="58"/>
      <c r="DT73" s="58"/>
      <c r="DU73" s="58"/>
      <c r="DV73" s="58"/>
      <c r="DW73" s="58"/>
      <c r="DX73" s="58"/>
      <c r="DY73" s="58"/>
      <c r="DZ73" s="58"/>
      <c r="EA73" s="58"/>
      <c r="EB73" s="58"/>
      <c r="EC73" s="58"/>
      <c r="ED73" s="58"/>
      <c r="EE73" s="58"/>
      <c r="EF73" s="58"/>
      <c r="EG73" s="58"/>
      <c r="EH73" s="58"/>
      <c r="EI73" s="58"/>
      <c r="EJ73" s="58"/>
      <c r="EK73" s="58"/>
      <c r="EL73" s="58"/>
      <c r="EM73" s="58"/>
      <c r="EN73" s="58"/>
    </row>
    <row r="74" spans="1:144" outlineLevel="1" x14ac:dyDescent="0.2">
      <c r="AQ74" s="58"/>
      <c r="AR74" s="58"/>
      <c r="AS74" s="58"/>
      <c r="AT74" s="58"/>
      <c r="AU74" s="58"/>
      <c r="AV74" s="58"/>
      <c r="AW74" s="58"/>
      <c r="AX74" s="58"/>
      <c r="AY74" s="58"/>
      <c r="AZ74" s="58"/>
      <c r="BA74" s="58"/>
      <c r="BB74" s="58"/>
      <c r="BC74" s="58"/>
      <c r="BD74" s="58"/>
      <c r="BE74" s="58"/>
      <c r="BF74" s="58"/>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c r="CK74" s="58"/>
      <c r="CL74" s="58"/>
      <c r="CM74" s="58"/>
      <c r="CN74" s="58"/>
      <c r="CO74" s="58"/>
      <c r="CP74" s="58"/>
      <c r="CQ74" s="58"/>
      <c r="CR74" s="58"/>
      <c r="CS74" s="58"/>
      <c r="CT74" s="58"/>
      <c r="CU74" s="58"/>
      <c r="CV74" s="58"/>
      <c r="CW74" s="58"/>
      <c r="CX74" s="58"/>
      <c r="CY74" s="58"/>
      <c r="CZ74" s="58"/>
      <c r="DA74" s="58"/>
      <c r="DB74" s="58"/>
      <c r="DC74" s="58"/>
      <c r="DD74" s="58"/>
      <c r="DE74" s="58"/>
      <c r="DF74" s="58"/>
      <c r="DG74" s="58"/>
      <c r="DH74" s="58"/>
      <c r="DI74" s="58"/>
      <c r="DJ74" s="58"/>
      <c r="DK74" s="58"/>
      <c r="DL74" s="58"/>
      <c r="DM74" s="58"/>
      <c r="DN74" s="58"/>
      <c r="DO74" s="58"/>
      <c r="DP74" s="58"/>
      <c r="DQ74" s="58"/>
      <c r="DR74" s="58"/>
      <c r="DS74" s="58"/>
      <c r="DT74" s="58"/>
      <c r="DU74" s="58"/>
      <c r="DV74" s="58"/>
      <c r="DW74" s="58"/>
      <c r="DX74" s="58"/>
      <c r="DY74" s="58"/>
      <c r="DZ74" s="58"/>
      <c r="EA74" s="58"/>
      <c r="EB74" s="58"/>
      <c r="EC74" s="58"/>
      <c r="ED74" s="58"/>
      <c r="EE74" s="58"/>
      <c r="EF74" s="58"/>
      <c r="EG74" s="58"/>
      <c r="EH74" s="58"/>
      <c r="EI74" s="58"/>
      <c r="EJ74" s="58"/>
      <c r="EK74" s="58"/>
      <c r="EL74" s="58"/>
      <c r="EM74" s="58"/>
      <c r="EN74" s="58"/>
    </row>
    <row r="75" spans="1:144" outlineLevel="1" x14ac:dyDescent="0.2">
      <c r="AQ75" s="58"/>
      <c r="AR75" s="58"/>
      <c r="AS75" s="58"/>
      <c r="AT75" s="58"/>
      <c r="AU75" s="58"/>
      <c r="AV75" s="58"/>
      <c r="AW75" s="58"/>
      <c r="AX75" s="58"/>
      <c r="AY75" s="58"/>
      <c r="AZ75" s="58"/>
      <c r="BA75" s="58"/>
      <c r="BB75" s="58"/>
      <c r="BC75" s="58"/>
      <c r="BD75" s="58"/>
      <c r="BE75" s="58"/>
      <c r="BF75" s="58"/>
      <c r="BG75" s="58"/>
      <c r="BH75" s="58"/>
      <c r="BI75" s="58"/>
      <c r="BJ75" s="58"/>
      <c r="BK75" s="58"/>
      <c r="BL75" s="58"/>
      <c r="BM75" s="58"/>
      <c r="BN75" s="58"/>
      <c r="BO75" s="58"/>
      <c r="BP75" s="58"/>
      <c r="BQ75" s="58"/>
      <c r="BR75" s="58"/>
      <c r="BS75" s="58"/>
      <c r="BT75" s="58"/>
      <c r="BU75" s="58"/>
      <c r="BV75" s="58"/>
      <c r="BW75" s="58"/>
      <c r="BX75" s="58"/>
      <c r="BY75" s="58"/>
      <c r="BZ75" s="58"/>
      <c r="CA75" s="58"/>
      <c r="CB75" s="58"/>
      <c r="CC75" s="58"/>
      <c r="CD75" s="58"/>
      <c r="CE75" s="58"/>
      <c r="CF75" s="58"/>
      <c r="CG75" s="58"/>
      <c r="CH75" s="58"/>
      <c r="CI75" s="58"/>
      <c r="CJ75" s="58"/>
      <c r="CK75" s="58"/>
      <c r="CL75" s="58"/>
      <c r="CM75" s="58"/>
      <c r="CN75" s="58"/>
      <c r="CO75" s="58"/>
      <c r="CP75" s="58"/>
      <c r="CQ75" s="58"/>
      <c r="CR75" s="58"/>
      <c r="CS75" s="58"/>
      <c r="CT75" s="58"/>
      <c r="CU75" s="58"/>
      <c r="CV75" s="58"/>
      <c r="CW75" s="58"/>
      <c r="CX75" s="58"/>
      <c r="CY75" s="58"/>
      <c r="CZ75" s="58"/>
      <c r="DA75" s="58"/>
      <c r="DB75" s="58"/>
      <c r="DC75" s="58"/>
      <c r="DD75" s="58"/>
      <c r="DE75" s="58"/>
      <c r="DF75" s="58"/>
      <c r="DG75" s="58"/>
      <c r="DH75" s="58"/>
      <c r="DI75" s="58"/>
      <c r="DJ75" s="58"/>
      <c r="DK75" s="58"/>
      <c r="DL75" s="58"/>
      <c r="DM75" s="58"/>
      <c r="DN75" s="58"/>
      <c r="DO75" s="58"/>
      <c r="DP75" s="58"/>
      <c r="DQ75" s="58"/>
      <c r="DR75" s="58"/>
      <c r="DS75" s="58"/>
      <c r="DT75" s="58"/>
      <c r="DU75" s="58"/>
      <c r="DV75" s="58"/>
      <c r="DW75" s="58"/>
      <c r="DX75" s="58"/>
      <c r="DY75" s="58"/>
      <c r="DZ75" s="58"/>
      <c r="EA75" s="58"/>
      <c r="EB75" s="58"/>
      <c r="EC75" s="58"/>
      <c r="ED75" s="58"/>
      <c r="EE75" s="58"/>
      <c r="EF75" s="58"/>
      <c r="EG75" s="58"/>
      <c r="EH75" s="58"/>
      <c r="EI75" s="58"/>
      <c r="EJ75" s="58"/>
      <c r="EK75" s="58"/>
      <c r="EL75" s="58"/>
      <c r="EM75" s="58"/>
      <c r="EN75" s="58"/>
    </row>
    <row r="76" spans="1:144" x14ac:dyDescent="0.2">
      <c r="A76" s="74"/>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c r="CL76" s="58"/>
      <c r="CM76" s="58"/>
      <c r="CN76" s="58"/>
      <c r="CO76" s="58"/>
      <c r="CP76" s="58"/>
      <c r="CQ76" s="58"/>
      <c r="CR76" s="58"/>
      <c r="CS76" s="58"/>
      <c r="CT76" s="58"/>
      <c r="CU76" s="58"/>
      <c r="CV76" s="58"/>
      <c r="CW76" s="58"/>
      <c r="CX76" s="58"/>
      <c r="CY76" s="58"/>
      <c r="CZ76" s="58"/>
      <c r="DA76" s="58"/>
      <c r="DB76" s="58"/>
      <c r="DC76" s="58"/>
      <c r="DD76" s="58"/>
      <c r="DE76" s="58"/>
      <c r="DF76" s="58"/>
      <c r="DG76" s="58"/>
      <c r="DH76" s="58"/>
      <c r="DI76" s="58"/>
      <c r="DJ76" s="58"/>
      <c r="DK76" s="58"/>
      <c r="DL76" s="58"/>
      <c r="DM76" s="58"/>
      <c r="DN76" s="58"/>
      <c r="DO76" s="58"/>
      <c r="DP76" s="58"/>
      <c r="DQ76" s="58"/>
      <c r="DR76" s="58"/>
      <c r="DS76" s="58"/>
      <c r="DT76" s="58"/>
      <c r="DU76" s="58"/>
      <c r="DV76" s="58"/>
      <c r="DW76" s="58"/>
      <c r="DX76" s="58"/>
      <c r="DY76" s="58"/>
      <c r="DZ76" s="58"/>
      <c r="EA76" s="58"/>
      <c r="EB76" s="58"/>
      <c r="EC76" s="58"/>
      <c r="ED76" s="58"/>
      <c r="EE76" s="58"/>
      <c r="EF76" s="58"/>
      <c r="EG76" s="58"/>
      <c r="EH76" s="58"/>
      <c r="EI76" s="58"/>
      <c r="EJ76" s="58"/>
      <c r="EK76" s="58"/>
      <c r="EL76" s="58"/>
      <c r="EM76" s="58"/>
      <c r="EN76" s="58"/>
    </row>
    <row r="77" spans="1:144" x14ac:dyDescent="0.2">
      <c r="A77" s="11" t="s">
        <v>158</v>
      </c>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c r="CB77" s="58"/>
      <c r="CC77" s="58"/>
      <c r="CD77" s="58"/>
      <c r="CE77" s="58"/>
      <c r="CF77" s="58"/>
      <c r="CG77" s="58"/>
      <c r="CH77" s="58"/>
      <c r="CI77" s="58"/>
      <c r="CJ77" s="58"/>
      <c r="CK77" s="58"/>
      <c r="CL77" s="58"/>
      <c r="CM77" s="58"/>
      <c r="CN77" s="58"/>
      <c r="CO77" s="58"/>
      <c r="CP77" s="58"/>
      <c r="CQ77" s="58"/>
      <c r="CR77" s="58"/>
      <c r="CS77" s="58"/>
      <c r="CT77" s="58"/>
      <c r="CU77" s="58"/>
      <c r="CV77" s="58"/>
      <c r="CW77" s="58"/>
      <c r="CX77" s="58"/>
      <c r="CY77" s="58"/>
      <c r="CZ77" s="58"/>
      <c r="DA77" s="58"/>
      <c r="DB77" s="58"/>
      <c r="DC77" s="58"/>
      <c r="DD77" s="58"/>
      <c r="DE77" s="58"/>
      <c r="DF77" s="58"/>
      <c r="DG77" s="58"/>
      <c r="DH77" s="58"/>
      <c r="DI77" s="58"/>
      <c r="DJ77" s="58"/>
      <c r="DK77" s="58"/>
      <c r="DL77" s="58"/>
      <c r="DM77" s="58"/>
      <c r="DN77" s="58"/>
      <c r="DO77" s="58"/>
      <c r="DP77" s="58"/>
      <c r="DQ77" s="58"/>
      <c r="DR77" s="58"/>
      <c r="DS77" s="58"/>
      <c r="DT77" s="58"/>
      <c r="DU77" s="58"/>
      <c r="DV77" s="58"/>
      <c r="DW77" s="58"/>
      <c r="DX77" s="58"/>
      <c r="DY77" s="58"/>
      <c r="DZ77" s="58"/>
      <c r="EA77" s="58"/>
      <c r="EB77" s="58"/>
      <c r="EC77" s="58"/>
      <c r="ED77" s="58"/>
      <c r="EE77" s="58"/>
      <c r="EF77" s="58"/>
      <c r="EG77" s="58"/>
      <c r="EH77" s="58"/>
      <c r="EI77" s="58"/>
      <c r="EJ77" s="58"/>
      <c r="EK77" s="58"/>
      <c r="EL77" s="58"/>
      <c r="EM77" s="58"/>
      <c r="EN77" s="58"/>
    </row>
    <row r="78" spans="1:144" outlineLevel="1" x14ac:dyDescent="0.2">
      <c r="AQ78" s="70" t="s">
        <v>161</v>
      </c>
      <c r="AR78" s="70">
        <v>1</v>
      </c>
      <c r="AS78" s="58" t="s">
        <v>166</v>
      </c>
      <c r="AT78" s="58" t="s">
        <v>9</v>
      </c>
      <c r="AU78" s="58" t="s">
        <v>112</v>
      </c>
      <c r="AV78" s="58" t="s">
        <v>13</v>
      </c>
      <c r="AW78" s="58" t="s">
        <v>113</v>
      </c>
      <c r="AX78" s="58" t="s">
        <v>20</v>
      </c>
      <c r="AY78" s="58" t="s">
        <v>27</v>
      </c>
      <c r="AZ78" s="58" t="s">
        <v>26</v>
      </c>
      <c r="BA78" s="58" t="s">
        <v>7</v>
      </c>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c r="CC78" s="58"/>
      <c r="CD78" s="58"/>
      <c r="CE78" s="58"/>
      <c r="CF78" s="58"/>
      <c r="CG78" s="58"/>
      <c r="CH78" s="58"/>
      <c r="CI78" s="58"/>
      <c r="CJ78" s="58"/>
      <c r="CK78" s="58"/>
      <c r="CL78" s="58"/>
      <c r="CM78" s="58"/>
      <c r="CN78" s="58"/>
      <c r="CO78" s="58"/>
      <c r="CP78" s="58"/>
      <c r="CQ78" s="58"/>
      <c r="CR78" s="58"/>
      <c r="CS78" s="58"/>
      <c r="CT78" s="58"/>
      <c r="CU78" s="58"/>
      <c r="CV78" s="58"/>
      <c r="CW78" s="58"/>
      <c r="CX78" s="58"/>
      <c r="CY78" s="58"/>
      <c r="CZ78" s="58"/>
      <c r="DA78" s="58"/>
      <c r="DB78" s="58"/>
      <c r="DC78" s="58"/>
      <c r="DD78" s="58"/>
      <c r="DE78" s="58"/>
      <c r="DF78" s="58"/>
      <c r="DG78" s="58"/>
      <c r="DH78" s="58"/>
      <c r="DI78" s="58"/>
      <c r="DJ78" s="58"/>
      <c r="DK78" s="58"/>
      <c r="DL78" s="58"/>
      <c r="DM78" s="58"/>
      <c r="DN78" s="58"/>
      <c r="DO78" s="58"/>
      <c r="DP78" s="58"/>
      <c r="DQ78" s="58"/>
      <c r="DR78" s="58"/>
      <c r="DS78" s="58"/>
      <c r="DT78" s="58"/>
      <c r="DU78" s="58"/>
      <c r="DV78" s="58"/>
      <c r="DW78" s="58"/>
      <c r="DX78" s="58"/>
      <c r="DY78" s="58"/>
      <c r="DZ78" s="58"/>
      <c r="EA78" s="58"/>
      <c r="EB78" s="58"/>
      <c r="EC78" s="58"/>
      <c r="ED78" s="58"/>
      <c r="EE78" s="58"/>
      <c r="EF78" s="58"/>
      <c r="EG78" s="58"/>
      <c r="EH78" s="58"/>
      <c r="EI78" s="58"/>
      <c r="EJ78" s="58"/>
      <c r="EK78" s="58"/>
      <c r="EL78" s="58"/>
      <c r="EM78" s="58"/>
      <c r="EN78" s="58"/>
    </row>
    <row r="79" spans="1:144" outlineLevel="1" x14ac:dyDescent="0.2">
      <c r="J79" s="4" t="s">
        <v>217</v>
      </c>
      <c r="AQ79" s="70" t="s">
        <v>162</v>
      </c>
      <c r="AR79" s="70" t="str">
        <f>INDEX($AT$78:$BA$78,$AR$78)</f>
        <v>CARAT</v>
      </c>
      <c r="AS79" s="58" t="s">
        <v>98</v>
      </c>
      <c r="AT79" s="58">
        <v>1.3243439306358369</v>
      </c>
      <c r="AU79" s="58">
        <v>0.95375722543352603</v>
      </c>
      <c r="AV79" s="58">
        <v>0.13583815028901733</v>
      </c>
      <c r="AW79" s="58">
        <v>0.30057803468208094</v>
      </c>
      <c r="AX79" s="58">
        <v>0.7947976878612717</v>
      </c>
      <c r="AY79" s="58">
        <v>0.42485549132947975</v>
      </c>
      <c r="AZ79" s="58">
        <v>0.91618497109826591</v>
      </c>
      <c r="BA79" s="58">
        <v>15063.505361271678</v>
      </c>
      <c r="BB79" s="58">
        <v>1</v>
      </c>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c r="CB79" s="58"/>
      <c r="CC79" s="58"/>
      <c r="CD79" s="58"/>
      <c r="CE79" s="58"/>
      <c r="CF79" s="58"/>
      <c r="CG79" s="58"/>
      <c r="CH79" s="58"/>
      <c r="CI79" s="58"/>
      <c r="CJ79" s="58"/>
      <c r="CK79" s="58"/>
      <c r="CL79" s="58"/>
      <c r="CM79" s="58"/>
      <c r="CN79" s="58"/>
      <c r="CO79" s="58"/>
      <c r="CP79" s="58"/>
      <c r="CQ79" s="58"/>
      <c r="CR79" s="58"/>
      <c r="CS79" s="58"/>
      <c r="CT79" s="58"/>
      <c r="CU79" s="58"/>
      <c r="CV79" s="58"/>
      <c r="CW79" s="58"/>
      <c r="CX79" s="58"/>
      <c r="CY79" s="58"/>
      <c r="CZ79" s="58"/>
      <c r="DA79" s="58"/>
      <c r="DB79" s="58"/>
      <c r="DC79" s="58"/>
      <c r="DD79" s="58"/>
      <c r="DE79" s="58"/>
      <c r="DF79" s="58"/>
      <c r="DG79" s="58"/>
      <c r="DH79" s="58"/>
      <c r="DI79" s="58"/>
      <c r="DJ79" s="58"/>
      <c r="DK79" s="58"/>
      <c r="DL79" s="58"/>
      <c r="DM79" s="58"/>
      <c r="DN79" s="58"/>
      <c r="DO79" s="58"/>
      <c r="DP79" s="58"/>
      <c r="DQ79" s="58"/>
      <c r="DR79" s="58"/>
      <c r="DS79" s="58"/>
      <c r="DT79" s="58"/>
      <c r="DU79" s="58"/>
      <c r="DV79" s="58"/>
      <c r="DW79" s="58"/>
      <c r="DX79" s="58"/>
      <c r="DY79" s="58"/>
      <c r="DZ79" s="58"/>
      <c r="EA79" s="58"/>
      <c r="EB79" s="58"/>
      <c r="EC79" s="58"/>
      <c r="ED79" s="58"/>
      <c r="EE79" s="58"/>
      <c r="EF79" s="58"/>
      <c r="EG79" s="58"/>
      <c r="EH79" s="58"/>
      <c r="EI79" s="58"/>
      <c r="EJ79" s="58"/>
      <c r="EK79" s="58"/>
      <c r="EL79" s="58"/>
      <c r="EM79" s="58"/>
      <c r="EN79" s="58"/>
    </row>
    <row r="80" spans="1:144" outlineLevel="1" x14ac:dyDescent="0.2">
      <c r="AQ80" s="70"/>
      <c r="AR80" s="70" t="s">
        <v>163</v>
      </c>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c r="CY80" s="58"/>
      <c r="CZ80" s="58"/>
      <c r="DA80" s="58"/>
      <c r="DB80" s="58"/>
      <c r="DC80" s="58"/>
      <c r="DD80" s="58"/>
      <c r="DE80" s="58"/>
      <c r="DF80" s="58"/>
      <c r="DG80" s="58"/>
      <c r="DH80" s="58"/>
      <c r="DI80" s="58"/>
      <c r="DJ80" s="58"/>
      <c r="DK80" s="58"/>
      <c r="DL80" s="58"/>
      <c r="DM80" s="58"/>
      <c r="DN80" s="58"/>
      <c r="DO80" s="58"/>
      <c r="DP80" s="58"/>
      <c r="DQ80" s="58"/>
      <c r="DR80" s="58"/>
      <c r="DS80" s="58"/>
      <c r="DT80" s="58"/>
      <c r="DU80" s="58"/>
      <c r="DV80" s="58"/>
      <c r="DW80" s="58"/>
      <c r="DX80" s="58"/>
      <c r="DY80" s="58"/>
      <c r="DZ80" s="58"/>
      <c r="EA80" s="58"/>
      <c r="EB80" s="58"/>
      <c r="EC80" s="58"/>
      <c r="ED80" s="58"/>
      <c r="EE80" s="58"/>
      <c r="EF80" s="58"/>
      <c r="EG80" s="58"/>
      <c r="EH80" s="58"/>
      <c r="EI80" s="58"/>
      <c r="EJ80" s="58"/>
      <c r="EK80" s="58"/>
      <c r="EL80" s="58"/>
      <c r="EM80" s="58"/>
      <c r="EN80" s="58"/>
    </row>
    <row r="81" spans="1:144" outlineLevel="1" x14ac:dyDescent="0.2">
      <c r="AQ81" s="70"/>
      <c r="AR81" s="70" t="str">
        <f xml:space="preserve"> "Logistic Regression Curve -vs- " &amp; $AR$79 &amp; " 
Model 4 for Vendor.Eq.EnchantedDiamonds    (8 variables, n=346)"</f>
        <v>Logistic Regression Curve -vs- CARAT 
Model 4 for Vendor.Eq.EnchantedDiamonds    (8 variables, n=346)</v>
      </c>
      <c r="AS81" s="58" t="s">
        <v>167</v>
      </c>
      <c r="AT81" s="58">
        <v>1</v>
      </c>
      <c r="AU81" s="58">
        <v>0</v>
      </c>
      <c r="AV81" s="58">
        <v>0</v>
      </c>
      <c r="AW81" s="58">
        <v>0</v>
      </c>
      <c r="AX81" s="58">
        <v>0</v>
      </c>
      <c r="AY81" s="58">
        <v>0</v>
      </c>
      <c r="AZ81" s="58">
        <v>0</v>
      </c>
      <c r="BA81" s="58">
        <v>6710</v>
      </c>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c r="CB81" s="58"/>
      <c r="CC81" s="58"/>
      <c r="CD81" s="58"/>
      <c r="CE81" s="58"/>
      <c r="CF81" s="58"/>
      <c r="CG81" s="58"/>
      <c r="CH81" s="58"/>
      <c r="CI81" s="58"/>
      <c r="CJ81" s="58"/>
      <c r="CK81" s="58"/>
      <c r="CL81" s="58"/>
      <c r="CM81" s="58"/>
      <c r="CN81" s="58"/>
      <c r="CO81" s="58"/>
      <c r="CP81" s="58"/>
      <c r="CQ81" s="58"/>
      <c r="CR81" s="58"/>
      <c r="CS81" s="58"/>
      <c r="CT81" s="58"/>
      <c r="CU81" s="58"/>
      <c r="CV81" s="58"/>
      <c r="CW81" s="58"/>
      <c r="CX81" s="58"/>
      <c r="CY81" s="58"/>
      <c r="CZ81" s="58"/>
      <c r="DA81" s="58"/>
      <c r="DB81" s="58"/>
      <c r="DC81" s="58"/>
      <c r="DD81" s="58"/>
      <c r="DE81" s="58"/>
      <c r="DF81" s="58"/>
      <c r="DG81" s="58"/>
      <c r="DH81" s="58"/>
      <c r="DI81" s="58"/>
      <c r="DJ81" s="58"/>
      <c r="DK81" s="58"/>
      <c r="DL81" s="58"/>
      <c r="DM81" s="58"/>
      <c r="DN81" s="58"/>
      <c r="DO81" s="58"/>
      <c r="DP81" s="58"/>
      <c r="DQ81" s="58"/>
      <c r="DR81" s="58"/>
      <c r="DS81" s="58"/>
      <c r="DT81" s="58"/>
      <c r="DU81" s="58"/>
      <c r="DV81" s="58"/>
      <c r="DW81" s="58"/>
      <c r="DX81" s="58"/>
      <c r="DY81" s="58"/>
      <c r="DZ81" s="58"/>
      <c r="EA81" s="58"/>
      <c r="EB81" s="58"/>
      <c r="EC81" s="58"/>
      <c r="ED81" s="58"/>
      <c r="EE81" s="58"/>
      <c r="EF81" s="58"/>
      <c r="EG81" s="58"/>
      <c r="EH81" s="58"/>
      <c r="EI81" s="58"/>
      <c r="EJ81" s="58"/>
      <c r="EK81" s="58"/>
      <c r="EL81" s="58"/>
      <c r="EM81" s="58"/>
      <c r="EN81" s="58"/>
    </row>
    <row r="82" spans="1:144" outlineLevel="1" x14ac:dyDescent="0.2">
      <c r="A82" s="25" t="s">
        <v>98</v>
      </c>
      <c r="B82" s="1">
        <f>SUMPRODUCT($AT$79:$BA$79,$AT$98:$BA$98)</f>
        <v>1.3243439306358369</v>
      </c>
      <c r="C82" s="1">
        <f>1/(1+EXP(-F82))</f>
        <v>3.4791147640415762E-4</v>
      </c>
      <c r="D82" s="1">
        <f>1/(1+EXP(-(F82- $H$11*G82)))</f>
        <v>1.5986580868963032E-5</v>
      </c>
      <c r="E82" s="1">
        <f>1/(1+EXP(-(F82+ $H$11*G82)))</f>
        <v>7.5196759924375592E-3</v>
      </c>
      <c r="F82" s="1">
        <f>MMULT($AT$79:$BA$79,$B$16:$B$23) + B15</f>
        <v>-7.9632145166867385</v>
      </c>
      <c r="G82" s="1">
        <f t="array" ref="G82">SQRT(MMULT($AT$79:$BB$79,MMULT($AQ$15:$AY$23,TRANSPOSE($AT$79:$BB$79))))</f>
        <v>1.5717280543008667</v>
      </c>
      <c r="AQ82" s="70"/>
      <c r="AR82" s="70" t="str">
        <f xml:space="preserve"> $AR$79 &amp; " (min to max) " &amp; CHAR(10) &amp; "Other Variables = Means"</f>
        <v>CARAT (min to max) 
Other Variables = Means</v>
      </c>
      <c r="AS82" s="58" t="s">
        <v>168</v>
      </c>
      <c r="AT82" s="58">
        <v>2.5</v>
      </c>
      <c r="AU82" s="58">
        <v>1</v>
      </c>
      <c r="AV82" s="58">
        <v>1</v>
      </c>
      <c r="AW82" s="58">
        <v>1</v>
      </c>
      <c r="AX82" s="58">
        <v>1</v>
      </c>
      <c r="AY82" s="58">
        <v>1</v>
      </c>
      <c r="AZ82" s="58">
        <v>1</v>
      </c>
      <c r="BA82" s="58">
        <v>53881.47</v>
      </c>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c r="CB82" s="58"/>
      <c r="CC82" s="58"/>
      <c r="CD82" s="58"/>
      <c r="CE82" s="58"/>
      <c r="CF82" s="58"/>
      <c r="CG82" s="58"/>
      <c r="CH82" s="58"/>
      <c r="CI82" s="58"/>
      <c r="CJ82" s="58"/>
      <c r="CK82" s="58"/>
      <c r="CL82" s="58"/>
      <c r="CM82" s="58"/>
      <c r="CN82" s="58"/>
      <c r="CO82" s="58"/>
      <c r="CP82" s="58"/>
      <c r="CQ82" s="58"/>
      <c r="CR82" s="58"/>
      <c r="CS82" s="58"/>
      <c r="CT82" s="58"/>
      <c r="CU82" s="58"/>
      <c r="CV82" s="58"/>
      <c r="CW82" s="58"/>
      <c r="CX82" s="58"/>
      <c r="CY82" s="58"/>
      <c r="CZ82" s="58"/>
      <c r="DA82" s="58"/>
      <c r="DB82" s="58"/>
      <c r="DC82" s="58"/>
      <c r="DD82" s="58"/>
      <c r="DE82" s="58"/>
      <c r="DF82" s="58"/>
      <c r="DG82" s="58"/>
      <c r="DH82" s="58"/>
      <c r="DI82" s="58"/>
      <c r="DJ82" s="58"/>
      <c r="DK82" s="58"/>
      <c r="DL82" s="58"/>
      <c r="DM82" s="58"/>
      <c r="DN82" s="58"/>
      <c r="DO82" s="58"/>
      <c r="DP82" s="58"/>
      <c r="DQ82" s="58"/>
      <c r="DR82" s="58"/>
      <c r="DS82" s="58"/>
      <c r="DT82" s="58"/>
      <c r="DU82" s="58"/>
      <c r="DV82" s="58"/>
      <c r="DW82" s="58"/>
      <c r="DX82" s="58"/>
      <c r="DY82" s="58"/>
      <c r="DZ82" s="58"/>
      <c r="EA82" s="58"/>
      <c r="EB82" s="58"/>
      <c r="EC82" s="58"/>
      <c r="ED82" s="58"/>
      <c r="EE82" s="58"/>
      <c r="EF82" s="58"/>
      <c r="EG82" s="58"/>
      <c r="EH82" s="58"/>
      <c r="EI82" s="58"/>
      <c r="EJ82" s="58"/>
      <c r="EK82" s="58"/>
      <c r="EL82" s="58"/>
      <c r="EM82" s="58"/>
      <c r="EN82" s="58"/>
    </row>
    <row r="83" spans="1:144" outlineLevel="1" x14ac:dyDescent="0.2">
      <c r="AQ83" s="70"/>
      <c r="AR83" s="70" t="s">
        <v>164</v>
      </c>
      <c r="AS83" s="58" t="s">
        <v>169</v>
      </c>
      <c r="AT83" s="58">
        <f t="shared" ref="AT83:BA83" si="4">AT81</f>
        <v>1</v>
      </c>
      <c r="AU83" s="58">
        <f t="shared" si="4"/>
        <v>0</v>
      </c>
      <c r="AV83" s="58">
        <f t="shared" si="4"/>
        <v>0</v>
      </c>
      <c r="AW83" s="58">
        <f t="shared" si="4"/>
        <v>0</v>
      </c>
      <c r="AX83" s="58">
        <f t="shared" si="4"/>
        <v>0</v>
      </c>
      <c r="AY83" s="58">
        <f t="shared" si="4"/>
        <v>0</v>
      </c>
      <c r="AZ83" s="58">
        <f t="shared" si="4"/>
        <v>0</v>
      </c>
      <c r="BA83" s="58">
        <f t="shared" si="4"/>
        <v>6710</v>
      </c>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c r="CB83" s="58"/>
      <c r="CC83" s="58"/>
      <c r="CD83" s="58"/>
      <c r="CE83" s="58"/>
      <c r="CF83" s="58"/>
      <c r="CG83" s="58"/>
      <c r="CH83" s="58"/>
      <c r="CI83" s="58"/>
      <c r="CJ83" s="58"/>
      <c r="CK83" s="58"/>
      <c r="CL83" s="58"/>
      <c r="CM83" s="58"/>
      <c r="CN83" s="58"/>
      <c r="CO83" s="58"/>
      <c r="CP83" s="58"/>
      <c r="CQ83" s="58"/>
      <c r="CR83" s="58"/>
      <c r="CS83" s="58"/>
      <c r="CT83" s="58"/>
      <c r="CU83" s="58"/>
      <c r="CV83" s="58"/>
      <c r="CW83" s="58"/>
      <c r="CX83" s="58"/>
      <c r="CY83" s="58"/>
      <c r="CZ83" s="58"/>
      <c r="DA83" s="58"/>
      <c r="DB83" s="58"/>
      <c r="DC83" s="58"/>
      <c r="DD83" s="58"/>
      <c r="DE83" s="58"/>
      <c r="DF83" s="58"/>
      <c r="DG83" s="58"/>
      <c r="DH83" s="58"/>
      <c r="DI83" s="58"/>
      <c r="DJ83" s="58"/>
      <c r="DK83" s="58"/>
      <c r="DL83" s="58"/>
      <c r="DM83" s="58"/>
      <c r="DN83" s="58"/>
      <c r="DO83" s="58"/>
      <c r="DP83" s="58"/>
      <c r="DQ83" s="58"/>
      <c r="DR83" s="58"/>
      <c r="DS83" s="58"/>
      <c r="DT83" s="58"/>
      <c r="DU83" s="58"/>
      <c r="DV83" s="58"/>
      <c r="DW83" s="58"/>
      <c r="DX83" s="58"/>
      <c r="DY83" s="58"/>
      <c r="DZ83" s="58"/>
      <c r="EA83" s="58"/>
      <c r="EB83" s="58"/>
      <c r="EC83" s="58"/>
      <c r="ED83" s="58"/>
      <c r="EE83" s="58"/>
      <c r="EF83" s="58"/>
      <c r="EG83" s="58"/>
      <c r="EH83" s="58"/>
      <c r="EI83" s="58"/>
      <c r="EJ83" s="58"/>
      <c r="EK83" s="58"/>
      <c r="EL83" s="58"/>
      <c r="EM83" s="58"/>
      <c r="EN83" s="58"/>
    </row>
    <row r="84" spans="1:144" outlineLevel="1" x14ac:dyDescent="0.2">
      <c r="B84" s="23" t="str">
        <f>$AR$79</f>
        <v>CARAT</v>
      </c>
      <c r="C84" s="23" t="s">
        <v>159</v>
      </c>
      <c r="D84" s="23" t="str">
        <f>IF($I$11&gt;99%,("Lower "&amp;TEXT($I$11,"0.0%")),("Lower "&amp;TEXT($I$11,"0%")))</f>
        <v>Lower 95%</v>
      </c>
      <c r="E84" s="23" t="str">
        <f>IF($I$11&gt;99%,("Upper "&amp;TEXT($I$11,"0.0%")),("Upper "&amp;TEXT($I$11,"0%")))</f>
        <v>Upper 95%</v>
      </c>
      <c r="F84" s="23" t="s">
        <v>160</v>
      </c>
      <c r="G84" s="23" t="s">
        <v>106</v>
      </c>
      <c r="AQ84" s="70"/>
      <c r="AR84" s="70" t="s">
        <v>165</v>
      </c>
      <c r="AS84" s="58" t="s">
        <v>170</v>
      </c>
      <c r="AT84" s="58">
        <f t="shared" ref="AT84:BA84" si="5">(AT82 - AT81)/12</f>
        <v>0.125</v>
      </c>
      <c r="AU84" s="58">
        <f t="shared" si="5"/>
        <v>8.3333333333333329E-2</v>
      </c>
      <c r="AV84" s="58">
        <f t="shared" si="5"/>
        <v>8.3333333333333329E-2</v>
      </c>
      <c r="AW84" s="58">
        <f t="shared" si="5"/>
        <v>8.3333333333333329E-2</v>
      </c>
      <c r="AX84" s="58">
        <f t="shared" si="5"/>
        <v>8.3333333333333329E-2</v>
      </c>
      <c r="AY84" s="58">
        <f t="shared" si="5"/>
        <v>8.3333333333333329E-2</v>
      </c>
      <c r="AZ84" s="58">
        <f t="shared" si="5"/>
        <v>8.3333333333333329E-2</v>
      </c>
      <c r="BA84" s="58">
        <f t="shared" si="5"/>
        <v>3930.9558333333334</v>
      </c>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c r="CL84" s="58"/>
      <c r="CM84" s="58"/>
      <c r="CN84" s="58"/>
      <c r="CO84" s="58"/>
      <c r="CP84" s="58"/>
      <c r="CQ84" s="58"/>
      <c r="CR84" s="58"/>
      <c r="CS84" s="58"/>
      <c r="CT84" s="58"/>
      <c r="CU84" s="58"/>
      <c r="CV84" s="58"/>
      <c r="CW84" s="58"/>
      <c r="CX84" s="58"/>
      <c r="CY84" s="58"/>
      <c r="CZ84" s="58"/>
      <c r="DA84" s="58"/>
      <c r="DB84" s="58"/>
      <c r="DC84" s="58"/>
      <c r="DD84" s="58"/>
      <c r="DE84" s="58"/>
      <c r="DF84" s="58"/>
      <c r="DG84" s="58"/>
      <c r="DH84" s="58"/>
      <c r="DI84" s="58"/>
      <c r="DJ84" s="58"/>
      <c r="DK84" s="58"/>
      <c r="DL84" s="58"/>
      <c r="DM84" s="58"/>
      <c r="DN84" s="58"/>
      <c r="DO84" s="58"/>
      <c r="DP84" s="58"/>
      <c r="DQ84" s="58"/>
      <c r="DR84" s="58"/>
      <c r="DS84" s="58"/>
      <c r="DT84" s="58"/>
      <c r="DU84" s="58"/>
      <c r="DV84" s="58"/>
      <c r="DW84" s="58"/>
      <c r="DX84" s="58"/>
      <c r="DY84" s="58"/>
      <c r="DZ84" s="58"/>
      <c r="EA84" s="58"/>
      <c r="EB84" s="58"/>
      <c r="EC84" s="58"/>
      <c r="ED84" s="58"/>
      <c r="EE84" s="58"/>
      <c r="EF84" s="58"/>
      <c r="EG84" s="58"/>
      <c r="EH84" s="58"/>
      <c r="EI84" s="58"/>
      <c r="EJ84" s="58"/>
      <c r="EK84" s="58"/>
      <c r="EL84" s="58"/>
      <c r="EM84" s="58"/>
      <c r="EN84" s="58"/>
    </row>
    <row r="85" spans="1:144" outlineLevel="1" x14ac:dyDescent="0.2">
      <c r="B85" s="1">
        <f>SUMPRODUCT($AT$85:$BA$85,$AT$98:$BA$98)</f>
        <v>1</v>
      </c>
      <c r="C85" s="1">
        <f t="shared" ref="C85:C97" si="6">1/(1+EXP(-F85))</f>
        <v>5.6581491800330582E-7</v>
      </c>
      <c r="D85" s="1">
        <f t="shared" ref="D85:D97" si="7">1/(1+EXP(-(F85- $H$11*G85)))</f>
        <v>1.0605758428102629E-9</v>
      </c>
      <c r="E85" s="1">
        <f t="shared" ref="E85:E97" si="8">1/(1+EXP(-(F85+ $H$11*G85)))</f>
        <v>3.0177028332028973E-4</v>
      </c>
      <c r="F85" s="1">
        <f>MMULT($AT$85:$BA$85,$B$16:$B$23) + B15</f>
        <v>-14.384998246398466</v>
      </c>
      <c r="G85" s="1">
        <f t="array" ref="G85">SQRT(MMULT($AT$85:$BB$85,MMULT($AQ$15:$AY$23,TRANSPOSE($AT$85:$BB$85))))</f>
        <v>3.2038627395536197</v>
      </c>
      <c r="AQ85" s="58"/>
      <c r="AR85" s="58">
        <v>1</v>
      </c>
      <c r="AS85" s="58"/>
      <c r="AT85" s="58">
        <f>IF($AT$99=$AR$78,$AT$83+($AR$85-1)*$AT$84,$AT$79)</f>
        <v>1</v>
      </c>
      <c r="AU85" s="58">
        <f>IF($AU$99=$AR$78,$AU$83+($AR$85-1)*$AU$84,$AU$79)</f>
        <v>0.95375722543352603</v>
      </c>
      <c r="AV85" s="58">
        <f>IF($AV$99=$AR$78,$AV$83+($AR$85-1)*$AV$84,$AV$79)</f>
        <v>0.13583815028901733</v>
      </c>
      <c r="AW85" s="58">
        <f>IF($AW$99=$AR$78,$AW$83+($AR$85-1)*$AW$84,$AW$79)</f>
        <v>0.30057803468208094</v>
      </c>
      <c r="AX85" s="58">
        <f>IF($AX$99=$AR$78,$AX$83+($AR$85-1)*$AX$84,$AX$79)</f>
        <v>0.7947976878612717</v>
      </c>
      <c r="AY85" s="58">
        <f>IF($AY$99=$AR$78,$AY$83+($AR$85-1)*$AY$84,$AY$79)</f>
        <v>0.42485549132947975</v>
      </c>
      <c r="AZ85" s="58">
        <f>IF($AZ$99=$AR$78,$AZ$83+($AR$85-1)*$AZ$84,$AZ$79)</f>
        <v>0.91618497109826591</v>
      </c>
      <c r="BA85" s="58">
        <f>IF($BA$99=$AR$78,$BA$83+($AR$85-1)*$BA$84,$BA$79)</f>
        <v>15063.505361271678</v>
      </c>
      <c r="BB85" s="58">
        <v>1</v>
      </c>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c r="CO85" s="58"/>
      <c r="CP85" s="58"/>
      <c r="CQ85" s="58"/>
      <c r="CR85" s="58"/>
      <c r="CS85" s="58"/>
      <c r="CT85" s="58"/>
      <c r="CU85" s="58"/>
      <c r="CV85" s="58"/>
      <c r="CW85" s="58"/>
      <c r="CX85" s="58"/>
      <c r="CY85" s="58"/>
      <c r="CZ85" s="58"/>
      <c r="DA85" s="58"/>
      <c r="DB85" s="58"/>
      <c r="DC85" s="58"/>
      <c r="DD85" s="58"/>
      <c r="DE85" s="58"/>
      <c r="DF85" s="58"/>
      <c r="DG85" s="58"/>
      <c r="DH85" s="58"/>
      <c r="DI85" s="58"/>
      <c r="DJ85" s="58"/>
      <c r="DK85" s="58"/>
      <c r="DL85" s="58"/>
      <c r="DM85" s="58"/>
      <c r="DN85" s="58"/>
      <c r="DO85" s="58"/>
      <c r="DP85" s="58"/>
      <c r="DQ85" s="58"/>
      <c r="DR85" s="58"/>
      <c r="DS85" s="58"/>
      <c r="DT85" s="58"/>
      <c r="DU85" s="58"/>
      <c r="DV85" s="58"/>
      <c r="DW85" s="58"/>
      <c r="DX85" s="58"/>
      <c r="DY85" s="58"/>
      <c r="DZ85" s="58"/>
      <c r="EA85" s="58"/>
      <c r="EB85" s="58"/>
      <c r="EC85" s="58"/>
      <c r="ED85" s="58"/>
      <c r="EE85" s="58"/>
      <c r="EF85" s="58"/>
      <c r="EG85" s="58"/>
      <c r="EH85" s="58"/>
      <c r="EI85" s="58"/>
      <c r="EJ85" s="58"/>
      <c r="EK85" s="58"/>
      <c r="EL85" s="58"/>
      <c r="EM85" s="58"/>
      <c r="EN85" s="58"/>
    </row>
    <row r="86" spans="1:144" outlineLevel="1" x14ac:dyDescent="0.2">
      <c r="B86" s="1">
        <f>SUMPRODUCT($AT$86:$BA$86,$AT$98:$BA$98)</f>
        <v>1.125</v>
      </c>
      <c r="C86" s="1">
        <f t="shared" si="6"/>
        <v>6.7222199728681637E-6</v>
      </c>
      <c r="D86" s="1">
        <f t="shared" si="7"/>
        <v>4.6080306991735587E-8</v>
      </c>
      <c r="E86" s="1">
        <f t="shared" si="8"/>
        <v>9.7969346446058546E-4</v>
      </c>
      <c r="F86" s="1">
        <f>MMULT($AT$86:$BA$86,$B$16:$B$23) + B15</f>
        <v>-11.91008538263584</v>
      </c>
      <c r="G86" s="1">
        <f t="array" ref="G86">SQRT(MMULT($AT$86:$BB$86,MMULT($AQ$15:$AY$23,TRANSPOSE($AT$86:$BB$86))))</f>
        <v>2.542288924195256</v>
      </c>
      <c r="AQ86" s="58"/>
      <c r="AR86" s="58">
        <v>2</v>
      </c>
      <c r="AS86" s="58"/>
      <c r="AT86" s="58">
        <f>IF($AT$99=$AR$78,$AT$83+($AR$86-1)*$AT$84,$AT$79)</f>
        <v>1.125</v>
      </c>
      <c r="AU86" s="58">
        <f>IF($AU$99=$AR$78,$AU$83+($AR$86-1)*$AU$84,$AU$79)</f>
        <v>0.95375722543352603</v>
      </c>
      <c r="AV86" s="58">
        <f>IF($AV$99=$AR$78,$AV$83+($AR$86-1)*$AV$84,$AV$79)</f>
        <v>0.13583815028901733</v>
      </c>
      <c r="AW86" s="58">
        <f>IF($AW$99=$AR$78,$AW$83+($AR$86-1)*$AW$84,$AW$79)</f>
        <v>0.30057803468208094</v>
      </c>
      <c r="AX86" s="58">
        <f>IF($AX$99=$AR$78,$AX$83+($AR$86-1)*$AX$84,$AX$79)</f>
        <v>0.7947976878612717</v>
      </c>
      <c r="AY86" s="58">
        <f>IF($AY$99=$AR$78,$AY$83+($AR$86-1)*$AY$84,$AY$79)</f>
        <v>0.42485549132947975</v>
      </c>
      <c r="AZ86" s="58">
        <f>IF($AZ$99=$AR$78,$AZ$83+($AR$86-1)*$AZ$84,$AZ$79)</f>
        <v>0.91618497109826591</v>
      </c>
      <c r="BA86" s="58">
        <f>IF($BA$99=$AR$78,$BA$83+($AR$86-1)*$BA$84,$BA$79)</f>
        <v>15063.505361271678</v>
      </c>
      <c r="BB86" s="58">
        <v>1</v>
      </c>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c r="EC86" s="58"/>
      <c r="ED86" s="58"/>
      <c r="EE86" s="58"/>
      <c r="EF86" s="58"/>
      <c r="EG86" s="58"/>
      <c r="EH86" s="58"/>
      <c r="EI86" s="58"/>
      <c r="EJ86" s="58"/>
      <c r="EK86" s="58"/>
      <c r="EL86" s="58"/>
      <c r="EM86" s="58"/>
      <c r="EN86" s="58"/>
    </row>
    <row r="87" spans="1:144" outlineLevel="1" x14ac:dyDescent="0.2">
      <c r="B87" s="1">
        <f>SUMPRODUCT($AT$87:$BA$87,$AT$98:$BA$98)</f>
        <v>1.25</v>
      </c>
      <c r="C87" s="1">
        <f t="shared" si="6"/>
        <v>7.9858648430345544E-5</v>
      </c>
      <c r="D87" s="1">
        <f t="shared" si="7"/>
        <v>1.8770107287124302E-6</v>
      </c>
      <c r="E87" s="1">
        <f t="shared" si="8"/>
        <v>3.3866662644485412E-3</v>
      </c>
      <c r="F87" s="1">
        <f>MMULT($AT$87:$BA$87,$B$16:$B$23) + B15</f>
        <v>-9.4351725188732107</v>
      </c>
      <c r="G87" s="1">
        <f t="array" ref="G87">SQRT(MMULT($AT$87:$BB$87,MMULT($AQ$15:$AY$23,TRANSPOSE($AT$87:$BB$87))))</f>
        <v>1.9136350046185593</v>
      </c>
      <c r="AQ87" s="58"/>
      <c r="AR87" s="58">
        <v>3</v>
      </c>
      <c r="AS87" s="58"/>
      <c r="AT87" s="58">
        <f>IF($AT$99=$AR$78,$AT$83+($AR$87-1)*$AT$84,$AT$79)</f>
        <v>1.25</v>
      </c>
      <c r="AU87" s="58">
        <f>IF($AU$99=$AR$78,$AU$83+($AR$87-1)*$AU$84,$AU$79)</f>
        <v>0.95375722543352603</v>
      </c>
      <c r="AV87" s="58">
        <f>IF($AV$99=$AR$78,$AV$83+($AR$87-1)*$AV$84,$AV$79)</f>
        <v>0.13583815028901733</v>
      </c>
      <c r="AW87" s="58">
        <f>IF($AW$99=$AR$78,$AW$83+($AR$87-1)*$AW$84,$AW$79)</f>
        <v>0.30057803468208094</v>
      </c>
      <c r="AX87" s="58">
        <f>IF($AX$99=$AR$78,$AX$83+($AR$87-1)*$AX$84,$AX$79)</f>
        <v>0.7947976878612717</v>
      </c>
      <c r="AY87" s="58">
        <f>IF($AY$99=$AR$78,$AY$83+($AR$87-1)*$AY$84,$AY$79)</f>
        <v>0.42485549132947975</v>
      </c>
      <c r="AZ87" s="58">
        <f>IF($AZ$99=$AR$78,$AZ$83+($AR$87-1)*$AZ$84,$AZ$79)</f>
        <v>0.91618497109826591</v>
      </c>
      <c r="BA87" s="58">
        <f>IF($BA$99=$AR$78,$BA$83+($AR$87-1)*$BA$84,$BA$79)</f>
        <v>15063.505361271678</v>
      </c>
      <c r="BB87" s="58">
        <v>1</v>
      </c>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c r="CO87" s="58"/>
      <c r="CP87" s="58"/>
      <c r="CQ87" s="58"/>
      <c r="CR87" s="58"/>
      <c r="CS87" s="58"/>
      <c r="CT87" s="58"/>
      <c r="CU87" s="58"/>
      <c r="CV87" s="58"/>
      <c r="CW87" s="58"/>
      <c r="CX87" s="58"/>
      <c r="CY87" s="58"/>
      <c r="CZ87" s="58"/>
      <c r="DA87" s="58"/>
      <c r="DB87" s="58"/>
      <c r="DC87" s="58"/>
      <c r="DD87" s="58"/>
      <c r="DE87" s="58"/>
      <c r="DF87" s="58"/>
      <c r="DG87" s="58"/>
      <c r="DH87" s="58"/>
      <c r="DI87" s="58"/>
      <c r="DJ87" s="58"/>
      <c r="DK87" s="58"/>
      <c r="DL87" s="58"/>
      <c r="DM87" s="58"/>
      <c r="DN87" s="58"/>
      <c r="DO87" s="58"/>
      <c r="DP87" s="58"/>
      <c r="DQ87" s="58"/>
      <c r="DR87" s="58"/>
      <c r="DS87" s="58"/>
      <c r="DT87" s="58"/>
      <c r="DU87" s="58"/>
      <c r="DV87" s="58"/>
      <c r="DW87" s="58"/>
      <c r="DX87" s="58"/>
      <c r="DY87" s="58"/>
      <c r="DZ87" s="58"/>
      <c r="EA87" s="58"/>
      <c r="EB87" s="58"/>
      <c r="EC87" s="58"/>
      <c r="ED87" s="58"/>
      <c r="EE87" s="58"/>
      <c r="EF87" s="58"/>
      <c r="EG87" s="58"/>
      <c r="EH87" s="58"/>
      <c r="EI87" s="58"/>
      <c r="EJ87" s="58"/>
      <c r="EK87" s="58"/>
      <c r="EL87" s="58"/>
      <c r="EM87" s="58"/>
      <c r="EN87" s="58"/>
    </row>
    <row r="88" spans="1:144" outlineLevel="1" x14ac:dyDescent="0.2">
      <c r="B88" s="1">
        <f>SUMPRODUCT($AT$88:$BA$88,$AT$98:$BA$98)</f>
        <v>1.375</v>
      </c>
      <c r="C88" s="1">
        <f t="shared" si="6"/>
        <v>9.4795070556955008E-4</v>
      </c>
      <c r="D88" s="1">
        <f t="shared" si="7"/>
        <v>6.5457942051058303E-5</v>
      </c>
      <c r="E88" s="1">
        <f t="shared" si="8"/>
        <v>1.3566638533262673E-2</v>
      </c>
      <c r="F88" s="1">
        <f>MMULT($AT$88:$BA$88,$B$16:$B$23) + B15</f>
        <v>-6.9602596551105815</v>
      </c>
      <c r="G88" s="1">
        <f t="array" ref="G88">SQRT(MMULT($AT$88:$BB$88,MMULT($AQ$15:$AY$23,TRANSPOSE($AT$88:$BB$88))))</f>
        <v>1.3641973186994789</v>
      </c>
      <c r="AQ88" s="58"/>
      <c r="AR88" s="58">
        <v>4</v>
      </c>
      <c r="AS88" s="58"/>
      <c r="AT88" s="58">
        <f>IF($AT$99=$AR$78,$AT$83+($AR$88-1)*$AT$84,$AT$79)</f>
        <v>1.375</v>
      </c>
      <c r="AU88" s="58">
        <f>IF($AU$99=$AR$78,$AU$83+($AR$88-1)*$AU$84,$AU$79)</f>
        <v>0.95375722543352603</v>
      </c>
      <c r="AV88" s="58">
        <f>IF($AV$99=$AR$78,$AV$83+($AR$88-1)*$AV$84,$AV$79)</f>
        <v>0.13583815028901733</v>
      </c>
      <c r="AW88" s="58">
        <f>IF($AW$99=$AR$78,$AW$83+($AR$88-1)*$AW$84,$AW$79)</f>
        <v>0.30057803468208094</v>
      </c>
      <c r="AX88" s="58">
        <f>IF($AX$99=$AR$78,$AX$83+($AR$88-1)*$AX$84,$AX$79)</f>
        <v>0.7947976878612717</v>
      </c>
      <c r="AY88" s="58">
        <f>IF($AY$99=$AR$78,$AY$83+($AR$88-1)*$AY$84,$AY$79)</f>
        <v>0.42485549132947975</v>
      </c>
      <c r="AZ88" s="58">
        <f>IF($AZ$99=$AR$78,$AZ$83+($AR$88-1)*$AZ$84,$AZ$79)</f>
        <v>0.91618497109826591</v>
      </c>
      <c r="BA88" s="58">
        <f>IF($BA$99=$AR$78,$BA$83+($AR$88-1)*$BA$84,$BA$79)</f>
        <v>15063.505361271678</v>
      </c>
      <c r="BB88" s="58">
        <v>1</v>
      </c>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c r="CB88" s="58"/>
      <c r="CC88" s="58"/>
      <c r="CD88" s="58"/>
      <c r="CE88" s="58"/>
      <c r="CF88" s="58"/>
      <c r="CG88" s="58"/>
      <c r="CH88" s="58"/>
      <c r="CI88" s="58"/>
      <c r="CJ88" s="58"/>
      <c r="CK88" s="58"/>
      <c r="CL88" s="58"/>
      <c r="CM88" s="58"/>
      <c r="CN88" s="58"/>
      <c r="CO88" s="58"/>
      <c r="CP88" s="58"/>
      <c r="CQ88" s="58"/>
      <c r="CR88" s="58"/>
      <c r="CS88" s="58"/>
      <c r="CT88" s="58"/>
      <c r="CU88" s="58"/>
      <c r="CV88" s="58"/>
      <c r="CW88" s="58"/>
      <c r="CX88" s="58"/>
      <c r="CY88" s="58"/>
      <c r="CZ88" s="58"/>
      <c r="DA88" s="58"/>
      <c r="DB88" s="58"/>
      <c r="DC88" s="58"/>
      <c r="DD88" s="58"/>
      <c r="DE88" s="58"/>
      <c r="DF88" s="58"/>
      <c r="DG88" s="58"/>
      <c r="DH88" s="58"/>
      <c r="DI88" s="58"/>
      <c r="DJ88" s="58"/>
      <c r="DK88" s="58"/>
      <c r="DL88" s="58"/>
      <c r="DM88" s="58"/>
      <c r="DN88" s="58"/>
      <c r="DO88" s="58"/>
      <c r="DP88" s="58"/>
      <c r="DQ88" s="58"/>
      <c r="DR88" s="58"/>
      <c r="DS88" s="58"/>
      <c r="DT88" s="58"/>
      <c r="DU88" s="58"/>
      <c r="DV88" s="58"/>
      <c r="DW88" s="58"/>
      <c r="DX88" s="58"/>
      <c r="DY88" s="58"/>
      <c r="DZ88" s="58"/>
      <c r="EA88" s="58"/>
      <c r="EB88" s="58"/>
      <c r="EC88" s="58"/>
      <c r="ED88" s="58"/>
      <c r="EE88" s="58"/>
      <c r="EF88" s="58"/>
      <c r="EG88" s="58"/>
      <c r="EH88" s="58"/>
      <c r="EI88" s="58"/>
      <c r="EJ88" s="58"/>
      <c r="EK88" s="58"/>
      <c r="EL88" s="58"/>
      <c r="EM88" s="58"/>
      <c r="EN88" s="58"/>
    </row>
    <row r="89" spans="1:144" outlineLevel="1" x14ac:dyDescent="0.2">
      <c r="B89" s="1">
        <f>SUMPRODUCT($AT$89:$BA$89,$AT$98:$BA$98)</f>
        <v>1.5</v>
      </c>
      <c r="C89" s="1">
        <f t="shared" si="6"/>
        <v>1.114731405156752E-2</v>
      </c>
      <c r="D89" s="1">
        <f t="shared" si="7"/>
        <v>1.4958316097305026E-3</v>
      </c>
      <c r="E89" s="1">
        <f t="shared" si="8"/>
        <v>7.8195751765935059E-2</v>
      </c>
      <c r="F89" s="1">
        <f>MMULT($AT$89:$BA$89,$B$16:$B$23) + B15</f>
        <v>-4.4853467913479559</v>
      </c>
      <c r="G89" s="1">
        <f t="array" ref="G89">SQRT(MMULT($AT$89:$BB$89,MMULT($AQ$15:$AY$23,TRANSPOSE($AT$89:$BB$89))))</f>
        <v>1.0297277088735617</v>
      </c>
      <c r="AQ89" s="58"/>
      <c r="AR89" s="58">
        <v>5</v>
      </c>
      <c r="AS89" s="58"/>
      <c r="AT89" s="58">
        <f>IF($AT$99=$AR$78,$AT$83+($AR$89-1)*$AT$84,$AT$79)</f>
        <v>1.5</v>
      </c>
      <c r="AU89" s="58">
        <f>IF($AU$99=$AR$78,$AU$83+($AR$89-1)*$AU$84,$AU$79)</f>
        <v>0.95375722543352603</v>
      </c>
      <c r="AV89" s="58">
        <f>IF($AV$99=$AR$78,$AV$83+($AR$89-1)*$AV$84,$AV$79)</f>
        <v>0.13583815028901733</v>
      </c>
      <c r="AW89" s="58">
        <f>IF($AW$99=$AR$78,$AW$83+($AR$89-1)*$AW$84,$AW$79)</f>
        <v>0.30057803468208094</v>
      </c>
      <c r="AX89" s="58">
        <f>IF($AX$99=$AR$78,$AX$83+($AR$89-1)*$AX$84,$AX$79)</f>
        <v>0.7947976878612717</v>
      </c>
      <c r="AY89" s="58">
        <f>IF($AY$99=$AR$78,$AY$83+($AR$89-1)*$AY$84,$AY$79)</f>
        <v>0.42485549132947975</v>
      </c>
      <c r="AZ89" s="58">
        <f>IF($AZ$99=$AR$78,$AZ$83+($AR$89-1)*$AZ$84,$AZ$79)</f>
        <v>0.91618497109826591</v>
      </c>
      <c r="BA89" s="58">
        <f>IF($BA$99=$AR$78,$BA$83+($AR$89-1)*$BA$84,$BA$79)</f>
        <v>15063.505361271678</v>
      </c>
      <c r="BB89" s="58">
        <v>1</v>
      </c>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c r="CB89" s="58"/>
      <c r="CC89" s="58"/>
      <c r="CD89" s="58"/>
      <c r="CE89" s="58"/>
      <c r="CF89" s="58"/>
      <c r="CG89" s="58"/>
      <c r="CH89" s="58"/>
      <c r="CI89" s="58"/>
      <c r="CJ89" s="58"/>
      <c r="CK89" s="58"/>
      <c r="CL89" s="58"/>
      <c r="CM89" s="58"/>
      <c r="CN89" s="58"/>
      <c r="CO89" s="58"/>
      <c r="CP89" s="58"/>
      <c r="CQ89" s="58"/>
      <c r="CR89" s="58"/>
      <c r="CS89" s="58"/>
      <c r="CT89" s="58"/>
      <c r="CU89" s="58"/>
      <c r="CV89" s="58"/>
      <c r="CW89" s="58"/>
      <c r="CX89" s="58"/>
      <c r="CY89" s="58"/>
      <c r="CZ89" s="58"/>
      <c r="DA89" s="58"/>
      <c r="DB89" s="58"/>
      <c r="DC89" s="58"/>
      <c r="DD89" s="58"/>
      <c r="DE89" s="58"/>
      <c r="DF89" s="58"/>
      <c r="DG89" s="58"/>
      <c r="DH89" s="58"/>
      <c r="DI89" s="58"/>
      <c r="DJ89" s="58"/>
      <c r="DK89" s="58"/>
      <c r="DL89" s="58"/>
      <c r="DM89" s="58"/>
      <c r="DN89" s="58"/>
      <c r="DO89" s="58"/>
      <c r="DP89" s="58"/>
      <c r="DQ89" s="58"/>
      <c r="DR89" s="58"/>
      <c r="DS89" s="58"/>
      <c r="DT89" s="58"/>
      <c r="DU89" s="58"/>
      <c r="DV89" s="58"/>
      <c r="DW89" s="58"/>
      <c r="DX89" s="58"/>
      <c r="DY89" s="58"/>
      <c r="DZ89" s="58"/>
      <c r="EA89" s="58"/>
      <c r="EB89" s="58"/>
      <c r="EC89" s="58"/>
      <c r="ED89" s="58"/>
      <c r="EE89" s="58"/>
      <c r="EF89" s="58"/>
      <c r="EG89" s="58"/>
      <c r="EH89" s="58"/>
      <c r="EI89" s="58"/>
      <c r="EJ89" s="58"/>
      <c r="EK89" s="58"/>
      <c r="EL89" s="58"/>
      <c r="EM89" s="58"/>
      <c r="EN89" s="58"/>
    </row>
    <row r="90" spans="1:144" outlineLevel="1" x14ac:dyDescent="0.2">
      <c r="B90" s="1">
        <f>SUMPRODUCT($AT$90:$BA$90,$AT$98:$BA$98)</f>
        <v>1.625</v>
      </c>
      <c r="C90" s="1">
        <f t="shared" si="6"/>
        <v>0.11811177182219269</v>
      </c>
      <c r="D90" s="1">
        <f t="shared" si="7"/>
        <v>1.4623233741104523E-2</v>
      </c>
      <c r="E90" s="1">
        <f t="shared" si="8"/>
        <v>0.54724478722971082</v>
      </c>
      <c r="F90" s="1">
        <f>MMULT($AT$90:$BA$90,$B$16:$B$23) + B15</f>
        <v>-2.0104339275853231</v>
      </c>
      <c r="G90" s="1">
        <f t="array" ref="G90">SQRT(MMULT($AT$90:$BB$90,MMULT($AQ$15:$AY$23,TRANSPOSE($AT$90:$BB$90))))</f>
        <v>1.1224586500744242</v>
      </c>
      <c r="AQ90" s="58"/>
      <c r="AR90" s="58">
        <v>6</v>
      </c>
      <c r="AS90" s="58"/>
      <c r="AT90" s="58">
        <f>IF($AT$99=$AR$78,$AT$83+($AR$90-1)*$AT$84,$AT$79)</f>
        <v>1.625</v>
      </c>
      <c r="AU90" s="58">
        <f>IF($AU$99=$AR$78,$AU$83+($AR$90-1)*$AU$84,$AU$79)</f>
        <v>0.95375722543352603</v>
      </c>
      <c r="AV90" s="58">
        <f>IF($AV$99=$AR$78,$AV$83+($AR$90-1)*$AV$84,$AV$79)</f>
        <v>0.13583815028901733</v>
      </c>
      <c r="AW90" s="58">
        <f>IF($AW$99=$AR$78,$AW$83+($AR$90-1)*$AW$84,$AW$79)</f>
        <v>0.30057803468208094</v>
      </c>
      <c r="AX90" s="58">
        <f>IF($AX$99=$AR$78,$AX$83+($AR$90-1)*$AX$84,$AX$79)</f>
        <v>0.7947976878612717</v>
      </c>
      <c r="AY90" s="58">
        <f>IF($AY$99=$AR$78,$AY$83+($AR$90-1)*$AY$84,$AY$79)</f>
        <v>0.42485549132947975</v>
      </c>
      <c r="AZ90" s="58">
        <f>IF($AZ$99=$AR$78,$AZ$83+($AR$90-1)*$AZ$84,$AZ$79)</f>
        <v>0.91618497109826591</v>
      </c>
      <c r="BA90" s="58">
        <f>IF($BA$99=$AR$78,$BA$83+($AR$90-1)*$BA$84,$BA$79)</f>
        <v>15063.505361271678</v>
      </c>
      <c r="BB90" s="58">
        <v>1</v>
      </c>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c r="EE90" s="58"/>
      <c r="EF90" s="58"/>
      <c r="EG90" s="58"/>
      <c r="EH90" s="58"/>
      <c r="EI90" s="58"/>
      <c r="EJ90" s="58"/>
      <c r="EK90" s="58"/>
      <c r="EL90" s="58"/>
      <c r="EM90" s="58"/>
      <c r="EN90" s="58"/>
    </row>
    <row r="91" spans="1:144" outlineLevel="1" x14ac:dyDescent="0.2">
      <c r="B91" s="1">
        <f>SUMPRODUCT($AT$91:$BA$91,$AT$98:$BA$98)</f>
        <v>1.75</v>
      </c>
      <c r="C91" s="1">
        <f t="shared" si="6"/>
        <v>0.61407616496070894</v>
      </c>
      <c r="D91" s="1">
        <f t="shared" si="7"/>
        <v>6.8532532836275709E-2</v>
      </c>
      <c r="E91" s="1">
        <f t="shared" si="8"/>
        <v>0.97176112853361341</v>
      </c>
      <c r="F91" s="1">
        <f>MMULT($AT$91:$BA$91,$B$16:$B$23) + B15</f>
        <v>0.46447893617730251</v>
      </c>
      <c r="G91" s="1">
        <f t="array" ref="G91">SQRT(MMULT($AT$91:$BB$91,MMULT($AQ$15:$AY$23,TRANSPOSE($AT$91:$BB$91))))</f>
        <v>1.5683612863309162</v>
      </c>
      <c r="AQ91" s="58"/>
      <c r="AR91" s="58">
        <v>7</v>
      </c>
      <c r="AS91" s="58"/>
      <c r="AT91" s="58">
        <f>IF($AT$99=$AR$78,$AT$83+($AR$91-1)*$AT$84,$AT$79)</f>
        <v>1.75</v>
      </c>
      <c r="AU91" s="58">
        <f>IF($AU$99=$AR$78,$AU$83+($AR$91-1)*$AU$84,$AU$79)</f>
        <v>0.95375722543352603</v>
      </c>
      <c r="AV91" s="58">
        <f>IF($AV$99=$AR$78,$AV$83+($AR$91-1)*$AV$84,$AV$79)</f>
        <v>0.13583815028901733</v>
      </c>
      <c r="AW91" s="58">
        <f>IF($AW$99=$AR$78,$AW$83+($AR$91-1)*$AW$84,$AW$79)</f>
        <v>0.30057803468208094</v>
      </c>
      <c r="AX91" s="58">
        <f>IF($AX$99=$AR$78,$AX$83+($AR$91-1)*$AX$84,$AX$79)</f>
        <v>0.7947976878612717</v>
      </c>
      <c r="AY91" s="58">
        <f>IF($AY$99=$AR$78,$AY$83+($AR$91-1)*$AY$84,$AY$79)</f>
        <v>0.42485549132947975</v>
      </c>
      <c r="AZ91" s="58">
        <f>IF($AZ$99=$AR$78,$AZ$83+($AR$91-1)*$AZ$84,$AZ$79)</f>
        <v>0.91618497109826591</v>
      </c>
      <c r="BA91" s="58">
        <f>IF($BA$99=$AR$78,$BA$83+($AR$91-1)*$BA$84,$BA$79)</f>
        <v>15063.505361271678</v>
      </c>
      <c r="BB91" s="58">
        <v>1</v>
      </c>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c r="CD91" s="58"/>
      <c r="CE91" s="58"/>
      <c r="CF91" s="58"/>
      <c r="CG91" s="58"/>
      <c r="CH91" s="58"/>
      <c r="CI91" s="58"/>
      <c r="CJ91" s="58"/>
      <c r="CK91" s="58"/>
      <c r="CL91" s="58"/>
      <c r="CM91" s="58"/>
      <c r="CN91" s="58"/>
      <c r="CO91" s="58"/>
      <c r="CP91" s="58"/>
      <c r="CQ91" s="58"/>
      <c r="CR91" s="58"/>
      <c r="CS91" s="58"/>
      <c r="CT91" s="58"/>
      <c r="CU91" s="58"/>
      <c r="CV91" s="58"/>
      <c r="CW91" s="58"/>
      <c r="CX91" s="58"/>
      <c r="CY91" s="58"/>
      <c r="CZ91" s="58"/>
      <c r="DA91" s="58"/>
      <c r="DB91" s="58"/>
      <c r="DC91" s="58"/>
      <c r="DD91" s="58"/>
      <c r="DE91" s="58"/>
      <c r="DF91" s="58"/>
      <c r="DG91" s="58"/>
      <c r="DH91" s="58"/>
      <c r="DI91" s="58"/>
      <c r="DJ91" s="58"/>
      <c r="DK91" s="58"/>
      <c r="DL91" s="58"/>
      <c r="DM91" s="58"/>
      <c r="DN91" s="58"/>
      <c r="DO91" s="58"/>
      <c r="DP91" s="58"/>
      <c r="DQ91" s="58"/>
      <c r="DR91" s="58"/>
      <c r="DS91" s="58"/>
      <c r="DT91" s="58"/>
      <c r="DU91" s="58"/>
      <c r="DV91" s="58"/>
      <c r="DW91" s="58"/>
      <c r="DX91" s="58"/>
      <c r="DY91" s="58"/>
      <c r="DZ91" s="58"/>
      <c r="EA91" s="58"/>
      <c r="EB91" s="58"/>
      <c r="EC91" s="58"/>
      <c r="ED91" s="58"/>
      <c r="EE91" s="58"/>
      <c r="EF91" s="58"/>
      <c r="EG91" s="58"/>
      <c r="EH91" s="58"/>
      <c r="EI91" s="58"/>
      <c r="EJ91" s="58"/>
      <c r="EK91" s="58"/>
      <c r="EL91" s="58"/>
      <c r="EM91" s="58"/>
      <c r="EN91" s="58"/>
    </row>
    <row r="92" spans="1:144" outlineLevel="1" x14ac:dyDescent="0.2">
      <c r="B92" s="1">
        <f>SUMPRODUCT($AT$92:$BA$92,$AT$98:$BA$98)</f>
        <v>1.875</v>
      </c>
      <c r="C92" s="1">
        <f t="shared" si="6"/>
        <v>0.94975971375133583</v>
      </c>
      <c r="D92" s="1">
        <f t="shared" si="7"/>
        <v>0.21559394597512729</v>
      </c>
      <c r="E92" s="1">
        <f t="shared" si="8"/>
        <v>0.9992315095634221</v>
      </c>
      <c r="F92" s="1">
        <f>MMULT($AT$92:$BA$92,$B$16:$B$23) + B15</f>
        <v>2.9393917999399388</v>
      </c>
      <c r="G92" s="1">
        <f t="array" ref="G92">SQRT(MMULT($AT$92:$BB$92,MMULT($AQ$15:$AY$23,TRANSPOSE($AT$92:$BB$92))))</f>
        <v>2.1586732648610814</v>
      </c>
      <c r="AQ92" s="58"/>
      <c r="AR92" s="58">
        <v>8</v>
      </c>
      <c r="AS92" s="58"/>
      <c r="AT92" s="58">
        <f>IF($AT$99=$AR$78,$AT$83+($AR$92-1)*$AT$84,$AT$79)</f>
        <v>1.875</v>
      </c>
      <c r="AU92" s="58">
        <f>IF($AU$99=$AR$78,$AU$83+($AR$92-1)*$AU$84,$AU$79)</f>
        <v>0.95375722543352603</v>
      </c>
      <c r="AV92" s="58">
        <f>IF($AV$99=$AR$78,$AV$83+($AR$92-1)*$AV$84,$AV$79)</f>
        <v>0.13583815028901733</v>
      </c>
      <c r="AW92" s="58">
        <f>IF($AW$99=$AR$78,$AW$83+($AR$92-1)*$AW$84,$AW$79)</f>
        <v>0.30057803468208094</v>
      </c>
      <c r="AX92" s="58">
        <f>IF($AX$99=$AR$78,$AX$83+($AR$92-1)*$AX$84,$AX$79)</f>
        <v>0.7947976878612717</v>
      </c>
      <c r="AY92" s="58">
        <f>IF($AY$99=$AR$78,$AY$83+($AR$92-1)*$AY$84,$AY$79)</f>
        <v>0.42485549132947975</v>
      </c>
      <c r="AZ92" s="58">
        <f>IF($AZ$99=$AR$78,$AZ$83+($AR$92-1)*$AZ$84,$AZ$79)</f>
        <v>0.91618497109826591</v>
      </c>
      <c r="BA92" s="58">
        <f>IF($BA$99=$AR$78,$BA$83+($AR$92-1)*$BA$84,$BA$79)</f>
        <v>15063.505361271678</v>
      </c>
      <c r="BB92" s="58">
        <v>1</v>
      </c>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c r="CB92" s="58"/>
      <c r="CC92" s="58"/>
      <c r="CD92" s="58"/>
      <c r="CE92" s="58"/>
      <c r="CF92" s="58"/>
      <c r="CG92" s="58"/>
      <c r="CH92" s="58"/>
      <c r="CI92" s="58"/>
      <c r="CJ92" s="58"/>
      <c r="CK92" s="58"/>
      <c r="CL92" s="58"/>
      <c r="CM92" s="58"/>
      <c r="CN92" s="58"/>
      <c r="CO92" s="58"/>
      <c r="CP92" s="58"/>
      <c r="CQ92" s="58"/>
      <c r="CR92" s="58"/>
      <c r="CS92" s="58"/>
      <c r="CT92" s="58"/>
      <c r="CU92" s="58"/>
      <c r="CV92" s="58"/>
      <c r="CW92" s="58"/>
      <c r="CX92" s="58"/>
      <c r="CY92" s="58"/>
      <c r="CZ92" s="58"/>
      <c r="DA92" s="58"/>
      <c r="DB92" s="58"/>
      <c r="DC92" s="58"/>
      <c r="DD92" s="58"/>
      <c r="DE92" s="58"/>
      <c r="DF92" s="58"/>
      <c r="DG92" s="58"/>
      <c r="DH92" s="58"/>
      <c r="DI92" s="58"/>
      <c r="DJ92" s="58"/>
      <c r="DK92" s="58"/>
      <c r="DL92" s="58"/>
      <c r="DM92" s="58"/>
      <c r="DN92" s="58"/>
      <c r="DO92" s="58"/>
      <c r="DP92" s="58"/>
      <c r="DQ92" s="58"/>
      <c r="DR92" s="58"/>
      <c r="DS92" s="58"/>
      <c r="DT92" s="58"/>
      <c r="DU92" s="58"/>
      <c r="DV92" s="58"/>
      <c r="DW92" s="58"/>
      <c r="DX92" s="58"/>
      <c r="DY92" s="58"/>
      <c r="DZ92" s="58"/>
      <c r="EA92" s="58"/>
      <c r="EB92" s="58"/>
      <c r="EC92" s="58"/>
      <c r="ED92" s="58"/>
      <c r="EE92" s="58"/>
      <c r="EF92" s="58"/>
      <c r="EG92" s="58"/>
      <c r="EH92" s="58"/>
      <c r="EI92" s="58"/>
      <c r="EJ92" s="58"/>
      <c r="EK92" s="58"/>
      <c r="EL92" s="58"/>
      <c r="EM92" s="58"/>
      <c r="EN92" s="58"/>
    </row>
    <row r="93" spans="1:144" outlineLevel="1" x14ac:dyDescent="0.2">
      <c r="B93" s="1">
        <f>SUMPRODUCT($AT$93:$BA$93,$AT$98:$BA$98)</f>
        <v>2</v>
      </c>
      <c r="C93" s="1">
        <f t="shared" si="6"/>
        <v>0.99556730360756229</v>
      </c>
      <c r="D93" s="1">
        <f t="shared" si="7"/>
        <v>0.47984136186461168</v>
      </c>
      <c r="E93" s="1">
        <f t="shared" si="8"/>
        <v>0.99998171273971903</v>
      </c>
      <c r="F93" s="1">
        <f>MMULT($AT$93:$BA$93,$B$16:$B$23) + B15</f>
        <v>5.4143046637025645</v>
      </c>
      <c r="G93" s="1">
        <f t="array" ref="G93">SQRT(MMULT($AT$93:$BB$93,MMULT($AQ$15:$AY$23,TRANSPOSE($AT$93:$BB$93))))</f>
        <v>2.8036142461152211</v>
      </c>
      <c r="AQ93" s="58"/>
      <c r="AR93" s="58">
        <v>9</v>
      </c>
      <c r="AS93" s="58"/>
      <c r="AT93" s="58">
        <f>IF($AT$99=$AR$78,$AT$83+($AR$93-1)*$AT$84,$AT$79)</f>
        <v>2</v>
      </c>
      <c r="AU93" s="58">
        <f>IF($AU$99=$AR$78,$AU$83+($AR$93-1)*$AU$84,$AU$79)</f>
        <v>0.95375722543352603</v>
      </c>
      <c r="AV93" s="58">
        <f>IF($AV$99=$AR$78,$AV$83+($AR$93-1)*$AV$84,$AV$79)</f>
        <v>0.13583815028901733</v>
      </c>
      <c r="AW93" s="58">
        <f>IF($AW$99=$AR$78,$AW$83+($AR$93-1)*$AW$84,$AW$79)</f>
        <v>0.30057803468208094</v>
      </c>
      <c r="AX93" s="58">
        <f>IF($AX$99=$AR$78,$AX$83+($AR$93-1)*$AX$84,$AX$79)</f>
        <v>0.7947976878612717</v>
      </c>
      <c r="AY93" s="58">
        <f>IF($AY$99=$AR$78,$AY$83+($AR$93-1)*$AY$84,$AY$79)</f>
        <v>0.42485549132947975</v>
      </c>
      <c r="AZ93" s="58">
        <f>IF($AZ$99=$AR$78,$AZ$83+($AR$93-1)*$AZ$84,$AZ$79)</f>
        <v>0.91618497109826591</v>
      </c>
      <c r="BA93" s="58">
        <f>IF($BA$99=$AR$78,$BA$83+($AR$93-1)*$BA$84,$BA$79)</f>
        <v>15063.505361271678</v>
      </c>
      <c r="BB93" s="58">
        <v>1</v>
      </c>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c r="CB93" s="58"/>
      <c r="CC93" s="58"/>
      <c r="CD93" s="58"/>
      <c r="CE93" s="58"/>
      <c r="CF93" s="58"/>
      <c r="CG93" s="58"/>
      <c r="CH93" s="58"/>
      <c r="CI93" s="58"/>
      <c r="CJ93" s="58"/>
      <c r="CK93" s="58"/>
      <c r="CL93" s="58"/>
      <c r="CM93" s="58"/>
      <c r="CN93" s="58"/>
      <c r="CO93" s="58"/>
      <c r="CP93" s="58"/>
      <c r="CQ93" s="58"/>
      <c r="CR93" s="58"/>
      <c r="CS93" s="58"/>
      <c r="CT93" s="58"/>
      <c r="CU93" s="58"/>
      <c r="CV93" s="58"/>
      <c r="CW93" s="58"/>
      <c r="CX93" s="58"/>
      <c r="CY93" s="58"/>
      <c r="CZ93" s="58"/>
      <c r="DA93" s="58"/>
      <c r="DB93" s="58"/>
      <c r="DC93" s="58"/>
      <c r="DD93" s="58"/>
      <c r="DE93" s="58"/>
      <c r="DF93" s="58"/>
      <c r="DG93" s="58"/>
      <c r="DH93" s="58"/>
      <c r="DI93" s="58"/>
      <c r="DJ93" s="58"/>
      <c r="DK93" s="58"/>
      <c r="DL93" s="58"/>
      <c r="DM93" s="58"/>
      <c r="DN93" s="58"/>
      <c r="DO93" s="58"/>
      <c r="DP93" s="58"/>
      <c r="DQ93" s="58"/>
      <c r="DR93" s="58"/>
      <c r="DS93" s="58"/>
      <c r="DT93" s="58"/>
      <c r="DU93" s="58"/>
      <c r="DV93" s="58"/>
      <c r="DW93" s="58"/>
      <c r="DX93" s="58"/>
      <c r="DY93" s="58"/>
      <c r="DZ93" s="58"/>
      <c r="EA93" s="58"/>
      <c r="EB93" s="58"/>
      <c r="EC93" s="58"/>
      <c r="ED93" s="58"/>
      <c r="EE93" s="58"/>
      <c r="EF93" s="58"/>
      <c r="EG93" s="58"/>
      <c r="EH93" s="58"/>
      <c r="EI93" s="58"/>
      <c r="EJ93" s="58"/>
      <c r="EK93" s="58"/>
      <c r="EL93" s="58"/>
      <c r="EM93" s="58"/>
      <c r="EN93" s="58"/>
    </row>
    <row r="94" spans="1:144" outlineLevel="1" x14ac:dyDescent="0.2">
      <c r="B94" s="1">
        <f>SUMPRODUCT($AT$94:$BA$94,$AT$98:$BA$98)</f>
        <v>2.125</v>
      </c>
      <c r="C94" s="1">
        <f t="shared" si="6"/>
        <v>0.99962537769265758</v>
      </c>
      <c r="D94" s="1">
        <f t="shared" si="7"/>
        <v>0.74696587941504566</v>
      </c>
      <c r="E94" s="1">
        <f t="shared" si="8"/>
        <v>0.99999958539530209</v>
      </c>
      <c r="F94" s="1">
        <f>MMULT($AT$94:$BA$94,$B$16:$B$23) + B15</f>
        <v>7.8892175274651972</v>
      </c>
      <c r="G94" s="1">
        <f t="array" ref="G94">SQRT(MMULT($AT$94:$BB$94,MMULT($AQ$15:$AY$23,TRANSPOSE($AT$94:$BB$94))))</f>
        <v>3.4728813475620246</v>
      </c>
      <c r="AQ94" s="58"/>
      <c r="AR94" s="58">
        <v>10</v>
      </c>
      <c r="AS94" s="58"/>
      <c r="AT94" s="58">
        <f>IF($AT$99=$AR$78,$AT$83+($AR$94-1)*$AT$84,$AT$79)</f>
        <v>2.125</v>
      </c>
      <c r="AU94" s="58">
        <f>IF($AU$99=$AR$78,$AU$83+($AR$94-1)*$AU$84,$AU$79)</f>
        <v>0.95375722543352603</v>
      </c>
      <c r="AV94" s="58">
        <f>IF($AV$99=$AR$78,$AV$83+($AR$94-1)*$AV$84,$AV$79)</f>
        <v>0.13583815028901733</v>
      </c>
      <c r="AW94" s="58">
        <f>IF($AW$99=$AR$78,$AW$83+($AR$94-1)*$AW$84,$AW$79)</f>
        <v>0.30057803468208094</v>
      </c>
      <c r="AX94" s="58">
        <f>IF($AX$99=$AR$78,$AX$83+($AR$94-1)*$AX$84,$AX$79)</f>
        <v>0.7947976878612717</v>
      </c>
      <c r="AY94" s="58">
        <f>IF($AY$99=$AR$78,$AY$83+($AR$94-1)*$AY$84,$AY$79)</f>
        <v>0.42485549132947975</v>
      </c>
      <c r="AZ94" s="58">
        <f>IF($AZ$99=$AR$78,$AZ$83+($AR$94-1)*$AZ$84,$AZ$79)</f>
        <v>0.91618497109826591</v>
      </c>
      <c r="BA94" s="58">
        <f>IF($BA$99=$AR$78,$BA$83+($AR$94-1)*$BA$84,$BA$79)</f>
        <v>15063.505361271678</v>
      </c>
      <c r="BB94" s="58">
        <v>1</v>
      </c>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c r="CL94" s="58"/>
      <c r="CM94" s="58"/>
      <c r="CN94" s="58"/>
      <c r="CO94" s="58"/>
      <c r="CP94" s="58"/>
      <c r="CQ94" s="58"/>
      <c r="CR94" s="58"/>
      <c r="CS94" s="58"/>
      <c r="CT94" s="58"/>
      <c r="CU94" s="58"/>
      <c r="CV94" s="58"/>
      <c r="CW94" s="58"/>
      <c r="CX94" s="58"/>
      <c r="CY94" s="58"/>
      <c r="CZ94" s="58"/>
      <c r="DA94" s="58"/>
      <c r="DB94" s="58"/>
      <c r="DC94" s="58"/>
      <c r="DD94" s="58"/>
      <c r="DE94" s="58"/>
      <c r="DF94" s="58"/>
      <c r="DG94" s="58"/>
      <c r="DH94" s="58"/>
      <c r="DI94" s="58"/>
      <c r="DJ94" s="58"/>
      <c r="DK94" s="58"/>
      <c r="DL94" s="58"/>
      <c r="DM94" s="58"/>
      <c r="DN94" s="58"/>
      <c r="DO94" s="58"/>
      <c r="DP94" s="58"/>
      <c r="DQ94" s="58"/>
      <c r="DR94" s="58"/>
      <c r="DS94" s="58"/>
      <c r="DT94" s="58"/>
      <c r="DU94" s="58"/>
      <c r="DV94" s="58"/>
      <c r="DW94" s="58"/>
      <c r="DX94" s="58"/>
      <c r="DY94" s="58"/>
      <c r="DZ94" s="58"/>
      <c r="EA94" s="58"/>
      <c r="EB94" s="58"/>
      <c r="EC94" s="58"/>
      <c r="ED94" s="58"/>
      <c r="EE94" s="58"/>
      <c r="EF94" s="58"/>
      <c r="EG94" s="58"/>
      <c r="EH94" s="58"/>
      <c r="EI94" s="58"/>
      <c r="EJ94" s="58"/>
      <c r="EK94" s="58"/>
      <c r="EL94" s="58"/>
      <c r="EM94" s="58"/>
      <c r="EN94" s="58"/>
    </row>
    <row r="95" spans="1:144" outlineLevel="1" x14ac:dyDescent="0.2">
      <c r="B95" s="1">
        <f>SUMPRODUCT($AT$95:$BA$95,$AT$98:$BA$98)</f>
        <v>2.25</v>
      </c>
      <c r="C95" s="1">
        <f t="shared" si="6"/>
        <v>0.99996845709686788</v>
      </c>
      <c r="D95" s="1">
        <f t="shared" si="7"/>
        <v>0.90211940993065576</v>
      </c>
      <c r="E95" s="1">
        <f t="shared" si="8"/>
        <v>0.99999999082939117</v>
      </c>
      <c r="F95" s="1">
        <f>MMULT($AT$95:$BA$95,$B$16:$B$23) + B15</f>
        <v>10.364130391227826</v>
      </c>
      <c r="G95" s="1">
        <f t="array" ref="G95">SQRT(MMULT($AT$95:$BB$95,MMULT($AQ$15:$AY$23,TRANSPOSE($AT$95:$BB$95))))</f>
        <v>4.1547354072308806</v>
      </c>
      <c r="AQ95" s="58"/>
      <c r="AR95" s="58">
        <v>11</v>
      </c>
      <c r="AS95" s="58"/>
      <c r="AT95" s="58">
        <f>IF($AT$99=$AR$78,$AT$83+($AR$95-1)*$AT$84,$AT$79)</f>
        <v>2.25</v>
      </c>
      <c r="AU95" s="58">
        <f>IF($AU$99=$AR$78,$AU$83+($AR$95-1)*$AU$84,$AU$79)</f>
        <v>0.95375722543352603</v>
      </c>
      <c r="AV95" s="58">
        <f>IF($AV$99=$AR$78,$AV$83+($AR$95-1)*$AV$84,$AV$79)</f>
        <v>0.13583815028901733</v>
      </c>
      <c r="AW95" s="58">
        <f>IF($AW$99=$AR$78,$AW$83+($AR$95-1)*$AW$84,$AW$79)</f>
        <v>0.30057803468208094</v>
      </c>
      <c r="AX95" s="58">
        <f>IF($AX$99=$AR$78,$AX$83+($AR$95-1)*$AX$84,$AX$79)</f>
        <v>0.7947976878612717</v>
      </c>
      <c r="AY95" s="58">
        <f>IF($AY$99=$AR$78,$AY$83+($AR$95-1)*$AY$84,$AY$79)</f>
        <v>0.42485549132947975</v>
      </c>
      <c r="AZ95" s="58">
        <f>IF($AZ$99=$AR$78,$AZ$83+($AR$95-1)*$AZ$84,$AZ$79)</f>
        <v>0.91618497109826591</v>
      </c>
      <c r="BA95" s="58">
        <f>IF($BA$99=$AR$78,$BA$83+($AR$95-1)*$BA$84,$BA$79)</f>
        <v>15063.505361271678</v>
      </c>
      <c r="BB95" s="58">
        <v>1</v>
      </c>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c r="CY95" s="58"/>
      <c r="CZ95" s="58"/>
      <c r="DA95" s="58"/>
      <c r="DB95" s="58"/>
      <c r="DC95" s="58"/>
      <c r="DD95" s="58"/>
      <c r="DE95" s="58"/>
      <c r="DF95" s="58"/>
      <c r="DG95" s="58"/>
      <c r="DH95" s="58"/>
      <c r="DI95" s="58"/>
      <c r="DJ95" s="58"/>
      <c r="DK95" s="58"/>
      <c r="DL95" s="58"/>
      <c r="DM95" s="58"/>
      <c r="DN95" s="58"/>
      <c r="DO95" s="58"/>
      <c r="DP95" s="58"/>
      <c r="DQ95" s="58"/>
      <c r="DR95" s="58"/>
      <c r="DS95" s="58"/>
      <c r="DT95" s="58"/>
      <c r="DU95" s="58"/>
      <c r="DV95" s="58"/>
      <c r="DW95" s="58"/>
      <c r="DX95" s="58"/>
      <c r="DY95" s="58"/>
      <c r="DZ95" s="58"/>
      <c r="EA95" s="58"/>
      <c r="EB95" s="58"/>
      <c r="EC95" s="58"/>
      <c r="ED95" s="58"/>
      <c r="EE95" s="58"/>
      <c r="EF95" s="58"/>
      <c r="EG95" s="58"/>
      <c r="EH95" s="58"/>
      <c r="EI95" s="58"/>
      <c r="EJ95" s="58"/>
      <c r="EK95" s="58"/>
      <c r="EL95" s="58"/>
      <c r="EM95" s="58"/>
      <c r="EN95" s="58"/>
    </row>
    <row r="96" spans="1:144" outlineLevel="1" x14ac:dyDescent="0.2">
      <c r="B96" s="1">
        <f>SUMPRODUCT($AT$96:$BA$96,$AT$98:$BA$98)</f>
        <v>2.375</v>
      </c>
      <c r="C96" s="1">
        <f t="shared" si="6"/>
        <v>0.99999734494691739</v>
      </c>
      <c r="D96" s="1">
        <f t="shared" si="7"/>
        <v>0.96594876603621604</v>
      </c>
      <c r="E96" s="1">
        <f t="shared" si="8"/>
        <v>0.99999999980002774</v>
      </c>
      <c r="F96" s="1">
        <f>MMULT($AT$96:$BA$96,$B$16:$B$23) + B15</f>
        <v>12.839043254990452</v>
      </c>
      <c r="G96" s="1">
        <f t="array" ref="G96">SQRT(MMULT($AT$96:$BB$96,MMULT($AQ$15:$AY$23,TRANSPOSE($AT$96:$BB$96))))</f>
        <v>4.8438638699473611</v>
      </c>
      <c r="AQ96" s="58"/>
      <c r="AR96" s="58">
        <v>12</v>
      </c>
      <c r="AS96" s="58"/>
      <c r="AT96" s="58">
        <f>IF($AT$99=$AR$78,$AT$83+($AR$96-1)*$AT$84,$AT$79)</f>
        <v>2.375</v>
      </c>
      <c r="AU96" s="58">
        <f>IF($AU$99=$AR$78,$AU$83+($AR$96-1)*$AU$84,$AU$79)</f>
        <v>0.95375722543352603</v>
      </c>
      <c r="AV96" s="58">
        <f>IF($AV$99=$AR$78,$AV$83+($AR$96-1)*$AV$84,$AV$79)</f>
        <v>0.13583815028901733</v>
      </c>
      <c r="AW96" s="58">
        <f>IF($AW$99=$AR$78,$AW$83+($AR$96-1)*$AW$84,$AW$79)</f>
        <v>0.30057803468208094</v>
      </c>
      <c r="AX96" s="58">
        <f>IF($AX$99=$AR$78,$AX$83+($AR$96-1)*$AX$84,$AX$79)</f>
        <v>0.7947976878612717</v>
      </c>
      <c r="AY96" s="58">
        <f>IF($AY$99=$AR$78,$AY$83+($AR$96-1)*$AY$84,$AY$79)</f>
        <v>0.42485549132947975</v>
      </c>
      <c r="AZ96" s="58">
        <f>IF($AZ$99=$AR$78,$AZ$83+($AR$96-1)*$AZ$84,$AZ$79)</f>
        <v>0.91618497109826591</v>
      </c>
      <c r="BA96" s="58">
        <f>IF($BA$99=$AR$78,$BA$83+($AR$96-1)*$BA$84,$BA$79)</f>
        <v>15063.505361271678</v>
      </c>
      <c r="BB96" s="58">
        <v>1</v>
      </c>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c r="CB96" s="58"/>
      <c r="CC96" s="58"/>
      <c r="CD96" s="58"/>
      <c r="CE96" s="58"/>
      <c r="CF96" s="58"/>
      <c r="CG96" s="58"/>
      <c r="CH96" s="58"/>
      <c r="CI96" s="58"/>
      <c r="CJ96" s="58"/>
      <c r="CK96" s="58"/>
      <c r="CL96" s="58"/>
      <c r="CM96" s="58"/>
      <c r="CN96" s="58"/>
      <c r="CO96" s="58"/>
      <c r="CP96" s="58"/>
      <c r="CQ96" s="58"/>
      <c r="CR96" s="58"/>
      <c r="CS96" s="58"/>
      <c r="CT96" s="58"/>
      <c r="CU96" s="58"/>
      <c r="CV96" s="58"/>
      <c r="CW96" s="58"/>
      <c r="CX96" s="58"/>
      <c r="CY96" s="58"/>
      <c r="CZ96" s="58"/>
      <c r="DA96" s="58"/>
      <c r="DB96" s="58"/>
      <c r="DC96" s="58"/>
      <c r="DD96" s="58"/>
      <c r="DE96" s="58"/>
      <c r="DF96" s="58"/>
      <c r="DG96" s="58"/>
      <c r="DH96" s="58"/>
      <c r="DI96" s="58"/>
      <c r="DJ96" s="58"/>
      <c r="DK96" s="58"/>
      <c r="DL96" s="58"/>
      <c r="DM96" s="58"/>
      <c r="DN96" s="58"/>
      <c r="DO96" s="58"/>
      <c r="DP96" s="58"/>
      <c r="DQ96" s="58"/>
      <c r="DR96" s="58"/>
      <c r="DS96" s="58"/>
      <c r="DT96" s="58"/>
      <c r="DU96" s="58"/>
      <c r="DV96" s="58"/>
      <c r="DW96" s="58"/>
      <c r="DX96" s="58"/>
      <c r="DY96" s="58"/>
      <c r="DZ96" s="58"/>
      <c r="EA96" s="58"/>
      <c r="EB96" s="58"/>
      <c r="EC96" s="58"/>
      <c r="ED96" s="58"/>
      <c r="EE96" s="58"/>
      <c r="EF96" s="58"/>
      <c r="EG96" s="58"/>
      <c r="EH96" s="58"/>
      <c r="EI96" s="58"/>
      <c r="EJ96" s="58"/>
      <c r="EK96" s="58"/>
      <c r="EL96" s="58"/>
      <c r="EM96" s="58"/>
      <c r="EN96" s="58"/>
    </row>
    <row r="97" spans="1:144" outlineLevel="1" x14ac:dyDescent="0.2">
      <c r="B97" s="1">
        <f>SUMPRODUCT($AT$97:$BA$97,$AT$98:$BA$98)</f>
        <v>2.5</v>
      </c>
      <c r="C97" s="1">
        <f t="shared" si="6"/>
        <v>0.99999977652277794</v>
      </c>
      <c r="D97" s="1">
        <f t="shared" si="7"/>
        <v>0.9885760602955278</v>
      </c>
      <c r="E97" s="1">
        <f t="shared" si="8"/>
        <v>0.99999999999567835</v>
      </c>
      <c r="F97" s="1">
        <f>MMULT($AT$97:$BA$97,$B$16:$B$23) + B15</f>
        <v>15.313956118753085</v>
      </c>
      <c r="G97" s="1">
        <f t="array" ref="G97">SQRT(MMULT($AT$97:$BB$97,MMULT($AQ$15:$AY$23,TRANSPOSE($AT$97:$BB$97))))</f>
        <v>5.5375515811317451</v>
      </c>
      <c r="AQ97" s="58"/>
      <c r="AR97" s="58">
        <v>13</v>
      </c>
      <c r="AS97" s="58"/>
      <c r="AT97" s="58">
        <f>IF($AT$99=$AR$78,$AT$83+($AR$97-1)*$AT$84,$AT$79)</f>
        <v>2.5</v>
      </c>
      <c r="AU97" s="58">
        <f>IF($AU$99=$AR$78,$AU$83+($AR$97-1)*$AU$84,$AU$79)</f>
        <v>0.95375722543352603</v>
      </c>
      <c r="AV97" s="58">
        <f>IF($AV$99=$AR$78,$AV$83+($AR$97-1)*$AV$84,$AV$79)</f>
        <v>0.13583815028901733</v>
      </c>
      <c r="AW97" s="58">
        <f>IF($AW$99=$AR$78,$AW$83+($AR$97-1)*$AW$84,$AW$79)</f>
        <v>0.30057803468208094</v>
      </c>
      <c r="AX97" s="58">
        <f>IF($AX$99=$AR$78,$AX$83+($AR$97-1)*$AX$84,$AX$79)</f>
        <v>0.7947976878612717</v>
      </c>
      <c r="AY97" s="58">
        <f>IF($AY$99=$AR$78,$AY$83+($AR$97-1)*$AY$84,$AY$79)</f>
        <v>0.42485549132947975</v>
      </c>
      <c r="AZ97" s="58">
        <f>IF($AZ$99=$AR$78,$AZ$83+($AR$97-1)*$AZ$84,$AZ$79)</f>
        <v>0.91618497109826591</v>
      </c>
      <c r="BA97" s="58">
        <f>IF($BA$99=$AR$78,$BA$83+($AR$97-1)*$BA$84,$BA$79)</f>
        <v>15063.505361271678</v>
      </c>
      <c r="BB97" s="58">
        <v>1</v>
      </c>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c r="CL97" s="58"/>
      <c r="CM97" s="58"/>
      <c r="CN97" s="58"/>
      <c r="CO97" s="58"/>
      <c r="CP97" s="58"/>
      <c r="CQ97" s="58"/>
      <c r="CR97" s="58"/>
      <c r="CS97" s="58"/>
      <c r="CT97" s="58"/>
      <c r="CU97" s="58"/>
      <c r="CV97" s="58"/>
      <c r="CW97" s="58"/>
      <c r="CX97" s="58"/>
      <c r="CY97" s="58"/>
      <c r="CZ97" s="58"/>
      <c r="DA97" s="58"/>
      <c r="DB97" s="58"/>
      <c r="DC97" s="58"/>
      <c r="DD97" s="58"/>
      <c r="DE97" s="58"/>
      <c r="DF97" s="58"/>
      <c r="DG97" s="58"/>
      <c r="DH97" s="58"/>
      <c r="DI97" s="58"/>
      <c r="DJ97" s="58"/>
      <c r="DK97" s="58"/>
      <c r="DL97" s="58"/>
      <c r="DM97" s="58"/>
      <c r="DN97" s="58"/>
      <c r="DO97" s="58"/>
      <c r="DP97" s="58"/>
      <c r="DQ97" s="58"/>
      <c r="DR97" s="58"/>
      <c r="DS97" s="58"/>
      <c r="DT97" s="58"/>
      <c r="DU97" s="58"/>
      <c r="DV97" s="58"/>
      <c r="DW97" s="58"/>
      <c r="DX97" s="58"/>
      <c r="DY97" s="58"/>
      <c r="DZ97" s="58"/>
      <c r="EA97" s="58"/>
      <c r="EB97" s="58"/>
      <c r="EC97" s="58"/>
      <c r="ED97" s="58"/>
      <c r="EE97" s="58"/>
      <c r="EF97" s="58"/>
      <c r="EG97" s="58"/>
      <c r="EH97" s="58"/>
      <c r="EI97" s="58"/>
      <c r="EJ97" s="58"/>
      <c r="EK97" s="58"/>
      <c r="EL97" s="58"/>
      <c r="EM97" s="58"/>
      <c r="EN97" s="58"/>
    </row>
    <row r="98" spans="1:144" outlineLevel="1" x14ac:dyDescent="0.2">
      <c r="AQ98" s="58"/>
      <c r="AR98" s="58"/>
      <c r="AS98" s="58"/>
      <c r="AT98" s="58">
        <f>IF($AR$78 = $AT$99,1,0)</f>
        <v>1</v>
      </c>
      <c r="AU98" s="58">
        <f>IF($AR$78 = $AU$99,1,0)</f>
        <v>0</v>
      </c>
      <c r="AV98" s="58">
        <f>IF($AR$78 = $AV$99,1,0)</f>
        <v>0</v>
      </c>
      <c r="AW98" s="58">
        <f>IF($AR$78 = $AW$99,1,0)</f>
        <v>0</v>
      </c>
      <c r="AX98" s="58">
        <f>IF($AR$78 = $AX$99,1,0)</f>
        <v>0</v>
      </c>
      <c r="AY98" s="58">
        <f>IF($AR$78 = $AY$99,1,0)</f>
        <v>0</v>
      </c>
      <c r="AZ98" s="58">
        <f>IF($AR$78 = $AZ$99,1,0)</f>
        <v>0</v>
      </c>
      <c r="BA98" s="58">
        <f>IF($AR$78 = $BA$99,1,0)</f>
        <v>0</v>
      </c>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c r="CB98" s="58"/>
      <c r="CC98" s="58"/>
      <c r="CD98" s="58"/>
      <c r="CE98" s="58"/>
      <c r="CF98" s="58"/>
      <c r="CG98" s="58"/>
      <c r="CH98" s="58"/>
      <c r="CI98" s="58"/>
      <c r="CJ98" s="58"/>
      <c r="CK98" s="58"/>
      <c r="CL98" s="58"/>
      <c r="CM98" s="58"/>
      <c r="CN98" s="58"/>
      <c r="CO98" s="58"/>
      <c r="CP98" s="58"/>
      <c r="CQ98" s="58"/>
      <c r="CR98" s="58"/>
      <c r="CS98" s="58"/>
      <c r="CT98" s="58"/>
      <c r="CU98" s="58"/>
      <c r="CV98" s="58"/>
      <c r="CW98" s="58"/>
      <c r="CX98" s="58"/>
      <c r="CY98" s="58"/>
      <c r="CZ98" s="58"/>
      <c r="DA98" s="58"/>
      <c r="DB98" s="58"/>
      <c r="DC98" s="58"/>
      <c r="DD98" s="58"/>
      <c r="DE98" s="58"/>
      <c r="DF98" s="58"/>
      <c r="DG98" s="58"/>
      <c r="DH98" s="58"/>
      <c r="DI98" s="58"/>
      <c r="DJ98" s="58"/>
      <c r="DK98" s="58"/>
      <c r="DL98" s="58"/>
      <c r="DM98" s="58"/>
      <c r="DN98" s="58"/>
      <c r="DO98" s="58"/>
      <c r="DP98" s="58"/>
      <c r="DQ98" s="58"/>
      <c r="DR98" s="58"/>
      <c r="DS98" s="58"/>
      <c r="DT98" s="58"/>
      <c r="DU98" s="58"/>
      <c r="DV98" s="58"/>
      <c r="DW98" s="58"/>
      <c r="DX98" s="58"/>
      <c r="DY98" s="58"/>
      <c r="DZ98" s="58"/>
      <c r="EA98" s="58"/>
      <c r="EB98" s="58"/>
      <c r="EC98" s="58"/>
      <c r="ED98" s="58"/>
      <c r="EE98" s="58"/>
      <c r="EF98" s="58"/>
      <c r="EG98" s="58"/>
      <c r="EH98" s="58"/>
      <c r="EI98" s="58"/>
      <c r="EJ98" s="58"/>
      <c r="EK98" s="58"/>
      <c r="EL98" s="58"/>
      <c r="EM98" s="58"/>
      <c r="EN98" s="58"/>
    </row>
    <row r="99" spans="1:144" x14ac:dyDescent="0.2">
      <c r="A99" s="74"/>
      <c r="AQ99" s="58"/>
      <c r="AR99" s="58"/>
      <c r="AS99" s="58"/>
      <c r="AT99" s="58">
        <v>1</v>
      </c>
      <c r="AU99" s="58">
        <v>2</v>
      </c>
      <c r="AV99" s="58">
        <v>3</v>
      </c>
      <c r="AW99" s="58">
        <v>4</v>
      </c>
      <c r="AX99" s="58">
        <v>5</v>
      </c>
      <c r="AY99" s="58">
        <v>6</v>
      </c>
      <c r="AZ99" s="58">
        <v>7</v>
      </c>
      <c r="BA99" s="58">
        <v>8</v>
      </c>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c r="CB99" s="58"/>
      <c r="CC99" s="58"/>
      <c r="CD99" s="58"/>
      <c r="CE99" s="58"/>
      <c r="CF99" s="58"/>
      <c r="CG99" s="58"/>
      <c r="CH99" s="58"/>
      <c r="CI99" s="58"/>
      <c r="CJ99" s="58"/>
      <c r="CK99" s="58"/>
      <c r="CL99" s="58"/>
      <c r="CM99" s="58"/>
      <c r="CN99" s="58"/>
      <c r="CO99" s="58"/>
      <c r="CP99" s="58"/>
      <c r="CQ99" s="58"/>
      <c r="CR99" s="58"/>
      <c r="CS99" s="58"/>
      <c r="CT99" s="58"/>
      <c r="CU99" s="58"/>
      <c r="CV99" s="58"/>
      <c r="CW99" s="58"/>
      <c r="CX99" s="58"/>
      <c r="CY99" s="58"/>
      <c r="CZ99" s="58"/>
      <c r="DA99" s="58"/>
      <c r="DB99" s="58"/>
      <c r="DC99" s="58"/>
      <c r="DD99" s="58"/>
      <c r="DE99" s="58"/>
      <c r="DF99" s="58"/>
      <c r="DG99" s="58"/>
      <c r="DH99" s="58"/>
      <c r="DI99" s="58"/>
      <c r="DJ99" s="58"/>
      <c r="DK99" s="58"/>
      <c r="DL99" s="58"/>
      <c r="DM99" s="58"/>
      <c r="DN99" s="58"/>
      <c r="DO99" s="58"/>
      <c r="DP99" s="58"/>
      <c r="DQ99" s="58"/>
      <c r="DR99" s="58"/>
      <c r="DS99" s="58"/>
      <c r="DT99" s="58"/>
      <c r="DU99" s="58"/>
      <c r="DV99" s="58"/>
      <c r="DW99" s="58"/>
      <c r="DX99" s="58"/>
      <c r="DY99" s="58"/>
      <c r="DZ99" s="58"/>
      <c r="EA99" s="58"/>
      <c r="EB99" s="58"/>
      <c r="EC99" s="58"/>
      <c r="ED99" s="58"/>
      <c r="EE99" s="58"/>
      <c r="EF99" s="58"/>
      <c r="EG99" s="58"/>
      <c r="EH99" s="58"/>
      <c r="EI99" s="58"/>
      <c r="EJ99" s="58"/>
      <c r="EK99" s="58"/>
      <c r="EL99" s="58"/>
      <c r="EM99" s="58"/>
      <c r="EN99" s="58"/>
    </row>
    <row r="100" spans="1:144" x14ac:dyDescent="0.2">
      <c r="A100" s="11" t="s">
        <v>171</v>
      </c>
      <c r="AQ100" s="70" t="s">
        <v>202</v>
      </c>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c r="CB100" s="58"/>
      <c r="CC100" s="58"/>
      <c r="CD100" s="58"/>
      <c r="CE100" s="58"/>
      <c r="CF100" s="58"/>
      <c r="CG100" s="58"/>
      <c r="CH100" s="58"/>
      <c r="CI100" s="58"/>
      <c r="CJ100" s="58"/>
      <c r="CK100" s="58"/>
      <c r="CL100" s="58"/>
      <c r="CM100" s="58"/>
      <c r="CN100" s="58"/>
      <c r="CO100" s="58"/>
      <c r="CP100" s="58"/>
      <c r="CQ100" s="58"/>
      <c r="CR100" s="58"/>
      <c r="CS100" s="58"/>
      <c r="CT100" s="58"/>
      <c r="CU100" s="58"/>
      <c r="CV100" s="58"/>
      <c r="CW100" s="58"/>
      <c r="CX100" s="58"/>
      <c r="CY100" s="58"/>
      <c r="CZ100" s="58"/>
      <c r="DA100" s="58"/>
      <c r="DB100" s="58"/>
      <c r="DC100" s="58"/>
      <c r="DD100" s="58"/>
      <c r="DE100" s="58"/>
      <c r="DF100" s="58"/>
      <c r="DG100" s="58"/>
      <c r="DH100" s="58"/>
      <c r="DI100" s="58"/>
      <c r="DJ100" s="58"/>
      <c r="DK100" s="58"/>
      <c r="DL100" s="58"/>
      <c r="DM100" s="58"/>
      <c r="DN100" s="58"/>
      <c r="DO100" s="58"/>
      <c r="DP100" s="58"/>
      <c r="DQ100" s="58"/>
      <c r="DR100" s="58"/>
      <c r="DS100" s="58"/>
      <c r="DT100" s="58"/>
      <c r="DU100" s="58"/>
      <c r="DV100" s="58"/>
      <c r="DW100" s="58"/>
      <c r="DX100" s="58"/>
      <c r="DY100" s="58"/>
      <c r="DZ100" s="58"/>
      <c r="EA100" s="58"/>
      <c r="EB100" s="58"/>
      <c r="EC100" s="58"/>
      <c r="ED100" s="58"/>
      <c r="EE100" s="58"/>
      <c r="EF100" s="58"/>
      <c r="EG100" s="58"/>
      <c r="EH100" s="58"/>
      <c r="EI100" s="58"/>
      <c r="EJ100" s="58"/>
      <c r="EK100" s="58"/>
      <c r="EL100" s="58"/>
      <c r="EM100" s="58"/>
      <c r="EN100" s="58"/>
    </row>
    <row r="101" spans="1:144" outlineLevel="1" x14ac:dyDescent="0.2">
      <c r="AQ101" s="70" t="s">
        <v>203</v>
      </c>
      <c r="AR101" s="58">
        <v>0</v>
      </c>
      <c r="AS101" s="58">
        <v>0.05</v>
      </c>
      <c r="AT101" s="58">
        <v>0.1</v>
      </c>
      <c r="AU101" s="58">
        <v>0.15000000000000002</v>
      </c>
      <c r="AV101" s="58">
        <v>0.2</v>
      </c>
      <c r="AW101" s="58">
        <v>0.25</v>
      </c>
      <c r="AX101" s="58">
        <v>0.3</v>
      </c>
      <c r="AY101" s="58">
        <v>0.35</v>
      </c>
      <c r="AZ101" s="58">
        <v>0.39999999999999997</v>
      </c>
      <c r="BA101" s="58">
        <v>0.44999999999999996</v>
      </c>
      <c r="BB101" s="58">
        <v>0.49999999999999994</v>
      </c>
      <c r="BC101" s="58">
        <v>0.54999999999999993</v>
      </c>
      <c r="BD101" s="58">
        <v>0.6</v>
      </c>
      <c r="BE101" s="58">
        <v>0.65</v>
      </c>
      <c r="BF101" s="58">
        <v>0.70000000000000007</v>
      </c>
      <c r="BG101" s="58">
        <v>0.75000000000000011</v>
      </c>
      <c r="BH101" s="58">
        <v>0.80000000000000016</v>
      </c>
      <c r="BI101" s="58">
        <v>0.8500000000000002</v>
      </c>
      <c r="BJ101" s="58">
        <v>0.90000000000000024</v>
      </c>
      <c r="BK101" s="58">
        <v>0.95000000000000029</v>
      </c>
      <c r="BL101" s="58">
        <v>1.0000000000000002</v>
      </c>
      <c r="BM101" s="58"/>
      <c r="BN101" s="58"/>
      <c r="BO101" s="58"/>
      <c r="BP101" s="58"/>
      <c r="BQ101" s="58"/>
      <c r="BR101" s="58"/>
      <c r="BS101" s="58"/>
      <c r="BT101" s="58"/>
      <c r="BU101" s="58"/>
      <c r="BV101" s="58"/>
      <c r="BW101" s="58"/>
      <c r="BX101" s="58"/>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58"/>
      <c r="DA101" s="58"/>
      <c r="DB101" s="58"/>
      <c r="DC101" s="58"/>
      <c r="DD101" s="58"/>
      <c r="DE101" s="58"/>
      <c r="DF101" s="58"/>
      <c r="DG101" s="58"/>
      <c r="DH101" s="58"/>
      <c r="DI101" s="58"/>
      <c r="DJ101" s="58"/>
      <c r="DK101" s="58"/>
      <c r="DL101" s="58"/>
      <c r="DM101" s="58"/>
      <c r="DN101" s="58"/>
      <c r="DO101" s="58"/>
      <c r="DP101" s="58"/>
      <c r="DQ101" s="58"/>
      <c r="DR101" s="58"/>
      <c r="DS101" s="58"/>
      <c r="DT101" s="58"/>
      <c r="DU101" s="58"/>
      <c r="DV101" s="58"/>
      <c r="DW101" s="58"/>
      <c r="DX101" s="58"/>
      <c r="DY101" s="58"/>
      <c r="DZ101" s="58"/>
      <c r="EA101" s="58"/>
      <c r="EB101" s="58"/>
      <c r="EC101" s="58"/>
      <c r="ED101" s="58"/>
      <c r="EE101" s="58"/>
      <c r="EF101" s="58"/>
      <c r="EG101" s="58"/>
      <c r="EH101" s="58"/>
      <c r="EI101" s="58"/>
      <c r="EJ101" s="58"/>
      <c r="EK101" s="58"/>
      <c r="EL101" s="58"/>
      <c r="EM101" s="58"/>
      <c r="EN101" s="58"/>
    </row>
    <row r="102" spans="1:144" outlineLevel="1" x14ac:dyDescent="0.2">
      <c r="AQ102" s="70" t="s">
        <v>204</v>
      </c>
      <c r="AR102" s="58">
        <v>0</v>
      </c>
      <c r="AS102" s="58">
        <v>2</v>
      </c>
      <c r="AT102" s="58">
        <v>2</v>
      </c>
      <c r="AU102" s="58">
        <v>2</v>
      </c>
      <c r="AV102" s="58">
        <v>2</v>
      </c>
      <c r="AW102" s="58">
        <v>3</v>
      </c>
      <c r="AX102" s="58">
        <v>4</v>
      </c>
      <c r="AY102" s="58">
        <v>5</v>
      </c>
      <c r="AZ102" s="58">
        <v>5</v>
      </c>
      <c r="BA102" s="58">
        <v>5</v>
      </c>
      <c r="BB102" s="58">
        <v>5</v>
      </c>
      <c r="BC102" s="58">
        <v>5</v>
      </c>
      <c r="BD102" s="58">
        <v>7</v>
      </c>
      <c r="BE102" s="58">
        <v>9</v>
      </c>
      <c r="BF102" s="58">
        <v>10</v>
      </c>
      <c r="BG102" s="58">
        <v>10</v>
      </c>
      <c r="BH102" s="58">
        <v>10</v>
      </c>
      <c r="BI102" s="58">
        <v>10</v>
      </c>
      <c r="BJ102" s="58">
        <v>12</v>
      </c>
      <c r="BK102" s="58">
        <v>14</v>
      </c>
      <c r="BL102" s="58">
        <v>25</v>
      </c>
      <c r="BM102" s="58"/>
      <c r="BN102" s="58"/>
      <c r="BO102" s="58"/>
      <c r="BP102" s="58"/>
      <c r="BQ102" s="58"/>
      <c r="BR102" s="58"/>
      <c r="BS102" s="58"/>
      <c r="BT102" s="58"/>
      <c r="BU102" s="58"/>
      <c r="BV102" s="58"/>
      <c r="BW102" s="58"/>
      <c r="BX102" s="58"/>
      <c r="BY102" s="58"/>
      <c r="BZ102" s="58"/>
      <c r="CA102" s="58"/>
      <c r="CB102" s="58"/>
      <c r="CC102" s="58"/>
      <c r="CD102" s="58"/>
      <c r="CE102" s="58"/>
      <c r="CF102" s="58"/>
      <c r="CG102" s="58"/>
      <c r="CH102" s="58"/>
      <c r="CI102" s="58"/>
      <c r="CJ102" s="58"/>
      <c r="CK102" s="58"/>
      <c r="CL102" s="58"/>
      <c r="CM102" s="58"/>
      <c r="CN102" s="58"/>
      <c r="CO102" s="58"/>
      <c r="CP102" s="58"/>
      <c r="CQ102" s="58"/>
      <c r="CR102" s="58"/>
      <c r="CS102" s="58"/>
      <c r="CT102" s="58"/>
      <c r="CU102" s="58"/>
      <c r="CV102" s="58"/>
      <c r="CW102" s="58"/>
      <c r="CX102" s="58"/>
      <c r="CY102" s="58"/>
      <c r="CZ102" s="58"/>
      <c r="DA102" s="58"/>
      <c r="DB102" s="58"/>
      <c r="DC102" s="58"/>
      <c r="DD102" s="58"/>
      <c r="DE102" s="58"/>
      <c r="DF102" s="58"/>
      <c r="DG102" s="58"/>
      <c r="DH102" s="58"/>
      <c r="DI102" s="58"/>
      <c r="DJ102" s="58"/>
      <c r="DK102" s="58"/>
      <c r="DL102" s="58"/>
      <c r="DM102" s="58"/>
      <c r="DN102" s="58"/>
      <c r="DO102" s="58"/>
      <c r="DP102" s="58"/>
      <c r="DQ102" s="58"/>
      <c r="DR102" s="58"/>
      <c r="DS102" s="58"/>
      <c r="DT102" s="58"/>
      <c r="DU102" s="58"/>
      <c r="DV102" s="58"/>
      <c r="DW102" s="58"/>
      <c r="DX102" s="58"/>
      <c r="DY102" s="58"/>
      <c r="DZ102" s="58"/>
      <c r="EA102" s="58"/>
      <c r="EB102" s="58"/>
      <c r="EC102" s="58"/>
      <c r="ED102" s="58"/>
      <c r="EE102" s="58"/>
      <c r="EF102" s="58"/>
      <c r="EG102" s="58"/>
      <c r="EH102" s="58"/>
      <c r="EI102" s="58"/>
      <c r="EJ102" s="58"/>
      <c r="EK102" s="58"/>
      <c r="EL102" s="58"/>
      <c r="EM102" s="58"/>
      <c r="EN102" s="58"/>
    </row>
    <row r="103" spans="1:144" outlineLevel="1" x14ac:dyDescent="0.2">
      <c r="AQ103" s="70" t="s">
        <v>205</v>
      </c>
      <c r="AR103" s="58">
        <v>0</v>
      </c>
      <c r="AS103" s="58">
        <v>295</v>
      </c>
      <c r="AT103" s="58">
        <v>302</v>
      </c>
      <c r="AU103" s="58">
        <v>307</v>
      </c>
      <c r="AV103" s="58">
        <v>310</v>
      </c>
      <c r="AW103" s="58">
        <v>313</v>
      </c>
      <c r="AX103" s="58">
        <v>316</v>
      </c>
      <c r="AY103" s="58">
        <v>317</v>
      </c>
      <c r="AZ103" s="58">
        <v>318</v>
      </c>
      <c r="BA103" s="58">
        <v>318</v>
      </c>
      <c r="BB103" s="58">
        <v>318</v>
      </c>
      <c r="BC103" s="58">
        <v>319</v>
      </c>
      <c r="BD103" s="58">
        <v>319</v>
      </c>
      <c r="BE103" s="58">
        <v>320</v>
      </c>
      <c r="BF103" s="58">
        <v>320</v>
      </c>
      <c r="BG103" s="58">
        <v>321</v>
      </c>
      <c r="BH103" s="58">
        <v>321</v>
      </c>
      <c r="BI103" s="58">
        <v>321</v>
      </c>
      <c r="BJ103" s="58">
        <v>321</v>
      </c>
      <c r="BK103" s="58">
        <v>321</v>
      </c>
      <c r="BL103" s="58">
        <v>321</v>
      </c>
      <c r="BM103" s="58"/>
      <c r="BN103" s="58"/>
      <c r="BO103" s="58"/>
      <c r="BP103" s="58"/>
      <c r="BQ103" s="58"/>
      <c r="BR103" s="58"/>
      <c r="BS103" s="58"/>
      <c r="BT103" s="58"/>
      <c r="BU103" s="58"/>
      <c r="BV103" s="58"/>
      <c r="BW103" s="58"/>
      <c r="BX103" s="58"/>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58"/>
      <c r="EI103" s="58"/>
      <c r="EJ103" s="58"/>
      <c r="EK103" s="58"/>
      <c r="EL103" s="58"/>
      <c r="EM103" s="58"/>
      <c r="EN103" s="58"/>
    </row>
    <row r="104" spans="1:144" outlineLevel="1" x14ac:dyDescent="0.2">
      <c r="AQ104" s="70"/>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c r="CO104" s="58"/>
      <c r="CP104" s="58"/>
      <c r="CQ104" s="58"/>
      <c r="CR104" s="58"/>
      <c r="CS104" s="58"/>
      <c r="CT104" s="58"/>
      <c r="CU104" s="58"/>
      <c r="CV104" s="58"/>
      <c r="CW104" s="58"/>
      <c r="CX104" s="58"/>
      <c r="CY104" s="58"/>
      <c r="CZ104" s="58"/>
      <c r="DA104" s="58"/>
      <c r="DB104" s="58"/>
      <c r="DC104" s="58"/>
      <c r="DD104" s="58"/>
      <c r="DE104" s="58"/>
      <c r="DF104" s="58"/>
      <c r="DG104" s="58"/>
      <c r="DH104" s="58"/>
      <c r="DI104" s="58"/>
      <c r="DJ104" s="58"/>
      <c r="DK104" s="58"/>
      <c r="DL104" s="58"/>
      <c r="DM104" s="58"/>
      <c r="DN104" s="58"/>
      <c r="DO104" s="58"/>
      <c r="DP104" s="58"/>
      <c r="DQ104" s="58"/>
      <c r="DR104" s="58"/>
      <c r="DS104" s="58"/>
      <c r="DT104" s="58"/>
      <c r="DU104" s="58"/>
      <c r="DV104" s="58"/>
      <c r="DW104" s="58"/>
      <c r="DX104" s="58"/>
      <c r="DY104" s="58"/>
      <c r="DZ104" s="58"/>
      <c r="EA104" s="58"/>
      <c r="EB104" s="58"/>
      <c r="EC104" s="58"/>
      <c r="ED104" s="58"/>
      <c r="EE104" s="58"/>
      <c r="EF104" s="58"/>
      <c r="EG104" s="58"/>
      <c r="EH104" s="58"/>
      <c r="EI104" s="58"/>
      <c r="EJ104" s="58"/>
      <c r="EK104" s="58"/>
      <c r="EL104" s="58"/>
      <c r="EM104" s="58"/>
      <c r="EN104" s="58"/>
    </row>
    <row r="105" spans="1:144" outlineLevel="1" x14ac:dyDescent="0.2">
      <c r="AQ105" s="70" t="s">
        <v>206</v>
      </c>
      <c r="AR105" s="58">
        <v>0.05</v>
      </c>
      <c r="AS105" s="58">
        <v>0.1</v>
      </c>
      <c r="AT105" s="58">
        <v>0.15000000000000002</v>
      </c>
      <c r="AU105" s="58">
        <v>0.2</v>
      </c>
      <c r="AV105" s="58">
        <v>0.25</v>
      </c>
      <c r="AW105" s="58">
        <v>0.3</v>
      </c>
      <c r="AX105" s="58">
        <v>0.35</v>
      </c>
      <c r="AY105" s="58">
        <v>0.39999999999999997</v>
      </c>
      <c r="AZ105" s="58">
        <v>0.44999999999999996</v>
      </c>
      <c r="BA105" s="58">
        <v>0.49999999999999994</v>
      </c>
      <c r="BB105" s="58">
        <v>0.54999999999999993</v>
      </c>
      <c r="BC105" s="58">
        <v>0.6</v>
      </c>
      <c r="BD105" s="58">
        <v>0.65</v>
      </c>
      <c r="BE105" s="58">
        <v>0.70000000000000007</v>
      </c>
      <c r="BF105" s="58">
        <v>0.75000000000000011</v>
      </c>
      <c r="BG105" s="58">
        <v>0.80000000000000016</v>
      </c>
      <c r="BH105" s="58">
        <v>0.8500000000000002</v>
      </c>
      <c r="BI105" s="58">
        <v>0.90000000000000024</v>
      </c>
      <c r="BJ105" s="58">
        <v>0.95000000000000029</v>
      </c>
      <c r="BK105" s="58">
        <v>1.0000000000000002</v>
      </c>
      <c r="BL105" s="58"/>
      <c r="BM105" s="58"/>
      <c r="BN105" s="58"/>
      <c r="BO105" s="58"/>
      <c r="BP105" s="58"/>
      <c r="BQ105" s="58"/>
      <c r="BR105" s="58"/>
      <c r="BS105" s="58"/>
      <c r="BT105" s="58"/>
      <c r="BU105" s="58"/>
      <c r="BV105" s="58"/>
      <c r="BW105" s="58"/>
      <c r="BX105" s="58"/>
      <c r="BY105" s="58"/>
      <c r="BZ105" s="58"/>
      <c r="CA105" s="58"/>
      <c r="CB105" s="58"/>
      <c r="CC105" s="58"/>
      <c r="CD105" s="58"/>
      <c r="CE105" s="58"/>
      <c r="CF105" s="58"/>
      <c r="CG105" s="58"/>
      <c r="CH105" s="58"/>
      <c r="CI105" s="58"/>
      <c r="CJ105" s="58"/>
      <c r="CK105" s="58"/>
      <c r="CL105" s="58"/>
      <c r="CM105" s="58"/>
      <c r="CN105" s="58"/>
      <c r="CO105" s="58"/>
      <c r="CP105" s="58"/>
      <c r="CQ105" s="58"/>
      <c r="CR105" s="58"/>
      <c r="CS105" s="58"/>
      <c r="CT105" s="58"/>
      <c r="CU105" s="58"/>
      <c r="CV105" s="58"/>
      <c r="CW105" s="58"/>
      <c r="CX105" s="58"/>
      <c r="CY105" s="58"/>
      <c r="CZ105" s="58"/>
      <c r="DA105" s="58"/>
      <c r="DB105" s="58"/>
      <c r="DC105" s="58"/>
      <c r="DD105" s="58"/>
      <c r="DE105" s="58"/>
      <c r="DF105" s="58"/>
      <c r="DG105" s="58"/>
      <c r="DH105" s="58"/>
      <c r="DI105" s="58"/>
      <c r="DJ105" s="58"/>
      <c r="DK105" s="58"/>
      <c r="DL105" s="58"/>
      <c r="DM105" s="58"/>
      <c r="DN105" s="58"/>
      <c r="DO105" s="58"/>
      <c r="DP105" s="58"/>
      <c r="DQ105" s="58"/>
      <c r="DR105" s="58"/>
      <c r="DS105" s="58"/>
      <c r="DT105" s="58"/>
      <c r="DU105" s="58"/>
      <c r="DV105" s="58"/>
      <c r="DW105" s="58"/>
      <c r="DX105" s="58"/>
      <c r="DY105" s="58"/>
      <c r="DZ105" s="58"/>
      <c r="EA105" s="58"/>
      <c r="EB105" s="58"/>
      <c r="EC105" s="58"/>
      <c r="ED105" s="58"/>
      <c r="EE105" s="58"/>
      <c r="EF105" s="58"/>
      <c r="EG105" s="58"/>
      <c r="EH105" s="58"/>
      <c r="EI105" s="58"/>
      <c r="EJ105" s="58"/>
      <c r="EK105" s="58"/>
      <c r="EL105" s="58"/>
      <c r="EM105" s="58"/>
      <c r="EN105" s="58"/>
    </row>
    <row r="106" spans="1:144" outlineLevel="1" x14ac:dyDescent="0.2">
      <c r="AQ106" s="70" t="s">
        <v>204</v>
      </c>
      <c r="AR106" s="58">
        <v>2</v>
      </c>
      <c r="AS106" s="58">
        <v>0</v>
      </c>
      <c r="AT106" s="58">
        <v>0</v>
      </c>
      <c r="AU106" s="58">
        <v>0</v>
      </c>
      <c r="AV106" s="58">
        <v>1</v>
      </c>
      <c r="AW106" s="58">
        <v>1</v>
      </c>
      <c r="AX106" s="58">
        <v>1</v>
      </c>
      <c r="AY106" s="58">
        <v>0</v>
      </c>
      <c r="AZ106" s="58">
        <v>0</v>
      </c>
      <c r="BA106" s="58">
        <v>0</v>
      </c>
      <c r="BB106" s="58">
        <v>0</v>
      </c>
      <c r="BC106" s="58">
        <v>2</v>
      </c>
      <c r="BD106" s="58">
        <v>2</v>
      </c>
      <c r="BE106" s="58">
        <v>1</v>
      </c>
      <c r="BF106" s="58">
        <v>0</v>
      </c>
      <c r="BG106" s="58">
        <v>0</v>
      </c>
      <c r="BH106" s="58">
        <v>0</v>
      </c>
      <c r="BI106" s="58">
        <v>2</v>
      </c>
      <c r="BJ106" s="58">
        <v>2</v>
      </c>
      <c r="BK106" s="58">
        <v>11</v>
      </c>
      <c r="BL106" s="58"/>
      <c r="BM106" s="58"/>
      <c r="BN106" s="58"/>
      <c r="BO106" s="58"/>
      <c r="BP106" s="58"/>
      <c r="BQ106" s="58"/>
      <c r="BR106" s="58"/>
      <c r="BS106" s="58"/>
      <c r="BT106" s="58"/>
      <c r="BU106" s="58"/>
      <c r="BV106" s="58"/>
      <c r="BW106" s="58"/>
      <c r="BX106" s="58"/>
      <c r="BY106" s="58"/>
      <c r="BZ106" s="58"/>
      <c r="CA106" s="58"/>
      <c r="CB106" s="58"/>
      <c r="CC106" s="58"/>
      <c r="CD106" s="58"/>
      <c r="CE106" s="58"/>
      <c r="CF106" s="58"/>
      <c r="CG106" s="58"/>
      <c r="CH106" s="58"/>
      <c r="CI106" s="58"/>
      <c r="CJ106" s="58"/>
      <c r="CK106" s="58"/>
      <c r="CL106" s="58"/>
      <c r="CM106" s="58"/>
      <c r="CN106" s="58"/>
      <c r="CO106" s="58"/>
      <c r="CP106" s="58"/>
      <c r="CQ106" s="58"/>
      <c r="CR106" s="58"/>
      <c r="CS106" s="58"/>
      <c r="CT106" s="58"/>
      <c r="CU106" s="58"/>
      <c r="CV106" s="58"/>
      <c r="CW106" s="58"/>
      <c r="CX106" s="58"/>
      <c r="CY106" s="58"/>
      <c r="CZ106" s="58"/>
      <c r="DA106" s="58"/>
      <c r="DB106" s="58"/>
      <c r="DC106" s="58"/>
      <c r="DD106" s="58"/>
      <c r="DE106" s="58"/>
      <c r="DF106" s="58"/>
      <c r="DG106" s="58"/>
      <c r="DH106" s="58"/>
      <c r="DI106" s="58"/>
      <c r="DJ106" s="58"/>
      <c r="DK106" s="58"/>
      <c r="DL106" s="58"/>
      <c r="DM106" s="58"/>
      <c r="DN106" s="58"/>
      <c r="DO106" s="58"/>
      <c r="DP106" s="58"/>
      <c r="DQ106" s="58"/>
      <c r="DR106" s="58"/>
      <c r="DS106" s="58"/>
      <c r="DT106" s="58"/>
      <c r="DU106" s="58"/>
      <c r="DV106" s="58"/>
      <c r="DW106" s="58"/>
      <c r="DX106" s="58"/>
      <c r="DY106" s="58"/>
      <c r="DZ106" s="58"/>
      <c r="EA106" s="58"/>
      <c r="EB106" s="58"/>
      <c r="EC106" s="58"/>
      <c r="ED106" s="58"/>
      <c r="EE106" s="58"/>
      <c r="EF106" s="58"/>
      <c r="EG106" s="58"/>
      <c r="EH106" s="58"/>
      <c r="EI106" s="58"/>
      <c r="EJ106" s="58"/>
      <c r="EK106" s="58"/>
      <c r="EL106" s="58"/>
      <c r="EM106" s="58"/>
      <c r="EN106" s="58"/>
    </row>
    <row r="107" spans="1:144" outlineLevel="1" x14ac:dyDescent="0.2">
      <c r="AQ107" s="70" t="s">
        <v>205</v>
      </c>
      <c r="AR107" s="58">
        <v>-295</v>
      </c>
      <c r="AS107" s="58">
        <v>-7</v>
      </c>
      <c r="AT107" s="58">
        <v>-5</v>
      </c>
      <c r="AU107" s="58">
        <v>-3</v>
      </c>
      <c r="AV107" s="58">
        <v>-3</v>
      </c>
      <c r="AW107" s="58">
        <v>-3</v>
      </c>
      <c r="AX107" s="58">
        <v>-1</v>
      </c>
      <c r="AY107" s="58">
        <v>-1</v>
      </c>
      <c r="AZ107" s="58">
        <v>0</v>
      </c>
      <c r="BA107" s="58">
        <v>0</v>
      </c>
      <c r="BB107" s="58">
        <v>-1</v>
      </c>
      <c r="BC107" s="58">
        <v>0</v>
      </c>
      <c r="BD107" s="58">
        <v>-1</v>
      </c>
      <c r="BE107" s="58">
        <v>0</v>
      </c>
      <c r="BF107" s="58">
        <v>-1</v>
      </c>
      <c r="BG107" s="58">
        <v>0</v>
      </c>
      <c r="BH107" s="58">
        <v>0</v>
      </c>
      <c r="BI107" s="58">
        <v>0</v>
      </c>
      <c r="BJ107" s="58">
        <v>0</v>
      </c>
      <c r="BK107" s="58">
        <v>0</v>
      </c>
      <c r="BL107" s="58"/>
      <c r="BM107" s="58"/>
      <c r="BN107" s="58"/>
      <c r="BO107" s="58"/>
      <c r="BP107" s="58"/>
      <c r="BQ107" s="58"/>
      <c r="BR107" s="58"/>
      <c r="BS107" s="58"/>
      <c r="BT107" s="58"/>
      <c r="BU107" s="58"/>
      <c r="BV107" s="58"/>
      <c r="BW107" s="58"/>
      <c r="BX107" s="58"/>
      <c r="BY107" s="58"/>
      <c r="BZ107" s="58"/>
      <c r="CA107" s="58"/>
      <c r="CB107" s="58"/>
      <c r="CC107" s="58"/>
      <c r="CD107" s="58"/>
      <c r="CE107" s="58"/>
      <c r="CF107" s="58"/>
      <c r="CG107" s="58"/>
      <c r="CH107" s="58"/>
      <c r="CI107" s="58"/>
      <c r="CJ107" s="58"/>
      <c r="CK107" s="58"/>
      <c r="CL107" s="58"/>
      <c r="CM107" s="58"/>
      <c r="CN107" s="58"/>
      <c r="CO107" s="58"/>
      <c r="CP107" s="58"/>
      <c r="CQ107" s="58"/>
      <c r="CR107" s="58"/>
      <c r="CS107" s="58"/>
      <c r="CT107" s="58"/>
      <c r="CU107" s="58"/>
      <c r="CV107" s="58"/>
      <c r="CW107" s="58"/>
      <c r="CX107" s="58"/>
      <c r="CY107" s="58"/>
      <c r="CZ107" s="58"/>
      <c r="DA107" s="58"/>
      <c r="DB107" s="58"/>
      <c r="DC107" s="58"/>
      <c r="DD107" s="58"/>
      <c r="DE107" s="58"/>
      <c r="DF107" s="58"/>
      <c r="DG107" s="58"/>
      <c r="DH107" s="58"/>
      <c r="DI107" s="58"/>
      <c r="DJ107" s="58"/>
      <c r="DK107" s="58"/>
      <c r="DL107" s="58"/>
      <c r="DM107" s="58"/>
      <c r="DN107" s="58"/>
      <c r="DO107" s="58"/>
      <c r="DP107" s="58"/>
      <c r="DQ107" s="58"/>
      <c r="DR107" s="58"/>
      <c r="DS107" s="58"/>
      <c r="DT107" s="58"/>
      <c r="DU107" s="58"/>
      <c r="DV107" s="58"/>
      <c r="DW107" s="58"/>
      <c r="DX107" s="58"/>
      <c r="DY107" s="58"/>
      <c r="DZ107" s="58"/>
      <c r="EA107" s="58"/>
      <c r="EB107" s="58"/>
      <c r="EC107" s="58"/>
      <c r="ED107" s="58"/>
      <c r="EE107" s="58"/>
      <c r="EF107" s="58"/>
      <c r="EG107" s="58"/>
      <c r="EH107" s="58"/>
      <c r="EI107" s="58"/>
      <c r="EJ107" s="58"/>
      <c r="EK107" s="58"/>
      <c r="EL107" s="58"/>
      <c r="EM107" s="58"/>
      <c r="EN107" s="58"/>
    </row>
    <row r="108" spans="1:144" outlineLevel="1" x14ac:dyDescent="0.2">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c r="CB108" s="58"/>
      <c r="CC108" s="58"/>
      <c r="CD108" s="58"/>
      <c r="CE108" s="58"/>
      <c r="CF108" s="58"/>
      <c r="CG108" s="58"/>
      <c r="CH108" s="58"/>
      <c r="CI108" s="58"/>
      <c r="CJ108" s="58"/>
      <c r="CK108" s="58"/>
      <c r="CL108" s="58"/>
      <c r="CM108" s="58"/>
      <c r="CN108" s="58"/>
      <c r="CO108" s="58"/>
      <c r="CP108" s="58"/>
      <c r="CQ108" s="58"/>
      <c r="CR108" s="58"/>
      <c r="CS108" s="58"/>
      <c r="CT108" s="58"/>
      <c r="CU108" s="58"/>
      <c r="CV108" s="58"/>
      <c r="CW108" s="58"/>
      <c r="CX108" s="58"/>
      <c r="CY108" s="58"/>
      <c r="CZ108" s="58"/>
      <c r="DA108" s="58"/>
      <c r="DB108" s="58"/>
      <c r="DC108" s="58"/>
      <c r="DD108" s="58"/>
      <c r="DE108" s="58"/>
      <c r="DF108" s="58"/>
      <c r="DG108" s="58"/>
      <c r="DH108" s="58"/>
      <c r="DI108" s="58"/>
      <c r="DJ108" s="58"/>
      <c r="DK108" s="58"/>
      <c r="DL108" s="58"/>
      <c r="DM108" s="58"/>
      <c r="DN108" s="58"/>
      <c r="DO108" s="58"/>
      <c r="DP108" s="58"/>
      <c r="DQ108" s="58"/>
      <c r="DR108" s="58"/>
      <c r="DS108" s="58"/>
      <c r="DT108" s="58"/>
      <c r="DU108" s="58"/>
      <c r="DV108" s="58"/>
      <c r="DW108" s="58"/>
      <c r="DX108" s="58"/>
      <c r="DY108" s="58"/>
      <c r="DZ108" s="58"/>
      <c r="EA108" s="58"/>
      <c r="EB108" s="58"/>
      <c r="EC108" s="58"/>
      <c r="ED108" s="58"/>
      <c r="EE108" s="58"/>
      <c r="EF108" s="58"/>
      <c r="EG108" s="58"/>
      <c r="EH108" s="58"/>
      <c r="EI108" s="58"/>
      <c r="EJ108" s="58"/>
      <c r="EK108" s="58"/>
      <c r="EL108" s="58"/>
      <c r="EM108" s="58"/>
      <c r="EN108" s="58"/>
    </row>
    <row r="109" spans="1:144" outlineLevel="1" x14ac:dyDescent="0.2">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c r="CB109" s="58"/>
      <c r="CC109" s="58"/>
      <c r="CD109" s="58"/>
      <c r="CE109" s="58"/>
      <c r="CF109" s="58"/>
      <c r="CG109" s="58"/>
      <c r="CH109" s="58"/>
      <c r="CI109" s="58"/>
      <c r="CJ109" s="58"/>
      <c r="CK109" s="58"/>
      <c r="CL109" s="58"/>
      <c r="CM109" s="58"/>
      <c r="CN109" s="58"/>
      <c r="CO109" s="58"/>
      <c r="CP109" s="58"/>
      <c r="CQ109" s="58"/>
      <c r="CR109" s="58"/>
      <c r="CS109" s="58"/>
      <c r="CT109" s="58"/>
      <c r="CU109" s="58"/>
      <c r="CV109" s="58"/>
      <c r="CW109" s="58"/>
      <c r="CX109" s="58"/>
      <c r="CY109" s="58"/>
      <c r="CZ109" s="58"/>
      <c r="DA109" s="58"/>
      <c r="DB109" s="58"/>
      <c r="DC109" s="58"/>
      <c r="DD109" s="58"/>
      <c r="DE109" s="58"/>
      <c r="DF109" s="58"/>
      <c r="DG109" s="58"/>
      <c r="DH109" s="58"/>
      <c r="DI109" s="58"/>
      <c r="DJ109" s="58"/>
      <c r="DK109" s="58"/>
      <c r="DL109" s="58"/>
      <c r="DM109" s="58"/>
      <c r="DN109" s="58"/>
      <c r="DO109" s="58"/>
      <c r="DP109" s="58"/>
      <c r="DQ109" s="58"/>
      <c r="DR109" s="58"/>
      <c r="DS109" s="58"/>
      <c r="DT109" s="58"/>
      <c r="DU109" s="58"/>
      <c r="DV109" s="58"/>
      <c r="DW109" s="58"/>
      <c r="DX109" s="58"/>
      <c r="DY109" s="58"/>
      <c r="DZ109" s="58"/>
      <c r="EA109" s="58"/>
      <c r="EB109" s="58"/>
      <c r="EC109" s="58"/>
      <c r="ED109" s="58"/>
      <c r="EE109" s="58"/>
      <c r="EF109" s="58"/>
      <c r="EG109" s="58"/>
      <c r="EH109" s="58"/>
      <c r="EI109" s="58"/>
      <c r="EJ109" s="58"/>
      <c r="EK109" s="58"/>
      <c r="EL109" s="58"/>
      <c r="EM109" s="58"/>
      <c r="EN109" s="58"/>
    </row>
    <row r="110" spans="1:144" outlineLevel="1" x14ac:dyDescent="0.2">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c r="CO110" s="58"/>
      <c r="CP110" s="58"/>
      <c r="CQ110" s="58"/>
      <c r="CR110" s="58"/>
      <c r="CS110" s="58"/>
      <c r="CT110" s="58"/>
      <c r="CU110" s="58"/>
      <c r="CV110" s="58"/>
      <c r="CW110" s="58"/>
      <c r="CX110" s="58"/>
      <c r="CY110" s="58"/>
      <c r="CZ110" s="58"/>
      <c r="DA110" s="58"/>
      <c r="DB110" s="58"/>
      <c r="DC110" s="58"/>
      <c r="DD110" s="58"/>
      <c r="DE110" s="58"/>
      <c r="DF110" s="58"/>
      <c r="DG110" s="58"/>
      <c r="DH110" s="58"/>
      <c r="DI110" s="58"/>
      <c r="DJ110" s="58"/>
      <c r="DK110" s="58"/>
      <c r="DL110" s="58"/>
      <c r="DM110" s="58"/>
      <c r="DN110" s="58"/>
      <c r="DO110" s="58"/>
      <c r="DP110" s="58"/>
      <c r="DQ110" s="58"/>
      <c r="DR110" s="58"/>
      <c r="DS110" s="58"/>
      <c r="DT110" s="58"/>
      <c r="DU110" s="58"/>
      <c r="DV110" s="58"/>
      <c r="DW110" s="58"/>
      <c r="DX110" s="58"/>
      <c r="DY110" s="58"/>
      <c r="DZ110" s="58"/>
      <c r="EA110" s="58"/>
      <c r="EB110" s="58"/>
      <c r="EC110" s="58"/>
      <c r="ED110" s="58"/>
      <c r="EE110" s="58"/>
      <c r="EF110" s="58"/>
      <c r="EG110" s="58"/>
      <c r="EH110" s="58"/>
      <c r="EI110" s="58"/>
      <c r="EJ110" s="58"/>
      <c r="EK110" s="58"/>
      <c r="EL110" s="58"/>
      <c r="EM110" s="58"/>
      <c r="EN110" s="58"/>
    </row>
    <row r="111" spans="1:144" outlineLevel="1" x14ac:dyDescent="0.2">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58"/>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c r="EF111" s="58"/>
      <c r="EG111" s="58"/>
      <c r="EH111" s="58"/>
      <c r="EI111" s="58"/>
      <c r="EJ111" s="58"/>
      <c r="EK111" s="58"/>
      <c r="EL111" s="58"/>
      <c r="EM111" s="58"/>
      <c r="EN111" s="58"/>
    </row>
    <row r="112" spans="1:144" outlineLevel="1" x14ac:dyDescent="0.2">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c r="CC112" s="58"/>
      <c r="CD112" s="58"/>
      <c r="CE112" s="58"/>
      <c r="CF112" s="58"/>
      <c r="CG112" s="58"/>
      <c r="CH112" s="58"/>
      <c r="CI112" s="58"/>
      <c r="CJ112" s="58"/>
      <c r="CK112" s="58"/>
      <c r="CL112" s="58"/>
      <c r="CM112" s="58"/>
      <c r="CN112" s="58"/>
      <c r="CO112" s="58"/>
      <c r="CP112" s="58"/>
      <c r="CQ112" s="58"/>
      <c r="CR112" s="58"/>
      <c r="CS112" s="58"/>
      <c r="CT112" s="58"/>
      <c r="CU112" s="58"/>
      <c r="CV112" s="58"/>
      <c r="CW112" s="58"/>
      <c r="CX112" s="58"/>
      <c r="CY112" s="58"/>
      <c r="CZ112" s="58"/>
      <c r="DA112" s="58"/>
      <c r="DB112" s="58"/>
      <c r="DC112" s="58"/>
      <c r="DD112" s="58"/>
      <c r="DE112" s="58"/>
      <c r="DF112" s="58"/>
      <c r="DG112" s="58"/>
      <c r="DH112" s="58"/>
      <c r="DI112" s="58"/>
      <c r="DJ112" s="58"/>
      <c r="DK112" s="58"/>
      <c r="DL112" s="58"/>
      <c r="DM112" s="58"/>
      <c r="DN112" s="58"/>
      <c r="DO112" s="58"/>
      <c r="DP112" s="58"/>
      <c r="DQ112" s="58"/>
      <c r="DR112" s="58"/>
      <c r="DS112" s="58"/>
      <c r="DT112" s="58"/>
      <c r="DU112" s="58"/>
      <c r="DV112" s="58"/>
      <c r="DW112" s="58"/>
      <c r="DX112" s="58"/>
      <c r="DY112" s="58"/>
      <c r="DZ112" s="58"/>
      <c r="EA112" s="58"/>
      <c r="EB112" s="58"/>
      <c r="EC112" s="58"/>
      <c r="ED112" s="58"/>
      <c r="EE112" s="58"/>
      <c r="EF112" s="58"/>
      <c r="EG112" s="58"/>
      <c r="EH112" s="58"/>
      <c r="EI112" s="58"/>
      <c r="EJ112" s="58"/>
      <c r="EK112" s="58"/>
      <c r="EL112" s="58"/>
      <c r="EM112" s="58"/>
      <c r="EN112" s="58"/>
    </row>
    <row r="113" spans="1:144" outlineLevel="1" x14ac:dyDescent="0.2">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c r="CB113" s="58"/>
      <c r="CC113" s="58"/>
      <c r="CD113" s="58"/>
      <c r="CE113" s="58"/>
      <c r="CF113" s="58"/>
      <c r="CG113" s="58"/>
      <c r="CH113" s="58"/>
      <c r="CI113" s="58"/>
      <c r="CJ113" s="58"/>
      <c r="CK113" s="58"/>
      <c r="CL113" s="58"/>
      <c r="CM113" s="58"/>
      <c r="CN113" s="58"/>
      <c r="CO113" s="58"/>
      <c r="CP113" s="58"/>
      <c r="CQ113" s="58"/>
      <c r="CR113" s="58"/>
      <c r="CS113" s="58"/>
      <c r="CT113" s="58"/>
      <c r="CU113" s="58"/>
      <c r="CV113" s="58"/>
      <c r="CW113" s="58"/>
      <c r="CX113" s="58"/>
      <c r="CY113" s="58"/>
      <c r="CZ113" s="58"/>
      <c r="DA113" s="58"/>
      <c r="DB113" s="58"/>
      <c r="DC113" s="58"/>
      <c r="DD113" s="58"/>
      <c r="DE113" s="58"/>
      <c r="DF113" s="58"/>
      <c r="DG113" s="58"/>
      <c r="DH113" s="58"/>
      <c r="DI113" s="58"/>
      <c r="DJ113" s="58"/>
      <c r="DK113" s="58"/>
      <c r="DL113" s="58"/>
      <c r="DM113" s="58"/>
      <c r="DN113" s="58"/>
      <c r="DO113" s="58"/>
      <c r="DP113" s="58"/>
      <c r="DQ113" s="58"/>
      <c r="DR113" s="58"/>
      <c r="DS113" s="58"/>
      <c r="DT113" s="58"/>
      <c r="DU113" s="58"/>
      <c r="DV113" s="58"/>
      <c r="DW113" s="58"/>
      <c r="DX113" s="58"/>
      <c r="DY113" s="58"/>
      <c r="DZ113" s="58"/>
      <c r="EA113" s="58"/>
      <c r="EB113" s="58"/>
      <c r="EC113" s="58"/>
      <c r="ED113" s="58"/>
      <c r="EE113" s="58"/>
      <c r="EF113" s="58"/>
      <c r="EG113" s="58"/>
      <c r="EH113" s="58"/>
      <c r="EI113" s="58"/>
      <c r="EJ113" s="58"/>
      <c r="EK113" s="58"/>
      <c r="EL113" s="58"/>
      <c r="EM113" s="58"/>
      <c r="EN113" s="58"/>
    </row>
    <row r="114" spans="1:144" outlineLevel="1" x14ac:dyDescent="0.2">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c r="CB114" s="58"/>
      <c r="CC114" s="58"/>
      <c r="CD114" s="58"/>
      <c r="CE114" s="58"/>
      <c r="CF114" s="58"/>
      <c r="CG114" s="58"/>
      <c r="CH114" s="58"/>
      <c r="CI114" s="58"/>
      <c r="CJ114" s="58"/>
      <c r="CK114" s="58"/>
      <c r="CL114" s="58"/>
      <c r="CM114" s="58"/>
      <c r="CN114" s="58"/>
      <c r="CO114" s="58"/>
      <c r="CP114" s="58"/>
      <c r="CQ114" s="58"/>
      <c r="CR114" s="58"/>
      <c r="CS114" s="58"/>
      <c r="CT114" s="58"/>
      <c r="CU114" s="58"/>
      <c r="CV114" s="58"/>
      <c r="CW114" s="58"/>
      <c r="CX114" s="58"/>
      <c r="CY114" s="58"/>
      <c r="CZ114" s="58"/>
      <c r="DA114" s="58"/>
      <c r="DB114" s="58"/>
      <c r="DC114" s="58"/>
      <c r="DD114" s="58"/>
      <c r="DE114" s="58"/>
      <c r="DF114" s="58"/>
      <c r="DG114" s="58"/>
      <c r="DH114" s="58"/>
      <c r="DI114" s="58"/>
      <c r="DJ114" s="58"/>
      <c r="DK114" s="58"/>
      <c r="DL114" s="58"/>
      <c r="DM114" s="58"/>
      <c r="DN114" s="58"/>
      <c r="DO114" s="58"/>
      <c r="DP114" s="58"/>
      <c r="DQ114" s="58"/>
      <c r="DR114" s="58"/>
      <c r="DS114" s="58"/>
      <c r="DT114" s="58"/>
      <c r="DU114" s="58"/>
      <c r="DV114" s="58"/>
      <c r="DW114" s="58"/>
      <c r="DX114" s="58"/>
      <c r="DY114" s="58"/>
      <c r="DZ114" s="58"/>
      <c r="EA114" s="58"/>
      <c r="EB114" s="58"/>
      <c r="EC114" s="58"/>
      <c r="ED114" s="58"/>
      <c r="EE114" s="58"/>
      <c r="EF114" s="58"/>
      <c r="EG114" s="58"/>
      <c r="EH114" s="58"/>
      <c r="EI114" s="58"/>
      <c r="EJ114" s="58"/>
      <c r="EK114" s="58"/>
      <c r="EL114" s="58"/>
      <c r="EM114" s="58"/>
      <c r="EN114" s="58"/>
    </row>
    <row r="115" spans="1:144" outlineLevel="1" x14ac:dyDescent="0.2">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c r="CB115" s="58"/>
      <c r="CC115" s="58"/>
      <c r="CD115" s="58"/>
      <c r="CE115" s="58"/>
      <c r="CF115" s="58"/>
      <c r="CG115" s="58"/>
      <c r="CH115" s="58"/>
      <c r="CI115" s="58"/>
      <c r="CJ115" s="58"/>
      <c r="CK115" s="58"/>
      <c r="CL115" s="58"/>
      <c r="CM115" s="58"/>
      <c r="CN115" s="58"/>
      <c r="CO115" s="58"/>
      <c r="CP115" s="58"/>
      <c r="CQ115" s="58"/>
      <c r="CR115" s="58"/>
      <c r="CS115" s="58"/>
      <c r="CT115" s="58"/>
      <c r="CU115" s="58"/>
      <c r="CV115" s="58"/>
      <c r="CW115" s="58"/>
      <c r="CX115" s="58"/>
      <c r="CY115" s="58"/>
      <c r="CZ115" s="58"/>
      <c r="DA115" s="58"/>
      <c r="DB115" s="58"/>
      <c r="DC115" s="58"/>
      <c r="DD115" s="58"/>
      <c r="DE115" s="58"/>
      <c r="DF115" s="58"/>
      <c r="DG115" s="58"/>
      <c r="DH115" s="58"/>
      <c r="DI115" s="58"/>
      <c r="DJ115" s="58"/>
      <c r="DK115" s="58"/>
      <c r="DL115" s="58"/>
      <c r="DM115" s="58"/>
      <c r="DN115" s="58"/>
      <c r="DO115" s="58"/>
      <c r="DP115" s="58"/>
      <c r="DQ115" s="58"/>
      <c r="DR115" s="58"/>
      <c r="DS115" s="58"/>
      <c r="DT115" s="58"/>
      <c r="DU115" s="58"/>
      <c r="DV115" s="58"/>
      <c r="DW115" s="58"/>
      <c r="DX115" s="58"/>
      <c r="DY115" s="58"/>
      <c r="DZ115" s="58"/>
      <c r="EA115" s="58"/>
      <c r="EB115" s="58"/>
      <c r="EC115" s="58"/>
      <c r="ED115" s="58"/>
      <c r="EE115" s="58"/>
      <c r="EF115" s="58"/>
      <c r="EG115" s="58"/>
      <c r="EH115" s="58"/>
      <c r="EI115" s="58"/>
      <c r="EJ115" s="58"/>
      <c r="EK115" s="58"/>
      <c r="EL115" s="58"/>
      <c r="EM115" s="58"/>
      <c r="EN115" s="58"/>
    </row>
    <row r="116" spans="1:144" outlineLevel="1" x14ac:dyDescent="0.2">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c r="CJ116" s="58"/>
      <c r="CK116" s="58"/>
      <c r="CL116" s="58"/>
      <c r="CM116" s="58"/>
      <c r="CN116" s="58"/>
      <c r="CO116" s="58"/>
      <c r="CP116" s="58"/>
      <c r="CQ116" s="58"/>
      <c r="CR116" s="58"/>
      <c r="CS116" s="58"/>
      <c r="CT116" s="58"/>
      <c r="CU116" s="58"/>
      <c r="CV116" s="58"/>
      <c r="CW116" s="58"/>
      <c r="CX116" s="58"/>
      <c r="CY116" s="58"/>
      <c r="CZ116" s="58"/>
      <c r="DA116" s="58"/>
      <c r="DB116" s="58"/>
      <c r="DC116" s="58"/>
      <c r="DD116" s="58"/>
      <c r="DE116" s="58"/>
      <c r="DF116" s="58"/>
      <c r="DG116" s="58"/>
      <c r="DH116" s="58"/>
      <c r="DI116" s="58"/>
      <c r="DJ116" s="58"/>
      <c r="DK116" s="58"/>
      <c r="DL116" s="58"/>
      <c r="DM116" s="58"/>
      <c r="DN116" s="58"/>
      <c r="DO116" s="58"/>
      <c r="DP116" s="58"/>
      <c r="DQ116" s="58"/>
      <c r="DR116" s="58"/>
      <c r="DS116" s="58"/>
      <c r="DT116" s="58"/>
      <c r="DU116" s="58"/>
      <c r="DV116" s="58"/>
      <c r="DW116" s="58"/>
      <c r="DX116" s="58"/>
      <c r="DY116" s="58"/>
      <c r="DZ116" s="58"/>
      <c r="EA116" s="58"/>
      <c r="EB116" s="58"/>
      <c r="EC116" s="58"/>
      <c r="ED116" s="58"/>
      <c r="EE116" s="58"/>
      <c r="EF116" s="58"/>
      <c r="EG116" s="58"/>
      <c r="EH116" s="58"/>
      <c r="EI116" s="58"/>
      <c r="EJ116" s="58"/>
      <c r="EK116" s="58"/>
      <c r="EL116" s="58"/>
      <c r="EM116" s="58"/>
      <c r="EN116" s="58"/>
    </row>
    <row r="117" spans="1:144" outlineLevel="1" x14ac:dyDescent="0.2">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c r="CB117" s="58"/>
      <c r="CC117" s="58"/>
      <c r="CD117" s="58"/>
      <c r="CE117" s="58"/>
      <c r="CF117" s="58"/>
      <c r="CG117" s="58"/>
      <c r="CH117" s="58"/>
      <c r="CI117" s="58"/>
      <c r="CJ117" s="58"/>
      <c r="CK117" s="58"/>
      <c r="CL117" s="58"/>
      <c r="CM117" s="58"/>
      <c r="CN117" s="58"/>
      <c r="CO117" s="58"/>
      <c r="CP117" s="58"/>
      <c r="CQ117" s="58"/>
      <c r="CR117" s="58"/>
      <c r="CS117" s="58"/>
      <c r="CT117" s="58"/>
      <c r="CU117" s="58"/>
      <c r="CV117" s="58"/>
      <c r="CW117" s="58"/>
      <c r="CX117" s="58"/>
      <c r="CY117" s="58"/>
      <c r="CZ117" s="58"/>
      <c r="DA117" s="58"/>
      <c r="DB117" s="58"/>
      <c r="DC117" s="58"/>
      <c r="DD117" s="58"/>
      <c r="DE117" s="58"/>
      <c r="DF117" s="58"/>
      <c r="DG117" s="58"/>
      <c r="DH117" s="58"/>
      <c r="DI117" s="58"/>
      <c r="DJ117" s="58"/>
      <c r="DK117" s="58"/>
      <c r="DL117" s="58"/>
      <c r="DM117" s="58"/>
      <c r="DN117" s="58"/>
      <c r="DO117" s="58"/>
      <c r="DP117" s="58"/>
      <c r="DQ117" s="58"/>
      <c r="DR117" s="58"/>
      <c r="DS117" s="58"/>
      <c r="DT117" s="58"/>
      <c r="DU117" s="58"/>
      <c r="DV117" s="58"/>
      <c r="DW117" s="58"/>
      <c r="DX117" s="58"/>
      <c r="DY117" s="58"/>
      <c r="DZ117" s="58"/>
      <c r="EA117" s="58"/>
      <c r="EB117" s="58"/>
      <c r="EC117" s="58"/>
      <c r="ED117" s="58"/>
      <c r="EE117" s="58"/>
      <c r="EF117" s="58"/>
      <c r="EG117" s="58"/>
      <c r="EH117" s="58"/>
      <c r="EI117" s="58"/>
      <c r="EJ117" s="58"/>
      <c r="EK117" s="58"/>
      <c r="EL117" s="58"/>
      <c r="EM117" s="58"/>
      <c r="EN117" s="58"/>
    </row>
    <row r="118" spans="1:144" outlineLevel="1" x14ac:dyDescent="0.2">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c r="CB118" s="58"/>
      <c r="CC118" s="58"/>
      <c r="CD118" s="58"/>
      <c r="CE118" s="58"/>
      <c r="CF118" s="58"/>
      <c r="CG118" s="58"/>
      <c r="CH118" s="58"/>
      <c r="CI118" s="58"/>
      <c r="CJ118" s="58"/>
      <c r="CK118" s="58"/>
      <c r="CL118" s="58"/>
      <c r="CM118" s="58"/>
      <c r="CN118" s="58"/>
      <c r="CO118" s="58"/>
      <c r="CP118" s="58"/>
      <c r="CQ118" s="58"/>
      <c r="CR118" s="58"/>
      <c r="CS118" s="58"/>
      <c r="CT118" s="58"/>
      <c r="CU118" s="58"/>
      <c r="CV118" s="58"/>
      <c r="CW118" s="58"/>
      <c r="CX118" s="58"/>
      <c r="CY118" s="58"/>
      <c r="CZ118" s="58"/>
      <c r="DA118" s="58"/>
      <c r="DB118" s="58"/>
      <c r="DC118" s="58"/>
      <c r="DD118" s="58"/>
      <c r="DE118" s="58"/>
      <c r="DF118" s="58"/>
      <c r="DG118" s="58"/>
      <c r="DH118" s="58"/>
      <c r="DI118" s="58"/>
      <c r="DJ118" s="58"/>
      <c r="DK118" s="58"/>
      <c r="DL118" s="58"/>
      <c r="DM118" s="58"/>
      <c r="DN118" s="58"/>
      <c r="DO118" s="58"/>
      <c r="DP118" s="58"/>
      <c r="DQ118" s="58"/>
      <c r="DR118" s="58"/>
      <c r="DS118" s="58"/>
      <c r="DT118" s="58"/>
      <c r="DU118" s="58"/>
      <c r="DV118" s="58"/>
      <c r="DW118" s="58"/>
      <c r="DX118" s="58"/>
      <c r="DY118" s="58"/>
      <c r="DZ118" s="58"/>
      <c r="EA118" s="58"/>
      <c r="EB118" s="58"/>
      <c r="EC118" s="58"/>
      <c r="ED118" s="58"/>
      <c r="EE118" s="58"/>
      <c r="EF118" s="58"/>
      <c r="EG118" s="58"/>
      <c r="EH118" s="58"/>
      <c r="EI118" s="58"/>
      <c r="EJ118" s="58"/>
      <c r="EK118" s="58"/>
      <c r="EL118" s="58"/>
      <c r="EM118" s="58"/>
      <c r="EN118" s="58"/>
    </row>
    <row r="119" spans="1:144" outlineLevel="1" x14ac:dyDescent="0.2">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c r="CB119" s="58"/>
      <c r="CC119" s="58"/>
      <c r="CD119" s="58"/>
      <c r="CE119" s="58"/>
      <c r="CF119" s="58"/>
      <c r="CG119" s="58"/>
      <c r="CH119" s="58"/>
      <c r="CI119" s="58"/>
      <c r="CJ119" s="58"/>
      <c r="CK119" s="58"/>
      <c r="CL119" s="58"/>
      <c r="CM119" s="58"/>
      <c r="CN119" s="58"/>
      <c r="CO119" s="58"/>
      <c r="CP119" s="58"/>
      <c r="CQ119" s="58"/>
      <c r="CR119" s="58"/>
      <c r="CS119" s="58"/>
      <c r="CT119" s="58"/>
      <c r="CU119" s="58"/>
      <c r="CV119" s="58"/>
      <c r="CW119" s="58"/>
      <c r="CX119" s="58"/>
      <c r="CY119" s="58"/>
      <c r="CZ119" s="58"/>
      <c r="DA119" s="58"/>
      <c r="DB119" s="58"/>
      <c r="DC119" s="58"/>
      <c r="DD119" s="58"/>
      <c r="DE119" s="58"/>
      <c r="DF119" s="58"/>
      <c r="DG119" s="58"/>
      <c r="DH119" s="58"/>
      <c r="DI119" s="58"/>
      <c r="DJ119" s="58"/>
      <c r="DK119" s="58"/>
      <c r="DL119" s="58"/>
      <c r="DM119" s="58"/>
      <c r="DN119" s="58"/>
      <c r="DO119" s="58"/>
      <c r="DP119" s="58"/>
      <c r="DQ119" s="58"/>
      <c r="DR119" s="58"/>
      <c r="DS119" s="58"/>
      <c r="DT119" s="58"/>
      <c r="DU119" s="58"/>
      <c r="DV119" s="58"/>
      <c r="DW119" s="58"/>
      <c r="DX119" s="58"/>
      <c r="DY119" s="58"/>
      <c r="DZ119" s="58"/>
      <c r="EA119" s="58"/>
      <c r="EB119" s="58"/>
      <c r="EC119" s="58"/>
      <c r="ED119" s="58"/>
      <c r="EE119" s="58"/>
      <c r="EF119" s="58"/>
      <c r="EG119" s="58"/>
      <c r="EH119" s="58"/>
      <c r="EI119" s="58"/>
      <c r="EJ119" s="58"/>
      <c r="EK119" s="58"/>
      <c r="EL119" s="58"/>
      <c r="EM119" s="58"/>
      <c r="EN119" s="58"/>
    </row>
    <row r="120" spans="1:144" outlineLevel="1" x14ac:dyDescent="0.2">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c r="CO120" s="58"/>
      <c r="CP120" s="58"/>
      <c r="CQ120" s="58"/>
      <c r="CR120" s="58"/>
      <c r="CS120" s="58"/>
      <c r="CT120" s="58"/>
      <c r="CU120" s="58"/>
      <c r="CV120" s="58"/>
      <c r="CW120" s="58"/>
      <c r="CX120" s="58"/>
      <c r="CY120" s="58"/>
      <c r="CZ120" s="58"/>
      <c r="DA120" s="58"/>
      <c r="DB120" s="58"/>
      <c r="DC120" s="58"/>
      <c r="DD120" s="58"/>
      <c r="DE120" s="58"/>
      <c r="DF120" s="58"/>
      <c r="DG120" s="58"/>
      <c r="DH120" s="58"/>
      <c r="DI120" s="58"/>
      <c r="DJ120" s="58"/>
      <c r="DK120" s="58"/>
      <c r="DL120" s="58"/>
      <c r="DM120" s="58"/>
      <c r="DN120" s="58"/>
      <c r="DO120" s="58"/>
      <c r="DP120" s="58"/>
      <c r="DQ120" s="58"/>
      <c r="DR120" s="58"/>
      <c r="DS120" s="58"/>
      <c r="DT120" s="58"/>
      <c r="DU120" s="58"/>
      <c r="DV120" s="58"/>
      <c r="DW120" s="58"/>
      <c r="DX120" s="58"/>
      <c r="DY120" s="58"/>
      <c r="DZ120" s="58"/>
      <c r="EA120" s="58"/>
      <c r="EB120" s="58"/>
      <c r="EC120" s="58"/>
      <c r="ED120" s="58"/>
      <c r="EE120" s="58"/>
      <c r="EF120" s="58"/>
      <c r="EG120" s="58"/>
      <c r="EH120" s="58"/>
      <c r="EI120" s="58"/>
      <c r="EJ120" s="58"/>
      <c r="EK120" s="58"/>
      <c r="EL120" s="58"/>
      <c r="EM120" s="58"/>
      <c r="EN120" s="58"/>
    </row>
    <row r="121" spans="1:144" x14ac:dyDescent="0.2">
      <c r="A121" s="74"/>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c r="CO121" s="58"/>
      <c r="CP121" s="58"/>
      <c r="CQ121" s="58"/>
      <c r="CR121" s="58"/>
      <c r="CS121" s="58"/>
      <c r="CT121" s="58"/>
      <c r="CU121" s="58"/>
      <c r="CV121" s="58"/>
      <c r="CW121" s="58"/>
      <c r="CX121" s="58"/>
      <c r="CY121" s="58"/>
      <c r="CZ121" s="58"/>
      <c r="DA121" s="58"/>
      <c r="DB121" s="58"/>
      <c r="DC121" s="58"/>
      <c r="DD121" s="58"/>
      <c r="DE121" s="58"/>
      <c r="DF121" s="58"/>
      <c r="DG121" s="58"/>
      <c r="DH121" s="58"/>
      <c r="DI121" s="58"/>
      <c r="DJ121" s="58"/>
      <c r="DK121" s="58"/>
      <c r="DL121" s="58"/>
      <c r="DM121" s="58"/>
      <c r="DN121" s="58"/>
      <c r="DO121" s="58"/>
      <c r="DP121" s="58"/>
      <c r="DQ121" s="58"/>
      <c r="DR121" s="58"/>
      <c r="DS121" s="58"/>
      <c r="DT121" s="58"/>
      <c r="DU121" s="58"/>
      <c r="DV121" s="58"/>
      <c r="DW121" s="58"/>
      <c r="DX121" s="58"/>
      <c r="DY121" s="58"/>
      <c r="DZ121" s="58"/>
      <c r="EA121" s="58"/>
      <c r="EB121" s="58"/>
      <c r="EC121" s="58"/>
      <c r="ED121" s="58"/>
      <c r="EE121" s="58"/>
      <c r="EF121" s="58"/>
      <c r="EG121" s="58"/>
      <c r="EH121" s="58"/>
      <c r="EI121" s="58"/>
      <c r="EJ121" s="58"/>
      <c r="EK121" s="58"/>
      <c r="EL121" s="58"/>
      <c r="EM121" s="58"/>
      <c r="EN121" s="58"/>
    </row>
    <row r="122" spans="1:144" x14ac:dyDescent="0.2">
      <c r="A122" s="11" t="s">
        <v>172</v>
      </c>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c r="CB122" s="58"/>
      <c r="CC122" s="58"/>
      <c r="CD122" s="58"/>
      <c r="CE122" s="58"/>
      <c r="CF122" s="58"/>
      <c r="CG122" s="58"/>
      <c r="CH122" s="58"/>
      <c r="CI122" s="58"/>
      <c r="CJ122" s="58"/>
      <c r="CK122" s="58"/>
      <c r="CL122" s="58"/>
      <c r="CM122" s="58"/>
      <c r="CN122" s="58"/>
      <c r="CO122" s="58"/>
      <c r="CP122" s="58"/>
      <c r="CQ122" s="58"/>
      <c r="CR122" s="58"/>
      <c r="CS122" s="58"/>
      <c r="CT122" s="58"/>
      <c r="CU122" s="58"/>
      <c r="CV122" s="58"/>
      <c r="CW122" s="58"/>
      <c r="CX122" s="58"/>
      <c r="CY122" s="58"/>
      <c r="CZ122" s="58"/>
      <c r="DA122" s="58"/>
      <c r="DB122" s="58"/>
      <c r="DC122" s="58"/>
      <c r="DD122" s="58"/>
      <c r="DE122" s="58"/>
      <c r="DF122" s="58"/>
      <c r="DG122" s="58"/>
      <c r="DH122" s="58"/>
      <c r="DI122" s="58"/>
      <c r="DJ122" s="58"/>
      <c r="DK122" s="58"/>
      <c r="DL122" s="58"/>
      <c r="DM122" s="58"/>
      <c r="DN122" s="58"/>
      <c r="DO122" s="58"/>
      <c r="DP122" s="58"/>
      <c r="DQ122" s="58"/>
      <c r="DR122" s="58"/>
      <c r="DS122" s="58"/>
      <c r="DT122" s="58"/>
      <c r="DU122" s="58"/>
      <c r="DV122" s="58"/>
      <c r="DW122" s="58"/>
      <c r="DX122" s="58"/>
      <c r="DY122" s="58"/>
      <c r="DZ122" s="58"/>
      <c r="EA122" s="58"/>
      <c r="EB122" s="58"/>
      <c r="EC122" s="58"/>
      <c r="ED122" s="58"/>
      <c r="EE122" s="58"/>
      <c r="EF122" s="58"/>
      <c r="EG122" s="58"/>
      <c r="EH122" s="58"/>
      <c r="EI122" s="58"/>
      <c r="EJ122" s="58"/>
      <c r="EK122" s="58"/>
      <c r="EL122" s="58"/>
      <c r="EM122" s="58"/>
      <c r="EN122" s="58"/>
    </row>
    <row r="123" spans="1:144" outlineLevel="1" x14ac:dyDescent="0.2">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c r="CB123" s="58"/>
      <c r="CC123" s="58"/>
      <c r="CD123" s="58"/>
      <c r="CE123" s="58"/>
      <c r="CF123" s="58"/>
      <c r="CG123" s="58"/>
      <c r="CH123" s="58"/>
      <c r="CI123" s="58"/>
      <c r="CJ123" s="58"/>
      <c r="CK123" s="58"/>
      <c r="CL123" s="58"/>
      <c r="CM123" s="58"/>
      <c r="CN123" s="58"/>
      <c r="CO123" s="58"/>
      <c r="CP123" s="58"/>
      <c r="CQ123" s="58"/>
      <c r="CR123" s="58"/>
      <c r="CS123" s="58"/>
      <c r="CT123" s="58"/>
      <c r="CU123" s="58"/>
      <c r="CV123" s="58"/>
      <c r="CW123" s="58"/>
      <c r="CX123" s="58"/>
      <c r="CY123" s="58"/>
      <c r="CZ123" s="58"/>
      <c r="DA123" s="58"/>
      <c r="DB123" s="58"/>
      <c r="DC123" s="58"/>
      <c r="DD123" s="58"/>
      <c r="DE123" s="58"/>
      <c r="DF123" s="58"/>
      <c r="DG123" s="58"/>
      <c r="DH123" s="58"/>
      <c r="DI123" s="58"/>
      <c r="DJ123" s="58"/>
      <c r="DK123" s="58"/>
      <c r="DL123" s="58"/>
      <c r="DM123" s="58"/>
      <c r="DN123" s="58"/>
      <c r="DO123" s="58"/>
      <c r="DP123" s="58"/>
      <c r="DQ123" s="58"/>
      <c r="DR123" s="58"/>
      <c r="DS123" s="58"/>
      <c r="DT123" s="58"/>
      <c r="DU123" s="58"/>
      <c r="DV123" s="58"/>
      <c r="DW123" s="58"/>
      <c r="DX123" s="58"/>
      <c r="DY123" s="58"/>
      <c r="DZ123" s="58"/>
      <c r="EA123" s="58"/>
      <c r="EB123" s="58"/>
      <c r="EC123" s="58"/>
      <c r="ED123" s="58"/>
      <c r="EE123" s="58"/>
      <c r="EF123" s="58"/>
      <c r="EG123" s="58"/>
      <c r="EH123" s="58"/>
      <c r="EI123" s="58"/>
      <c r="EJ123" s="58"/>
      <c r="EK123" s="58"/>
      <c r="EL123" s="58"/>
      <c r="EM123" s="58"/>
      <c r="EN123" s="58"/>
    </row>
    <row r="124" spans="1:144" outlineLevel="1" x14ac:dyDescent="0.2">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c r="CO124" s="58"/>
      <c r="CP124" s="58"/>
      <c r="CQ124" s="58"/>
      <c r="CR124" s="58"/>
      <c r="CS124" s="58"/>
      <c r="CT124" s="58"/>
      <c r="CU124" s="58"/>
      <c r="CV124" s="58"/>
      <c r="CW124" s="58"/>
      <c r="CX124" s="58"/>
      <c r="CY124" s="58"/>
      <c r="CZ124" s="58"/>
      <c r="DA124" s="58"/>
      <c r="DB124" s="58"/>
      <c r="DC124" s="58"/>
      <c r="DD124" s="58"/>
      <c r="DE124" s="58"/>
      <c r="DF124" s="58"/>
      <c r="DG124" s="58"/>
      <c r="DH124" s="58"/>
      <c r="DI124" s="58"/>
      <c r="DJ124" s="58"/>
      <c r="DK124" s="58"/>
      <c r="DL124" s="58"/>
      <c r="DM124" s="58"/>
      <c r="DN124" s="58"/>
      <c r="DO124" s="58"/>
      <c r="DP124" s="58"/>
      <c r="DQ124" s="58"/>
      <c r="DR124" s="58"/>
      <c r="DS124" s="58"/>
      <c r="DT124" s="58"/>
      <c r="DU124" s="58"/>
      <c r="DV124" s="58"/>
      <c r="DW124" s="58"/>
      <c r="DX124" s="58"/>
      <c r="DY124" s="58"/>
      <c r="DZ124" s="58"/>
      <c r="EA124" s="58"/>
      <c r="EB124" s="58"/>
      <c r="EC124" s="58"/>
      <c r="ED124" s="58"/>
      <c r="EE124" s="58"/>
      <c r="EF124" s="58"/>
      <c r="EG124" s="58"/>
      <c r="EH124" s="58"/>
      <c r="EI124" s="58"/>
      <c r="EJ124" s="58"/>
      <c r="EK124" s="58"/>
      <c r="EL124" s="58"/>
      <c r="EM124" s="58"/>
      <c r="EN124" s="58"/>
    </row>
    <row r="125" spans="1:144" outlineLevel="1" x14ac:dyDescent="0.2">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c r="CB125" s="58"/>
      <c r="CC125" s="58"/>
      <c r="CD125" s="58"/>
      <c r="CE125" s="58"/>
      <c r="CF125" s="58"/>
      <c r="CG125" s="58"/>
      <c r="CH125" s="58"/>
      <c r="CI125" s="58"/>
      <c r="CJ125" s="58"/>
      <c r="CK125" s="58"/>
      <c r="CL125" s="58"/>
      <c r="CM125" s="58"/>
      <c r="CN125" s="58"/>
      <c r="CO125" s="58"/>
      <c r="CP125" s="58"/>
      <c r="CQ125" s="58"/>
      <c r="CR125" s="58"/>
      <c r="CS125" s="58"/>
      <c r="CT125" s="58"/>
      <c r="CU125" s="58"/>
      <c r="CV125" s="58"/>
      <c r="CW125" s="58"/>
      <c r="CX125" s="58"/>
      <c r="CY125" s="58"/>
      <c r="CZ125" s="58"/>
      <c r="DA125" s="58"/>
      <c r="DB125" s="58"/>
      <c r="DC125" s="58"/>
      <c r="DD125" s="58"/>
      <c r="DE125" s="58"/>
      <c r="DF125" s="58"/>
      <c r="DG125" s="58"/>
      <c r="DH125" s="58"/>
      <c r="DI125" s="58"/>
      <c r="DJ125" s="58"/>
      <c r="DK125" s="58"/>
      <c r="DL125" s="58"/>
      <c r="DM125" s="58"/>
      <c r="DN125" s="58"/>
      <c r="DO125" s="58"/>
      <c r="DP125" s="58"/>
      <c r="DQ125" s="58"/>
      <c r="DR125" s="58"/>
      <c r="DS125" s="58"/>
      <c r="DT125" s="58"/>
      <c r="DU125" s="58"/>
      <c r="DV125" s="58"/>
      <c r="DW125" s="58"/>
      <c r="DX125" s="58"/>
      <c r="DY125" s="58"/>
      <c r="DZ125" s="58"/>
      <c r="EA125" s="58"/>
      <c r="EB125" s="58"/>
      <c r="EC125" s="58"/>
      <c r="ED125" s="58"/>
      <c r="EE125" s="58"/>
      <c r="EF125" s="58"/>
      <c r="EG125" s="58"/>
      <c r="EH125" s="58"/>
      <c r="EI125" s="58"/>
      <c r="EJ125" s="58"/>
      <c r="EK125" s="58"/>
      <c r="EL125" s="58"/>
      <c r="EM125" s="58"/>
      <c r="EN125" s="58"/>
    </row>
    <row r="126" spans="1:144" outlineLevel="1" x14ac:dyDescent="0.2">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c r="CB126" s="58"/>
      <c r="CC126" s="58"/>
      <c r="CD126" s="58"/>
      <c r="CE126" s="58"/>
      <c r="CF126" s="58"/>
      <c r="CG126" s="58"/>
      <c r="CH126" s="58"/>
      <c r="CI126" s="58"/>
      <c r="CJ126" s="58"/>
      <c r="CK126" s="58"/>
      <c r="CL126" s="58"/>
      <c r="CM126" s="58"/>
      <c r="CN126" s="58"/>
      <c r="CO126" s="58"/>
      <c r="CP126" s="58"/>
      <c r="CQ126" s="58"/>
      <c r="CR126" s="58"/>
      <c r="CS126" s="58"/>
      <c r="CT126" s="58"/>
      <c r="CU126" s="58"/>
      <c r="CV126" s="58"/>
      <c r="CW126" s="58"/>
      <c r="CX126" s="58"/>
      <c r="CY126" s="58"/>
      <c r="CZ126" s="58"/>
      <c r="DA126" s="58"/>
      <c r="DB126" s="58"/>
      <c r="DC126" s="58"/>
      <c r="DD126" s="58"/>
      <c r="DE126" s="58"/>
      <c r="DF126" s="58"/>
      <c r="DG126" s="58"/>
      <c r="DH126" s="58"/>
      <c r="DI126" s="58"/>
      <c r="DJ126" s="58"/>
      <c r="DK126" s="58"/>
      <c r="DL126" s="58"/>
      <c r="DM126" s="58"/>
      <c r="DN126" s="58"/>
      <c r="DO126" s="58"/>
      <c r="DP126" s="58"/>
      <c r="DQ126" s="58"/>
      <c r="DR126" s="58"/>
      <c r="DS126" s="58"/>
      <c r="DT126" s="58"/>
      <c r="DU126" s="58"/>
      <c r="DV126" s="58"/>
      <c r="DW126" s="58"/>
      <c r="DX126" s="58"/>
      <c r="DY126" s="58"/>
      <c r="DZ126" s="58"/>
      <c r="EA126" s="58"/>
      <c r="EB126" s="58"/>
      <c r="EC126" s="58"/>
      <c r="ED126" s="58"/>
      <c r="EE126" s="58"/>
      <c r="EF126" s="58"/>
      <c r="EG126" s="58"/>
      <c r="EH126" s="58"/>
      <c r="EI126" s="58"/>
      <c r="EJ126" s="58"/>
      <c r="EK126" s="58"/>
      <c r="EL126" s="58"/>
      <c r="EM126" s="58"/>
      <c r="EN126" s="58"/>
    </row>
    <row r="127" spans="1:144" outlineLevel="1" x14ac:dyDescent="0.2">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c r="CH127" s="58"/>
      <c r="CI127" s="58"/>
      <c r="CJ127" s="58"/>
      <c r="CK127" s="58"/>
      <c r="CL127" s="58"/>
      <c r="CM127" s="58"/>
      <c r="CN127" s="58"/>
      <c r="CO127" s="58"/>
      <c r="CP127" s="58"/>
      <c r="CQ127" s="58"/>
      <c r="CR127" s="58"/>
      <c r="CS127" s="58"/>
      <c r="CT127" s="58"/>
      <c r="CU127" s="58"/>
      <c r="CV127" s="58"/>
      <c r="CW127" s="58"/>
      <c r="CX127" s="58"/>
      <c r="CY127" s="58"/>
      <c r="CZ127" s="58"/>
      <c r="DA127" s="58"/>
      <c r="DB127" s="58"/>
      <c r="DC127" s="58"/>
      <c r="DD127" s="58"/>
      <c r="DE127" s="58"/>
      <c r="DF127" s="58"/>
      <c r="DG127" s="58"/>
      <c r="DH127" s="58"/>
      <c r="DI127" s="58"/>
      <c r="DJ127" s="58"/>
      <c r="DK127" s="58"/>
      <c r="DL127" s="58"/>
      <c r="DM127" s="58"/>
      <c r="DN127" s="58"/>
      <c r="DO127" s="58"/>
      <c r="DP127" s="58"/>
      <c r="DQ127" s="58"/>
      <c r="DR127" s="58"/>
      <c r="DS127" s="58"/>
      <c r="DT127" s="58"/>
      <c r="DU127" s="58"/>
      <c r="DV127" s="58"/>
      <c r="DW127" s="58"/>
      <c r="DX127" s="58"/>
      <c r="DY127" s="58"/>
      <c r="DZ127" s="58"/>
      <c r="EA127" s="58"/>
      <c r="EB127" s="58"/>
      <c r="EC127" s="58"/>
      <c r="ED127" s="58"/>
      <c r="EE127" s="58"/>
      <c r="EF127" s="58"/>
      <c r="EG127" s="58"/>
      <c r="EH127" s="58"/>
      <c r="EI127" s="58"/>
      <c r="EJ127" s="58"/>
      <c r="EK127" s="58"/>
      <c r="EL127" s="58"/>
      <c r="EM127" s="58"/>
      <c r="EN127" s="58"/>
    </row>
    <row r="128" spans="1:144" outlineLevel="1" x14ac:dyDescent="0.2">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c r="CG128" s="58"/>
      <c r="CH128" s="58"/>
      <c r="CI128" s="58"/>
      <c r="CJ128" s="58"/>
      <c r="CK128" s="58"/>
      <c r="CL128" s="58"/>
      <c r="CM128" s="58"/>
      <c r="CN128" s="58"/>
      <c r="CO128" s="58"/>
      <c r="CP128" s="58"/>
      <c r="CQ128" s="58"/>
      <c r="CR128" s="58"/>
      <c r="CS128" s="58"/>
      <c r="CT128" s="58"/>
      <c r="CU128" s="58"/>
      <c r="CV128" s="58"/>
      <c r="CW128" s="58"/>
      <c r="CX128" s="58"/>
      <c r="CY128" s="58"/>
      <c r="CZ128" s="58"/>
      <c r="DA128" s="58"/>
      <c r="DB128" s="58"/>
      <c r="DC128" s="58"/>
      <c r="DD128" s="58"/>
      <c r="DE128" s="58"/>
      <c r="DF128" s="58"/>
      <c r="DG128" s="58"/>
      <c r="DH128" s="58"/>
      <c r="DI128" s="58"/>
      <c r="DJ128" s="58"/>
      <c r="DK128" s="58"/>
      <c r="DL128" s="58"/>
      <c r="DM128" s="58"/>
      <c r="DN128" s="58"/>
      <c r="DO128" s="58"/>
      <c r="DP128" s="58"/>
      <c r="DQ128" s="58"/>
      <c r="DR128" s="58"/>
      <c r="DS128" s="58"/>
      <c r="DT128" s="58"/>
      <c r="DU128" s="58"/>
      <c r="DV128" s="58"/>
      <c r="DW128" s="58"/>
      <c r="DX128" s="58"/>
      <c r="DY128" s="58"/>
      <c r="DZ128" s="58"/>
      <c r="EA128" s="58"/>
      <c r="EB128" s="58"/>
      <c r="EC128" s="58"/>
      <c r="ED128" s="58"/>
      <c r="EE128" s="58"/>
      <c r="EF128" s="58"/>
      <c r="EG128" s="58"/>
      <c r="EH128" s="58"/>
      <c r="EI128" s="58"/>
      <c r="EJ128" s="58"/>
      <c r="EK128" s="58"/>
      <c r="EL128" s="58"/>
      <c r="EM128" s="58"/>
      <c r="EN128" s="58"/>
    </row>
    <row r="129" spans="1:144" outlineLevel="1" x14ac:dyDescent="0.2">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c r="CB129" s="58"/>
      <c r="CC129" s="58"/>
      <c r="CD129" s="58"/>
      <c r="CE129" s="58"/>
      <c r="CF129" s="58"/>
      <c r="CG129" s="58"/>
      <c r="CH129" s="58"/>
      <c r="CI129" s="58"/>
      <c r="CJ129" s="58"/>
      <c r="CK129" s="58"/>
      <c r="CL129" s="58"/>
      <c r="CM129" s="58"/>
      <c r="CN129" s="58"/>
      <c r="CO129" s="58"/>
      <c r="CP129" s="58"/>
      <c r="CQ129" s="58"/>
      <c r="CR129" s="58"/>
      <c r="CS129" s="58"/>
      <c r="CT129" s="58"/>
      <c r="CU129" s="58"/>
      <c r="CV129" s="58"/>
      <c r="CW129" s="58"/>
      <c r="CX129" s="58"/>
      <c r="CY129" s="58"/>
      <c r="CZ129" s="58"/>
      <c r="DA129" s="58"/>
      <c r="DB129" s="58"/>
      <c r="DC129" s="58"/>
      <c r="DD129" s="58"/>
      <c r="DE129" s="58"/>
      <c r="DF129" s="58"/>
      <c r="DG129" s="58"/>
      <c r="DH129" s="58"/>
      <c r="DI129" s="58"/>
      <c r="DJ129" s="58"/>
      <c r="DK129" s="58"/>
      <c r="DL129" s="58"/>
      <c r="DM129" s="58"/>
      <c r="DN129" s="58"/>
      <c r="DO129" s="58"/>
      <c r="DP129" s="58"/>
      <c r="DQ129" s="58"/>
      <c r="DR129" s="58"/>
      <c r="DS129" s="58"/>
      <c r="DT129" s="58"/>
      <c r="DU129" s="58"/>
      <c r="DV129" s="58"/>
      <c r="DW129" s="58"/>
      <c r="DX129" s="58"/>
      <c r="DY129" s="58"/>
      <c r="DZ129" s="58"/>
      <c r="EA129" s="58"/>
      <c r="EB129" s="58"/>
      <c r="EC129" s="58"/>
      <c r="ED129" s="58"/>
      <c r="EE129" s="58"/>
      <c r="EF129" s="58"/>
      <c r="EG129" s="58"/>
      <c r="EH129" s="58"/>
      <c r="EI129" s="58"/>
      <c r="EJ129" s="58"/>
      <c r="EK129" s="58"/>
      <c r="EL129" s="58"/>
      <c r="EM129" s="58"/>
      <c r="EN129" s="58"/>
    </row>
    <row r="130" spans="1:144" outlineLevel="1" x14ac:dyDescent="0.2">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c r="CB130" s="58"/>
      <c r="CC130" s="58"/>
      <c r="CD130" s="58"/>
      <c r="CE130" s="58"/>
      <c r="CF130" s="58"/>
      <c r="CG130" s="58"/>
      <c r="CH130" s="58"/>
      <c r="CI130" s="58"/>
      <c r="CJ130" s="58"/>
      <c r="CK130" s="58"/>
      <c r="CL130" s="58"/>
      <c r="CM130" s="58"/>
      <c r="CN130" s="58"/>
      <c r="CO130" s="58"/>
      <c r="CP130" s="58"/>
      <c r="CQ130" s="58"/>
      <c r="CR130" s="58"/>
      <c r="CS130" s="58"/>
      <c r="CT130" s="58"/>
      <c r="CU130" s="58"/>
      <c r="CV130" s="58"/>
      <c r="CW130" s="58"/>
      <c r="CX130" s="58"/>
      <c r="CY130" s="58"/>
      <c r="CZ130" s="58"/>
      <c r="DA130" s="58"/>
      <c r="DB130" s="58"/>
      <c r="DC130" s="58"/>
      <c r="DD130" s="58"/>
      <c r="DE130" s="58"/>
      <c r="DF130" s="58"/>
      <c r="DG130" s="58"/>
      <c r="DH130" s="58"/>
      <c r="DI130" s="58"/>
      <c r="DJ130" s="58"/>
      <c r="DK130" s="58"/>
      <c r="DL130" s="58"/>
      <c r="DM130" s="58"/>
      <c r="DN130" s="58"/>
      <c r="DO130" s="58"/>
      <c r="DP130" s="58"/>
      <c r="DQ130" s="58"/>
      <c r="DR130" s="58"/>
      <c r="DS130" s="58"/>
      <c r="DT130" s="58"/>
      <c r="DU130" s="58"/>
      <c r="DV130" s="58"/>
      <c r="DW130" s="58"/>
      <c r="DX130" s="58"/>
      <c r="DY130" s="58"/>
      <c r="DZ130" s="58"/>
      <c r="EA130" s="58"/>
      <c r="EB130" s="58"/>
      <c r="EC130" s="58"/>
      <c r="ED130" s="58"/>
      <c r="EE130" s="58"/>
      <c r="EF130" s="58"/>
      <c r="EG130" s="58"/>
      <c r="EH130" s="58"/>
      <c r="EI130" s="58"/>
      <c r="EJ130" s="58"/>
      <c r="EK130" s="58"/>
      <c r="EL130" s="58"/>
      <c r="EM130" s="58"/>
      <c r="EN130" s="58"/>
    </row>
    <row r="131" spans="1:144" outlineLevel="1" x14ac:dyDescent="0.2">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c r="CB131" s="58"/>
      <c r="CC131" s="58"/>
      <c r="CD131" s="58"/>
      <c r="CE131" s="58"/>
      <c r="CF131" s="58"/>
      <c r="CG131" s="58"/>
      <c r="CH131" s="58"/>
      <c r="CI131" s="58"/>
      <c r="CJ131" s="58"/>
      <c r="CK131" s="58"/>
      <c r="CL131" s="58"/>
      <c r="CM131" s="58"/>
      <c r="CN131" s="58"/>
      <c r="CO131" s="58"/>
      <c r="CP131" s="58"/>
      <c r="CQ131" s="58"/>
      <c r="CR131" s="58"/>
      <c r="CS131" s="58"/>
      <c r="CT131" s="58"/>
      <c r="CU131" s="58"/>
      <c r="CV131" s="58"/>
      <c r="CW131" s="58"/>
      <c r="CX131" s="58"/>
      <c r="CY131" s="58"/>
      <c r="CZ131" s="58"/>
      <c r="DA131" s="58"/>
      <c r="DB131" s="58"/>
      <c r="DC131" s="58"/>
      <c r="DD131" s="58"/>
      <c r="DE131" s="58"/>
      <c r="DF131" s="58"/>
      <c r="DG131" s="58"/>
      <c r="DH131" s="58"/>
      <c r="DI131" s="58"/>
      <c r="DJ131" s="58"/>
      <c r="DK131" s="58"/>
      <c r="DL131" s="58"/>
      <c r="DM131" s="58"/>
      <c r="DN131" s="58"/>
      <c r="DO131" s="58"/>
      <c r="DP131" s="58"/>
      <c r="DQ131" s="58"/>
      <c r="DR131" s="58"/>
      <c r="DS131" s="58"/>
      <c r="DT131" s="58"/>
      <c r="DU131" s="58"/>
      <c r="DV131" s="58"/>
      <c r="DW131" s="58"/>
      <c r="DX131" s="58"/>
      <c r="DY131" s="58"/>
      <c r="DZ131" s="58"/>
      <c r="EA131" s="58"/>
      <c r="EB131" s="58"/>
      <c r="EC131" s="58"/>
      <c r="ED131" s="58"/>
      <c r="EE131" s="58"/>
      <c r="EF131" s="58"/>
      <c r="EG131" s="58"/>
      <c r="EH131" s="58"/>
      <c r="EI131" s="58"/>
      <c r="EJ131" s="58"/>
      <c r="EK131" s="58"/>
      <c r="EL131" s="58"/>
      <c r="EM131" s="58"/>
      <c r="EN131" s="58"/>
    </row>
    <row r="132" spans="1:144" outlineLevel="1" x14ac:dyDescent="0.2">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c r="CO132" s="58"/>
      <c r="CP132" s="58"/>
      <c r="CQ132" s="58"/>
      <c r="CR132" s="58"/>
      <c r="CS132" s="58"/>
      <c r="CT132" s="58"/>
      <c r="CU132" s="58"/>
      <c r="CV132" s="58"/>
      <c r="CW132" s="58"/>
      <c r="CX132" s="58"/>
      <c r="CY132" s="58"/>
      <c r="CZ132" s="58"/>
      <c r="DA132" s="58"/>
      <c r="DB132" s="58"/>
      <c r="DC132" s="58"/>
      <c r="DD132" s="58"/>
      <c r="DE132" s="58"/>
      <c r="DF132" s="58"/>
      <c r="DG132" s="58"/>
      <c r="DH132" s="58"/>
      <c r="DI132" s="58"/>
      <c r="DJ132" s="58"/>
      <c r="DK132" s="58"/>
      <c r="DL132" s="58"/>
      <c r="DM132" s="58"/>
      <c r="DN132" s="58"/>
      <c r="DO132" s="58"/>
      <c r="DP132" s="58"/>
      <c r="DQ132" s="58"/>
      <c r="DR132" s="58"/>
      <c r="DS132" s="58"/>
      <c r="DT132" s="58"/>
      <c r="DU132" s="58"/>
      <c r="DV132" s="58"/>
      <c r="DW132" s="58"/>
      <c r="DX132" s="58"/>
      <c r="DY132" s="58"/>
      <c r="DZ132" s="58"/>
      <c r="EA132" s="58"/>
      <c r="EB132" s="58"/>
      <c r="EC132" s="58"/>
      <c r="ED132" s="58"/>
      <c r="EE132" s="58"/>
      <c r="EF132" s="58"/>
      <c r="EG132" s="58"/>
      <c r="EH132" s="58"/>
      <c r="EI132" s="58"/>
      <c r="EJ132" s="58"/>
      <c r="EK132" s="58"/>
      <c r="EL132" s="58"/>
      <c r="EM132" s="58"/>
      <c r="EN132" s="58"/>
    </row>
    <row r="133" spans="1:144" outlineLevel="1" x14ac:dyDescent="0.2">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E133" s="58"/>
      <c r="EF133" s="58"/>
      <c r="EG133" s="58"/>
      <c r="EH133" s="58"/>
      <c r="EI133" s="58"/>
      <c r="EJ133" s="58"/>
      <c r="EK133" s="58"/>
      <c r="EL133" s="58"/>
      <c r="EM133" s="58"/>
      <c r="EN133" s="58"/>
    </row>
    <row r="134" spans="1:144" outlineLevel="1" x14ac:dyDescent="0.2">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c r="CF134" s="58"/>
      <c r="CG134" s="58"/>
      <c r="CH134" s="58"/>
      <c r="CI134" s="58"/>
      <c r="CJ134" s="58"/>
      <c r="CK134" s="58"/>
      <c r="CL134" s="58"/>
      <c r="CM134" s="58"/>
      <c r="CN134" s="58"/>
      <c r="CO134" s="58"/>
      <c r="CP134" s="58"/>
      <c r="CQ134" s="58"/>
      <c r="CR134" s="58"/>
      <c r="CS134" s="58"/>
      <c r="CT134" s="58"/>
      <c r="CU134" s="58"/>
      <c r="CV134" s="58"/>
      <c r="CW134" s="58"/>
      <c r="CX134" s="58"/>
      <c r="CY134" s="58"/>
      <c r="CZ134" s="58"/>
      <c r="DA134" s="58"/>
      <c r="DB134" s="58"/>
      <c r="DC134" s="58"/>
      <c r="DD134" s="58"/>
      <c r="DE134" s="58"/>
      <c r="DF134" s="58"/>
      <c r="DG134" s="58"/>
      <c r="DH134" s="58"/>
      <c r="DI134" s="58"/>
      <c r="DJ134" s="58"/>
      <c r="DK134" s="58"/>
      <c r="DL134" s="58"/>
      <c r="DM134" s="58"/>
      <c r="DN134" s="58"/>
      <c r="DO134" s="58"/>
      <c r="DP134" s="58"/>
      <c r="DQ134" s="58"/>
      <c r="DR134" s="58"/>
      <c r="DS134" s="58"/>
      <c r="DT134" s="58"/>
      <c r="DU134" s="58"/>
      <c r="DV134" s="58"/>
      <c r="DW134" s="58"/>
      <c r="DX134" s="58"/>
      <c r="DY134" s="58"/>
      <c r="DZ134" s="58"/>
      <c r="EA134" s="58"/>
      <c r="EB134" s="58"/>
      <c r="EC134" s="58"/>
      <c r="ED134" s="58"/>
      <c r="EE134" s="58"/>
      <c r="EF134" s="58"/>
      <c r="EG134" s="58"/>
      <c r="EH134" s="58"/>
      <c r="EI134" s="58"/>
      <c r="EJ134" s="58"/>
      <c r="EK134" s="58"/>
      <c r="EL134" s="58"/>
      <c r="EM134" s="58"/>
      <c r="EN134" s="58"/>
    </row>
    <row r="135" spans="1:144" outlineLevel="1" x14ac:dyDescent="0.2">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c r="CO135" s="58"/>
      <c r="CP135" s="58"/>
      <c r="CQ135" s="58"/>
      <c r="CR135" s="58"/>
      <c r="CS135" s="58"/>
      <c r="CT135" s="58"/>
      <c r="CU135" s="58"/>
      <c r="CV135" s="58"/>
      <c r="CW135" s="58"/>
      <c r="CX135" s="58"/>
      <c r="CY135" s="58"/>
      <c r="CZ135" s="58"/>
      <c r="DA135" s="58"/>
      <c r="DB135" s="58"/>
      <c r="DC135" s="58"/>
      <c r="DD135" s="58"/>
      <c r="DE135" s="58"/>
      <c r="DF135" s="58"/>
      <c r="DG135" s="58"/>
      <c r="DH135" s="58"/>
      <c r="DI135" s="58"/>
      <c r="DJ135" s="58"/>
      <c r="DK135" s="58"/>
      <c r="DL135" s="58"/>
      <c r="DM135" s="58"/>
      <c r="DN135" s="58"/>
      <c r="DO135" s="58"/>
      <c r="DP135" s="58"/>
      <c r="DQ135" s="58"/>
      <c r="DR135" s="58"/>
      <c r="DS135" s="58"/>
      <c r="DT135" s="58"/>
      <c r="DU135" s="58"/>
      <c r="DV135" s="58"/>
      <c r="DW135" s="58"/>
      <c r="DX135" s="58"/>
      <c r="DY135" s="58"/>
      <c r="DZ135" s="58"/>
      <c r="EA135" s="58"/>
      <c r="EB135" s="58"/>
      <c r="EC135" s="58"/>
      <c r="ED135" s="58"/>
      <c r="EE135" s="58"/>
      <c r="EF135" s="58"/>
      <c r="EG135" s="58"/>
      <c r="EH135" s="58"/>
      <c r="EI135" s="58"/>
      <c r="EJ135" s="58"/>
      <c r="EK135" s="58"/>
      <c r="EL135" s="58"/>
      <c r="EM135" s="58"/>
      <c r="EN135" s="58"/>
    </row>
    <row r="136" spans="1:144" outlineLevel="1" x14ac:dyDescent="0.2">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8"/>
      <c r="CG136" s="58"/>
      <c r="CH136" s="58"/>
      <c r="CI136" s="58"/>
      <c r="CJ136" s="58"/>
      <c r="CK136" s="58"/>
      <c r="CL136" s="58"/>
      <c r="CM136" s="58"/>
      <c r="CN136" s="58"/>
      <c r="CO136" s="58"/>
      <c r="CP136" s="58"/>
      <c r="CQ136" s="58"/>
      <c r="CR136" s="58"/>
      <c r="CS136" s="58"/>
      <c r="CT136" s="58"/>
      <c r="CU136" s="58"/>
      <c r="CV136" s="58"/>
      <c r="CW136" s="58"/>
      <c r="CX136" s="58"/>
      <c r="CY136" s="58"/>
      <c r="CZ136" s="58"/>
      <c r="DA136" s="58"/>
      <c r="DB136" s="58"/>
      <c r="DC136" s="58"/>
      <c r="DD136" s="58"/>
      <c r="DE136" s="58"/>
      <c r="DF136" s="58"/>
      <c r="DG136" s="58"/>
      <c r="DH136" s="58"/>
      <c r="DI136" s="58"/>
      <c r="DJ136" s="58"/>
      <c r="DK136" s="58"/>
      <c r="DL136" s="58"/>
      <c r="DM136" s="58"/>
      <c r="DN136" s="58"/>
      <c r="DO136" s="58"/>
      <c r="DP136" s="58"/>
      <c r="DQ136" s="58"/>
      <c r="DR136" s="58"/>
      <c r="DS136" s="58"/>
      <c r="DT136" s="58"/>
      <c r="DU136" s="58"/>
      <c r="DV136" s="58"/>
      <c r="DW136" s="58"/>
      <c r="DX136" s="58"/>
      <c r="DY136" s="58"/>
      <c r="DZ136" s="58"/>
      <c r="EA136" s="58"/>
      <c r="EB136" s="58"/>
      <c r="EC136" s="58"/>
      <c r="ED136" s="58"/>
      <c r="EE136" s="58"/>
      <c r="EF136" s="58"/>
      <c r="EG136" s="58"/>
      <c r="EH136" s="58"/>
      <c r="EI136" s="58"/>
      <c r="EJ136" s="58"/>
      <c r="EK136" s="58"/>
      <c r="EL136" s="58"/>
      <c r="EM136" s="58"/>
      <c r="EN136" s="58"/>
    </row>
    <row r="137" spans="1:144" outlineLevel="1" x14ac:dyDescent="0.2">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c r="CH137" s="58"/>
      <c r="CI137" s="58"/>
      <c r="CJ137" s="58"/>
      <c r="CK137" s="58"/>
      <c r="CL137" s="58"/>
      <c r="CM137" s="58"/>
      <c r="CN137" s="58"/>
      <c r="CO137" s="58"/>
      <c r="CP137" s="58"/>
      <c r="CQ137" s="58"/>
      <c r="CR137" s="58"/>
      <c r="CS137" s="58"/>
      <c r="CT137" s="58"/>
      <c r="CU137" s="58"/>
      <c r="CV137" s="58"/>
      <c r="CW137" s="58"/>
      <c r="CX137" s="58"/>
      <c r="CY137" s="58"/>
      <c r="CZ137" s="58"/>
      <c r="DA137" s="58"/>
      <c r="DB137" s="58"/>
      <c r="DC137" s="58"/>
      <c r="DD137" s="58"/>
      <c r="DE137" s="58"/>
      <c r="DF137" s="58"/>
      <c r="DG137" s="58"/>
      <c r="DH137" s="58"/>
      <c r="DI137" s="58"/>
      <c r="DJ137" s="58"/>
      <c r="DK137" s="58"/>
      <c r="DL137" s="58"/>
      <c r="DM137" s="58"/>
      <c r="DN137" s="58"/>
      <c r="DO137" s="58"/>
      <c r="DP137" s="58"/>
      <c r="DQ137" s="58"/>
      <c r="DR137" s="58"/>
      <c r="DS137" s="58"/>
      <c r="DT137" s="58"/>
      <c r="DU137" s="58"/>
      <c r="DV137" s="58"/>
      <c r="DW137" s="58"/>
      <c r="DX137" s="58"/>
      <c r="DY137" s="58"/>
      <c r="DZ137" s="58"/>
      <c r="EA137" s="58"/>
      <c r="EB137" s="58"/>
      <c r="EC137" s="58"/>
      <c r="ED137" s="58"/>
      <c r="EE137" s="58"/>
      <c r="EF137" s="58"/>
      <c r="EG137" s="58"/>
      <c r="EH137" s="58"/>
      <c r="EI137" s="58"/>
      <c r="EJ137" s="58"/>
      <c r="EK137" s="58"/>
      <c r="EL137" s="58"/>
      <c r="EM137" s="58"/>
      <c r="EN137" s="58"/>
    </row>
    <row r="138" spans="1:144" outlineLevel="1" x14ac:dyDescent="0.2">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c r="CG138" s="58"/>
      <c r="CH138" s="58"/>
      <c r="CI138" s="58"/>
      <c r="CJ138" s="58"/>
      <c r="CK138" s="58"/>
      <c r="CL138" s="58"/>
      <c r="CM138" s="58"/>
      <c r="CN138" s="58"/>
      <c r="CO138" s="58"/>
      <c r="CP138" s="58"/>
      <c r="CQ138" s="58"/>
      <c r="CR138" s="58"/>
      <c r="CS138" s="58"/>
      <c r="CT138" s="58"/>
      <c r="CU138" s="58"/>
      <c r="CV138" s="58"/>
      <c r="CW138" s="58"/>
      <c r="CX138" s="58"/>
      <c r="CY138" s="58"/>
      <c r="CZ138" s="58"/>
      <c r="DA138" s="58"/>
      <c r="DB138" s="58"/>
      <c r="DC138" s="58"/>
      <c r="DD138" s="58"/>
      <c r="DE138" s="58"/>
      <c r="DF138" s="58"/>
      <c r="DG138" s="58"/>
      <c r="DH138" s="58"/>
      <c r="DI138" s="58"/>
      <c r="DJ138" s="58"/>
      <c r="DK138" s="58"/>
      <c r="DL138" s="58"/>
      <c r="DM138" s="58"/>
      <c r="DN138" s="58"/>
      <c r="DO138" s="58"/>
      <c r="DP138" s="58"/>
      <c r="DQ138" s="58"/>
      <c r="DR138" s="58"/>
      <c r="DS138" s="58"/>
      <c r="DT138" s="58"/>
      <c r="DU138" s="58"/>
      <c r="DV138" s="58"/>
      <c r="DW138" s="58"/>
      <c r="DX138" s="58"/>
      <c r="DY138" s="58"/>
      <c r="DZ138" s="58"/>
      <c r="EA138" s="58"/>
      <c r="EB138" s="58"/>
      <c r="EC138" s="58"/>
      <c r="ED138" s="58"/>
      <c r="EE138" s="58"/>
      <c r="EF138" s="58"/>
      <c r="EG138" s="58"/>
      <c r="EH138" s="58"/>
      <c r="EI138" s="58"/>
      <c r="EJ138" s="58"/>
      <c r="EK138" s="58"/>
      <c r="EL138" s="58"/>
      <c r="EM138" s="58"/>
      <c r="EN138" s="58"/>
    </row>
    <row r="139" spans="1:144" outlineLevel="1" x14ac:dyDescent="0.2">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c r="CC139" s="58"/>
      <c r="CD139" s="58"/>
      <c r="CE139" s="58"/>
      <c r="CF139" s="58"/>
      <c r="CG139" s="58"/>
      <c r="CH139" s="58"/>
      <c r="CI139" s="58"/>
      <c r="CJ139" s="58"/>
      <c r="CK139" s="58"/>
      <c r="CL139" s="58"/>
      <c r="CM139" s="58"/>
      <c r="CN139" s="58"/>
      <c r="CO139" s="58"/>
      <c r="CP139" s="58"/>
      <c r="CQ139" s="58"/>
      <c r="CR139" s="58"/>
      <c r="CS139" s="58"/>
      <c r="CT139" s="58"/>
      <c r="CU139" s="58"/>
      <c r="CV139" s="58"/>
      <c r="CW139" s="58"/>
      <c r="CX139" s="58"/>
      <c r="CY139" s="58"/>
      <c r="CZ139" s="58"/>
      <c r="DA139" s="58"/>
      <c r="DB139" s="58"/>
      <c r="DC139" s="58"/>
      <c r="DD139" s="58"/>
      <c r="DE139" s="58"/>
      <c r="DF139" s="58"/>
      <c r="DG139" s="58"/>
      <c r="DH139" s="58"/>
      <c r="DI139" s="58"/>
      <c r="DJ139" s="58"/>
      <c r="DK139" s="58"/>
      <c r="DL139" s="58"/>
      <c r="DM139" s="58"/>
      <c r="DN139" s="58"/>
      <c r="DO139" s="58"/>
      <c r="DP139" s="58"/>
      <c r="DQ139" s="58"/>
      <c r="DR139" s="58"/>
      <c r="DS139" s="58"/>
      <c r="DT139" s="58"/>
      <c r="DU139" s="58"/>
      <c r="DV139" s="58"/>
      <c r="DW139" s="58"/>
      <c r="DX139" s="58"/>
      <c r="DY139" s="58"/>
      <c r="DZ139" s="58"/>
      <c r="EA139" s="58"/>
      <c r="EB139" s="58"/>
      <c r="EC139" s="58"/>
      <c r="ED139" s="58"/>
      <c r="EE139" s="58"/>
      <c r="EF139" s="58"/>
      <c r="EG139" s="58"/>
      <c r="EH139" s="58"/>
      <c r="EI139" s="58"/>
      <c r="EJ139" s="58"/>
      <c r="EK139" s="58"/>
      <c r="EL139" s="58"/>
      <c r="EM139" s="58"/>
      <c r="EN139" s="58"/>
    </row>
    <row r="140" spans="1:144" outlineLevel="1" x14ac:dyDescent="0.2">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c r="CH140" s="58"/>
      <c r="CI140" s="58"/>
      <c r="CJ140" s="58"/>
      <c r="CK140" s="58"/>
      <c r="CL140" s="58"/>
      <c r="CM140" s="58"/>
      <c r="CN140" s="58"/>
      <c r="CO140" s="58"/>
      <c r="CP140" s="58"/>
      <c r="CQ140" s="58"/>
      <c r="CR140" s="58"/>
      <c r="CS140" s="58"/>
      <c r="CT140" s="58"/>
      <c r="CU140" s="58"/>
      <c r="CV140" s="58"/>
      <c r="CW140" s="58"/>
      <c r="CX140" s="58"/>
      <c r="CY140" s="58"/>
      <c r="CZ140" s="58"/>
      <c r="DA140" s="58"/>
      <c r="DB140" s="58"/>
      <c r="DC140" s="58"/>
      <c r="DD140" s="58"/>
      <c r="DE140" s="58"/>
      <c r="DF140" s="58"/>
      <c r="DG140" s="58"/>
      <c r="DH140" s="58"/>
      <c r="DI140" s="58"/>
      <c r="DJ140" s="58"/>
      <c r="DK140" s="58"/>
      <c r="DL140" s="58"/>
      <c r="DM140" s="58"/>
      <c r="DN140" s="58"/>
      <c r="DO140" s="58"/>
      <c r="DP140" s="58"/>
      <c r="DQ140" s="58"/>
      <c r="DR140" s="58"/>
      <c r="DS140" s="58"/>
      <c r="DT140" s="58"/>
      <c r="DU140" s="58"/>
      <c r="DV140" s="58"/>
      <c r="DW140" s="58"/>
      <c r="DX140" s="58"/>
      <c r="DY140" s="58"/>
      <c r="DZ140" s="58"/>
      <c r="EA140" s="58"/>
      <c r="EB140" s="58"/>
      <c r="EC140" s="58"/>
      <c r="ED140" s="58"/>
      <c r="EE140" s="58"/>
      <c r="EF140" s="58"/>
      <c r="EG140" s="58"/>
      <c r="EH140" s="58"/>
      <c r="EI140" s="58"/>
      <c r="EJ140" s="58"/>
      <c r="EK140" s="58"/>
      <c r="EL140" s="58"/>
      <c r="EM140" s="58"/>
      <c r="EN140" s="58"/>
    </row>
    <row r="141" spans="1:144" outlineLevel="1" x14ac:dyDescent="0.2">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58"/>
      <c r="DA141" s="58"/>
      <c r="DB141" s="58"/>
      <c r="DC141" s="58"/>
      <c r="DD141" s="58"/>
      <c r="DE141" s="58"/>
      <c r="DF141" s="58"/>
      <c r="DG141" s="58"/>
      <c r="DH141" s="58"/>
      <c r="DI141" s="58"/>
      <c r="DJ141" s="58"/>
      <c r="DK141" s="58"/>
      <c r="DL141" s="58"/>
      <c r="DM141" s="58"/>
      <c r="DN141" s="58"/>
      <c r="DO141" s="58"/>
      <c r="DP141" s="58"/>
      <c r="DQ141" s="58"/>
      <c r="DR141" s="58"/>
      <c r="DS141" s="58"/>
      <c r="DT141" s="58"/>
      <c r="DU141" s="58"/>
      <c r="DV141" s="58"/>
      <c r="DW141" s="58"/>
      <c r="DX141" s="58"/>
      <c r="DY141" s="58"/>
      <c r="DZ141" s="58"/>
      <c r="EA141" s="58"/>
      <c r="EB141" s="58"/>
      <c r="EC141" s="58"/>
      <c r="ED141" s="58"/>
      <c r="EE141" s="58"/>
      <c r="EF141" s="58"/>
      <c r="EG141" s="58"/>
      <c r="EH141" s="58"/>
      <c r="EI141" s="58"/>
      <c r="EJ141" s="58"/>
      <c r="EK141" s="58"/>
      <c r="EL141" s="58"/>
      <c r="EM141" s="58"/>
      <c r="EN141" s="58"/>
    </row>
    <row r="142" spans="1:144" outlineLevel="1" x14ac:dyDescent="0.2">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c r="CH142" s="58"/>
      <c r="CI142" s="58"/>
      <c r="CJ142" s="58"/>
      <c r="CK142" s="58"/>
      <c r="CL142" s="58"/>
      <c r="CM142" s="58"/>
      <c r="CN142" s="58"/>
      <c r="CO142" s="58"/>
      <c r="CP142" s="58"/>
      <c r="CQ142" s="58"/>
      <c r="CR142" s="58"/>
      <c r="CS142" s="58"/>
      <c r="CT142" s="58"/>
      <c r="CU142" s="58"/>
      <c r="CV142" s="58"/>
      <c r="CW142" s="58"/>
      <c r="CX142" s="58"/>
      <c r="CY142" s="58"/>
      <c r="CZ142" s="58"/>
      <c r="DA142" s="58"/>
      <c r="DB142" s="58"/>
      <c r="DC142" s="58"/>
      <c r="DD142" s="58"/>
      <c r="DE142" s="58"/>
      <c r="DF142" s="58"/>
      <c r="DG142" s="58"/>
      <c r="DH142" s="58"/>
      <c r="DI142" s="58"/>
      <c r="DJ142" s="58"/>
      <c r="DK142" s="58"/>
      <c r="DL142" s="58"/>
      <c r="DM142" s="58"/>
      <c r="DN142" s="58"/>
      <c r="DO142" s="58"/>
      <c r="DP142" s="58"/>
      <c r="DQ142" s="58"/>
      <c r="DR142" s="58"/>
      <c r="DS142" s="58"/>
      <c r="DT142" s="58"/>
      <c r="DU142" s="58"/>
      <c r="DV142" s="58"/>
      <c r="DW142" s="58"/>
      <c r="DX142" s="58"/>
      <c r="DY142" s="58"/>
      <c r="DZ142" s="58"/>
      <c r="EA142" s="58"/>
      <c r="EB142" s="58"/>
      <c r="EC142" s="58"/>
      <c r="ED142" s="58"/>
      <c r="EE142" s="58"/>
      <c r="EF142" s="58"/>
      <c r="EG142" s="58"/>
      <c r="EH142" s="58"/>
      <c r="EI142" s="58"/>
      <c r="EJ142" s="58"/>
      <c r="EK142" s="58"/>
      <c r="EL142" s="58"/>
      <c r="EM142" s="58"/>
      <c r="EN142" s="58"/>
    </row>
    <row r="143" spans="1:144" x14ac:dyDescent="0.2">
      <c r="A143" s="74"/>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c r="CB143" s="58"/>
      <c r="CC143" s="58"/>
      <c r="CD143" s="58"/>
      <c r="CE143" s="58"/>
      <c r="CF143" s="58"/>
      <c r="CG143" s="58"/>
      <c r="CH143" s="58"/>
      <c r="CI143" s="58"/>
      <c r="CJ143" s="58"/>
      <c r="CK143" s="58"/>
      <c r="CL143" s="58"/>
      <c r="CM143" s="58"/>
      <c r="CN143" s="58"/>
      <c r="CO143" s="58"/>
      <c r="CP143" s="58"/>
      <c r="CQ143" s="58"/>
      <c r="CR143" s="58"/>
      <c r="CS143" s="58"/>
      <c r="CT143" s="58"/>
      <c r="CU143" s="58"/>
      <c r="CV143" s="58"/>
      <c r="CW143" s="58"/>
      <c r="CX143" s="58"/>
      <c r="CY143" s="58"/>
      <c r="CZ143" s="58"/>
      <c r="DA143" s="58"/>
      <c r="DB143" s="58"/>
      <c r="DC143" s="58"/>
      <c r="DD143" s="58"/>
      <c r="DE143" s="58"/>
      <c r="DF143" s="58"/>
      <c r="DG143" s="58"/>
      <c r="DH143" s="58"/>
      <c r="DI143" s="58"/>
      <c r="DJ143" s="58"/>
      <c r="DK143" s="58"/>
      <c r="DL143" s="58"/>
      <c r="DM143" s="58"/>
      <c r="DN143" s="58"/>
      <c r="DO143" s="58"/>
      <c r="DP143" s="58"/>
      <c r="DQ143" s="58"/>
      <c r="DR143" s="58"/>
      <c r="DS143" s="58"/>
      <c r="DT143" s="58"/>
      <c r="DU143" s="58"/>
      <c r="DV143" s="58"/>
      <c r="DW143" s="58"/>
      <c r="DX143" s="58"/>
      <c r="DY143" s="58"/>
      <c r="DZ143" s="58"/>
      <c r="EA143" s="58"/>
      <c r="EB143" s="58"/>
      <c r="EC143" s="58"/>
      <c r="ED143" s="58"/>
      <c r="EE143" s="58"/>
      <c r="EF143" s="58"/>
      <c r="EG143" s="58"/>
      <c r="EH143" s="58"/>
      <c r="EI143" s="58"/>
      <c r="EJ143" s="58"/>
      <c r="EK143" s="58"/>
      <c r="EL143" s="58"/>
      <c r="EM143" s="58"/>
      <c r="EN143" s="58"/>
    </row>
    <row r="144" spans="1:144" x14ac:dyDescent="0.2">
      <c r="A144" s="11" t="s">
        <v>173</v>
      </c>
      <c r="AQ144" s="58" t="s">
        <v>208</v>
      </c>
      <c r="AR144" s="58"/>
      <c r="AS144" s="58"/>
      <c r="AT144" s="58">
        <v>10</v>
      </c>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c r="CB144" s="58"/>
      <c r="CC144" s="58"/>
      <c r="CD144" s="58"/>
      <c r="CE144" s="58"/>
      <c r="CF144" s="58"/>
      <c r="CG144" s="58"/>
      <c r="CH144" s="58"/>
      <c r="CI144" s="58"/>
      <c r="CJ144" s="58"/>
      <c r="CK144" s="58"/>
      <c r="CL144" s="58"/>
      <c r="CM144" s="58"/>
      <c r="CN144" s="58"/>
      <c r="CO144" s="58"/>
      <c r="CP144" s="58"/>
      <c r="CQ144" s="58"/>
      <c r="CR144" s="58"/>
      <c r="CS144" s="58"/>
      <c r="CT144" s="58"/>
      <c r="CU144" s="58"/>
      <c r="CV144" s="58"/>
      <c r="CW144" s="58"/>
      <c r="CX144" s="58"/>
      <c r="CY144" s="58"/>
      <c r="CZ144" s="58"/>
      <c r="DA144" s="58"/>
      <c r="DB144" s="58"/>
      <c r="DC144" s="58"/>
      <c r="DD144" s="58"/>
      <c r="DE144" s="58"/>
      <c r="DF144" s="58"/>
      <c r="DG144" s="58"/>
      <c r="DH144" s="58"/>
      <c r="DI144" s="58"/>
      <c r="DJ144" s="58"/>
      <c r="DK144" s="58"/>
      <c r="DL144" s="58"/>
      <c r="DM144" s="58"/>
      <c r="DN144" s="58"/>
      <c r="DO144" s="58"/>
      <c r="DP144" s="58"/>
      <c r="DQ144" s="58"/>
      <c r="DR144" s="58"/>
      <c r="DS144" s="58"/>
      <c r="DT144" s="58"/>
      <c r="DU144" s="58"/>
      <c r="DV144" s="58"/>
      <c r="DW144" s="58"/>
      <c r="DX144" s="58"/>
      <c r="DY144" s="58"/>
      <c r="DZ144" s="58"/>
      <c r="EA144" s="58"/>
      <c r="EB144" s="58"/>
      <c r="EC144" s="58"/>
      <c r="ED144" s="58"/>
      <c r="EE144" s="58"/>
      <c r="EF144" s="58"/>
      <c r="EG144" s="58"/>
      <c r="EH144" s="58"/>
      <c r="EI144" s="58"/>
      <c r="EJ144" s="58"/>
      <c r="EK144" s="58"/>
      <c r="EL144" s="58"/>
      <c r="EM144" s="58"/>
      <c r="EN144" s="58"/>
    </row>
    <row r="145" spans="5:144" outlineLevel="1" x14ac:dyDescent="0.2">
      <c r="E145" s="25" t="s">
        <v>207</v>
      </c>
      <c r="F145" s="57">
        <f>$AT$144/20</f>
        <v>0.5</v>
      </c>
      <c r="AQ145" s="58" t="s">
        <v>188</v>
      </c>
      <c r="AR145" s="58">
        <v>0</v>
      </c>
      <c r="AS145" s="58">
        <v>0.01</v>
      </c>
      <c r="AT145" s="58">
        <v>0.02</v>
      </c>
      <c r="AU145" s="58">
        <v>0.03</v>
      </c>
      <c r="AV145" s="58">
        <v>0.04</v>
      </c>
      <c r="AW145" s="58">
        <v>0.05</v>
      </c>
      <c r="AX145" s="58">
        <v>6.0000000000000005E-2</v>
      </c>
      <c r="AY145" s="58">
        <v>7.0000000000000007E-2</v>
      </c>
      <c r="AZ145" s="58">
        <v>0.08</v>
      </c>
      <c r="BA145" s="58">
        <v>0.09</v>
      </c>
      <c r="BB145" s="58">
        <v>9.9999999999999992E-2</v>
      </c>
      <c r="BC145" s="58">
        <v>0.10999999999999999</v>
      </c>
      <c r="BD145" s="58">
        <v>0.11999999999999998</v>
      </c>
      <c r="BE145" s="58">
        <v>0.12999999999999998</v>
      </c>
      <c r="BF145" s="58">
        <v>0.13999999999999999</v>
      </c>
      <c r="BG145" s="58">
        <v>0.15</v>
      </c>
      <c r="BH145" s="58">
        <v>0.16</v>
      </c>
      <c r="BI145" s="58">
        <v>0.17</v>
      </c>
      <c r="BJ145" s="58">
        <v>0.18000000000000002</v>
      </c>
      <c r="BK145" s="58">
        <v>0.19000000000000003</v>
      </c>
      <c r="BL145" s="58">
        <v>0.20000000000000004</v>
      </c>
      <c r="BM145" s="58">
        <v>0.21000000000000005</v>
      </c>
      <c r="BN145" s="58">
        <v>0.22000000000000006</v>
      </c>
      <c r="BO145" s="58">
        <v>0.23000000000000007</v>
      </c>
      <c r="BP145" s="58">
        <v>0.24000000000000007</v>
      </c>
      <c r="BQ145" s="58">
        <v>0.25000000000000006</v>
      </c>
      <c r="BR145" s="58">
        <v>0.26000000000000006</v>
      </c>
      <c r="BS145" s="58">
        <v>0.27000000000000007</v>
      </c>
      <c r="BT145" s="58">
        <v>0.28000000000000008</v>
      </c>
      <c r="BU145" s="58">
        <v>0.29000000000000009</v>
      </c>
      <c r="BV145" s="58">
        <v>0.3000000000000001</v>
      </c>
      <c r="BW145" s="58">
        <v>0.31000000000000011</v>
      </c>
      <c r="BX145" s="58">
        <v>0.32000000000000012</v>
      </c>
      <c r="BY145" s="58">
        <v>0.33000000000000013</v>
      </c>
      <c r="BZ145" s="58">
        <v>0.34000000000000014</v>
      </c>
      <c r="CA145" s="58">
        <v>0.35000000000000014</v>
      </c>
      <c r="CB145" s="58">
        <v>0.36000000000000015</v>
      </c>
      <c r="CC145" s="58">
        <v>0.37000000000000016</v>
      </c>
      <c r="CD145" s="58">
        <v>0.38000000000000017</v>
      </c>
      <c r="CE145" s="58">
        <v>0.39000000000000018</v>
      </c>
      <c r="CF145" s="58">
        <v>0.40000000000000019</v>
      </c>
      <c r="CG145" s="58">
        <v>0.4100000000000002</v>
      </c>
      <c r="CH145" s="58">
        <v>0.42000000000000021</v>
      </c>
      <c r="CI145" s="58">
        <v>0.43000000000000022</v>
      </c>
      <c r="CJ145" s="58">
        <v>0.44000000000000022</v>
      </c>
      <c r="CK145" s="58">
        <v>0.45000000000000023</v>
      </c>
      <c r="CL145" s="58">
        <v>0.46000000000000024</v>
      </c>
      <c r="CM145" s="58">
        <v>0.47000000000000025</v>
      </c>
      <c r="CN145" s="58">
        <v>0.48000000000000026</v>
      </c>
      <c r="CO145" s="58">
        <v>0.49000000000000027</v>
      </c>
      <c r="CP145" s="58">
        <v>0.50000000000000022</v>
      </c>
      <c r="CQ145" s="58">
        <v>0.51000000000000023</v>
      </c>
      <c r="CR145" s="58">
        <v>0.52000000000000024</v>
      </c>
      <c r="CS145" s="58">
        <v>0.53000000000000025</v>
      </c>
      <c r="CT145" s="58">
        <v>0.54000000000000026</v>
      </c>
      <c r="CU145" s="58">
        <v>0.55000000000000027</v>
      </c>
      <c r="CV145" s="58">
        <v>0.56000000000000028</v>
      </c>
      <c r="CW145" s="58">
        <v>0.57000000000000028</v>
      </c>
      <c r="CX145" s="58">
        <v>0.58000000000000029</v>
      </c>
      <c r="CY145" s="58">
        <v>0.5900000000000003</v>
      </c>
      <c r="CZ145" s="58">
        <v>0.60000000000000031</v>
      </c>
      <c r="DA145" s="58">
        <v>0.61000000000000032</v>
      </c>
      <c r="DB145" s="58">
        <v>0.62000000000000033</v>
      </c>
      <c r="DC145" s="58">
        <v>0.63000000000000034</v>
      </c>
      <c r="DD145" s="58">
        <v>0.64000000000000035</v>
      </c>
      <c r="DE145" s="58">
        <v>0.65000000000000036</v>
      </c>
      <c r="DF145" s="58">
        <v>0.66000000000000036</v>
      </c>
      <c r="DG145" s="58">
        <v>0.67000000000000037</v>
      </c>
      <c r="DH145" s="58">
        <v>0.68000000000000038</v>
      </c>
      <c r="DI145" s="58">
        <v>0.69000000000000039</v>
      </c>
      <c r="DJ145" s="58">
        <v>0.7000000000000004</v>
      </c>
      <c r="DK145" s="58">
        <v>0.71000000000000041</v>
      </c>
      <c r="DL145" s="58">
        <v>0.72000000000000042</v>
      </c>
      <c r="DM145" s="58">
        <v>0.73000000000000043</v>
      </c>
      <c r="DN145" s="58">
        <v>0.74000000000000044</v>
      </c>
      <c r="DO145" s="58">
        <v>0.75000000000000044</v>
      </c>
      <c r="DP145" s="58">
        <v>0.76000000000000045</v>
      </c>
      <c r="DQ145" s="58">
        <v>0.77000000000000046</v>
      </c>
      <c r="DR145" s="58">
        <v>0.78000000000000047</v>
      </c>
      <c r="DS145" s="58">
        <v>0.79000000000000048</v>
      </c>
      <c r="DT145" s="58">
        <v>0.80000000000000049</v>
      </c>
      <c r="DU145" s="58">
        <v>0.8100000000000005</v>
      </c>
      <c r="DV145" s="58">
        <v>0.82000000000000051</v>
      </c>
      <c r="DW145" s="58">
        <v>0.83000000000000052</v>
      </c>
      <c r="DX145" s="58">
        <v>0.84000000000000052</v>
      </c>
      <c r="DY145" s="58">
        <v>0.85000000000000053</v>
      </c>
      <c r="DZ145" s="58">
        <v>0.86000000000000054</v>
      </c>
      <c r="EA145" s="58">
        <v>0.87000000000000055</v>
      </c>
      <c r="EB145" s="58">
        <v>0.88000000000000056</v>
      </c>
      <c r="EC145" s="58">
        <v>0.89000000000000057</v>
      </c>
      <c r="ED145" s="58">
        <v>0.90000000000000058</v>
      </c>
      <c r="EE145" s="58">
        <v>0.91000000000000059</v>
      </c>
      <c r="EF145" s="58">
        <v>0.9200000000000006</v>
      </c>
      <c r="EG145" s="58">
        <v>0.9300000000000006</v>
      </c>
      <c r="EH145" s="58">
        <v>0.94000000000000061</v>
      </c>
      <c r="EI145" s="58">
        <v>0.95000000000000062</v>
      </c>
      <c r="EJ145" s="58">
        <v>0.96000000000000063</v>
      </c>
      <c r="EK145" s="58">
        <v>0.97000000000000064</v>
      </c>
      <c r="EL145" s="58">
        <v>0.98000000000000065</v>
      </c>
      <c r="EM145" s="58">
        <v>0.99000000000000066</v>
      </c>
      <c r="EN145" s="58">
        <v>1.0000000000000007</v>
      </c>
    </row>
    <row r="146" spans="5:144" outlineLevel="1" x14ac:dyDescent="0.2">
      <c r="AQ146" s="58" t="s">
        <v>209</v>
      </c>
      <c r="AR146" s="58">
        <v>0.99999999999999989</v>
      </c>
      <c r="AS146" s="58">
        <v>0.95999999999999985</v>
      </c>
      <c r="AT146" s="58">
        <v>0.95199999999999985</v>
      </c>
      <c r="AU146" s="58">
        <v>0.93599999999999983</v>
      </c>
      <c r="AV146" s="58">
        <v>0.92799999999999983</v>
      </c>
      <c r="AW146" s="58">
        <v>0.91999999999999982</v>
      </c>
      <c r="AX146" s="58">
        <v>0.91999999999999982</v>
      </c>
      <c r="AY146" s="58">
        <v>0.91999999999999982</v>
      </c>
      <c r="AZ146" s="58">
        <v>0.91999999999999982</v>
      </c>
      <c r="BA146" s="58">
        <v>0.91999999999999982</v>
      </c>
      <c r="BB146" s="58">
        <v>0.91999999999999982</v>
      </c>
      <c r="BC146" s="58">
        <v>0.91999999999999982</v>
      </c>
      <c r="BD146" s="58">
        <v>0.91999999999999982</v>
      </c>
      <c r="BE146" s="58">
        <v>0.91999999999999982</v>
      </c>
      <c r="BF146" s="58">
        <v>0.91999999999999982</v>
      </c>
      <c r="BG146" s="58">
        <v>0.91999999999999982</v>
      </c>
      <c r="BH146" s="58">
        <v>0.91999999999999982</v>
      </c>
      <c r="BI146" s="58">
        <v>0.91999999999999982</v>
      </c>
      <c r="BJ146" s="58">
        <v>0.91999999999999982</v>
      </c>
      <c r="BK146" s="58">
        <v>0.91999999999999982</v>
      </c>
      <c r="BL146" s="58">
        <v>0.91999999999999982</v>
      </c>
      <c r="BM146" s="58">
        <v>0.91999999999999982</v>
      </c>
      <c r="BN146" s="58">
        <v>0.91199999999999992</v>
      </c>
      <c r="BO146" s="58">
        <v>0.90399999999999991</v>
      </c>
      <c r="BP146" s="58">
        <v>0.8959999999999998</v>
      </c>
      <c r="BQ146" s="58">
        <v>0.8879999999999999</v>
      </c>
      <c r="BR146" s="58">
        <v>0.87199999999999989</v>
      </c>
      <c r="BS146" s="58">
        <v>0.86399999999999988</v>
      </c>
      <c r="BT146" s="58">
        <v>0.85599999999999987</v>
      </c>
      <c r="BU146" s="58">
        <v>0.84799999999999986</v>
      </c>
      <c r="BV146" s="58">
        <v>0.83999999999999986</v>
      </c>
      <c r="BW146" s="58">
        <v>0.83999999999999986</v>
      </c>
      <c r="BX146" s="58">
        <v>0.83199999999999996</v>
      </c>
      <c r="BY146" s="58">
        <v>0.82399999999999995</v>
      </c>
      <c r="BZ146" s="58">
        <v>0.81599999999999984</v>
      </c>
      <c r="CA146" s="58">
        <v>0.80799999999999983</v>
      </c>
      <c r="CB146" s="58">
        <v>0.79999999999999993</v>
      </c>
      <c r="CC146" s="58">
        <v>0.79999999999999993</v>
      </c>
      <c r="CD146" s="58">
        <v>0.79999999999999993</v>
      </c>
      <c r="CE146" s="58">
        <v>0.79999999999999993</v>
      </c>
      <c r="CF146" s="58">
        <v>0.79999999999999993</v>
      </c>
      <c r="CG146" s="58">
        <v>0.79999999999999993</v>
      </c>
      <c r="CH146" s="58">
        <v>0.79999999999999993</v>
      </c>
      <c r="CI146" s="58">
        <v>0.79999999999999993</v>
      </c>
      <c r="CJ146" s="58">
        <v>0.79999999999999993</v>
      </c>
      <c r="CK146" s="58">
        <v>0.79999999999999993</v>
      </c>
      <c r="CL146" s="58">
        <v>0.79999999999999993</v>
      </c>
      <c r="CM146" s="58">
        <v>0.79999999999999993</v>
      </c>
      <c r="CN146" s="58">
        <v>0.79999999999999993</v>
      </c>
      <c r="CO146" s="58">
        <v>0.79999999999999993</v>
      </c>
      <c r="CP146" s="58">
        <v>0.79999999999999993</v>
      </c>
      <c r="CQ146" s="58">
        <v>0.79999999999999993</v>
      </c>
      <c r="CR146" s="58">
        <v>0.79999999999999993</v>
      </c>
      <c r="CS146" s="58">
        <v>0.79999999999999993</v>
      </c>
      <c r="CT146" s="58">
        <v>0.79999999999999993</v>
      </c>
      <c r="CU146" s="58">
        <v>0.79199999999999993</v>
      </c>
      <c r="CV146" s="58">
        <v>0.7759999999999998</v>
      </c>
      <c r="CW146" s="58">
        <v>0.7599999999999999</v>
      </c>
      <c r="CX146" s="58">
        <v>0.74399999999999999</v>
      </c>
      <c r="CY146" s="58">
        <v>0.71199999999999997</v>
      </c>
      <c r="CZ146" s="58">
        <v>0.68799999999999983</v>
      </c>
      <c r="DA146" s="58">
        <v>0.67199999999999993</v>
      </c>
      <c r="DB146" s="58">
        <v>0.65599999999999981</v>
      </c>
      <c r="DC146" s="58">
        <v>0.6399999999999999</v>
      </c>
      <c r="DD146" s="58">
        <v>0.6399999999999999</v>
      </c>
      <c r="DE146" s="58">
        <v>0.6319999999999999</v>
      </c>
      <c r="DF146" s="58">
        <v>0.62399999999999989</v>
      </c>
      <c r="DG146" s="58">
        <v>0.61599999999999988</v>
      </c>
      <c r="DH146" s="58">
        <v>0.60799999999999987</v>
      </c>
      <c r="DI146" s="58">
        <v>0.59999999999999987</v>
      </c>
      <c r="DJ146" s="58">
        <v>0.59999999999999987</v>
      </c>
      <c r="DK146" s="58">
        <v>0.59999999999999987</v>
      </c>
      <c r="DL146" s="58">
        <v>0.59999999999999987</v>
      </c>
      <c r="DM146" s="58">
        <v>0.59999999999999987</v>
      </c>
      <c r="DN146" s="58">
        <v>0.59999999999999987</v>
      </c>
      <c r="DO146" s="58">
        <v>0.59999999999999987</v>
      </c>
      <c r="DP146" s="58">
        <v>0.59999999999999987</v>
      </c>
      <c r="DQ146" s="58">
        <v>0.59999999999999987</v>
      </c>
      <c r="DR146" s="58">
        <v>0.59999999999999987</v>
      </c>
      <c r="DS146" s="58">
        <v>0.59999999999999987</v>
      </c>
      <c r="DT146" s="58">
        <v>0.59999999999999987</v>
      </c>
      <c r="DU146" s="58">
        <v>0.59999999999999987</v>
      </c>
      <c r="DV146" s="58">
        <v>0.59999999999999987</v>
      </c>
      <c r="DW146" s="58">
        <v>0.59999999999999987</v>
      </c>
      <c r="DX146" s="58">
        <v>0.59999999999999987</v>
      </c>
      <c r="DY146" s="58">
        <v>0.59199999999999997</v>
      </c>
      <c r="DZ146" s="58">
        <v>0.58399999999999985</v>
      </c>
      <c r="EA146" s="58">
        <v>0.57599999999999996</v>
      </c>
      <c r="EB146" s="58">
        <v>0.55999999999999994</v>
      </c>
      <c r="EC146" s="58">
        <v>0.53599999999999992</v>
      </c>
      <c r="ED146" s="58">
        <v>0.51999999999999991</v>
      </c>
      <c r="EE146" s="58">
        <v>0.50399999999999989</v>
      </c>
      <c r="EF146" s="58">
        <v>0.47999999999999993</v>
      </c>
      <c r="EG146" s="58">
        <v>0.46399999999999991</v>
      </c>
      <c r="EH146" s="58">
        <v>0.4479999999999999</v>
      </c>
      <c r="EI146" s="58">
        <v>0.42399999999999993</v>
      </c>
      <c r="EJ146" s="58">
        <v>0.39199999999999996</v>
      </c>
      <c r="EK146" s="58">
        <v>0.35199999999999998</v>
      </c>
      <c r="EL146" s="58">
        <v>0.26399999999999996</v>
      </c>
      <c r="EM146" s="58">
        <v>0.23999999999999996</v>
      </c>
      <c r="EN146" s="58">
        <v>0</v>
      </c>
    </row>
    <row r="147" spans="5:144" outlineLevel="1" x14ac:dyDescent="0.2">
      <c r="AQ147" s="58" t="s">
        <v>210</v>
      </c>
      <c r="AR147" s="58">
        <v>0</v>
      </c>
      <c r="AS147" s="58">
        <v>0.838006230529595</v>
      </c>
      <c r="AT147" s="58">
        <v>0.69968847352024921</v>
      </c>
      <c r="AU147" s="58">
        <v>0.88348909657320884</v>
      </c>
      <c r="AV147" s="58">
        <v>0.90093457943925226</v>
      </c>
      <c r="AW147" s="58">
        <v>0.91090342679127723</v>
      </c>
      <c r="AX147" s="58">
        <v>0.92087227414330231</v>
      </c>
      <c r="AY147" s="58">
        <v>0.92897196261682236</v>
      </c>
      <c r="AZ147" s="58">
        <v>0.93333333333333346</v>
      </c>
      <c r="BA147" s="58">
        <v>0.93769470404984423</v>
      </c>
      <c r="BB147" s="58">
        <v>0.94205607476635511</v>
      </c>
      <c r="BC147" s="58">
        <v>0.9445482866043613</v>
      </c>
      <c r="BD147" s="58">
        <v>0.9470404984423676</v>
      </c>
      <c r="BE147" s="58">
        <v>0.95015576323987538</v>
      </c>
      <c r="BF147" s="58">
        <v>0.95264797507788168</v>
      </c>
      <c r="BG147" s="58">
        <v>0.95514018691588787</v>
      </c>
      <c r="BH147" s="58">
        <v>0.95763239875389405</v>
      </c>
      <c r="BI147" s="58">
        <v>0.95887850467289726</v>
      </c>
      <c r="BJ147" s="58">
        <v>0.96074766355140184</v>
      </c>
      <c r="BK147" s="58">
        <v>0.96199376947040505</v>
      </c>
      <c r="BL147" s="58">
        <v>0.96323987538940803</v>
      </c>
      <c r="BM147" s="58">
        <v>0.96510903426791284</v>
      </c>
      <c r="BN147" s="58">
        <v>0.96697819314641742</v>
      </c>
      <c r="BO147" s="58">
        <v>0.96884735202492211</v>
      </c>
      <c r="BP147" s="58">
        <v>0.97071651090342681</v>
      </c>
      <c r="BQ147" s="58">
        <v>0.9738317757009346</v>
      </c>
      <c r="BR147" s="58">
        <v>0.97632398753894079</v>
      </c>
      <c r="BS147" s="58">
        <v>0.97881619937694697</v>
      </c>
      <c r="BT147" s="58">
        <v>0.98068535825545178</v>
      </c>
      <c r="BU147" s="58">
        <v>0.98317757009345796</v>
      </c>
      <c r="BV147" s="58">
        <v>0.98442367601246106</v>
      </c>
      <c r="BW147" s="58">
        <v>0.98566978193146415</v>
      </c>
      <c r="BX147" s="58">
        <v>0.98691588785046735</v>
      </c>
      <c r="BY147" s="58">
        <v>0.98753894080996885</v>
      </c>
      <c r="BZ147" s="58">
        <v>0.98753894080996885</v>
      </c>
      <c r="CA147" s="58">
        <v>0.98753894080996885</v>
      </c>
      <c r="CB147" s="58">
        <v>0.98753894080996885</v>
      </c>
      <c r="CC147" s="58">
        <v>0.98753894080996885</v>
      </c>
      <c r="CD147" s="58">
        <v>0.98816199376947034</v>
      </c>
      <c r="CE147" s="58">
        <v>0.98878504672897194</v>
      </c>
      <c r="CF147" s="58">
        <v>0.98940809968847354</v>
      </c>
      <c r="CG147" s="58">
        <v>0.99003115264797514</v>
      </c>
      <c r="CH147" s="58">
        <v>0.99065420560747663</v>
      </c>
      <c r="CI147" s="58">
        <v>0.99065420560747663</v>
      </c>
      <c r="CJ147" s="58">
        <v>0.99065420560747663</v>
      </c>
      <c r="CK147" s="58">
        <v>0.99065420560747663</v>
      </c>
      <c r="CL147" s="58">
        <v>0.99065420560747663</v>
      </c>
      <c r="CM147" s="58">
        <v>0.99065420560747663</v>
      </c>
      <c r="CN147" s="58">
        <v>0.99065420560747663</v>
      </c>
      <c r="CO147" s="58">
        <v>0.99127725856697813</v>
      </c>
      <c r="CP147" s="58">
        <v>0.99190031152647973</v>
      </c>
      <c r="CQ147" s="58">
        <v>0.99252336448598133</v>
      </c>
      <c r="CR147" s="58">
        <v>0.99314641744548293</v>
      </c>
      <c r="CS147" s="58">
        <v>0.99376947040498442</v>
      </c>
      <c r="CT147" s="58">
        <v>0.99376947040498442</v>
      </c>
      <c r="CU147" s="58">
        <v>0.99376947040498442</v>
      </c>
      <c r="CV147" s="58">
        <v>0.99376947040498442</v>
      </c>
      <c r="CW147" s="58">
        <v>0.99376947040498442</v>
      </c>
      <c r="CX147" s="58">
        <v>0.99376947040498442</v>
      </c>
      <c r="CY147" s="58">
        <v>0.99376947040498442</v>
      </c>
      <c r="CZ147" s="58">
        <v>0.99439252336448591</v>
      </c>
      <c r="DA147" s="58">
        <v>0.99501557632398752</v>
      </c>
      <c r="DB147" s="58">
        <v>0.99563862928348912</v>
      </c>
      <c r="DC147" s="58">
        <v>0.99626168224299072</v>
      </c>
      <c r="DD147" s="58">
        <v>0.99688473520249221</v>
      </c>
      <c r="DE147" s="58">
        <v>0.99688473520249221</v>
      </c>
      <c r="DF147" s="58">
        <v>0.99688473520249221</v>
      </c>
      <c r="DG147" s="58">
        <v>0.99688473520249221</v>
      </c>
      <c r="DH147" s="58">
        <v>0.99688473520249221</v>
      </c>
      <c r="DI147" s="58">
        <v>0.9975077881619937</v>
      </c>
      <c r="DJ147" s="58">
        <v>0.9981308411214953</v>
      </c>
      <c r="DK147" s="58">
        <v>0.99875389408099691</v>
      </c>
      <c r="DL147" s="58">
        <v>0.99937694704049851</v>
      </c>
      <c r="DM147" s="58">
        <v>1</v>
      </c>
      <c r="DN147" s="58">
        <v>1</v>
      </c>
      <c r="DO147" s="58">
        <v>1</v>
      </c>
      <c r="DP147" s="58">
        <v>1</v>
      </c>
      <c r="DQ147" s="58">
        <v>1</v>
      </c>
      <c r="DR147" s="58">
        <v>1</v>
      </c>
      <c r="DS147" s="58">
        <v>1</v>
      </c>
      <c r="DT147" s="58">
        <v>1</v>
      </c>
      <c r="DU147" s="58">
        <v>1</v>
      </c>
      <c r="DV147" s="58">
        <v>1</v>
      </c>
      <c r="DW147" s="58">
        <v>1</v>
      </c>
      <c r="DX147" s="58">
        <v>1</v>
      </c>
      <c r="DY147" s="58">
        <v>1</v>
      </c>
      <c r="DZ147" s="58">
        <v>1</v>
      </c>
      <c r="EA147" s="58">
        <v>1</v>
      </c>
      <c r="EB147" s="58">
        <v>1</v>
      </c>
      <c r="EC147" s="58">
        <v>1</v>
      </c>
      <c r="ED147" s="58">
        <v>1</v>
      </c>
      <c r="EE147" s="58">
        <v>1</v>
      </c>
      <c r="EF147" s="58">
        <v>1</v>
      </c>
      <c r="EG147" s="58">
        <v>1</v>
      </c>
      <c r="EH147" s="58">
        <v>1</v>
      </c>
      <c r="EI147" s="58">
        <v>1</v>
      </c>
      <c r="EJ147" s="58">
        <v>1</v>
      </c>
      <c r="EK147" s="58">
        <v>1</v>
      </c>
      <c r="EL147" s="58">
        <v>1</v>
      </c>
      <c r="EM147" s="58">
        <v>1</v>
      </c>
      <c r="EN147" s="58">
        <v>1</v>
      </c>
    </row>
    <row r="148" spans="5:144" outlineLevel="1" x14ac:dyDescent="0.2">
      <c r="AQ148" s="58" t="str">
        <f xml:space="preserve"> TEXT($F$145,"0%") &amp; " Wtd.Avg."</f>
        <v>50% Wtd.Avg.</v>
      </c>
      <c r="AR148" s="58">
        <f>$F$145*AR146+(1-$F$145)*AR147</f>
        <v>0.49999999999999994</v>
      </c>
      <c r="AS148" s="58">
        <f>$F$145*AS146+(1-$F$145)*AS147</f>
        <v>0.89900311526479748</v>
      </c>
      <c r="AT148" s="58">
        <f>$F$145*AT146+(1-$F$145)*AT147</f>
        <v>0.82584423676012453</v>
      </c>
      <c r="AU148" s="58">
        <f t="shared" ref="AU148:DF148" si="9">$F$145*AU146+(1-$F$145)*AU147</f>
        <v>0.90974454828660434</v>
      </c>
      <c r="AV148" s="58">
        <f t="shared" si="9"/>
        <v>0.91446728971962599</v>
      </c>
      <c r="AW148" s="58">
        <f t="shared" si="9"/>
        <v>0.91545171339563858</v>
      </c>
      <c r="AX148" s="58">
        <f t="shared" si="9"/>
        <v>0.92043613707165106</v>
      </c>
      <c r="AY148" s="58">
        <f t="shared" si="9"/>
        <v>0.92448598130841109</v>
      </c>
      <c r="AZ148" s="58">
        <f t="shared" si="9"/>
        <v>0.92666666666666664</v>
      </c>
      <c r="BA148" s="58">
        <f t="shared" si="9"/>
        <v>0.92884735202492208</v>
      </c>
      <c r="BB148" s="58">
        <f t="shared" si="9"/>
        <v>0.93102803738317741</v>
      </c>
      <c r="BC148" s="58">
        <f t="shared" si="9"/>
        <v>0.93227414330218061</v>
      </c>
      <c r="BD148" s="58">
        <f t="shared" si="9"/>
        <v>0.93352024922118371</v>
      </c>
      <c r="BE148" s="58">
        <f t="shared" si="9"/>
        <v>0.93507788161993766</v>
      </c>
      <c r="BF148" s="58">
        <f t="shared" si="9"/>
        <v>0.93632398753894075</v>
      </c>
      <c r="BG148" s="58">
        <f t="shared" si="9"/>
        <v>0.93757009345794384</v>
      </c>
      <c r="BH148" s="58">
        <f t="shared" si="9"/>
        <v>0.93881619937694694</v>
      </c>
      <c r="BI148" s="58">
        <f t="shared" si="9"/>
        <v>0.93943925233644854</v>
      </c>
      <c r="BJ148" s="58">
        <f t="shared" si="9"/>
        <v>0.94037383177570089</v>
      </c>
      <c r="BK148" s="58">
        <f t="shared" si="9"/>
        <v>0.94099688473520238</v>
      </c>
      <c r="BL148" s="58">
        <f t="shared" si="9"/>
        <v>0.94161993769470387</v>
      </c>
      <c r="BM148" s="58">
        <f t="shared" si="9"/>
        <v>0.94255451713395633</v>
      </c>
      <c r="BN148" s="58">
        <f t="shared" si="9"/>
        <v>0.93948909657320867</v>
      </c>
      <c r="BO148" s="58">
        <f t="shared" si="9"/>
        <v>0.93642367601246101</v>
      </c>
      <c r="BP148" s="58">
        <f t="shared" si="9"/>
        <v>0.93335825545171325</v>
      </c>
      <c r="BQ148" s="58">
        <f t="shared" si="9"/>
        <v>0.93091588785046731</v>
      </c>
      <c r="BR148" s="58">
        <f t="shared" si="9"/>
        <v>0.92416199376947028</v>
      </c>
      <c r="BS148" s="58">
        <f t="shared" si="9"/>
        <v>0.92140809968847348</v>
      </c>
      <c r="BT148" s="58">
        <f t="shared" si="9"/>
        <v>0.91834267912772582</v>
      </c>
      <c r="BU148" s="58">
        <f t="shared" si="9"/>
        <v>0.91558878504672891</v>
      </c>
      <c r="BV148" s="58">
        <f t="shared" si="9"/>
        <v>0.91221183800623051</v>
      </c>
      <c r="BW148" s="58">
        <f t="shared" si="9"/>
        <v>0.912834890965732</v>
      </c>
      <c r="BX148" s="58">
        <f t="shared" si="9"/>
        <v>0.90945794392523371</v>
      </c>
      <c r="BY148" s="58">
        <f t="shared" si="9"/>
        <v>0.90576947040498434</v>
      </c>
      <c r="BZ148" s="58">
        <f t="shared" si="9"/>
        <v>0.90176947040498434</v>
      </c>
      <c r="CA148" s="58">
        <f t="shared" si="9"/>
        <v>0.89776947040498434</v>
      </c>
      <c r="CB148" s="58">
        <f t="shared" si="9"/>
        <v>0.89376947040498433</v>
      </c>
      <c r="CC148" s="58">
        <f t="shared" si="9"/>
        <v>0.89376947040498433</v>
      </c>
      <c r="CD148" s="58">
        <f t="shared" si="9"/>
        <v>0.89408099688473519</v>
      </c>
      <c r="CE148" s="58">
        <f t="shared" si="9"/>
        <v>0.89439252336448594</v>
      </c>
      <c r="CF148" s="58">
        <f t="shared" si="9"/>
        <v>0.89470404984423668</v>
      </c>
      <c r="CG148" s="58">
        <f t="shared" si="9"/>
        <v>0.89501557632398754</v>
      </c>
      <c r="CH148" s="58">
        <f t="shared" si="9"/>
        <v>0.89532710280373828</v>
      </c>
      <c r="CI148" s="58">
        <f t="shared" si="9"/>
        <v>0.89532710280373828</v>
      </c>
      <c r="CJ148" s="58">
        <f t="shared" si="9"/>
        <v>0.89532710280373828</v>
      </c>
      <c r="CK148" s="58">
        <f t="shared" si="9"/>
        <v>0.89532710280373828</v>
      </c>
      <c r="CL148" s="58">
        <f t="shared" si="9"/>
        <v>0.89532710280373828</v>
      </c>
      <c r="CM148" s="58">
        <f t="shared" si="9"/>
        <v>0.89532710280373828</v>
      </c>
      <c r="CN148" s="58">
        <f t="shared" si="9"/>
        <v>0.89532710280373828</v>
      </c>
      <c r="CO148" s="58">
        <f t="shared" si="9"/>
        <v>0.89563862928348903</v>
      </c>
      <c r="CP148" s="58">
        <f t="shared" si="9"/>
        <v>0.89595015576323989</v>
      </c>
      <c r="CQ148" s="58">
        <f t="shared" si="9"/>
        <v>0.89626168224299063</v>
      </c>
      <c r="CR148" s="58">
        <f t="shared" si="9"/>
        <v>0.89657320872274138</v>
      </c>
      <c r="CS148" s="58">
        <f t="shared" si="9"/>
        <v>0.89688473520249223</v>
      </c>
      <c r="CT148" s="58">
        <f t="shared" si="9"/>
        <v>0.89688473520249223</v>
      </c>
      <c r="CU148" s="58">
        <f t="shared" si="9"/>
        <v>0.89288473520249223</v>
      </c>
      <c r="CV148" s="58">
        <f t="shared" si="9"/>
        <v>0.88488473520249211</v>
      </c>
      <c r="CW148" s="58">
        <f t="shared" si="9"/>
        <v>0.87688473520249222</v>
      </c>
      <c r="CX148" s="58">
        <f t="shared" si="9"/>
        <v>0.86888473520249221</v>
      </c>
      <c r="CY148" s="58">
        <f t="shared" si="9"/>
        <v>0.85288473520249219</v>
      </c>
      <c r="CZ148" s="58">
        <f t="shared" si="9"/>
        <v>0.84119626168224282</v>
      </c>
      <c r="DA148" s="58">
        <f t="shared" si="9"/>
        <v>0.83350778816199367</v>
      </c>
      <c r="DB148" s="58">
        <f t="shared" si="9"/>
        <v>0.82581931464174452</v>
      </c>
      <c r="DC148" s="58">
        <f t="shared" si="9"/>
        <v>0.81813084112149537</v>
      </c>
      <c r="DD148" s="58">
        <f t="shared" si="9"/>
        <v>0.818442367601246</v>
      </c>
      <c r="DE148" s="58">
        <f t="shared" si="9"/>
        <v>0.814442367601246</v>
      </c>
      <c r="DF148" s="58">
        <f t="shared" si="9"/>
        <v>0.81044236760124599</v>
      </c>
      <c r="DG148" s="58">
        <f t="shared" ref="DG148:EL148" si="10">$F$145*DG146+(1-$F$145)*DG147</f>
        <v>0.80644236760124599</v>
      </c>
      <c r="DH148" s="58">
        <f t="shared" si="10"/>
        <v>0.80244236760124599</v>
      </c>
      <c r="DI148" s="58">
        <f t="shared" si="10"/>
        <v>0.79875389408099684</v>
      </c>
      <c r="DJ148" s="58">
        <f t="shared" si="10"/>
        <v>0.79906542056074759</v>
      </c>
      <c r="DK148" s="58">
        <f t="shared" si="10"/>
        <v>0.79937694704049833</v>
      </c>
      <c r="DL148" s="58">
        <f t="shared" si="10"/>
        <v>0.79968847352024919</v>
      </c>
      <c r="DM148" s="58">
        <f t="shared" si="10"/>
        <v>0.79999999999999993</v>
      </c>
      <c r="DN148" s="58">
        <f t="shared" si="10"/>
        <v>0.79999999999999993</v>
      </c>
      <c r="DO148" s="58">
        <f t="shared" si="10"/>
        <v>0.79999999999999993</v>
      </c>
      <c r="DP148" s="58">
        <f t="shared" si="10"/>
        <v>0.79999999999999993</v>
      </c>
      <c r="DQ148" s="58">
        <f t="shared" si="10"/>
        <v>0.79999999999999993</v>
      </c>
      <c r="DR148" s="58">
        <f t="shared" si="10"/>
        <v>0.79999999999999993</v>
      </c>
      <c r="DS148" s="58">
        <f t="shared" si="10"/>
        <v>0.79999999999999993</v>
      </c>
      <c r="DT148" s="58">
        <f t="shared" si="10"/>
        <v>0.79999999999999993</v>
      </c>
      <c r="DU148" s="58">
        <f t="shared" si="10"/>
        <v>0.79999999999999993</v>
      </c>
      <c r="DV148" s="58">
        <f t="shared" si="10"/>
        <v>0.79999999999999993</v>
      </c>
      <c r="DW148" s="58">
        <f t="shared" si="10"/>
        <v>0.79999999999999993</v>
      </c>
      <c r="DX148" s="58">
        <f t="shared" si="10"/>
        <v>0.79999999999999993</v>
      </c>
      <c r="DY148" s="58">
        <f t="shared" si="10"/>
        <v>0.79600000000000004</v>
      </c>
      <c r="DZ148" s="58">
        <f t="shared" si="10"/>
        <v>0.79199999999999993</v>
      </c>
      <c r="EA148" s="58">
        <f t="shared" si="10"/>
        <v>0.78800000000000003</v>
      </c>
      <c r="EB148" s="58">
        <f t="shared" si="10"/>
        <v>0.78</v>
      </c>
      <c r="EC148" s="58">
        <f t="shared" si="10"/>
        <v>0.76800000000000002</v>
      </c>
      <c r="ED148" s="58">
        <f t="shared" si="10"/>
        <v>0.76</v>
      </c>
      <c r="EE148" s="58">
        <f t="shared" si="10"/>
        <v>0.752</v>
      </c>
      <c r="EF148" s="58">
        <f t="shared" si="10"/>
        <v>0.74</v>
      </c>
      <c r="EG148" s="58">
        <f t="shared" si="10"/>
        <v>0.73199999999999998</v>
      </c>
      <c r="EH148" s="58">
        <f t="shared" si="10"/>
        <v>0.72399999999999998</v>
      </c>
      <c r="EI148" s="58">
        <f t="shared" si="10"/>
        <v>0.71199999999999997</v>
      </c>
      <c r="EJ148" s="58">
        <f t="shared" si="10"/>
        <v>0.69599999999999995</v>
      </c>
      <c r="EK148" s="58">
        <f t="shared" si="10"/>
        <v>0.67599999999999993</v>
      </c>
      <c r="EL148" s="58">
        <f t="shared" si="10"/>
        <v>0.63200000000000001</v>
      </c>
      <c r="EM148" s="58">
        <f>$F$145*EM146+(1-$F$145)*EM147</f>
        <v>0.62</v>
      </c>
      <c r="EN148" s="58">
        <f>$F$145*EN146+(1-$F$145)*EN147</f>
        <v>0.5</v>
      </c>
    </row>
    <row r="149" spans="5:144" outlineLevel="1" x14ac:dyDescent="0.2">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c r="CB149" s="58"/>
      <c r="CC149" s="58"/>
      <c r="CD149" s="58"/>
      <c r="CE149" s="58"/>
      <c r="CF149" s="58"/>
      <c r="CG149" s="58"/>
      <c r="CH149" s="58"/>
      <c r="CI149" s="58"/>
      <c r="CJ149" s="58"/>
      <c r="CK149" s="58"/>
      <c r="CL149" s="58"/>
      <c r="CM149" s="58"/>
      <c r="CN149" s="58"/>
      <c r="CO149" s="58"/>
      <c r="CP149" s="58"/>
      <c r="CQ149" s="58"/>
      <c r="CR149" s="58"/>
      <c r="CS149" s="58"/>
      <c r="CT149" s="58"/>
      <c r="CU149" s="58"/>
      <c r="CV149" s="58"/>
      <c r="CW149" s="58"/>
      <c r="CX149" s="58"/>
      <c r="CY149" s="58"/>
      <c r="CZ149" s="58"/>
      <c r="DA149" s="58"/>
      <c r="DB149" s="58"/>
      <c r="DC149" s="58"/>
      <c r="DD149" s="58"/>
      <c r="DE149" s="58"/>
      <c r="DF149" s="58"/>
      <c r="DG149" s="58"/>
      <c r="DH149" s="58"/>
      <c r="DI149" s="58"/>
      <c r="DJ149" s="58"/>
      <c r="DK149" s="58"/>
      <c r="DL149" s="58"/>
      <c r="DM149" s="58"/>
      <c r="DN149" s="58"/>
      <c r="DO149" s="58"/>
      <c r="DP149" s="58"/>
      <c r="DQ149" s="58"/>
      <c r="DR149" s="58"/>
      <c r="DS149" s="58"/>
      <c r="DT149" s="58"/>
      <c r="DU149" s="58"/>
      <c r="DV149" s="58"/>
      <c r="DW149" s="58"/>
      <c r="DX149" s="58"/>
      <c r="DY149" s="58"/>
      <c r="DZ149" s="58"/>
      <c r="EA149" s="58"/>
      <c r="EB149" s="58"/>
      <c r="EC149" s="58"/>
      <c r="ED149" s="58"/>
      <c r="EE149" s="58"/>
      <c r="EF149" s="58"/>
      <c r="EG149" s="58"/>
      <c r="EH149" s="58"/>
      <c r="EI149" s="58"/>
      <c r="EJ149" s="58"/>
      <c r="EK149" s="58"/>
      <c r="EL149" s="58"/>
      <c r="EM149" s="58"/>
      <c r="EN149" s="58"/>
    </row>
    <row r="150" spans="5:144" outlineLevel="1" x14ac:dyDescent="0.2">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c r="CB150" s="58"/>
      <c r="CC150" s="58"/>
      <c r="CD150" s="58"/>
      <c r="CE150" s="58"/>
      <c r="CF150" s="58"/>
      <c r="CG150" s="58"/>
      <c r="CH150" s="58"/>
      <c r="CI150" s="58"/>
      <c r="CJ150" s="58"/>
      <c r="CK150" s="58"/>
      <c r="CL150" s="58"/>
      <c r="CM150" s="58"/>
      <c r="CN150" s="58"/>
      <c r="CO150" s="58"/>
      <c r="CP150" s="58"/>
      <c r="CQ150" s="58"/>
      <c r="CR150" s="58"/>
      <c r="CS150" s="58"/>
      <c r="CT150" s="58"/>
      <c r="CU150" s="58"/>
      <c r="CV150" s="58"/>
      <c r="CW150" s="58"/>
      <c r="CX150" s="58"/>
      <c r="CY150" s="58"/>
      <c r="CZ150" s="58"/>
      <c r="DA150" s="58"/>
      <c r="DB150" s="58"/>
      <c r="DC150" s="58"/>
      <c r="DD150" s="58"/>
      <c r="DE150" s="58"/>
      <c r="DF150" s="58"/>
      <c r="DG150" s="58"/>
      <c r="DH150" s="58"/>
      <c r="DI150" s="58"/>
      <c r="DJ150" s="58"/>
      <c r="DK150" s="58"/>
      <c r="DL150" s="58"/>
      <c r="DM150" s="58"/>
      <c r="DN150" s="58"/>
      <c r="DO150" s="58"/>
      <c r="DP150" s="58"/>
      <c r="DQ150" s="58"/>
      <c r="DR150" s="58"/>
      <c r="DS150" s="58"/>
      <c r="DT150" s="58"/>
      <c r="DU150" s="58"/>
      <c r="DV150" s="58"/>
      <c r="DW150" s="58"/>
      <c r="DX150" s="58"/>
      <c r="DY150" s="58"/>
      <c r="DZ150" s="58"/>
      <c r="EA150" s="58"/>
      <c r="EB150" s="58"/>
      <c r="EC150" s="58"/>
      <c r="ED150" s="58"/>
      <c r="EE150" s="58"/>
      <c r="EF150" s="58"/>
      <c r="EG150" s="58"/>
      <c r="EH150" s="58"/>
      <c r="EI150" s="58"/>
      <c r="EJ150" s="58"/>
      <c r="EK150" s="58"/>
      <c r="EL150" s="58"/>
      <c r="EM150" s="58"/>
      <c r="EN150" s="58"/>
    </row>
    <row r="151" spans="5:144" outlineLevel="1" x14ac:dyDescent="0.2">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c r="CB151" s="58"/>
      <c r="CC151" s="58"/>
      <c r="CD151" s="58"/>
      <c r="CE151" s="58"/>
      <c r="CF151" s="58"/>
      <c r="CG151" s="58"/>
      <c r="CH151" s="58"/>
      <c r="CI151" s="58"/>
      <c r="CJ151" s="58"/>
      <c r="CK151" s="58"/>
      <c r="CL151" s="58"/>
      <c r="CM151" s="58"/>
      <c r="CN151" s="58"/>
      <c r="CO151" s="58"/>
      <c r="CP151" s="58"/>
      <c r="CQ151" s="58"/>
      <c r="CR151" s="58"/>
      <c r="CS151" s="58"/>
      <c r="CT151" s="58"/>
      <c r="CU151" s="58"/>
      <c r="CV151" s="58"/>
      <c r="CW151" s="58"/>
      <c r="CX151" s="58"/>
      <c r="CY151" s="58"/>
      <c r="CZ151" s="58"/>
      <c r="DA151" s="58"/>
      <c r="DB151" s="58"/>
      <c r="DC151" s="58"/>
      <c r="DD151" s="58"/>
      <c r="DE151" s="58"/>
      <c r="DF151" s="58"/>
      <c r="DG151" s="58"/>
      <c r="DH151" s="58"/>
      <c r="DI151" s="58"/>
      <c r="DJ151" s="58"/>
      <c r="DK151" s="58"/>
      <c r="DL151" s="58"/>
      <c r="DM151" s="58"/>
      <c r="DN151" s="58"/>
      <c r="DO151" s="58"/>
      <c r="DP151" s="58"/>
      <c r="DQ151" s="58"/>
      <c r="DR151" s="58"/>
      <c r="DS151" s="58"/>
      <c r="DT151" s="58"/>
      <c r="DU151" s="58"/>
      <c r="DV151" s="58"/>
      <c r="DW151" s="58"/>
      <c r="DX151" s="58"/>
      <c r="DY151" s="58"/>
      <c r="DZ151" s="58"/>
      <c r="EA151" s="58"/>
      <c r="EB151" s="58"/>
      <c r="EC151" s="58"/>
      <c r="ED151" s="58"/>
      <c r="EE151" s="58"/>
      <c r="EF151" s="58"/>
      <c r="EG151" s="58"/>
      <c r="EH151" s="58"/>
      <c r="EI151" s="58"/>
      <c r="EJ151" s="58"/>
      <c r="EK151" s="58"/>
      <c r="EL151" s="58"/>
      <c r="EM151" s="58"/>
      <c r="EN151" s="58"/>
    </row>
    <row r="152" spans="5:144" outlineLevel="1" x14ac:dyDescent="0.2">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c r="CB152" s="58"/>
      <c r="CC152" s="58"/>
      <c r="CD152" s="58"/>
      <c r="CE152" s="58"/>
      <c r="CF152" s="58"/>
      <c r="CG152" s="58"/>
      <c r="CH152" s="58"/>
      <c r="CI152" s="58"/>
      <c r="CJ152" s="58"/>
      <c r="CK152" s="58"/>
      <c r="CL152" s="58"/>
      <c r="CM152" s="58"/>
      <c r="CN152" s="58"/>
      <c r="CO152" s="58"/>
      <c r="CP152" s="58"/>
      <c r="CQ152" s="58"/>
      <c r="CR152" s="58"/>
      <c r="CS152" s="58"/>
      <c r="CT152" s="58"/>
      <c r="CU152" s="58"/>
      <c r="CV152" s="58"/>
      <c r="CW152" s="58"/>
      <c r="CX152" s="58"/>
      <c r="CY152" s="58"/>
      <c r="CZ152" s="58"/>
      <c r="DA152" s="58"/>
      <c r="DB152" s="58"/>
      <c r="DC152" s="58"/>
      <c r="DD152" s="58"/>
      <c r="DE152" s="58"/>
      <c r="DF152" s="58"/>
      <c r="DG152" s="58"/>
      <c r="DH152" s="58"/>
      <c r="DI152" s="58"/>
      <c r="DJ152" s="58"/>
      <c r="DK152" s="58"/>
      <c r="DL152" s="58"/>
      <c r="DM152" s="58"/>
      <c r="DN152" s="58"/>
      <c r="DO152" s="58"/>
      <c r="DP152" s="58"/>
      <c r="DQ152" s="58"/>
      <c r="DR152" s="58"/>
      <c r="DS152" s="58"/>
      <c r="DT152" s="58"/>
      <c r="DU152" s="58"/>
      <c r="DV152" s="58"/>
      <c r="DW152" s="58"/>
      <c r="DX152" s="58"/>
      <c r="DY152" s="58"/>
      <c r="DZ152" s="58"/>
      <c r="EA152" s="58"/>
      <c r="EB152" s="58"/>
      <c r="EC152" s="58"/>
      <c r="ED152" s="58"/>
      <c r="EE152" s="58"/>
      <c r="EF152" s="58"/>
      <c r="EG152" s="58"/>
      <c r="EH152" s="58"/>
      <c r="EI152" s="58"/>
      <c r="EJ152" s="58"/>
      <c r="EK152" s="58"/>
      <c r="EL152" s="58"/>
      <c r="EM152" s="58"/>
      <c r="EN152" s="58"/>
    </row>
    <row r="153" spans="5:144" outlineLevel="1" x14ac:dyDescent="0.2">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c r="CH153" s="58"/>
      <c r="CI153" s="58"/>
      <c r="CJ153" s="58"/>
      <c r="CK153" s="58"/>
      <c r="CL153" s="58"/>
      <c r="CM153" s="58"/>
      <c r="CN153" s="58"/>
      <c r="CO153" s="58"/>
      <c r="CP153" s="58"/>
      <c r="CQ153" s="58"/>
      <c r="CR153" s="58"/>
      <c r="CS153" s="58"/>
      <c r="CT153" s="58"/>
      <c r="CU153" s="58"/>
      <c r="CV153" s="58"/>
      <c r="CW153" s="58"/>
      <c r="CX153" s="58"/>
      <c r="CY153" s="58"/>
      <c r="CZ153" s="58"/>
      <c r="DA153" s="58"/>
      <c r="DB153" s="58"/>
      <c r="DC153" s="58"/>
      <c r="DD153" s="58"/>
      <c r="DE153" s="58"/>
      <c r="DF153" s="58"/>
      <c r="DG153" s="58"/>
      <c r="DH153" s="58"/>
      <c r="DI153" s="58"/>
      <c r="DJ153" s="58"/>
      <c r="DK153" s="58"/>
      <c r="DL153" s="58"/>
      <c r="DM153" s="58"/>
      <c r="DN153" s="58"/>
      <c r="DO153" s="58"/>
      <c r="DP153" s="58"/>
      <c r="DQ153" s="58"/>
      <c r="DR153" s="58"/>
      <c r="DS153" s="58"/>
      <c r="DT153" s="58"/>
      <c r="DU153" s="58"/>
      <c r="DV153" s="58"/>
      <c r="DW153" s="58"/>
      <c r="DX153" s="58"/>
      <c r="DY153" s="58"/>
      <c r="DZ153" s="58"/>
      <c r="EA153" s="58"/>
      <c r="EB153" s="58"/>
      <c r="EC153" s="58"/>
      <c r="ED153" s="58"/>
      <c r="EE153" s="58"/>
      <c r="EF153" s="58"/>
      <c r="EG153" s="58"/>
      <c r="EH153" s="58"/>
      <c r="EI153" s="58"/>
      <c r="EJ153" s="58"/>
      <c r="EK153" s="58"/>
      <c r="EL153" s="58"/>
      <c r="EM153" s="58"/>
      <c r="EN153" s="58"/>
    </row>
    <row r="154" spans="5:144" outlineLevel="1" x14ac:dyDescent="0.2">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58"/>
      <c r="DI154" s="58"/>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c r="EF154" s="58"/>
      <c r="EG154" s="58"/>
      <c r="EH154" s="58"/>
      <c r="EI154" s="58"/>
      <c r="EJ154" s="58"/>
      <c r="EK154" s="58"/>
      <c r="EL154" s="58"/>
      <c r="EM154" s="58"/>
      <c r="EN154" s="58"/>
    </row>
    <row r="155" spans="5:144" outlineLevel="1" x14ac:dyDescent="0.2">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c r="CJ155" s="58"/>
      <c r="CK155" s="58"/>
      <c r="CL155" s="58"/>
      <c r="CM155" s="58"/>
      <c r="CN155" s="58"/>
      <c r="CO155" s="58"/>
      <c r="CP155" s="58"/>
      <c r="CQ155" s="58"/>
      <c r="CR155" s="58"/>
      <c r="CS155" s="58"/>
      <c r="CT155" s="58"/>
      <c r="CU155" s="58"/>
      <c r="CV155" s="58"/>
      <c r="CW155" s="58"/>
      <c r="CX155" s="58"/>
      <c r="CY155" s="58"/>
      <c r="CZ155" s="58"/>
      <c r="DA155" s="58"/>
      <c r="DB155" s="58"/>
      <c r="DC155" s="58"/>
      <c r="DD155" s="58"/>
      <c r="DE155" s="58"/>
      <c r="DF155" s="58"/>
      <c r="DG155" s="58"/>
      <c r="DH155" s="58"/>
      <c r="DI155" s="58"/>
      <c r="DJ155" s="58"/>
      <c r="DK155" s="58"/>
      <c r="DL155" s="58"/>
      <c r="DM155" s="58"/>
      <c r="DN155" s="58"/>
      <c r="DO155" s="58"/>
      <c r="DP155" s="58"/>
      <c r="DQ155" s="58"/>
      <c r="DR155" s="58"/>
      <c r="DS155" s="58"/>
      <c r="DT155" s="58"/>
      <c r="DU155" s="58"/>
      <c r="DV155" s="58"/>
      <c r="DW155" s="58"/>
      <c r="DX155" s="58"/>
      <c r="DY155" s="58"/>
      <c r="DZ155" s="58"/>
      <c r="EA155" s="58"/>
      <c r="EB155" s="58"/>
      <c r="EC155" s="58"/>
      <c r="ED155" s="58"/>
      <c r="EE155" s="58"/>
      <c r="EF155" s="58"/>
      <c r="EG155" s="58"/>
      <c r="EH155" s="58"/>
      <c r="EI155" s="58"/>
      <c r="EJ155" s="58"/>
      <c r="EK155" s="58"/>
      <c r="EL155" s="58"/>
      <c r="EM155" s="58"/>
      <c r="EN155" s="58"/>
    </row>
    <row r="156" spans="5:144" outlineLevel="1" x14ac:dyDescent="0.2">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c r="CL156" s="58"/>
      <c r="CM156" s="58"/>
      <c r="CN156" s="58"/>
      <c r="CO156" s="58"/>
      <c r="CP156" s="58"/>
      <c r="CQ156" s="58"/>
      <c r="CR156" s="58"/>
      <c r="CS156" s="58"/>
      <c r="CT156" s="58"/>
      <c r="CU156" s="58"/>
      <c r="CV156" s="58"/>
      <c r="CW156" s="58"/>
      <c r="CX156" s="58"/>
      <c r="CY156" s="58"/>
      <c r="CZ156" s="58"/>
      <c r="DA156" s="58"/>
      <c r="DB156" s="58"/>
      <c r="DC156" s="58"/>
      <c r="DD156" s="58"/>
      <c r="DE156" s="58"/>
      <c r="DF156" s="58"/>
      <c r="DG156" s="58"/>
      <c r="DH156" s="58"/>
      <c r="DI156" s="58"/>
      <c r="DJ156" s="58"/>
      <c r="DK156" s="58"/>
      <c r="DL156" s="58"/>
      <c r="DM156" s="58"/>
      <c r="DN156" s="58"/>
      <c r="DO156" s="58"/>
      <c r="DP156" s="58"/>
      <c r="DQ156" s="58"/>
      <c r="DR156" s="58"/>
      <c r="DS156" s="58"/>
      <c r="DT156" s="58"/>
      <c r="DU156" s="58"/>
      <c r="DV156" s="58"/>
      <c r="DW156" s="58"/>
      <c r="DX156" s="58"/>
      <c r="DY156" s="58"/>
      <c r="DZ156" s="58"/>
      <c r="EA156" s="58"/>
      <c r="EB156" s="58"/>
      <c r="EC156" s="58"/>
      <c r="ED156" s="58"/>
      <c r="EE156" s="58"/>
      <c r="EF156" s="58"/>
      <c r="EG156" s="58"/>
      <c r="EH156" s="58"/>
      <c r="EI156" s="58"/>
      <c r="EJ156" s="58"/>
      <c r="EK156" s="58"/>
      <c r="EL156" s="58"/>
      <c r="EM156" s="58"/>
      <c r="EN156" s="58"/>
    </row>
    <row r="157" spans="5:144" outlineLevel="1" x14ac:dyDescent="0.2">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c r="CH157" s="58"/>
      <c r="CI157" s="58"/>
      <c r="CJ157" s="58"/>
      <c r="CK157" s="58"/>
      <c r="CL157" s="58"/>
      <c r="CM157" s="58"/>
      <c r="CN157" s="58"/>
      <c r="CO157" s="58"/>
      <c r="CP157" s="58"/>
      <c r="CQ157" s="58"/>
      <c r="CR157" s="58"/>
      <c r="CS157" s="58"/>
      <c r="CT157" s="58"/>
      <c r="CU157" s="58"/>
      <c r="CV157" s="58"/>
      <c r="CW157" s="58"/>
      <c r="CX157" s="58"/>
      <c r="CY157" s="58"/>
      <c r="CZ157" s="58"/>
      <c r="DA157" s="58"/>
      <c r="DB157" s="58"/>
      <c r="DC157" s="58"/>
      <c r="DD157" s="58"/>
      <c r="DE157" s="58"/>
      <c r="DF157" s="58"/>
      <c r="DG157" s="58"/>
      <c r="DH157" s="58"/>
      <c r="DI157" s="58"/>
      <c r="DJ157" s="58"/>
      <c r="DK157" s="58"/>
      <c r="DL157" s="58"/>
      <c r="DM157" s="58"/>
      <c r="DN157" s="58"/>
      <c r="DO157" s="58"/>
      <c r="DP157" s="58"/>
      <c r="DQ157" s="58"/>
      <c r="DR157" s="58"/>
      <c r="DS157" s="58"/>
      <c r="DT157" s="58"/>
      <c r="DU157" s="58"/>
      <c r="DV157" s="58"/>
      <c r="DW157" s="58"/>
      <c r="DX157" s="58"/>
      <c r="DY157" s="58"/>
      <c r="DZ157" s="58"/>
      <c r="EA157" s="58"/>
      <c r="EB157" s="58"/>
      <c r="EC157" s="58"/>
      <c r="ED157" s="58"/>
      <c r="EE157" s="58"/>
      <c r="EF157" s="58"/>
      <c r="EG157" s="58"/>
      <c r="EH157" s="58"/>
      <c r="EI157" s="58"/>
      <c r="EJ157" s="58"/>
      <c r="EK157" s="58"/>
      <c r="EL157" s="58"/>
      <c r="EM157" s="58"/>
      <c r="EN157" s="58"/>
    </row>
    <row r="158" spans="5:144" outlineLevel="1" x14ac:dyDescent="0.2">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c r="CB158" s="58"/>
      <c r="CC158" s="58"/>
      <c r="CD158" s="58"/>
      <c r="CE158" s="58"/>
      <c r="CF158" s="58"/>
      <c r="CG158" s="58"/>
      <c r="CH158" s="58"/>
      <c r="CI158" s="58"/>
      <c r="CJ158" s="58"/>
      <c r="CK158" s="58"/>
      <c r="CL158" s="58"/>
      <c r="CM158" s="58"/>
      <c r="CN158" s="58"/>
      <c r="CO158" s="58"/>
      <c r="CP158" s="58"/>
      <c r="CQ158" s="58"/>
      <c r="CR158" s="58"/>
      <c r="CS158" s="58"/>
      <c r="CT158" s="58"/>
      <c r="CU158" s="58"/>
      <c r="CV158" s="58"/>
      <c r="CW158" s="58"/>
      <c r="CX158" s="58"/>
      <c r="CY158" s="58"/>
      <c r="CZ158" s="58"/>
      <c r="DA158" s="58"/>
      <c r="DB158" s="58"/>
      <c r="DC158" s="58"/>
      <c r="DD158" s="58"/>
      <c r="DE158" s="58"/>
      <c r="DF158" s="58"/>
      <c r="DG158" s="58"/>
      <c r="DH158" s="58"/>
      <c r="DI158" s="58"/>
      <c r="DJ158" s="58"/>
      <c r="DK158" s="58"/>
      <c r="DL158" s="58"/>
      <c r="DM158" s="58"/>
      <c r="DN158" s="58"/>
      <c r="DO158" s="58"/>
      <c r="DP158" s="58"/>
      <c r="DQ158" s="58"/>
      <c r="DR158" s="58"/>
      <c r="DS158" s="58"/>
      <c r="DT158" s="58"/>
      <c r="DU158" s="58"/>
      <c r="DV158" s="58"/>
      <c r="DW158" s="58"/>
      <c r="DX158" s="58"/>
      <c r="DY158" s="58"/>
      <c r="DZ158" s="58"/>
      <c r="EA158" s="58"/>
      <c r="EB158" s="58"/>
      <c r="EC158" s="58"/>
      <c r="ED158" s="58"/>
      <c r="EE158" s="58"/>
      <c r="EF158" s="58"/>
      <c r="EG158" s="58"/>
      <c r="EH158" s="58"/>
      <c r="EI158" s="58"/>
      <c r="EJ158" s="58"/>
      <c r="EK158" s="58"/>
      <c r="EL158" s="58"/>
      <c r="EM158" s="58"/>
      <c r="EN158" s="58"/>
    </row>
    <row r="159" spans="5:144" outlineLevel="1" x14ac:dyDescent="0.2">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c r="CB159" s="58"/>
      <c r="CC159" s="58"/>
      <c r="CD159" s="58"/>
      <c r="CE159" s="58"/>
      <c r="CF159" s="58"/>
      <c r="CG159" s="58"/>
      <c r="CH159" s="58"/>
      <c r="CI159" s="58"/>
      <c r="CJ159" s="58"/>
      <c r="CK159" s="58"/>
      <c r="CL159" s="58"/>
      <c r="CM159" s="58"/>
      <c r="CN159" s="58"/>
      <c r="CO159" s="58"/>
      <c r="CP159" s="58"/>
      <c r="CQ159" s="58"/>
      <c r="CR159" s="58"/>
      <c r="CS159" s="58"/>
      <c r="CT159" s="58"/>
      <c r="CU159" s="58"/>
      <c r="CV159" s="58"/>
      <c r="CW159" s="58"/>
      <c r="CX159" s="58"/>
      <c r="CY159" s="58"/>
      <c r="CZ159" s="58"/>
      <c r="DA159" s="58"/>
      <c r="DB159" s="58"/>
      <c r="DC159" s="58"/>
      <c r="DD159" s="58"/>
      <c r="DE159" s="58"/>
      <c r="DF159" s="58"/>
      <c r="DG159" s="58"/>
      <c r="DH159" s="58"/>
      <c r="DI159" s="58"/>
      <c r="DJ159" s="58"/>
      <c r="DK159" s="58"/>
      <c r="DL159" s="58"/>
      <c r="DM159" s="58"/>
      <c r="DN159" s="58"/>
      <c r="DO159" s="58"/>
      <c r="DP159" s="58"/>
      <c r="DQ159" s="58"/>
      <c r="DR159" s="58"/>
      <c r="DS159" s="58"/>
      <c r="DT159" s="58"/>
      <c r="DU159" s="58"/>
      <c r="DV159" s="58"/>
      <c r="DW159" s="58"/>
      <c r="DX159" s="58"/>
      <c r="DY159" s="58"/>
      <c r="DZ159" s="58"/>
      <c r="EA159" s="58"/>
      <c r="EB159" s="58"/>
      <c r="EC159" s="58"/>
      <c r="ED159" s="58"/>
      <c r="EE159" s="58"/>
      <c r="EF159" s="58"/>
      <c r="EG159" s="58"/>
      <c r="EH159" s="58"/>
      <c r="EI159" s="58"/>
      <c r="EJ159" s="58"/>
      <c r="EK159" s="58"/>
      <c r="EL159" s="58"/>
      <c r="EM159" s="58"/>
      <c r="EN159" s="58"/>
    </row>
    <row r="160" spans="5:144" outlineLevel="1" x14ac:dyDescent="0.2">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58"/>
      <c r="CM160" s="58"/>
      <c r="CN160" s="58"/>
      <c r="CO160" s="58"/>
      <c r="CP160" s="58"/>
      <c r="CQ160" s="58"/>
      <c r="CR160" s="58"/>
      <c r="CS160" s="58"/>
      <c r="CT160" s="58"/>
      <c r="CU160" s="58"/>
      <c r="CV160" s="58"/>
      <c r="CW160" s="58"/>
      <c r="CX160" s="58"/>
      <c r="CY160" s="58"/>
      <c r="CZ160" s="58"/>
      <c r="DA160" s="58"/>
      <c r="DB160" s="58"/>
      <c r="DC160" s="58"/>
      <c r="DD160" s="58"/>
      <c r="DE160" s="58"/>
      <c r="DF160" s="58"/>
      <c r="DG160" s="58"/>
      <c r="DH160" s="58"/>
      <c r="DI160" s="58"/>
      <c r="DJ160" s="58"/>
      <c r="DK160" s="58"/>
      <c r="DL160" s="58"/>
      <c r="DM160" s="58"/>
      <c r="DN160" s="58"/>
      <c r="DO160" s="58"/>
      <c r="DP160" s="58"/>
      <c r="DQ160" s="58"/>
      <c r="DR160" s="58"/>
      <c r="DS160" s="58"/>
      <c r="DT160" s="58"/>
      <c r="DU160" s="58"/>
      <c r="DV160" s="58"/>
      <c r="DW160" s="58"/>
      <c r="DX160" s="58"/>
      <c r="DY160" s="58"/>
      <c r="DZ160" s="58"/>
      <c r="EA160" s="58"/>
      <c r="EB160" s="58"/>
      <c r="EC160" s="58"/>
      <c r="ED160" s="58"/>
      <c r="EE160" s="58"/>
      <c r="EF160" s="58"/>
      <c r="EG160" s="58"/>
      <c r="EH160" s="58"/>
      <c r="EI160" s="58"/>
      <c r="EJ160" s="58"/>
      <c r="EK160" s="58"/>
      <c r="EL160" s="58"/>
      <c r="EM160" s="58"/>
      <c r="EN160" s="58"/>
    </row>
    <row r="161" spans="1:144" outlineLevel="1" x14ac:dyDescent="0.2">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c r="CO161" s="58"/>
      <c r="CP161" s="58"/>
      <c r="CQ161" s="58"/>
      <c r="CR161" s="58"/>
      <c r="CS161" s="58"/>
      <c r="CT161" s="58"/>
      <c r="CU161" s="58"/>
      <c r="CV161" s="58"/>
      <c r="CW161" s="58"/>
      <c r="CX161" s="58"/>
      <c r="CY161" s="58"/>
      <c r="CZ161" s="58"/>
      <c r="DA161" s="58"/>
      <c r="DB161" s="58"/>
      <c r="DC161" s="58"/>
      <c r="DD161" s="58"/>
      <c r="DE161" s="58"/>
      <c r="DF161" s="58"/>
      <c r="DG161" s="58"/>
      <c r="DH161" s="58"/>
      <c r="DI161" s="58"/>
      <c r="DJ161" s="58"/>
      <c r="DK161" s="58"/>
      <c r="DL161" s="58"/>
      <c r="DM161" s="58"/>
      <c r="DN161" s="58"/>
      <c r="DO161" s="58"/>
      <c r="DP161" s="58"/>
      <c r="DQ161" s="58"/>
      <c r="DR161" s="58"/>
      <c r="DS161" s="58"/>
      <c r="DT161" s="58"/>
      <c r="DU161" s="58"/>
      <c r="DV161" s="58"/>
      <c r="DW161" s="58"/>
      <c r="DX161" s="58"/>
      <c r="DY161" s="58"/>
      <c r="DZ161" s="58"/>
      <c r="EA161" s="58"/>
      <c r="EB161" s="58"/>
      <c r="EC161" s="58"/>
      <c r="ED161" s="58"/>
      <c r="EE161" s="58"/>
      <c r="EF161" s="58"/>
      <c r="EG161" s="58"/>
      <c r="EH161" s="58"/>
      <c r="EI161" s="58"/>
      <c r="EJ161" s="58"/>
      <c r="EK161" s="58"/>
      <c r="EL161" s="58"/>
      <c r="EM161" s="58"/>
      <c r="EN161" s="58"/>
    </row>
    <row r="162" spans="1:144" outlineLevel="1" x14ac:dyDescent="0.2">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c r="CB162" s="58"/>
      <c r="CC162" s="58"/>
      <c r="CD162" s="58"/>
      <c r="CE162" s="58"/>
      <c r="CF162" s="58"/>
      <c r="CG162" s="58"/>
      <c r="CH162" s="58"/>
      <c r="CI162" s="58"/>
      <c r="CJ162" s="58"/>
      <c r="CK162" s="58"/>
      <c r="CL162" s="58"/>
      <c r="CM162" s="58"/>
      <c r="CN162" s="58"/>
      <c r="CO162" s="58"/>
      <c r="CP162" s="58"/>
      <c r="CQ162" s="58"/>
      <c r="CR162" s="58"/>
      <c r="CS162" s="58"/>
      <c r="CT162" s="58"/>
      <c r="CU162" s="58"/>
      <c r="CV162" s="58"/>
      <c r="CW162" s="58"/>
      <c r="CX162" s="58"/>
      <c r="CY162" s="58"/>
      <c r="CZ162" s="58"/>
      <c r="DA162" s="58"/>
      <c r="DB162" s="58"/>
      <c r="DC162" s="58"/>
      <c r="DD162" s="58"/>
      <c r="DE162" s="58"/>
      <c r="DF162" s="58"/>
      <c r="DG162" s="58"/>
      <c r="DH162" s="58"/>
      <c r="DI162" s="58"/>
      <c r="DJ162" s="58"/>
      <c r="DK162" s="58"/>
      <c r="DL162" s="58"/>
      <c r="DM162" s="58"/>
      <c r="DN162" s="58"/>
      <c r="DO162" s="58"/>
      <c r="DP162" s="58"/>
      <c r="DQ162" s="58"/>
      <c r="DR162" s="58"/>
      <c r="DS162" s="58"/>
      <c r="DT162" s="58"/>
      <c r="DU162" s="58"/>
      <c r="DV162" s="58"/>
      <c r="DW162" s="58"/>
      <c r="DX162" s="58"/>
      <c r="DY162" s="58"/>
      <c r="DZ162" s="58"/>
      <c r="EA162" s="58"/>
      <c r="EB162" s="58"/>
      <c r="EC162" s="58"/>
      <c r="ED162" s="58"/>
      <c r="EE162" s="58"/>
      <c r="EF162" s="58"/>
      <c r="EG162" s="58"/>
      <c r="EH162" s="58"/>
      <c r="EI162" s="58"/>
      <c r="EJ162" s="58"/>
      <c r="EK162" s="58"/>
      <c r="EL162" s="58"/>
      <c r="EM162" s="58"/>
      <c r="EN162" s="58"/>
    </row>
    <row r="163" spans="1:144" outlineLevel="1" x14ac:dyDescent="0.2">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c r="CB163" s="58"/>
      <c r="CC163" s="58"/>
      <c r="CD163" s="58"/>
      <c r="CE163" s="58"/>
      <c r="CF163" s="58"/>
      <c r="CG163" s="58"/>
      <c r="CH163" s="58"/>
      <c r="CI163" s="58"/>
      <c r="CJ163" s="58"/>
      <c r="CK163" s="58"/>
      <c r="CL163" s="58"/>
      <c r="CM163" s="58"/>
      <c r="CN163" s="58"/>
      <c r="CO163" s="58"/>
      <c r="CP163" s="58"/>
      <c r="CQ163" s="58"/>
      <c r="CR163" s="58"/>
      <c r="CS163" s="58"/>
      <c r="CT163" s="58"/>
      <c r="CU163" s="58"/>
      <c r="CV163" s="58"/>
      <c r="CW163" s="58"/>
      <c r="CX163" s="58"/>
      <c r="CY163" s="58"/>
      <c r="CZ163" s="58"/>
      <c r="DA163" s="58"/>
      <c r="DB163" s="58"/>
      <c r="DC163" s="58"/>
      <c r="DD163" s="58"/>
      <c r="DE163" s="58"/>
      <c r="DF163" s="58"/>
      <c r="DG163" s="58"/>
      <c r="DH163" s="58"/>
      <c r="DI163" s="58"/>
      <c r="DJ163" s="58"/>
      <c r="DK163" s="58"/>
      <c r="DL163" s="58"/>
      <c r="DM163" s="58"/>
      <c r="DN163" s="58"/>
      <c r="DO163" s="58"/>
      <c r="DP163" s="58"/>
      <c r="DQ163" s="58"/>
      <c r="DR163" s="58"/>
      <c r="DS163" s="58"/>
      <c r="DT163" s="58"/>
      <c r="DU163" s="58"/>
      <c r="DV163" s="58"/>
      <c r="DW163" s="58"/>
      <c r="DX163" s="58"/>
      <c r="DY163" s="58"/>
      <c r="DZ163" s="58"/>
      <c r="EA163" s="58"/>
      <c r="EB163" s="58"/>
      <c r="EC163" s="58"/>
      <c r="ED163" s="58"/>
      <c r="EE163" s="58"/>
      <c r="EF163" s="58"/>
      <c r="EG163" s="58"/>
      <c r="EH163" s="58"/>
      <c r="EI163" s="58"/>
      <c r="EJ163" s="58"/>
      <c r="EK163" s="58"/>
      <c r="EL163" s="58"/>
      <c r="EM163" s="58"/>
      <c r="EN163" s="58"/>
    </row>
    <row r="164" spans="1:144" outlineLevel="1" x14ac:dyDescent="0.2">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c r="CF164" s="58"/>
      <c r="CG164" s="58"/>
      <c r="CH164" s="58"/>
      <c r="CI164" s="58"/>
      <c r="CJ164" s="58"/>
      <c r="CK164" s="58"/>
      <c r="CL164" s="58"/>
      <c r="CM164" s="58"/>
      <c r="CN164" s="58"/>
      <c r="CO164" s="58"/>
      <c r="CP164" s="58"/>
      <c r="CQ164" s="58"/>
      <c r="CR164" s="58"/>
      <c r="CS164" s="58"/>
      <c r="CT164" s="58"/>
      <c r="CU164" s="58"/>
      <c r="CV164" s="58"/>
      <c r="CW164" s="58"/>
      <c r="CX164" s="58"/>
      <c r="CY164" s="58"/>
      <c r="CZ164" s="58"/>
      <c r="DA164" s="58"/>
      <c r="DB164" s="58"/>
      <c r="DC164" s="58"/>
      <c r="DD164" s="58"/>
      <c r="DE164" s="58"/>
      <c r="DF164" s="58"/>
      <c r="DG164" s="58"/>
      <c r="DH164" s="58"/>
      <c r="DI164" s="58"/>
      <c r="DJ164" s="58"/>
      <c r="DK164" s="58"/>
      <c r="DL164" s="58"/>
      <c r="DM164" s="58"/>
      <c r="DN164" s="58"/>
      <c r="DO164" s="58"/>
      <c r="DP164" s="58"/>
      <c r="DQ164" s="58"/>
      <c r="DR164" s="58"/>
      <c r="DS164" s="58"/>
      <c r="DT164" s="58"/>
      <c r="DU164" s="58"/>
      <c r="DV164" s="58"/>
      <c r="DW164" s="58"/>
      <c r="DX164" s="58"/>
      <c r="DY164" s="58"/>
      <c r="DZ164" s="58"/>
      <c r="EA164" s="58"/>
      <c r="EB164" s="58"/>
      <c r="EC164" s="58"/>
      <c r="ED164" s="58"/>
      <c r="EE164" s="58"/>
      <c r="EF164" s="58"/>
      <c r="EG164" s="58"/>
      <c r="EH164" s="58"/>
      <c r="EI164" s="58"/>
      <c r="EJ164" s="58"/>
      <c r="EK164" s="58"/>
      <c r="EL164" s="58"/>
      <c r="EM164" s="58"/>
      <c r="EN164" s="58"/>
    </row>
    <row r="165" spans="1:144" outlineLevel="1" x14ac:dyDescent="0.2">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c r="CB165" s="58"/>
      <c r="CC165" s="58"/>
      <c r="CD165" s="58"/>
      <c r="CE165" s="58"/>
      <c r="CF165" s="58"/>
      <c r="CG165" s="58"/>
      <c r="CH165" s="58"/>
      <c r="CI165" s="58"/>
      <c r="CJ165" s="58"/>
      <c r="CK165" s="58"/>
      <c r="CL165" s="58"/>
      <c r="CM165" s="58"/>
      <c r="CN165" s="58"/>
      <c r="CO165" s="58"/>
      <c r="CP165" s="58"/>
      <c r="CQ165" s="58"/>
      <c r="CR165" s="58"/>
      <c r="CS165" s="58"/>
      <c r="CT165" s="58"/>
      <c r="CU165" s="58"/>
      <c r="CV165" s="58"/>
      <c r="CW165" s="58"/>
      <c r="CX165" s="58"/>
      <c r="CY165" s="58"/>
      <c r="CZ165" s="58"/>
      <c r="DA165" s="58"/>
      <c r="DB165" s="58"/>
      <c r="DC165" s="58"/>
      <c r="DD165" s="58"/>
      <c r="DE165" s="58"/>
      <c r="DF165" s="58"/>
      <c r="DG165" s="58"/>
      <c r="DH165" s="58"/>
      <c r="DI165" s="58"/>
      <c r="DJ165" s="58"/>
      <c r="DK165" s="58"/>
      <c r="DL165" s="58"/>
      <c r="DM165" s="58"/>
      <c r="DN165" s="58"/>
      <c r="DO165" s="58"/>
      <c r="DP165" s="58"/>
      <c r="DQ165" s="58"/>
      <c r="DR165" s="58"/>
      <c r="DS165" s="58"/>
      <c r="DT165" s="58"/>
      <c r="DU165" s="58"/>
      <c r="DV165" s="58"/>
      <c r="DW165" s="58"/>
      <c r="DX165" s="58"/>
      <c r="DY165" s="58"/>
      <c r="DZ165" s="58"/>
      <c r="EA165" s="58"/>
      <c r="EB165" s="58"/>
      <c r="EC165" s="58"/>
      <c r="ED165" s="58"/>
      <c r="EE165" s="58"/>
      <c r="EF165" s="58"/>
      <c r="EG165" s="58"/>
      <c r="EH165" s="58"/>
      <c r="EI165" s="58"/>
      <c r="EJ165" s="58"/>
      <c r="EK165" s="58"/>
      <c r="EL165" s="58"/>
      <c r="EM165" s="58"/>
      <c r="EN165" s="58"/>
    </row>
    <row r="166" spans="1:144" x14ac:dyDescent="0.2">
      <c r="A166" s="74"/>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c r="CB166" s="58"/>
      <c r="CC166" s="58"/>
      <c r="CD166" s="58"/>
      <c r="CE166" s="58"/>
      <c r="CF166" s="58"/>
      <c r="CG166" s="58"/>
      <c r="CH166" s="58"/>
      <c r="CI166" s="58"/>
      <c r="CJ166" s="58"/>
      <c r="CK166" s="58"/>
      <c r="CL166" s="58"/>
      <c r="CM166" s="58"/>
      <c r="CN166" s="58"/>
      <c r="CO166" s="58"/>
      <c r="CP166" s="58"/>
      <c r="CQ166" s="58"/>
      <c r="CR166" s="58"/>
      <c r="CS166" s="58"/>
      <c r="CT166" s="58"/>
      <c r="CU166" s="58"/>
      <c r="CV166" s="58"/>
      <c r="CW166" s="58"/>
      <c r="CX166" s="58"/>
      <c r="CY166" s="58"/>
      <c r="CZ166" s="58"/>
      <c r="DA166" s="58"/>
      <c r="DB166" s="58"/>
      <c r="DC166" s="58"/>
      <c r="DD166" s="58"/>
      <c r="DE166" s="58"/>
      <c r="DF166" s="58"/>
      <c r="DG166" s="58"/>
      <c r="DH166" s="58"/>
      <c r="DI166" s="58"/>
      <c r="DJ166" s="58"/>
      <c r="DK166" s="58"/>
      <c r="DL166" s="58"/>
      <c r="DM166" s="58"/>
      <c r="DN166" s="58"/>
      <c r="DO166" s="58"/>
      <c r="DP166" s="58"/>
      <c r="DQ166" s="58"/>
      <c r="DR166" s="58"/>
      <c r="DS166" s="58"/>
      <c r="DT166" s="58"/>
      <c r="DU166" s="58"/>
      <c r="DV166" s="58"/>
      <c r="DW166" s="58"/>
      <c r="DX166" s="58"/>
      <c r="DY166" s="58"/>
      <c r="DZ166" s="58"/>
      <c r="EA166" s="58"/>
      <c r="EB166" s="58"/>
      <c r="EC166" s="58"/>
      <c r="ED166" s="58"/>
      <c r="EE166" s="58"/>
      <c r="EF166" s="58"/>
      <c r="EG166" s="58"/>
      <c r="EH166" s="58"/>
      <c r="EI166" s="58"/>
      <c r="EJ166" s="58"/>
      <c r="EK166" s="58"/>
      <c r="EL166" s="58"/>
      <c r="EM166" s="58"/>
      <c r="EN166" s="58"/>
    </row>
    <row r="167" spans="1:144" x14ac:dyDescent="0.2">
      <c r="A167" s="11" t="s">
        <v>174</v>
      </c>
      <c r="AQ167" s="58" t="s">
        <v>211</v>
      </c>
      <c r="AR167" s="58"/>
      <c r="AS167" s="58"/>
      <c r="AT167" s="58">
        <v>10</v>
      </c>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c r="CL167" s="58"/>
      <c r="CM167" s="58"/>
      <c r="CN167" s="58"/>
      <c r="CO167" s="58"/>
      <c r="CP167" s="58"/>
      <c r="CQ167" s="58"/>
      <c r="CR167" s="58"/>
      <c r="CS167" s="58"/>
      <c r="CT167" s="58"/>
      <c r="CU167" s="58"/>
      <c r="CV167" s="58"/>
      <c r="CW167" s="58"/>
      <c r="CX167" s="58"/>
      <c r="CY167" s="58"/>
      <c r="CZ167" s="58"/>
      <c r="DA167" s="58"/>
      <c r="DB167" s="58"/>
      <c r="DC167" s="58"/>
      <c r="DD167" s="58"/>
      <c r="DE167" s="58"/>
      <c r="DF167" s="58"/>
      <c r="DG167" s="58"/>
      <c r="DH167" s="58"/>
      <c r="DI167" s="58"/>
      <c r="DJ167" s="58"/>
      <c r="DK167" s="58"/>
      <c r="DL167" s="58"/>
      <c r="DM167" s="58"/>
      <c r="DN167" s="58"/>
      <c r="DO167" s="58"/>
      <c r="DP167" s="58"/>
      <c r="DQ167" s="58"/>
      <c r="DR167" s="58"/>
      <c r="DS167" s="58"/>
      <c r="DT167" s="58"/>
      <c r="DU167" s="58"/>
      <c r="DV167" s="58"/>
      <c r="DW167" s="58"/>
      <c r="DX167" s="58"/>
      <c r="DY167" s="58"/>
      <c r="DZ167" s="58"/>
      <c r="EA167" s="58"/>
      <c r="EB167" s="58"/>
      <c r="EC167" s="58"/>
      <c r="ED167" s="58"/>
      <c r="EE167" s="58"/>
      <c r="EF167" s="58"/>
      <c r="EG167" s="58"/>
      <c r="EH167" s="58"/>
      <c r="EI167" s="58"/>
      <c r="EJ167" s="58"/>
      <c r="EK167" s="58"/>
      <c r="EL167" s="58"/>
      <c r="EM167" s="58"/>
      <c r="EN167" s="58"/>
    </row>
    <row r="168" spans="1:144" outlineLevel="1" x14ac:dyDescent="0.2">
      <c r="E168" s="25" t="s">
        <v>211</v>
      </c>
      <c r="F168" s="57">
        <f>$AT$167/20</f>
        <v>0.5</v>
      </c>
      <c r="AQ168" s="58" t="s">
        <v>188</v>
      </c>
      <c r="AR168" s="58">
        <v>0</v>
      </c>
      <c r="AS168" s="58">
        <v>0.01</v>
      </c>
      <c r="AT168" s="58">
        <v>0.02</v>
      </c>
      <c r="AU168" s="58">
        <v>0.03</v>
      </c>
      <c r="AV168" s="58">
        <v>0.04</v>
      </c>
      <c r="AW168" s="58">
        <v>0.05</v>
      </c>
      <c r="AX168" s="58">
        <v>6.0000000000000005E-2</v>
      </c>
      <c r="AY168" s="58">
        <v>7.0000000000000007E-2</v>
      </c>
      <c r="AZ168" s="58">
        <v>0.08</v>
      </c>
      <c r="BA168" s="58">
        <v>0.09</v>
      </c>
      <c r="BB168" s="58">
        <v>9.9999999999999992E-2</v>
      </c>
      <c r="BC168" s="58">
        <v>0.10999999999999999</v>
      </c>
      <c r="BD168" s="58">
        <v>0.11999999999999998</v>
      </c>
      <c r="BE168" s="58">
        <v>0.12999999999999998</v>
      </c>
      <c r="BF168" s="58">
        <v>0.13999999999999999</v>
      </c>
      <c r="BG168" s="58">
        <v>0.15</v>
      </c>
      <c r="BH168" s="58">
        <v>0.16</v>
      </c>
      <c r="BI168" s="58">
        <v>0.17</v>
      </c>
      <c r="BJ168" s="58">
        <v>0.18000000000000002</v>
      </c>
      <c r="BK168" s="58">
        <v>0.19000000000000003</v>
      </c>
      <c r="BL168" s="58">
        <v>0.20000000000000004</v>
      </c>
      <c r="BM168" s="58">
        <v>0.21000000000000005</v>
      </c>
      <c r="BN168" s="58">
        <v>0.22000000000000006</v>
      </c>
      <c r="BO168" s="58">
        <v>0.23000000000000007</v>
      </c>
      <c r="BP168" s="58">
        <v>0.24000000000000007</v>
      </c>
      <c r="BQ168" s="58">
        <v>0.25000000000000006</v>
      </c>
      <c r="BR168" s="58">
        <v>0.26000000000000006</v>
      </c>
      <c r="BS168" s="58">
        <v>0.27000000000000007</v>
      </c>
      <c r="BT168" s="58">
        <v>0.28000000000000008</v>
      </c>
      <c r="BU168" s="58">
        <v>0.29000000000000009</v>
      </c>
      <c r="BV168" s="58">
        <v>0.3000000000000001</v>
      </c>
      <c r="BW168" s="58">
        <v>0.31000000000000011</v>
      </c>
      <c r="BX168" s="58">
        <v>0.32000000000000012</v>
      </c>
      <c r="BY168" s="58">
        <v>0.33000000000000013</v>
      </c>
      <c r="BZ168" s="58">
        <v>0.34000000000000014</v>
      </c>
      <c r="CA168" s="58">
        <v>0.35000000000000014</v>
      </c>
      <c r="CB168" s="58">
        <v>0.36000000000000015</v>
      </c>
      <c r="CC168" s="58">
        <v>0.37000000000000016</v>
      </c>
      <c r="CD168" s="58">
        <v>0.38000000000000017</v>
      </c>
      <c r="CE168" s="58">
        <v>0.39000000000000018</v>
      </c>
      <c r="CF168" s="58">
        <v>0.40000000000000019</v>
      </c>
      <c r="CG168" s="58">
        <v>0.4100000000000002</v>
      </c>
      <c r="CH168" s="58">
        <v>0.42000000000000021</v>
      </c>
      <c r="CI168" s="58">
        <v>0.43000000000000022</v>
      </c>
      <c r="CJ168" s="58">
        <v>0.44000000000000022</v>
      </c>
      <c r="CK168" s="58">
        <v>0.45000000000000023</v>
      </c>
      <c r="CL168" s="58">
        <v>0.46000000000000024</v>
      </c>
      <c r="CM168" s="58">
        <v>0.47000000000000025</v>
      </c>
      <c r="CN168" s="58">
        <v>0.48000000000000026</v>
      </c>
      <c r="CO168" s="58">
        <v>0.49000000000000027</v>
      </c>
      <c r="CP168" s="58">
        <v>0.50000000000000022</v>
      </c>
      <c r="CQ168" s="58">
        <v>0.51000000000000023</v>
      </c>
      <c r="CR168" s="58">
        <v>0.52000000000000024</v>
      </c>
      <c r="CS168" s="58">
        <v>0.53000000000000025</v>
      </c>
      <c r="CT168" s="58">
        <v>0.54000000000000026</v>
      </c>
      <c r="CU168" s="58">
        <v>0.55000000000000027</v>
      </c>
      <c r="CV168" s="58">
        <v>0.56000000000000028</v>
      </c>
      <c r="CW168" s="58">
        <v>0.57000000000000028</v>
      </c>
      <c r="CX168" s="58">
        <v>0.58000000000000029</v>
      </c>
      <c r="CY168" s="58">
        <v>0.5900000000000003</v>
      </c>
      <c r="CZ168" s="58">
        <v>0.60000000000000031</v>
      </c>
      <c r="DA168" s="58">
        <v>0.61000000000000032</v>
      </c>
      <c r="DB168" s="58">
        <v>0.62000000000000033</v>
      </c>
      <c r="DC168" s="58">
        <v>0.63000000000000034</v>
      </c>
      <c r="DD168" s="58">
        <v>0.64000000000000035</v>
      </c>
      <c r="DE168" s="58">
        <v>0.65000000000000036</v>
      </c>
      <c r="DF168" s="58">
        <v>0.66000000000000036</v>
      </c>
      <c r="DG168" s="58">
        <v>0.67000000000000037</v>
      </c>
      <c r="DH168" s="58">
        <v>0.68000000000000038</v>
      </c>
      <c r="DI168" s="58">
        <v>0.69000000000000039</v>
      </c>
      <c r="DJ168" s="58">
        <v>0.7000000000000004</v>
      </c>
      <c r="DK168" s="58">
        <v>0.71000000000000041</v>
      </c>
      <c r="DL168" s="58">
        <v>0.72000000000000042</v>
      </c>
      <c r="DM168" s="58">
        <v>0.73000000000000043</v>
      </c>
      <c r="DN168" s="58">
        <v>0.74000000000000044</v>
      </c>
      <c r="DO168" s="58">
        <v>0.75000000000000044</v>
      </c>
      <c r="DP168" s="58">
        <v>0.76000000000000045</v>
      </c>
      <c r="DQ168" s="58">
        <v>0.77000000000000046</v>
      </c>
      <c r="DR168" s="58">
        <v>0.78000000000000047</v>
      </c>
      <c r="DS168" s="58">
        <v>0.79000000000000048</v>
      </c>
      <c r="DT168" s="58">
        <v>0.80000000000000049</v>
      </c>
      <c r="DU168" s="58">
        <v>0.8100000000000005</v>
      </c>
      <c r="DV168" s="58">
        <v>0.82000000000000051</v>
      </c>
      <c r="DW168" s="58">
        <v>0.83000000000000052</v>
      </c>
      <c r="DX168" s="58">
        <v>0.84000000000000052</v>
      </c>
      <c r="DY168" s="58">
        <v>0.85000000000000053</v>
      </c>
      <c r="DZ168" s="58">
        <v>0.86000000000000054</v>
      </c>
      <c r="EA168" s="58">
        <v>0.87000000000000055</v>
      </c>
      <c r="EB168" s="58">
        <v>0.88000000000000056</v>
      </c>
      <c r="EC168" s="58">
        <v>0.89000000000000057</v>
      </c>
      <c r="ED168" s="58">
        <v>0.90000000000000058</v>
      </c>
      <c r="EE168" s="58">
        <v>0.91000000000000059</v>
      </c>
      <c r="EF168" s="58">
        <v>0.9200000000000006</v>
      </c>
      <c r="EG168" s="58">
        <v>0.9300000000000006</v>
      </c>
      <c r="EH168" s="58">
        <v>0.94000000000000061</v>
      </c>
      <c r="EI168" s="58">
        <v>0.95000000000000062</v>
      </c>
      <c r="EJ168" s="58">
        <v>0.96000000000000063</v>
      </c>
      <c r="EK168" s="58">
        <v>0.97000000000000064</v>
      </c>
      <c r="EL168" s="58">
        <v>0.98000000000000065</v>
      </c>
      <c r="EM168" s="58">
        <v>0.99000000000000066</v>
      </c>
      <c r="EN168" s="58">
        <v>1.0000000000000007</v>
      </c>
    </row>
    <row r="169" spans="1:144" outlineLevel="1" x14ac:dyDescent="0.2">
      <c r="AQ169" s="58" t="s">
        <v>212</v>
      </c>
      <c r="AR169" s="58">
        <v>0.9277456647398844</v>
      </c>
      <c r="AS169" s="58">
        <v>0.15028901734104047</v>
      </c>
      <c r="AT169" s="58">
        <v>0.27861271676300581</v>
      </c>
      <c r="AU169" s="58">
        <v>0.10809248554913295</v>
      </c>
      <c r="AV169" s="58">
        <v>9.1907514450867048E-2</v>
      </c>
      <c r="AW169" s="58">
        <v>8.2658959537572255E-2</v>
      </c>
      <c r="AX169" s="58">
        <v>7.3410404624277448E-2</v>
      </c>
      <c r="AY169" s="58">
        <v>6.5895953757225442E-2</v>
      </c>
      <c r="AZ169" s="58">
        <v>6.1849710982658956E-2</v>
      </c>
      <c r="BA169" s="58">
        <v>5.7803468208092484E-2</v>
      </c>
      <c r="BB169" s="58">
        <v>5.3757225433526012E-2</v>
      </c>
      <c r="BC169" s="58">
        <v>5.1445086705202314E-2</v>
      </c>
      <c r="BD169" s="58">
        <v>4.9132947976878616E-2</v>
      </c>
      <c r="BE169" s="58">
        <v>4.6242774566473986E-2</v>
      </c>
      <c r="BF169" s="58">
        <v>4.3930635838150288E-2</v>
      </c>
      <c r="BG169" s="58">
        <v>4.161849710982659E-2</v>
      </c>
      <c r="BH169" s="58">
        <v>3.9306358381502891E-2</v>
      </c>
      <c r="BI169" s="58">
        <v>3.8150289017341035E-2</v>
      </c>
      <c r="BJ169" s="58">
        <v>3.6416184971098262E-2</v>
      </c>
      <c r="BK169" s="58">
        <v>3.5260115606936412E-2</v>
      </c>
      <c r="BL169" s="58">
        <v>3.410404624277457E-2</v>
      </c>
      <c r="BM169" s="58">
        <v>3.236994219653179E-2</v>
      </c>
      <c r="BN169" s="58">
        <v>3.0635838150289016E-2</v>
      </c>
      <c r="BO169" s="58">
        <v>2.8901734104046242E-2</v>
      </c>
      <c r="BP169" s="58">
        <v>2.7167630057803469E-2</v>
      </c>
      <c r="BQ169" s="58">
        <v>2.4277456647398846E-2</v>
      </c>
      <c r="BR169" s="58">
        <v>2.1965317919075144E-2</v>
      </c>
      <c r="BS169" s="58">
        <v>1.9653179190751446E-2</v>
      </c>
      <c r="BT169" s="58">
        <v>1.7919075144508672E-2</v>
      </c>
      <c r="BU169" s="58">
        <v>1.5606936416184972E-2</v>
      </c>
      <c r="BV169" s="58">
        <v>1.4450867052023121E-2</v>
      </c>
      <c r="BW169" s="58">
        <v>1.329479768786127E-2</v>
      </c>
      <c r="BX169" s="58">
        <v>1.2138728323699423E-2</v>
      </c>
      <c r="BY169" s="58">
        <v>1.1560693641618497E-2</v>
      </c>
      <c r="BZ169" s="58">
        <v>1.1560693641618497E-2</v>
      </c>
      <c r="CA169" s="58">
        <v>1.1560693641618497E-2</v>
      </c>
      <c r="CB169" s="58">
        <v>1.1560693641618497E-2</v>
      </c>
      <c r="CC169" s="58">
        <v>1.1560693641618497E-2</v>
      </c>
      <c r="CD169" s="58">
        <v>1.0982658959537572E-2</v>
      </c>
      <c r="CE169" s="58">
        <v>1.0404624277456647E-2</v>
      </c>
      <c r="CF169" s="58">
        <v>9.8265895953757228E-3</v>
      </c>
      <c r="CG169" s="58">
        <v>9.2485549132947983E-3</v>
      </c>
      <c r="CH169" s="58">
        <v>8.670520231213872E-3</v>
      </c>
      <c r="CI169" s="58">
        <v>8.670520231213872E-3</v>
      </c>
      <c r="CJ169" s="58">
        <v>8.670520231213872E-3</v>
      </c>
      <c r="CK169" s="58">
        <v>8.670520231213872E-3</v>
      </c>
      <c r="CL169" s="58">
        <v>8.670520231213872E-3</v>
      </c>
      <c r="CM169" s="58">
        <v>8.670520231213872E-3</v>
      </c>
      <c r="CN169" s="58">
        <v>8.670520231213872E-3</v>
      </c>
      <c r="CO169" s="58">
        <v>8.0924855491329474E-3</v>
      </c>
      <c r="CP169" s="58">
        <v>7.5144508670520237E-3</v>
      </c>
      <c r="CQ169" s="58">
        <v>6.9364161849710983E-3</v>
      </c>
      <c r="CR169" s="58">
        <v>6.3583815028901737E-3</v>
      </c>
      <c r="CS169" s="58">
        <v>5.7803468208092483E-3</v>
      </c>
      <c r="CT169" s="58">
        <v>5.7803468208092483E-3</v>
      </c>
      <c r="CU169" s="58">
        <v>5.7803468208092483E-3</v>
      </c>
      <c r="CV169" s="58">
        <v>5.7803468208092483E-3</v>
      </c>
      <c r="CW169" s="58">
        <v>5.7803468208092483E-3</v>
      </c>
      <c r="CX169" s="58">
        <v>5.7803468208092483E-3</v>
      </c>
      <c r="CY169" s="58">
        <v>5.7803468208092483E-3</v>
      </c>
      <c r="CZ169" s="58">
        <v>5.2023121387283237E-3</v>
      </c>
      <c r="DA169" s="58">
        <v>4.6242774566473991E-3</v>
      </c>
      <c r="DB169" s="58">
        <v>4.0462427745664737E-3</v>
      </c>
      <c r="DC169" s="58">
        <v>3.4682080924855491E-3</v>
      </c>
      <c r="DD169" s="58">
        <v>2.8901734104046241E-3</v>
      </c>
      <c r="DE169" s="58">
        <v>2.8901734104046241E-3</v>
      </c>
      <c r="DF169" s="58">
        <v>2.8901734104046241E-3</v>
      </c>
      <c r="DG169" s="58">
        <v>2.8901734104046241E-3</v>
      </c>
      <c r="DH169" s="58">
        <v>2.8901734104046241E-3</v>
      </c>
      <c r="DI169" s="58">
        <v>2.3121387283236996E-3</v>
      </c>
      <c r="DJ169" s="58">
        <v>1.7341040462427746E-3</v>
      </c>
      <c r="DK169" s="58">
        <v>1.1560693641618498E-3</v>
      </c>
      <c r="DL169" s="58">
        <v>5.7803468208092489E-4</v>
      </c>
      <c r="DM169" s="58">
        <v>0</v>
      </c>
      <c r="DN169" s="58">
        <v>0</v>
      </c>
      <c r="DO169" s="58">
        <v>0</v>
      </c>
      <c r="DP169" s="58">
        <v>0</v>
      </c>
      <c r="DQ169" s="58">
        <v>0</v>
      </c>
      <c r="DR169" s="58">
        <v>0</v>
      </c>
      <c r="DS169" s="58">
        <v>0</v>
      </c>
      <c r="DT169" s="58">
        <v>0</v>
      </c>
      <c r="DU169" s="58">
        <v>0</v>
      </c>
      <c r="DV169" s="58">
        <v>0</v>
      </c>
      <c r="DW169" s="58">
        <v>0</v>
      </c>
      <c r="DX169" s="58">
        <v>0</v>
      </c>
      <c r="DY169" s="58">
        <v>0</v>
      </c>
      <c r="DZ169" s="58">
        <v>0</v>
      </c>
      <c r="EA169" s="58">
        <v>0</v>
      </c>
      <c r="EB169" s="58">
        <v>0</v>
      </c>
      <c r="EC169" s="58">
        <v>0</v>
      </c>
      <c r="ED169" s="58">
        <v>0</v>
      </c>
      <c r="EE169" s="58">
        <v>0</v>
      </c>
      <c r="EF169" s="58">
        <v>0</v>
      </c>
      <c r="EG169" s="58">
        <v>0</v>
      </c>
      <c r="EH169" s="58">
        <v>0</v>
      </c>
      <c r="EI169" s="58">
        <v>0</v>
      </c>
      <c r="EJ169" s="58">
        <v>0</v>
      </c>
      <c r="EK169" s="58">
        <v>0</v>
      </c>
      <c r="EL169" s="58">
        <v>0</v>
      </c>
      <c r="EM169" s="58">
        <v>0</v>
      </c>
      <c r="EN169" s="58">
        <v>0</v>
      </c>
    </row>
    <row r="170" spans="1:144" outlineLevel="1" x14ac:dyDescent="0.2">
      <c r="AQ170" s="58" t="s">
        <v>213</v>
      </c>
      <c r="AR170" s="58">
        <v>0</v>
      </c>
      <c r="AS170" s="58">
        <v>2.8901734104046345E-3</v>
      </c>
      <c r="AT170" s="58">
        <v>3.4682080924855574E-3</v>
      </c>
      <c r="AU170" s="58">
        <v>4.6242774566474095E-3</v>
      </c>
      <c r="AV170" s="58">
        <v>5.2023121387283341E-3</v>
      </c>
      <c r="AW170" s="58">
        <v>5.7803468208092587E-3</v>
      </c>
      <c r="AX170" s="58">
        <v>5.7803468208092587E-3</v>
      </c>
      <c r="AY170" s="58">
        <v>5.7803468208092587E-3</v>
      </c>
      <c r="AZ170" s="58">
        <v>5.7803468208092587E-3</v>
      </c>
      <c r="BA170" s="58">
        <v>5.7803468208092587E-3</v>
      </c>
      <c r="BB170" s="58">
        <v>5.7803468208092587E-3</v>
      </c>
      <c r="BC170" s="58">
        <v>5.7803468208092587E-3</v>
      </c>
      <c r="BD170" s="58">
        <v>5.7803468208092587E-3</v>
      </c>
      <c r="BE170" s="58">
        <v>5.7803468208092587E-3</v>
      </c>
      <c r="BF170" s="58">
        <v>5.7803468208092587E-3</v>
      </c>
      <c r="BG170" s="58">
        <v>5.7803468208092587E-3</v>
      </c>
      <c r="BH170" s="58">
        <v>5.7803468208092587E-3</v>
      </c>
      <c r="BI170" s="58">
        <v>5.7803468208092587E-3</v>
      </c>
      <c r="BJ170" s="58">
        <v>5.7803468208092587E-3</v>
      </c>
      <c r="BK170" s="58">
        <v>5.7803468208092587E-3</v>
      </c>
      <c r="BL170" s="58">
        <v>5.7803468208092587E-3</v>
      </c>
      <c r="BM170" s="58">
        <v>5.7803468208092587E-3</v>
      </c>
      <c r="BN170" s="58">
        <v>6.3583815028901841E-3</v>
      </c>
      <c r="BO170" s="58">
        <v>6.9364161849711087E-3</v>
      </c>
      <c r="BP170" s="58">
        <v>7.5144508670520332E-3</v>
      </c>
      <c r="BQ170" s="58">
        <v>8.0924855491329578E-3</v>
      </c>
      <c r="BR170" s="58">
        <v>9.2485549132948087E-3</v>
      </c>
      <c r="BS170" s="58">
        <v>9.8265895953757332E-3</v>
      </c>
      <c r="BT170" s="58">
        <v>1.0404624277456658E-2</v>
      </c>
      <c r="BU170" s="58">
        <v>1.0982658959537582E-2</v>
      </c>
      <c r="BV170" s="58">
        <v>1.1560693641618507E-2</v>
      </c>
      <c r="BW170" s="58">
        <v>1.1560693641618507E-2</v>
      </c>
      <c r="BX170" s="58">
        <v>1.2138728323699433E-2</v>
      </c>
      <c r="BY170" s="58">
        <v>1.2716763005780358E-2</v>
      </c>
      <c r="BZ170" s="58">
        <v>1.3294797687861281E-2</v>
      </c>
      <c r="CA170" s="58">
        <v>1.3872832369942207E-2</v>
      </c>
      <c r="CB170" s="58">
        <v>1.4450867052023132E-2</v>
      </c>
      <c r="CC170" s="58">
        <v>1.4450867052023132E-2</v>
      </c>
      <c r="CD170" s="58">
        <v>1.4450867052023132E-2</v>
      </c>
      <c r="CE170" s="58">
        <v>1.4450867052023132E-2</v>
      </c>
      <c r="CF170" s="58">
        <v>1.4450867052023132E-2</v>
      </c>
      <c r="CG170" s="58">
        <v>1.4450867052023132E-2</v>
      </c>
      <c r="CH170" s="58">
        <v>1.4450867052023132E-2</v>
      </c>
      <c r="CI170" s="58">
        <v>1.4450867052023132E-2</v>
      </c>
      <c r="CJ170" s="58">
        <v>1.4450867052023132E-2</v>
      </c>
      <c r="CK170" s="58">
        <v>1.4450867052023132E-2</v>
      </c>
      <c r="CL170" s="58">
        <v>1.4450867052023132E-2</v>
      </c>
      <c r="CM170" s="58">
        <v>1.4450867052023132E-2</v>
      </c>
      <c r="CN170" s="58">
        <v>1.4450867052023132E-2</v>
      </c>
      <c r="CO170" s="58">
        <v>1.4450867052023132E-2</v>
      </c>
      <c r="CP170" s="58">
        <v>1.4450867052023132E-2</v>
      </c>
      <c r="CQ170" s="58">
        <v>1.4450867052023132E-2</v>
      </c>
      <c r="CR170" s="58">
        <v>1.4450867052023132E-2</v>
      </c>
      <c r="CS170" s="58">
        <v>1.4450867052023132E-2</v>
      </c>
      <c r="CT170" s="58">
        <v>1.4450867052023132E-2</v>
      </c>
      <c r="CU170" s="58">
        <v>1.5028901734104058E-2</v>
      </c>
      <c r="CV170" s="58">
        <v>1.6184971098265905E-2</v>
      </c>
      <c r="CW170" s="58">
        <v>1.7341040462427754E-2</v>
      </c>
      <c r="CX170" s="58">
        <v>1.8497109826589603E-2</v>
      </c>
      <c r="CY170" s="58">
        <v>2.0809248554913302E-2</v>
      </c>
      <c r="CZ170" s="58">
        <v>2.2543352601156075E-2</v>
      </c>
      <c r="DA170" s="58">
        <v>2.3699421965317928E-2</v>
      </c>
      <c r="DB170" s="58">
        <v>2.4855491329479777E-2</v>
      </c>
      <c r="DC170" s="58">
        <v>2.601156069364163E-2</v>
      </c>
      <c r="DD170" s="58">
        <v>2.601156069364163E-2</v>
      </c>
      <c r="DE170" s="58">
        <v>2.6589595375722551E-2</v>
      </c>
      <c r="DF170" s="58">
        <v>2.7167630057803475E-2</v>
      </c>
      <c r="DG170" s="58">
        <v>2.7745664739884403E-2</v>
      </c>
      <c r="DH170" s="58">
        <v>2.8323699421965325E-2</v>
      </c>
      <c r="DI170" s="58">
        <v>2.8901734104046253E-2</v>
      </c>
      <c r="DJ170" s="58">
        <v>2.8901734104046253E-2</v>
      </c>
      <c r="DK170" s="58">
        <v>2.8901734104046253E-2</v>
      </c>
      <c r="DL170" s="58">
        <v>2.8901734104046253E-2</v>
      </c>
      <c r="DM170" s="58">
        <v>2.8901734104046253E-2</v>
      </c>
      <c r="DN170" s="58">
        <v>2.8901734104046253E-2</v>
      </c>
      <c r="DO170" s="58">
        <v>2.8901734104046253E-2</v>
      </c>
      <c r="DP170" s="58">
        <v>2.8901734104046253E-2</v>
      </c>
      <c r="DQ170" s="58">
        <v>2.8901734104046253E-2</v>
      </c>
      <c r="DR170" s="58">
        <v>2.8901734104046253E-2</v>
      </c>
      <c r="DS170" s="58">
        <v>2.8901734104046253E-2</v>
      </c>
      <c r="DT170" s="58">
        <v>2.8901734104046253E-2</v>
      </c>
      <c r="DU170" s="58">
        <v>2.8901734104046253E-2</v>
      </c>
      <c r="DV170" s="58">
        <v>2.8901734104046253E-2</v>
      </c>
      <c r="DW170" s="58">
        <v>2.8901734104046253E-2</v>
      </c>
      <c r="DX170" s="58">
        <v>2.8901734104046253E-2</v>
      </c>
      <c r="DY170" s="58">
        <v>2.9479768786127177E-2</v>
      </c>
      <c r="DZ170" s="58">
        <v>3.0057803468208098E-2</v>
      </c>
      <c r="EA170" s="58">
        <v>3.0635838150289026E-2</v>
      </c>
      <c r="EB170" s="58">
        <v>3.1791907514450879E-2</v>
      </c>
      <c r="EC170" s="58">
        <v>3.3526011560693653E-2</v>
      </c>
      <c r="ED170" s="58">
        <v>3.4682080924855502E-2</v>
      </c>
      <c r="EE170" s="58">
        <v>3.5838150289017344E-2</v>
      </c>
      <c r="EF170" s="58">
        <v>3.7572254335260125E-2</v>
      </c>
      <c r="EG170" s="58">
        <v>3.8728323699421974E-2</v>
      </c>
      <c r="EH170" s="58">
        <v>3.9884393063583823E-2</v>
      </c>
      <c r="EI170" s="58">
        <v>4.1618497109826597E-2</v>
      </c>
      <c r="EJ170" s="58">
        <v>4.3930635838150295E-2</v>
      </c>
      <c r="EK170" s="58">
        <v>4.6820809248554925E-2</v>
      </c>
      <c r="EL170" s="58">
        <v>5.3179190751445095E-2</v>
      </c>
      <c r="EM170" s="58">
        <v>5.4913294797687869E-2</v>
      </c>
      <c r="EN170" s="58">
        <v>7.2254335260115612E-2</v>
      </c>
    </row>
    <row r="171" spans="1:144" outlineLevel="1" x14ac:dyDescent="0.2">
      <c r="AQ171" s="58" t="s">
        <v>214</v>
      </c>
      <c r="AR171" s="58">
        <v>0.9277456647398844</v>
      </c>
      <c r="AS171" s="58">
        <v>0.15317919075144509</v>
      </c>
      <c r="AT171" s="58">
        <v>0.28208092485549136</v>
      </c>
      <c r="AU171" s="58">
        <v>0.11271676300578036</v>
      </c>
      <c r="AV171" s="58">
        <v>9.7109826589595383E-2</v>
      </c>
      <c r="AW171" s="58">
        <v>8.8439306358381514E-2</v>
      </c>
      <c r="AX171" s="58">
        <v>7.9190751445086707E-2</v>
      </c>
      <c r="AY171" s="58">
        <v>7.1676300578034702E-2</v>
      </c>
      <c r="AZ171" s="58">
        <v>6.7630057803468216E-2</v>
      </c>
      <c r="BA171" s="58">
        <v>6.3583815028901744E-2</v>
      </c>
      <c r="BB171" s="58">
        <v>5.9537572254335272E-2</v>
      </c>
      <c r="BC171" s="58">
        <v>5.7225433526011574E-2</v>
      </c>
      <c r="BD171" s="58">
        <v>5.4913294797687875E-2</v>
      </c>
      <c r="BE171" s="58">
        <v>5.2023121387283246E-2</v>
      </c>
      <c r="BF171" s="58">
        <v>4.9710982658959547E-2</v>
      </c>
      <c r="BG171" s="58">
        <v>4.7398843930635849E-2</v>
      </c>
      <c r="BH171" s="58">
        <v>4.5086705202312151E-2</v>
      </c>
      <c r="BI171" s="58">
        <v>4.3930635838150295E-2</v>
      </c>
      <c r="BJ171" s="58">
        <v>4.2196531791907521E-2</v>
      </c>
      <c r="BK171" s="58">
        <v>4.1040462427745672E-2</v>
      </c>
      <c r="BL171" s="58">
        <v>3.988439306358383E-2</v>
      </c>
      <c r="BM171" s="58">
        <v>3.8150289017341049E-2</v>
      </c>
      <c r="BN171" s="58">
        <v>3.69942196531792E-2</v>
      </c>
      <c r="BO171" s="58">
        <v>3.5838150289017351E-2</v>
      </c>
      <c r="BP171" s="58">
        <v>3.4682080924855502E-2</v>
      </c>
      <c r="BQ171" s="58">
        <v>3.2369942196531803E-2</v>
      </c>
      <c r="BR171" s="58">
        <v>3.1213872832369954E-2</v>
      </c>
      <c r="BS171" s="58">
        <v>2.9479768786127181E-2</v>
      </c>
      <c r="BT171" s="58">
        <v>2.8323699421965332E-2</v>
      </c>
      <c r="BU171" s="58">
        <v>2.6589595375722554E-2</v>
      </c>
      <c r="BV171" s="58">
        <v>2.6011560693641626E-2</v>
      </c>
      <c r="BW171" s="58">
        <v>2.4855491329479777E-2</v>
      </c>
      <c r="BX171" s="58">
        <v>2.4277456647398856E-2</v>
      </c>
      <c r="BY171" s="58">
        <v>2.4277456647398853E-2</v>
      </c>
      <c r="BZ171" s="58">
        <v>2.4855491329479777E-2</v>
      </c>
      <c r="CA171" s="58">
        <v>2.5433526011560702E-2</v>
      </c>
      <c r="CB171" s="58">
        <v>2.6011560693641626E-2</v>
      </c>
      <c r="CC171" s="58">
        <v>2.6011560693641626E-2</v>
      </c>
      <c r="CD171" s="58">
        <v>2.5433526011560702E-2</v>
      </c>
      <c r="CE171" s="58">
        <v>2.4855491329479777E-2</v>
      </c>
      <c r="CF171" s="58">
        <v>2.4277456647398853E-2</v>
      </c>
      <c r="CG171" s="58">
        <v>2.3699421965317928E-2</v>
      </c>
      <c r="CH171" s="58">
        <v>2.3121387283237003E-2</v>
      </c>
      <c r="CI171" s="58">
        <v>2.3121387283237003E-2</v>
      </c>
      <c r="CJ171" s="58">
        <v>2.3121387283237003E-2</v>
      </c>
      <c r="CK171" s="58">
        <v>2.3121387283237003E-2</v>
      </c>
      <c r="CL171" s="58">
        <v>2.3121387283237003E-2</v>
      </c>
      <c r="CM171" s="58">
        <v>2.3121387283237003E-2</v>
      </c>
      <c r="CN171" s="58">
        <v>2.3121387283237003E-2</v>
      </c>
      <c r="CO171" s="58">
        <v>2.2543352601156079E-2</v>
      </c>
      <c r="CP171" s="58">
        <v>2.1965317919075154E-2</v>
      </c>
      <c r="CQ171" s="58">
        <v>2.138728323699423E-2</v>
      </c>
      <c r="CR171" s="58">
        <v>2.0809248554913305E-2</v>
      </c>
      <c r="CS171" s="58">
        <v>2.0231213872832381E-2</v>
      </c>
      <c r="CT171" s="58">
        <v>2.0231213872832381E-2</v>
      </c>
      <c r="CU171" s="58">
        <v>2.0809248554913305E-2</v>
      </c>
      <c r="CV171" s="58">
        <v>2.1965317919075154E-2</v>
      </c>
      <c r="CW171" s="58">
        <v>2.3121387283237003E-2</v>
      </c>
      <c r="CX171" s="58">
        <v>2.4277456647398853E-2</v>
      </c>
      <c r="CY171" s="58">
        <v>2.6589595375722551E-2</v>
      </c>
      <c r="CZ171" s="58">
        <v>2.77456647398844E-2</v>
      </c>
      <c r="DA171" s="58">
        <v>2.8323699421965328E-2</v>
      </c>
      <c r="DB171" s="58">
        <v>2.8901734104046249E-2</v>
      </c>
      <c r="DC171" s="58">
        <v>2.9479768786127181E-2</v>
      </c>
      <c r="DD171" s="58">
        <v>2.8901734104046253E-2</v>
      </c>
      <c r="DE171" s="58">
        <v>2.9479768786127174E-2</v>
      </c>
      <c r="DF171" s="58">
        <v>3.0057803468208098E-2</v>
      </c>
      <c r="DG171" s="58">
        <v>3.0635838150289026E-2</v>
      </c>
      <c r="DH171" s="58">
        <v>3.1213872832369947E-2</v>
      </c>
      <c r="DI171" s="58">
        <v>3.1213872832369951E-2</v>
      </c>
      <c r="DJ171" s="58">
        <v>3.0635838150289026E-2</v>
      </c>
      <c r="DK171" s="58">
        <v>3.0057803468208102E-2</v>
      </c>
      <c r="DL171" s="58">
        <v>2.9479768786127177E-2</v>
      </c>
      <c r="DM171" s="58">
        <v>2.8901734104046253E-2</v>
      </c>
      <c r="DN171" s="58">
        <v>2.8901734104046253E-2</v>
      </c>
      <c r="DO171" s="58">
        <v>2.8901734104046253E-2</v>
      </c>
      <c r="DP171" s="58">
        <v>2.8901734104046253E-2</v>
      </c>
      <c r="DQ171" s="58">
        <v>2.8901734104046253E-2</v>
      </c>
      <c r="DR171" s="58">
        <v>2.8901734104046253E-2</v>
      </c>
      <c r="DS171" s="58">
        <v>2.8901734104046253E-2</v>
      </c>
      <c r="DT171" s="58">
        <v>2.8901734104046253E-2</v>
      </c>
      <c r="DU171" s="58">
        <v>2.8901734104046253E-2</v>
      </c>
      <c r="DV171" s="58">
        <v>2.8901734104046253E-2</v>
      </c>
      <c r="DW171" s="58">
        <v>2.8901734104046253E-2</v>
      </c>
      <c r="DX171" s="58">
        <v>2.8901734104046253E-2</v>
      </c>
      <c r="DY171" s="58">
        <v>2.9479768786127177E-2</v>
      </c>
      <c r="DZ171" s="58">
        <v>3.0057803468208098E-2</v>
      </c>
      <c r="EA171" s="58">
        <v>3.0635838150289026E-2</v>
      </c>
      <c r="EB171" s="58">
        <v>3.1791907514450879E-2</v>
      </c>
      <c r="EC171" s="58">
        <v>3.3526011560693653E-2</v>
      </c>
      <c r="ED171" s="58">
        <v>3.4682080924855502E-2</v>
      </c>
      <c r="EE171" s="58">
        <v>3.5838150289017344E-2</v>
      </c>
      <c r="EF171" s="58">
        <v>3.7572254335260125E-2</v>
      </c>
      <c r="EG171" s="58">
        <v>3.8728323699421974E-2</v>
      </c>
      <c r="EH171" s="58">
        <v>3.9884393063583823E-2</v>
      </c>
      <c r="EI171" s="58">
        <v>4.1618497109826597E-2</v>
      </c>
      <c r="EJ171" s="58">
        <v>4.3930635838150295E-2</v>
      </c>
      <c r="EK171" s="58">
        <v>4.6820809248554925E-2</v>
      </c>
      <c r="EL171" s="58">
        <v>5.3179190751445095E-2</v>
      </c>
      <c r="EM171" s="58">
        <v>5.4913294797687869E-2</v>
      </c>
      <c r="EN171" s="58">
        <v>7.2254335260115612E-2</v>
      </c>
    </row>
    <row r="172" spans="1:144" outlineLevel="1" x14ac:dyDescent="0.2">
      <c r="AQ172" s="58" t="str">
        <f xml:space="preserve"> TEXT($F$168,"0%") &amp; " Wtd.Avg."</f>
        <v>50% Wtd.Avg.</v>
      </c>
      <c r="AR172" s="58">
        <f>$F$168*AR170+(1-$F$168)*AR169</f>
        <v>0.4638728323699422</v>
      </c>
      <c r="AS172" s="58">
        <f>$F$168*AS170+(1-$F$168)*AS169</f>
        <v>7.6589595375722547E-2</v>
      </c>
      <c r="AT172" s="58">
        <f>$F$168*AT170+(1-$F$168)*AT169</f>
        <v>0.14104046242774568</v>
      </c>
      <c r="AU172" s="58">
        <f t="shared" ref="AU172:DF172" si="11">$F$168*AU170+(1-$F$168)*AU169</f>
        <v>5.635838150289018E-2</v>
      </c>
      <c r="AV172" s="58">
        <f t="shared" si="11"/>
        <v>4.8554913294797691E-2</v>
      </c>
      <c r="AW172" s="58">
        <f t="shared" si="11"/>
        <v>4.4219653179190757E-2</v>
      </c>
      <c r="AX172" s="58">
        <f t="shared" si="11"/>
        <v>3.9595375722543354E-2</v>
      </c>
      <c r="AY172" s="58">
        <f t="shared" si="11"/>
        <v>3.5838150289017351E-2</v>
      </c>
      <c r="AZ172" s="58">
        <f t="shared" si="11"/>
        <v>3.3815028901734108E-2</v>
      </c>
      <c r="BA172" s="58">
        <f t="shared" si="11"/>
        <v>3.1791907514450872E-2</v>
      </c>
      <c r="BB172" s="58">
        <f t="shared" si="11"/>
        <v>2.9768786127167636E-2</v>
      </c>
      <c r="BC172" s="58">
        <f t="shared" si="11"/>
        <v>2.8612716763005787E-2</v>
      </c>
      <c r="BD172" s="58">
        <f t="shared" si="11"/>
        <v>2.7456647398843938E-2</v>
      </c>
      <c r="BE172" s="58">
        <f t="shared" si="11"/>
        <v>2.6011560693641623E-2</v>
      </c>
      <c r="BF172" s="58">
        <f t="shared" si="11"/>
        <v>2.4855491329479774E-2</v>
      </c>
      <c r="BG172" s="58">
        <f t="shared" si="11"/>
        <v>2.3699421965317925E-2</v>
      </c>
      <c r="BH172" s="58">
        <f t="shared" si="11"/>
        <v>2.2543352601156075E-2</v>
      </c>
      <c r="BI172" s="58">
        <f t="shared" si="11"/>
        <v>2.1965317919075147E-2</v>
      </c>
      <c r="BJ172" s="58">
        <f t="shared" si="11"/>
        <v>2.1098265895953761E-2</v>
      </c>
      <c r="BK172" s="58">
        <f t="shared" si="11"/>
        <v>2.0520231213872836E-2</v>
      </c>
      <c r="BL172" s="58">
        <f t="shared" si="11"/>
        <v>1.9942196531791915E-2</v>
      </c>
      <c r="BM172" s="58">
        <f t="shared" si="11"/>
        <v>1.9075144508670525E-2</v>
      </c>
      <c r="BN172" s="58">
        <f t="shared" si="11"/>
        <v>1.84971098265896E-2</v>
      </c>
      <c r="BO172" s="58">
        <f t="shared" si="11"/>
        <v>1.7919075144508675E-2</v>
      </c>
      <c r="BP172" s="58">
        <f t="shared" si="11"/>
        <v>1.7341040462427751E-2</v>
      </c>
      <c r="BQ172" s="58">
        <f t="shared" si="11"/>
        <v>1.6184971098265902E-2</v>
      </c>
      <c r="BR172" s="58">
        <f t="shared" si="11"/>
        <v>1.5606936416184977E-2</v>
      </c>
      <c r="BS172" s="58">
        <f t="shared" si="11"/>
        <v>1.473988439306359E-2</v>
      </c>
      <c r="BT172" s="58">
        <f t="shared" si="11"/>
        <v>1.4161849710982666E-2</v>
      </c>
      <c r="BU172" s="58">
        <f t="shared" si="11"/>
        <v>1.3294797687861277E-2</v>
      </c>
      <c r="BV172" s="58">
        <f t="shared" si="11"/>
        <v>1.3005780346820813E-2</v>
      </c>
      <c r="BW172" s="58">
        <f t="shared" si="11"/>
        <v>1.2427745664739889E-2</v>
      </c>
      <c r="BX172" s="58">
        <f t="shared" si="11"/>
        <v>1.2138728323699428E-2</v>
      </c>
      <c r="BY172" s="58">
        <f t="shared" si="11"/>
        <v>1.2138728323699426E-2</v>
      </c>
      <c r="BZ172" s="58">
        <f t="shared" si="11"/>
        <v>1.2427745664739889E-2</v>
      </c>
      <c r="CA172" s="58">
        <f t="shared" si="11"/>
        <v>1.2716763005780351E-2</v>
      </c>
      <c r="CB172" s="58">
        <f t="shared" si="11"/>
        <v>1.3005780346820813E-2</v>
      </c>
      <c r="CC172" s="58">
        <f t="shared" si="11"/>
        <v>1.3005780346820813E-2</v>
      </c>
      <c r="CD172" s="58">
        <f t="shared" si="11"/>
        <v>1.2716763005780351E-2</v>
      </c>
      <c r="CE172" s="58">
        <f t="shared" si="11"/>
        <v>1.2427745664739889E-2</v>
      </c>
      <c r="CF172" s="58">
        <f t="shared" si="11"/>
        <v>1.2138728323699426E-2</v>
      </c>
      <c r="CG172" s="58">
        <f t="shared" si="11"/>
        <v>1.1849710982658964E-2</v>
      </c>
      <c r="CH172" s="58">
        <f t="shared" si="11"/>
        <v>1.1560693641618502E-2</v>
      </c>
      <c r="CI172" s="58">
        <f t="shared" si="11"/>
        <v>1.1560693641618502E-2</v>
      </c>
      <c r="CJ172" s="58">
        <f t="shared" si="11"/>
        <v>1.1560693641618502E-2</v>
      </c>
      <c r="CK172" s="58">
        <f t="shared" si="11"/>
        <v>1.1560693641618502E-2</v>
      </c>
      <c r="CL172" s="58">
        <f t="shared" si="11"/>
        <v>1.1560693641618502E-2</v>
      </c>
      <c r="CM172" s="58">
        <f t="shared" si="11"/>
        <v>1.1560693641618502E-2</v>
      </c>
      <c r="CN172" s="58">
        <f t="shared" si="11"/>
        <v>1.1560693641618502E-2</v>
      </c>
      <c r="CO172" s="58">
        <f t="shared" si="11"/>
        <v>1.1271676300578039E-2</v>
      </c>
      <c r="CP172" s="58">
        <f t="shared" si="11"/>
        <v>1.0982658959537577E-2</v>
      </c>
      <c r="CQ172" s="58">
        <f t="shared" si="11"/>
        <v>1.0693641618497115E-2</v>
      </c>
      <c r="CR172" s="58">
        <f t="shared" si="11"/>
        <v>1.0404624277456653E-2</v>
      </c>
      <c r="CS172" s="58">
        <f t="shared" si="11"/>
        <v>1.011560693641619E-2</v>
      </c>
      <c r="CT172" s="58">
        <f t="shared" si="11"/>
        <v>1.011560693641619E-2</v>
      </c>
      <c r="CU172" s="58">
        <f t="shared" si="11"/>
        <v>1.0404624277456653E-2</v>
      </c>
      <c r="CV172" s="58">
        <f t="shared" si="11"/>
        <v>1.0982658959537577E-2</v>
      </c>
      <c r="CW172" s="58">
        <f t="shared" si="11"/>
        <v>1.1560693641618502E-2</v>
      </c>
      <c r="CX172" s="58">
        <f t="shared" si="11"/>
        <v>1.2138728323699426E-2</v>
      </c>
      <c r="CY172" s="58">
        <f t="shared" si="11"/>
        <v>1.3294797687861275E-2</v>
      </c>
      <c r="CZ172" s="58">
        <f t="shared" si="11"/>
        <v>1.38728323699422E-2</v>
      </c>
      <c r="DA172" s="58">
        <f t="shared" si="11"/>
        <v>1.4161849710982664E-2</v>
      </c>
      <c r="DB172" s="58">
        <f t="shared" si="11"/>
        <v>1.4450867052023125E-2</v>
      </c>
      <c r="DC172" s="58">
        <f t="shared" si="11"/>
        <v>1.473988439306359E-2</v>
      </c>
      <c r="DD172" s="58">
        <f t="shared" si="11"/>
        <v>1.4450867052023126E-2</v>
      </c>
      <c r="DE172" s="58">
        <f t="shared" si="11"/>
        <v>1.4739884393063587E-2</v>
      </c>
      <c r="DF172" s="58">
        <f t="shared" si="11"/>
        <v>1.5028901734104049E-2</v>
      </c>
      <c r="DG172" s="58">
        <f t="shared" ref="DG172:EL172" si="12">$F$168*DG170+(1-$F$168)*DG169</f>
        <v>1.5317919075144513E-2</v>
      </c>
      <c r="DH172" s="58">
        <f t="shared" si="12"/>
        <v>1.5606936416184974E-2</v>
      </c>
      <c r="DI172" s="58">
        <f t="shared" si="12"/>
        <v>1.5606936416184975E-2</v>
      </c>
      <c r="DJ172" s="58">
        <f t="shared" si="12"/>
        <v>1.5317919075144513E-2</v>
      </c>
      <c r="DK172" s="58">
        <f t="shared" si="12"/>
        <v>1.5028901734104051E-2</v>
      </c>
      <c r="DL172" s="58">
        <f t="shared" si="12"/>
        <v>1.4739884393063589E-2</v>
      </c>
      <c r="DM172" s="58">
        <f t="shared" si="12"/>
        <v>1.4450867052023126E-2</v>
      </c>
      <c r="DN172" s="58">
        <f t="shared" si="12"/>
        <v>1.4450867052023126E-2</v>
      </c>
      <c r="DO172" s="58">
        <f t="shared" si="12"/>
        <v>1.4450867052023126E-2</v>
      </c>
      <c r="DP172" s="58">
        <f t="shared" si="12"/>
        <v>1.4450867052023126E-2</v>
      </c>
      <c r="DQ172" s="58">
        <f t="shared" si="12"/>
        <v>1.4450867052023126E-2</v>
      </c>
      <c r="DR172" s="58">
        <f t="shared" si="12"/>
        <v>1.4450867052023126E-2</v>
      </c>
      <c r="DS172" s="58">
        <f t="shared" si="12"/>
        <v>1.4450867052023126E-2</v>
      </c>
      <c r="DT172" s="58">
        <f t="shared" si="12"/>
        <v>1.4450867052023126E-2</v>
      </c>
      <c r="DU172" s="58">
        <f t="shared" si="12"/>
        <v>1.4450867052023126E-2</v>
      </c>
      <c r="DV172" s="58">
        <f t="shared" si="12"/>
        <v>1.4450867052023126E-2</v>
      </c>
      <c r="DW172" s="58">
        <f t="shared" si="12"/>
        <v>1.4450867052023126E-2</v>
      </c>
      <c r="DX172" s="58">
        <f t="shared" si="12"/>
        <v>1.4450867052023126E-2</v>
      </c>
      <c r="DY172" s="58">
        <f t="shared" si="12"/>
        <v>1.4739884393063589E-2</v>
      </c>
      <c r="DZ172" s="58">
        <f t="shared" si="12"/>
        <v>1.5028901734104049E-2</v>
      </c>
      <c r="EA172" s="58">
        <f t="shared" si="12"/>
        <v>1.5317919075144513E-2</v>
      </c>
      <c r="EB172" s="58">
        <f t="shared" si="12"/>
        <v>1.5895953757225439E-2</v>
      </c>
      <c r="EC172" s="58">
        <f t="shared" si="12"/>
        <v>1.6763005780346826E-2</v>
      </c>
      <c r="ED172" s="58">
        <f t="shared" si="12"/>
        <v>1.7341040462427751E-2</v>
      </c>
      <c r="EE172" s="58">
        <f t="shared" si="12"/>
        <v>1.7919075144508672E-2</v>
      </c>
      <c r="EF172" s="58">
        <f t="shared" si="12"/>
        <v>1.8786127167630062E-2</v>
      </c>
      <c r="EG172" s="58">
        <f t="shared" si="12"/>
        <v>1.9364161849710987E-2</v>
      </c>
      <c r="EH172" s="58">
        <f t="shared" si="12"/>
        <v>1.9942196531791911E-2</v>
      </c>
      <c r="EI172" s="58">
        <f t="shared" si="12"/>
        <v>2.0809248554913298E-2</v>
      </c>
      <c r="EJ172" s="58">
        <f t="shared" si="12"/>
        <v>2.1965317919075147E-2</v>
      </c>
      <c r="EK172" s="58">
        <f t="shared" si="12"/>
        <v>2.3410404624277462E-2</v>
      </c>
      <c r="EL172" s="58">
        <f t="shared" si="12"/>
        <v>2.6589595375722547E-2</v>
      </c>
      <c r="EM172" s="58">
        <f>$F$168*EM170+(1-$F$168)*EM169</f>
        <v>2.7456647398843934E-2</v>
      </c>
      <c r="EN172" s="58">
        <f>$F$168*EN170+(1-$F$168)*EN169</f>
        <v>3.6127167630057806E-2</v>
      </c>
    </row>
    <row r="173" spans="1:144" outlineLevel="1" x14ac:dyDescent="0.2">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c r="CO173" s="58"/>
      <c r="CP173" s="58"/>
      <c r="CQ173" s="58"/>
      <c r="CR173" s="58"/>
      <c r="CS173" s="58"/>
      <c r="CT173" s="58"/>
      <c r="CU173" s="58"/>
      <c r="CV173" s="58"/>
      <c r="CW173" s="58"/>
      <c r="CX173" s="58"/>
      <c r="CY173" s="58"/>
      <c r="CZ173" s="58"/>
      <c r="DA173" s="58"/>
      <c r="DB173" s="58"/>
      <c r="DC173" s="58"/>
      <c r="DD173" s="58"/>
      <c r="DE173" s="58"/>
      <c r="DF173" s="58"/>
      <c r="DG173" s="58"/>
      <c r="DH173" s="58"/>
      <c r="DI173" s="58"/>
      <c r="DJ173" s="58"/>
      <c r="DK173" s="58"/>
      <c r="DL173" s="58"/>
      <c r="DM173" s="58"/>
      <c r="DN173" s="58"/>
      <c r="DO173" s="58"/>
      <c r="DP173" s="58"/>
      <c r="DQ173" s="58"/>
      <c r="DR173" s="58"/>
      <c r="DS173" s="58"/>
      <c r="DT173" s="58"/>
      <c r="DU173" s="58"/>
      <c r="DV173" s="58"/>
      <c r="DW173" s="58"/>
      <c r="DX173" s="58"/>
      <c r="DY173" s="58"/>
      <c r="DZ173" s="58"/>
      <c r="EA173" s="58"/>
      <c r="EB173" s="58"/>
      <c r="EC173" s="58"/>
      <c r="ED173" s="58"/>
      <c r="EE173" s="58"/>
      <c r="EF173" s="58"/>
      <c r="EG173" s="58"/>
      <c r="EH173" s="58"/>
      <c r="EI173" s="58"/>
      <c r="EJ173" s="58"/>
      <c r="EK173" s="58"/>
      <c r="EL173" s="58"/>
      <c r="EM173" s="58"/>
      <c r="EN173" s="58"/>
    </row>
    <row r="174" spans="1:144" outlineLevel="1" x14ac:dyDescent="0.2">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c r="CB174" s="58"/>
      <c r="CC174" s="58"/>
      <c r="CD174" s="58"/>
      <c r="CE174" s="58"/>
      <c r="CF174" s="58"/>
      <c r="CG174" s="58"/>
      <c r="CH174" s="58"/>
      <c r="CI174" s="58"/>
      <c r="CJ174" s="58"/>
      <c r="CK174" s="58"/>
      <c r="CL174" s="58"/>
      <c r="CM174" s="58"/>
      <c r="CN174" s="58"/>
      <c r="CO174" s="58"/>
      <c r="CP174" s="58"/>
      <c r="CQ174" s="58"/>
      <c r="CR174" s="58"/>
      <c r="CS174" s="58"/>
      <c r="CT174" s="58"/>
      <c r="CU174" s="58"/>
      <c r="CV174" s="58"/>
      <c r="CW174" s="58"/>
      <c r="CX174" s="58"/>
      <c r="CY174" s="58"/>
      <c r="CZ174" s="58"/>
      <c r="DA174" s="58"/>
      <c r="DB174" s="58"/>
      <c r="DC174" s="58"/>
      <c r="DD174" s="58"/>
      <c r="DE174" s="58"/>
      <c r="DF174" s="58"/>
      <c r="DG174" s="58"/>
      <c r="DH174" s="58"/>
      <c r="DI174" s="58"/>
      <c r="DJ174" s="58"/>
      <c r="DK174" s="58"/>
      <c r="DL174" s="58"/>
      <c r="DM174" s="58"/>
      <c r="DN174" s="58"/>
      <c r="DO174" s="58"/>
      <c r="DP174" s="58"/>
      <c r="DQ174" s="58"/>
      <c r="DR174" s="58"/>
      <c r="DS174" s="58"/>
      <c r="DT174" s="58"/>
      <c r="DU174" s="58"/>
      <c r="DV174" s="58"/>
      <c r="DW174" s="58"/>
      <c r="DX174" s="58"/>
      <c r="DY174" s="58"/>
      <c r="DZ174" s="58"/>
      <c r="EA174" s="58"/>
      <c r="EB174" s="58"/>
      <c r="EC174" s="58"/>
      <c r="ED174" s="58"/>
      <c r="EE174" s="58"/>
      <c r="EF174" s="58"/>
      <c r="EG174" s="58"/>
      <c r="EH174" s="58"/>
      <c r="EI174" s="58"/>
      <c r="EJ174" s="58"/>
      <c r="EK174" s="58"/>
      <c r="EL174" s="58"/>
      <c r="EM174" s="58"/>
      <c r="EN174" s="58"/>
    </row>
    <row r="175" spans="1:144" outlineLevel="1" x14ac:dyDescent="0.2">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c r="CB175" s="58"/>
      <c r="CC175" s="58"/>
      <c r="CD175" s="58"/>
      <c r="CE175" s="58"/>
      <c r="CF175" s="58"/>
      <c r="CG175" s="58"/>
      <c r="CH175" s="58"/>
      <c r="CI175" s="58"/>
      <c r="CJ175" s="58"/>
      <c r="CK175" s="58"/>
      <c r="CL175" s="58"/>
      <c r="CM175" s="58"/>
      <c r="CN175" s="58"/>
      <c r="CO175" s="58"/>
      <c r="CP175" s="58"/>
      <c r="CQ175" s="58"/>
      <c r="CR175" s="58"/>
      <c r="CS175" s="58"/>
      <c r="CT175" s="58"/>
      <c r="CU175" s="58"/>
      <c r="CV175" s="58"/>
      <c r="CW175" s="58"/>
      <c r="CX175" s="58"/>
      <c r="CY175" s="58"/>
      <c r="CZ175" s="58"/>
      <c r="DA175" s="58"/>
      <c r="DB175" s="58"/>
      <c r="DC175" s="58"/>
      <c r="DD175" s="58"/>
      <c r="DE175" s="58"/>
      <c r="DF175" s="58"/>
      <c r="DG175" s="58"/>
      <c r="DH175" s="58"/>
      <c r="DI175" s="58"/>
      <c r="DJ175" s="58"/>
      <c r="DK175" s="58"/>
      <c r="DL175" s="58"/>
      <c r="DM175" s="58"/>
      <c r="DN175" s="58"/>
      <c r="DO175" s="58"/>
      <c r="DP175" s="58"/>
      <c r="DQ175" s="58"/>
      <c r="DR175" s="58"/>
      <c r="DS175" s="58"/>
      <c r="DT175" s="58"/>
      <c r="DU175" s="58"/>
      <c r="DV175" s="58"/>
      <c r="DW175" s="58"/>
      <c r="DX175" s="58"/>
      <c r="DY175" s="58"/>
      <c r="DZ175" s="58"/>
      <c r="EA175" s="58"/>
      <c r="EB175" s="58"/>
      <c r="EC175" s="58"/>
      <c r="ED175" s="58"/>
      <c r="EE175" s="58"/>
      <c r="EF175" s="58"/>
      <c r="EG175" s="58"/>
      <c r="EH175" s="58"/>
      <c r="EI175" s="58"/>
      <c r="EJ175" s="58"/>
      <c r="EK175" s="58"/>
      <c r="EL175" s="58"/>
      <c r="EM175" s="58"/>
      <c r="EN175" s="58"/>
    </row>
    <row r="176" spans="1:144" outlineLevel="1" x14ac:dyDescent="0.2">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8"/>
      <c r="CX176" s="58"/>
      <c r="CY176" s="58"/>
      <c r="CZ176" s="58"/>
      <c r="DA176" s="58"/>
      <c r="DB176" s="58"/>
      <c r="DC176" s="58"/>
      <c r="DD176" s="58"/>
      <c r="DE176" s="58"/>
      <c r="DF176" s="58"/>
      <c r="DG176" s="58"/>
      <c r="DH176" s="58"/>
      <c r="DI176" s="58"/>
      <c r="DJ176" s="58"/>
      <c r="DK176" s="58"/>
      <c r="DL176" s="58"/>
      <c r="DM176" s="58"/>
      <c r="DN176" s="58"/>
      <c r="DO176" s="58"/>
      <c r="DP176" s="58"/>
      <c r="DQ176" s="58"/>
      <c r="DR176" s="58"/>
      <c r="DS176" s="58"/>
      <c r="DT176" s="58"/>
      <c r="DU176" s="58"/>
      <c r="DV176" s="58"/>
      <c r="DW176" s="58"/>
      <c r="DX176" s="58"/>
      <c r="DY176" s="58"/>
      <c r="DZ176" s="58"/>
      <c r="EA176" s="58"/>
      <c r="EB176" s="58"/>
      <c r="EC176" s="58"/>
      <c r="ED176" s="58"/>
      <c r="EE176" s="58"/>
      <c r="EF176" s="58"/>
      <c r="EG176" s="58"/>
      <c r="EH176" s="58"/>
      <c r="EI176" s="58"/>
      <c r="EJ176" s="58"/>
      <c r="EK176" s="58"/>
      <c r="EL176" s="58"/>
      <c r="EM176" s="58"/>
      <c r="EN176" s="58"/>
    </row>
    <row r="177" spans="1:144" outlineLevel="1" x14ac:dyDescent="0.2">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c r="CB177" s="58"/>
      <c r="CC177" s="58"/>
      <c r="CD177" s="58"/>
      <c r="CE177" s="58"/>
      <c r="CF177" s="58"/>
      <c r="CG177" s="58"/>
      <c r="CH177" s="58"/>
      <c r="CI177" s="58"/>
      <c r="CJ177" s="58"/>
      <c r="CK177" s="58"/>
      <c r="CL177" s="58"/>
      <c r="CM177" s="58"/>
      <c r="CN177" s="58"/>
      <c r="CO177" s="58"/>
      <c r="CP177" s="58"/>
      <c r="CQ177" s="58"/>
      <c r="CR177" s="58"/>
      <c r="CS177" s="58"/>
      <c r="CT177" s="58"/>
      <c r="CU177" s="58"/>
      <c r="CV177" s="58"/>
      <c r="CW177" s="58"/>
      <c r="CX177" s="58"/>
      <c r="CY177" s="58"/>
      <c r="CZ177" s="58"/>
      <c r="DA177" s="58"/>
      <c r="DB177" s="58"/>
      <c r="DC177" s="58"/>
      <c r="DD177" s="58"/>
      <c r="DE177" s="58"/>
      <c r="DF177" s="58"/>
      <c r="DG177" s="58"/>
      <c r="DH177" s="58"/>
      <c r="DI177" s="58"/>
      <c r="DJ177" s="58"/>
      <c r="DK177" s="58"/>
      <c r="DL177" s="58"/>
      <c r="DM177" s="58"/>
      <c r="DN177" s="58"/>
      <c r="DO177" s="58"/>
      <c r="DP177" s="58"/>
      <c r="DQ177" s="58"/>
      <c r="DR177" s="58"/>
      <c r="DS177" s="58"/>
      <c r="DT177" s="58"/>
      <c r="DU177" s="58"/>
      <c r="DV177" s="58"/>
      <c r="DW177" s="58"/>
      <c r="DX177" s="58"/>
      <c r="DY177" s="58"/>
      <c r="DZ177" s="58"/>
      <c r="EA177" s="58"/>
      <c r="EB177" s="58"/>
      <c r="EC177" s="58"/>
      <c r="ED177" s="58"/>
      <c r="EE177" s="58"/>
      <c r="EF177" s="58"/>
      <c r="EG177" s="58"/>
      <c r="EH177" s="58"/>
      <c r="EI177" s="58"/>
      <c r="EJ177" s="58"/>
      <c r="EK177" s="58"/>
      <c r="EL177" s="58"/>
      <c r="EM177" s="58"/>
      <c r="EN177" s="58"/>
    </row>
    <row r="178" spans="1:144" outlineLevel="1" x14ac:dyDescent="0.2">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c r="CB178" s="58"/>
      <c r="CC178" s="58"/>
      <c r="CD178" s="58"/>
      <c r="CE178" s="58"/>
      <c r="CF178" s="58"/>
      <c r="CG178" s="58"/>
      <c r="CH178" s="58"/>
      <c r="CI178" s="58"/>
      <c r="CJ178" s="58"/>
      <c r="CK178" s="58"/>
      <c r="CL178" s="58"/>
      <c r="CM178" s="58"/>
      <c r="CN178" s="58"/>
      <c r="CO178" s="58"/>
      <c r="CP178" s="58"/>
      <c r="CQ178" s="58"/>
      <c r="CR178" s="58"/>
      <c r="CS178" s="58"/>
      <c r="CT178" s="58"/>
      <c r="CU178" s="58"/>
      <c r="CV178" s="58"/>
      <c r="CW178" s="58"/>
      <c r="CX178" s="58"/>
      <c r="CY178" s="58"/>
      <c r="CZ178" s="58"/>
      <c r="DA178" s="58"/>
      <c r="DB178" s="58"/>
      <c r="DC178" s="58"/>
      <c r="DD178" s="58"/>
      <c r="DE178" s="58"/>
      <c r="DF178" s="58"/>
      <c r="DG178" s="58"/>
      <c r="DH178" s="58"/>
      <c r="DI178" s="58"/>
      <c r="DJ178" s="58"/>
      <c r="DK178" s="58"/>
      <c r="DL178" s="58"/>
      <c r="DM178" s="58"/>
      <c r="DN178" s="58"/>
      <c r="DO178" s="58"/>
      <c r="DP178" s="58"/>
      <c r="DQ178" s="58"/>
      <c r="DR178" s="58"/>
      <c r="DS178" s="58"/>
      <c r="DT178" s="58"/>
      <c r="DU178" s="58"/>
      <c r="DV178" s="58"/>
      <c r="DW178" s="58"/>
      <c r="DX178" s="58"/>
      <c r="DY178" s="58"/>
      <c r="DZ178" s="58"/>
      <c r="EA178" s="58"/>
      <c r="EB178" s="58"/>
      <c r="EC178" s="58"/>
      <c r="ED178" s="58"/>
      <c r="EE178" s="58"/>
      <c r="EF178" s="58"/>
      <c r="EG178" s="58"/>
      <c r="EH178" s="58"/>
      <c r="EI178" s="58"/>
      <c r="EJ178" s="58"/>
      <c r="EK178" s="58"/>
      <c r="EL178" s="58"/>
      <c r="EM178" s="58"/>
      <c r="EN178" s="58"/>
    </row>
    <row r="179" spans="1:144" outlineLevel="1" x14ac:dyDescent="0.2">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c r="CB179" s="58"/>
      <c r="CC179" s="58"/>
      <c r="CD179" s="58"/>
      <c r="CE179" s="58"/>
      <c r="CF179" s="58"/>
      <c r="CG179" s="58"/>
      <c r="CH179" s="58"/>
      <c r="CI179" s="58"/>
      <c r="CJ179" s="58"/>
      <c r="CK179" s="58"/>
      <c r="CL179" s="58"/>
      <c r="CM179" s="58"/>
      <c r="CN179" s="58"/>
      <c r="CO179" s="58"/>
      <c r="CP179" s="58"/>
      <c r="CQ179" s="58"/>
      <c r="CR179" s="58"/>
      <c r="CS179" s="58"/>
      <c r="CT179" s="58"/>
      <c r="CU179" s="58"/>
      <c r="CV179" s="58"/>
      <c r="CW179" s="58"/>
      <c r="CX179" s="58"/>
      <c r="CY179" s="58"/>
      <c r="CZ179" s="58"/>
      <c r="DA179" s="58"/>
      <c r="DB179" s="58"/>
      <c r="DC179" s="58"/>
      <c r="DD179" s="58"/>
      <c r="DE179" s="58"/>
      <c r="DF179" s="58"/>
      <c r="DG179" s="58"/>
      <c r="DH179" s="58"/>
      <c r="DI179" s="58"/>
      <c r="DJ179" s="58"/>
      <c r="DK179" s="58"/>
      <c r="DL179" s="58"/>
      <c r="DM179" s="58"/>
      <c r="DN179" s="58"/>
      <c r="DO179" s="58"/>
      <c r="DP179" s="58"/>
      <c r="DQ179" s="58"/>
      <c r="DR179" s="58"/>
      <c r="DS179" s="58"/>
      <c r="DT179" s="58"/>
      <c r="DU179" s="58"/>
      <c r="DV179" s="58"/>
      <c r="DW179" s="58"/>
      <c r="DX179" s="58"/>
      <c r="DY179" s="58"/>
      <c r="DZ179" s="58"/>
      <c r="EA179" s="58"/>
      <c r="EB179" s="58"/>
      <c r="EC179" s="58"/>
      <c r="ED179" s="58"/>
      <c r="EE179" s="58"/>
      <c r="EF179" s="58"/>
      <c r="EG179" s="58"/>
      <c r="EH179" s="58"/>
      <c r="EI179" s="58"/>
      <c r="EJ179" s="58"/>
      <c r="EK179" s="58"/>
      <c r="EL179" s="58"/>
      <c r="EM179" s="58"/>
      <c r="EN179" s="58"/>
    </row>
    <row r="180" spans="1:144" outlineLevel="1" x14ac:dyDescent="0.2">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c r="CG180" s="58"/>
      <c r="CH180" s="58"/>
      <c r="CI180" s="58"/>
      <c r="CJ180" s="58"/>
      <c r="CK180" s="58"/>
      <c r="CL180" s="58"/>
      <c r="CM180" s="58"/>
      <c r="CN180" s="58"/>
      <c r="CO180" s="58"/>
      <c r="CP180" s="58"/>
      <c r="CQ180" s="58"/>
      <c r="CR180" s="58"/>
      <c r="CS180" s="58"/>
      <c r="CT180" s="58"/>
      <c r="CU180" s="58"/>
      <c r="CV180" s="58"/>
      <c r="CW180" s="58"/>
      <c r="CX180" s="58"/>
      <c r="CY180" s="58"/>
      <c r="CZ180" s="58"/>
      <c r="DA180" s="58"/>
      <c r="DB180" s="58"/>
      <c r="DC180" s="58"/>
      <c r="DD180" s="58"/>
      <c r="DE180" s="58"/>
      <c r="DF180" s="58"/>
      <c r="DG180" s="58"/>
      <c r="DH180" s="58"/>
      <c r="DI180" s="58"/>
      <c r="DJ180" s="58"/>
      <c r="DK180" s="58"/>
      <c r="DL180" s="58"/>
      <c r="DM180" s="58"/>
      <c r="DN180" s="58"/>
      <c r="DO180" s="58"/>
      <c r="DP180" s="58"/>
      <c r="DQ180" s="58"/>
      <c r="DR180" s="58"/>
      <c r="DS180" s="58"/>
      <c r="DT180" s="58"/>
      <c r="DU180" s="58"/>
      <c r="DV180" s="58"/>
      <c r="DW180" s="58"/>
      <c r="DX180" s="58"/>
      <c r="DY180" s="58"/>
      <c r="DZ180" s="58"/>
      <c r="EA180" s="58"/>
      <c r="EB180" s="58"/>
      <c r="EC180" s="58"/>
      <c r="ED180" s="58"/>
      <c r="EE180" s="58"/>
      <c r="EF180" s="58"/>
      <c r="EG180" s="58"/>
      <c r="EH180" s="58"/>
      <c r="EI180" s="58"/>
      <c r="EJ180" s="58"/>
      <c r="EK180" s="58"/>
      <c r="EL180" s="58"/>
      <c r="EM180" s="58"/>
      <c r="EN180" s="58"/>
    </row>
    <row r="181" spans="1:144" outlineLevel="1" x14ac:dyDescent="0.2">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c r="CB181" s="58"/>
      <c r="CC181" s="58"/>
      <c r="CD181" s="58"/>
      <c r="CE181" s="58"/>
      <c r="CF181" s="58"/>
      <c r="CG181" s="58"/>
      <c r="CH181" s="58"/>
      <c r="CI181" s="58"/>
      <c r="CJ181" s="58"/>
      <c r="CK181" s="58"/>
      <c r="CL181" s="58"/>
      <c r="CM181" s="58"/>
      <c r="CN181" s="58"/>
      <c r="CO181" s="58"/>
      <c r="CP181" s="58"/>
      <c r="CQ181" s="58"/>
      <c r="CR181" s="58"/>
      <c r="CS181" s="58"/>
      <c r="CT181" s="58"/>
      <c r="CU181" s="58"/>
      <c r="CV181" s="58"/>
      <c r="CW181" s="58"/>
      <c r="CX181" s="58"/>
      <c r="CY181" s="58"/>
      <c r="CZ181" s="58"/>
      <c r="DA181" s="58"/>
      <c r="DB181" s="58"/>
      <c r="DC181" s="58"/>
      <c r="DD181" s="58"/>
      <c r="DE181" s="58"/>
      <c r="DF181" s="58"/>
      <c r="DG181" s="58"/>
      <c r="DH181" s="58"/>
      <c r="DI181" s="58"/>
      <c r="DJ181" s="58"/>
      <c r="DK181" s="58"/>
      <c r="DL181" s="58"/>
      <c r="DM181" s="58"/>
      <c r="DN181" s="58"/>
      <c r="DO181" s="58"/>
      <c r="DP181" s="58"/>
      <c r="DQ181" s="58"/>
      <c r="DR181" s="58"/>
      <c r="DS181" s="58"/>
      <c r="DT181" s="58"/>
      <c r="DU181" s="58"/>
      <c r="DV181" s="58"/>
      <c r="DW181" s="58"/>
      <c r="DX181" s="58"/>
      <c r="DY181" s="58"/>
      <c r="DZ181" s="58"/>
      <c r="EA181" s="58"/>
      <c r="EB181" s="58"/>
      <c r="EC181" s="58"/>
      <c r="ED181" s="58"/>
      <c r="EE181" s="58"/>
      <c r="EF181" s="58"/>
      <c r="EG181" s="58"/>
      <c r="EH181" s="58"/>
      <c r="EI181" s="58"/>
      <c r="EJ181" s="58"/>
      <c r="EK181" s="58"/>
      <c r="EL181" s="58"/>
      <c r="EM181" s="58"/>
      <c r="EN181" s="58"/>
    </row>
    <row r="182" spans="1:144" outlineLevel="1" x14ac:dyDescent="0.2">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c r="CG182" s="58"/>
      <c r="CH182" s="58"/>
      <c r="CI182" s="58"/>
      <c r="CJ182" s="58"/>
      <c r="CK182" s="58"/>
      <c r="CL182" s="58"/>
      <c r="CM182" s="58"/>
      <c r="CN182" s="58"/>
      <c r="CO182" s="58"/>
      <c r="CP182" s="58"/>
      <c r="CQ182" s="58"/>
      <c r="CR182" s="58"/>
      <c r="CS182" s="58"/>
      <c r="CT182" s="58"/>
      <c r="CU182" s="58"/>
      <c r="CV182" s="58"/>
      <c r="CW182" s="58"/>
      <c r="CX182" s="58"/>
      <c r="CY182" s="58"/>
      <c r="CZ182" s="58"/>
      <c r="DA182" s="58"/>
      <c r="DB182" s="58"/>
      <c r="DC182" s="58"/>
      <c r="DD182" s="58"/>
      <c r="DE182" s="58"/>
      <c r="DF182" s="58"/>
      <c r="DG182" s="58"/>
      <c r="DH182" s="58"/>
      <c r="DI182" s="58"/>
      <c r="DJ182" s="58"/>
      <c r="DK182" s="58"/>
      <c r="DL182" s="58"/>
      <c r="DM182" s="58"/>
      <c r="DN182" s="58"/>
      <c r="DO182" s="58"/>
      <c r="DP182" s="58"/>
      <c r="DQ182" s="58"/>
      <c r="DR182" s="58"/>
      <c r="DS182" s="58"/>
      <c r="DT182" s="58"/>
      <c r="DU182" s="58"/>
      <c r="DV182" s="58"/>
      <c r="DW182" s="58"/>
      <c r="DX182" s="58"/>
      <c r="DY182" s="58"/>
      <c r="DZ182" s="58"/>
      <c r="EA182" s="58"/>
      <c r="EB182" s="58"/>
      <c r="EC182" s="58"/>
      <c r="ED182" s="58"/>
      <c r="EE182" s="58"/>
      <c r="EF182" s="58"/>
      <c r="EG182" s="58"/>
      <c r="EH182" s="58"/>
      <c r="EI182" s="58"/>
      <c r="EJ182" s="58"/>
      <c r="EK182" s="58"/>
      <c r="EL182" s="58"/>
      <c r="EM182" s="58"/>
      <c r="EN182" s="58"/>
    </row>
    <row r="183" spans="1:144" outlineLevel="1" x14ac:dyDescent="0.2">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c r="CB183" s="58"/>
      <c r="CC183" s="58"/>
      <c r="CD183" s="58"/>
      <c r="CE183" s="58"/>
      <c r="CF183" s="58"/>
      <c r="CG183" s="58"/>
      <c r="CH183" s="58"/>
      <c r="CI183" s="58"/>
      <c r="CJ183" s="58"/>
      <c r="CK183" s="58"/>
      <c r="CL183" s="58"/>
      <c r="CM183" s="58"/>
      <c r="CN183" s="58"/>
      <c r="CO183" s="58"/>
      <c r="CP183" s="58"/>
      <c r="CQ183" s="58"/>
      <c r="CR183" s="58"/>
      <c r="CS183" s="58"/>
      <c r="CT183" s="58"/>
      <c r="CU183" s="58"/>
      <c r="CV183" s="58"/>
      <c r="CW183" s="58"/>
      <c r="CX183" s="58"/>
      <c r="CY183" s="58"/>
      <c r="CZ183" s="58"/>
      <c r="DA183" s="58"/>
      <c r="DB183" s="58"/>
      <c r="DC183" s="58"/>
      <c r="DD183" s="58"/>
      <c r="DE183" s="58"/>
      <c r="DF183" s="58"/>
      <c r="DG183" s="58"/>
      <c r="DH183" s="58"/>
      <c r="DI183" s="58"/>
      <c r="DJ183" s="58"/>
      <c r="DK183" s="58"/>
      <c r="DL183" s="58"/>
      <c r="DM183" s="58"/>
      <c r="DN183" s="58"/>
      <c r="DO183" s="58"/>
      <c r="DP183" s="58"/>
      <c r="DQ183" s="58"/>
      <c r="DR183" s="58"/>
      <c r="DS183" s="58"/>
      <c r="DT183" s="58"/>
      <c r="DU183" s="58"/>
      <c r="DV183" s="58"/>
      <c r="DW183" s="58"/>
      <c r="DX183" s="58"/>
      <c r="DY183" s="58"/>
      <c r="DZ183" s="58"/>
      <c r="EA183" s="58"/>
      <c r="EB183" s="58"/>
      <c r="EC183" s="58"/>
      <c r="ED183" s="58"/>
      <c r="EE183" s="58"/>
      <c r="EF183" s="58"/>
      <c r="EG183" s="58"/>
      <c r="EH183" s="58"/>
      <c r="EI183" s="58"/>
      <c r="EJ183" s="58"/>
      <c r="EK183" s="58"/>
      <c r="EL183" s="58"/>
      <c r="EM183" s="58"/>
      <c r="EN183" s="58"/>
    </row>
    <row r="184" spans="1:144" outlineLevel="1" x14ac:dyDescent="0.2">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c r="CB184" s="58"/>
      <c r="CC184" s="58"/>
      <c r="CD184" s="58"/>
      <c r="CE184" s="58"/>
      <c r="CF184" s="58"/>
      <c r="CG184" s="58"/>
      <c r="CH184" s="58"/>
      <c r="CI184" s="58"/>
      <c r="CJ184" s="58"/>
      <c r="CK184" s="58"/>
      <c r="CL184" s="58"/>
      <c r="CM184" s="58"/>
      <c r="CN184" s="58"/>
      <c r="CO184" s="58"/>
      <c r="CP184" s="58"/>
      <c r="CQ184" s="58"/>
      <c r="CR184" s="58"/>
      <c r="CS184" s="58"/>
      <c r="CT184" s="58"/>
      <c r="CU184" s="58"/>
      <c r="CV184" s="58"/>
      <c r="CW184" s="58"/>
      <c r="CX184" s="58"/>
      <c r="CY184" s="58"/>
      <c r="CZ184" s="58"/>
      <c r="DA184" s="58"/>
      <c r="DB184" s="58"/>
      <c r="DC184" s="58"/>
      <c r="DD184" s="58"/>
      <c r="DE184" s="58"/>
      <c r="DF184" s="58"/>
      <c r="DG184" s="58"/>
      <c r="DH184" s="58"/>
      <c r="DI184" s="58"/>
      <c r="DJ184" s="58"/>
      <c r="DK184" s="58"/>
      <c r="DL184" s="58"/>
      <c r="DM184" s="58"/>
      <c r="DN184" s="58"/>
      <c r="DO184" s="58"/>
      <c r="DP184" s="58"/>
      <c r="DQ184" s="58"/>
      <c r="DR184" s="58"/>
      <c r="DS184" s="58"/>
      <c r="DT184" s="58"/>
      <c r="DU184" s="58"/>
      <c r="DV184" s="58"/>
      <c r="DW184" s="58"/>
      <c r="DX184" s="58"/>
      <c r="DY184" s="58"/>
      <c r="DZ184" s="58"/>
      <c r="EA184" s="58"/>
      <c r="EB184" s="58"/>
      <c r="EC184" s="58"/>
      <c r="ED184" s="58"/>
      <c r="EE184" s="58"/>
      <c r="EF184" s="58"/>
      <c r="EG184" s="58"/>
      <c r="EH184" s="58"/>
      <c r="EI184" s="58"/>
      <c r="EJ184" s="58"/>
      <c r="EK184" s="58"/>
      <c r="EL184" s="58"/>
      <c r="EM184" s="58"/>
      <c r="EN184" s="58"/>
    </row>
    <row r="185" spans="1:144" outlineLevel="1" x14ac:dyDescent="0.2">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c r="CH185" s="58"/>
      <c r="CI185" s="58"/>
      <c r="CJ185" s="58"/>
      <c r="CK185" s="58"/>
      <c r="CL185" s="58"/>
      <c r="CM185" s="58"/>
      <c r="CN185" s="58"/>
      <c r="CO185" s="58"/>
      <c r="CP185" s="58"/>
      <c r="CQ185" s="58"/>
      <c r="CR185" s="58"/>
      <c r="CS185" s="58"/>
      <c r="CT185" s="58"/>
      <c r="CU185" s="58"/>
      <c r="CV185" s="58"/>
      <c r="CW185" s="58"/>
      <c r="CX185" s="58"/>
      <c r="CY185" s="58"/>
      <c r="CZ185" s="58"/>
      <c r="DA185" s="58"/>
      <c r="DB185" s="58"/>
      <c r="DC185" s="58"/>
      <c r="DD185" s="58"/>
      <c r="DE185" s="58"/>
      <c r="DF185" s="58"/>
      <c r="DG185" s="58"/>
      <c r="DH185" s="58"/>
      <c r="DI185" s="58"/>
      <c r="DJ185" s="58"/>
      <c r="DK185" s="58"/>
      <c r="DL185" s="58"/>
      <c r="DM185" s="58"/>
      <c r="DN185" s="58"/>
      <c r="DO185" s="58"/>
      <c r="DP185" s="58"/>
      <c r="DQ185" s="58"/>
      <c r="DR185" s="58"/>
      <c r="DS185" s="58"/>
      <c r="DT185" s="58"/>
      <c r="DU185" s="58"/>
      <c r="DV185" s="58"/>
      <c r="DW185" s="58"/>
      <c r="DX185" s="58"/>
      <c r="DY185" s="58"/>
      <c r="DZ185" s="58"/>
      <c r="EA185" s="58"/>
      <c r="EB185" s="58"/>
      <c r="EC185" s="58"/>
      <c r="ED185" s="58"/>
      <c r="EE185" s="58"/>
      <c r="EF185" s="58"/>
      <c r="EG185" s="58"/>
      <c r="EH185" s="58"/>
      <c r="EI185" s="58"/>
      <c r="EJ185" s="58"/>
      <c r="EK185" s="58"/>
      <c r="EL185" s="58"/>
      <c r="EM185" s="58"/>
      <c r="EN185" s="58"/>
    </row>
    <row r="186" spans="1:144" outlineLevel="1" x14ac:dyDescent="0.2">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c r="CB186" s="58"/>
      <c r="CC186" s="58"/>
      <c r="CD186" s="58"/>
      <c r="CE186" s="58"/>
      <c r="CF186" s="58"/>
      <c r="CG186" s="58"/>
      <c r="CH186" s="58"/>
      <c r="CI186" s="58"/>
      <c r="CJ186" s="58"/>
      <c r="CK186" s="58"/>
      <c r="CL186" s="58"/>
      <c r="CM186" s="58"/>
      <c r="CN186" s="58"/>
      <c r="CO186" s="58"/>
      <c r="CP186" s="58"/>
      <c r="CQ186" s="58"/>
      <c r="CR186" s="58"/>
      <c r="CS186" s="58"/>
      <c r="CT186" s="58"/>
      <c r="CU186" s="58"/>
      <c r="CV186" s="58"/>
      <c r="CW186" s="58"/>
      <c r="CX186" s="58"/>
      <c r="CY186" s="58"/>
      <c r="CZ186" s="58"/>
      <c r="DA186" s="58"/>
      <c r="DB186" s="58"/>
      <c r="DC186" s="58"/>
      <c r="DD186" s="58"/>
      <c r="DE186" s="58"/>
      <c r="DF186" s="58"/>
      <c r="DG186" s="58"/>
      <c r="DH186" s="58"/>
      <c r="DI186" s="58"/>
      <c r="DJ186" s="58"/>
      <c r="DK186" s="58"/>
      <c r="DL186" s="58"/>
      <c r="DM186" s="58"/>
      <c r="DN186" s="58"/>
      <c r="DO186" s="58"/>
      <c r="DP186" s="58"/>
      <c r="DQ186" s="58"/>
      <c r="DR186" s="58"/>
      <c r="DS186" s="58"/>
      <c r="DT186" s="58"/>
      <c r="DU186" s="58"/>
      <c r="DV186" s="58"/>
      <c r="DW186" s="58"/>
      <c r="DX186" s="58"/>
      <c r="DY186" s="58"/>
      <c r="DZ186" s="58"/>
      <c r="EA186" s="58"/>
      <c r="EB186" s="58"/>
      <c r="EC186" s="58"/>
      <c r="ED186" s="58"/>
      <c r="EE186" s="58"/>
      <c r="EF186" s="58"/>
      <c r="EG186" s="58"/>
      <c r="EH186" s="58"/>
      <c r="EI186" s="58"/>
      <c r="EJ186" s="58"/>
      <c r="EK186" s="58"/>
      <c r="EL186" s="58"/>
      <c r="EM186" s="58"/>
      <c r="EN186" s="58"/>
    </row>
    <row r="187" spans="1:144" outlineLevel="1" x14ac:dyDescent="0.2">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c r="CH187" s="58"/>
      <c r="CI187" s="58"/>
      <c r="CJ187" s="58"/>
      <c r="CK187" s="58"/>
      <c r="CL187" s="58"/>
      <c r="CM187" s="58"/>
      <c r="CN187" s="58"/>
      <c r="CO187" s="58"/>
      <c r="CP187" s="58"/>
      <c r="CQ187" s="58"/>
      <c r="CR187" s="58"/>
      <c r="CS187" s="58"/>
      <c r="CT187" s="58"/>
      <c r="CU187" s="58"/>
      <c r="CV187" s="58"/>
      <c r="CW187" s="58"/>
      <c r="CX187" s="58"/>
      <c r="CY187" s="58"/>
      <c r="CZ187" s="58"/>
      <c r="DA187" s="58"/>
      <c r="DB187" s="58"/>
      <c r="DC187" s="58"/>
      <c r="DD187" s="58"/>
      <c r="DE187" s="58"/>
      <c r="DF187" s="58"/>
      <c r="DG187" s="58"/>
      <c r="DH187" s="58"/>
      <c r="DI187" s="58"/>
      <c r="DJ187" s="58"/>
      <c r="DK187" s="58"/>
      <c r="DL187" s="58"/>
      <c r="DM187" s="58"/>
      <c r="DN187" s="58"/>
      <c r="DO187" s="58"/>
      <c r="DP187" s="58"/>
      <c r="DQ187" s="58"/>
      <c r="DR187" s="58"/>
      <c r="DS187" s="58"/>
      <c r="DT187" s="58"/>
      <c r="DU187" s="58"/>
      <c r="DV187" s="58"/>
      <c r="DW187" s="58"/>
      <c r="DX187" s="58"/>
      <c r="DY187" s="58"/>
      <c r="DZ187" s="58"/>
      <c r="EA187" s="58"/>
      <c r="EB187" s="58"/>
      <c r="EC187" s="58"/>
      <c r="ED187" s="58"/>
      <c r="EE187" s="58"/>
      <c r="EF187" s="58"/>
      <c r="EG187" s="58"/>
      <c r="EH187" s="58"/>
      <c r="EI187" s="58"/>
      <c r="EJ187" s="58"/>
      <c r="EK187" s="58"/>
      <c r="EL187" s="58"/>
      <c r="EM187" s="58"/>
      <c r="EN187" s="58"/>
    </row>
    <row r="188" spans="1:144" outlineLevel="1" x14ac:dyDescent="0.2">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c r="CC188" s="58"/>
      <c r="CD188" s="58"/>
      <c r="CE188" s="58"/>
      <c r="CF188" s="58"/>
      <c r="CG188" s="58"/>
      <c r="CH188" s="58"/>
      <c r="CI188" s="58"/>
      <c r="CJ188" s="58"/>
      <c r="CK188" s="58"/>
      <c r="CL188" s="58"/>
      <c r="CM188" s="58"/>
      <c r="CN188" s="58"/>
      <c r="CO188" s="58"/>
      <c r="CP188" s="58"/>
      <c r="CQ188" s="58"/>
      <c r="CR188" s="58"/>
      <c r="CS188" s="58"/>
      <c r="CT188" s="58"/>
      <c r="CU188" s="58"/>
      <c r="CV188" s="58"/>
      <c r="CW188" s="58"/>
      <c r="CX188" s="58"/>
      <c r="CY188" s="58"/>
      <c r="CZ188" s="58"/>
      <c r="DA188" s="58"/>
      <c r="DB188" s="58"/>
      <c r="DC188" s="58"/>
      <c r="DD188" s="58"/>
      <c r="DE188" s="58"/>
      <c r="DF188" s="58"/>
      <c r="DG188" s="58"/>
      <c r="DH188" s="58"/>
      <c r="DI188" s="58"/>
      <c r="DJ188" s="58"/>
      <c r="DK188" s="58"/>
      <c r="DL188" s="58"/>
      <c r="DM188" s="58"/>
      <c r="DN188" s="58"/>
      <c r="DO188" s="58"/>
      <c r="DP188" s="58"/>
      <c r="DQ188" s="58"/>
      <c r="DR188" s="58"/>
      <c r="DS188" s="58"/>
      <c r="DT188" s="58"/>
      <c r="DU188" s="58"/>
      <c r="DV188" s="58"/>
      <c r="DW188" s="58"/>
      <c r="DX188" s="58"/>
      <c r="DY188" s="58"/>
      <c r="DZ188" s="58"/>
      <c r="EA188" s="58"/>
      <c r="EB188" s="58"/>
      <c r="EC188" s="58"/>
      <c r="ED188" s="58"/>
      <c r="EE188" s="58"/>
      <c r="EF188" s="58"/>
      <c r="EG188" s="58"/>
      <c r="EH188" s="58"/>
      <c r="EI188" s="58"/>
      <c r="EJ188" s="58"/>
      <c r="EK188" s="58"/>
      <c r="EL188" s="58"/>
      <c r="EM188" s="58"/>
      <c r="EN188" s="58"/>
    </row>
    <row r="189" spans="1:144" x14ac:dyDescent="0.2">
      <c r="A189" s="74"/>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c r="CB189" s="58"/>
      <c r="CC189" s="58"/>
      <c r="CD189" s="58"/>
      <c r="CE189" s="58"/>
      <c r="CF189" s="58"/>
      <c r="CG189" s="58"/>
      <c r="CH189" s="58"/>
      <c r="CI189" s="58"/>
      <c r="CJ189" s="58"/>
      <c r="CK189" s="58"/>
      <c r="CL189" s="58"/>
      <c r="CM189" s="58"/>
      <c r="CN189" s="58"/>
      <c r="CO189" s="58"/>
      <c r="CP189" s="58"/>
      <c r="CQ189" s="58"/>
      <c r="CR189" s="58"/>
      <c r="CS189" s="58"/>
      <c r="CT189" s="58"/>
      <c r="CU189" s="58"/>
      <c r="CV189" s="58"/>
      <c r="CW189" s="58"/>
      <c r="CX189" s="58"/>
      <c r="CY189" s="58"/>
      <c r="CZ189" s="58"/>
      <c r="DA189" s="58"/>
      <c r="DB189" s="58"/>
      <c r="DC189" s="58"/>
      <c r="DD189" s="58"/>
      <c r="DE189" s="58"/>
      <c r="DF189" s="58"/>
      <c r="DG189" s="58"/>
      <c r="DH189" s="58"/>
      <c r="DI189" s="58"/>
      <c r="DJ189" s="58"/>
      <c r="DK189" s="58"/>
      <c r="DL189" s="58"/>
      <c r="DM189" s="58"/>
      <c r="DN189" s="58"/>
      <c r="DO189" s="58"/>
      <c r="DP189" s="58"/>
      <c r="DQ189" s="58"/>
      <c r="DR189" s="58"/>
      <c r="DS189" s="58"/>
      <c r="DT189" s="58"/>
      <c r="DU189" s="58"/>
      <c r="DV189" s="58"/>
      <c r="DW189" s="58"/>
      <c r="DX189" s="58"/>
      <c r="DY189" s="58"/>
      <c r="DZ189" s="58"/>
      <c r="EA189" s="58"/>
      <c r="EB189" s="58"/>
      <c r="EC189" s="58"/>
      <c r="ED189" s="58"/>
      <c r="EE189" s="58"/>
      <c r="EF189" s="58"/>
      <c r="EG189" s="58"/>
      <c r="EH189" s="58"/>
      <c r="EI189" s="58"/>
      <c r="EJ189" s="58"/>
      <c r="EK189" s="58"/>
      <c r="EL189" s="58"/>
      <c r="EM189" s="58"/>
      <c r="EN189" s="58"/>
    </row>
    <row r="190" spans="1:144" x14ac:dyDescent="0.2">
      <c r="A190" s="11" t="s">
        <v>311</v>
      </c>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58"/>
      <c r="CZ190" s="58"/>
      <c r="DA190" s="58"/>
      <c r="DB190" s="58"/>
      <c r="DC190" s="58"/>
      <c r="DD190" s="58"/>
      <c r="DE190" s="58"/>
      <c r="DF190" s="58"/>
      <c r="DG190" s="58"/>
      <c r="DH190" s="58"/>
      <c r="DI190" s="58"/>
      <c r="DJ190" s="58"/>
      <c r="DK190" s="58"/>
      <c r="DL190" s="58"/>
      <c r="DM190" s="58"/>
      <c r="DN190" s="58"/>
      <c r="DO190" s="58"/>
      <c r="DP190" s="58"/>
      <c r="DQ190" s="58"/>
      <c r="DR190" s="58"/>
      <c r="DS190" s="58"/>
      <c r="DT190" s="58"/>
      <c r="DU190" s="58"/>
      <c r="DV190" s="58"/>
      <c r="DW190" s="58"/>
      <c r="DX190" s="58"/>
      <c r="DY190" s="58"/>
      <c r="DZ190" s="58"/>
      <c r="EA190" s="58"/>
      <c r="EB190" s="58"/>
      <c r="EC190" s="58"/>
      <c r="ED190" s="58"/>
      <c r="EE190" s="58"/>
      <c r="EF190" s="58"/>
      <c r="EG190" s="58"/>
      <c r="EH190" s="58"/>
      <c r="EI190" s="58"/>
      <c r="EJ190" s="58"/>
      <c r="EK190" s="58"/>
      <c r="EL190" s="58"/>
      <c r="EM190" s="58"/>
      <c r="EN190" s="58"/>
    </row>
    <row r="191" spans="1:144" ht="10.8" outlineLevel="1" thickBot="1" x14ac:dyDescent="0.25">
      <c r="A191" s="13" t="s">
        <v>176</v>
      </c>
      <c r="B191" s="56" t="s">
        <v>177</v>
      </c>
      <c r="C191" s="15" t="s">
        <v>178</v>
      </c>
      <c r="D191" s="15" t="s">
        <v>126</v>
      </c>
      <c r="E191" s="15" t="s">
        <v>119</v>
      </c>
      <c r="F191" s="15" t="s">
        <v>179</v>
      </c>
      <c r="G191" s="15" t="s">
        <v>180</v>
      </c>
      <c r="H191" s="15" t="s">
        <v>181</v>
      </c>
      <c r="I191" s="15" t="s">
        <v>182</v>
      </c>
      <c r="J191" s="15" t="s">
        <v>183</v>
      </c>
      <c r="AQ191" s="58"/>
      <c r="AR191" s="58"/>
      <c r="AS191" s="58"/>
      <c r="AT191" s="58"/>
      <c r="AU191" s="58"/>
      <c r="AV191" s="58"/>
      <c r="AW191" s="58"/>
      <c r="AX191" s="71"/>
      <c r="AY191" s="58"/>
      <c r="AZ191" s="58"/>
      <c r="BA191" s="58"/>
      <c r="BB191" s="72" t="s">
        <v>184</v>
      </c>
      <c r="BC191" s="70" t="s">
        <v>185</v>
      </c>
      <c r="BD191" s="70" t="s">
        <v>186</v>
      </c>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c r="CG191" s="58"/>
      <c r="CH191" s="58"/>
      <c r="CI191" s="58"/>
      <c r="CJ191" s="58"/>
      <c r="CK191" s="58"/>
      <c r="CL191" s="58"/>
      <c r="CM191" s="58"/>
      <c r="CN191" s="58"/>
      <c r="CO191" s="58"/>
      <c r="CP191" s="58"/>
      <c r="CQ191" s="58"/>
      <c r="CR191" s="58"/>
      <c r="CS191" s="58"/>
      <c r="CT191" s="58"/>
      <c r="CU191" s="58"/>
      <c r="CV191" s="58"/>
      <c r="CW191" s="58"/>
      <c r="CX191" s="58"/>
      <c r="CY191" s="58"/>
      <c r="CZ191" s="58"/>
      <c r="DA191" s="58"/>
      <c r="DB191" s="58"/>
      <c r="DC191" s="58"/>
      <c r="DD191" s="58"/>
      <c r="DE191" s="58"/>
      <c r="DF191" s="58"/>
      <c r="DG191" s="58"/>
      <c r="DH191" s="58"/>
      <c r="DI191" s="58"/>
      <c r="DJ191" s="58"/>
      <c r="DK191" s="58"/>
      <c r="DL191" s="58"/>
      <c r="DM191" s="58"/>
      <c r="DN191" s="58"/>
      <c r="DO191" s="58"/>
      <c r="DP191" s="58"/>
      <c r="DQ191" s="58"/>
      <c r="DR191" s="58"/>
      <c r="DS191" s="58"/>
      <c r="DT191" s="58"/>
      <c r="DU191" s="58"/>
      <c r="DV191" s="58"/>
      <c r="DW191" s="58"/>
      <c r="DX191" s="58"/>
      <c r="DY191" s="58"/>
      <c r="DZ191" s="58"/>
      <c r="EA191" s="58"/>
      <c r="EB191" s="58"/>
      <c r="EC191" s="58"/>
      <c r="ED191" s="58"/>
      <c r="EE191" s="58"/>
      <c r="EF191" s="58"/>
      <c r="EG191" s="58"/>
      <c r="EH191" s="58"/>
      <c r="EI191" s="58"/>
      <c r="EJ191" s="58"/>
      <c r="EK191" s="58"/>
      <c r="EL191" s="58"/>
      <c r="EM191" s="58"/>
      <c r="EN191" s="58"/>
    </row>
    <row r="192" spans="1:144" outlineLevel="1" x14ac:dyDescent="0.2">
      <c r="A192" s="16">
        <v>1</v>
      </c>
      <c r="B192" s="16">
        <v>1</v>
      </c>
      <c r="C192" s="1">
        <v>0.86277981389968639</v>
      </c>
      <c r="D192" s="1">
        <f>B192 - C192</f>
        <v>0.13722018610031361</v>
      </c>
      <c r="E192" s="1">
        <f>2*IF(B192=1,LN(1/C192),LN(1/(1-C192)))</f>
        <v>0.29519152155470429</v>
      </c>
      <c r="F192" s="1">
        <f>SQRT(E192)*SIGN(D192)</f>
        <v>0.54331530583511478</v>
      </c>
      <c r="G192" s="1">
        <f>D192/(SQRT(C192*(1-C192)))</f>
        <v>0.3988035487504562</v>
      </c>
      <c r="H192" s="1">
        <v>0.11580072488679551</v>
      </c>
      <c r="I192" s="1">
        <f>G192^2*H192/(1-H192)</f>
        <v>2.0829514715634063E-2</v>
      </c>
      <c r="J192" s="1">
        <f>G192/SQRT(1-H192)</f>
        <v>0.4241152970733213</v>
      </c>
      <c r="AQ192" s="58"/>
      <c r="AR192" s="58"/>
      <c r="AS192" s="58"/>
      <c r="AT192" s="58"/>
      <c r="AU192" s="58"/>
      <c r="AV192" s="58"/>
      <c r="AW192" s="58"/>
      <c r="AX192" s="71"/>
      <c r="AY192" s="58"/>
      <c r="AZ192" s="58"/>
      <c r="BA192" s="58"/>
      <c r="BB192" s="58">
        <f>1-B192</f>
        <v>0</v>
      </c>
      <c r="BC192" s="58" t="e">
        <f>IF(B192=0,C192,NA())</f>
        <v>#N/A</v>
      </c>
      <c r="BD192" s="58">
        <f>IF(B192=1,C192,NA())</f>
        <v>0.86277981389968639</v>
      </c>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c r="CB192" s="58"/>
      <c r="CC192" s="58"/>
      <c r="CD192" s="58"/>
      <c r="CE192" s="58"/>
      <c r="CF192" s="58"/>
      <c r="CG192" s="58"/>
      <c r="CH192" s="58"/>
      <c r="CI192" s="58"/>
      <c r="CJ192" s="58"/>
      <c r="CK192" s="58"/>
      <c r="CL192" s="58"/>
      <c r="CM192" s="58"/>
      <c r="CN192" s="58"/>
      <c r="CO192" s="58"/>
      <c r="CP192" s="58"/>
      <c r="CQ192" s="58"/>
      <c r="CR192" s="58"/>
      <c r="CS192" s="58"/>
      <c r="CT192" s="58"/>
      <c r="CU192" s="58"/>
      <c r="CV192" s="58"/>
      <c r="CW192" s="58"/>
      <c r="CX192" s="58"/>
      <c r="CY192" s="58"/>
      <c r="CZ192" s="58"/>
      <c r="DA192" s="58"/>
      <c r="DB192" s="58"/>
      <c r="DC192" s="58"/>
      <c r="DD192" s="58"/>
      <c r="DE192" s="58"/>
      <c r="DF192" s="58"/>
      <c r="DG192" s="58"/>
      <c r="DH192" s="58"/>
      <c r="DI192" s="58"/>
      <c r="DJ192" s="58"/>
      <c r="DK192" s="58"/>
      <c r="DL192" s="58"/>
      <c r="DM192" s="58"/>
      <c r="DN192" s="58"/>
      <c r="DO192" s="58"/>
      <c r="DP192" s="58"/>
      <c r="DQ192" s="58"/>
      <c r="DR192" s="58"/>
      <c r="DS192" s="58"/>
      <c r="DT192" s="58"/>
      <c r="DU192" s="58"/>
      <c r="DV192" s="58"/>
      <c r="DW192" s="58"/>
      <c r="DX192" s="58"/>
      <c r="DY192" s="58"/>
      <c r="DZ192" s="58"/>
      <c r="EA192" s="58"/>
      <c r="EB192" s="58"/>
      <c r="EC192" s="58"/>
      <c r="ED192" s="58"/>
      <c r="EE192" s="58"/>
      <c r="EF192" s="58"/>
      <c r="EG192" s="58"/>
      <c r="EH192" s="58"/>
      <c r="EI192" s="58"/>
      <c r="EJ192" s="58"/>
      <c r="EK192" s="58"/>
      <c r="EL192" s="58"/>
      <c r="EM192" s="58"/>
      <c r="EN192" s="58"/>
    </row>
    <row r="193" spans="1:144" outlineLevel="1" x14ac:dyDescent="0.2">
      <c r="A193" s="16">
        <v>2</v>
      </c>
      <c r="B193" s="16">
        <v>0</v>
      </c>
      <c r="C193" s="1">
        <v>3.5323333468408285E-4</v>
      </c>
      <c r="D193" s="1">
        <f t="shared" ref="D193:D256" si="13">B193 - C193</f>
        <v>-3.5323333468408285E-4</v>
      </c>
      <c r="E193" s="1">
        <f t="shared" ref="E193:E256" si="14">2*IF(B193=1,LN(1/C193),LN(1/(1-C193)))</f>
        <v>7.0659147254731249E-4</v>
      </c>
      <c r="F193" s="1">
        <f t="shared" ref="F193:F256" si="15">SQRT(E193)*SIGN(D193)</f>
        <v>-2.658178836247314E-2</v>
      </c>
      <c r="G193" s="1">
        <f t="shared" ref="G193:G256" si="16">D193/(SQRT(C193*(1-C193)))</f>
        <v>-1.8797823080416796E-2</v>
      </c>
      <c r="H193" s="1">
        <v>1.2254674647478221E-3</v>
      </c>
      <c r="I193" s="1">
        <f t="shared" ref="I193:I256" si="17">G193^2*H193/(1-H193)</f>
        <v>4.3356023332887835E-7</v>
      </c>
      <c r="J193" s="1">
        <f t="shared" ref="J193:J256" si="18">G193/SQRT(1-H193)</f>
        <v>-1.880935173779201E-2</v>
      </c>
      <c r="AQ193" s="58"/>
      <c r="AR193" s="58"/>
      <c r="AS193" s="58"/>
      <c r="AT193" s="58"/>
      <c r="AU193" s="58"/>
      <c r="AV193" s="58"/>
      <c r="AW193" s="58"/>
      <c r="AX193" s="71"/>
      <c r="AY193" s="58"/>
      <c r="AZ193" s="58"/>
      <c r="BA193" s="58"/>
      <c r="BB193" s="58">
        <f t="shared" ref="BB193:BB256" si="19">1-B193</f>
        <v>1</v>
      </c>
      <c r="BC193" s="58">
        <f t="shared" ref="BC193:BC256" si="20">IF(B193=0,C193,NA())</f>
        <v>3.5323333468408285E-4</v>
      </c>
      <c r="BD193" s="58" t="e">
        <f t="shared" ref="BD193:BD256" si="21">IF(B193=1,C193,NA())</f>
        <v>#N/A</v>
      </c>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c r="CB193" s="58"/>
      <c r="CC193" s="58"/>
      <c r="CD193" s="58"/>
      <c r="CE193" s="58"/>
      <c r="CF193" s="58"/>
      <c r="CG193" s="58"/>
      <c r="CH193" s="58"/>
      <c r="CI193" s="58"/>
      <c r="CJ193" s="58"/>
      <c r="CK193" s="58"/>
      <c r="CL193" s="58"/>
      <c r="CM193" s="58"/>
      <c r="CN193" s="58"/>
      <c r="CO193" s="58"/>
      <c r="CP193" s="58"/>
      <c r="CQ193" s="58"/>
      <c r="CR193" s="58"/>
      <c r="CS193" s="58"/>
      <c r="CT193" s="58"/>
      <c r="CU193" s="58"/>
      <c r="CV193" s="58"/>
      <c r="CW193" s="58"/>
      <c r="CX193" s="58"/>
      <c r="CY193" s="58"/>
      <c r="CZ193" s="58"/>
      <c r="DA193" s="58"/>
      <c r="DB193" s="58"/>
      <c r="DC193" s="58"/>
      <c r="DD193" s="58"/>
      <c r="DE193" s="58"/>
      <c r="DF193" s="58"/>
      <c r="DG193" s="58"/>
      <c r="DH193" s="58"/>
      <c r="DI193" s="58"/>
      <c r="DJ193" s="58"/>
      <c r="DK193" s="58"/>
      <c r="DL193" s="58"/>
      <c r="DM193" s="58"/>
      <c r="DN193" s="58"/>
      <c r="DO193" s="58"/>
      <c r="DP193" s="58"/>
      <c r="DQ193" s="58"/>
      <c r="DR193" s="58"/>
      <c r="DS193" s="58"/>
      <c r="DT193" s="58"/>
      <c r="DU193" s="58"/>
      <c r="DV193" s="58"/>
      <c r="DW193" s="58"/>
      <c r="DX193" s="58"/>
      <c r="DY193" s="58"/>
      <c r="DZ193" s="58"/>
      <c r="EA193" s="58"/>
      <c r="EB193" s="58"/>
      <c r="EC193" s="58"/>
      <c r="ED193" s="58"/>
      <c r="EE193" s="58"/>
      <c r="EF193" s="58"/>
      <c r="EG193" s="58"/>
      <c r="EH193" s="58"/>
      <c r="EI193" s="58"/>
      <c r="EJ193" s="58"/>
      <c r="EK193" s="58"/>
      <c r="EL193" s="58"/>
      <c r="EM193" s="58"/>
      <c r="EN193" s="58"/>
    </row>
    <row r="194" spans="1:144" outlineLevel="1" x14ac:dyDescent="0.2">
      <c r="A194" s="16">
        <v>3</v>
      </c>
      <c r="B194" s="16">
        <v>0</v>
      </c>
      <c r="C194" s="1">
        <v>7.4012782797625413E-7</v>
      </c>
      <c r="D194" s="1">
        <f t="shared" si="13"/>
        <v>-7.4012782797625413E-7</v>
      </c>
      <c r="E194" s="1">
        <f t="shared" si="14"/>
        <v>1.4802562040504162E-6</v>
      </c>
      <c r="F194" s="1">
        <f t="shared" si="15"/>
        <v>-1.2166578007190092E-3</v>
      </c>
      <c r="G194" s="1">
        <f t="shared" si="16"/>
        <v>-8.6030714036666072E-4</v>
      </c>
      <c r="H194" s="1">
        <v>6.4620396971600278E-6</v>
      </c>
      <c r="I194" s="1">
        <f t="shared" si="17"/>
        <v>4.7827698516422134E-12</v>
      </c>
      <c r="J194" s="1">
        <f t="shared" si="18"/>
        <v>-8.6030992004957891E-4</v>
      </c>
      <c r="AQ194" s="58"/>
      <c r="AR194" s="58"/>
      <c r="AS194" s="58"/>
      <c r="AT194" s="58"/>
      <c r="AU194" s="58"/>
      <c r="AV194" s="58"/>
      <c r="AW194" s="58"/>
      <c r="AX194" s="71"/>
      <c r="AY194" s="58"/>
      <c r="AZ194" s="58"/>
      <c r="BA194" s="58"/>
      <c r="BB194" s="58">
        <f t="shared" si="19"/>
        <v>1</v>
      </c>
      <c r="BC194" s="58">
        <f t="shared" si="20"/>
        <v>7.4012782797625413E-7</v>
      </c>
      <c r="BD194" s="58" t="e">
        <f t="shared" si="21"/>
        <v>#N/A</v>
      </c>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c r="CH194" s="58"/>
      <c r="CI194" s="58"/>
      <c r="CJ194" s="58"/>
      <c r="CK194" s="58"/>
      <c r="CL194" s="58"/>
      <c r="CM194" s="58"/>
      <c r="CN194" s="58"/>
      <c r="CO194" s="58"/>
      <c r="CP194" s="58"/>
      <c r="CQ194" s="58"/>
      <c r="CR194" s="58"/>
      <c r="CS194" s="58"/>
      <c r="CT194" s="58"/>
      <c r="CU194" s="58"/>
      <c r="CV194" s="58"/>
      <c r="CW194" s="58"/>
      <c r="CX194" s="58"/>
      <c r="CY194" s="58"/>
      <c r="CZ194" s="58"/>
      <c r="DA194" s="58"/>
      <c r="DB194" s="58"/>
      <c r="DC194" s="58"/>
      <c r="DD194" s="58"/>
      <c r="DE194" s="58"/>
      <c r="DF194" s="58"/>
      <c r="DG194" s="58"/>
      <c r="DH194" s="58"/>
      <c r="DI194" s="58"/>
      <c r="DJ194" s="58"/>
      <c r="DK194" s="58"/>
      <c r="DL194" s="58"/>
      <c r="DM194" s="58"/>
      <c r="DN194" s="58"/>
      <c r="DO194" s="58"/>
      <c r="DP194" s="58"/>
      <c r="DQ194" s="58"/>
      <c r="DR194" s="58"/>
      <c r="DS194" s="58"/>
      <c r="DT194" s="58"/>
      <c r="DU194" s="58"/>
      <c r="DV194" s="58"/>
      <c r="DW194" s="58"/>
      <c r="DX194" s="58"/>
      <c r="DY194" s="58"/>
      <c r="DZ194" s="58"/>
      <c r="EA194" s="58"/>
      <c r="EB194" s="58"/>
      <c r="EC194" s="58"/>
      <c r="ED194" s="58"/>
      <c r="EE194" s="58"/>
      <c r="EF194" s="58"/>
      <c r="EG194" s="58"/>
      <c r="EH194" s="58"/>
      <c r="EI194" s="58"/>
      <c r="EJ194" s="58"/>
      <c r="EK194" s="58"/>
      <c r="EL194" s="58"/>
      <c r="EM194" s="58"/>
      <c r="EN194" s="58"/>
    </row>
    <row r="195" spans="1:144" outlineLevel="1" x14ac:dyDescent="0.2">
      <c r="A195" s="16">
        <v>4</v>
      </c>
      <c r="B195" s="16">
        <v>0</v>
      </c>
      <c r="C195" s="1">
        <v>3.4335067709006481E-5</v>
      </c>
      <c r="D195" s="1">
        <f t="shared" si="13"/>
        <v>-3.4335067709006481E-5</v>
      </c>
      <c r="E195" s="1">
        <f t="shared" si="14"/>
        <v>6.8671314341940681E-5</v>
      </c>
      <c r="F195" s="1">
        <f t="shared" si="15"/>
        <v>-8.2868156937354817E-3</v>
      </c>
      <c r="G195" s="1">
        <f t="shared" si="16"/>
        <v>-5.8597138706902707E-3</v>
      </c>
      <c r="H195" s="1">
        <v>1.6869004605499181E-4</v>
      </c>
      <c r="I195" s="1">
        <f t="shared" si="17"/>
        <v>5.7931602766038837E-9</v>
      </c>
      <c r="J195" s="1">
        <f t="shared" si="18"/>
        <v>-5.860208170930155E-3</v>
      </c>
      <c r="AQ195" s="58"/>
      <c r="AR195" s="58"/>
      <c r="AS195" s="58"/>
      <c r="AT195" s="58"/>
      <c r="AU195" s="58"/>
      <c r="AV195" s="58"/>
      <c r="AW195" s="58"/>
      <c r="AX195" s="71"/>
      <c r="AY195" s="58"/>
      <c r="AZ195" s="58"/>
      <c r="BA195" s="58"/>
      <c r="BB195" s="58">
        <f t="shared" si="19"/>
        <v>1</v>
      </c>
      <c r="BC195" s="58">
        <f t="shared" si="20"/>
        <v>3.4335067709006481E-5</v>
      </c>
      <c r="BD195" s="58" t="e">
        <f t="shared" si="21"/>
        <v>#N/A</v>
      </c>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c r="CC195" s="58"/>
      <c r="CD195" s="58"/>
      <c r="CE195" s="58"/>
      <c r="CF195" s="58"/>
      <c r="CG195" s="58"/>
      <c r="CH195" s="58"/>
      <c r="CI195" s="58"/>
      <c r="CJ195" s="58"/>
      <c r="CK195" s="58"/>
      <c r="CL195" s="58"/>
      <c r="CM195" s="58"/>
      <c r="CN195" s="58"/>
      <c r="CO195" s="58"/>
      <c r="CP195" s="58"/>
      <c r="CQ195" s="58"/>
      <c r="CR195" s="58"/>
      <c r="CS195" s="58"/>
      <c r="CT195" s="58"/>
      <c r="CU195" s="58"/>
      <c r="CV195" s="58"/>
      <c r="CW195" s="58"/>
      <c r="CX195" s="58"/>
      <c r="CY195" s="58"/>
      <c r="CZ195" s="58"/>
      <c r="DA195" s="58"/>
      <c r="DB195" s="58"/>
      <c r="DC195" s="58"/>
      <c r="DD195" s="58"/>
      <c r="DE195" s="58"/>
      <c r="DF195" s="58"/>
      <c r="DG195" s="58"/>
      <c r="DH195" s="58"/>
      <c r="DI195" s="58"/>
      <c r="DJ195" s="58"/>
      <c r="DK195" s="58"/>
      <c r="DL195" s="58"/>
      <c r="DM195" s="58"/>
      <c r="DN195" s="58"/>
      <c r="DO195" s="58"/>
      <c r="DP195" s="58"/>
      <c r="DQ195" s="58"/>
      <c r="DR195" s="58"/>
      <c r="DS195" s="58"/>
      <c r="DT195" s="58"/>
      <c r="DU195" s="58"/>
      <c r="DV195" s="58"/>
      <c r="DW195" s="58"/>
      <c r="DX195" s="58"/>
      <c r="DY195" s="58"/>
      <c r="DZ195" s="58"/>
      <c r="EA195" s="58"/>
      <c r="EB195" s="58"/>
      <c r="EC195" s="58"/>
      <c r="ED195" s="58"/>
      <c r="EE195" s="58"/>
      <c r="EF195" s="58"/>
      <c r="EG195" s="58"/>
      <c r="EH195" s="58"/>
      <c r="EI195" s="58"/>
      <c r="EJ195" s="58"/>
      <c r="EK195" s="58"/>
      <c r="EL195" s="58"/>
      <c r="EM195" s="58"/>
      <c r="EN195" s="58"/>
    </row>
    <row r="196" spans="1:144" outlineLevel="1" x14ac:dyDescent="0.2">
      <c r="A196" s="16">
        <v>5</v>
      </c>
      <c r="B196" s="16">
        <v>0</v>
      </c>
      <c r="C196" s="1">
        <v>0.19280075533222601</v>
      </c>
      <c r="D196" s="1">
        <f t="shared" si="13"/>
        <v>-0.19280075533222601</v>
      </c>
      <c r="E196" s="1">
        <f t="shared" si="14"/>
        <v>0.42836949137353147</v>
      </c>
      <c r="F196" s="1">
        <f t="shared" si="15"/>
        <v>-0.654499420453167</v>
      </c>
      <c r="G196" s="1">
        <f t="shared" si="16"/>
        <v>-0.48872436620804288</v>
      </c>
      <c r="H196" s="1">
        <v>0.38844292998147434</v>
      </c>
      <c r="I196" s="1">
        <f t="shared" si="17"/>
        <v>0.15171139934176306</v>
      </c>
      <c r="J196" s="1">
        <f t="shared" si="18"/>
        <v>-0.62495032239948189</v>
      </c>
      <c r="AQ196" s="58"/>
      <c r="AR196" s="58"/>
      <c r="AS196" s="58"/>
      <c r="AT196" s="58"/>
      <c r="AU196" s="58"/>
      <c r="AV196" s="58"/>
      <c r="AW196" s="58"/>
      <c r="AX196" s="71"/>
      <c r="AY196" s="58"/>
      <c r="AZ196" s="58"/>
      <c r="BA196" s="58"/>
      <c r="BB196" s="58">
        <f t="shared" si="19"/>
        <v>1</v>
      </c>
      <c r="BC196" s="58">
        <f t="shared" si="20"/>
        <v>0.19280075533222601</v>
      </c>
      <c r="BD196" s="58" t="e">
        <f t="shared" si="21"/>
        <v>#N/A</v>
      </c>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c r="CB196" s="58"/>
      <c r="CC196" s="58"/>
      <c r="CD196" s="58"/>
      <c r="CE196" s="58"/>
      <c r="CF196" s="58"/>
      <c r="CG196" s="58"/>
      <c r="CH196" s="58"/>
      <c r="CI196" s="58"/>
      <c r="CJ196" s="58"/>
      <c r="CK196" s="58"/>
      <c r="CL196" s="58"/>
      <c r="CM196" s="58"/>
      <c r="CN196" s="58"/>
      <c r="CO196" s="58"/>
      <c r="CP196" s="58"/>
      <c r="CQ196" s="58"/>
      <c r="CR196" s="58"/>
      <c r="CS196" s="58"/>
      <c r="CT196" s="58"/>
      <c r="CU196" s="58"/>
      <c r="CV196" s="58"/>
      <c r="CW196" s="58"/>
      <c r="CX196" s="58"/>
      <c r="CY196" s="58"/>
      <c r="CZ196" s="58"/>
      <c r="DA196" s="58"/>
      <c r="DB196" s="58"/>
      <c r="DC196" s="58"/>
      <c r="DD196" s="58"/>
      <c r="DE196" s="58"/>
      <c r="DF196" s="58"/>
      <c r="DG196" s="58"/>
      <c r="DH196" s="58"/>
      <c r="DI196" s="58"/>
      <c r="DJ196" s="58"/>
      <c r="DK196" s="58"/>
      <c r="DL196" s="58"/>
      <c r="DM196" s="58"/>
      <c r="DN196" s="58"/>
      <c r="DO196" s="58"/>
      <c r="DP196" s="58"/>
      <c r="DQ196" s="58"/>
      <c r="DR196" s="58"/>
      <c r="DS196" s="58"/>
      <c r="DT196" s="58"/>
      <c r="DU196" s="58"/>
      <c r="DV196" s="58"/>
      <c r="DW196" s="58"/>
      <c r="DX196" s="58"/>
      <c r="DY196" s="58"/>
      <c r="DZ196" s="58"/>
      <c r="EA196" s="58"/>
      <c r="EB196" s="58"/>
      <c r="EC196" s="58"/>
      <c r="ED196" s="58"/>
      <c r="EE196" s="58"/>
      <c r="EF196" s="58"/>
      <c r="EG196" s="58"/>
      <c r="EH196" s="58"/>
      <c r="EI196" s="58"/>
      <c r="EJ196" s="58"/>
      <c r="EK196" s="58"/>
      <c r="EL196" s="58"/>
      <c r="EM196" s="58"/>
      <c r="EN196" s="58"/>
    </row>
    <row r="197" spans="1:144" outlineLevel="1" x14ac:dyDescent="0.2">
      <c r="A197" s="16">
        <v>6</v>
      </c>
      <c r="B197" s="16">
        <v>0</v>
      </c>
      <c r="C197" s="1">
        <v>9.3375456213835816E-6</v>
      </c>
      <c r="D197" s="1">
        <f t="shared" si="13"/>
        <v>-9.3375456213835816E-6</v>
      </c>
      <c r="E197" s="1">
        <f t="shared" si="14"/>
        <v>1.8675178432869486E-5</v>
      </c>
      <c r="F197" s="1">
        <f t="shared" si="15"/>
        <v>-4.3214787322014541E-3</v>
      </c>
      <c r="G197" s="1">
        <f t="shared" si="16"/>
        <v>-3.0557540496505861E-3</v>
      </c>
      <c r="H197" s="1">
        <v>5.402381067164515E-5</v>
      </c>
      <c r="I197" s="1">
        <f t="shared" si="17"/>
        <v>5.044817611816036E-10</v>
      </c>
      <c r="J197" s="1">
        <f t="shared" si="18"/>
        <v>-3.0558365947342698E-3</v>
      </c>
      <c r="AQ197" s="58"/>
      <c r="AR197" s="58"/>
      <c r="AS197" s="58"/>
      <c r="AT197" s="58"/>
      <c r="AU197" s="58"/>
      <c r="AV197" s="58"/>
      <c r="AW197" s="58"/>
      <c r="AX197" s="71"/>
      <c r="AY197" s="58"/>
      <c r="AZ197" s="58"/>
      <c r="BA197" s="58"/>
      <c r="BB197" s="58">
        <f t="shared" si="19"/>
        <v>1</v>
      </c>
      <c r="BC197" s="58">
        <f t="shared" si="20"/>
        <v>9.3375456213835816E-6</v>
      </c>
      <c r="BD197" s="58" t="e">
        <f t="shared" si="21"/>
        <v>#N/A</v>
      </c>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58"/>
      <c r="DI197" s="58"/>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c r="EF197" s="58"/>
      <c r="EG197" s="58"/>
      <c r="EH197" s="58"/>
      <c r="EI197" s="58"/>
      <c r="EJ197" s="58"/>
      <c r="EK197" s="58"/>
      <c r="EL197" s="58"/>
      <c r="EM197" s="58"/>
      <c r="EN197" s="58"/>
    </row>
    <row r="198" spans="1:144" outlineLevel="1" x14ac:dyDescent="0.2">
      <c r="A198" s="16">
        <v>7</v>
      </c>
      <c r="B198" s="16">
        <v>0</v>
      </c>
      <c r="C198" s="1">
        <v>1.9524108058053982E-3</v>
      </c>
      <c r="D198" s="1">
        <f t="shared" si="13"/>
        <v>-1.9524108058053982E-3</v>
      </c>
      <c r="E198" s="1">
        <f t="shared" si="14"/>
        <v>3.9086384884490857E-3</v>
      </c>
      <c r="F198" s="1">
        <f t="shared" si="15"/>
        <v>-6.2519104987588281E-2</v>
      </c>
      <c r="G198" s="1">
        <f t="shared" si="16"/>
        <v>-4.4229290868488647E-2</v>
      </c>
      <c r="H198" s="1">
        <v>4.7836797161553988E-3</v>
      </c>
      <c r="I198" s="1">
        <f t="shared" si="17"/>
        <v>9.4029593336857013E-6</v>
      </c>
      <c r="J198" s="1">
        <f t="shared" si="18"/>
        <v>-4.4335461315554832E-2</v>
      </c>
      <c r="AQ198" s="58"/>
      <c r="AR198" s="58"/>
      <c r="AS198" s="58"/>
      <c r="AT198" s="58"/>
      <c r="AU198" s="58"/>
      <c r="AV198" s="58"/>
      <c r="AW198" s="58"/>
      <c r="AX198" s="71"/>
      <c r="AY198" s="58"/>
      <c r="AZ198" s="58"/>
      <c r="BA198" s="58"/>
      <c r="BB198" s="58">
        <f t="shared" si="19"/>
        <v>1</v>
      </c>
      <c r="BC198" s="58">
        <f t="shared" si="20"/>
        <v>1.9524108058053982E-3</v>
      </c>
      <c r="BD198" s="58" t="e">
        <f t="shared" si="21"/>
        <v>#N/A</v>
      </c>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58"/>
      <c r="CJ198" s="58"/>
      <c r="CK198" s="58"/>
      <c r="CL198" s="58"/>
      <c r="CM198" s="58"/>
      <c r="CN198" s="58"/>
      <c r="CO198" s="58"/>
      <c r="CP198" s="58"/>
      <c r="CQ198" s="58"/>
      <c r="CR198" s="58"/>
      <c r="CS198" s="58"/>
      <c r="CT198" s="58"/>
      <c r="CU198" s="58"/>
      <c r="CV198" s="58"/>
      <c r="CW198" s="58"/>
      <c r="CX198" s="58"/>
      <c r="CY198" s="58"/>
      <c r="CZ198" s="58"/>
      <c r="DA198" s="58"/>
      <c r="DB198" s="58"/>
      <c r="DC198" s="58"/>
      <c r="DD198" s="58"/>
      <c r="DE198" s="58"/>
      <c r="DF198" s="58"/>
      <c r="DG198" s="58"/>
      <c r="DH198" s="58"/>
      <c r="DI198" s="58"/>
      <c r="DJ198" s="58"/>
      <c r="DK198" s="58"/>
      <c r="DL198" s="58"/>
      <c r="DM198" s="58"/>
      <c r="DN198" s="58"/>
      <c r="DO198" s="58"/>
      <c r="DP198" s="58"/>
      <c r="DQ198" s="58"/>
      <c r="DR198" s="58"/>
      <c r="DS198" s="58"/>
      <c r="DT198" s="58"/>
      <c r="DU198" s="58"/>
      <c r="DV198" s="58"/>
      <c r="DW198" s="58"/>
      <c r="DX198" s="58"/>
      <c r="DY198" s="58"/>
      <c r="DZ198" s="58"/>
      <c r="EA198" s="58"/>
      <c r="EB198" s="58"/>
      <c r="EC198" s="58"/>
      <c r="ED198" s="58"/>
      <c r="EE198" s="58"/>
      <c r="EF198" s="58"/>
      <c r="EG198" s="58"/>
      <c r="EH198" s="58"/>
      <c r="EI198" s="58"/>
      <c r="EJ198" s="58"/>
      <c r="EK198" s="58"/>
      <c r="EL198" s="58"/>
      <c r="EM198" s="58"/>
      <c r="EN198" s="58"/>
    </row>
    <row r="199" spans="1:144" outlineLevel="1" x14ac:dyDescent="0.2">
      <c r="A199" s="16">
        <v>8</v>
      </c>
      <c r="B199" s="16">
        <v>0</v>
      </c>
      <c r="C199" s="1">
        <v>2.6047633842655342E-7</v>
      </c>
      <c r="D199" s="1">
        <f t="shared" si="13"/>
        <v>-2.6047633842655342E-7</v>
      </c>
      <c r="E199" s="1">
        <f t="shared" si="14"/>
        <v>5.209527445959625E-7</v>
      </c>
      <c r="F199" s="1">
        <f t="shared" si="15"/>
        <v>-7.2177056229522313E-4</v>
      </c>
      <c r="G199" s="1">
        <f t="shared" si="16"/>
        <v>-5.1036889234601075E-4</v>
      </c>
      <c r="H199" s="1">
        <v>2.6686273865117974E-6</v>
      </c>
      <c r="I199" s="1">
        <f t="shared" si="17"/>
        <v>6.9511632633075303E-13</v>
      </c>
      <c r="J199" s="1">
        <f t="shared" si="18"/>
        <v>-5.1036957333957546E-4</v>
      </c>
      <c r="AQ199" s="58"/>
      <c r="AR199" s="58"/>
      <c r="AS199" s="58"/>
      <c r="AT199" s="58"/>
      <c r="AU199" s="58"/>
      <c r="AV199" s="58"/>
      <c r="AW199" s="58"/>
      <c r="AX199" s="71"/>
      <c r="AY199" s="58"/>
      <c r="AZ199" s="58"/>
      <c r="BA199" s="58"/>
      <c r="BB199" s="58">
        <f t="shared" si="19"/>
        <v>1</v>
      </c>
      <c r="BC199" s="58">
        <f t="shared" si="20"/>
        <v>2.6047633842655342E-7</v>
      </c>
      <c r="BD199" s="58" t="e">
        <f t="shared" si="21"/>
        <v>#N/A</v>
      </c>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c r="CB199" s="58"/>
      <c r="CC199" s="58"/>
      <c r="CD199" s="58"/>
      <c r="CE199" s="58"/>
      <c r="CF199" s="58"/>
      <c r="CG199" s="58"/>
      <c r="CH199" s="58"/>
      <c r="CI199" s="58"/>
      <c r="CJ199" s="58"/>
      <c r="CK199" s="58"/>
      <c r="CL199" s="58"/>
      <c r="CM199" s="58"/>
      <c r="CN199" s="58"/>
      <c r="CO199" s="58"/>
      <c r="CP199" s="58"/>
      <c r="CQ199" s="58"/>
      <c r="CR199" s="58"/>
      <c r="CS199" s="58"/>
      <c r="CT199" s="58"/>
      <c r="CU199" s="58"/>
      <c r="CV199" s="58"/>
      <c r="CW199" s="58"/>
      <c r="CX199" s="58"/>
      <c r="CY199" s="58"/>
      <c r="CZ199" s="58"/>
      <c r="DA199" s="58"/>
      <c r="DB199" s="58"/>
      <c r="DC199" s="58"/>
      <c r="DD199" s="58"/>
      <c r="DE199" s="58"/>
      <c r="DF199" s="58"/>
      <c r="DG199" s="58"/>
      <c r="DH199" s="58"/>
      <c r="DI199" s="58"/>
      <c r="DJ199" s="58"/>
      <c r="DK199" s="58"/>
      <c r="DL199" s="58"/>
      <c r="DM199" s="58"/>
      <c r="DN199" s="58"/>
      <c r="DO199" s="58"/>
      <c r="DP199" s="58"/>
      <c r="DQ199" s="58"/>
      <c r="DR199" s="58"/>
      <c r="DS199" s="58"/>
      <c r="DT199" s="58"/>
      <c r="DU199" s="58"/>
      <c r="DV199" s="58"/>
      <c r="DW199" s="58"/>
      <c r="DX199" s="58"/>
      <c r="DY199" s="58"/>
      <c r="DZ199" s="58"/>
      <c r="EA199" s="58"/>
      <c r="EB199" s="58"/>
      <c r="EC199" s="58"/>
      <c r="ED199" s="58"/>
      <c r="EE199" s="58"/>
      <c r="EF199" s="58"/>
      <c r="EG199" s="58"/>
      <c r="EH199" s="58"/>
      <c r="EI199" s="58"/>
      <c r="EJ199" s="58"/>
      <c r="EK199" s="58"/>
      <c r="EL199" s="58"/>
      <c r="EM199" s="58"/>
      <c r="EN199" s="58"/>
    </row>
    <row r="200" spans="1:144" outlineLevel="1" x14ac:dyDescent="0.2">
      <c r="A200" s="16">
        <v>9</v>
      </c>
      <c r="B200" s="16">
        <v>0</v>
      </c>
      <c r="C200" s="1">
        <v>3.650206180295742E-7</v>
      </c>
      <c r="D200" s="1">
        <f t="shared" si="13"/>
        <v>-3.650206180295742E-7</v>
      </c>
      <c r="E200" s="1">
        <f t="shared" si="14"/>
        <v>7.300413695654175E-7</v>
      </c>
      <c r="F200" s="1">
        <f t="shared" si="15"/>
        <v>-8.5442458389574534E-4</v>
      </c>
      <c r="G200" s="1">
        <f t="shared" si="16"/>
        <v>-6.0416947230861843E-4</v>
      </c>
      <c r="H200" s="1">
        <v>3.5485109436585529E-6</v>
      </c>
      <c r="I200" s="1">
        <f t="shared" si="17"/>
        <v>1.2952847268749347E-12</v>
      </c>
      <c r="J200" s="1">
        <f t="shared" si="18"/>
        <v>-6.0417054426246345E-4</v>
      </c>
      <c r="AQ200" s="58"/>
      <c r="AR200" s="58"/>
      <c r="AS200" s="58"/>
      <c r="AT200" s="58"/>
      <c r="AU200" s="58"/>
      <c r="AV200" s="58"/>
      <c r="AW200" s="58"/>
      <c r="AX200" s="71"/>
      <c r="AY200" s="58"/>
      <c r="AZ200" s="58"/>
      <c r="BA200" s="58"/>
      <c r="BB200" s="58">
        <f t="shared" si="19"/>
        <v>1</v>
      </c>
      <c r="BC200" s="58">
        <f t="shared" si="20"/>
        <v>3.650206180295742E-7</v>
      </c>
      <c r="BD200" s="58" t="e">
        <f t="shared" si="21"/>
        <v>#N/A</v>
      </c>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c r="CB200" s="58"/>
      <c r="CC200" s="58"/>
      <c r="CD200" s="58"/>
      <c r="CE200" s="58"/>
      <c r="CF200" s="58"/>
      <c r="CG200" s="58"/>
      <c r="CH200" s="58"/>
      <c r="CI200" s="58"/>
      <c r="CJ200" s="58"/>
      <c r="CK200" s="58"/>
      <c r="CL200" s="58"/>
      <c r="CM200" s="58"/>
      <c r="CN200" s="58"/>
      <c r="CO200" s="58"/>
      <c r="CP200" s="58"/>
      <c r="CQ200" s="58"/>
      <c r="CR200" s="58"/>
      <c r="CS200" s="58"/>
      <c r="CT200" s="58"/>
      <c r="CU200" s="58"/>
      <c r="CV200" s="58"/>
      <c r="CW200" s="58"/>
      <c r="CX200" s="58"/>
      <c r="CY200" s="58"/>
      <c r="CZ200" s="58"/>
      <c r="DA200" s="58"/>
      <c r="DB200" s="58"/>
      <c r="DC200" s="58"/>
      <c r="DD200" s="58"/>
      <c r="DE200" s="58"/>
      <c r="DF200" s="58"/>
      <c r="DG200" s="58"/>
      <c r="DH200" s="58"/>
      <c r="DI200" s="58"/>
      <c r="DJ200" s="58"/>
      <c r="DK200" s="58"/>
      <c r="DL200" s="58"/>
      <c r="DM200" s="58"/>
      <c r="DN200" s="58"/>
      <c r="DO200" s="58"/>
      <c r="DP200" s="58"/>
      <c r="DQ200" s="58"/>
      <c r="DR200" s="58"/>
      <c r="DS200" s="58"/>
      <c r="DT200" s="58"/>
      <c r="DU200" s="58"/>
      <c r="DV200" s="58"/>
      <c r="DW200" s="58"/>
      <c r="DX200" s="58"/>
      <c r="DY200" s="58"/>
      <c r="DZ200" s="58"/>
      <c r="EA200" s="58"/>
      <c r="EB200" s="58"/>
      <c r="EC200" s="58"/>
      <c r="ED200" s="58"/>
      <c r="EE200" s="58"/>
      <c r="EF200" s="58"/>
      <c r="EG200" s="58"/>
      <c r="EH200" s="58"/>
      <c r="EI200" s="58"/>
      <c r="EJ200" s="58"/>
      <c r="EK200" s="58"/>
      <c r="EL200" s="58"/>
      <c r="EM200" s="58"/>
      <c r="EN200" s="58"/>
    </row>
    <row r="201" spans="1:144" outlineLevel="1" x14ac:dyDescent="0.2">
      <c r="A201" s="16">
        <v>10</v>
      </c>
      <c r="B201" s="16">
        <v>0</v>
      </c>
      <c r="C201" s="1">
        <v>4.1039029312973686E-2</v>
      </c>
      <c r="D201" s="1">
        <f t="shared" si="13"/>
        <v>-4.1039029312973686E-2</v>
      </c>
      <c r="E201" s="1">
        <f t="shared" si="14"/>
        <v>8.3809805709809171E-2</v>
      </c>
      <c r="F201" s="1">
        <f t="shared" si="15"/>
        <v>-0.28949923265841165</v>
      </c>
      <c r="G201" s="1">
        <f t="shared" si="16"/>
        <v>-0.20687026654098867</v>
      </c>
      <c r="H201" s="1">
        <v>7.202397981827019E-2</v>
      </c>
      <c r="I201" s="1">
        <f t="shared" si="17"/>
        <v>3.3215172305364128E-3</v>
      </c>
      <c r="J201" s="1">
        <f t="shared" si="18"/>
        <v>-0.21474828150482628</v>
      </c>
      <c r="AQ201" s="58"/>
      <c r="AR201" s="58"/>
      <c r="AS201" s="58"/>
      <c r="AT201" s="58"/>
      <c r="AU201" s="58"/>
      <c r="AV201" s="58"/>
      <c r="AW201" s="58"/>
      <c r="AX201" s="71"/>
      <c r="AY201" s="58"/>
      <c r="AZ201" s="58"/>
      <c r="BA201" s="58"/>
      <c r="BB201" s="58">
        <f t="shared" si="19"/>
        <v>1</v>
      </c>
      <c r="BC201" s="58">
        <f t="shared" si="20"/>
        <v>4.1039029312973686E-2</v>
      </c>
      <c r="BD201" s="58" t="e">
        <f t="shared" si="21"/>
        <v>#N/A</v>
      </c>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c r="CB201" s="58"/>
      <c r="CC201" s="58"/>
      <c r="CD201" s="58"/>
      <c r="CE201" s="58"/>
      <c r="CF201" s="58"/>
      <c r="CG201" s="58"/>
      <c r="CH201" s="58"/>
      <c r="CI201" s="58"/>
      <c r="CJ201" s="58"/>
      <c r="CK201" s="58"/>
      <c r="CL201" s="58"/>
      <c r="CM201" s="58"/>
      <c r="CN201" s="58"/>
      <c r="CO201" s="58"/>
      <c r="CP201" s="58"/>
      <c r="CQ201" s="58"/>
      <c r="CR201" s="58"/>
      <c r="CS201" s="58"/>
      <c r="CT201" s="58"/>
      <c r="CU201" s="58"/>
      <c r="CV201" s="58"/>
      <c r="CW201" s="58"/>
      <c r="CX201" s="58"/>
      <c r="CY201" s="58"/>
      <c r="CZ201" s="58"/>
      <c r="DA201" s="58"/>
      <c r="DB201" s="58"/>
      <c r="DC201" s="58"/>
      <c r="DD201" s="58"/>
      <c r="DE201" s="58"/>
      <c r="DF201" s="58"/>
      <c r="DG201" s="58"/>
      <c r="DH201" s="58"/>
      <c r="DI201" s="58"/>
      <c r="DJ201" s="58"/>
      <c r="DK201" s="58"/>
      <c r="DL201" s="58"/>
      <c r="DM201" s="58"/>
      <c r="DN201" s="58"/>
      <c r="DO201" s="58"/>
      <c r="DP201" s="58"/>
      <c r="DQ201" s="58"/>
      <c r="DR201" s="58"/>
      <c r="DS201" s="58"/>
      <c r="DT201" s="58"/>
      <c r="DU201" s="58"/>
      <c r="DV201" s="58"/>
      <c r="DW201" s="58"/>
      <c r="DX201" s="58"/>
      <c r="DY201" s="58"/>
      <c r="DZ201" s="58"/>
      <c r="EA201" s="58"/>
      <c r="EB201" s="58"/>
      <c r="EC201" s="58"/>
      <c r="ED201" s="58"/>
      <c r="EE201" s="58"/>
      <c r="EF201" s="58"/>
      <c r="EG201" s="58"/>
      <c r="EH201" s="58"/>
      <c r="EI201" s="58"/>
      <c r="EJ201" s="58"/>
      <c r="EK201" s="58"/>
      <c r="EL201" s="58"/>
      <c r="EM201" s="58"/>
      <c r="EN201" s="58"/>
    </row>
    <row r="202" spans="1:144" outlineLevel="1" x14ac:dyDescent="0.2">
      <c r="A202" s="16">
        <v>11</v>
      </c>
      <c r="B202" s="16">
        <v>0</v>
      </c>
      <c r="C202" s="1">
        <v>1.3576437635833842E-6</v>
      </c>
      <c r="D202" s="1">
        <f t="shared" si="13"/>
        <v>-1.3576437635833842E-6</v>
      </c>
      <c r="E202" s="1">
        <f t="shared" si="14"/>
        <v>2.7152893704508467E-6</v>
      </c>
      <c r="F202" s="1">
        <f t="shared" si="15"/>
        <v>-1.6478135120367374E-3</v>
      </c>
      <c r="G202" s="1">
        <f t="shared" si="16"/>
        <v>-1.1651805039488412E-3</v>
      </c>
      <c r="H202" s="1">
        <v>1.0726647392281666E-5</v>
      </c>
      <c r="I202" s="1">
        <f t="shared" si="17"/>
        <v>1.4563141921324216E-11</v>
      </c>
      <c r="J202" s="1">
        <f t="shared" si="18"/>
        <v>-1.1651867532393239E-3</v>
      </c>
      <c r="AQ202" s="58"/>
      <c r="AR202" s="58"/>
      <c r="AS202" s="58"/>
      <c r="AT202" s="58"/>
      <c r="AU202" s="58"/>
      <c r="AV202" s="58"/>
      <c r="AW202" s="58"/>
      <c r="AX202" s="71"/>
      <c r="AY202" s="58"/>
      <c r="AZ202" s="58"/>
      <c r="BA202" s="58"/>
      <c r="BB202" s="58">
        <f t="shared" si="19"/>
        <v>1</v>
      </c>
      <c r="BC202" s="58">
        <f t="shared" si="20"/>
        <v>1.3576437635833842E-6</v>
      </c>
      <c r="BD202" s="58" t="e">
        <f t="shared" si="21"/>
        <v>#N/A</v>
      </c>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c r="CH202" s="58"/>
      <c r="CI202" s="58"/>
      <c r="CJ202" s="58"/>
      <c r="CK202" s="58"/>
      <c r="CL202" s="58"/>
      <c r="CM202" s="58"/>
      <c r="CN202" s="58"/>
      <c r="CO202" s="58"/>
      <c r="CP202" s="58"/>
      <c r="CQ202" s="58"/>
      <c r="CR202" s="58"/>
      <c r="CS202" s="58"/>
      <c r="CT202" s="58"/>
      <c r="CU202" s="58"/>
      <c r="CV202" s="58"/>
      <c r="CW202" s="58"/>
      <c r="CX202" s="58"/>
      <c r="CY202" s="58"/>
      <c r="CZ202" s="58"/>
      <c r="DA202" s="58"/>
      <c r="DB202" s="58"/>
      <c r="DC202" s="58"/>
      <c r="DD202" s="58"/>
      <c r="DE202" s="58"/>
      <c r="DF202" s="58"/>
      <c r="DG202" s="58"/>
      <c r="DH202" s="58"/>
      <c r="DI202" s="58"/>
      <c r="DJ202" s="58"/>
      <c r="DK202" s="58"/>
      <c r="DL202" s="58"/>
      <c r="DM202" s="58"/>
      <c r="DN202" s="58"/>
      <c r="DO202" s="58"/>
      <c r="DP202" s="58"/>
      <c r="DQ202" s="58"/>
      <c r="DR202" s="58"/>
      <c r="DS202" s="58"/>
      <c r="DT202" s="58"/>
      <c r="DU202" s="58"/>
      <c r="DV202" s="58"/>
      <c r="DW202" s="58"/>
      <c r="DX202" s="58"/>
      <c r="DY202" s="58"/>
      <c r="DZ202" s="58"/>
      <c r="EA202" s="58"/>
      <c r="EB202" s="58"/>
      <c r="EC202" s="58"/>
      <c r="ED202" s="58"/>
      <c r="EE202" s="58"/>
      <c r="EF202" s="58"/>
      <c r="EG202" s="58"/>
      <c r="EH202" s="58"/>
      <c r="EI202" s="58"/>
      <c r="EJ202" s="58"/>
      <c r="EK202" s="58"/>
      <c r="EL202" s="58"/>
      <c r="EM202" s="58"/>
      <c r="EN202" s="58"/>
    </row>
    <row r="203" spans="1:144" outlineLevel="1" x14ac:dyDescent="0.2">
      <c r="A203" s="16">
        <v>12</v>
      </c>
      <c r="B203" s="16">
        <v>0</v>
      </c>
      <c r="C203" s="1">
        <v>9.8837935917177027E-5</v>
      </c>
      <c r="D203" s="1">
        <f t="shared" si="13"/>
        <v>-9.8837935917177027E-5</v>
      </c>
      <c r="E203" s="1">
        <f t="shared" si="14"/>
        <v>1.9768564141561088E-4</v>
      </c>
      <c r="F203" s="1">
        <f t="shared" si="15"/>
        <v>-1.4060072596384803E-2</v>
      </c>
      <c r="G203" s="1">
        <f t="shared" si="16"/>
        <v>-9.9422183550951278E-3</v>
      </c>
      <c r="H203" s="1">
        <v>5.1577208398245495E-4</v>
      </c>
      <c r="I203" s="1">
        <f t="shared" si="17"/>
        <v>5.1009196347369787E-8</v>
      </c>
      <c r="J203" s="1">
        <f t="shared" si="18"/>
        <v>-9.9447833066758102E-3</v>
      </c>
      <c r="AQ203" s="58"/>
      <c r="AR203" s="58"/>
      <c r="AS203" s="58"/>
      <c r="AT203" s="58"/>
      <c r="AU203" s="58"/>
      <c r="AV203" s="58"/>
      <c r="AW203" s="58"/>
      <c r="AX203" s="71"/>
      <c r="AY203" s="58"/>
      <c r="AZ203" s="58"/>
      <c r="BA203" s="58"/>
      <c r="BB203" s="58">
        <f t="shared" si="19"/>
        <v>1</v>
      </c>
      <c r="BC203" s="58">
        <f t="shared" si="20"/>
        <v>9.8837935917177027E-5</v>
      </c>
      <c r="BD203" s="58" t="e">
        <f t="shared" si="21"/>
        <v>#N/A</v>
      </c>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c r="CF203" s="58"/>
      <c r="CG203" s="58"/>
      <c r="CH203" s="58"/>
      <c r="CI203" s="58"/>
      <c r="CJ203" s="58"/>
      <c r="CK203" s="58"/>
      <c r="CL203" s="58"/>
      <c r="CM203" s="58"/>
      <c r="CN203" s="58"/>
      <c r="CO203" s="58"/>
      <c r="CP203" s="58"/>
      <c r="CQ203" s="58"/>
      <c r="CR203" s="58"/>
      <c r="CS203" s="58"/>
      <c r="CT203" s="58"/>
      <c r="CU203" s="58"/>
      <c r="CV203" s="58"/>
      <c r="CW203" s="58"/>
      <c r="CX203" s="58"/>
      <c r="CY203" s="58"/>
      <c r="CZ203" s="58"/>
      <c r="DA203" s="58"/>
      <c r="DB203" s="58"/>
      <c r="DC203" s="58"/>
      <c r="DD203" s="58"/>
      <c r="DE203" s="58"/>
      <c r="DF203" s="58"/>
      <c r="DG203" s="58"/>
      <c r="DH203" s="58"/>
      <c r="DI203" s="58"/>
      <c r="DJ203" s="58"/>
      <c r="DK203" s="58"/>
      <c r="DL203" s="58"/>
      <c r="DM203" s="58"/>
      <c r="DN203" s="58"/>
      <c r="DO203" s="58"/>
      <c r="DP203" s="58"/>
      <c r="DQ203" s="58"/>
      <c r="DR203" s="58"/>
      <c r="DS203" s="58"/>
      <c r="DT203" s="58"/>
      <c r="DU203" s="58"/>
      <c r="DV203" s="58"/>
      <c r="DW203" s="58"/>
      <c r="DX203" s="58"/>
      <c r="DY203" s="58"/>
      <c r="DZ203" s="58"/>
      <c r="EA203" s="58"/>
      <c r="EB203" s="58"/>
      <c r="EC203" s="58"/>
      <c r="ED203" s="58"/>
      <c r="EE203" s="58"/>
      <c r="EF203" s="58"/>
      <c r="EG203" s="58"/>
      <c r="EH203" s="58"/>
      <c r="EI203" s="58"/>
      <c r="EJ203" s="58"/>
      <c r="EK203" s="58"/>
      <c r="EL203" s="58"/>
      <c r="EM203" s="58"/>
      <c r="EN203" s="58"/>
    </row>
    <row r="204" spans="1:144" outlineLevel="1" x14ac:dyDescent="0.2">
      <c r="A204" s="16">
        <v>13</v>
      </c>
      <c r="B204" s="16">
        <v>0</v>
      </c>
      <c r="C204" s="1">
        <v>3.999894583549148E-4</v>
      </c>
      <c r="D204" s="1">
        <f t="shared" si="13"/>
        <v>-3.999894583549148E-4</v>
      </c>
      <c r="E204" s="1">
        <f t="shared" si="14"/>
        <v>8.0013895095279355E-4</v>
      </c>
      <c r="F204" s="1">
        <f t="shared" si="15"/>
        <v>-2.8286727469836334E-2</v>
      </c>
      <c r="G204" s="1">
        <f t="shared" si="16"/>
        <v>-2.0003737499333908E-2</v>
      </c>
      <c r="H204" s="1">
        <v>1.3277503427331372E-3</v>
      </c>
      <c r="I204" s="1">
        <f t="shared" si="17"/>
        <v>5.3200502413446104E-7</v>
      </c>
      <c r="J204" s="1">
        <f t="shared" si="18"/>
        <v>-2.0017030723021637E-2</v>
      </c>
      <c r="AQ204" s="58"/>
      <c r="AR204" s="58"/>
      <c r="AS204" s="58"/>
      <c r="AT204" s="58"/>
      <c r="AU204" s="58"/>
      <c r="AV204" s="58"/>
      <c r="AW204" s="58"/>
      <c r="AX204" s="71"/>
      <c r="AY204" s="58"/>
      <c r="AZ204" s="58"/>
      <c r="BA204" s="58"/>
      <c r="BB204" s="58">
        <f t="shared" si="19"/>
        <v>1</v>
      </c>
      <c r="BC204" s="58">
        <f t="shared" si="20"/>
        <v>3.999894583549148E-4</v>
      </c>
      <c r="BD204" s="58" t="e">
        <f t="shared" si="21"/>
        <v>#N/A</v>
      </c>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c r="CB204" s="58"/>
      <c r="CC204" s="58"/>
      <c r="CD204" s="58"/>
      <c r="CE204" s="58"/>
      <c r="CF204" s="58"/>
      <c r="CG204" s="58"/>
      <c r="CH204" s="58"/>
      <c r="CI204" s="58"/>
      <c r="CJ204" s="58"/>
      <c r="CK204" s="58"/>
      <c r="CL204" s="58"/>
      <c r="CM204" s="58"/>
      <c r="CN204" s="58"/>
      <c r="CO204" s="58"/>
      <c r="CP204" s="58"/>
      <c r="CQ204" s="58"/>
      <c r="CR204" s="58"/>
      <c r="CS204" s="58"/>
      <c r="CT204" s="58"/>
      <c r="CU204" s="58"/>
      <c r="CV204" s="58"/>
      <c r="CW204" s="58"/>
      <c r="CX204" s="58"/>
      <c r="CY204" s="58"/>
      <c r="CZ204" s="58"/>
      <c r="DA204" s="58"/>
      <c r="DB204" s="58"/>
      <c r="DC204" s="58"/>
      <c r="DD204" s="58"/>
      <c r="DE204" s="58"/>
      <c r="DF204" s="58"/>
      <c r="DG204" s="58"/>
      <c r="DH204" s="58"/>
      <c r="DI204" s="58"/>
      <c r="DJ204" s="58"/>
      <c r="DK204" s="58"/>
      <c r="DL204" s="58"/>
      <c r="DM204" s="58"/>
      <c r="DN204" s="58"/>
      <c r="DO204" s="58"/>
      <c r="DP204" s="58"/>
      <c r="DQ204" s="58"/>
      <c r="DR204" s="58"/>
      <c r="DS204" s="58"/>
      <c r="DT204" s="58"/>
      <c r="DU204" s="58"/>
      <c r="DV204" s="58"/>
      <c r="DW204" s="58"/>
      <c r="DX204" s="58"/>
      <c r="DY204" s="58"/>
      <c r="DZ204" s="58"/>
      <c r="EA204" s="58"/>
      <c r="EB204" s="58"/>
      <c r="EC204" s="58"/>
      <c r="ED204" s="58"/>
      <c r="EE204" s="58"/>
      <c r="EF204" s="58"/>
      <c r="EG204" s="58"/>
      <c r="EH204" s="58"/>
      <c r="EI204" s="58"/>
      <c r="EJ204" s="58"/>
      <c r="EK204" s="58"/>
      <c r="EL204" s="58"/>
      <c r="EM204" s="58"/>
      <c r="EN204" s="58"/>
    </row>
    <row r="205" spans="1:144" outlineLevel="1" x14ac:dyDescent="0.2">
      <c r="A205" s="16">
        <v>14</v>
      </c>
      <c r="B205" s="16">
        <v>1</v>
      </c>
      <c r="C205" s="1">
        <v>2.8268009008952138E-2</v>
      </c>
      <c r="D205" s="1">
        <f t="shared" si="13"/>
        <v>0.9717319909910479</v>
      </c>
      <c r="E205" s="1">
        <f t="shared" si="14"/>
        <v>7.1320490749113672</v>
      </c>
      <c r="F205" s="1">
        <f t="shared" si="15"/>
        <v>2.6705896492930856</v>
      </c>
      <c r="G205" s="1">
        <f t="shared" si="16"/>
        <v>5.8630775665854253</v>
      </c>
      <c r="H205" s="1">
        <v>7.2526741650594695E-2</v>
      </c>
      <c r="I205" s="1">
        <f t="shared" si="17"/>
        <v>2.6881162717586924</v>
      </c>
      <c r="J205" s="1">
        <f t="shared" si="18"/>
        <v>6.0880041740751105</v>
      </c>
      <c r="AQ205" s="58"/>
      <c r="AR205" s="58"/>
      <c r="AS205" s="58"/>
      <c r="AT205" s="58"/>
      <c r="AU205" s="58"/>
      <c r="AV205" s="58"/>
      <c r="AW205" s="58"/>
      <c r="AX205" s="71"/>
      <c r="AY205" s="58"/>
      <c r="AZ205" s="58"/>
      <c r="BA205" s="58"/>
      <c r="BB205" s="58">
        <f t="shared" si="19"/>
        <v>0</v>
      </c>
      <c r="BC205" s="58" t="e">
        <f t="shared" si="20"/>
        <v>#N/A</v>
      </c>
      <c r="BD205" s="58">
        <f t="shared" si="21"/>
        <v>2.8268009008952138E-2</v>
      </c>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c r="CH205" s="58"/>
      <c r="CI205" s="58"/>
      <c r="CJ205" s="58"/>
      <c r="CK205" s="58"/>
      <c r="CL205" s="58"/>
      <c r="CM205" s="58"/>
      <c r="CN205" s="58"/>
      <c r="CO205" s="58"/>
      <c r="CP205" s="58"/>
      <c r="CQ205" s="58"/>
      <c r="CR205" s="58"/>
      <c r="CS205" s="58"/>
      <c r="CT205" s="58"/>
      <c r="CU205" s="58"/>
      <c r="CV205" s="58"/>
      <c r="CW205" s="58"/>
      <c r="CX205" s="58"/>
      <c r="CY205" s="58"/>
      <c r="CZ205" s="58"/>
      <c r="DA205" s="58"/>
      <c r="DB205" s="58"/>
      <c r="DC205" s="58"/>
      <c r="DD205" s="58"/>
      <c r="DE205" s="58"/>
      <c r="DF205" s="58"/>
      <c r="DG205" s="58"/>
      <c r="DH205" s="58"/>
      <c r="DI205" s="58"/>
      <c r="DJ205" s="58"/>
      <c r="DK205" s="58"/>
      <c r="DL205" s="58"/>
      <c r="DM205" s="58"/>
      <c r="DN205" s="58"/>
      <c r="DO205" s="58"/>
      <c r="DP205" s="58"/>
      <c r="DQ205" s="58"/>
      <c r="DR205" s="58"/>
      <c r="DS205" s="58"/>
      <c r="DT205" s="58"/>
      <c r="DU205" s="58"/>
      <c r="DV205" s="58"/>
      <c r="DW205" s="58"/>
      <c r="DX205" s="58"/>
      <c r="DY205" s="58"/>
      <c r="DZ205" s="58"/>
      <c r="EA205" s="58"/>
      <c r="EB205" s="58"/>
      <c r="EC205" s="58"/>
      <c r="ED205" s="58"/>
      <c r="EE205" s="58"/>
      <c r="EF205" s="58"/>
      <c r="EG205" s="58"/>
      <c r="EH205" s="58"/>
      <c r="EI205" s="58"/>
      <c r="EJ205" s="58"/>
      <c r="EK205" s="58"/>
      <c r="EL205" s="58"/>
      <c r="EM205" s="58"/>
      <c r="EN205" s="58"/>
    </row>
    <row r="206" spans="1:144" outlineLevel="1" x14ac:dyDescent="0.2">
      <c r="A206" s="16">
        <v>15</v>
      </c>
      <c r="B206" s="16">
        <v>0</v>
      </c>
      <c r="C206" s="1">
        <v>8.3095949740938955E-7</v>
      </c>
      <c r="D206" s="1">
        <f t="shared" si="13"/>
        <v>-8.3095949740938955E-7</v>
      </c>
      <c r="E206" s="1">
        <f t="shared" si="14"/>
        <v>1.6619196854893316E-6</v>
      </c>
      <c r="F206" s="1">
        <f t="shared" si="15"/>
        <v>-1.2891546398665025E-3</v>
      </c>
      <c r="G206" s="1">
        <f t="shared" si="16"/>
        <v>-9.1157017716885066E-4</v>
      </c>
      <c r="H206" s="1">
        <v>7.0992811417841814E-6</v>
      </c>
      <c r="I206" s="1">
        <f t="shared" si="17"/>
        <v>5.8992618720763793E-12</v>
      </c>
      <c r="J206" s="1">
        <f t="shared" si="18"/>
        <v>-9.1157341293256341E-4</v>
      </c>
      <c r="AQ206" s="58"/>
      <c r="AR206" s="58"/>
      <c r="AS206" s="58"/>
      <c r="AT206" s="58"/>
      <c r="AU206" s="58"/>
      <c r="AV206" s="58"/>
      <c r="AW206" s="58"/>
      <c r="AX206" s="71"/>
      <c r="AY206" s="58"/>
      <c r="AZ206" s="58"/>
      <c r="BA206" s="58"/>
      <c r="BB206" s="58">
        <f t="shared" si="19"/>
        <v>1</v>
      </c>
      <c r="BC206" s="58">
        <f t="shared" si="20"/>
        <v>8.3095949740938955E-7</v>
      </c>
      <c r="BD206" s="58" t="e">
        <f t="shared" si="21"/>
        <v>#N/A</v>
      </c>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c r="CB206" s="58"/>
      <c r="CC206" s="58"/>
      <c r="CD206" s="58"/>
      <c r="CE206" s="58"/>
      <c r="CF206" s="58"/>
      <c r="CG206" s="58"/>
      <c r="CH206" s="58"/>
      <c r="CI206" s="58"/>
      <c r="CJ206" s="58"/>
      <c r="CK206" s="58"/>
      <c r="CL206" s="58"/>
      <c r="CM206" s="58"/>
      <c r="CN206" s="58"/>
      <c r="CO206" s="58"/>
      <c r="CP206" s="58"/>
      <c r="CQ206" s="58"/>
      <c r="CR206" s="58"/>
      <c r="CS206" s="58"/>
      <c r="CT206" s="58"/>
      <c r="CU206" s="58"/>
      <c r="CV206" s="58"/>
      <c r="CW206" s="58"/>
      <c r="CX206" s="58"/>
      <c r="CY206" s="58"/>
      <c r="CZ206" s="58"/>
      <c r="DA206" s="58"/>
      <c r="DB206" s="58"/>
      <c r="DC206" s="58"/>
      <c r="DD206" s="58"/>
      <c r="DE206" s="58"/>
      <c r="DF206" s="58"/>
      <c r="DG206" s="58"/>
      <c r="DH206" s="58"/>
      <c r="DI206" s="58"/>
      <c r="DJ206" s="58"/>
      <c r="DK206" s="58"/>
      <c r="DL206" s="58"/>
      <c r="DM206" s="58"/>
      <c r="DN206" s="58"/>
      <c r="DO206" s="58"/>
      <c r="DP206" s="58"/>
      <c r="DQ206" s="58"/>
      <c r="DR206" s="58"/>
      <c r="DS206" s="58"/>
      <c r="DT206" s="58"/>
      <c r="DU206" s="58"/>
      <c r="DV206" s="58"/>
      <c r="DW206" s="58"/>
      <c r="DX206" s="58"/>
      <c r="DY206" s="58"/>
      <c r="DZ206" s="58"/>
      <c r="EA206" s="58"/>
      <c r="EB206" s="58"/>
      <c r="EC206" s="58"/>
      <c r="ED206" s="58"/>
      <c r="EE206" s="58"/>
      <c r="EF206" s="58"/>
      <c r="EG206" s="58"/>
      <c r="EH206" s="58"/>
      <c r="EI206" s="58"/>
      <c r="EJ206" s="58"/>
      <c r="EK206" s="58"/>
      <c r="EL206" s="58"/>
      <c r="EM206" s="58"/>
      <c r="EN206" s="58"/>
    </row>
    <row r="207" spans="1:144" outlineLevel="1" x14ac:dyDescent="0.2">
      <c r="A207" s="16">
        <v>16</v>
      </c>
      <c r="B207" s="16">
        <v>0</v>
      </c>
      <c r="C207" s="1">
        <v>4.7063025047281245E-4</v>
      </c>
      <c r="D207" s="1">
        <f t="shared" si="13"/>
        <v>-4.7063025047281245E-4</v>
      </c>
      <c r="E207" s="1">
        <f t="shared" si="14"/>
        <v>9.4148206329694266E-4</v>
      </c>
      <c r="F207" s="1">
        <f t="shared" si="15"/>
        <v>-3.0683579701477837E-2</v>
      </c>
      <c r="G207" s="1">
        <f t="shared" si="16"/>
        <v>-2.1699120894538151E-2</v>
      </c>
      <c r="H207" s="1">
        <v>1.5338641307068269E-3</v>
      </c>
      <c r="I207" s="1">
        <f t="shared" si="17"/>
        <v>7.2333225330213117E-7</v>
      </c>
      <c r="J207" s="1">
        <f t="shared" si="18"/>
        <v>-2.1715781815285495E-2</v>
      </c>
      <c r="AQ207" s="58"/>
      <c r="AR207" s="58"/>
      <c r="AS207" s="58"/>
      <c r="AT207" s="58"/>
      <c r="AU207" s="58"/>
      <c r="AV207" s="58"/>
      <c r="AW207" s="58"/>
      <c r="AX207" s="71"/>
      <c r="AY207" s="58"/>
      <c r="AZ207" s="58"/>
      <c r="BA207" s="58"/>
      <c r="BB207" s="58">
        <f t="shared" si="19"/>
        <v>1</v>
      </c>
      <c r="BC207" s="58">
        <f t="shared" si="20"/>
        <v>4.7063025047281245E-4</v>
      </c>
      <c r="BD207" s="58" t="e">
        <f t="shared" si="21"/>
        <v>#N/A</v>
      </c>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c r="CH207" s="58"/>
      <c r="CI207" s="58"/>
      <c r="CJ207" s="58"/>
      <c r="CK207" s="58"/>
      <c r="CL207" s="58"/>
      <c r="CM207" s="58"/>
      <c r="CN207" s="58"/>
      <c r="CO207" s="58"/>
      <c r="CP207" s="58"/>
      <c r="CQ207" s="58"/>
      <c r="CR207" s="58"/>
      <c r="CS207" s="58"/>
      <c r="CT207" s="58"/>
      <c r="CU207" s="58"/>
      <c r="CV207" s="58"/>
      <c r="CW207" s="58"/>
      <c r="CX207" s="58"/>
      <c r="CY207" s="58"/>
      <c r="CZ207" s="58"/>
      <c r="DA207" s="58"/>
      <c r="DB207" s="58"/>
      <c r="DC207" s="58"/>
      <c r="DD207" s="58"/>
      <c r="DE207" s="58"/>
      <c r="DF207" s="58"/>
      <c r="DG207" s="58"/>
      <c r="DH207" s="58"/>
      <c r="DI207" s="58"/>
      <c r="DJ207" s="58"/>
      <c r="DK207" s="58"/>
      <c r="DL207" s="58"/>
      <c r="DM207" s="58"/>
      <c r="DN207" s="58"/>
      <c r="DO207" s="58"/>
      <c r="DP207" s="58"/>
      <c r="DQ207" s="58"/>
      <c r="DR207" s="58"/>
      <c r="DS207" s="58"/>
      <c r="DT207" s="58"/>
      <c r="DU207" s="58"/>
      <c r="DV207" s="58"/>
      <c r="DW207" s="58"/>
      <c r="DX207" s="58"/>
      <c r="DY207" s="58"/>
      <c r="DZ207" s="58"/>
      <c r="EA207" s="58"/>
      <c r="EB207" s="58"/>
      <c r="EC207" s="58"/>
      <c r="ED207" s="58"/>
      <c r="EE207" s="58"/>
      <c r="EF207" s="58"/>
      <c r="EG207" s="58"/>
      <c r="EH207" s="58"/>
      <c r="EI207" s="58"/>
      <c r="EJ207" s="58"/>
      <c r="EK207" s="58"/>
      <c r="EL207" s="58"/>
      <c r="EM207" s="58"/>
      <c r="EN207" s="58"/>
    </row>
    <row r="208" spans="1:144" outlineLevel="1" x14ac:dyDescent="0.2">
      <c r="A208" s="16">
        <v>17</v>
      </c>
      <c r="B208" s="16">
        <v>0</v>
      </c>
      <c r="C208" s="1">
        <v>1.0710308011466715E-3</v>
      </c>
      <c r="D208" s="1">
        <f t="shared" si="13"/>
        <v>-1.0710308011466715E-3</v>
      </c>
      <c r="E208" s="1">
        <f t="shared" si="14"/>
        <v>2.1432095289869407E-3</v>
      </c>
      <c r="F208" s="1">
        <f t="shared" si="15"/>
        <v>-4.6294811037382373E-2</v>
      </c>
      <c r="G208" s="1">
        <f t="shared" si="16"/>
        <v>-3.2744146622378886E-2</v>
      </c>
      <c r="H208" s="1">
        <v>3.4274789507315676E-3</v>
      </c>
      <c r="I208" s="1">
        <f t="shared" si="17"/>
        <v>3.6875102909066489E-6</v>
      </c>
      <c r="J208" s="1">
        <f t="shared" si="18"/>
        <v>-3.2800406221855746E-2</v>
      </c>
      <c r="AQ208" s="58"/>
      <c r="AR208" s="58"/>
      <c r="AS208" s="58"/>
      <c r="AT208" s="58"/>
      <c r="AU208" s="58"/>
      <c r="AV208" s="58"/>
      <c r="AW208" s="58"/>
      <c r="AX208" s="71"/>
      <c r="AY208" s="58"/>
      <c r="AZ208" s="58"/>
      <c r="BA208" s="58"/>
      <c r="BB208" s="58">
        <f t="shared" si="19"/>
        <v>1</v>
      </c>
      <c r="BC208" s="58">
        <f t="shared" si="20"/>
        <v>1.0710308011466715E-3</v>
      </c>
      <c r="BD208" s="58" t="e">
        <f t="shared" si="21"/>
        <v>#N/A</v>
      </c>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c r="CO208" s="58"/>
      <c r="CP208" s="58"/>
      <c r="CQ208" s="58"/>
      <c r="CR208" s="58"/>
      <c r="CS208" s="58"/>
      <c r="CT208" s="58"/>
      <c r="CU208" s="58"/>
      <c r="CV208" s="58"/>
      <c r="CW208" s="58"/>
      <c r="CX208" s="58"/>
      <c r="CY208" s="58"/>
      <c r="CZ208" s="58"/>
      <c r="DA208" s="58"/>
      <c r="DB208" s="58"/>
      <c r="DC208" s="58"/>
      <c r="DD208" s="58"/>
      <c r="DE208" s="58"/>
      <c r="DF208" s="58"/>
      <c r="DG208" s="58"/>
      <c r="DH208" s="58"/>
      <c r="DI208" s="58"/>
      <c r="DJ208" s="58"/>
      <c r="DK208" s="58"/>
      <c r="DL208" s="58"/>
      <c r="DM208" s="58"/>
      <c r="DN208" s="58"/>
      <c r="DO208" s="58"/>
      <c r="DP208" s="58"/>
      <c r="DQ208" s="58"/>
      <c r="DR208" s="58"/>
      <c r="DS208" s="58"/>
      <c r="DT208" s="58"/>
      <c r="DU208" s="58"/>
      <c r="DV208" s="58"/>
      <c r="DW208" s="58"/>
      <c r="DX208" s="58"/>
      <c r="DY208" s="58"/>
      <c r="DZ208" s="58"/>
      <c r="EA208" s="58"/>
      <c r="EB208" s="58"/>
      <c r="EC208" s="58"/>
      <c r="ED208" s="58"/>
      <c r="EE208" s="58"/>
      <c r="EF208" s="58"/>
      <c r="EG208" s="58"/>
      <c r="EH208" s="58"/>
      <c r="EI208" s="58"/>
      <c r="EJ208" s="58"/>
      <c r="EK208" s="58"/>
      <c r="EL208" s="58"/>
      <c r="EM208" s="58"/>
      <c r="EN208" s="58"/>
    </row>
    <row r="209" spans="1:144" outlineLevel="1" x14ac:dyDescent="0.2">
      <c r="A209" s="16">
        <v>18</v>
      </c>
      <c r="B209" s="16">
        <v>0</v>
      </c>
      <c r="C209" s="1">
        <v>0.10239563991212806</v>
      </c>
      <c r="D209" s="1">
        <f t="shared" si="13"/>
        <v>-0.10239563991212806</v>
      </c>
      <c r="E209" s="1">
        <f t="shared" si="14"/>
        <v>0.21605177346020352</v>
      </c>
      <c r="F209" s="1">
        <f t="shared" si="15"/>
        <v>-0.46481369758237923</v>
      </c>
      <c r="G209" s="1">
        <f t="shared" si="16"/>
        <v>-0.33775225360173472</v>
      </c>
      <c r="H209" s="1">
        <v>9.285380913144263E-2</v>
      </c>
      <c r="I209" s="1">
        <f t="shared" si="17"/>
        <v>1.1676668589057254E-2</v>
      </c>
      <c r="J209" s="1">
        <f t="shared" si="18"/>
        <v>-0.35461705176444597</v>
      </c>
      <c r="AQ209" s="58"/>
      <c r="AR209" s="58"/>
      <c r="AS209" s="58"/>
      <c r="AT209" s="58"/>
      <c r="AU209" s="58"/>
      <c r="AV209" s="58"/>
      <c r="AW209" s="58"/>
      <c r="AX209" s="71"/>
      <c r="AY209" s="58"/>
      <c r="AZ209" s="58"/>
      <c r="BA209" s="58"/>
      <c r="BB209" s="58">
        <f t="shared" si="19"/>
        <v>1</v>
      </c>
      <c r="BC209" s="58">
        <f t="shared" si="20"/>
        <v>0.10239563991212806</v>
      </c>
      <c r="BD209" s="58" t="e">
        <f t="shared" si="21"/>
        <v>#N/A</v>
      </c>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58"/>
      <c r="CM209" s="58"/>
      <c r="CN209" s="58"/>
      <c r="CO209" s="58"/>
      <c r="CP209" s="58"/>
      <c r="CQ209" s="58"/>
      <c r="CR209" s="58"/>
      <c r="CS209" s="58"/>
      <c r="CT209" s="58"/>
      <c r="CU209" s="58"/>
      <c r="CV209" s="58"/>
      <c r="CW209" s="58"/>
      <c r="CX209" s="58"/>
      <c r="CY209" s="58"/>
      <c r="CZ209" s="58"/>
      <c r="DA209" s="58"/>
      <c r="DB209" s="58"/>
      <c r="DC209" s="58"/>
      <c r="DD209" s="58"/>
      <c r="DE209" s="58"/>
      <c r="DF209" s="58"/>
      <c r="DG209" s="58"/>
      <c r="DH209" s="58"/>
      <c r="DI209" s="58"/>
      <c r="DJ209" s="58"/>
      <c r="DK209" s="58"/>
      <c r="DL209" s="58"/>
      <c r="DM209" s="58"/>
      <c r="DN209" s="58"/>
      <c r="DO209" s="58"/>
      <c r="DP209" s="58"/>
      <c r="DQ209" s="58"/>
      <c r="DR209" s="58"/>
      <c r="DS209" s="58"/>
      <c r="DT209" s="58"/>
      <c r="DU209" s="58"/>
      <c r="DV209" s="58"/>
      <c r="DW209" s="58"/>
      <c r="DX209" s="58"/>
      <c r="DY209" s="58"/>
      <c r="DZ209" s="58"/>
      <c r="EA209" s="58"/>
      <c r="EB209" s="58"/>
      <c r="EC209" s="58"/>
      <c r="ED209" s="58"/>
      <c r="EE209" s="58"/>
      <c r="EF209" s="58"/>
      <c r="EG209" s="58"/>
      <c r="EH209" s="58"/>
      <c r="EI209" s="58"/>
      <c r="EJ209" s="58"/>
      <c r="EK209" s="58"/>
      <c r="EL209" s="58"/>
      <c r="EM209" s="58"/>
      <c r="EN209" s="58"/>
    </row>
    <row r="210" spans="1:144" outlineLevel="1" x14ac:dyDescent="0.2">
      <c r="A210" s="16">
        <v>19</v>
      </c>
      <c r="B210" s="16">
        <v>0</v>
      </c>
      <c r="C210" s="1">
        <v>2.9477320170223393E-8</v>
      </c>
      <c r="D210" s="1">
        <f t="shared" si="13"/>
        <v>-2.9477320170223393E-8</v>
      </c>
      <c r="E210" s="1">
        <f t="shared" si="14"/>
        <v>5.8954641188161688E-8</v>
      </c>
      <c r="F210" s="1">
        <f t="shared" si="15"/>
        <v>-2.4280576844087063E-4</v>
      </c>
      <c r="G210" s="1">
        <f t="shared" si="16"/>
        <v>-1.7168960667185367E-4</v>
      </c>
      <c r="H210" s="1">
        <v>3.9765332702307822E-7</v>
      </c>
      <c r="I210" s="1">
        <f t="shared" si="17"/>
        <v>1.1721759444136381E-14</v>
      </c>
      <c r="J210" s="1">
        <f t="shared" si="18"/>
        <v>-1.716896408083355E-4</v>
      </c>
      <c r="AQ210" s="58"/>
      <c r="AR210" s="58"/>
      <c r="AS210" s="58"/>
      <c r="AT210" s="58"/>
      <c r="AU210" s="58"/>
      <c r="AV210" s="58"/>
      <c r="AW210" s="58"/>
      <c r="AX210" s="71"/>
      <c r="AY210" s="58"/>
      <c r="AZ210" s="58"/>
      <c r="BA210" s="58"/>
      <c r="BB210" s="58">
        <f t="shared" si="19"/>
        <v>1</v>
      </c>
      <c r="BC210" s="58">
        <f t="shared" si="20"/>
        <v>2.9477320170223393E-8</v>
      </c>
      <c r="BD210" s="58" t="e">
        <f t="shared" si="21"/>
        <v>#N/A</v>
      </c>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c r="CB210" s="58"/>
      <c r="CC210" s="58"/>
      <c r="CD210" s="58"/>
      <c r="CE210" s="58"/>
      <c r="CF210" s="58"/>
      <c r="CG210" s="58"/>
      <c r="CH210" s="58"/>
      <c r="CI210" s="58"/>
      <c r="CJ210" s="58"/>
      <c r="CK210" s="58"/>
      <c r="CL210" s="58"/>
      <c r="CM210" s="58"/>
      <c r="CN210" s="58"/>
      <c r="CO210" s="58"/>
      <c r="CP210" s="58"/>
      <c r="CQ210" s="58"/>
      <c r="CR210" s="58"/>
      <c r="CS210" s="58"/>
      <c r="CT210" s="58"/>
      <c r="CU210" s="58"/>
      <c r="CV210" s="58"/>
      <c r="CW210" s="58"/>
      <c r="CX210" s="58"/>
      <c r="CY210" s="58"/>
      <c r="CZ210" s="58"/>
      <c r="DA210" s="58"/>
      <c r="DB210" s="58"/>
      <c r="DC210" s="58"/>
      <c r="DD210" s="58"/>
      <c r="DE210" s="58"/>
      <c r="DF210" s="58"/>
      <c r="DG210" s="58"/>
      <c r="DH210" s="58"/>
      <c r="DI210" s="58"/>
      <c r="DJ210" s="58"/>
      <c r="DK210" s="58"/>
      <c r="DL210" s="58"/>
      <c r="DM210" s="58"/>
      <c r="DN210" s="58"/>
      <c r="DO210" s="58"/>
      <c r="DP210" s="58"/>
      <c r="DQ210" s="58"/>
      <c r="DR210" s="58"/>
      <c r="DS210" s="58"/>
      <c r="DT210" s="58"/>
      <c r="DU210" s="58"/>
      <c r="DV210" s="58"/>
      <c r="DW210" s="58"/>
      <c r="DX210" s="58"/>
      <c r="DY210" s="58"/>
      <c r="DZ210" s="58"/>
      <c r="EA210" s="58"/>
      <c r="EB210" s="58"/>
      <c r="EC210" s="58"/>
      <c r="ED210" s="58"/>
      <c r="EE210" s="58"/>
      <c r="EF210" s="58"/>
      <c r="EG210" s="58"/>
      <c r="EH210" s="58"/>
      <c r="EI210" s="58"/>
      <c r="EJ210" s="58"/>
      <c r="EK210" s="58"/>
      <c r="EL210" s="58"/>
      <c r="EM210" s="58"/>
      <c r="EN210" s="58"/>
    </row>
    <row r="211" spans="1:144" outlineLevel="1" x14ac:dyDescent="0.2">
      <c r="A211" s="16">
        <v>20</v>
      </c>
      <c r="B211" s="16">
        <v>0</v>
      </c>
      <c r="C211" s="1">
        <v>0.14862036783364779</v>
      </c>
      <c r="D211" s="1">
        <f t="shared" si="13"/>
        <v>-0.14862036783364779</v>
      </c>
      <c r="E211" s="1">
        <f t="shared" si="14"/>
        <v>0.32179429725857311</v>
      </c>
      <c r="F211" s="1">
        <f t="shared" si="15"/>
        <v>-0.56726915768316999</v>
      </c>
      <c r="G211" s="1">
        <f t="shared" si="16"/>
        <v>-0.41780875657124045</v>
      </c>
      <c r="H211" s="1">
        <v>8.8512942735347572E-2</v>
      </c>
      <c r="I211" s="1">
        <f t="shared" si="17"/>
        <v>1.6951625494867499E-2</v>
      </c>
      <c r="J211" s="1">
        <f t="shared" si="18"/>
        <v>-0.43762516216789177</v>
      </c>
      <c r="AQ211" s="58"/>
      <c r="AR211" s="58"/>
      <c r="AS211" s="58"/>
      <c r="AT211" s="58"/>
      <c r="AU211" s="58"/>
      <c r="AV211" s="58"/>
      <c r="AW211" s="58"/>
      <c r="AX211" s="71"/>
      <c r="AY211" s="58"/>
      <c r="AZ211" s="58"/>
      <c r="BA211" s="58"/>
      <c r="BB211" s="58">
        <f t="shared" si="19"/>
        <v>1</v>
      </c>
      <c r="BC211" s="58">
        <f t="shared" si="20"/>
        <v>0.14862036783364779</v>
      </c>
      <c r="BD211" s="58" t="e">
        <f t="shared" si="21"/>
        <v>#N/A</v>
      </c>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c r="CE211" s="58"/>
      <c r="CF211" s="58"/>
      <c r="CG211" s="58"/>
      <c r="CH211" s="58"/>
      <c r="CI211" s="58"/>
      <c r="CJ211" s="58"/>
      <c r="CK211" s="58"/>
      <c r="CL211" s="58"/>
      <c r="CM211" s="58"/>
      <c r="CN211" s="58"/>
      <c r="CO211" s="58"/>
      <c r="CP211" s="58"/>
      <c r="CQ211" s="58"/>
      <c r="CR211" s="58"/>
      <c r="CS211" s="58"/>
      <c r="CT211" s="58"/>
      <c r="CU211" s="58"/>
      <c r="CV211" s="58"/>
      <c r="CW211" s="58"/>
      <c r="CX211" s="58"/>
      <c r="CY211" s="58"/>
      <c r="CZ211" s="58"/>
      <c r="DA211" s="58"/>
      <c r="DB211" s="58"/>
      <c r="DC211" s="58"/>
      <c r="DD211" s="58"/>
      <c r="DE211" s="58"/>
      <c r="DF211" s="58"/>
      <c r="DG211" s="58"/>
      <c r="DH211" s="58"/>
      <c r="DI211" s="58"/>
      <c r="DJ211" s="58"/>
      <c r="DK211" s="58"/>
      <c r="DL211" s="58"/>
      <c r="DM211" s="58"/>
      <c r="DN211" s="58"/>
      <c r="DO211" s="58"/>
      <c r="DP211" s="58"/>
      <c r="DQ211" s="58"/>
      <c r="DR211" s="58"/>
      <c r="DS211" s="58"/>
      <c r="DT211" s="58"/>
      <c r="DU211" s="58"/>
      <c r="DV211" s="58"/>
      <c r="DW211" s="58"/>
      <c r="DX211" s="58"/>
      <c r="DY211" s="58"/>
      <c r="DZ211" s="58"/>
      <c r="EA211" s="58"/>
      <c r="EB211" s="58"/>
      <c r="EC211" s="58"/>
      <c r="ED211" s="58"/>
      <c r="EE211" s="58"/>
      <c r="EF211" s="58"/>
      <c r="EG211" s="58"/>
      <c r="EH211" s="58"/>
      <c r="EI211" s="58"/>
      <c r="EJ211" s="58"/>
      <c r="EK211" s="58"/>
      <c r="EL211" s="58"/>
      <c r="EM211" s="58"/>
      <c r="EN211" s="58"/>
    </row>
    <row r="212" spans="1:144" outlineLevel="1" x14ac:dyDescent="0.2">
      <c r="A212" s="16">
        <v>21</v>
      </c>
      <c r="B212" s="16">
        <v>0</v>
      </c>
      <c r="C212" s="1">
        <v>1.2845379328163251E-2</v>
      </c>
      <c r="D212" s="1">
        <f t="shared" si="13"/>
        <v>-1.2845379328163251E-2</v>
      </c>
      <c r="E212" s="1">
        <f t="shared" si="14"/>
        <v>2.5857189204951236E-2</v>
      </c>
      <c r="F212" s="1">
        <f t="shared" si="15"/>
        <v>-0.16080170771777033</v>
      </c>
      <c r="G212" s="1">
        <f t="shared" si="16"/>
        <v>-0.11407247790239076</v>
      </c>
      <c r="H212" s="1">
        <v>2.2147793245018647E-2</v>
      </c>
      <c r="I212" s="1">
        <f t="shared" si="17"/>
        <v>2.9472636744171316E-4</v>
      </c>
      <c r="J212" s="1">
        <f t="shared" si="18"/>
        <v>-0.11535708293049519</v>
      </c>
      <c r="AQ212" s="58"/>
      <c r="AR212" s="58"/>
      <c r="AS212" s="58"/>
      <c r="AT212" s="58"/>
      <c r="AU212" s="58"/>
      <c r="AV212" s="58"/>
      <c r="AW212" s="58"/>
      <c r="AX212" s="71"/>
      <c r="AY212" s="58"/>
      <c r="AZ212" s="58"/>
      <c r="BA212" s="58"/>
      <c r="BB212" s="58">
        <f t="shared" si="19"/>
        <v>1</v>
      </c>
      <c r="BC212" s="58">
        <f t="shared" si="20"/>
        <v>1.2845379328163251E-2</v>
      </c>
      <c r="BD212" s="58" t="e">
        <f t="shared" si="21"/>
        <v>#N/A</v>
      </c>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c r="CN212" s="58"/>
      <c r="CO212" s="58"/>
      <c r="CP212" s="58"/>
      <c r="CQ212" s="58"/>
      <c r="CR212" s="58"/>
      <c r="CS212" s="58"/>
      <c r="CT212" s="58"/>
      <c r="CU212" s="58"/>
      <c r="CV212" s="58"/>
      <c r="CW212" s="58"/>
      <c r="CX212" s="58"/>
      <c r="CY212" s="58"/>
      <c r="CZ212" s="58"/>
      <c r="DA212" s="58"/>
      <c r="DB212" s="58"/>
      <c r="DC212" s="58"/>
      <c r="DD212" s="58"/>
      <c r="DE212" s="58"/>
      <c r="DF212" s="58"/>
      <c r="DG212" s="58"/>
      <c r="DH212" s="58"/>
      <c r="DI212" s="58"/>
      <c r="DJ212" s="58"/>
      <c r="DK212" s="58"/>
      <c r="DL212" s="58"/>
      <c r="DM212" s="58"/>
      <c r="DN212" s="58"/>
      <c r="DO212" s="58"/>
      <c r="DP212" s="58"/>
      <c r="DQ212" s="58"/>
      <c r="DR212" s="58"/>
      <c r="DS212" s="58"/>
      <c r="DT212" s="58"/>
      <c r="DU212" s="58"/>
      <c r="DV212" s="58"/>
      <c r="DW212" s="58"/>
      <c r="DX212" s="58"/>
      <c r="DY212" s="58"/>
      <c r="DZ212" s="58"/>
      <c r="EA212" s="58"/>
      <c r="EB212" s="58"/>
      <c r="EC212" s="58"/>
      <c r="ED212" s="58"/>
      <c r="EE212" s="58"/>
      <c r="EF212" s="58"/>
      <c r="EG212" s="58"/>
      <c r="EH212" s="58"/>
      <c r="EI212" s="58"/>
      <c r="EJ212" s="58"/>
      <c r="EK212" s="58"/>
      <c r="EL212" s="58"/>
      <c r="EM212" s="58"/>
      <c r="EN212" s="58"/>
    </row>
    <row r="213" spans="1:144" outlineLevel="1" x14ac:dyDescent="0.2">
      <c r="A213" s="16">
        <v>22</v>
      </c>
      <c r="B213" s="16">
        <v>0</v>
      </c>
      <c r="C213" s="1">
        <v>2.038261721077518E-3</v>
      </c>
      <c r="D213" s="1">
        <f t="shared" si="13"/>
        <v>-2.038261721077518E-3</v>
      </c>
      <c r="E213" s="1">
        <f t="shared" si="14"/>
        <v>4.0806836069631671E-3</v>
      </c>
      <c r="F213" s="1">
        <f t="shared" si="15"/>
        <v>-6.3880228607630762E-2</v>
      </c>
      <c r="G213" s="1">
        <f t="shared" si="16"/>
        <v>-4.5193193261781832E-2</v>
      </c>
      <c r="H213" s="1">
        <v>3.6120077018115906E-3</v>
      </c>
      <c r="I213" s="1">
        <f t="shared" si="17"/>
        <v>7.4039971034469072E-6</v>
      </c>
      <c r="J213" s="1">
        <f t="shared" si="18"/>
        <v>-4.527503411705186E-2</v>
      </c>
      <c r="AQ213" s="58"/>
      <c r="AR213" s="58"/>
      <c r="AS213" s="58"/>
      <c r="AT213" s="58"/>
      <c r="AU213" s="58"/>
      <c r="AV213" s="58"/>
      <c r="AW213" s="58"/>
      <c r="AX213" s="71"/>
      <c r="AY213" s="58"/>
      <c r="AZ213" s="58"/>
      <c r="BA213" s="58"/>
      <c r="BB213" s="58">
        <f t="shared" si="19"/>
        <v>1</v>
      </c>
      <c r="BC213" s="58">
        <f t="shared" si="20"/>
        <v>2.038261721077518E-3</v>
      </c>
      <c r="BD213" s="58" t="e">
        <f t="shared" si="21"/>
        <v>#N/A</v>
      </c>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c r="CN213" s="58"/>
      <c r="CO213" s="58"/>
      <c r="CP213" s="58"/>
      <c r="CQ213" s="58"/>
      <c r="CR213" s="58"/>
      <c r="CS213" s="58"/>
      <c r="CT213" s="58"/>
      <c r="CU213" s="58"/>
      <c r="CV213" s="58"/>
      <c r="CW213" s="58"/>
      <c r="CX213" s="58"/>
      <c r="CY213" s="58"/>
      <c r="CZ213" s="58"/>
      <c r="DA213" s="58"/>
      <c r="DB213" s="58"/>
      <c r="DC213" s="58"/>
      <c r="DD213" s="58"/>
      <c r="DE213" s="58"/>
      <c r="DF213" s="58"/>
      <c r="DG213" s="58"/>
      <c r="DH213" s="58"/>
      <c r="DI213" s="58"/>
      <c r="DJ213" s="58"/>
      <c r="DK213" s="58"/>
      <c r="DL213" s="58"/>
      <c r="DM213" s="58"/>
      <c r="DN213" s="58"/>
      <c r="DO213" s="58"/>
      <c r="DP213" s="58"/>
      <c r="DQ213" s="58"/>
      <c r="DR213" s="58"/>
      <c r="DS213" s="58"/>
      <c r="DT213" s="58"/>
      <c r="DU213" s="58"/>
      <c r="DV213" s="58"/>
      <c r="DW213" s="58"/>
      <c r="DX213" s="58"/>
      <c r="DY213" s="58"/>
      <c r="DZ213" s="58"/>
      <c r="EA213" s="58"/>
      <c r="EB213" s="58"/>
      <c r="EC213" s="58"/>
      <c r="ED213" s="58"/>
      <c r="EE213" s="58"/>
      <c r="EF213" s="58"/>
      <c r="EG213" s="58"/>
      <c r="EH213" s="58"/>
      <c r="EI213" s="58"/>
      <c r="EJ213" s="58"/>
      <c r="EK213" s="58"/>
      <c r="EL213" s="58"/>
      <c r="EM213" s="58"/>
      <c r="EN213" s="58"/>
    </row>
    <row r="214" spans="1:144" outlineLevel="1" x14ac:dyDescent="0.2">
      <c r="A214" s="16">
        <v>23</v>
      </c>
      <c r="B214" s="16">
        <v>0</v>
      </c>
      <c r="C214" s="1">
        <v>4.4629936266970307E-4</v>
      </c>
      <c r="D214" s="1">
        <f t="shared" si="13"/>
        <v>-4.4629936266970307E-4</v>
      </c>
      <c r="E214" s="1">
        <f t="shared" si="14"/>
        <v>8.9279796774407538E-4</v>
      </c>
      <c r="F214" s="1">
        <f t="shared" si="15"/>
        <v>-2.987972502791944E-2</v>
      </c>
      <c r="G214" s="1">
        <f t="shared" si="16"/>
        <v>-2.1130514303391058E-2</v>
      </c>
      <c r="H214" s="1">
        <v>2.4844377328708876E-3</v>
      </c>
      <c r="I214" s="1">
        <f t="shared" si="17"/>
        <v>1.1120609018539647E-6</v>
      </c>
      <c r="J214" s="1">
        <f t="shared" si="18"/>
        <v>-2.1156812038387731E-2</v>
      </c>
      <c r="AQ214" s="58"/>
      <c r="AR214" s="58"/>
      <c r="AS214" s="58"/>
      <c r="AT214" s="58"/>
      <c r="AU214" s="58"/>
      <c r="AV214" s="58"/>
      <c r="AW214" s="58"/>
      <c r="AX214" s="71"/>
      <c r="AY214" s="58"/>
      <c r="AZ214" s="58"/>
      <c r="BA214" s="58"/>
      <c r="BB214" s="58">
        <f t="shared" si="19"/>
        <v>1</v>
      </c>
      <c r="BC214" s="58">
        <f t="shared" si="20"/>
        <v>4.4629936266970307E-4</v>
      </c>
      <c r="BD214" s="58" t="e">
        <f t="shared" si="21"/>
        <v>#N/A</v>
      </c>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c r="CN214" s="58"/>
      <c r="CO214" s="58"/>
      <c r="CP214" s="58"/>
      <c r="CQ214" s="58"/>
      <c r="CR214" s="58"/>
      <c r="CS214" s="58"/>
      <c r="CT214" s="58"/>
      <c r="CU214" s="58"/>
      <c r="CV214" s="58"/>
      <c r="CW214" s="58"/>
      <c r="CX214" s="58"/>
      <c r="CY214" s="58"/>
      <c r="CZ214" s="58"/>
      <c r="DA214" s="58"/>
      <c r="DB214" s="58"/>
      <c r="DC214" s="58"/>
      <c r="DD214" s="58"/>
      <c r="DE214" s="58"/>
      <c r="DF214" s="58"/>
      <c r="DG214" s="58"/>
      <c r="DH214" s="58"/>
      <c r="DI214" s="58"/>
      <c r="DJ214" s="58"/>
      <c r="DK214" s="58"/>
      <c r="DL214" s="58"/>
      <c r="DM214" s="58"/>
      <c r="DN214" s="58"/>
      <c r="DO214" s="58"/>
      <c r="DP214" s="58"/>
      <c r="DQ214" s="58"/>
      <c r="DR214" s="58"/>
      <c r="DS214" s="58"/>
      <c r="DT214" s="58"/>
      <c r="DU214" s="58"/>
      <c r="DV214" s="58"/>
      <c r="DW214" s="58"/>
      <c r="DX214" s="58"/>
      <c r="DY214" s="58"/>
      <c r="DZ214" s="58"/>
      <c r="EA214" s="58"/>
      <c r="EB214" s="58"/>
      <c r="EC214" s="58"/>
      <c r="ED214" s="58"/>
      <c r="EE214" s="58"/>
      <c r="EF214" s="58"/>
      <c r="EG214" s="58"/>
      <c r="EH214" s="58"/>
      <c r="EI214" s="58"/>
      <c r="EJ214" s="58"/>
      <c r="EK214" s="58"/>
      <c r="EL214" s="58"/>
      <c r="EM214" s="58"/>
      <c r="EN214" s="58"/>
    </row>
    <row r="215" spans="1:144" outlineLevel="1" x14ac:dyDescent="0.2">
      <c r="A215" s="16">
        <v>24</v>
      </c>
      <c r="B215" s="16">
        <v>0</v>
      </c>
      <c r="C215" s="1">
        <v>4.8287051216451445E-2</v>
      </c>
      <c r="D215" s="1">
        <f t="shared" si="13"/>
        <v>-4.8287051216451445E-2</v>
      </c>
      <c r="E215" s="1">
        <f t="shared" si="14"/>
        <v>9.8983628090837217E-2</v>
      </c>
      <c r="F215" s="1">
        <f t="shared" si="15"/>
        <v>-0.31461663670384188</v>
      </c>
      <c r="G215" s="1">
        <f t="shared" si="16"/>
        <v>-0.22524873117142041</v>
      </c>
      <c r="H215" s="1">
        <v>9.5518726348281499E-2</v>
      </c>
      <c r="I215" s="1">
        <f t="shared" si="17"/>
        <v>5.3581349776373128E-3</v>
      </c>
      <c r="J215" s="1">
        <f t="shared" si="18"/>
        <v>-0.23684409613070817</v>
      </c>
      <c r="AQ215" s="58"/>
      <c r="AR215" s="58"/>
      <c r="AS215" s="58"/>
      <c r="AT215" s="58"/>
      <c r="AU215" s="58"/>
      <c r="AV215" s="58"/>
      <c r="AW215" s="58"/>
      <c r="AX215" s="71"/>
      <c r="AY215" s="58"/>
      <c r="AZ215" s="58"/>
      <c r="BA215" s="58"/>
      <c r="BB215" s="58">
        <f t="shared" si="19"/>
        <v>1</v>
      </c>
      <c r="BC215" s="58">
        <f t="shared" si="20"/>
        <v>4.8287051216451445E-2</v>
      </c>
      <c r="BD215" s="58" t="e">
        <f t="shared" si="21"/>
        <v>#N/A</v>
      </c>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c r="CL215" s="58"/>
      <c r="CM215" s="58"/>
      <c r="CN215" s="58"/>
      <c r="CO215" s="58"/>
      <c r="CP215" s="58"/>
      <c r="CQ215" s="58"/>
      <c r="CR215" s="58"/>
      <c r="CS215" s="58"/>
      <c r="CT215" s="58"/>
      <c r="CU215" s="58"/>
      <c r="CV215" s="58"/>
      <c r="CW215" s="58"/>
      <c r="CX215" s="58"/>
      <c r="CY215" s="58"/>
      <c r="CZ215" s="58"/>
      <c r="DA215" s="58"/>
      <c r="DB215" s="58"/>
      <c r="DC215" s="58"/>
      <c r="DD215" s="58"/>
      <c r="DE215" s="58"/>
      <c r="DF215" s="58"/>
      <c r="DG215" s="58"/>
      <c r="DH215" s="58"/>
      <c r="DI215" s="58"/>
      <c r="DJ215" s="58"/>
      <c r="DK215" s="58"/>
      <c r="DL215" s="58"/>
      <c r="DM215" s="58"/>
      <c r="DN215" s="58"/>
      <c r="DO215" s="58"/>
      <c r="DP215" s="58"/>
      <c r="DQ215" s="58"/>
      <c r="DR215" s="58"/>
      <c r="DS215" s="58"/>
      <c r="DT215" s="58"/>
      <c r="DU215" s="58"/>
      <c r="DV215" s="58"/>
      <c r="DW215" s="58"/>
      <c r="DX215" s="58"/>
      <c r="DY215" s="58"/>
      <c r="DZ215" s="58"/>
      <c r="EA215" s="58"/>
      <c r="EB215" s="58"/>
      <c r="EC215" s="58"/>
      <c r="ED215" s="58"/>
      <c r="EE215" s="58"/>
      <c r="EF215" s="58"/>
      <c r="EG215" s="58"/>
      <c r="EH215" s="58"/>
      <c r="EI215" s="58"/>
      <c r="EJ215" s="58"/>
      <c r="EK215" s="58"/>
      <c r="EL215" s="58"/>
      <c r="EM215" s="58"/>
      <c r="EN215" s="58"/>
    </row>
    <row r="216" spans="1:144" outlineLevel="1" x14ac:dyDescent="0.2">
      <c r="A216" s="16">
        <v>25</v>
      </c>
      <c r="B216" s="16">
        <v>0</v>
      </c>
      <c r="C216" s="1">
        <v>4.7537781488346746E-7</v>
      </c>
      <c r="D216" s="1">
        <f t="shared" si="13"/>
        <v>-4.7537781488346746E-7</v>
      </c>
      <c r="E216" s="1">
        <f t="shared" si="14"/>
        <v>9.5075585587913626E-7</v>
      </c>
      <c r="F216" s="1">
        <f t="shared" si="15"/>
        <v>-9.7506710326989094E-4</v>
      </c>
      <c r="G216" s="1">
        <f t="shared" si="16"/>
        <v>-6.8947664272812155E-4</v>
      </c>
      <c r="H216" s="1">
        <v>4.4656235408030884E-6</v>
      </c>
      <c r="I216" s="1">
        <f t="shared" si="17"/>
        <v>2.1228688500125046E-12</v>
      </c>
      <c r="J216" s="1">
        <f t="shared" si="18"/>
        <v>-6.8947818220484094E-4</v>
      </c>
      <c r="AQ216" s="58"/>
      <c r="AR216" s="58"/>
      <c r="AS216" s="58"/>
      <c r="AT216" s="58"/>
      <c r="AU216" s="58"/>
      <c r="AV216" s="58"/>
      <c r="AW216" s="58"/>
      <c r="AX216" s="71"/>
      <c r="AY216" s="58"/>
      <c r="AZ216" s="58"/>
      <c r="BA216" s="58"/>
      <c r="BB216" s="58">
        <f t="shared" si="19"/>
        <v>1</v>
      </c>
      <c r="BC216" s="58">
        <f t="shared" si="20"/>
        <v>4.7537781488346746E-7</v>
      </c>
      <c r="BD216" s="58" t="e">
        <f t="shared" si="21"/>
        <v>#N/A</v>
      </c>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c r="CB216" s="58"/>
      <c r="CC216" s="58"/>
      <c r="CD216" s="58"/>
      <c r="CE216" s="58"/>
      <c r="CF216" s="58"/>
      <c r="CG216" s="58"/>
      <c r="CH216" s="58"/>
      <c r="CI216" s="58"/>
      <c r="CJ216" s="58"/>
      <c r="CK216" s="58"/>
      <c r="CL216" s="58"/>
      <c r="CM216" s="58"/>
      <c r="CN216" s="58"/>
      <c r="CO216" s="58"/>
      <c r="CP216" s="58"/>
      <c r="CQ216" s="58"/>
      <c r="CR216" s="58"/>
      <c r="CS216" s="58"/>
      <c r="CT216" s="58"/>
      <c r="CU216" s="58"/>
      <c r="CV216" s="58"/>
      <c r="CW216" s="58"/>
      <c r="CX216" s="58"/>
      <c r="CY216" s="58"/>
      <c r="CZ216" s="58"/>
      <c r="DA216" s="58"/>
      <c r="DB216" s="58"/>
      <c r="DC216" s="58"/>
      <c r="DD216" s="58"/>
      <c r="DE216" s="58"/>
      <c r="DF216" s="58"/>
      <c r="DG216" s="58"/>
      <c r="DH216" s="58"/>
      <c r="DI216" s="58"/>
      <c r="DJ216" s="58"/>
      <c r="DK216" s="58"/>
      <c r="DL216" s="58"/>
      <c r="DM216" s="58"/>
      <c r="DN216" s="58"/>
      <c r="DO216" s="58"/>
      <c r="DP216" s="58"/>
      <c r="DQ216" s="58"/>
      <c r="DR216" s="58"/>
      <c r="DS216" s="58"/>
      <c r="DT216" s="58"/>
      <c r="DU216" s="58"/>
      <c r="DV216" s="58"/>
      <c r="DW216" s="58"/>
      <c r="DX216" s="58"/>
      <c r="DY216" s="58"/>
      <c r="DZ216" s="58"/>
      <c r="EA216" s="58"/>
      <c r="EB216" s="58"/>
      <c r="EC216" s="58"/>
      <c r="ED216" s="58"/>
      <c r="EE216" s="58"/>
      <c r="EF216" s="58"/>
      <c r="EG216" s="58"/>
      <c r="EH216" s="58"/>
      <c r="EI216" s="58"/>
      <c r="EJ216" s="58"/>
      <c r="EK216" s="58"/>
      <c r="EL216" s="58"/>
      <c r="EM216" s="58"/>
      <c r="EN216" s="58"/>
    </row>
    <row r="217" spans="1:144" outlineLevel="1" x14ac:dyDescent="0.2">
      <c r="A217" s="16">
        <v>26</v>
      </c>
      <c r="B217" s="16">
        <v>0</v>
      </c>
      <c r="C217" s="1">
        <v>1.3413935801764096E-6</v>
      </c>
      <c r="D217" s="1">
        <f t="shared" si="13"/>
        <v>-1.3413935801764096E-6</v>
      </c>
      <c r="E217" s="1">
        <f t="shared" si="14"/>
        <v>2.6827889599830281E-6</v>
      </c>
      <c r="F217" s="1">
        <f t="shared" si="15"/>
        <v>-1.6379221471068239E-3</v>
      </c>
      <c r="G217" s="1">
        <f t="shared" si="16"/>
        <v>-1.1581862456080025E-3</v>
      </c>
      <c r="H217" s="1">
        <v>1.062979924513244E-5</v>
      </c>
      <c r="I217" s="1">
        <f t="shared" si="17"/>
        <v>1.4258915162004271E-11</v>
      </c>
      <c r="J217" s="1">
        <f t="shared" si="18"/>
        <v>-1.1581924013007176E-3</v>
      </c>
      <c r="AQ217" s="58"/>
      <c r="AR217" s="58"/>
      <c r="AS217" s="58"/>
      <c r="AT217" s="58"/>
      <c r="AU217" s="58"/>
      <c r="AV217" s="58"/>
      <c r="AW217" s="58"/>
      <c r="AX217" s="71"/>
      <c r="AY217" s="58"/>
      <c r="AZ217" s="58"/>
      <c r="BA217" s="58"/>
      <c r="BB217" s="58">
        <f t="shared" si="19"/>
        <v>1</v>
      </c>
      <c r="BC217" s="58">
        <f t="shared" si="20"/>
        <v>1.3413935801764096E-6</v>
      </c>
      <c r="BD217" s="58" t="e">
        <f t="shared" si="21"/>
        <v>#N/A</v>
      </c>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c r="CN217" s="58"/>
      <c r="CO217" s="58"/>
      <c r="CP217" s="58"/>
      <c r="CQ217" s="58"/>
      <c r="CR217" s="58"/>
      <c r="CS217" s="58"/>
      <c r="CT217" s="58"/>
      <c r="CU217" s="58"/>
      <c r="CV217" s="58"/>
      <c r="CW217" s="58"/>
      <c r="CX217" s="58"/>
      <c r="CY217" s="58"/>
      <c r="CZ217" s="58"/>
      <c r="DA217" s="58"/>
      <c r="DB217" s="58"/>
      <c r="DC217" s="58"/>
      <c r="DD217" s="58"/>
      <c r="DE217" s="58"/>
      <c r="DF217" s="58"/>
      <c r="DG217" s="58"/>
      <c r="DH217" s="58"/>
      <c r="DI217" s="58"/>
      <c r="DJ217" s="58"/>
      <c r="DK217" s="58"/>
      <c r="DL217" s="58"/>
      <c r="DM217" s="58"/>
      <c r="DN217" s="58"/>
      <c r="DO217" s="58"/>
      <c r="DP217" s="58"/>
      <c r="DQ217" s="58"/>
      <c r="DR217" s="58"/>
      <c r="DS217" s="58"/>
      <c r="DT217" s="58"/>
      <c r="DU217" s="58"/>
      <c r="DV217" s="58"/>
      <c r="DW217" s="58"/>
      <c r="DX217" s="58"/>
      <c r="DY217" s="58"/>
      <c r="DZ217" s="58"/>
      <c r="EA217" s="58"/>
      <c r="EB217" s="58"/>
      <c r="EC217" s="58"/>
      <c r="ED217" s="58"/>
      <c r="EE217" s="58"/>
      <c r="EF217" s="58"/>
      <c r="EG217" s="58"/>
      <c r="EH217" s="58"/>
      <c r="EI217" s="58"/>
      <c r="EJ217" s="58"/>
      <c r="EK217" s="58"/>
      <c r="EL217" s="58"/>
      <c r="EM217" s="58"/>
      <c r="EN217" s="58"/>
    </row>
    <row r="218" spans="1:144" outlineLevel="1" x14ac:dyDescent="0.2">
      <c r="A218" s="16">
        <v>27</v>
      </c>
      <c r="B218" s="16">
        <v>0</v>
      </c>
      <c r="C218" s="1">
        <v>3.1371562726900799E-6</v>
      </c>
      <c r="D218" s="1">
        <f t="shared" si="13"/>
        <v>-3.1371562726900799E-6</v>
      </c>
      <c r="E218" s="1">
        <f t="shared" si="14"/>
        <v>6.2743223870932035E-6</v>
      </c>
      <c r="F218" s="1">
        <f t="shared" si="15"/>
        <v>-2.5048597539768973E-3</v>
      </c>
      <c r="G218" s="1">
        <f t="shared" si="16"/>
        <v>-1.7712047071048662E-3</v>
      </c>
      <c r="H218" s="1">
        <v>2.1976646941692421E-5</v>
      </c>
      <c r="I218" s="1">
        <f t="shared" si="17"/>
        <v>6.8945907295020467E-11</v>
      </c>
      <c r="J218" s="1">
        <f t="shared" si="18"/>
        <v>-1.7712241699959184E-3</v>
      </c>
      <c r="AQ218" s="58"/>
      <c r="AR218" s="58"/>
      <c r="AS218" s="58"/>
      <c r="AT218" s="58"/>
      <c r="AU218" s="58"/>
      <c r="AV218" s="58"/>
      <c r="AW218" s="58"/>
      <c r="AX218" s="71"/>
      <c r="AY218" s="58"/>
      <c r="AZ218" s="58"/>
      <c r="BA218" s="58"/>
      <c r="BB218" s="58">
        <f t="shared" si="19"/>
        <v>1</v>
      </c>
      <c r="BC218" s="58">
        <f t="shared" si="20"/>
        <v>3.1371562726900799E-6</v>
      </c>
      <c r="BD218" s="58" t="e">
        <f t="shared" si="21"/>
        <v>#N/A</v>
      </c>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c r="CC218" s="58"/>
      <c r="CD218" s="58"/>
      <c r="CE218" s="58"/>
      <c r="CF218" s="58"/>
      <c r="CG218" s="58"/>
      <c r="CH218" s="58"/>
      <c r="CI218" s="58"/>
      <c r="CJ218" s="58"/>
      <c r="CK218" s="58"/>
      <c r="CL218" s="58"/>
      <c r="CM218" s="58"/>
      <c r="CN218" s="58"/>
      <c r="CO218" s="58"/>
      <c r="CP218" s="58"/>
      <c r="CQ218" s="58"/>
      <c r="CR218" s="58"/>
      <c r="CS218" s="58"/>
      <c r="CT218" s="58"/>
      <c r="CU218" s="58"/>
      <c r="CV218" s="58"/>
      <c r="CW218" s="58"/>
      <c r="CX218" s="58"/>
      <c r="CY218" s="58"/>
      <c r="CZ218" s="58"/>
      <c r="DA218" s="58"/>
      <c r="DB218" s="58"/>
      <c r="DC218" s="58"/>
      <c r="DD218" s="58"/>
      <c r="DE218" s="58"/>
      <c r="DF218" s="58"/>
      <c r="DG218" s="58"/>
      <c r="DH218" s="58"/>
      <c r="DI218" s="58"/>
      <c r="DJ218" s="58"/>
      <c r="DK218" s="58"/>
      <c r="DL218" s="58"/>
      <c r="DM218" s="58"/>
      <c r="DN218" s="58"/>
      <c r="DO218" s="58"/>
      <c r="DP218" s="58"/>
      <c r="DQ218" s="58"/>
      <c r="DR218" s="58"/>
      <c r="DS218" s="58"/>
      <c r="DT218" s="58"/>
      <c r="DU218" s="58"/>
      <c r="DV218" s="58"/>
      <c r="DW218" s="58"/>
      <c r="DX218" s="58"/>
      <c r="DY218" s="58"/>
      <c r="DZ218" s="58"/>
      <c r="EA218" s="58"/>
      <c r="EB218" s="58"/>
      <c r="EC218" s="58"/>
      <c r="ED218" s="58"/>
      <c r="EE218" s="58"/>
      <c r="EF218" s="58"/>
      <c r="EG218" s="58"/>
      <c r="EH218" s="58"/>
      <c r="EI218" s="58"/>
      <c r="EJ218" s="58"/>
      <c r="EK218" s="58"/>
      <c r="EL218" s="58"/>
      <c r="EM218" s="58"/>
      <c r="EN218" s="58"/>
    </row>
    <row r="219" spans="1:144" outlineLevel="1" x14ac:dyDescent="0.2">
      <c r="A219" s="16">
        <v>28</v>
      </c>
      <c r="B219" s="16">
        <v>0</v>
      </c>
      <c r="C219" s="1">
        <v>4.3579663092395074E-4</v>
      </c>
      <c r="D219" s="1">
        <f t="shared" si="13"/>
        <v>-4.3579663092395074E-4</v>
      </c>
      <c r="E219" s="1">
        <f t="shared" si="14"/>
        <v>8.7178323574676564E-4</v>
      </c>
      <c r="F219" s="1">
        <f t="shared" si="15"/>
        <v>-2.9525975610414056E-2</v>
      </c>
      <c r="G219" s="1">
        <f t="shared" si="16"/>
        <v>-2.0880292920107499E-2</v>
      </c>
      <c r="H219" s="1">
        <v>1.2202547542841896E-3</v>
      </c>
      <c r="I219" s="1">
        <f t="shared" si="17"/>
        <v>5.3266474771728192E-7</v>
      </c>
      <c r="J219" s="1">
        <f t="shared" si="18"/>
        <v>-2.0893044229532677E-2</v>
      </c>
      <c r="AQ219" s="58"/>
      <c r="AR219" s="58"/>
      <c r="AS219" s="58"/>
      <c r="AT219" s="58"/>
      <c r="AU219" s="58"/>
      <c r="AV219" s="58"/>
      <c r="AW219" s="58"/>
      <c r="AX219" s="71"/>
      <c r="AY219" s="58"/>
      <c r="AZ219" s="58"/>
      <c r="BA219" s="58"/>
      <c r="BB219" s="58">
        <f t="shared" si="19"/>
        <v>1</v>
      </c>
      <c r="BC219" s="58">
        <f t="shared" si="20"/>
        <v>4.3579663092395074E-4</v>
      </c>
      <c r="BD219" s="58" t="e">
        <f t="shared" si="21"/>
        <v>#N/A</v>
      </c>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c r="CN219" s="58"/>
      <c r="CO219" s="58"/>
      <c r="CP219" s="58"/>
      <c r="CQ219" s="58"/>
      <c r="CR219" s="58"/>
      <c r="CS219" s="58"/>
      <c r="CT219" s="58"/>
      <c r="CU219" s="58"/>
      <c r="CV219" s="58"/>
      <c r="CW219" s="58"/>
      <c r="CX219" s="58"/>
      <c r="CY219" s="58"/>
      <c r="CZ219" s="58"/>
      <c r="DA219" s="58"/>
      <c r="DB219" s="58"/>
      <c r="DC219" s="58"/>
      <c r="DD219" s="58"/>
      <c r="DE219" s="58"/>
      <c r="DF219" s="58"/>
      <c r="DG219" s="58"/>
      <c r="DH219" s="58"/>
      <c r="DI219" s="58"/>
      <c r="DJ219" s="58"/>
      <c r="DK219" s="58"/>
      <c r="DL219" s="58"/>
      <c r="DM219" s="58"/>
      <c r="DN219" s="58"/>
      <c r="DO219" s="58"/>
      <c r="DP219" s="58"/>
      <c r="DQ219" s="58"/>
      <c r="DR219" s="58"/>
      <c r="DS219" s="58"/>
      <c r="DT219" s="58"/>
      <c r="DU219" s="58"/>
      <c r="DV219" s="58"/>
      <c r="DW219" s="58"/>
      <c r="DX219" s="58"/>
      <c r="DY219" s="58"/>
      <c r="DZ219" s="58"/>
      <c r="EA219" s="58"/>
      <c r="EB219" s="58"/>
      <c r="EC219" s="58"/>
      <c r="ED219" s="58"/>
      <c r="EE219" s="58"/>
      <c r="EF219" s="58"/>
      <c r="EG219" s="58"/>
      <c r="EH219" s="58"/>
      <c r="EI219" s="58"/>
      <c r="EJ219" s="58"/>
      <c r="EK219" s="58"/>
      <c r="EL219" s="58"/>
      <c r="EM219" s="58"/>
      <c r="EN219" s="58"/>
    </row>
    <row r="220" spans="1:144" outlineLevel="1" x14ac:dyDescent="0.2">
      <c r="A220" s="16">
        <v>29</v>
      </c>
      <c r="B220" s="16">
        <v>0</v>
      </c>
      <c r="C220" s="1">
        <v>1.3663737837787444E-4</v>
      </c>
      <c r="D220" s="1">
        <f t="shared" si="13"/>
        <v>-1.3663737837787444E-4</v>
      </c>
      <c r="E220" s="1">
        <f t="shared" si="14"/>
        <v>2.7329342822967663E-4</v>
      </c>
      <c r="F220" s="1">
        <f t="shared" si="15"/>
        <v>-1.6531588799316193E-2</v>
      </c>
      <c r="G220" s="1">
        <f t="shared" si="16"/>
        <v>-1.1689997891461823E-2</v>
      </c>
      <c r="H220" s="1">
        <v>5.6032739944085746E-4</v>
      </c>
      <c r="I220" s="1">
        <f t="shared" si="17"/>
        <v>7.6615059024704937E-8</v>
      </c>
      <c r="J220" s="1">
        <f t="shared" si="18"/>
        <v>-1.1693274381515495E-2</v>
      </c>
      <c r="AQ220" s="58"/>
      <c r="AR220" s="58"/>
      <c r="AS220" s="58"/>
      <c r="AT220" s="58"/>
      <c r="AU220" s="58"/>
      <c r="AV220" s="58"/>
      <c r="AW220" s="58"/>
      <c r="AX220" s="71"/>
      <c r="AY220" s="58"/>
      <c r="AZ220" s="58"/>
      <c r="BA220" s="58"/>
      <c r="BB220" s="58">
        <f t="shared" si="19"/>
        <v>1</v>
      </c>
      <c r="BC220" s="58">
        <f t="shared" si="20"/>
        <v>1.3663737837787444E-4</v>
      </c>
      <c r="BD220" s="58" t="e">
        <f t="shared" si="21"/>
        <v>#N/A</v>
      </c>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c r="CB220" s="58"/>
      <c r="CC220" s="58"/>
      <c r="CD220" s="58"/>
      <c r="CE220" s="58"/>
      <c r="CF220" s="58"/>
      <c r="CG220" s="58"/>
      <c r="CH220" s="58"/>
      <c r="CI220" s="58"/>
      <c r="CJ220" s="58"/>
      <c r="CK220" s="58"/>
      <c r="CL220" s="58"/>
      <c r="CM220" s="58"/>
      <c r="CN220" s="58"/>
      <c r="CO220" s="58"/>
      <c r="CP220" s="58"/>
      <c r="CQ220" s="58"/>
      <c r="CR220" s="58"/>
      <c r="CS220" s="58"/>
      <c r="CT220" s="58"/>
      <c r="CU220" s="58"/>
      <c r="CV220" s="58"/>
      <c r="CW220" s="58"/>
      <c r="CX220" s="58"/>
      <c r="CY220" s="58"/>
      <c r="CZ220" s="58"/>
      <c r="DA220" s="58"/>
      <c r="DB220" s="58"/>
      <c r="DC220" s="58"/>
      <c r="DD220" s="58"/>
      <c r="DE220" s="58"/>
      <c r="DF220" s="58"/>
      <c r="DG220" s="58"/>
      <c r="DH220" s="58"/>
      <c r="DI220" s="58"/>
      <c r="DJ220" s="58"/>
      <c r="DK220" s="58"/>
      <c r="DL220" s="58"/>
      <c r="DM220" s="58"/>
      <c r="DN220" s="58"/>
      <c r="DO220" s="58"/>
      <c r="DP220" s="58"/>
      <c r="DQ220" s="58"/>
      <c r="DR220" s="58"/>
      <c r="DS220" s="58"/>
      <c r="DT220" s="58"/>
      <c r="DU220" s="58"/>
      <c r="DV220" s="58"/>
      <c r="DW220" s="58"/>
      <c r="DX220" s="58"/>
      <c r="DY220" s="58"/>
      <c r="DZ220" s="58"/>
      <c r="EA220" s="58"/>
      <c r="EB220" s="58"/>
      <c r="EC220" s="58"/>
      <c r="ED220" s="58"/>
      <c r="EE220" s="58"/>
      <c r="EF220" s="58"/>
      <c r="EG220" s="58"/>
      <c r="EH220" s="58"/>
      <c r="EI220" s="58"/>
      <c r="EJ220" s="58"/>
      <c r="EK220" s="58"/>
      <c r="EL220" s="58"/>
      <c r="EM220" s="58"/>
      <c r="EN220" s="58"/>
    </row>
    <row r="221" spans="1:144" outlineLevel="1" x14ac:dyDescent="0.2">
      <c r="A221" s="16">
        <v>30</v>
      </c>
      <c r="B221" s="16">
        <v>1</v>
      </c>
      <c r="C221" s="1">
        <v>0.66757319207786703</v>
      </c>
      <c r="D221" s="1">
        <f t="shared" si="13"/>
        <v>0.33242680792213297</v>
      </c>
      <c r="E221" s="1">
        <f t="shared" si="14"/>
        <v>0.80821248733197082</v>
      </c>
      <c r="F221" s="1">
        <f t="shared" si="15"/>
        <v>0.89900638892722606</v>
      </c>
      <c r="G221" s="1">
        <f t="shared" si="16"/>
        <v>0.70566499671875726</v>
      </c>
      <c r="H221" s="1">
        <v>0.60368936128957029</v>
      </c>
      <c r="I221" s="1">
        <f t="shared" si="17"/>
        <v>0.75853380891726097</v>
      </c>
      <c r="J221" s="1">
        <f t="shared" si="18"/>
        <v>1.1209357236306392</v>
      </c>
      <c r="AQ221" s="58"/>
      <c r="AR221" s="58"/>
      <c r="AS221" s="58"/>
      <c r="AT221" s="58"/>
      <c r="AU221" s="58"/>
      <c r="AV221" s="58"/>
      <c r="AW221" s="58"/>
      <c r="AX221" s="71"/>
      <c r="AY221" s="58"/>
      <c r="AZ221" s="58"/>
      <c r="BA221" s="58"/>
      <c r="BB221" s="58">
        <f t="shared" si="19"/>
        <v>0</v>
      </c>
      <c r="BC221" s="58" t="e">
        <f t="shared" si="20"/>
        <v>#N/A</v>
      </c>
      <c r="BD221" s="58">
        <f t="shared" si="21"/>
        <v>0.66757319207786703</v>
      </c>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c r="CB221" s="58"/>
      <c r="CC221" s="58"/>
      <c r="CD221" s="58"/>
      <c r="CE221" s="58"/>
      <c r="CF221" s="58"/>
      <c r="CG221" s="58"/>
      <c r="CH221" s="58"/>
      <c r="CI221" s="58"/>
      <c r="CJ221" s="58"/>
      <c r="CK221" s="58"/>
      <c r="CL221" s="58"/>
      <c r="CM221" s="58"/>
      <c r="CN221" s="58"/>
      <c r="CO221" s="58"/>
      <c r="CP221" s="58"/>
      <c r="CQ221" s="58"/>
      <c r="CR221" s="58"/>
      <c r="CS221" s="58"/>
      <c r="CT221" s="58"/>
      <c r="CU221" s="58"/>
      <c r="CV221" s="58"/>
      <c r="CW221" s="58"/>
      <c r="CX221" s="58"/>
      <c r="CY221" s="58"/>
      <c r="CZ221" s="58"/>
      <c r="DA221" s="58"/>
      <c r="DB221" s="58"/>
      <c r="DC221" s="58"/>
      <c r="DD221" s="58"/>
      <c r="DE221" s="58"/>
      <c r="DF221" s="58"/>
      <c r="DG221" s="58"/>
      <c r="DH221" s="58"/>
      <c r="DI221" s="58"/>
      <c r="DJ221" s="58"/>
      <c r="DK221" s="58"/>
      <c r="DL221" s="58"/>
      <c r="DM221" s="58"/>
      <c r="DN221" s="58"/>
      <c r="DO221" s="58"/>
      <c r="DP221" s="58"/>
      <c r="DQ221" s="58"/>
      <c r="DR221" s="58"/>
      <c r="DS221" s="58"/>
      <c r="DT221" s="58"/>
      <c r="DU221" s="58"/>
      <c r="DV221" s="58"/>
      <c r="DW221" s="58"/>
      <c r="DX221" s="58"/>
      <c r="DY221" s="58"/>
      <c r="DZ221" s="58"/>
      <c r="EA221" s="58"/>
      <c r="EB221" s="58"/>
      <c r="EC221" s="58"/>
      <c r="ED221" s="58"/>
      <c r="EE221" s="58"/>
      <c r="EF221" s="58"/>
      <c r="EG221" s="58"/>
      <c r="EH221" s="58"/>
      <c r="EI221" s="58"/>
      <c r="EJ221" s="58"/>
      <c r="EK221" s="58"/>
      <c r="EL221" s="58"/>
      <c r="EM221" s="58"/>
      <c r="EN221" s="58"/>
    </row>
    <row r="222" spans="1:144" outlineLevel="1" x14ac:dyDescent="0.2">
      <c r="A222" s="16">
        <v>31</v>
      </c>
      <c r="B222" s="16">
        <v>0</v>
      </c>
      <c r="C222" s="1">
        <v>4.3419703019026519E-3</v>
      </c>
      <c r="D222" s="1">
        <f t="shared" si="13"/>
        <v>-4.3419703019026519E-3</v>
      </c>
      <c r="E222" s="1">
        <f t="shared" si="14"/>
        <v>8.7028480601662409E-3</v>
      </c>
      <c r="F222" s="1">
        <f t="shared" si="15"/>
        <v>-9.3289056486633201E-2</v>
      </c>
      <c r="G222" s="1">
        <f t="shared" si="16"/>
        <v>-6.603715032366074E-2</v>
      </c>
      <c r="H222" s="1">
        <v>7.095220852344832E-3</v>
      </c>
      <c r="I222" s="1">
        <f t="shared" si="17"/>
        <v>3.1162691853458906E-5</v>
      </c>
      <c r="J222" s="1">
        <f t="shared" si="18"/>
        <v>-6.6272678493653966E-2</v>
      </c>
      <c r="AQ222" s="58"/>
      <c r="AR222" s="58"/>
      <c r="AS222" s="58"/>
      <c r="AT222" s="58"/>
      <c r="AU222" s="58"/>
      <c r="AV222" s="58"/>
      <c r="AW222" s="58"/>
      <c r="AX222" s="71"/>
      <c r="AY222" s="58"/>
      <c r="AZ222" s="58"/>
      <c r="BA222" s="58"/>
      <c r="BB222" s="58">
        <f t="shared" si="19"/>
        <v>1</v>
      </c>
      <c r="BC222" s="58">
        <f t="shared" si="20"/>
        <v>4.3419703019026519E-3</v>
      </c>
      <c r="BD222" s="58" t="e">
        <f t="shared" si="21"/>
        <v>#N/A</v>
      </c>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c r="CG222" s="58"/>
      <c r="CH222" s="58"/>
      <c r="CI222" s="58"/>
      <c r="CJ222" s="58"/>
      <c r="CK222" s="58"/>
      <c r="CL222" s="58"/>
      <c r="CM222" s="58"/>
      <c r="CN222" s="58"/>
      <c r="CO222" s="58"/>
      <c r="CP222" s="58"/>
      <c r="CQ222" s="58"/>
      <c r="CR222" s="58"/>
      <c r="CS222" s="58"/>
      <c r="CT222" s="58"/>
      <c r="CU222" s="58"/>
      <c r="CV222" s="58"/>
      <c r="CW222" s="58"/>
      <c r="CX222" s="58"/>
      <c r="CY222" s="58"/>
      <c r="CZ222" s="58"/>
      <c r="DA222" s="58"/>
      <c r="DB222" s="58"/>
      <c r="DC222" s="58"/>
      <c r="DD222" s="58"/>
      <c r="DE222" s="58"/>
      <c r="DF222" s="58"/>
      <c r="DG222" s="58"/>
      <c r="DH222" s="58"/>
      <c r="DI222" s="58"/>
      <c r="DJ222" s="58"/>
      <c r="DK222" s="58"/>
      <c r="DL222" s="58"/>
      <c r="DM222" s="58"/>
      <c r="DN222" s="58"/>
      <c r="DO222" s="58"/>
      <c r="DP222" s="58"/>
      <c r="DQ222" s="58"/>
      <c r="DR222" s="58"/>
      <c r="DS222" s="58"/>
      <c r="DT222" s="58"/>
      <c r="DU222" s="58"/>
      <c r="DV222" s="58"/>
      <c r="DW222" s="58"/>
      <c r="DX222" s="58"/>
      <c r="DY222" s="58"/>
      <c r="DZ222" s="58"/>
      <c r="EA222" s="58"/>
      <c r="EB222" s="58"/>
      <c r="EC222" s="58"/>
      <c r="ED222" s="58"/>
      <c r="EE222" s="58"/>
      <c r="EF222" s="58"/>
      <c r="EG222" s="58"/>
      <c r="EH222" s="58"/>
      <c r="EI222" s="58"/>
      <c r="EJ222" s="58"/>
      <c r="EK222" s="58"/>
      <c r="EL222" s="58"/>
      <c r="EM222" s="58"/>
      <c r="EN222" s="58"/>
    </row>
    <row r="223" spans="1:144" outlineLevel="1" x14ac:dyDescent="0.2">
      <c r="A223" s="16">
        <v>32</v>
      </c>
      <c r="B223" s="16">
        <v>0</v>
      </c>
      <c r="C223" s="1">
        <v>3.2375528228339865E-4</v>
      </c>
      <c r="D223" s="1">
        <f t="shared" si="13"/>
        <v>-3.2375528228339865E-4</v>
      </c>
      <c r="E223" s="1">
        <f t="shared" si="14"/>
        <v>6.4761540467841256E-4</v>
      </c>
      <c r="F223" s="1">
        <f t="shared" si="15"/>
        <v>-2.5448288835959336E-2</v>
      </c>
      <c r="G223" s="1">
        <f t="shared" si="16"/>
        <v>-1.7996114405960224E-2</v>
      </c>
      <c r="H223" s="1">
        <v>9.8730105734746521E-4</v>
      </c>
      <c r="I223" s="1">
        <f t="shared" si="17"/>
        <v>3.2006345143096903E-7</v>
      </c>
      <c r="J223" s="1">
        <f t="shared" si="18"/>
        <v>-1.80050047810002E-2</v>
      </c>
      <c r="AQ223" s="58"/>
      <c r="AR223" s="58"/>
      <c r="AS223" s="58"/>
      <c r="AT223" s="58"/>
      <c r="AU223" s="58"/>
      <c r="AV223" s="58"/>
      <c r="AW223" s="58"/>
      <c r="AX223" s="71"/>
      <c r="AY223" s="58"/>
      <c r="AZ223" s="58"/>
      <c r="BA223" s="58"/>
      <c r="BB223" s="58">
        <f t="shared" si="19"/>
        <v>1</v>
      </c>
      <c r="BC223" s="58">
        <f t="shared" si="20"/>
        <v>3.2375528228339865E-4</v>
      </c>
      <c r="BD223" s="58" t="e">
        <f t="shared" si="21"/>
        <v>#N/A</v>
      </c>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c r="CB223" s="58"/>
      <c r="CC223" s="58"/>
      <c r="CD223" s="58"/>
      <c r="CE223" s="58"/>
      <c r="CF223" s="58"/>
      <c r="CG223" s="58"/>
      <c r="CH223" s="58"/>
      <c r="CI223" s="58"/>
      <c r="CJ223" s="58"/>
      <c r="CK223" s="58"/>
      <c r="CL223" s="58"/>
      <c r="CM223" s="58"/>
      <c r="CN223" s="58"/>
      <c r="CO223" s="58"/>
      <c r="CP223" s="58"/>
      <c r="CQ223" s="58"/>
      <c r="CR223" s="58"/>
      <c r="CS223" s="58"/>
      <c r="CT223" s="58"/>
      <c r="CU223" s="58"/>
      <c r="CV223" s="58"/>
      <c r="CW223" s="58"/>
      <c r="CX223" s="58"/>
      <c r="CY223" s="58"/>
      <c r="CZ223" s="58"/>
      <c r="DA223" s="58"/>
      <c r="DB223" s="58"/>
      <c r="DC223" s="58"/>
      <c r="DD223" s="58"/>
      <c r="DE223" s="58"/>
      <c r="DF223" s="58"/>
      <c r="DG223" s="58"/>
      <c r="DH223" s="58"/>
      <c r="DI223" s="58"/>
      <c r="DJ223" s="58"/>
      <c r="DK223" s="58"/>
      <c r="DL223" s="58"/>
      <c r="DM223" s="58"/>
      <c r="DN223" s="58"/>
      <c r="DO223" s="58"/>
      <c r="DP223" s="58"/>
      <c r="DQ223" s="58"/>
      <c r="DR223" s="58"/>
      <c r="DS223" s="58"/>
      <c r="DT223" s="58"/>
      <c r="DU223" s="58"/>
      <c r="DV223" s="58"/>
      <c r="DW223" s="58"/>
      <c r="DX223" s="58"/>
      <c r="DY223" s="58"/>
      <c r="DZ223" s="58"/>
      <c r="EA223" s="58"/>
      <c r="EB223" s="58"/>
      <c r="EC223" s="58"/>
      <c r="ED223" s="58"/>
      <c r="EE223" s="58"/>
      <c r="EF223" s="58"/>
      <c r="EG223" s="58"/>
      <c r="EH223" s="58"/>
      <c r="EI223" s="58"/>
      <c r="EJ223" s="58"/>
      <c r="EK223" s="58"/>
      <c r="EL223" s="58"/>
      <c r="EM223" s="58"/>
      <c r="EN223" s="58"/>
    </row>
    <row r="224" spans="1:144" outlineLevel="1" x14ac:dyDescent="0.2">
      <c r="A224" s="16">
        <v>33</v>
      </c>
      <c r="B224" s="16">
        <v>0</v>
      </c>
      <c r="C224" s="1">
        <v>8.3751781409208484E-4</v>
      </c>
      <c r="D224" s="1">
        <f t="shared" si="13"/>
        <v>-8.3751781409208484E-4</v>
      </c>
      <c r="E224" s="1">
        <f t="shared" si="14"/>
        <v>1.6757374561628367E-3</v>
      </c>
      <c r="F224" s="1">
        <f t="shared" si="15"/>
        <v>-4.0935772328891472E-2</v>
      </c>
      <c r="G224" s="1">
        <f t="shared" si="16"/>
        <v>-2.8952026494507278E-2</v>
      </c>
      <c r="H224" s="1">
        <v>2.3868647867042732E-3</v>
      </c>
      <c r="I224" s="1">
        <f t="shared" si="17"/>
        <v>2.0055042827221165E-6</v>
      </c>
      <c r="J224" s="1">
        <f t="shared" si="18"/>
        <v>-2.8986640757793468E-2</v>
      </c>
      <c r="AQ224" s="58"/>
      <c r="AR224" s="58"/>
      <c r="AS224" s="58"/>
      <c r="AT224" s="58"/>
      <c r="AU224" s="58"/>
      <c r="AV224" s="58"/>
      <c r="AW224" s="58"/>
      <c r="AX224" s="71"/>
      <c r="AY224" s="58"/>
      <c r="AZ224" s="58"/>
      <c r="BA224" s="58"/>
      <c r="BB224" s="58">
        <f t="shared" si="19"/>
        <v>1</v>
      </c>
      <c r="BC224" s="58">
        <f t="shared" si="20"/>
        <v>8.3751781409208484E-4</v>
      </c>
      <c r="BD224" s="58" t="e">
        <f t="shared" si="21"/>
        <v>#N/A</v>
      </c>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c r="CO224" s="58"/>
      <c r="CP224" s="58"/>
      <c r="CQ224" s="58"/>
      <c r="CR224" s="58"/>
      <c r="CS224" s="58"/>
      <c r="CT224" s="58"/>
      <c r="CU224" s="58"/>
      <c r="CV224" s="58"/>
      <c r="CW224" s="58"/>
      <c r="CX224" s="58"/>
      <c r="CY224" s="58"/>
      <c r="CZ224" s="58"/>
      <c r="DA224" s="58"/>
      <c r="DB224" s="58"/>
      <c r="DC224" s="58"/>
      <c r="DD224" s="58"/>
      <c r="DE224" s="58"/>
      <c r="DF224" s="58"/>
      <c r="DG224" s="58"/>
      <c r="DH224" s="58"/>
      <c r="DI224" s="58"/>
      <c r="DJ224" s="58"/>
      <c r="DK224" s="58"/>
      <c r="DL224" s="58"/>
      <c r="DM224" s="58"/>
      <c r="DN224" s="58"/>
      <c r="DO224" s="58"/>
      <c r="DP224" s="58"/>
      <c r="DQ224" s="58"/>
      <c r="DR224" s="58"/>
      <c r="DS224" s="58"/>
      <c r="DT224" s="58"/>
      <c r="DU224" s="58"/>
      <c r="DV224" s="58"/>
      <c r="DW224" s="58"/>
      <c r="DX224" s="58"/>
      <c r="DY224" s="58"/>
      <c r="DZ224" s="58"/>
      <c r="EA224" s="58"/>
      <c r="EB224" s="58"/>
      <c r="EC224" s="58"/>
      <c r="ED224" s="58"/>
      <c r="EE224" s="58"/>
      <c r="EF224" s="58"/>
      <c r="EG224" s="58"/>
      <c r="EH224" s="58"/>
      <c r="EI224" s="58"/>
      <c r="EJ224" s="58"/>
      <c r="EK224" s="58"/>
      <c r="EL224" s="58"/>
      <c r="EM224" s="58"/>
      <c r="EN224" s="58"/>
    </row>
    <row r="225" spans="1:144" outlineLevel="1" x14ac:dyDescent="0.2">
      <c r="A225" s="16">
        <v>34</v>
      </c>
      <c r="B225" s="16">
        <v>0</v>
      </c>
      <c r="C225" s="1">
        <v>7.3700715288226207E-2</v>
      </c>
      <c r="D225" s="1">
        <f t="shared" si="13"/>
        <v>-7.3700715288226207E-2</v>
      </c>
      <c r="E225" s="1">
        <f t="shared" si="14"/>
        <v>0.15311578984353838</v>
      </c>
      <c r="F225" s="1">
        <f t="shared" si="15"/>
        <v>-0.39130012757925137</v>
      </c>
      <c r="G225" s="1">
        <f t="shared" si="16"/>
        <v>-0.2820721358823115</v>
      </c>
      <c r="H225" s="1">
        <v>0.11296098318475131</v>
      </c>
      <c r="I225" s="1">
        <f t="shared" si="17"/>
        <v>1.0132255087855662E-2</v>
      </c>
      <c r="J225" s="1">
        <f t="shared" si="18"/>
        <v>-0.29949448230153564</v>
      </c>
      <c r="AQ225" s="58"/>
      <c r="AR225" s="58"/>
      <c r="AS225" s="58"/>
      <c r="AT225" s="58"/>
      <c r="AU225" s="58"/>
      <c r="AV225" s="58"/>
      <c r="AW225" s="58"/>
      <c r="AX225" s="71"/>
      <c r="AY225" s="58"/>
      <c r="AZ225" s="58"/>
      <c r="BA225" s="58"/>
      <c r="BB225" s="58">
        <f t="shared" si="19"/>
        <v>1</v>
      </c>
      <c r="BC225" s="58">
        <f t="shared" si="20"/>
        <v>7.3700715288226207E-2</v>
      </c>
      <c r="BD225" s="58" t="e">
        <f t="shared" si="21"/>
        <v>#N/A</v>
      </c>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c r="CB225" s="58"/>
      <c r="CC225" s="58"/>
      <c r="CD225" s="58"/>
      <c r="CE225" s="58"/>
      <c r="CF225" s="58"/>
      <c r="CG225" s="58"/>
      <c r="CH225" s="58"/>
      <c r="CI225" s="58"/>
      <c r="CJ225" s="58"/>
      <c r="CK225" s="58"/>
      <c r="CL225" s="58"/>
      <c r="CM225" s="58"/>
      <c r="CN225" s="58"/>
      <c r="CO225" s="58"/>
      <c r="CP225" s="58"/>
      <c r="CQ225" s="58"/>
      <c r="CR225" s="58"/>
      <c r="CS225" s="58"/>
      <c r="CT225" s="58"/>
      <c r="CU225" s="58"/>
      <c r="CV225" s="58"/>
      <c r="CW225" s="58"/>
      <c r="CX225" s="58"/>
      <c r="CY225" s="58"/>
      <c r="CZ225" s="58"/>
      <c r="DA225" s="58"/>
      <c r="DB225" s="58"/>
      <c r="DC225" s="58"/>
      <c r="DD225" s="58"/>
      <c r="DE225" s="58"/>
      <c r="DF225" s="58"/>
      <c r="DG225" s="58"/>
      <c r="DH225" s="58"/>
      <c r="DI225" s="58"/>
      <c r="DJ225" s="58"/>
      <c r="DK225" s="58"/>
      <c r="DL225" s="58"/>
      <c r="DM225" s="58"/>
      <c r="DN225" s="58"/>
      <c r="DO225" s="58"/>
      <c r="DP225" s="58"/>
      <c r="DQ225" s="58"/>
      <c r="DR225" s="58"/>
      <c r="DS225" s="58"/>
      <c r="DT225" s="58"/>
      <c r="DU225" s="58"/>
      <c r="DV225" s="58"/>
      <c r="DW225" s="58"/>
      <c r="DX225" s="58"/>
      <c r="DY225" s="58"/>
      <c r="DZ225" s="58"/>
      <c r="EA225" s="58"/>
      <c r="EB225" s="58"/>
      <c r="EC225" s="58"/>
      <c r="ED225" s="58"/>
      <c r="EE225" s="58"/>
      <c r="EF225" s="58"/>
      <c r="EG225" s="58"/>
      <c r="EH225" s="58"/>
      <c r="EI225" s="58"/>
      <c r="EJ225" s="58"/>
      <c r="EK225" s="58"/>
      <c r="EL225" s="58"/>
      <c r="EM225" s="58"/>
      <c r="EN225" s="58"/>
    </row>
    <row r="226" spans="1:144" outlineLevel="1" x14ac:dyDescent="0.2">
      <c r="A226" s="16">
        <v>35</v>
      </c>
      <c r="B226" s="16">
        <v>0</v>
      </c>
      <c r="C226" s="1">
        <v>4.4196980099235686E-3</v>
      </c>
      <c r="D226" s="1">
        <f t="shared" si="13"/>
        <v>-4.4196980099235686E-3</v>
      </c>
      <c r="E226" s="1">
        <f t="shared" si="14"/>
        <v>8.85898749726656E-3</v>
      </c>
      <c r="F226" s="1">
        <f t="shared" si="15"/>
        <v>-9.4122194498782064E-2</v>
      </c>
      <c r="G226" s="1">
        <f t="shared" si="16"/>
        <v>-6.6628210668401008E-2</v>
      </c>
      <c r="H226" s="1">
        <v>8.6648486665331335E-3</v>
      </c>
      <c r="I226" s="1">
        <f t="shared" si="17"/>
        <v>3.8802238132693E-5</v>
      </c>
      <c r="J226" s="1">
        <f t="shared" si="18"/>
        <v>-6.6918761905802759E-2</v>
      </c>
      <c r="AQ226" s="58"/>
      <c r="AR226" s="58"/>
      <c r="AS226" s="58"/>
      <c r="AT226" s="58"/>
      <c r="AU226" s="58"/>
      <c r="AV226" s="58"/>
      <c r="AW226" s="58"/>
      <c r="AX226" s="71"/>
      <c r="AY226" s="58"/>
      <c r="AZ226" s="58"/>
      <c r="BA226" s="58"/>
      <c r="BB226" s="58">
        <f t="shared" si="19"/>
        <v>1</v>
      </c>
      <c r="BC226" s="58">
        <f t="shared" si="20"/>
        <v>4.4196980099235686E-3</v>
      </c>
      <c r="BD226" s="58" t="e">
        <f t="shared" si="21"/>
        <v>#N/A</v>
      </c>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c r="CB226" s="58"/>
      <c r="CC226" s="58"/>
      <c r="CD226" s="58"/>
      <c r="CE226" s="58"/>
      <c r="CF226" s="58"/>
      <c r="CG226" s="58"/>
      <c r="CH226" s="58"/>
      <c r="CI226" s="58"/>
      <c r="CJ226" s="58"/>
      <c r="CK226" s="58"/>
      <c r="CL226" s="58"/>
      <c r="CM226" s="58"/>
      <c r="CN226" s="58"/>
      <c r="CO226" s="58"/>
      <c r="CP226" s="58"/>
      <c r="CQ226" s="58"/>
      <c r="CR226" s="58"/>
      <c r="CS226" s="58"/>
      <c r="CT226" s="58"/>
      <c r="CU226" s="58"/>
      <c r="CV226" s="58"/>
      <c r="CW226" s="58"/>
      <c r="CX226" s="58"/>
      <c r="CY226" s="58"/>
      <c r="CZ226" s="58"/>
      <c r="DA226" s="58"/>
      <c r="DB226" s="58"/>
      <c r="DC226" s="58"/>
      <c r="DD226" s="58"/>
      <c r="DE226" s="58"/>
      <c r="DF226" s="58"/>
      <c r="DG226" s="58"/>
      <c r="DH226" s="58"/>
      <c r="DI226" s="58"/>
      <c r="DJ226" s="58"/>
      <c r="DK226" s="58"/>
      <c r="DL226" s="58"/>
      <c r="DM226" s="58"/>
      <c r="DN226" s="58"/>
      <c r="DO226" s="58"/>
      <c r="DP226" s="58"/>
      <c r="DQ226" s="58"/>
      <c r="DR226" s="58"/>
      <c r="DS226" s="58"/>
      <c r="DT226" s="58"/>
      <c r="DU226" s="58"/>
      <c r="DV226" s="58"/>
      <c r="DW226" s="58"/>
      <c r="DX226" s="58"/>
      <c r="DY226" s="58"/>
      <c r="DZ226" s="58"/>
      <c r="EA226" s="58"/>
      <c r="EB226" s="58"/>
      <c r="EC226" s="58"/>
      <c r="ED226" s="58"/>
      <c r="EE226" s="58"/>
      <c r="EF226" s="58"/>
      <c r="EG226" s="58"/>
      <c r="EH226" s="58"/>
      <c r="EI226" s="58"/>
      <c r="EJ226" s="58"/>
      <c r="EK226" s="58"/>
      <c r="EL226" s="58"/>
      <c r="EM226" s="58"/>
      <c r="EN226" s="58"/>
    </row>
    <row r="227" spans="1:144" outlineLevel="1" x14ac:dyDescent="0.2">
      <c r="A227" s="16">
        <v>36</v>
      </c>
      <c r="B227" s="16">
        <v>1</v>
      </c>
      <c r="C227" s="1">
        <v>0.99986316212076021</v>
      </c>
      <c r="D227" s="1">
        <f t="shared" si="13"/>
        <v>1.3683787923979285E-4</v>
      </c>
      <c r="E227" s="1">
        <f t="shared" si="14"/>
        <v>2.7369448479296212E-4</v>
      </c>
      <c r="F227" s="1">
        <f t="shared" si="15"/>
        <v>1.6543714359023555E-2</v>
      </c>
      <c r="G227" s="1">
        <f t="shared" si="16"/>
        <v>1.1698572836358015E-2</v>
      </c>
      <c r="H227" s="1">
        <v>7.7052936462838808E-4</v>
      </c>
      <c r="I227" s="1">
        <f t="shared" si="17"/>
        <v>1.0553335052595294E-7</v>
      </c>
      <c r="J227" s="1">
        <f t="shared" si="18"/>
        <v>1.1703082489587928E-2</v>
      </c>
      <c r="AQ227" s="58"/>
      <c r="AR227" s="58"/>
      <c r="AS227" s="58"/>
      <c r="AT227" s="58"/>
      <c r="AU227" s="58"/>
      <c r="AV227" s="58"/>
      <c r="AW227" s="58"/>
      <c r="AX227" s="71"/>
      <c r="AY227" s="58"/>
      <c r="AZ227" s="58"/>
      <c r="BA227" s="58"/>
      <c r="BB227" s="58">
        <f t="shared" si="19"/>
        <v>0</v>
      </c>
      <c r="BC227" s="58" t="e">
        <f t="shared" si="20"/>
        <v>#N/A</v>
      </c>
      <c r="BD227" s="58">
        <f t="shared" si="21"/>
        <v>0.99986316212076021</v>
      </c>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c r="CB227" s="58"/>
      <c r="CC227" s="58"/>
      <c r="CD227" s="58"/>
      <c r="CE227" s="58"/>
      <c r="CF227" s="58"/>
      <c r="CG227" s="58"/>
      <c r="CH227" s="58"/>
      <c r="CI227" s="58"/>
      <c r="CJ227" s="58"/>
      <c r="CK227" s="58"/>
      <c r="CL227" s="58"/>
      <c r="CM227" s="58"/>
      <c r="CN227" s="58"/>
      <c r="CO227" s="58"/>
      <c r="CP227" s="58"/>
      <c r="CQ227" s="58"/>
      <c r="CR227" s="58"/>
      <c r="CS227" s="58"/>
      <c r="CT227" s="58"/>
      <c r="CU227" s="58"/>
      <c r="CV227" s="58"/>
      <c r="CW227" s="58"/>
      <c r="CX227" s="58"/>
      <c r="CY227" s="58"/>
      <c r="CZ227" s="58"/>
      <c r="DA227" s="58"/>
      <c r="DB227" s="58"/>
      <c r="DC227" s="58"/>
      <c r="DD227" s="58"/>
      <c r="DE227" s="58"/>
      <c r="DF227" s="58"/>
      <c r="DG227" s="58"/>
      <c r="DH227" s="58"/>
      <c r="DI227" s="58"/>
      <c r="DJ227" s="58"/>
      <c r="DK227" s="58"/>
      <c r="DL227" s="58"/>
      <c r="DM227" s="58"/>
      <c r="DN227" s="58"/>
      <c r="DO227" s="58"/>
      <c r="DP227" s="58"/>
      <c r="DQ227" s="58"/>
      <c r="DR227" s="58"/>
      <c r="DS227" s="58"/>
      <c r="DT227" s="58"/>
      <c r="DU227" s="58"/>
      <c r="DV227" s="58"/>
      <c r="DW227" s="58"/>
      <c r="DX227" s="58"/>
      <c r="DY227" s="58"/>
      <c r="DZ227" s="58"/>
      <c r="EA227" s="58"/>
      <c r="EB227" s="58"/>
      <c r="EC227" s="58"/>
      <c r="ED227" s="58"/>
      <c r="EE227" s="58"/>
      <c r="EF227" s="58"/>
      <c r="EG227" s="58"/>
      <c r="EH227" s="58"/>
      <c r="EI227" s="58"/>
      <c r="EJ227" s="58"/>
      <c r="EK227" s="58"/>
      <c r="EL227" s="58"/>
      <c r="EM227" s="58"/>
      <c r="EN227" s="58"/>
    </row>
    <row r="228" spans="1:144" outlineLevel="1" x14ac:dyDescent="0.2">
      <c r="A228" s="16">
        <v>37</v>
      </c>
      <c r="B228" s="16">
        <v>0</v>
      </c>
      <c r="C228" s="1">
        <v>1.6342309267566226E-3</v>
      </c>
      <c r="D228" s="1">
        <f t="shared" si="13"/>
        <v>-1.6342309267566226E-3</v>
      </c>
      <c r="E228" s="1">
        <f t="shared" si="14"/>
        <v>3.2711354775115278E-3</v>
      </c>
      <c r="F228" s="1">
        <f t="shared" si="15"/>
        <v>-5.7193841255082069E-2</v>
      </c>
      <c r="G228" s="1">
        <f t="shared" si="16"/>
        <v>-4.0458695099830147E-2</v>
      </c>
      <c r="H228" s="1">
        <v>3.0947066630840491E-3</v>
      </c>
      <c r="I228" s="1">
        <f t="shared" si="17"/>
        <v>5.0814695912571447E-6</v>
      </c>
      <c r="J228" s="1">
        <f t="shared" si="18"/>
        <v>-4.0521444677753989E-2</v>
      </c>
      <c r="AQ228" s="58"/>
      <c r="AR228" s="58"/>
      <c r="AS228" s="58"/>
      <c r="AT228" s="58"/>
      <c r="AU228" s="58"/>
      <c r="AV228" s="58"/>
      <c r="AW228" s="58"/>
      <c r="AX228" s="71"/>
      <c r="AY228" s="58"/>
      <c r="AZ228" s="58"/>
      <c r="BA228" s="58"/>
      <c r="BB228" s="58">
        <f t="shared" si="19"/>
        <v>1</v>
      </c>
      <c r="BC228" s="58">
        <f t="shared" si="20"/>
        <v>1.6342309267566226E-3</v>
      </c>
      <c r="BD228" s="58" t="e">
        <f t="shared" si="21"/>
        <v>#N/A</v>
      </c>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c r="CB228" s="58"/>
      <c r="CC228" s="58"/>
      <c r="CD228" s="58"/>
      <c r="CE228" s="58"/>
      <c r="CF228" s="58"/>
      <c r="CG228" s="58"/>
      <c r="CH228" s="58"/>
      <c r="CI228" s="58"/>
      <c r="CJ228" s="58"/>
      <c r="CK228" s="58"/>
      <c r="CL228" s="58"/>
      <c r="CM228" s="58"/>
      <c r="CN228" s="58"/>
      <c r="CO228" s="58"/>
      <c r="CP228" s="58"/>
      <c r="CQ228" s="58"/>
      <c r="CR228" s="58"/>
      <c r="CS228" s="58"/>
      <c r="CT228" s="58"/>
      <c r="CU228" s="58"/>
      <c r="CV228" s="58"/>
      <c r="CW228" s="58"/>
      <c r="CX228" s="58"/>
      <c r="CY228" s="58"/>
      <c r="CZ228" s="58"/>
      <c r="DA228" s="58"/>
      <c r="DB228" s="58"/>
      <c r="DC228" s="58"/>
      <c r="DD228" s="58"/>
      <c r="DE228" s="58"/>
      <c r="DF228" s="58"/>
      <c r="DG228" s="58"/>
      <c r="DH228" s="58"/>
      <c r="DI228" s="58"/>
      <c r="DJ228" s="58"/>
      <c r="DK228" s="58"/>
      <c r="DL228" s="58"/>
      <c r="DM228" s="58"/>
      <c r="DN228" s="58"/>
      <c r="DO228" s="58"/>
      <c r="DP228" s="58"/>
      <c r="DQ228" s="58"/>
      <c r="DR228" s="58"/>
      <c r="DS228" s="58"/>
      <c r="DT228" s="58"/>
      <c r="DU228" s="58"/>
      <c r="DV228" s="58"/>
      <c r="DW228" s="58"/>
      <c r="DX228" s="58"/>
      <c r="DY228" s="58"/>
      <c r="DZ228" s="58"/>
      <c r="EA228" s="58"/>
      <c r="EB228" s="58"/>
      <c r="EC228" s="58"/>
      <c r="ED228" s="58"/>
      <c r="EE228" s="58"/>
      <c r="EF228" s="58"/>
      <c r="EG228" s="58"/>
      <c r="EH228" s="58"/>
      <c r="EI228" s="58"/>
      <c r="EJ228" s="58"/>
      <c r="EK228" s="58"/>
      <c r="EL228" s="58"/>
      <c r="EM228" s="58"/>
      <c r="EN228" s="58"/>
    </row>
    <row r="229" spans="1:144" outlineLevel="1" x14ac:dyDescent="0.2">
      <c r="A229" s="16">
        <v>38</v>
      </c>
      <c r="B229" s="16">
        <v>0</v>
      </c>
      <c r="C229" s="1">
        <v>0.29477594063100343</v>
      </c>
      <c r="D229" s="1">
        <f t="shared" si="13"/>
        <v>-0.29477594063100343</v>
      </c>
      <c r="E229" s="1">
        <f t="shared" si="14"/>
        <v>0.69847942390893658</v>
      </c>
      <c r="F229" s="1">
        <f t="shared" si="15"/>
        <v>-0.83575081448296329</v>
      </c>
      <c r="G229" s="1">
        <f t="shared" si="16"/>
        <v>-0.64652073325900394</v>
      </c>
      <c r="H229" s="1">
        <v>0.34241800200486544</v>
      </c>
      <c r="I229" s="1">
        <f t="shared" si="17"/>
        <v>0.21765647283440978</v>
      </c>
      <c r="J229" s="1">
        <f t="shared" si="18"/>
        <v>-0.79727381204211767</v>
      </c>
      <c r="AQ229" s="58"/>
      <c r="AR229" s="58"/>
      <c r="AS229" s="58"/>
      <c r="AT229" s="58"/>
      <c r="AU229" s="58"/>
      <c r="AV229" s="58"/>
      <c r="AW229" s="58"/>
      <c r="AX229" s="71"/>
      <c r="AY229" s="58"/>
      <c r="AZ229" s="58"/>
      <c r="BA229" s="58"/>
      <c r="BB229" s="58">
        <f t="shared" si="19"/>
        <v>1</v>
      </c>
      <c r="BC229" s="58">
        <f t="shared" si="20"/>
        <v>0.29477594063100343</v>
      </c>
      <c r="BD229" s="58" t="e">
        <f t="shared" si="21"/>
        <v>#N/A</v>
      </c>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c r="CB229" s="58"/>
      <c r="CC229" s="58"/>
      <c r="CD229" s="58"/>
      <c r="CE229" s="58"/>
      <c r="CF229" s="58"/>
      <c r="CG229" s="58"/>
      <c r="CH229" s="58"/>
      <c r="CI229" s="58"/>
      <c r="CJ229" s="58"/>
      <c r="CK229" s="58"/>
      <c r="CL229" s="58"/>
      <c r="CM229" s="58"/>
      <c r="CN229" s="58"/>
      <c r="CO229" s="58"/>
      <c r="CP229" s="58"/>
      <c r="CQ229" s="58"/>
      <c r="CR229" s="58"/>
      <c r="CS229" s="58"/>
      <c r="CT229" s="58"/>
      <c r="CU229" s="58"/>
      <c r="CV229" s="58"/>
      <c r="CW229" s="58"/>
      <c r="CX229" s="58"/>
      <c r="CY229" s="58"/>
      <c r="CZ229" s="58"/>
      <c r="DA229" s="58"/>
      <c r="DB229" s="58"/>
      <c r="DC229" s="58"/>
      <c r="DD229" s="58"/>
      <c r="DE229" s="58"/>
      <c r="DF229" s="58"/>
      <c r="DG229" s="58"/>
      <c r="DH229" s="58"/>
      <c r="DI229" s="58"/>
      <c r="DJ229" s="58"/>
      <c r="DK229" s="58"/>
      <c r="DL229" s="58"/>
      <c r="DM229" s="58"/>
      <c r="DN229" s="58"/>
      <c r="DO229" s="58"/>
      <c r="DP229" s="58"/>
      <c r="DQ229" s="58"/>
      <c r="DR229" s="58"/>
      <c r="DS229" s="58"/>
      <c r="DT229" s="58"/>
      <c r="DU229" s="58"/>
      <c r="DV229" s="58"/>
      <c r="DW229" s="58"/>
      <c r="DX229" s="58"/>
      <c r="DY229" s="58"/>
      <c r="DZ229" s="58"/>
      <c r="EA229" s="58"/>
      <c r="EB229" s="58"/>
      <c r="EC229" s="58"/>
      <c r="ED229" s="58"/>
      <c r="EE229" s="58"/>
      <c r="EF229" s="58"/>
      <c r="EG229" s="58"/>
      <c r="EH229" s="58"/>
      <c r="EI229" s="58"/>
      <c r="EJ229" s="58"/>
      <c r="EK229" s="58"/>
      <c r="EL229" s="58"/>
      <c r="EM229" s="58"/>
      <c r="EN229" s="58"/>
    </row>
    <row r="230" spans="1:144" outlineLevel="1" x14ac:dyDescent="0.2">
      <c r="A230" s="16">
        <v>39</v>
      </c>
      <c r="B230" s="16">
        <v>0</v>
      </c>
      <c r="C230" s="1">
        <v>4.4931617607993482E-7</v>
      </c>
      <c r="D230" s="1">
        <f t="shared" si="13"/>
        <v>-4.4931617607993482E-7</v>
      </c>
      <c r="E230" s="1">
        <f t="shared" si="14"/>
        <v>8.9863255387848168E-7</v>
      </c>
      <c r="F230" s="1">
        <f t="shared" si="15"/>
        <v>-9.4796231669749494E-4</v>
      </c>
      <c r="G230" s="1">
        <f t="shared" si="16"/>
        <v>-6.7031065780356772E-4</v>
      </c>
      <c r="H230" s="1">
        <v>4.1609366794436852E-6</v>
      </c>
      <c r="I230" s="1">
        <f t="shared" si="17"/>
        <v>1.8695847769734398E-12</v>
      </c>
      <c r="J230" s="1">
        <f t="shared" si="18"/>
        <v>-6.7031205236802111E-4</v>
      </c>
      <c r="AQ230" s="58"/>
      <c r="AR230" s="58"/>
      <c r="AS230" s="58"/>
      <c r="AT230" s="58"/>
      <c r="AU230" s="58"/>
      <c r="AV230" s="58"/>
      <c r="AW230" s="58"/>
      <c r="AX230" s="71"/>
      <c r="AY230" s="58"/>
      <c r="AZ230" s="58"/>
      <c r="BA230" s="58"/>
      <c r="BB230" s="58">
        <f t="shared" si="19"/>
        <v>1</v>
      </c>
      <c r="BC230" s="58">
        <f t="shared" si="20"/>
        <v>4.4931617607993482E-7</v>
      </c>
      <c r="BD230" s="58" t="e">
        <f t="shared" si="21"/>
        <v>#N/A</v>
      </c>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c r="CO230" s="58"/>
      <c r="CP230" s="58"/>
      <c r="CQ230" s="58"/>
      <c r="CR230" s="58"/>
      <c r="CS230" s="58"/>
      <c r="CT230" s="58"/>
      <c r="CU230" s="58"/>
      <c r="CV230" s="58"/>
      <c r="CW230" s="58"/>
      <c r="CX230" s="58"/>
      <c r="CY230" s="58"/>
      <c r="CZ230" s="58"/>
      <c r="DA230" s="58"/>
      <c r="DB230" s="58"/>
      <c r="DC230" s="58"/>
      <c r="DD230" s="58"/>
      <c r="DE230" s="58"/>
      <c r="DF230" s="58"/>
      <c r="DG230" s="58"/>
      <c r="DH230" s="58"/>
      <c r="DI230" s="58"/>
      <c r="DJ230" s="58"/>
      <c r="DK230" s="58"/>
      <c r="DL230" s="58"/>
      <c r="DM230" s="58"/>
      <c r="DN230" s="58"/>
      <c r="DO230" s="58"/>
      <c r="DP230" s="58"/>
      <c r="DQ230" s="58"/>
      <c r="DR230" s="58"/>
      <c r="DS230" s="58"/>
      <c r="DT230" s="58"/>
      <c r="DU230" s="58"/>
      <c r="DV230" s="58"/>
      <c r="DW230" s="58"/>
      <c r="DX230" s="58"/>
      <c r="DY230" s="58"/>
      <c r="DZ230" s="58"/>
      <c r="EA230" s="58"/>
      <c r="EB230" s="58"/>
      <c r="EC230" s="58"/>
      <c r="ED230" s="58"/>
      <c r="EE230" s="58"/>
      <c r="EF230" s="58"/>
      <c r="EG230" s="58"/>
      <c r="EH230" s="58"/>
      <c r="EI230" s="58"/>
      <c r="EJ230" s="58"/>
      <c r="EK230" s="58"/>
      <c r="EL230" s="58"/>
      <c r="EM230" s="58"/>
      <c r="EN230" s="58"/>
    </row>
    <row r="231" spans="1:144" outlineLevel="1" x14ac:dyDescent="0.2">
      <c r="A231" s="16">
        <v>40</v>
      </c>
      <c r="B231" s="16">
        <v>0</v>
      </c>
      <c r="C231" s="1">
        <v>6.936165273931942E-4</v>
      </c>
      <c r="D231" s="1">
        <f t="shared" si="13"/>
        <v>-6.936165273931942E-4</v>
      </c>
      <c r="E231" s="1">
        <f t="shared" si="14"/>
        <v>1.3877143812569407E-3</v>
      </c>
      <c r="F231" s="1">
        <f t="shared" si="15"/>
        <v>-3.7252038618805022E-2</v>
      </c>
      <c r="G231" s="1">
        <f t="shared" si="16"/>
        <v>-2.6345739033352172E-2</v>
      </c>
      <c r="H231" s="1">
        <v>1.6989394186404652E-3</v>
      </c>
      <c r="I231" s="1">
        <f t="shared" si="17"/>
        <v>1.1812372440159721E-6</v>
      </c>
      <c r="J231" s="1">
        <f t="shared" si="18"/>
        <v>-2.6368147497644049E-2</v>
      </c>
      <c r="AQ231" s="58"/>
      <c r="AR231" s="58"/>
      <c r="AS231" s="58"/>
      <c r="AT231" s="58"/>
      <c r="AU231" s="58"/>
      <c r="AV231" s="58"/>
      <c r="AW231" s="58"/>
      <c r="AX231" s="71"/>
      <c r="AY231" s="58"/>
      <c r="AZ231" s="58"/>
      <c r="BA231" s="58"/>
      <c r="BB231" s="58">
        <f t="shared" si="19"/>
        <v>1</v>
      </c>
      <c r="BC231" s="58">
        <f t="shared" si="20"/>
        <v>6.936165273931942E-4</v>
      </c>
      <c r="BD231" s="58" t="e">
        <f t="shared" si="21"/>
        <v>#N/A</v>
      </c>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c r="CB231" s="58"/>
      <c r="CC231" s="58"/>
      <c r="CD231" s="58"/>
      <c r="CE231" s="58"/>
      <c r="CF231" s="58"/>
      <c r="CG231" s="58"/>
      <c r="CH231" s="58"/>
      <c r="CI231" s="58"/>
      <c r="CJ231" s="58"/>
      <c r="CK231" s="58"/>
      <c r="CL231" s="58"/>
      <c r="CM231" s="58"/>
      <c r="CN231" s="58"/>
      <c r="CO231" s="58"/>
      <c r="CP231" s="58"/>
      <c r="CQ231" s="58"/>
      <c r="CR231" s="58"/>
      <c r="CS231" s="58"/>
      <c r="CT231" s="58"/>
      <c r="CU231" s="58"/>
      <c r="CV231" s="58"/>
      <c r="CW231" s="58"/>
      <c r="CX231" s="58"/>
      <c r="CY231" s="58"/>
      <c r="CZ231" s="58"/>
      <c r="DA231" s="58"/>
      <c r="DB231" s="58"/>
      <c r="DC231" s="58"/>
      <c r="DD231" s="58"/>
      <c r="DE231" s="58"/>
      <c r="DF231" s="58"/>
      <c r="DG231" s="58"/>
      <c r="DH231" s="58"/>
      <c r="DI231" s="58"/>
      <c r="DJ231" s="58"/>
      <c r="DK231" s="58"/>
      <c r="DL231" s="58"/>
      <c r="DM231" s="58"/>
      <c r="DN231" s="58"/>
      <c r="DO231" s="58"/>
      <c r="DP231" s="58"/>
      <c r="DQ231" s="58"/>
      <c r="DR231" s="58"/>
      <c r="DS231" s="58"/>
      <c r="DT231" s="58"/>
      <c r="DU231" s="58"/>
      <c r="DV231" s="58"/>
      <c r="DW231" s="58"/>
      <c r="DX231" s="58"/>
      <c r="DY231" s="58"/>
      <c r="DZ231" s="58"/>
      <c r="EA231" s="58"/>
      <c r="EB231" s="58"/>
      <c r="EC231" s="58"/>
      <c r="ED231" s="58"/>
      <c r="EE231" s="58"/>
      <c r="EF231" s="58"/>
      <c r="EG231" s="58"/>
      <c r="EH231" s="58"/>
      <c r="EI231" s="58"/>
      <c r="EJ231" s="58"/>
      <c r="EK231" s="58"/>
      <c r="EL231" s="58"/>
      <c r="EM231" s="58"/>
      <c r="EN231" s="58"/>
    </row>
    <row r="232" spans="1:144" outlineLevel="1" x14ac:dyDescent="0.2">
      <c r="A232" s="16">
        <v>41</v>
      </c>
      <c r="B232" s="16">
        <v>1</v>
      </c>
      <c r="C232" s="1">
        <v>0.98423547631993891</v>
      </c>
      <c r="D232" s="1">
        <f t="shared" si="13"/>
        <v>1.5764523680061093E-2</v>
      </c>
      <c r="E232" s="1">
        <f t="shared" si="14"/>
        <v>3.1780210711233159E-2</v>
      </c>
      <c r="F232" s="1">
        <f t="shared" si="15"/>
        <v>0.1782700499557712</v>
      </c>
      <c r="G232" s="1">
        <f t="shared" si="16"/>
        <v>0.12655838352771295</v>
      </c>
      <c r="H232" s="1">
        <v>3.2779081795191595E-2</v>
      </c>
      <c r="I232" s="1">
        <f t="shared" si="17"/>
        <v>5.4281637668302538E-4</v>
      </c>
      <c r="J232" s="1">
        <f t="shared" si="18"/>
        <v>0.12868504504343428</v>
      </c>
      <c r="AQ232" s="58"/>
      <c r="AR232" s="58"/>
      <c r="AS232" s="58"/>
      <c r="AT232" s="58"/>
      <c r="AU232" s="58"/>
      <c r="AV232" s="58"/>
      <c r="AW232" s="58"/>
      <c r="AX232" s="71"/>
      <c r="AY232" s="58"/>
      <c r="AZ232" s="58"/>
      <c r="BA232" s="58"/>
      <c r="BB232" s="58">
        <f t="shared" si="19"/>
        <v>0</v>
      </c>
      <c r="BC232" s="58" t="e">
        <f t="shared" si="20"/>
        <v>#N/A</v>
      </c>
      <c r="BD232" s="58">
        <f t="shared" si="21"/>
        <v>0.98423547631993891</v>
      </c>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c r="CG232" s="58"/>
      <c r="CH232" s="58"/>
      <c r="CI232" s="58"/>
      <c r="CJ232" s="58"/>
      <c r="CK232" s="58"/>
      <c r="CL232" s="58"/>
      <c r="CM232" s="58"/>
      <c r="CN232" s="58"/>
      <c r="CO232" s="58"/>
      <c r="CP232" s="58"/>
      <c r="CQ232" s="58"/>
      <c r="CR232" s="58"/>
      <c r="CS232" s="58"/>
      <c r="CT232" s="58"/>
      <c r="CU232" s="58"/>
      <c r="CV232" s="58"/>
      <c r="CW232" s="58"/>
      <c r="CX232" s="58"/>
      <c r="CY232" s="58"/>
      <c r="CZ232" s="58"/>
      <c r="DA232" s="58"/>
      <c r="DB232" s="58"/>
      <c r="DC232" s="58"/>
      <c r="DD232" s="58"/>
      <c r="DE232" s="58"/>
      <c r="DF232" s="58"/>
      <c r="DG232" s="58"/>
      <c r="DH232" s="58"/>
      <c r="DI232" s="58"/>
      <c r="DJ232" s="58"/>
      <c r="DK232" s="58"/>
      <c r="DL232" s="58"/>
      <c r="DM232" s="58"/>
      <c r="DN232" s="58"/>
      <c r="DO232" s="58"/>
      <c r="DP232" s="58"/>
      <c r="DQ232" s="58"/>
      <c r="DR232" s="58"/>
      <c r="DS232" s="58"/>
      <c r="DT232" s="58"/>
      <c r="DU232" s="58"/>
      <c r="DV232" s="58"/>
      <c r="DW232" s="58"/>
      <c r="DX232" s="58"/>
      <c r="DY232" s="58"/>
      <c r="DZ232" s="58"/>
      <c r="EA232" s="58"/>
      <c r="EB232" s="58"/>
      <c r="EC232" s="58"/>
      <c r="ED232" s="58"/>
      <c r="EE232" s="58"/>
      <c r="EF232" s="58"/>
      <c r="EG232" s="58"/>
      <c r="EH232" s="58"/>
      <c r="EI232" s="58"/>
      <c r="EJ232" s="58"/>
      <c r="EK232" s="58"/>
      <c r="EL232" s="58"/>
      <c r="EM232" s="58"/>
      <c r="EN232" s="58"/>
    </row>
    <row r="233" spans="1:144" outlineLevel="1" x14ac:dyDescent="0.2">
      <c r="A233" s="16">
        <v>42</v>
      </c>
      <c r="B233" s="16">
        <v>0</v>
      </c>
      <c r="C233" s="1">
        <v>4.2953044167442247E-4</v>
      </c>
      <c r="D233" s="1">
        <f t="shared" si="13"/>
        <v>-4.2953044167442247E-4</v>
      </c>
      <c r="E233" s="1">
        <f t="shared" si="14"/>
        <v>8.5924543259728342E-4</v>
      </c>
      <c r="F233" s="1">
        <f t="shared" si="15"/>
        <v>-2.931288850654748E-2</v>
      </c>
      <c r="G233" s="1">
        <f t="shared" si="16"/>
        <v>-2.0729568672686396E-2</v>
      </c>
      <c r="H233" s="1">
        <v>1.3927519762788549E-3</v>
      </c>
      <c r="I233" s="1">
        <f t="shared" si="17"/>
        <v>5.9932114536838137E-7</v>
      </c>
      <c r="J233" s="1">
        <f t="shared" si="18"/>
        <v>-2.0744019342957373E-2</v>
      </c>
      <c r="AQ233" s="58"/>
      <c r="AR233" s="58"/>
      <c r="AS233" s="58"/>
      <c r="AT233" s="58"/>
      <c r="AU233" s="58"/>
      <c r="AV233" s="58"/>
      <c r="AW233" s="58"/>
      <c r="AX233" s="71"/>
      <c r="AY233" s="58"/>
      <c r="AZ233" s="58"/>
      <c r="BA233" s="58"/>
      <c r="BB233" s="58">
        <f t="shared" si="19"/>
        <v>1</v>
      </c>
      <c r="BC233" s="58">
        <f t="shared" si="20"/>
        <v>4.2953044167442247E-4</v>
      </c>
      <c r="BD233" s="58" t="e">
        <f t="shared" si="21"/>
        <v>#N/A</v>
      </c>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c r="CJ233" s="58"/>
      <c r="CK233" s="58"/>
      <c r="CL233" s="58"/>
      <c r="CM233" s="58"/>
      <c r="CN233" s="58"/>
      <c r="CO233" s="58"/>
      <c r="CP233" s="58"/>
      <c r="CQ233" s="58"/>
      <c r="CR233" s="58"/>
      <c r="CS233" s="58"/>
      <c r="CT233" s="58"/>
      <c r="CU233" s="58"/>
      <c r="CV233" s="58"/>
      <c r="CW233" s="58"/>
      <c r="CX233" s="58"/>
      <c r="CY233" s="58"/>
      <c r="CZ233" s="58"/>
      <c r="DA233" s="58"/>
      <c r="DB233" s="58"/>
      <c r="DC233" s="58"/>
      <c r="DD233" s="58"/>
      <c r="DE233" s="58"/>
      <c r="DF233" s="58"/>
      <c r="DG233" s="58"/>
      <c r="DH233" s="58"/>
      <c r="DI233" s="58"/>
      <c r="DJ233" s="58"/>
      <c r="DK233" s="58"/>
      <c r="DL233" s="58"/>
      <c r="DM233" s="58"/>
      <c r="DN233" s="58"/>
      <c r="DO233" s="58"/>
      <c r="DP233" s="58"/>
      <c r="DQ233" s="58"/>
      <c r="DR233" s="58"/>
      <c r="DS233" s="58"/>
      <c r="DT233" s="58"/>
      <c r="DU233" s="58"/>
      <c r="DV233" s="58"/>
      <c r="DW233" s="58"/>
      <c r="DX233" s="58"/>
      <c r="DY233" s="58"/>
      <c r="DZ233" s="58"/>
      <c r="EA233" s="58"/>
      <c r="EB233" s="58"/>
      <c r="EC233" s="58"/>
      <c r="ED233" s="58"/>
      <c r="EE233" s="58"/>
      <c r="EF233" s="58"/>
      <c r="EG233" s="58"/>
      <c r="EH233" s="58"/>
      <c r="EI233" s="58"/>
      <c r="EJ233" s="58"/>
      <c r="EK233" s="58"/>
      <c r="EL233" s="58"/>
      <c r="EM233" s="58"/>
      <c r="EN233" s="58"/>
    </row>
    <row r="234" spans="1:144" outlineLevel="1" x14ac:dyDescent="0.2">
      <c r="A234" s="16">
        <v>43</v>
      </c>
      <c r="B234" s="16">
        <v>0</v>
      </c>
      <c r="C234" s="1">
        <v>8.4094018253869898E-4</v>
      </c>
      <c r="D234" s="1">
        <f t="shared" si="13"/>
        <v>-8.4094018253869898E-4</v>
      </c>
      <c r="E234" s="1">
        <f t="shared" si="14"/>
        <v>1.6825879421822898E-3</v>
      </c>
      <c r="F234" s="1">
        <f t="shared" si="15"/>
        <v>-4.1019360577443056E-2</v>
      </c>
      <c r="G234" s="1">
        <f t="shared" si="16"/>
        <v>-2.9011169540820638E-2</v>
      </c>
      <c r="H234" s="1">
        <v>2.956688944143407E-3</v>
      </c>
      <c r="I234" s="1">
        <f t="shared" si="17"/>
        <v>2.4958707260344014E-6</v>
      </c>
      <c r="J234" s="1">
        <f t="shared" si="18"/>
        <v>-2.9054153383849847E-2</v>
      </c>
      <c r="AQ234" s="58"/>
      <c r="AR234" s="58"/>
      <c r="AS234" s="58"/>
      <c r="AT234" s="58"/>
      <c r="AU234" s="58"/>
      <c r="AV234" s="58"/>
      <c r="AW234" s="58"/>
      <c r="AX234" s="71"/>
      <c r="AY234" s="58"/>
      <c r="AZ234" s="58"/>
      <c r="BA234" s="58"/>
      <c r="BB234" s="58">
        <f t="shared" si="19"/>
        <v>1</v>
      </c>
      <c r="BC234" s="58">
        <f t="shared" si="20"/>
        <v>8.4094018253869898E-4</v>
      </c>
      <c r="BD234" s="58" t="e">
        <f t="shared" si="21"/>
        <v>#N/A</v>
      </c>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c r="CB234" s="58"/>
      <c r="CC234" s="58"/>
      <c r="CD234" s="58"/>
      <c r="CE234" s="58"/>
      <c r="CF234" s="58"/>
      <c r="CG234" s="58"/>
      <c r="CH234" s="58"/>
      <c r="CI234" s="58"/>
      <c r="CJ234" s="58"/>
      <c r="CK234" s="58"/>
      <c r="CL234" s="58"/>
      <c r="CM234" s="58"/>
      <c r="CN234" s="58"/>
      <c r="CO234" s="58"/>
      <c r="CP234" s="58"/>
      <c r="CQ234" s="58"/>
      <c r="CR234" s="58"/>
      <c r="CS234" s="58"/>
      <c r="CT234" s="58"/>
      <c r="CU234" s="58"/>
      <c r="CV234" s="58"/>
      <c r="CW234" s="58"/>
      <c r="CX234" s="58"/>
      <c r="CY234" s="58"/>
      <c r="CZ234" s="58"/>
      <c r="DA234" s="58"/>
      <c r="DB234" s="58"/>
      <c r="DC234" s="58"/>
      <c r="DD234" s="58"/>
      <c r="DE234" s="58"/>
      <c r="DF234" s="58"/>
      <c r="DG234" s="58"/>
      <c r="DH234" s="58"/>
      <c r="DI234" s="58"/>
      <c r="DJ234" s="58"/>
      <c r="DK234" s="58"/>
      <c r="DL234" s="58"/>
      <c r="DM234" s="58"/>
      <c r="DN234" s="58"/>
      <c r="DO234" s="58"/>
      <c r="DP234" s="58"/>
      <c r="DQ234" s="58"/>
      <c r="DR234" s="58"/>
      <c r="DS234" s="58"/>
      <c r="DT234" s="58"/>
      <c r="DU234" s="58"/>
      <c r="DV234" s="58"/>
      <c r="DW234" s="58"/>
      <c r="DX234" s="58"/>
      <c r="DY234" s="58"/>
      <c r="DZ234" s="58"/>
      <c r="EA234" s="58"/>
      <c r="EB234" s="58"/>
      <c r="EC234" s="58"/>
      <c r="ED234" s="58"/>
      <c r="EE234" s="58"/>
      <c r="EF234" s="58"/>
      <c r="EG234" s="58"/>
      <c r="EH234" s="58"/>
      <c r="EI234" s="58"/>
      <c r="EJ234" s="58"/>
      <c r="EK234" s="58"/>
      <c r="EL234" s="58"/>
      <c r="EM234" s="58"/>
      <c r="EN234" s="58"/>
    </row>
    <row r="235" spans="1:144" outlineLevel="1" x14ac:dyDescent="0.2">
      <c r="A235" s="16">
        <v>44</v>
      </c>
      <c r="B235" s="16">
        <v>1</v>
      </c>
      <c r="C235" s="1">
        <v>0.23402804483884462</v>
      </c>
      <c r="D235" s="1">
        <f t="shared" si="13"/>
        <v>0.76597195516115535</v>
      </c>
      <c r="E235" s="1">
        <f t="shared" si="14"/>
        <v>2.9046286421343792</v>
      </c>
      <c r="F235" s="1">
        <f t="shared" si="15"/>
        <v>1.7042971108742686</v>
      </c>
      <c r="G235" s="1">
        <f t="shared" si="16"/>
        <v>1.8091412759956178</v>
      </c>
      <c r="H235" s="1">
        <v>0.17294659716979105</v>
      </c>
      <c r="I235" s="1">
        <f t="shared" si="17"/>
        <v>0.68442116808291664</v>
      </c>
      <c r="J235" s="1">
        <f t="shared" si="18"/>
        <v>1.9893248413956852</v>
      </c>
      <c r="AQ235" s="58"/>
      <c r="AR235" s="58"/>
      <c r="AS235" s="58"/>
      <c r="AT235" s="58"/>
      <c r="AU235" s="58"/>
      <c r="AV235" s="58"/>
      <c r="AW235" s="58"/>
      <c r="AX235" s="71"/>
      <c r="AY235" s="58"/>
      <c r="AZ235" s="58"/>
      <c r="BA235" s="58"/>
      <c r="BB235" s="58">
        <f t="shared" si="19"/>
        <v>0</v>
      </c>
      <c r="BC235" s="58" t="e">
        <f t="shared" si="20"/>
        <v>#N/A</v>
      </c>
      <c r="BD235" s="58">
        <f t="shared" si="21"/>
        <v>0.23402804483884462</v>
      </c>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58"/>
      <c r="CM235" s="58"/>
      <c r="CN235" s="58"/>
      <c r="CO235" s="58"/>
      <c r="CP235" s="58"/>
      <c r="CQ235" s="58"/>
      <c r="CR235" s="58"/>
      <c r="CS235" s="58"/>
      <c r="CT235" s="58"/>
      <c r="CU235" s="58"/>
      <c r="CV235" s="58"/>
      <c r="CW235" s="58"/>
      <c r="CX235" s="58"/>
      <c r="CY235" s="58"/>
      <c r="CZ235" s="58"/>
      <c r="DA235" s="58"/>
      <c r="DB235" s="58"/>
      <c r="DC235" s="58"/>
      <c r="DD235" s="58"/>
      <c r="DE235" s="58"/>
      <c r="DF235" s="58"/>
      <c r="DG235" s="58"/>
      <c r="DH235" s="58"/>
      <c r="DI235" s="58"/>
      <c r="DJ235" s="58"/>
      <c r="DK235" s="58"/>
      <c r="DL235" s="58"/>
      <c r="DM235" s="58"/>
      <c r="DN235" s="58"/>
      <c r="DO235" s="58"/>
      <c r="DP235" s="58"/>
      <c r="DQ235" s="58"/>
      <c r="DR235" s="58"/>
      <c r="DS235" s="58"/>
      <c r="DT235" s="58"/>
      <c r="DU235" s="58"/>
      <c r="DV235" s="58"/>
      <c r="DW235" s="58"/>
      <c r="DX235" s="58"/>
      <c r="DY235" s="58"/>
      <c r="DZ235" s="58"/>
      <c r="EA235" s="58"/>
      <c r="EB235" s="58"/>
      <c r="EC235" s="58"/>
      <c r="ED235" s="58"/>
      <c r="EE235" s="58"/>
      <c r="EF235" s="58"/>
      <c r="EG235" s="58"/>
      <c r="EH235" s="58"/>
      <c r="EI235" s="58"/>
      <c r="EJ235" s="58"/>
      <c r="EK235" s="58"/>
      <c r="EL235" s="58"/>
      <c r="EM235" s="58"/>
      <c r="EN235" s="58"/>
    </row>
    <row r="236" spans="1:144" outlineLevel="1" x14ac:dyDescent="0.2">
      <c r="A236" s="16">
        <v>45</v>
      </c>
      <c r="B236" s="16">
        <v>0</v>
      </c>
      <c r="C236" s="1">
        <v>2.1632942292773487E-4</v>
      </c>
      <c r="D236" s="1">
        <f t="shared" si="13"/>
        <v>-2.1632942292773487E-4</v>
      </c>
      <c r="E236" s="1">
        <f t="shared" si="14"/>
        <v>4.3270565102515189E-4</v>
      </c>
      <c r="F236" s="1">
        <f t="shared" si="15"/>
        <v>-2.0801578089778474E-2</v>
      </c>
      <c r="G236" s="1">
        <f t="shared" si="16"/>
        <v>-1.470973254253879E-2</v>
      </c>
      <c r="H236" s="1">
        <v>7.3514775147461172E-4</v>
      </c>
      <c r="I236" s="1">
        <f t="shared" si="17"/>
        <v>1.5918552492065692E-7</v>
      </c>
      <c r="J236" s="1">
        <f t="shared" si="18"/>
        <v>-1.4715142438928184E-2</v>
      </c>
      <c r="AQ236" s="58"/>
      <c r="AR236" s="58"/>
      <c r="AS236" s="58"/>
      <c r="AT236" s="58"/>
      <c r="AU236" s="58"/>
      <c r="AV236" s="58"/>
      <c r="AW236" s="58"/>
      <c r="AX236" s="71"/>
      <c r="AY236" s="58"/>
      <c r="AZ236" s="58"/>
      <c r="BA236" s="58"/>
      <c r="BB236" s="58">
        <f t="shared" si="19"/>
        <v>1</v>
      </c>
      <c r="BC236" s="58">
        <f t="shared" si="20"/>
        <v>2.1632942292773487E-4</v>
      </c>
      <c r="BD236" s="58" t="e">
        <f t="shared" si="21"/>
        <v>#N/A</v>
      </c>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c r="CB236" s="58"/>
      <c r="CC236" s="58"/>
      <c r="CD236" s="58"/>
      <c r="CE236" s="58"/>
      <c r="CF236" s="58"/>
      <c r="CG236" s="58"/>
      <c r="CH236" s="58"/>
      <c r="CI236" s="58"/>
      <c r="CJ236" s="58"/>
      <c r="CK236" s="58"/>
      <c r="CL236" s="58"/>
      <c r="CM236" s="58"/>
      <c r="CN236" s="58"/>
      <c r="CO236" s="58"/>
      <c r="CP236" s="58"/>
      <c r="CQ236" s="58"/>
      <c r="CR236" s="58"/>
      <c r="CS236" s="58"/>
      <c r="CT236" s="58"/>
      <c r="CU236" s="58"/>
      <c r="CV236" s="58"/>
      <c r="CW236" s="58"/>
      <c r="CX236" s="58"/>
      <c r="CY236" s="58"/>
      <c r="CZ236" s="58"/>
      <c r="DA236" s="58"/>
      <c r="DB236" s="58"/>
      <c r="DC236" s="58"/>
      <c r="DD236" s="58"/>
      <c r="DE236" s="58"/>
      <c r="DF236" s="58"/>
      <c r="DG236" s="58"/>
      <c r="DH236" s="58"/>
      <c r="DI236" s="58"/>
      <c r="DJ236" s="58"/>
      <c r="DK236" s="58"/>
      <c r="DL236" s="58"/>
      <c r="DM236" s="58"/>
      <c r="DN236" s="58"/>
      <c r="DO236" s="58"/>
      <c r="DP236" s="58"/>
      <c r="DQ236" s="58"/>
      <c r="DR236" s="58"/>
      <c r="DS236" s="58"/>
      <c r="DT236" s="58"/>
      <c r="DU236" s="58"/>
      <c r="DV236" s="58"/>
      <c r="DW236" s="58"/>
      <c r="DX236" s="58"/>
      <c r="DY236" s="58"/>
      <c r="DZ236" s="58"/>
      <c r="EA236" s="58"/>
      <c r="EB236" s="58"/>
      <c r="EC236" s="58"/>
      <c r="ED236" s="58"/>
      <c r="EE236" s="58"/>
      <c r="EF236" s="58"/>
      <c r="EG236" s="58"/>
      <c r="EH236" s="58"/>
      <c r="EI236" s="58"/>
      <c r="EJ236" s="58"/>
      <c r="EK236" s="58"/>
      <c r="EL236" s="58"/>
      <c r="EM236" s="58"/>
      <c r="EN236" s="58"/>
    </row>
    <row r="237" spans="1:144" outlineLevel="1" x14ac:dyDescent="0.2">
      <c r="A237" s="16">
        <v>46</v>
      </c>
      <c r="B237" s="16">
        <v>0</v>
      </c>
      <c r="C237" s="1">
        <v>1.682972396330383E-5</v>
      </c>
      <c r="D237" s="1">
        <f t="shared" si="13"/>
        <v>-1.682972396330383E-5</v>
      </c>
      <c r="E237" s="1">
        <f t="shared" si="14"/>
        <v>3.3659731169328612E-5</v>
      </c>
      <c r="F237" s="1">
        <f t="shared" si="15"/>
        <v>-5.8017007135260446E-3</v>
      </c>
      <c r="G237" s="1">
        <f t="shared" si="16"/>
        <v>-4.1024391778159775E-3</v>
      </c>
      <c r="H237" s="1">
        <v>8.7760809277256035E-5</v>
      </c>
      <c r="I237" s="1">
        <f t="shared" si="17"/>
        <v>1.4771446881012465E-9</v>
      </c>
      <c r="J237" s="1">
        <f t="shared" si="18"/>
        <v>-4.1026192063567798E-3</v>
      </c>
      <c r="AQ237" s="58"/>
      <c r="AR237" s="58"/>
      <c r="AS237" s="58"/>
      <c r="AT237" s="58"/>
      <c r="AU237" s="58"/>
      <c r="AV237" s="58"/>
      <c r="AW237" s="58"/>
      <c r="AX237" s="71"/>
      <c r="AY237" s="58"/>
      <c r="AZ237" s="58"/>
      <c r="BA237" s="58"/>
      <c r="BB237" s="58">
        <f t="shared" si="19"/>
        <v>1</v>
      </c>
      <c r="BC237" s="58">
        <f t="shared" si="20"/>
        <v>1.682972396330383E-5</v>
      </c>
      <c r="BD237" s="58" t="e">
        <f t="shared" si="21"/>
        <v>#N/A</v>
      </c>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c r="CB237" s="58"/>
      <c r="CC237" s="58"/>
      <c r="CD237" s="58"/>
      <c r="CE237" s="58"/>
      <c r="CF237" s="58"/>
      <c r="CG237" s="58"/>
      <c r="CH237" s="58"/>
      <c r="CI237" s="58"/>
      <c r="CJ237" s="58"/>
      <c r="CK237" s="58"/>
      <c r="CL237" s="58"/>
      <c r="CM237" s="58"/>
      <c r="CN237" s="58"/>
      <c r="CO237" s="58"/>
      <c r="CP237" s="58"/>
      <c r="CQ237" s="58"/>
      <c r="CR237" s="58"/>
      <c r="CS237" s="58"/>
      <c r="CT237" s="58"/>
      <c r="CU237" s="58"/>
      <c r="CV237" s="58"/>
      <c r="CW237" s="58"/>
      <c r="CX237" s="58"/>
      <c r="CY237" s="58"/>
      <c r="CZ237" s="58"/>
      <c r="DA237" s="58"/>
      <c r="DB237" s="58"/>
      <c r="DC237" s="58"/>
      <c r="DD237" s="58"/>
      <c r="DE237" s="58"/>
      <c r="DF237" s="58"/>
      <c r="DG237" s="58"/>
      <c r="DH237" s="58"/>
      <c r="DI237" s="58"/>
      <c r="DJ237" s="58"/>
      <c r="DK237" s="58"/>
      <c r="DL237" s="58"/>
      <c r="DM237" s="58"/>
      <c r="DN237" s="58"/>
      <c r="DO237" s="58"/>
      <c r="DP237" s="58"/>
      <c r="DQ237" s="58"/>
      <c r="DR237" s="58"/>
      <c r="DS237" s="58"/>
      <c r="DT237" s="58"/>
      <c r="DU237" s="58"/>
      <c r="DV237" s="58"/>
      <c r="DW237" s="58"/>
      <c r="DX237" s="58"/>
      <c r="DY237" s="58"/>
      <c r="DZ237" s="58"/>
      <c r="EA237" s="58"/>
      <c r="EB237" s="58"/>
      <c r="EC237" s="58"/>
      <c r="ED237" s="58"/>
      <c r="EE237" s="58"/>
      <c r="EF237" s="58"/>
      <c r="EG237" s="58"/>
      <c r="EH237" s="58"/>
      <c r="EI237" s="58"/>
      <c r="EJ237" s="58"/>
      <c r="EK237" s="58"/>
      <c r="EL237" s="58"/>
      <c r="EM237" s="58"/>
      <c r="EN237" s="58"/>
    </row>
    <row r="238" spans="1:144" outlineLevel="1" x14ac:dyDescent="0.2">
      <c r="A238" s="16">
        <v>47</v>
      </c>
      <c r="B238" s="16">
        <v>0</v>
      </c>
      <c r="C238" s="1">
        <v>7.9378311938950715E-5</v>
      </c>
      <c r="D238" s="1">
        <f t="shared" si="13"/>
        <v>-7.9378311938950715E-5</v>
      </c>
      <c r="E238" s="1">
        <f t="shared" si="14"/>
        <v>1.5876292512775675E-4</v>
      </c>
      <c r="F238" s="1">
        <f t="shared" si="15"/>
        <v>-1.2600116075963615E-2</v>
      </c>
      <c r="G238" s="1">
        <f t="shared" si="16"/>
        <v>-8.9098043387917797E-3</v>
      </c>
      <c r="H238" s="1">
        <v>3.4890363196791682E-4</v>
      </c>
      <c r="I238" s="1">
        <f t="shared" si="17"/>
        <v>2.770724708125966E-8</v>
      </c>
      <c r="J238" s="1">
        <f t="shared" si="18"/>
        <v>-8.9113590771909799E-3</v>
      </c>
      <c r="AQ238" s="58"/>
      <c r="AR238" s="58"/>
      <c r="AS238" s="58"/>
      <c r="AT238" s="58"/>
      <c r="AU238" s="58"/>
      <c r="AV238" s="58"/>
      <c r="AW238" s="58"/>
      <c r="AX238" s="71"/>
      <c r="AY238" s="58"/>
      <c r="AZ238" s="58"/>
      <c r="BA238" s="58"/>
      <c r="BB238" s="58">
        <f t="shared" si="19"/>
        <v>1</v>
      </c>
      <c r="BC238" s="58">
        <f t="shared" si="20"/>
        <v>7.9378311938950715E-5</v>
      </c>
      <c r="BD238" s="58" t="e">
        <f t="shared" si="21"/>
        <v>#N/A</v>
      </c>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c r="CB238" s="58"/>
      <c r="CC238" s="58"/>
      <c r="CD238" s="58"/>
      <c r="CE238" s="58"/>
      <c r="CF238" s="58"/>
      <c r="CG238" s="58"/>
      <c r="CH238" s="58"/>
      <c r="CI238" s="58"/>
      <c r="CJ238" s="58"/>
      <c r="CK238" s="58"/>
      <c r="CL238" s="58"/>
      <c r="CM238" s="58"/>
      <c r="CN238" s="58"/>
      <c r="CO238" s="58"/>
      <c r="CP238" s="58"/>
      <c r="CQ238" s="58"/>
      <c r="CR238" s="58"/>
      <c r="CS238" s="58"/>
      <c r="CT238" s="58"/>
      <c r="CU238" s="58"/>
      <c r="CV238" s="58"/>
      <c r="CW238" s="58"/>
      <c r="CX238" s="58"/>
      <c r="CY238" s="58"/>
      <c r="CZ238" s="58"/>
      <c r="DA238" s="58"/>
      <c r="DB238" s="58"/>
      <c r="DC238" s="58"/>
      <c r="DD238" s="58"/>
      <c r="DE238" s="58"/>
      <c r="DF238" s="58"/>
      <c r="DG238" s="58"/>
      <c r="DH238" s="58"/>
      <c r="DI238" s="58"/>
      <c r="DJ238" s="58"/>
      <c r="DK238" s="58"/>
      <c r="DL238" s="58"/>
      <c r="DM238" s="58"/>
      <c r="DN238" s="58"/>
      <c r="DO238" s="58"/>
      <c r="DP238" s="58"/>
      <c r="DQ238" s="58"/>
      <c r="DR238" s="58"/>
      <c r="DS238" s="58"/>
      <c r="DT238" s="58"/>
      <c r="DU238" s="58"/>
      <c r="DV238" s="58"/>
      <c r="DW238" s="58"/>
      <c r="DX238" s="58"/>
      <c r="DY238" s="58"/>
      <c r="DZ238" s="58"/>
      <c r="EA238" s="58"/>
      <c r="EB238" s="58"/>
      <c r="EC238" s="58"/>
      <c r="ED238" s="58"/>
      <c r="EE238" s="58"/>
      <c r="EF238" s="58"/>
      <c r="EG238" s="58"/>
      <c r="EH238" s="58"/>
      <c r="EI238" s="58"/>
      <c r="EJ238" s="58"/>
      <c r="EK238" s="58"/>
      <c r="EL238" s="58"/>
      <c r="EM238" s="58"/>
      <c r="EN238" s="58"/>
    </row>
    <row r="239" spans="1:144" outlineLevel="1" x14ac:dyDescent="0.2">
      <c r="A239" s="16">
        <v>48</v>
      </c>
      <c r="B239" s="16">
        <v>0</v>
      </c>
      <c r="C239" s="1">
        <v>0.1961743211398197</v>
      </c>
      <c r="D239" s="1">
        <f t="shared" si="13"/>
        <v>-0.1961743211398197</v>
      </c>
      <c r="E239" s="1">
        <f t="shared" si="14"/>
        <v>0.43674570129906393</v>
      </c>
      <c r="F239" s="1">
        <f t="shared" si="15"/>
        <v>-0.66086738556162983</v>
      </c>
      <c r="G239" s="1">
        <f t="shared" si="16"/>
        <v>-0.49401500616475857</v>
      </c>
      <c r="H239" s="1">
        <v>0.14176495931479466</v>
      </c>
      <c r="I239" s="1">
        <f t="shared" si="17"/>
        <v>4.031279757093402E-2</v>
      </c>
      <c r="J239" s="1">
        <f t="shared" si="18"/>
        <v>-0.53325755867769986</v>
      </c>
      <c r="AQ239" s="58"/>
      <c r="AR239" s="58"/>
      <c r="AS239" s="58"/>
      <c r="AT239" s="58"/>
      <c r="AU239" s="58"/>
      <c r="AV239" s="58"/>
      <c r="AW239" s="58"/>
      <c r="AX239" s="71"/>
      <c r="AY239" s="58"/>
      <c r="AZ239" s="58"/>
      <c r="BA239" s="58"/>
      <c r="BB239" s="58">
        <f t="shared" si="19"/>
        <v>1</v>
      </c>
      <c r="BC239" s="58">
        <f t="shared" si="20"/>
        <v>0.1961743211398197</v>
      </c>
      <c r="BD239" s="58" t="e">
        <f t="shared" si="21"/>
        <v>#N/A</v>
      </c>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c r="CF239" s="58"/>
      <c r="CG239" s="58"/>
      <c r="CH239" s="58"/>
      <c r="CI239" s="58"/>
      <c r="CJ239" s="58"/>
      <c r="CK239" s="58"/>
      <c r="CL239" s="58"/>
      <c r="CM239" s="58"/>
      <c r="CN239" s="58"/>
      <c r="CO239" s="58"/>
      <c r="CP239" s="58"/>
      <c r="CQ239" s="58"/>
      <c r="CR239" s="58"/>
      <c r="CS239" s="58"/>
      <c r="CT239" s="58"/>
      <c r="CU239" s="58"/>
      <c r="CV239" s="58"/>
      <c r="CW239" s="58"/>
      <c r="CX239" s="58"/>
      <c r="CY239" s="58"/>
      <c r="CZ239" s="58"/>
      <c r="DA239" s="58"/>
      <c r="DB239" s="58"/>
      <c r="DC239" s="58"/>
      <c r="DD239" s="58"/>
      <c r="DE239" s="58"/>
      <c r="DF239" s="58"/>
      <c r="DG239" s="58"/>
      <c r="DH239" s="58"/>
      <c r="DI239" s="58"/>
      <c r="DJ239" s="58"/>
      <c r="DK239" s="58"/>
      <c r="DL239" s="58"/>
      <c r="DM239" s="58"/>
      <c r="DN239" s="58"/>
      <c r="DO239" s="58"/>
      <c r="DP239" s="58"/>
      <c r="DQ239" s="58"/>
      <c r="DR239" s="58"/>
      <c r="DS239" s="58"/>
      <c r="DT239" s="58"/>
      <c r="DU239" s="58"/>
      <c r="DV239" s="58"/>
      <c r="DW239" s="58"/>
      <c r="DX239" s="58"/>
      <c r="DY239" s="58"/>
      <c r="DZ239" s="58"/>
      <c r="EA239" s="58"/>
      <c r="EB239" s="58"/>
      <c r="EC239" s="58"/>
      <c r="ED239" s="58"/>
      <c r="EE239" s="58"/>
      <c r="EF239" s="58"/>
      <c r="EG239" s="58"/>
      <c r="EH239" s="58"/>
      <c r="EI239" s="58"/>
      <c r="EJ239" s="58"/>
      <c r="EK239" s="58"/>
      <c r="EL239" s="58"/>
      <c r="EM239" s="58"/>
      <c r="EN239" s="58"/>
    </row>
    <row r="240" spans="1:144" outlineLevel="1" x14ac:dyDescent="0.2">
      <c r="A240" s="16">
        <v>49</v>
      </c>
      <c r="B240" s="16">
        <v>0</v>
      </c>
      <c r="C240" s="1">
        <v>1.077462282287147E-7</v>
      </c>
      <c r="D240" s="1">
        <f t="shared" si="13"/>
        <v>-1.077462282287147E-7</v>
      </c>
      <c r="E240" s="1">
        <f t="shared" si="14"/>
        <v>2.1549246825105057E-7</v>
      </c>
      <c r="F240" s="1">
        <f t="shared" si="15"/>
        <v>-4.6421166320015117E-4</v>
      </c>
      <c r="G240" s="1">
        <f t="shared" si="16"/>
        <v>-3.2824722365614253E-4</v>
      </c>
      <c r="H240" s="1">
        <v>1.2777795320721549E-6</v>
      </c>
      <c r="I240" s="1">
        <f t="shared" si="17"/>
        <v>1.3767611584241282E-13</v>
      </c>
      <c r="J240" s="1">
        <f t="shared" si="18"/>
        <v>-3.2824743337013545E-4</v>
      </c>
      <c r="AQ240" s="58"/>
      <c r="AR240" s="58"/>
      <c r="AS240" s="58"/>
      <c r="AT240" s="58"/>
      <c r="AU240" s="58"/>
      <c r="AV240" s="58"/>
      <c r="AW240" s="58"/>
      <c r="AX240" s="71"/>
      <c r="AY240" s="58"/>
      <c r="AZ240" s="58"/>
      <c r="BA240" s="58"/>
      <c r="BB240" s="58">
        <f t="shared" si="19"/>
        <v>1</v>
      </c>
      <c r="BC240" s="58">
        <f t="shared" si="20"/>
        <v>1.077462282287147E-7</v>
      </c>
      <c r="BD240" s="58" t="e">
        <f t="shared" si="21"/>
        <v>#N/A</v>
      </c>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58"/>
      <c r="DD240" s="58"/>
      <c r="DE240" s="58"/>
      <c r="DF240" s="58"/>
      <c r="DG240" s="58"/>
      <c r="DH240" s="58"/>
      <c r="DI240" s="58"/>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c r="EF240" s="58"/>
      <c r="EG240" s="58"/>
      <c r="EH240" s="58"/>
      <c r="EI240" s="58"/>
      <c r="EJ240" s="58"/>
      <c r="EK240" s="58"/>
      <c r="EL240" s="58"/>
      <c r="EM240" s="58"/>
      <c r="EN240" s="58"/>
    </row>
    <row r="241" spans="1:144" outlineLevel="1" x14ac:dyDescent="0.2">
      <c r="A241" s="16">
        <v>50</v>
      </c>
      <c r="B241" s="16">
        <v>0</v>
      </c>
      <c r="C241" s="1">
        <v>1.4991694423823728E-3</v>
      </c>
      <c r="D241" s="1">
        <f t="shared" si="13"/>
        <v>-1.4991694423823728E-3</v>
      </c>
      <c r="E241" s="1">
        <f t="shared" si="14"/>
        <v>3.0005886425747974E-3</v>
      </c>
      <c r="F241" s="1">
        <f t="shared" si="15"/>
        <v>-5.4777629033893001E-2</v>
      </c>
      <c r="G241" s="1">
        <f t="shared" si="16"/>
        <v>-3.8748165451477398E-2</v>
      </c>
      <c r="H241" s="1">
        <v>4.591534503748401E-3</v>
      </c>
      <c r="I241" s="1">
        <f t="shared" si="17"/>
        <v>6.9256224653020755E-6</v>
      </c>
      <c r="J241" s="1">
        <f t="shared" si="18"/>
        <v>-3.8837429733703653E-2</v>
      </c>
      <c r="AQ241" s="58"/>
      <c r="AR241" s="58"/>
      <c r="AS241" s="58"/>
      <c r="AT241" s="58"/>
      <c r="AU241" s="58"/>
      <c r="AV241" s="58"/>
      <c r="AW241" s="58"/>
      <c r="AX241" s="71"/>
      <c r="AY241" s="58"/>
      <c r="AZ241" s="58"/>
      <c r="BA241" s="58"/>
      <c r="BB241" s="58">
        <f t="shared" si="19"/>
        <v>1</v>
      </c>
      <c r="BC241" s="58">
        <f t="shared" si="20"/>
        <v>1.4991694423823728E-3</v>
      </c>
      <c r="BD241" s="58" t="e">
        <f t="shared" si="21"/>
        <v>#N/A</v>
      </c>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c r="CB241" s="58"/>
      <c r="CC241" s="58"/>
      <c r="CD241" s="58"/>
      <c r="CE241" s="58"/>
      <c r="CF241" s="58"/>
      <c r="CG241" s="58"/>
      <c r="CH241" s="58"/>
      <c r="CI241" s="58"/>
      <c r="CJ241" s="58"/>
      <c r="CK241" s="58"/>
      <c r="CL241" s="58"/>
      <c r="CM241" s="58"/>
      <c r="CN241" s="58"/>
      <c r="CO241" s="58"/>
      <c r="CP241" s="58"/>
      <c r="CQ241" s="58"/>
      <c r="CR241" s="58"/>
      <c r="CS241" s="58"/>
      <c r="CT241" s="58"/>
      <c r="CU241" s="58"/>
      <c r="CV241" s="58"/>
      <c r="CW241" s="58"/>
      <c r="CX241" s="58"/>
      <c r="CY241" s="58"/>
      <c r="CZ241" s="58"/>
      <c r="DA241" s="58"/>
      <c r="DB241" s="58"/>
      <c r="DC241" s="58"/>
      <c r="DD241" s="58"/>
      <c r="DE241" s="58"/>
      <c r="DF241" s="58"/>
      <c r="DG241" s="58"/>
      <c r="DH241" s="58"/>
      <c r="DI241" s="58"/>
      <c r="DJ241" s="58"/>
      <c r="DK241" s="58"/>
      <c r="DL241" s="58"/>
      <c r="DM241" s="58"/>
      <c r="DN241" s="58"/>
      <c r="DO241" s="58"/>
      <c r="DP241" s="58"/>
      <c r="DQ241" s="58"/>
      <c r="DR241" s="58"/>
      <c r="DS241" s="58"/>
      <c r="DT241" s="58"/>
      <c r="DU241" s="58"/>
      <c r="DV241" s="58"/>
      <c r="DW241" s="58"/>
      <c r="DX241" s="58"/>
      <c r="DY241" s="58"/>
      <c r="DZ241" s="58"/>
      <c r="EA241" s="58"/>
      <c r="EB241" s="58"/>
      <c r="EC241" s="58"/>
      <c r="ED241" s="58"/>
      <c r="EE241" s="58"/>
      <c r="EF241" s="58"/>
      <c r="EG241" s="58"/>
      <c r="EH241" s="58"/>
      <c r="EI241" s="58"/>
      <c r="EJ241" s="58"/>
      <c r="EK241" s="58"/>
      <c r="EL241" s="58"/>
      <c r="EM241" s="58"/>
      <c r="EN241" s="58"/>
    </row>
    <row r="242" spans="1:144" outlineLevel="1" x14ac:dyDescent="0.2">
      <c r="A242" s="16">
        <v>51</v>
      </c>
      <c r="B242" s="16">
        <v>0</v>
      </c>
      <c r="C242" s="1">
        <v>6.3513562766565079E-4</v>
      </c>
      <c r="D242" s="1">
        <f t="shared" si="13"/>
        <v>-6.3513562766565079E-4</v>
      </c>
      <c r="E242" s="1">
        <f t="shared" si="14"/>
        <v>1.2706748234862365E-3</v>
      </c>
      <c r="F242" s="1">
        <f t="shared" si="15"/>
        <v>-3.5646526106848569E-2</v>
      </c>
      <c r="G242" s="1">
        <f t="shared" si="16"/>
        <v>-2.5209904428735729E-2</v>
      </c>
      <c r="H242" s="1">
        <v>1.6759719036941385E-3</v>
      </c>
      <c r="I242" s="1">
        <f t="shared" si="17"/>
        <v>1.0669341307890985E-6</v>
      </c>
      <c r="J242" s="1">
        <f t="shared" si="18"/>
        <v>-2.5231056566001719E-2</v>
      </c>
      <c r="AQ242" s="58"/>
      <c r="AR242" s="58"/>
      <c r="AS242" s="58"/>
      <c r="AT242" s="58"/>
      <c r="AU242" s="58"/>
      <c r="AV242" s="58"/>
      <c r="AW242" s="58"/>
      <c r="AX242" s="71"/>
      <c r="AY242" s="58"/>
      <c r="AZ242" s="58"/>
      <c r="BA242" s="58"/>
      <c r="BB242" s="58">
        <f t="shared" si="19"/>
        <v>1</v>
      </c>
      <c r="BC242" s="58">
        <f t="shared" si="20"/>
        <v>6.3513562766565079E-4</v>
      </c>
      <c r="BD242" s="58" t="e">
        <f t="shared" si="21"/>
        <v>#N/A</v>
      </c>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c r="CB242" s="58"/>
      <c r="CC242" s="58"/>
      <c r="CD242" s="58"/>
      <c r="CE242" s="58"/>
      <c r="CF242" s="58"/>
      <c r="CG242" s="58"/>
      <c r="CH242" s="58"/>
      <c r="CI242" s="58"/>
      <c r="CJ242" s="58"/>
      <c r="CK242" s="58"/>
      <c r="CL242" s="58"/>
      <c r="CM242" s="58"/>
      <c r="CN242" s="58"/>
      <c r="CO242" s="58"/>
      <c r="CP242" s="58"/>
      <c r="CQ242" s="58"/>
      <c r="CR242" s="58"/>
      <c r="CS242" s="58"/>
      <c r="CT242" s="58"/>
      <c r="CU242" s="58"/>
      <c r="CV242" s="58"/>
      <c r="CW242" s="58"/>
      <c r="CX242" s="58"/>
      <c r="CY242" s="58"/>
      <c r="CZ242" s="58"/>
      <c r="DA242" s="58"/>
      <c r="DB242" s="58"/>
      <c r="DC242" s="58"/>
      <c r="DD242" s="58"/>
      <c r="DE242" s="58"/>
      <c r="DF242" s="58"/>
      <c r="DG242" s="58"/>
      <c r="DH242" s="58"/>
      <c r="DI242" s="58"/>
      <c r="DJ242" s="58"/>
      <c r="DK242" s="58"/>
      <c r="DL242" s="58"/>
      <c r="DM242" s="58"/>
      <c r="DN242" s="58"/>
      <c r="DO242" s="58"/>
      <c r="DP242" s="58"/>
      <c r="DQ242" s="58"/>
      <c r="DR242" s="58"/>
      <c r="DS242" s="58"/>
      <c r="DT242" s="58"/>
      <c r="DU242" s="58"/>
      <c r="DV242" s="58"/>
      <c r="DW242" s="58"/>
      <c r="DX242" s="58"/>
      <c r="DY242" s="58"/>
      <c r="DZ242" s="58"/>
      <c r="EA242" s="58"/>
      <c r="EB242" s="58"/>
      <c r="EC242" s="58"/>
      <c r="ED242" s="58"/>
      <c r="EE242" s="58"/>
      <c r="EF242" s="58"/>
      <c r="EG242" s="58"/>
      <c r="EH242" s="58"/>
      <c r="EI242" s="58"/>
      <c r="EJ242" s="58"/>
      <c r="EK242" s="58"/>
      <c r="EL242" s="58"/>
      <c r="EM242" s="58"/>
      <c r="EN242" s="58"/>
    </row>
    <row r="243" spans="1:144" outlineLevel="1" x14ac:dyDescent="0.2">
      <c r="A243" s="16">
        <v>52</v>
      </c>
      <c r="B243" s="16">
        <v>0</v>
      </c>
      <c r="C243" s="1">
        <v>7.0896530268361E-6</v>
      </c>
      <c r="D243" s="1">
        <f t="shared" si="13"/>
        <v>-7.0896530268361E-6</v>
      </c>
      <c r="E243" s="1">
        <f t="shared" si="14"/>
        <v>1.4179356317227948E-5</v>
      </c>
      <c r="F243" s="1">
        <f t="shared" si="15"/>
        <v>-3.7655486077367195E-3</v>
      </c>
      <c r="G243" s="1">
        <f t="shared" si="16"/>
        <v>-2.6626496747361437E-3</v>
      </c>
      <c r="H243" s="1">
        <v>4.4553709407922561E-5</v>
      </c>
      <c r="I243" s="1">
        <f t="shared" si="17"/>
        <v>3.158866541098415E-10</v>
      </c>
      <c r="J243" s="1">
        <f t="shared" si="18"/>
        <v>-2.6627089921781918E-3</v>
      </c>
      <c r="AQ243" s="58"/>
      <c r="AR243" s="58"/>
      <c r="AS243" s="58"/>
      <c r="AT243" s="58"/>
      <c r="AU243" s="58"/>
      <c r="AV243" s="58"/>
      <c r="AW243" s="58"/>
      <c r="AX243" s="71"/>
      <c r="AY243" s="58"/>
      <c r="AZ243" s="58"/>
      <c r="BA243" s="58"/>
      <c r="BB243" s="58">
        <f t="shared" si="19"/>
        <v>1</v>
      </c>
      <c r="BC243" s="58">
        <f t="shared" si="20"/>
        <v>7.0896530268361E-6</v>
      </c>
      <c r="BD243" s="58" t="e">
        <f t="shared" si="21"/>
        <v>#N/A</v>
      </c>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58"/>
      <c r="CM243" s="58"/>
      <c r="CN243" s="58"/>
      <c r="CO243" s="58"/>
      <c r="CP243" s="58"/>
      <c r="CQ243" s="58"/>
      <c r="CR243" s="58"/>
      <c r="CS243" s="58"/>
      <c r="CT243" s="58"/>
      <c r="CU243" s="58"/>
      <c r="CV243" s="58"/>
      <c r="CW243" s="58"/>
      <c r="CX243" s="58"/>
      <c r="CY243" s="58"/>
      <c r="CZ243" s="58"/>
      <c r="DA243" s="58"/>
      <c r="DB243" s="58"/>
      <c r="DC243" s="58"/>
      <c r="DD243" s="58"/>
      <c r="DE243" s="58"/>
      <c r="DF243" s="58"/>
      <c r="DG243" s="58"/>
      <c r="DH243" s="58"/>
      <c r="DI243" s="58"/>
      <c r="DJ243" s="58"/>
      <c r="DK243" s="58"/>
      <c r="DL243" s="58"/>
      <c r="DM243" s="58"/>
      <c r="DN243" s="58"/>
      <c r="DO243" s="58"/>
      <c r="DP243" s="58"/>
      <c r="DQ243" s="58"/>
      <c r="DR243" s="58"/>
      <c r="DS243" s="58"/>
      <c r="DT243" s="58"/>
      <c r="DU243" s="58"/>
      <c r="DV243" s="58"/>
      <c r="DW243" s="58"/>
      <c r="DX243" s="58"/>
      <c r="DY243" s="58"/>
      <c r="DZ243" s="58"/>
      <c r="EA243" s="58"/>
      <c r="EB243" s="58"/>
      <c r="EC243" s="58"/>
      <c r="ED243" s="58"/>
      <c r="EE243" s="58"/>
      <c r="EF243" s="58"/>
      <c r="EG243" s="58"/>
      <c r="EH243" s="58"/>
      <c r="EI243" s="58"/>
      <c r="EJ243" s="58"/>
      <c r="EK243" s="58"/>
      <c r="EL243" s="58"/>
      <c r="EM243" s="58"/>
      <c r="EN243" s="58"/>
    </row>
    <row r="244" spans="1:144" outlineLevel="1" x14ac:dyDescent="0.2">
      <c r="A244" s="16">
        <v>53</v>
      </c>
      <c r="B244" s="16">
        <v>0</v>
      </c>
      <c r="C244" s="1">
        <v>1.9091047719134665E-2</v>
      </c>
      <c r="D244" s="1">
        <f t="shared" si="13"/>
        <v>-1.9091047719134665E-2</v>
      </c>
      <c r="E244" s="1">
        <f t="shared" si="14"/>
        <v>3.8551269709219599E-2</v>
      </c>
      <c r="F244" s="1">
        <f t="shared" si="15"/>
        <v>-0.19634477255384111</v>
      </c>
      <c r="G244" s="1">
        <f t="shared" si="16"/>
        <v>-0.13950845609656928</v>
      </c>
      <c r="H244" s="1">
        <v>4.358328479977009E-2</v>
      </c>
      <c r="I244" s="1">
        <f t="shared" si="17"/>
        <v>8.8689839017435561E-4</v>
      </c>
      <c r="J244" s="1">
        <f t="shared" si="18"/>
        <v>-0.14265170070007141</v>
      </c>
      <c r="AQ244" s="58"/>
      <c r="AR244" s="58"/>
      <c r="AS244" s="58"/>
      <c r="AT244" s="58"/>
      <c r="AU244" s="58"/>
      <c r="AV244" s="58"/>
      <c r="AW244" s="58"/>
      <c r="AX244" s="71"/>
      <c r="AY244" s="58"/>
      <c r="AZ244" s="58"/>
      <c r="BA244" s="58"/>
      <c r="BB244" s="58">
        <f t="shared" si="19"/>
        <v>1</v>
      </c>
      <c r="BC244" s="58">
        <f t="shared" si="20"/>
        <v>1.9091047719134665E-2</v>
      </c>
      <c r="BD244" s="58" t="e">
        <f t="shared" si="21"/>
        <v>#N/A</v>
      </c>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c r="CH244" s="58"/>
      <c r="CI244" s="58"/>
      <c r="CJ244" s="58"/>
      <c r="CK244" s="58"/>
      <c r="CL244" s="58"/>
      <c r="CM244" s="58"/>
      <c r="CN244" s="58"/>
      <c r="CO244" s="58"/>
      <c r="CP244" s="58"/>
      <c r="CQ244" s="58"/>
      <c r="CR244" s="58"/>
      <c r="CS244" s="58"/>
      <c r="CT244" s="58"/>
      <c r="CU244" s="58"/>
      <c r="CV244" s="58"/>
      <c r="CW244" s="58"/>
      <c r="CX244" s="58"/>
      <c r="CY244" s="58"/>
      <c r="CZ244" s="58"/>
      <c r="DA244" s="58"/>
      <c r="DB244" s="58"/>
      <c r="DC244" s="58"/>
      <c r="DD244" s="58"/>
      <c r="DE244" s="58"/>
      <c r="DF244" s="58"/>
      <c r="DG244" s="58"/>
      <c r="DH244" s="58"/>
      <c r="DI244" s="58"/>
      <c r="DJ244" s="58"/>
      <c r="DK244" s="58"/>
      <c r="DL244" s="58"/>
      <c r="DM244" s="58"/>
      <c r="DN244" s="58"/>
      <c r="DO244" s="58"/>
      <c r="DP244" s="58"/>
      <c r="DQ244" s="58"/>
      <c r="DR244" s="58"/>
      <c r="DS244" s="58"/>
      <c r="DT244" s="58"/>
      <c r="DU244" s="58"/>
      <c r="DV244" s="58"/>
      <c r="DW244" s="58"/>
      <c r="DX244" s="58"/>
      <c r="DY244" s="58"/>
      <c r="DZ244" s="58"/>
      <c r="EA244" s="58"/>
      <c r="EB244" s="58"/>
      <c r="EC244" s="58"/>
      <c r="ED244" s="58"/>
      <c r="EE244" s="58"/>
      <c r="EF244" s="58"/>
      <c r="EG244" s="58"/>
      <c r="EH244" s="58"/>
      <c r="EI244" s="58"/>
      <c r="EJ244" s="58"/>
      <c r="EK244" s="58"/>
      <c r="EL244" s="58"/>
      <c r="EM244" s="58"/>
      <c r="EN244" s="58"/>
    </row>
    <row r="245" spans="1:144" outlineLevel="1" x14ac:dyDescent="0.2">
      <c r="A245" s="16">
        <v>54</v>
      </c>
      <c r="B245" s="16">
        <v>0</v>
      </c>
      <c r="C245" s="1">
        <v>7.3804224512148469E-4</v>
      </c>
      <c r="D245" s="1">
        <f t="shared" si="13"/>
        <v>-7.3804224512148469E-4</v>
      </c>
      <c r="E245" s="1">
        <f t="shared" si="14"/>
        <v>1.4766294647580696E-3</v>
      </c>
      <c r="F245" s="1">
        <f t="shared" si="15"/>
        <v>-3.8426936707966583E-2</v>
      </c>
      <c r="G245" s="1">
        <f t="shared" si="16"/>
        <v>-2.7176963660245312E-2</v>
      </c>
      <c r="H245" s="1">
        <v>2.1940847660168552E-3</v>
      </c>
      <c r="I245" s="1">
        <f t="shared" si="17"/>
        <v>1.6240866450906711E-6</v>
      </c>
      <c r="J245" s="1">
        <f t="shared" si="18"/>
        <v>-2.720682709239328E-2</v>
      </c>
      <c r="AQ245" s="58"/>
      <c r="AR245" s="58"/>
      <c r="AS245" s="58"/>
      <c r="AT245" s="58"/>
      <c r="AU245" s="58"/>
      <c r="AV245" s="58"/>
      <c r="AW245" s="58"/>
      <c r="AX245" s="71"/>
      <c r="AY245" s="58"/>
      <c r="AZ245" s="58"/>
      <c r="BA245" s="58"/>
      <c r="BB245" s="58">
        <f t="shared" si="19"/>
        <v>1</v>
      </c>
      <c r="BC245" s="58">
        <f t="shared" si="20"/>
        <v>7.3804224512148469E-4</v>
      </c>
      <c r="BD245" s="58" t="e">
        <f t="shared" si="21"/>
        <v>#N/A</v>
      </c>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c r="CB245" s="58"/>
      <c r="CC245" s="58"/>
      <c r="CD245" s="58"/>
      <c r="CE245" s="58"/>
      <c r="CF245" s="58"/>
      <c r="CG245" s="58"/>
      <c r="CH245" s="58"/>
      <c r="CI245" s="58"/>
      <c r="CJ245" s="58"/>
      <c r="CK245" s="58"/>
      <c r="CL245" s="58"/>
      <c r="CM245" s="58"/>
      <c r="CN245" s="58"/>
      <c r="CO245" s="58"/>
      <c r="CP245" s="58"/>
      <c r="CQ245" s="58"/>
      <c r="CR245" s="58"/>
      <c r="CS245" s="58"/>
      <c r="CT245" s="58"/>
      <c r="CU245" s="58"/>
      <c r="CV245" s="58"/>
      <c r="CW245" s="58"/>
      <c r="CX245" s="58"/>
      <c r="CY245" s="58"/>
      <c r="CZ245" s="58"/>
      <c r="DA245" s="58"/>
      <c r="DB245" s="58"/>
      <c r="DC245" s="58"/>
      <c r="DD245" s="58"/>
      <c r="DE245" s="58"/>
      <c r="DF245" s="58"/>
      <c r="DG245" s="58"/>
      <c r="DH245" s="58"/>
      <c r="DI245" s="58"/>
      <c r="DJ245" s="58"/>
      <c r="DK245" s="58"/>
      <c r="DL245" s="58"/>
      <c r="DM245" s="58"/>
      <c r="DN245" s="58"/>
      <c r="DO245" s="58"/>
      <c r="DP245" s="58"/>
      <c r="DQ245" s="58"/>
      <c r="DR245" s="58"/>
      <c r="DS245" s="58"/>
      <c r="DT245" s="58"/>
      <c r="DU245" s="58"/>
      <c r="DV245" s="58"/>
      <c r="DW245" s="58"/>
      <c r="DX245" s="58"/>
      <c r="DY245" s="58"/>
      <c r="DZ245" s="58"/>
      <c r="EA245" s="58"/>
      <c r="EB245" s="58"/>
      <c r="EC245" s="58"/>
      <c r="ED245" s="58"/>
      <c r="EE245" s="58"/>
      <c r="EF245" s="58"/>
      <c r="EG245" s="58"/>
      <c r="EH245" s="58"/>
      <c r="EI245" s="58"/>
      <c r="EJ245" s="58"/>
      <c r="EK245" s="58"/>
      <c r="EL245" s="58"/>
      <c r="EM245" s="58"/>
      <c r="EN245" s="58"/>
    </row>
    <row r="246" spans="1:144" outlineLevel="1" x14ac:dyDescent="0.2">
      <c r="A246" s="16">
        <v>55</v>
      </c>
      <c r="B246" s="16">
        <v>0</v>
      </c>
      <c r="C246" s="1">
        <v>4.3479064433893979E-4</v>
      </c>
      <c r="D246" s="1">
        <f t="shared" si="13"/>
        <v>-4.3479064433893979E-4</v>
      </c>
      <c r="E246" s="1">
        <f t="shared" si="14"/>
        <v>8.6977038639615744E-4</v>
      </c>
      <c r="F246" s="1">
        <f t="shared" si="15"/>
        <v>-2.9491869835535308E-2</v>
      </c>
      <c r="G246" s="1">
        <f t="shared" si="16"/>
        <v>-2.0856168619216315E-2</v>
      </c>
      <c r="H246" s="1">
        <v>1.3614088920146342E-3</v>
      </c>
      <c r="I246" s="1">
        <f t="shared" si="17"/>
        <v>5.9299263144862087E-7</v>
      </c>
      <c r="J246" s="1">
        <f t="shared" si="18"/>
        <v>-2.0870380018213182E-2</v>
      </c>
      <c r="AQ246" s="58"/>
      <c r="AR246" s="58"/>
      <c r="AS246" s="58"/>
      <c r="AT246" s="58"/>
      <c r="AU246" s="58"/>
      <c r="AV246" s="58"/>
      <c r="AW246" s="58"/>
      <c r="AX246" s="71"/>
      <c r="AY246" s="58"/>
      <c r="AZ246" s="58"/>
      <c r="BA246" s="58"/>
      <c r="BB246" s="58">
        <f t="shared" si="19"/>
        <v>1</v>
      </c>
      <c r="BC246" s="58">
        <f t="shared" si="20"/>
        <v>4.3479064433893979E-4</v>
      </c>
      <c r="BD246" s="58" t="e">
        <f t="shared" si="21"/>
        <v>#N/A</v>
      </c>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c r="CH246" s="58"/>
      <c r="CI246" s="58"/>
      <c r="CJ246" s="58"/>
      <c r="CK246" s="58"/>
      <c r="CL246" s="58"/>
      <c r="CM246" s="58"/>
      <c r="CN246" s="58"/>
      <c r="CO246" s="58"/>
      <c r="CP246" s="58"/>
      <c r="CQ246" s="58"/>
      <c r="CR246" s="58"/>
      <c r="CS246" s="58"/>
      <c r="CT246" s="58"/>
      <c r="CU246" s="58"/>
      <c r="CV246" s="58"/>
      <c r="CW246" s="58"/>
      <c r="CX246" s="58"/>
      <c r="CY246" s="58"/>
      <c r="CZ246" s="58"/>
      <c r="DA246" s="58"/>
      <c r="DB246" s="58"/>
      <c r="DC246" s="58"/>
      <c r="DD246" s="58"/>
      <c r="DE246" s="58"/>
      <c r="DF246" s="58"/>
      <c r="DG246" s="58"/>
      <c r="DH246" s="58"/>
      <c r="DI246" s="58"/>
      <c r="DJ246" s="58"/>
      <c r="DK246" s="58"/>
      <c r="DL246" s="58"/>
      <c r="DM246" s="58"/>
      <c r="DN246" s="58"/>
      <c r="DO246" s="58"/>
      <c r="DP246" s="58"/>
      <c r="DQ246" s="58"/>
      <c r="DR246" s="58"/>
      <c r="DS246" s="58"/>
      <c r="DT246" s="58"/>
      <c r="DU246" s="58"/>
      <c r="DV246" s="58"/>
      <c r="DW246" s="58"/>
      <c r="DX246" s="58"/>
      <c r="DY246" s="58"/>
      <c r="DZ246" s="58"/>
      <c r="EA246" s="58"/>
      <c r="EB246" s="58"/>
      <c r="EC246" s="58"/>
      <c r="ED246" s="58"/>
      <c r="EE246" s="58"/>
      <c r="EF246" s="58"/>
      <c r="EG246" s="58"/>
      <c r="EH246" s="58"/>
      <c r="EI246" s="58"/>
      <c r="EJ246" s="58"/>
      <c r="EK246" s="58"/>
      <c r="EL246" s="58"/>
      <c r="EM246" s="58"/>
      <c r="EN246" s="58"/>
    </row>
    <row r="247" spans="1:144" outlineLevel="1" x14ac:dyDescent="0.2">
      <c r="A247" s="16">
        <v>56</v>
      </c>
      <c r="B247" s="16">
        <v>0</v>
      </c>
      <c r="C247" s="1">
        <v>5.4264210771226892E-3</v>
      </c>
      <c r="D247" s="1">
        <f t="shared" si="13"/>
        <v>-5.4264210771226892E-3</v>
      </c>
      <c r="E247" s="1">
        <f t="shared" si="14"/>
        <v>1.0882395159805608E-2</v>
      </c>
      <c r="F247" s="1">
        <f t="shared" si="15"/>
        <v>-0.10431871912464037</v>
      </c>
      <c r="G247" s="1">
        <f t="shared" si="16"/>
        <v>-7.3864929305268764E-2</v>
      </c>
      <c r="H247" s="1">
        <v>7.0764173964777662E-3</v>
      </c>
      <c r="I247" s="1">
        <f t="shared" si="17"/>
        <v>3.888429138305442E-5</v>
      </c>
      <c r="J247" s="1">
        <f t="shared" si="18"/>
        <v>-7.4127674134936983E-2</v>
      </c>
      <c r="AQ247" s="58"/>
      <c r="AR247" s="58"/>
      <c r="AS247" s="58"/>
      <c r="AT247" s="58"/>
      <c r="AU247" s="58"/>
      <c r="AV247" s="58"/>
      <c r="AW247" s="58"/>
      <c r="AX247" s="71"/>
      <c r="AY247" s="58"/>
      <c r="AZ247" s="58"/>
      <c r="BA247" s="58"/>
      <c r="BB247" s="58">
        <f t="shared" si="19"/>
        <v>1</v>
      </c>
      <c r="BC247" s="58">
        <f t="shared" si="20"/>
        <v>5.4264210771226892E-3</v>
      </c>
      <c r="BD247" s="58" t="e">
        <f t="shared" si="21"/>
        <v>#N/A</v>
      </c>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c r="CH247" s="58"/>
      <c r="CI247" s="58"/>
      <c r="CJ247" s="58"/>
      <c r="CK247" s="58"/>
      <c r="CL247" s="58"/>
      <c r="CM247" s="58"/>
      <c r="CN247" s="58"/>
      <c r="CO247" s="58"/>
      <c r="CP247" s="58"/>
      <c r="CQ247" s="58"/>
      <c r="CR247" s="58"/>
      <c r="CS247" s="58"/>
      <c r="CT247" s="58"/>
      <c r="CU247" s="58"/>
      <c r="CV247" s="58"/>
      <c r="CW247" s="58"/>
      <c r="CX247" s="58"/>
      <c r="CY247" s="58"/>
      <c r="CZ247" s="58"/>
      <c r="DA247" s="58"/>
      <c r="DB247" s="58"/>
      <c r="DC247" s="58"/>
      <c r="DD247" s="58"/>
      <c r="DE247" s="58"/>
      <c r="DF247" s="58"/>
      <c r="DG247" s="58"/>
      <c r="DH247" s="58"/>
      <c r="DI247" s="58"/>
      <c r="DJ247" s="58"/>
      <c r="DK247" s="58"/>
      <c r="DL247" s="58"/>
      <c r="DM247" s="58"/>
      <c r="DN247" s="58"/>
      <c r="DO247" s="58"/>
      <c r="DP247" s="58"/>
      <c r="DQ247" s="58"/>
      <c r="DR247" s="58"/>
      <c r="DS247" s="58"/>
      <c r="DT247" s="58"/>
      <c r="DU247" s="58"/>
      <c r="DV247" s="58"/>
      <c r="DW247" s="58"/>
      <c r="DX247" s="58"/>
      <c r="DY247" s="58"/>
      <c r="DZ247" s="58"/>
      <c r="EA247" s="58"/>
      <c r="EB247" s="58"/>
      <c r="EC247" s="58"/>
      <c r="ED247" s="58"/>
      <c r="EE247" s="58"/>
      <c r="EF247" s="58"/>
      <c r="EG247" s="58"/>
      <c r="EH247" s="58"/>
      <c r="EI247" s="58"/>
      <c r="EJ247" s="58"/>
      <c r="EK247" s="58"/>
      <c r="EL247" s="58"/>
      <c r="EM247" s="58"/>
      <c r="EN247" s="58"/>
    </row>
    <row r="248" spans="1:144" outlineLevel="1" x14ac:dyDescent="0.2">
      <c r="A248" s="16">
        <v>57</v>
      </c>
      <c r="B248" s="16">
        <v>0</v>
      </c>
      <c r="C248" s="1">
        <v>9.4879712519773865E-7</v>
      </c>
      <c r="D248" s="1">
        <f t="shared" si="13"/>
        <v>-9.4879712519773865E-7</v>
      </c>
      <c r="E248" s="1">
        <f t="shared" si="14"/>
        <v>1.8975951507421701E-6</v>
      </c>
      <c r="F248" s="1">
        <f t="shared" si="15"/>
        <v>-1.3775322684939798E-3</v>
      </c>
      <c r="G248" s="1">
        <f t="shared" si="16"/>
        <v>-9.7406263936903855E-4</v>
      </c>
      <c r="H248" s="1">
        <v>7.9434606323914255E-6</v>
      </c>
      <c r="I248" s="1">
        <f t="shared" si="17"/>
        <v>7.5367996312425824E-12</v>
      </c>
      <c r="J248" s="1">
        <f t="shared" si="18"/>
        <v>-9.7406650810620164E-4</v>
      </c>
      <c r="AQ248" s="58"/>
      <c r="AR248" s="58"/>
      <c r="AS248" s="58"/>
      <c r="AT248" s="58"/>
      <c r="AU248" s="58"/>
      <c r="AV248" s="58"/>
      <c r="AW248" s="58"/>
      <c r="AX248" s="71"/>
      <c r="AY248" s="58"/>
      <c r="AZ248" s="58"/>
      <c r="BA248" s="58"/>
      <c r="BB248" s="58">
        <f t="shared" si="19"/>
        <v>1</v>
      </c>
      <c r="BC248" s="58">
        <f t="shared" si="20"/>
        <v>9.4879712519773865E-7</v>
      </c>
      <c r="BD248" s="58" t="e">
        <f t="shared" si="21"/>
        <v>#N/A</v>
      </c>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c r="CO248" s="58"/>
      <c r="CP248" s="58"/>
      <c r="CQ248" s="58"/>
      <c r="CR248" s="58"/>
      <c r="CS248" s="58"/>
      <c r="CT248" s="58"/>
      <c r="CU248" s="58"/>
      <c r="CV248" s="58"/>
      <c r="CW248" s="58"/>
      <c r="CX248" s="58"/>
      <c r="CY248" s="58"/>
      <c r="CZ248" s="58"/>
      <c r="DA248" s="58"/>
      <c r="DB248" s="58"/>
      <c r="DC248" s="58"/>
      <c r="DD248" s="58"/>
      <c r="DE248" s="58"/>
      <c r="DF248" s="58"/>
      <c r="DG248" s="58"/>
      <c r="DH248" s="58"/>
      <c r="DI248" s="58"/>
      <c r="DJ248" s="58"/>
      <c r="DK248" s="58"/>
      <c r="DL248" s="58"/>
      <c r="DM248" s="58"/>
      <c r="DN248" s="58"/>
      <c r="DO248" s="58"/>
      <c r="DP248" s="58"/>
      <c r="DQ248" s="58"/>
      <c r="DR248" s="58"/>
      <c r="DS248" s="58"/>
      <c r="DT248" s="58"/>
      <c r="DU248" s="58"/>
      <c r="DV248" s="58"/>
      <c r="DW248" s="58"/>
      <c r="DX248" s="58"/>
      <c r="DY248" s="58"/>
      <c r="DZ248" s="58"/>
      <c r="EA248" s="58"/>
      <c r="EB248" s="58"/>
      <c r="EC248" s="58"/>
      <c r="ED248" s="58"/>
      <c r="EE248" s="58"/>
      <c r="EF248" s="58"/>
      <c r="EG248" s="58"/>
      <c r="EH248" s="58"/>
      <c r="EI248" s="58"/>
      <c r="EJ248" s="58"/>
      <c r="EK248" s="58"/>
      <c r="EL248" s="58"/>
      <c r="EM248" s="58"/>
      <c r="EN248" s="58"/>
    </row>
    <row r="249" spans="1:144" outlineLevel="1" x14ac:dyDescent="0.2">
      <c r="A249" s="16">
        <v>58</v>
      </c>
      <c r="B249" s="16">
        <v>0</v>
      </c>
      <c r="C249" s="1">
        <v>1.860340490130122E-6</v>
      </c>
      <c r="D249" s="1">
        <f t="shared" si="13"/>
        <v>-1.860340490130122E-6</v>
      </c>
      <c r="E249" s="1">
        <f t="shared" si="14"/>
        <v>3.7206844409006087E-6</v>
      </c>
      <c r="F249" s="1">
        <f t="shared" si="15"/>
        <v>-1.9289075770758455E-3</v>
      </c>
      <c r="G249" s="1">
        <f t="shared" si="16"/>
        <v>-1.3639442624254481E-3</v>
      </c>
      <c r="H249" s="1">
        <v>1.3982962949369568E-5</v>
      </c>
      <c r="I249" s="1">
        <f t="shared" si="17"/>
        <v>2.6013484285549886E-11</v>
      </c>
      <c r="J249" s="1">
        <f t="shared" si="18"/>
        <v>-1.3639537985164986E-3</v>
      </c>
      <c r="AQ249" s="58"/>
      <c r="AR249" s="58"/>
      <c r="AS249" s="58"/>
      <c r="AT249" s="58"/>
      <c r="AU249" s="58"/>
      <c r="AV249" s="58"/>
      <c r="AW249" s="58"/>
      <c r="AX249" s="71"/>
      <c r="AY249" s="58"/>
      <c r="AZ249" s="58"/>
      <c r="BA249" s="58"/>
      <c r="BB249" s="58">
        <f t="shared" si="19"/>
        <v>1</v>
      </c>
      <c r="BC249" s="58">
        <f t="shared" si="20"/>
        <v>1.860340490130122E-6</v>
      </c>
      <c r="BD249" s="58" t="e">
        <f t="shared" si="21"/>
        <v>#N/A</v>
      </c>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c r="CO249" s="58"/>
      <c r="CP249" s="58"/>
      <c r="CQ249" s="58"/>
      <c r="CR249" s="58"/>
      <c r="CS249" s="58"/>
      <c r="CT249" s="58"/>
      <c r="CU249" s="58"/>
      <c r="CV249" s="58"/>
      <c r="CW249" s="58"/>
      <c r="CX249" s="58"/>
      <c r="CY249" s="58"/>
      <c r="CZ249" s="58"/>
      <c r="DA249" s="58"/>
      <c r="DB249" s="58"/>
      <c r="DC249" s="58"/>
      <c r="DD249" s="58"/>
      <c r="DE249" s="58"/>
      <c r="DF249" s="58"/>
      <c r="DG249" s="58"/>
      <c r="DH249" s="58"/>
      <c r="DI249" s="58"/>
      <c r="DJ249" s="58"/>
      <c r="DK249" s="58"/>
      <c r="DL249" s="58"/>
      <c r="DM249" s="58"/>
      <c r="DN249" s="58"/>
      <c r="DO249" s="58"/>
      <c r="DP249" s="58"/>
      <c r="DQ249" s="58"/>
      <c r="DR249" s="58"/>
      <c r="DS249" s="58"/>
      <c r="DT249" s="58"/>
      <c r="DU249" s="58"/>
      <c r="DV249" s="58"/>
      <c r="DW249" s="58"/>
      <c r="DX249" s="58"/>
      <c r="DY249" s="58"/>
      <c r="DZ249" s="58"/>
      <c r="EA249" s="58"/>
      <c r="EB249" s="58"/>
      <c r="EC249" s="58"/>
      <c r="ED249" s="58"/>
      <c r="EE249" s="58"/>
      <c r="EF249" s="58"/>
      <c r="EG249" s="58"/>
      <c r="EH249" s="58"/>
      <c r="EI249" s="58"/>
      <c r="EJ249" s="58"/>
      <c r="EK249" s="58"/>
      <c r="EL249" s="58"/>
      <c r="EM249" s="58"/>
      <c r="EN249" s="58"/>
    </row>
    <row r="250" spans="1:144" outlineLevel="1" x14ac:dyDescent="0.2">
      <c r="A250" s="16">
        <v>59</v>
      </c>
      <c r="B250" s="16">
        <v>0</v>
      </c>
      <c r="C250" s="1">
        <v>5.571660813556871E-5</v>
      </c>
      <c r="D250" s="1">
        <f t="shared" si="13"/>
        <v>-5.571660813556871E-5</v>
      </c>
      <c r="E250" s="1">
        <f t="shared" si="14"/>
        <v>1.1143632072684461E-4</v>
      </c>
      <c r="F250" s="1">
        <f t="shared" si="15"/>
        <v>-1.055634030935175E-2</v>
      </c>
      <c r="G250" s="1">
        <f t="shared" si="16"/>
        <v>-7.4645637949557232E-3</v>
      </c>
      <c r="H250" s="1">
        <v>3.166939380389853E-4</v>
      </c>
      <c r="I250" s="1">
        <f t="shared" si="17"/>
        <v>1.7651685406965559E-8</v>
      </c>
      <c r="J250" s="1">
        <f t="shared" si="18"/>
        <v>-7.4657460668288702E-3</v>
      </c>
      <c r="AQ250" s="58"/>
      <c r="AR250" s="58"/>
      <c r="AS250" s="58"/>
      <c r="AT250" s="58"/>
      <c r="AU250" s="58"/>
      <c r="AV250" s="58"/>
      <c r="AW250" s="58"/>
      <c r="AX250" s="71"/>
      <c r="AY250" s="58"/>
      <c r="AZ250" s="58"/>
      <c r="BA250" s="58"/>
      <c r="BB250" s="58">
        <f t="shared" si="19"/>
        <v>1</v>
      </c>
      <c r="BC250" s="58">
        <f t="shared" si="20"/>
        <v>5.571660813556871E-5</v>
      </c>
      <c r="BD250" s="58" t="e">
        <f t="shared" si="21"/>
        <v>#N/A</v>
      </c>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c r="CB250" s="58"/>
      <c r="CC250" s="58"/>
      <c r="CD250" s="58"/>
      <c r="CE250" s="58"/>
      <c r="CF250" s="58"/>
      <c r="CG250" s="58"/>
      <c r="CH250" s="58"/>
      <c r="CI250" s="58"/>
      <c r="CJ250" s="58"/>
      <c r="CK250" s="58"/>
      <c r="CL250" s="58"/>
      <c r="CM250" s="58"/>
      <c r="CN250" s="58"/>
      <c r="CO250" s="58"/>
      <c r="CP250" s="58"/>
      <c r="CQ250" s="58"/>
      <c r="CR250" s="58"/>
      <c r="CS250" s="58"/>
      <c r="CT250" s="58"/>
      <c r="CU250" s="58"/>
      <c r="CV250" s="58"/>
      <c r="CW250" s="58"/>
      <c r="CX250" s="58"/>
      <c r="CY250" s="58"/>
      <c r="CZ250" s="58"/>
      <c r="DA250" s="58"/>
      <c r="DB250" s="58"/>
      <c r="DC250" s="58"/>
      <c r="DD250" s="58"/>
      <c r="DE250" s="58"/>
      <c r="DF250" s="58"/>
      <c r="DG250" s="58"/>
      <c r="DH250" s="58"/>
      <c r="DI250" s="58"/>
      <c r="DJ250" s="58"/>
      <c r="DK250" s="58"/>
      <c r="DL250" s="58"/>
      <c r="DM250" s="58"/>
      <c r="DN250" s="58"/>
      <c r="DO250" s="58"/>
      <c r="DP250" s="58"/>
      <c r="DQ250" s="58"/>
      <c r="DR250" s="58"/>
      <c r="DS250" s="58"/>
      <c r="DT250" s="58"/>
      <c r="DU250" s="58"/>
      <c r="DV250" s="58"/>
      <c r="DW250" s="58"/>
      <c r="DX250" s="58"/>
      <c r="DY250" s="58"/>
      <c r="DZ250" s="58"/>
      <c r="EA250" s="58"/>
      <c r="EB250" s="58"/>
      <c r="EC250" s="58"/>
      <c r="ED250" s="58"/>
      <c r="EE250" s="58"/>
      <c r="EF250" s="58"/>
      <c r="EG250" s="58"/>
      <c r="EH250" s="58"/>
      <c r="EI250" s="58"/>
      <c r="EJ250" s="58"/>
      <c r="EK250" s="58"/>
      <c r="EL250" s="58"/>
      <c r="EM250" s="58"/>
      <c r="EN250" s="58"/>
    </row>
    <row r="251" spans="1:144" outlineLevel="1" x14ac:dyDescent="0.2">
      <c r="A251" s="16">
        <v>60</v>
      </c>
      <c r="B251" s="16">
        <v>0</v>
      </c>
      <c r="C251" s="1">
        <v>1.6900204018687433E-4</v>
      </c>
      <c r="D251" s="1">
        <f t="shared" si="13"/>
        <v>-1.6900204018687433E-4</v>
      </c>
      <c r="E251" s="1">
        <f t="shared" si="14"/>
        <v>3.3803264528194609E-4</v>
      </c>
      <c r="F251" s="1">
        <f t="shared" si="15"/>
        <v>-1.838566412403822E-2</v>
      </c>
      <c r="G251" s="1">
        <f t="shared" si="16"/>
        <v>-1.3001177127639688E-2</v>
      </c>
      <c r="H251" s="1">
        <v>7.6278218415595886E-4</v>
      </c>
      <c r="I251" s="1">
        <f t="shared" si="17"/>
        <v>1.2903195865032857E-7</v>
      </c>
      <c r="J251" s="1">
        <f t="shared" si="18"/>
        <v>-1.3006138499297618E-2</v>
      </c>
      <c r="AQ251" s="58"/>
      <c r="AR251" s="58"/>
      <c r="AS251" s="58"/>
      <c r="AT251" s="58"/>
      <c r="AU251" s="58"/>
      <c r="AV251" s="58"/>
      <c r="AW251" s="58"/>
      <c r="AX251" s="71"/>
      <c r="AY251" s="58"/>
      <c r="AZ251" s="58"/>
      <c r="BA251" s="58"/>
      <c r="BB251" s="58">
        <f t="shared" si="19"/>
        <v>1</v>
      </c>
      <c r="BC251" s="58">
        <f t="shared" si="20"/>
        <v>1.6900204018687433E-4</v>
      </c>
      <c r="BD251" s="58" t="e">
        <f t="shared" si="21"/>
        <v>#N/A</v>
      </c>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c r="CB251" s="58"/>
      <c r="CC251" s="58"/>
      <c r="CD251" s="58"/>
      <c r="CE251" s="58"/>
      <c r="CF251" s="58"/>
      <c r="CG251" s="58"/>
      <c r="CH251" s="58"/>
      <c r="CI251" s="58"/>
      <c r="CJ251" s="58"/>
      <c r="CK251" s="58"/>
      <c r="CL251" s="58"/>
      <c r="CM251" s="58"/>
      <c r="CN251" s="58"/>
      <c r="CO251" s="58"/>
      <c r="CP251" s="58"/>
      <c r="CQ251" s="58"/>
      <c r="CR251" s="58"/>
      <c r="CS251" s="58"/>
      <c r="CT251" s="58"/>
      <c r="CU251" s="58"/>
      <c r="CV251" s="58"/>
      <c r="CW251" s="58"/>
      <c r="CX251" s="58"/>
      <c r="CY251" s="58"/>
      <c r="CZ251" s="58"/>
      <c r="DA251" s="58"/>
      <c r="DB251" s="58"/>
      <c r="DC251" s="58"/>
      <c r="DD251" s="58"/>
      <c r="DE251" s="58"/>
      <c r="DF251" s="58"/>
      <c r="DG251" s="58"/>
      <c r="DH251" s="58"/>
      <c r="DI251" s="58"/>
      <c r="DJ251" s="58"/>
      <c r="DK251" s="58"/>
      <c r="DL251" s="58"/>
      <c r="DM251" s="58"/>
      <c r="DN251" s="58"/>
      <c r="DO251" s="58"/>
      <c r="DP251" s="58"/>
      <c r="DQ251" s="58"/>
      <c r="DR251" s="58"/>
      <c r="DS251" s="58"/>
      <c r="DT251" s="58"/>
      <c r="DU251" s="58"/>
      <c r="DV251" s="58"/>
      <c r="DW251" s="58"/>
      <c r="DX251" s="58"/>
      <c r="DY251" s="58"/>
      <c r="DZ251" s="58"/>
      <c r="EA251" s="58"/>
      <c r="EB251" s="58"/>
      <c r="EC251" s="58"/>
      <c r="ED251" s="58"/>
      <c r="EE251" s="58"/>
      <c r="EF251" s="58"/>
      <c r="EG251" s="58"/>
      <c r="EH251" s="58"/>
      <c r="EI251" s="58"/>
      <c r="EJ251" s="58"/>
      <c r="EK251" s="58"/>
      <c r="EL251" s="58"/>
      <c r="EM251" s="58"/>
      <c r="EN251" s="58"/>
    </row>
    <row r="252" spans="1:144" outlineLevel="1" x14ac:dyDescent="0.2">
      <c r="A252" s="16">
        <v>61</v>
      </c>
      <c r="B252" s="16">
        <v>0</v>
      </c>
      <c r="C252" s="1">
        <v>3.491697464460227E-4</v>
      </c>
      <c r="D252" s="1">
        <f t="shared" si="13"/>
        <v>-3.491697464460227E-4</v>
      </c>
      <c r="E252" s="1">
        <f t="shared" si="14"/>
        <v>6.9846144079156215E-4</v>
      </c>
      <c r="F252" s="1">
        <f t="shared" si="15"/>
        <v>-2.6428421080184911E-2</v>
      </c>
      <c r="G252" s="1">
        <f t="shared" si="16"/>
        <v>-1.8689347461678014E-2</v>
      </c>
      <c r="H252" s="1">
        <v>1.0412651800280012E-3</v>
      </c>
      <c r="I252" s="1">
        <f t="shared" si="17"/>
        <v>3.6408440218925003E-7</v>
      </c>
      <c r="J252" s="1">
        <f t="shared" si="18"/>
        <v>-1.8699085350506309E-2</v>
      </c>
      <c r="AQ252" s="58"/>
      <c r="AR252" s="58"/>
      <c r="AS252" s="58"/>
      <c r="AT252" s="58"/>
      <c r="AU252" s="58"/>
      <c r="AV252" s="58"/>
      <c r="AW252" s="58"/>
      <c r="AX252" s="71"/>
      <c r="AY252" s="58"/>
      <c r="AZ252" s="58"/>
      <c r="BA252" s="58"/>
      <c r="BB252" s="58">
        <f t="shared" si="19"/>
        <v>1</v>
      </c>
      <c r="BC252" s="58">
        <f t="shared" si="20"/>
        <v>3.491697464460227E-4</v>
      </c>
      <c r="BD252" s="58" t="e">
        <f t="shared" si="21"/>
        <v>#N/A</v>
      </c>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c r="CB252" s="58"/>
      <c r="CC252" s="58"/>
      <c r="CD252" s="58"/>
      <c r="CE252" s="58"/>
      <c r="CF252" s="58"/>
      <c r="CG252" s="58"/>
      <c r="CH252" s="58"/>
      <c r="CI252" s="58"/>
      <c r="CJ252" s="58"/>
      <c r="CK252" s="58"/>
      <c r="CL252" s="58"/>
      <c r="CM252" s="58"/>
      <c r="CN252" s="58"/>
      <c r="CO252" s="58"/>
      <c r="CP252" s="58"/>
      <c r="CQ252" s="58"/>
      <c r="CR252" s="58"/>
      <c r="CS252" s="58"/>
      <c r="CT252" s="58"/>
      <c r="CU252" s="58"/>
      <c r="CV252" s="58"/>
      <c r="CW252" s="58"/>
      <c r="CX252" s="58"/>
      <c r="CY252" s="58"/>
      <c r="CZ252" s="58"/>
      <c r="DA252" s="58"/>
      <c r="DB252" s="58"/>
      <c r="DC252" s="58"/>
      <c r="DD252" s="58"/>
      <c r="DE252" s="58"/>
      <c r="DF252" s="58"/>
      <c r="DG252" s="58"/>
      <c r="DH252" s="58"/>
      <c r="DI252" s="58"/>
      <c r="DJ252" s="58"/>
      <c r="DK252" s="58"/>
      <c r="DL252" s="58"/>
      <c r="DM252" s="58"/>
      <c r="DN252" s="58"/>
      <c r="DO252" s="58"/>
      <c r="DP252" s="58"/>
      <c r="DQ252" s="58"/>
      <c r="DR252" s="58"/>
      <c r="DS252" s="58"/>
      <c r="DT252" s="58"/>
      <c r="DU252" s="58"/>
      <c r="DV252" s="58"/>
      <c r="DW252" s="58"/>
      <c r="DX252" s="58"/>
      <c r="DY252" s="58"/>
      <c r="DZ252" s="58"/>
      <c r="EA252" s="58"/>
      <c r="EB252" s="58"/>
      <c r="EC252" s="58"/>
      <c r="ED252" s="58"/>
      <c r="EE252" s="58"/>
      <c r="EF252" s="58"/>
      <c r="EG252" s="58"/>
      <c r="EH252" s="58"/>
      <c r="EI252" s="58"/>
      <c r="EJ252" s="58"/>
      <c r="EK252" s="58"/>
      <c r="EL252" s="58"/>
      <c r="EM252" s="58"/>
      <c r="EN252" s="58"/>
    </row>
    <row r="253" spans="1:144" outlineLevel="1" x14ac:dyDescent="0.2">
      <c r="A253" s="16">
        <v>62</v>
      </c>
      <c r="B253" s="16">
        <v>0</v>
      </c>
      <c r="C253" s="1">
        <v>3.0165324102923779E-5</v>
      </c>
      <c r="D253" s="1">
        <f t="shared" si="13"/>
        <v>-3.0165324102923779E-5</v>
      </c>
      <c r="E253" s="1">
        <f t="shared" si="14"/>
        <v>6.0331558170911457E-5</v>
      </c>
      <c r="F253" s="1">
        <f t="shared" si="15"/>
        <v>-7.7673391950468761E-3</v>
      </c>
      <c r="G253" s="1">
        <f t="shared" si="16"/>
        <v>-5.4923796370199762E-3</v>
      </c>
      <c r="H253" s="1">
        <v>1.7566523378156155E-4</v>
      </c>
      <c r="I253" s="1">
        <f t="shared" si="17"/>
        <v>5.3000896029513249E-9</v>
      </c>
      <c r="J253" s="1">
        <f t="shared" si="18"/>
        <v>-5.4928621106627683E-3</v>
      </c>
      <c r="AQ253" s="58"/>
      <c r="AR253" s="58"/>
      <c r="AS253" s="58"/>
      <c r="AT253" s="58"/>
      <c r="AU253" s="58"/>
      <c r="AV253" s="58"/>
      <c r="AW253" s="58"/>
      <c r="AX253" s="71"/>
      <c r="AY253" s="58"/>
      <c r="AZ253" s="58"/>
      <c r="BA253" s="58"/>
      <c r="BB253" s="58">
        <f t="shared" si="19"/>
        <v>1</v>
      </c>
      <c r="BC253" s="58">
        <f t="shared" si="20"/>
        <v>3.0165324102923779E-5</v>
      </c>
      <c r="BD253" s="58" t="e">
        <f t="shared" si="21"/>
        <v>#N/A</v>
      </c>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c r="CH253" s="58"/>
      <c r="CI253" s="58"/>
      <c r="CJ253" s="58"/>
      <c r="CK253" s="58"/>
      <c r="CL253" s="58"/>
      <c r="CM253" s="58"/>
      <c r="CN253" s="58"/>
      <c r="CO253" s="58"/>
      <c r="CP253" s="58"/>
      <c r="CQ253" s="58"/>
      <c r="CR253" s="58"/>
      <c r="CS253" s="58"/>
      <c r="CT253" s="58"/>
      <c r="CU253" s="58"/>
      <c r="CV253" s="58"/>
      <c r="CW253" s="58"/>
      <c r="CX253" s="58"/>
      <c r="CY253" s="58"/>
      <c r="CZ253" s="58"/>
      <c r="DA253" s="58"/>
      <c r="DB253" s="58"/>
      <c r="DC253" s="58"/>
      <c r="DD253" s="58"/>
      <c r="DE253" s="58"/>
      <c r="DF253" s="58"/>
      <c r="DG253" s="58"/>
      <c r="DH253" s="58"/>
      <c r="DI253" s="58"/>
      <c r="DJ253" s="58"/>
      <c r="DK253" s="58"/>
      <c r="DL253" s="58"/>
      <c r="DM253" s="58"/>
      <c r="DN253" s="58"/>
      <c r="DO253" s="58"/>
      <c r="DP253" s="58"/>
      <c r="DQ253" s="58"/>
      <c r="DR253" s="58"/>
      <c r="DS253" s="58"/>
      <c r="DT253" s="58"/>
      <c r="DU253" s="58"/>
      <c r="DV253" s="58"/>
      <c r="DW253" s="58"/>
      <c r="DX253" s="58"/>
      <c r="DY253" s="58"/>
      <c r="DZ253" s="58"/>
      <c r="EA253" s="58"/>
      <c r="EB253" s="58"/>
      <c r="EC253" s="58"/>
      <c r="ED253" s="58"/>
      <c r="EE253" s="58"/>
      <c r="EF253" s="58"/>
      <c r="EG253" s="58"/>
      <c r="EH253" s="58"/>
      <c r="EI253" s="58"/>
      <c r="EJ253" s="58"/>
      <c r="EK253" s="58"/>
      <c r="EL253" s="58"/>
      <c r="EM253" s="58"/>
      <c r="EN253" s="58"/>
    </row>
    <row r="254" spans="1:144" outlineLevel="1" x14ac:dyDescent="0.2">
      <c r="A254" s="16">
        <v>63</v>
      </c>
      <c r="B254" s="16">
        <v>0</v>
      </c>
      <c r="C254" s="1">
        <v>3.4773380805054157E-5</v>
      </c>
      <c r="D254" s="1">
        <f t="shared" si="13"/>
        <v>-3.4773380805054157E-5</v>
      </c>
      <c r="E254" s="1">
        <f t="shared" si="14"/>
        <v>6.9547970826104854E-5</v>
      </c>
      <c r="F254" s="1">
        <f t="shared" si="15"/>
        <v>-8.3395426029312207E-3</v>
      </c>
      <c r="G254" s="1">
        <f t="shared" si="16"/>
        <v>-5.8969983919885706E-3</v>
      </c>
      <c r="H254" s="1">
        <v>1.7263636437672762E-4</v>
      </c>
      <c r="I254" s="1">
        <f t="shared" si="17"/>
        <v>6.0043953733411044E-9</v>
      </c>
      <c r="J254" s="1">
        <f t="shared" si="18"/>
        <v>-5.897507476085904E-3</v>
      </c>
      <c r="AQ254" s="58"/>
      <c r="AR254" s="58"/>
      <c r="AS254" s="58"/>
      <c r="AT254" s="58"/>
      <c r="AU254" s="58"/>
      <c r="AV254" s="58"/>
      <c r="AW254" s="58"/>
      <c r="AX254" s="71"/>
      <c r="AY254" s="58"/>
      <c r="AZ254" s="58"/>
      <c r="BA254" s="58"/>
      <c r="BB254" s="58">
        <f t="shared" si="19"/>
        <v>1</v>
      </c>
      <c r="BC254" s="58">
        <f t="shared" si="20"/>
        <v>3.4773380805054157E-5</v>
      </c>
      <c r="BD254" s="58" t="e">
        <f t="shared" si="21"/>
        <v>#N/A</v>
      </c>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c r="CH254" s="58"/>
      <c r="CI254" s="58"/>
      <c r="CJ254" s="58"/>
      <c r="CK254" s="58"/>
      <c r="CL254" s="58"/>
      <c r="CM254" s="58"/>
      <c r="CN254" s="58"/>
      <c r="CO254" s="58"/>
      <c r="CP254" s="58"/>
      <c r="CQ254" s="58"/>
      <c r="CR254" s="58"/>
      <c r="CS254" s="58"/>
      <c r="CT254" s="58"/>
      <c r="CU254" s="58"/>
      <c r="CV254" s="58"/>
      <c r="CW254" s="58"/>
      <c r="CX254" s="58"/>
      <c r="CY254" s="58"/>
      <c r="CZ254" s="58"/>
      <c r="DA254" s="58"/>
      <c r="DB254" s="58"/>
      <c r="DC254" s="58"/>
      <c r="DD254" s="58"/>
      <c r="DE254" s="58"/>
      <c r="DF254" s="58"/>
      <c r="DG254" s="58"/>
      <c r="DH254" s="58"/>
      <c r="DI254" s="58"/>
      <c r="DJ254" s="58"/>
      <c r="DK254" s="58"/>
      <c r="DL254" s="58"/>
      <c r="DM254" s="58"/>
      <c r="DN254" s="58"/>
      <c r="DO254" s="58"/>
      <c r="DP254" s="58"/>
      <c r="DQ254" s="58"/>
      <c r="DR254" s="58"/>
      <c r="DS254" s="58"/>
      <c r="DT254" s="58"/>
      <c r="DU254" s="58"/>
      <c r="DV254" s="58"/>
      <c r="DW254" s="58"/>
      <c r="DX254" s="58"/>
      <c r="DY254" s="58"/>
      <c r="DZ254" s="58"/>
      <c r="EA254" s="58"/>
      <c r="EB254" s="58"/>
      <c r="EC254" s="58"/>
      <c r="ED254" s="58"/>
      <c r="EE254" s="58"/>
      <c r="EF254" s="58"/>
      <c r="EG254" s="58"/>
      <c r="EH254" s="58"/>
      <c r="EI254" s="58"/>
      <c r="EJ254" s="58"/>
      <c r="EK254" s="58"/>
      <c r="EL254" s="58"/>
      <c r="EM254" s="58"/>
      <c r="EN254" s="58"/>
    </row>
    <row r="255" spans="1:144" outlineLevel="1" x14ac:dyDescent="0.2">
      <c r="A255" s="16">
        <v>64</v>
      </c>
      <c r="B255" s="16">
        <v>1</v>
      </c>
      <c r="C255" s="1">
        <v>0.57882006613543857</v>
      </c>
      <c r="D255" s="1">
        <f t="shared" si="13"/>
        <v>0.42117993386456143</v>
      </c>
      <c r="E255" s="1">
        <f t="shared" si="14"/>
        <v>1.0935272326251</v>
      </c>
      <c r="F255" s="1">
        <f t="shared" si="15"/>
        <v>1.0457185245682032</v>
      </c>
      <c r="G255" s="1">
        <f t="shared" si="16"/>
        <v>0.85302556438311483</v>
      </c>
      <c r="H255" s="1">
        <v>0.39003356094868574</v>
      </c>
      <c r="I255" s="1">
        <f t="shared" si="17"/>
        <v>0.46528615642357984</v>
      </c>
      <c r="J255" s="1">
        <f t="shared" si="18"/>
        <v>1.0922173638588206</v>
      </c>
      <c r="AQ255" s="58"/>
      <c r="AR255" s="58"/>
      <c r="AS255" s="58"/>
      <c r="AT255" s="58"/>
      <c r="AU255" s="58"/>
      <c r="AV255" s="58"/>
      <c r="AW255" s="58"/>
      <c r="AX255" s="71"/>
      <c r="AY255" s="58"/>
      <c r="AZ255" s="58"/>
      <c r="BA255" s="58"/>
      <c r="BB255" s="58">
        <f t="shared" si="19"/>
        <v>0</v>
      </c>
      <c r="BC255" s="58" t="e">
        <f t="shared" si="20"/>
        <v>#N/A</v>
      </c>
      <c r="BD255" s="58">
        <f t="shared" si="21"/>
        <v>0.57882006613543857</v>
      </c>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c r="CH255" s="58"/>
      <c r="CI255" s="58"/>
      <c r="CJ255" s="58"/>
      <c r="CK255" s="58"/>
      <c r="CL255" s="58"/>
      <c r="CM255" s="58"/>
      <c r="CN255" s="58"/>
      <c r="CO255" s="58"/>
      <c r="CP255" s="58"/>
      <c r="CQ255" s="58"/>
      <c r="CR255" s="58"/>
      <c r="CS255" s="58"/>
      <c r="CT255" s="58"/>
      <c r="CU255" s="58"/>
      <c r="CV255" s="58"/>
      <c r="CW255" s="58"/>
      <c r="CX255" s="58"/>
      <c r="CY255" s="58"/>
      <c r="CZ255" s="58"/>
      <c r="DA255" s="58"/>
      <c r="DB255" s="58"/>
      <c r="DC255" s="58"/>
      <c r="DD255" s="58"/>
      <c r="DE255" s="58"/>
      <c r="DF255" s="58"/>
      <c r="DG255" s="58"/>
      <c r="DH255" s="58"/>
      <c r="DI255" s="58"/>
      <c r="DJ255" s="58"/>
      <c r="DK255" s="58"/>
      <c r="DL255" s="58"/>
      <c r="DM255" s="58"/>
      <c r="DN255" s="58"/>
      <c r="DO255" s="58"/>
      <c r="DP255" s="58"/>
      <c r="DQ255" s="58"/>
      <c r="DR255" s="58"/>
      <c r="DS255" s="58"/>
      <c r="DT255" s="58"/>
      <c r="DU255" s="58"/>
      <c r="DV255" s="58"/>
      <c r="DW255" s="58"/>
      <c r="DX255" s="58"/>
      <c r="DY255" s="58"/>
      <c r="DZ255" s="58"/>
      <c r="EA255" s="58"/>
      <c r="EB255" s="58"/>
      <c r="EC255" s="58"/>
      <c r="ED255" s="58"/>
      <c r="EE255" s="58"/>
      <c r="EF255" s="58"/>
      <c r="EG255" s="58"/>
      <c r="EH255" s="58"/>
      <c r="EI255" s="58"/>
      <c r="EJ255" s="58"/>
      <c r="EK255" s="58"/>
      <c r="EL255" s="58"/>
      <c r="EM255" s="58"/>
      <c r="EN255" s="58"/>
    </row>
    <row r="256" spans="1:144" outlineLevel="1" x14ac:dyDescent="0.2">
      <c r="A256" s="16">
        <v>65</v>
      </c>
      <c r="B256" s="16">
        <v>0</v>
      </c>
      <c r="C256" s="1">
        <v>3.6027283222047316E-3</v>
      </c>
      <c r="D256" s="1">
        <f t="shared" si="13"/>
        <v>-3.6027283222047316E-3</v>
      </c>
      <c r="E256" s="1">
        <f t="shared" si="14"/>
        <v>7.2184675550238664E-3</v>
      </c>
      <c r="F256" s="1">
        <f t="shared" si="15"/>
        <v>-8.4961565163454156E-2</v>
      </c>
      <c r="G256" s="1">
        <f t="shared" si="16"/>
        <v>-6.0131147542737184E-2</v>
      </c>
      <c r="H256" s="1">
        <v>7.2300205138833154E-3</v>
      </c>
      <c r="I256" s="1">
        <f t="shared" si="17"/>
        <v>2.6332365678962667E-5</v>
      </c>
      <c r="J256" s="1">
        <f t="shared" si="18"/>
        <v>-6.0349708122619708E-2</v>
      </c>
      <c r="AQ256" s="58"/>
      <c r="AR256" s="58"/>
      <c r="AS256" s="58"/>
      <c r="AT256" s="58"/>
      <c r="AU256" s="58"/>
      <c r="AV256" s="58"/>
      <c r="AW256" s="58"/>
      <c r="AX256" s="71"/>
      <c r="AY256" s="58"/>
      <c r="AZ256" s="58"/>
      <c r="BA256" s="58"/>
      <c r="BB256" s="58">
        <f t="shared" si="19"/>
        <v>1</v>
      </c>
      <c r="BC256" s="58">
        <f t="shared" si="20"/>
        <v>3.6027283222047316E-3</v>
      </c>
      <c r="BD256" s="58" t="e">
        <f t="shared" si="21"/>
        <v>#N/A</v>
      </c>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c r="CO256" s="58"/>
      <c r="CP256" s="58"/>
      <c r="CQ256" s="58"/>
      <c r="CR256" s="58"/>
      <c r="CS256" s="58"/>
      <c r="CT256" s="58"/>
      <c r="CU256" s="58"/>
      <c r="CV256" s="58"/>
      <c r="CW256" s="58"/>
      <c r="CX256" s="58"/>
      <c r="CY256" s="58"/>
      <c r="CZ256" s="58"/>
      <c r="DA256" s="58"/>
      <c r="DB256" s="58"/>
      <c r="DC256" s="58"/>
      <c r="DD256" s="58"/>
      <c r="DE256" s="58"/>
      <c r="DF256" s="58"/>
      <c r="DG256" s="58"/>
      <c r="DH256" s="58"/>
      <c r="DI256" s="58"/>
      <c r="DJ256" s="58"/>
      <c r="DK256" s="58"/>
      <c r="DL256" s="58"/>
      <c r="DM256" s="58"/>
      <c r="DN256" s="58"/>
      <c r="DO256" s="58"/>
      <c r="DP256" s="58"/>
      <c r="DQ256" s="58"/>
      <c r="DR256" s="58"/>
      <c r="DS256" s="58"/>
      <c r="DT256" s="58"/>
      <c r="DU256" s="58"/>
      <c r="DV256" s="58"/>
      <c r="DW256" s="58"/>
      <c r="DX256" s="58"/>
      <c r="DY256" s="58"/>
      <c r="DZ256" s="58"/>
      <c r="EA256" s="58"/>
      <c r="EB256" s="58"/>
      <c r="EC256" s="58"/>
      <c r="ED256" s="58"/>
      <c r="EE256" s="58"/>
      <c r="EF256" s="58"/>
      <c r="EG256" s="58"/>
      <c r="EH256" s="58"/>
      <c r="EI256" s="58"/>
      <c r="EJ256" s="58"/>
      <c r="EK256" s="58"/>
      <c r="EL256" s="58"/>
      <c r="EM256" s="58"/>
      <c r="EN256" s="58"/>
    </row>
    <row r="257" spans="1:144" outlineLevel="1" x14ac:dyDescent="0.2">
      <c r="A257" s="16">
        <v>66</v>
      </c>
      <c r="B257" s="16">
        <v>0</v>
      </c>
      <c r="C257" s="1">
        <v>3.5605003888077037E-7</v>
      </c>
      <c r="D257" s="1">
        <f t="shared" ref="D257:D320" si="22">B257 - C257</f>
        <v>-3.5605003888077037E-7</v>
      </c>
      <c r="E257" s="1">
        <f t="shared" ref="E257:E320" si="23">2*IF(B257=1,LN(1/C257),LN(1/(1-C257)))</f>
        <v>7.1210020437441347E-7</v>
      </c>
      <c r="F257" s="1">
        <f t="shared" ref="F257:F320" si="24">SQRT(E257)*SIGN(D257)</f>
        <v>-8.4386029908653331E-4</v>
      </c>
      <c r="G257" s="1">
        <f t="shared" ref="G257:G320" si="25">D257/(SQRT(C257*(1-C257)))</f>
        <v>-5.9669939303844252E-4</v>
      </c>
      <c r="H257" s="1">
        <v>3.4751389531163274E-6</v>
      </c>
      <c r="I257" s="1">
        <f t="shared" ref="I257:I320" si="26">G257^2*H257/(1-H257)</f>
        <v>1.2373280998094125E-12</v>
      </c>
      <c r="J257" s="1">
        <f t="shared" ref="J257:J320" si="27">G257/SQRT(1-H257)</f>
        <v>-5.9670042984779693E-4</v>
      </c>
      <c r="AQ257" s="58"/>
      <c r="AR257" s="58"/>
      <c r="AS257" s="58"/>
      <c r="AT257" s="58"/>
      <c r="AU257" s="58"/>
      <c r="AV257" s="58"/>
      <c r="AW257" s="58"/>
      <c r="AX257" s="71"/>
      <c r="AY257" s="58"/>
      <c r="AZ257" s="58"/>
      <c r="BA257" s="58"/>
      <c r="BB257" s="58">
        <f t="shared" ref="BB257:BB320" si="28">1-B257</f>
        <v>1</v>
      </c>
      <c r="BC257" s="58">
        <f t="shared" ref="BC257:BC320" si="29">IF(B257=0,C257,NA())</f>
        <v>3.5605003888077037E-7</v>
      </c>
      <c r="BD257" s="58" t="e">
        <f t="shared" ref="BD257:BD320" si="30">IF(B257=1,C257,NA())</f>
        <v>#N/A</v>
      </c>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c r="CO257" s="58"/>
      <c r="CP257" s="58"/>
      <c r="CQ257" s="58"/>
      <c r="CR257" s="58"/>
      <c r="CS257" s="58"/>
      <c r="CT257" s="58"/>
      <c r="CU257" s="58"/>
      <c r="CV257" s="58"/>
      <c r="CW257" s="58"/>
      <c r="CX257" s="58"/>
      <c r="CY257" s="58"/>
      <c r="CZ257" s="58"/>
      <c r="DA257" s="58"/>
      <c r="DB257" s="58"/>
      <c r="DC257" s="58"/>
      <c r="DD257" s="58"/>
      <c r="DE257" s="58"/>
      <c r="DF257" s="58"/>
      <c r="DG257" s="58"/>
      <c r="DH257" s="58"/>
      <c r="DI257" s="58"/>
      <c r="DJ257" s="58"/>
      <c r="DK257" s="58"/>
      <c r="DL257" s="58"/>
      <c r="DM257" s="58"/>
      <c r="DN257" s="58"/>
      <c r="DO257" s="58"/>
      <c r="DP257" s="58"/>
      <c r="DQ257" s="58"/>
      <c r="DR257" s="58"/>
      <c r="DS257" s="58"/>
      <c r="DT257" s="58"/>
      <c r="DU257" s="58"/>
      <c r="DV257" s="58"/>
      <c r="DW257" s="58"/>
      <c r="DX257" s="58"/>
      <c r="DY257" s="58"/>
      <c r="DZ257" s="58"/>
      <c r="EA257" s="58"/>
      <c r="EB257" s="58"/>
      <c r="EC257" s="58"/>
      <c r="ED257" s="58"/>
      <c r="EE257" s="58"/>
      <c r="EF257" s="58"/>
      <c r="EG257" s="58"/>
      <c r="EH257" s="58"/>
      <c r="EI257" s="58"/>
      <c r="EJ257" s="58"/>
      <c r="EK257" s="58"/>
      <c r="EL257" s="58"/>
      <c r="EM257" s="58"/>
      <c r="EN257" s="58"/>
    </row>
    <row r="258" spans="1:144" outlineLevel="1" x14ac:dyDescent="0.2">
      <c r="A258" s="16">
        <v>67</v>
      </c>
      <c r="B258" s="16">
        <v>0</v>
      </c>
      <c r="C258" s="1">
        <v>4.5731373660011687E-7</v>
      </c>
      <c r="D258" s="1">
        <f t="shared" si="22"/>
        <v>-4.5731373660011687E-7</v>
      </c>
      <c r="E258" s="1">
        <f t="shared" si="23"/>
        <v>9.1462768206602118E-7</v>
      </c>
      <c r="F258" s="1">
        <f t="shared" si="24"/>
        <v>-9.5636168998241514E-4</v>
      </c>
      <c r="G258" s="1">
        <f t="shared" si="25"/>
        <v>-6.7624991366806554E-4</v>
      </c>
      <c r="H258" s="1">
        <v>4.1940567613537027E-6</v>
      </c>
      <c r="I258" s="1">
        <f t="shared" si="26"/>
        <v>1.9180086904130049E-12</v>
      </c>
      <c r="J258" s="1">
        <f t="shared" si="27"/>
        <v>-6.7625133178778767E-4</v>
      </c>
      <c r="AQ258" s="58"/>
      <c r="AR258" s="58"/>
      <c r="AS258" s="58"/>
      <c r="AT258" s="58"/>
      <c r="AU258" s="58"/>
      <c r="AV258" s="58"/>
      <c r="AW258" s="58"/>
      <c r="AX258" s="71"/>
      <c r="AY258" s="58"/>
      <c r="AZ258" s="58"/>
      <c r="BA258" s="58"/>
      <c r="BB258" s="58">
        <f t="shared" si="28"/>
        <v>1</v>
      </c>
      <c r="BC258" s="58">
        <f t="shared" si="29"/>
        <v>4.5731373660011687E-7</v>
      </c>
      <c r="BD258" s="58" t="e">
        <f t="shared" si="30"/>
        <v>#N/A</v>
      </c>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c r="CJ258" s="58"/>
      <c r="CK258" s="58"/>
      <c r="CL258" s="58"/>
      <c r="CM258" s="58"/>
      <c r="CN258" s="58"/>
      <c r="CO258" s="58"/>
      <c r="CP258" s="58"/>
      <c r="CQ258" s="58"/>
      <c r="CR258" s="58"/>
      <c r="CS258" s="58"/>
      <c r="CT258" s="58"/>
      <c r="CU258" s="58"/>
      <c r="CV258" s="58"/>
      <c r="CW258" s="58"/>
      <c r="CX258" s="58"/>
      <c r="CY258" s="58"/>
      <c r="CZ258" s="58"/>
      <c r="DA258" s="58"/>
      <c r="DB258" s="58"/>
      <c r="DC258" s="58"/>
      <c r="DD258" s="58"/>
      <c r="DE258" s="58"/>
      <c r="DF258" s="58"/>
      <c r="DG258" s="58"/>
      <c r="DH258" s="58"/>
      <c r="DI258" s="58"/>
      <c r="DJ258" s="58"/>
      <c r="DK258" s="58"/>
      <c r="DL258" s="58"/>
      <c r="DM258" s="58"/>
      <c r="DN258" s="58"/>
      <c r="DO258" s="58"/>
      <c r="DP258" s="58"/>
      <c r="DQ258" s="58"/>
      <c r="DR258" s="58"/>
      <c r="DS258" s="58"/>
      <c r="DT258" s="58"/>
      <c r="DU258" s="58"/>
      <c r="DV258" s="58"/>
      <c r="DW258" s="58"/>
      <c r="DX258" s="58"/>
      <c r="DY258" s="58"/>
      <c r="DZ258" s="58"/>
      <c r="EA258" s="58"/>
      <c r="EB258" s="58"/>
      <c r="EC258" s="58"/>
      <c r="ED258" s="58"/>
      <c r="EE258" s="58"/>
      <c r="EF258" s="58"/>
      <c r="EG258" s="58"/>
      <c r="EH258" s="58"/>
      <c r="EI258" s="58"/>
      <c r="EJ258" s="58"/>
      <c r="EK258" s="58"/>
      <c r="EL258" s="58"/>
      <c r="EM258" s="58"/>
      <c r="EN258" s="58"/>
    </row>
    <row r="259" spans="1:144" outlineLevel="1" x14ac:dyDescent="0.2">
      <c r="A259" s="16">
        <v>68</v>
      </c>
      <c r="B259" s="16">
        <v>0</v>
      </c>
      <c r="C259" s="1">
        <v>1.4905405156819427E-4</v>
      </c>
      <c r="D259" s="1">
        <f t="shared" si="22"/>
        <v>-1.4905405156819427E-4</v>
      </c>
      <c r="E259" s="1">
        <f t="shared" si="23"/>
        <v>2.9813032245448203E-4</v>
      </c>
      <c r="F259" s="1">
        <f t="shared" si="24"/>
        <v>-1.7266450777576787E-2</v>
      </c>
      <c r="G259" s="1">
        <f t="shared" si="25"/>
        <v>-1.2209679438483516E-2</v>
      </c>
      <c r="H259" s="1">
        <v>6.3032519167286816E-4</v>
      </c>
      <c r="I259" s="1">
        <f t="shared" si="26"/>
        <v>9.402579654453477E-8</v>
      </c>
      <c r="J259" s="1">
        <f t="shared" si="27"/>
        <v>-1.2213529292840449E-2</v>
      </c>
      <c r="AQ259" s="58"/>
      <c r="AR259" s="58"/>
      <c r="AS259" s="58"/>
      <c r="AT259" s="58"/>
      <c r="AU259" s="58"/>
      <c r="AV259" s="58"/>
      <c r="AW259" s="58"/>
      <c r="AX259" s="71"/>
      <c r="AY259" s="58"/>
      <c r="AZ259" s="58"/>
      <c r="BA259" s="58"/>
      <c r="BB259" s="58">
        <f t="shared" si="28"/>
        <v>1</v>
      </c>
      <c r="BC259" s="58">
        <f t="shared" si="29"/>
        <v>1.4905405156819427E-4</v>
      </c>
      <c r="BD259" s="58" t="e">
        <f t="shared" si="30"/>
        <v>#N/A</v>
      </c>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c r="CB259" s="58"/>
      <c r="CC259" s="58"/>
      <c r="CD259" s="58"/>
      <c r="CE259" s="58"/>
      <c r="CF259" s="58"/>
      <c r="CG259" s="58"/>
      <c r="CH259" s="58"/>
      <c r="CI259" s="58"/>
      <c r="CJ259" s="58"/>
      <c r="CK259" s="58"/>
      <c r="CL259" s="58"/>
      <c r="CM259" s="58"/>
      <c r="CN259" s="58"/>
      <c r="CO259" s="58"/>
      <c r="CP259" s="58"/>
      <c r="CQ259" s="58"/>
      <c r="CR259" s="58"/>
      <c r="CS259" s="58"/>
      <c r="CT259" s="58"/>
      <c r="CU259" s="58"/>
      <c r="CV259" s="58"/>
      <c r="CW259" s="58"/>
      <c r="CX259" s="58"/>
      <c r="CY259" s="58"/>
      <c r="CZ259" s="58"/>
      <c r="DA259" s="58"/>
      <c r="DB259" s="58"/>
      <c r="DC259" s="58"/>
      <c r="DD259" s="58"/>
      <c r="DE259" s="58"/>
      <c r="DF259" s="58"/>
      <c r="DG259" s="58"/>
      <c r="DH259" s="58"/>
      <c r="DI259" s="58"/>
      <c r="DJ259" s="58"/>
      <c r="DK259" s="58"/>
      <c r="DL259" s="58"/>
      <c r="DM259" s="58"/>
      <c r="DN259" s="58"/>
      <c r="DO259" s="58"/>
      <c r="DP259" s="58"/>
      <c r="DQ259" s="58"/>
      <c r="DR259" s="58"/>
      <c r="DS259" s="58"/>
      <c r="DT259" s="58"/>
      <c r="DU259" s="58"/>
      <c r="DV259" s="58"/>
      <c r="DW259" s="58"/>
      <c r="DX259" s="58"/>
      <c r="DY259" s="58"/>
      <c r="DZ259" s="58"/>
      <c r="EA259" s="58"/>
      <c r="EB259" s="58"/>
      <c r="EC259" s="58"/>
      <c r="ED259" s="58"/>
      <c r="EE259" s="58"/>
      <c r="EF259" s="58"/>
      <c r="EG259" s="58"/>
      <c r="EH259" s="58"/>
      <c r="EI259" s="58"/>
      <c r="EJ259" s="58"/>
      <c r="EK259" s="58"/>
      <c r="EL259" s="58"/>
      <c r="EM259" s="58"/>
      <c r="EN259" s="58"/>
    </row>
    <row r="260" spans="1:144" outlineLevel="1" x14ac:dyDescent="0.2">
      <c r="A260" s="16">
        <v>69</v>
      </c>
      <c r="B260" s="16">
        <v>0</v>
      </c>
      <c r="C260" s="1">
        <v>9.7320182246084415E-4</v>
      </c>
      <c r="D260" s="1">
        <f t="shared" si="22"/>
        <v>-9.7320182246084415E-4</v>
      </c>
      <c r="E260" s="1">
        <f t="shared" si="23"/>
        <v>1.9473513816516861E-3</v>
      </c>
      <c r="F260" s="1">
        <f t="shared" si="24"/>
        <v>-4.4128804443942127E-2</v>
      </c>
      <c r="G260" s="1">
        <f t="shared" si="25"/>
        <v>-3.1211373998698746E-2</v>
      </c>
      <c r="H260" s="1">
        <v>5.5790145492425267E-3</v>
      </c>
      <c r="I260" s="1">
        <f t="shared" si="26"/>
        <v>5.465287197292766E-6</v>
      </c>
      <c r="J260" s="1">
        <f t="shared" si="27"/>
        <v>-3.1298804355501197E-2</v>
      </c>
      <c r="AQ260" s="58"/>
      <c r="AR260" s="58"/>
      <c r="AS260" s="58"/>
      <c r="AT260" s="58"/>
      <c r="AU260" s="58"/>
      <c r="AV260" s="58"/>
      <c r="AW260" s="58"/>
      <c r="AX260" s="71"/>
      <c r="AY260" s="58"/>
      <c r="AZ260" s="58"/>
      <c r="BA260" s="58"/>
      <c r="BB260" s="58">
        <f t="shared" si="28"/>
        <v>1</v>
      </c>
      <c r="BC260" s="58">
        <f t="shared" si="29"/>
        <v>9.7320182246084415E-4</v>
      </c>
      <c r="BD260" s="58" t="e">
        <f t="shared" si="30"/>
        <v>#N/A</v>
      </c>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c r="CH260" s="58"/>
      <c r="CI260" s="58"/>
      <c r="CJ260" s="58"/>
      <c r="CK260" s="58"/>
      <c r="CL260" s="58"/>
      <c r="CM260" s="58"/>
      <c r="CN260" s="58"/>
      <c r="CO260" s="58"/>
      <c r="CP260" s="58"/>
      <c r="CQ260" s="58"/>
      <c r="CR260" s="58"/>
      <c r="CS260" s="58"/>
      <c r="CT260" s="58"/>
      <c r="CU260" s="58"/>
      <c r="CV260" s="58"/>
      <c r="CW260" s="58"/>
      <c r="CX260" s="58"/>
      <c r="CY260" s="58"/>
      <c r="CZ260" s="58"/>
      <c r="DA260" s="58"/>
      <c r="DB260" s="58"/>
      <c r="DC260" s="58"/>
      <c r="DD260" s="58"/>
      <c r="DE260" s="58"/>
      <c r="DF260" s="58"/>
      <c r="DG260" s="58"/>
      <c r="DH260" s="58"/>
      <c r="DI260" s="58"/>
      <c r="DJ260" s="58"/>
      <c r="DK260" s="58"/>
      <c r="DL260" s="58"/>
      <c r="DM260" s="58"/>
      <c r="DN260" s="58"/>
      <c r="DO260" s="58"/>
      <c r="DP260" s="58"/>
      <c r="DQ260" s="58"/>
      <c r="DR260" s="58"/>
      <c r="DS260" s="58"/>
      <c r="DT260" s="58"/>
      <c r="DU260" s="58"/>
      <c r="DV260" s="58"/>
      <c r="DW260" s="58"/>
      <c r="DX260" s="58"/>
      <c r="DY260" s="58"/>
      <c r="DZ260" s="58"/>
      <c r="EA260" s="58"/>
      <c r="EB260" s="58"/>
      <c r="EC260" s="58"/>
      <c r="ED260" s="58"/>
      <c r="EE260" s="58"/>
      <c r="EF260" s="58"/>
      <c r="EG260" s="58"/>
      <c r="EH260" s="58"/>
      <c r="EI260" s="58"/>
      <c r="EJ260" s="58"/>
      <c r="EK260" s="58"/>
      <c r="EL260" s="58"/>
      <c r="EM260" s="58"/>
      <c r="EN260" s="58"/>
    </row>
    <row r="261" spans="1:144" outlineLevel="1" x14ac:dyDescent="0.2">
      <c r="A261" s="16">
        <v>70</v>
      </c>
      <c r="B261" s="16">
        <v>1</v>
      </c>
      <c r="C261" s="1">
        <v>0.27761448830376539</v>
      </c>
      <c r="D261" s="1">
        <f t="shared" si="22"/>
        <v>0.72238551169623455</v>
      </c>
      <c r="E261" s="1">
        <f t="shared" si="23"/>
        <v>2.5630437208308421</v>
      </c>
      <c r="F261" s="1">
        <f t="shared" si="24"/>
        <v>1.6009508802055241</v>
      </c>
      <c r="G261" s="1">
        <f t="shared" si="25"/>
        <v>1.6131080175626626</v>
      </c>
      <c r="H261" s="1">
        <v>0.20632623101819295</v>
      </c>
      <c r="I261" s="1">
        <f t="shared" si="26"/>
        <v>0.67645563270342146</v>
      </c>
      <c r="J261" s="1">
        <f t="shared" si="27"/>
        <v>1.8106830504062175</v>
      </c>
      <c r="AQ261" s="58"/>
      <c r="AR261" s="58"/>
      <c r="AS261" s="58"/>
      <c r="AT261" s="58"/>
      <c r="AU261" s="58"/>
      <c r="AV261" s="58"/>
      <c r="AW261" s="58"/>
      <c r="AX261" s="71"/>
      <c r="AY261" s="58"/>
      <c r="AZ261" s="58"/>
      <c r="BA261" s="58"/>
      <c r="BB261" s="58">
        <f t="shared" si="28"/>
        <v>0</v>
      </c>
      <c r="BC261" s="58" t="e">
        <f t="shared" si="29"/>
        <v>#N/A</v>
      </c>
      <c r="BD261" s="58">
        <f t="shared" si="30"/>
        <v>0.27761448830376539</v>
      </c>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c r="CB261" s="58"/>
      <c r="CC261" s="58"/>
      <c r="CD261" s="58"/>
      <c r="CE261" s="58"/>
      <c r="CF261" s="58"/>
      <c r="CG261" s="58"/>
      <c r="CH261" s="58"/>
      <c r="CI261" s="58"/>
      <c r="CJ261" s="58"/>
      <c r="CK261" s="58"/>
      <c r="CL261" s="58"/>
      <c r="CM261" s="58"/>
      <c r="CN261" s="58"/>
      <c r="CO261" s="58"/>
      <c r="CP261" s="58"/>
      <c r="CQ261" s="58"/>
      <c r="CR261" s="58"/>
      <c r="CS261" s="58"/>
      <c r="CT261" s="58"/>
      <c r="CU261" s="58"/>
      <c r="CV261" s="58"/>
      <c r="CW261" s="58"/>
      <c r="CX261" s="58"/>
      <c r="CY261" s="58"/>
      <c r="CZ261" s="58"/>
      <c r="DA261" s="58"/>
      <c r="DB261" s="58"/>
      <c r="DC261" s="58"/>
      <c r="DD261" s="58"/>
      <c r="DE261" s="58"/>
      <c r="DF261" s="58"/>
      <c r="DG261" s="58"/>
      <c r="DH261" s="58"/>
      <c r="DI261" s="58"/>
      <c r="DJ261" s="58"/>
      <c r="DK261" s="58"/>
      <c r="DL261" s="58"/>
      <c r="DM261" s="58"/>
      <c r="DN261" s="58"/>
      <c r="DO261" s="58"/>
      <c r="DP261" s="58"/>
      <c r="DQ261" s="58"/>
      <c r="DR261" s="58"/>
      <c r="DS261" s="58"/>
      <c r="DT261" s="58"/>
      <c r="DU261" s="58"/>
      <c r="DV261" s="58"/>
      <c r="DW261" s="58"/>
      <c r="DX261" s="58"/>
      <c r="DY261" s="58"/>
      <c r="DZ261" s="58"/>
      <c r="EA261" s="58"/>
      <c r="EB261" s="58"/>
      <c r="EC261" s="58"/>
      <c r="ED261" s="58"/>
      <c r="EE261" s="58"/>
      <c r="EF261" s="58"/>
      <c r="EG261" s="58"/>
      <c r="EH261" s="58"/>
      <c r="EI261" s="58"/>
      <c r="EJ261" s="58"/>
      <c r="EK261" s="58"/>
      <c r="EL261" s="58"/>
      <c r="EM261" s="58"/>
      <c r="EN261" s="58"/>
    </row>
    <row r="262" spans="1:144" outlineLevel="1" x14ac:dyDescent="0.2">
      <c r="A262" s="16">
        <v>71</v>
      </c>
      <c r="B262" s="16">
        <v>0</v>
      </c>
      <c r="C262" s="1">
        <v>3.116615662867305E-3</v>
      </c>
      <c r="D262" s="1">
        <f t="shared" si="22"/>
        <v>-3.116615662867305E-3</v>
      </c>
      <c r="E262" s="1">
        <f t="shared" si="23"/>
        <v>6.2429648479508694E-3</v>
      </c>
      <c r="F262" s="1">
        <f t="shared" si="24"/>
        <v>-7.9012434767895046E-2</v>
      </c>
      <c r="G262" s="1">
        <f t="shared" si="25"/>
        <v>-5.5913856272860121E-2</v>
      </c>
      <c r="H262" s="1">
        <v>6.5247773522434434E-3</v>
      </c>
      <c r="I262" s="1">
        <f t="shared" si="26"/>
        <v>2.0532770262040995E-5</v>
      </c>
      <c r="J262" s="1">
        <f t="shared" si="27"/>
        <v>-5.6097166537750376E-2</v>
      </c>
      <c r="AQ262" s="58"/>
      <c r="AR262" s="58"/>
      <c r="AS262" s="58"/>
      <c r="AT262" s="58"/>
      <c r="AU262" s="58"/>
      <c r="AV262" s="58"/>
      <c r="AW262" s="58"/>
      <c r="AX262" s="71"/>
      <c r="AY262" s="58"/>
      <c r="AZ262" s="58"/>
      <c r="BA262" s="58"/>
      <c r="BB262" s="58">
        <f t="shared" si="28"/>
        <v>1</v>
      </c>
      <c r="BC262" s="58">
        <f t="shared" si="29"/>
        <v>3.116615662867305E-3</v>
      </c>
      <c r="BD262" s="58" t="e">
        <f t="shared" si="30"/>
        <v>#N/A</v>
      </c>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c r="CO262" s="58"/>
      <c r="CP262" s="58"/>
      <c r="CQ262" s="58"/>
      <c r="CR262" s="58"/>
      <c r="CS262" s="58"/>
      <c r="CT262" s="58"/>
      <c r="CU262" s="58"/>
      <c r="CV262" s="58"/>
      <c r="CW262" s="58"/>
      <c r="CX262" s="58"/>
      <c r="CY262" s="58"/>
      <c r="CZ262" s="58"/>
      <c r="DA262" s="58"/>
      <c r="DB262" s="58"/>
      <c r="DC262" s="58"/>
      <c r="DD262" s="58"/>
      <c r="DE262" s="58"/>
      <c r="DF262" s="58"/>
      <c r="DG262" s="58"/>
      <c r="DH262" s="58"/>
      <c r="DI262" s="58"/>
      <c r="DJ262" s="58"/>
      <c r="DK262" s="58"/>
      <c r="DL262" s="58"/>
      <c r="DM262" s="58"/>
      <c r="DN262" s="58"/>
      <c r="DO262" s="58"/>
      <c r="DP262" s="58"/>
      <c r="DQ262" s="58"/>
      <c r="DR262" s="58"/>
      <c r="DS262" s="58"/>
      <c r="DT262" s="58"/>
      <c r="DU262" s="58"/>
      <c r="DV262" s="58"/>
      <c r="DW262" s="58"/>
      <c r="DX262" s="58"/>
      <c r="DY262" s="58"/>
      <c r="DZ262" s="58"/>
      <c r="EA262" s="58"/>
      <c r="EB262" s="58"/>
      <c r="EC262" s="58"/>
      <c r="ED262" s="58"/>
      <c r="EE262" s="58"/>
      <c r="EF262" s="58"/>
      <c r="EG262" s="58"/>
      <c r="EH262" s="58"/>
      <c r="EI262" s="58"/>
      <c r="EJ262" s="58"/>
      <c r="EK262" s="58"/>
      <c r="EL262" s="58"/>
      <c r="EM262" s="58"/>
      <c r="EN262" s="58"/>
    </row>
    <row r="263" spans="1:144" outlineLevel="1" x14ac:dyDescent="0.2">
      <c r="A263" s="16">
        <v>72</v>
      </c>
      <c r="B263" s="16">
        <v>0</v>
      </c>
      <c r="C263" s="1">
        <v>8.0503871813432367E-8</v>
      </c>
      <c r="D263" s="1">
        <f t="shared" si="22"/>
        <v>-8.0503871813432367E-8</v>
      </c>
      <c r="E263" s="1">
        <f t="shared" si="23"/>
        <v>1.610077499797886E-7</v>
      </c>
      <c r="F263" s="1">
        <f t="shared" si="24"/>
        <v>-4.0125771018111115E-4</v>
      </c>
      <c r="G263" s="1">
        <f t="shared" si="25"/>
        <v>-2.837320536955708E-4</v>
      </c>
      <c r="H263" s="1">
        <v>9.817030326607749E-7</v>
      </c>
      <c r="I263" s="1">
        <f t="shared" si="26"/>
        <v>7.9030979047426191E-14</v>
      </c>
      <c r="J263" s="1">
        <f t="shared" si="27"/>
        <v>-2.8373219296598214E-4</v>
      </c>
      <c r="AQ263" s="58"/>
      <c r="AR263" s="58"/>
      <c r="AS263" s="58"/>
      <c r="AT263" s="58"/>
      <c r="AU263" s="58"/>
      <c r="AV263" s="58"/>
      <c r="AW263" s="58"/>
      <c r="AX263" s="71"/>
      <c r="AY263" s="58"/>
      <c r="AZ263" s="58"/>
      <c r="BA263" s="58"/>
      <c r="BB263" s="58">
        <f t="shared" si="28"/>
        <v>1</v>
      </c>
      <c r="BC263" s="58">
        <f t="shared" si="29"/>
        <v>8.0503871813432367E-8</v>
      </c>
      <c r="BD263" s="58" t="e">
        <f t="shared" si="30"/>
        <v>#N/A</v>
      </c>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c r="CO263" s="58"/>
      <c r="CP263" s="58"/>
      <c r="CQ263" s="58"/>
      <c r="CR263" s="58"/>
      <c r="CS263" s="58"/>
      <c r="CT263" s="58"/>
      <c r="CU263" s="58"/>
      <c r="CV263" s="58"/>
      <c r="CW263" s="58"/>
      <c r="CX263" s="58"/>
      <c r="CY263" s="58"/>
      <c r="CZ263" s="58"/>
      <c r="DA263" s="58"/>
      <c r="DB263" s="58"/>
      <c r="DC263" s="58"/>
      <c r="DD263" s="58"/>
      <c r="DE263" s="58"/>
      <c r="DF263" s="58"/>
      <c r="DG263" s="58"/>
      <c r="DH263" s="58"/>
      <c r="DI263" s="58"/>
      <c r="DJ263" s="58"/>
      <c r="DK263" s="58"/>
      <c r="DL263" s="58"/>
      <c r="DM263" s="58"/>
      <c r="DN263" s="58"/>
      <c r="DO263" s="58"/>
      <c r="DP263" s="58"/>
      <c r="DQ263" s="58"/>
      <c r="DR263" s="58"/>
      <c r="DS263" s="58"/>
      <c r="DT263" s="58"/>
      <c r="DU263" s="58"/>
      <c r="DV263" s="58"/>
      <c r="DW263" s="58"/>
      <c r="DX263" s="58"/>
      <c r="DY263" s="58"/>
      <c r="DZ263" s="58"/>
      <c r="EA263" s="58"/>
      <c r="EB263" s="58"/>
      <c r="EC263" s="58"/>
      <c r="ED263" s="58"/>
      <c r="EE263" s="58"/>
      <c r="EF263" s="58"/>
      <c r="EG263" s="58"/>
      <c r="EH263" s="58"/>
      <c r="EI263" s="58"/>
      <c r="EJ263" s="58"/>
      <c r="EK263" s="58"/>
      <c r="EL263" s="58"/>
      <c r="EM263" s="58"/>
      <c r="EN263" s="58"/>
    </row>
    <row r="264" spans="1:144" outlineLevel="1" x14ac:dyDescent="0.2">
      <c r="A264" s="16">
        <v>73</v>
      </c>
      <c r="B264" s="16">
        <v>0</v>
      </c>
      <c r="C264" s="1">
        <v>3.4918105878824498E-7</v>
      </c>
      <c r="D264" s="1">
        <f t="shared" si="22"/>
        <v>-3.4918105878824498E-7</v>
      </c>
      <c r="E264" s="1">
        <f t="shared" si="23"/>
        <v>6.983622393458285E-7</v>
      </c>
      <c r="F264" s="1">
        <f t="shared" si="24"/>
        <v>-8.3568070418421679E-4</v>
      </c>
      <c r="G264" s="1">
        <f t="shared" si="25"/>
        <v>-5.9091554448643447E-4</v>
      </c>
      <c r="H264" s="1">
        <v>3.4365895611198391E-6</v>
      </c>
      <c r="I264" s="1">
        <f t="shared" si="26"/>
        <v>1.1999965244826019E-12</v>
      </c>
      <c r="J264" s="1">
        <f t="shared" si="27"/>
        <v>-5.9091655985614737E-4</v>
      </c>
      <c r="AQ264" s="58"/>
      <c r="AR264" s="58"/>
      <c r="AS264" s="58"/>
      <c r="AT264" s="58"/>
      <c r="AU264" s="58"/>
      <c r="AV264" s="58"/>
      <c r="AW264" s="58"/>
      <c r="AX264" s="71"/>
      <c r="AY264" s="58"/>
      <c r="AZ264" s="58"/>
      <c r="BA264" s="58"/>
      <c r="BB264" s="58">
        <f t="shared" si="28"/>
        <v>1</v>
      </c>
      <c r="BC264" s="58">
        <f t="shared" si="29"/>
        <v>3.4918105878824498E-7</v>
      </c>
      <c r="BD264" s="58" t="e">
        <f t="shared" si="30"/>
        <v>#N/A</v>
      </c>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58"/>
      <c r="CM264" s="58"/>
      <c r="CN264" s="58"/>
      <c r="CO264" s="58"/>
      <c r="CP264" s="58"/>
      <c r="CQ264" s="58"/>
      <c r="CR264" s="58"/>
      <c r="CS264" s="58"/>
      <c r="CT264" s="58"/>
      <c r="CU264" s="58"/>
      <c r="CV264" s="58"/>
      <c r="CW264" s="58"/>
      <c r="CX264" s="58"/>
      <c r="CY264" s="58"/>
      <c r="CZ264" s="58"/>
      <c r="DA264" s="58"/>
      <c r="DB264" s="58"/>
      <c r="DC264" s="58"/>
      <c r="DD264" s="58"/>
      <c r="DE264" s="58"/>
      <c r="DF264" s="58"/>
      <c r="DG264" s="58"/>
      <c r="DH264" s="58"/>
      <c r="DI264" s="58"/>
      <c r="DJ264" s="58"/>
      <c r="DK264" s="58"/>
      <c r="DL264" s="58"/>
      <c r="DM264" s="58"/>
      <c r="DN264" s="58"/>
      <c r="DO264" s="58"/>
      <c r="DP264" s="58"/>
      <c r="DQ264" s="58"/>
      <c r="DR264" s="58"/>
      <c r="DS264" s="58"/>
      <c r="DT264" s="58"/>
      <c r="DU264" s="58"/>
      <c r="DV264" s="58"/>
      <c r="DW264" s="58"/>
      <c r="DX264" s="58"/>
      <c r="DY264" s="58"/>
      <c r="DZ264" s="58"/>
      <c r="EA264" s="58"/>
      <c r="EB264" s="58"/>
      <c r="EC264" s="58"/>
      <c r="ED264" s="58"/>
      <c r="EE264" s="58"/>
      <c r="EF264" s="58"/>
      <c r="EG264" s="58"/>
      <c r="EH264" s="58"/>
      <c r="EI264" s="58"/>
      <c r="EJ264" s="58"/>
      <c r="EK264" s="58"/>
      <c r="EL264" s="58"/>
      <c r="EM264" s="58"/>
      <c r="EN264" s="58"/>
    </row>
    <row r="265" spans="1:144" outlineLevel="1" x14ac:dyDescent="0.2">
      <c r="A265" s="16">
        <v>74</v>
      </c>
      <c r="B265" s="16">
        <v>0</v>
      </c>
      <c r="C265" s="1">
        <v>1.5150103799018272E-2</v>
      </c>
      <c r="D265" s="1">
        <f t="shared" si="22"/>
        <v>-1.5150103799018272E-2</v>
      </c>
      <c r="E265" s="1">
        <f t="shared" si="23"/>
        <v>3.0532078132406101E-2</v>
      </c>
      <c r="F265" s="1">
        <f t="shared" si="24"/>
        <v>-0.17473430725649186</v>
      </c>
      <c r="G265" s="1">
        <f t="shared" si="25"/>
        <v>-0.12402886871178488</v>
      </c>
      <c r="H265" s="1">
        <v>2.0423558373630031E-2</v>
      </c>
      <c r="I265" s="1">
        <f t="shared" si="26"/>
        <v>3.2072930551881463E-4</v>
      </c>
      <c r="J265" s="1">
        <f t="shared" si="27"/>
        <v>-0.12531516101192219</v>
      </c>
      <c r="AQ265" s="58"/>
      <c r="AR265" s="58"/>
      <c r="AS265" s="58"/>
      <c r="AT265" s="58"/>
      <c r="AU265" s="58"/>
      <c r="AV265" s="58"/>
      <c r="AW265" s="58"/>
      <c r="AX265" s="71"/>
      <c r="AY265" s="58"/>
      <c r="AZ265" s="58"/>
      <c r="BA265" s="58"/>
      <c r="BB265" s="58">
        <f t="shared" si="28"/>
        <v>1</v>
      </c>
      <c r="BC265" s="58">
        <f t="shared" si="29"/>
        <v>1.5150103799018272E-2</v>
      </c>
      <c r="BD265" s="58" t="e">
        <f t="shared" si="30"/>
        <v>#N/A</v>
      </c>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58"/>
      <c r="CM265" s="58"/>
      <c r="CN265" s="58"/>
      <c r="CO265" s="58"/>
      <c r="CP265" s="58"/>
      <c r="CQ265" s="58"/>
      <c r="CR265" s="58"/>
      <c r="CS265" s="58"/>
      <c r="CT265" s="58"/>
      <c r="CU265" s="58"/>
      <c r="CV265" s="58"/>
      <c r="CW265" s="58"/>
      <c r="CX265" s="58"/>
      <c r="CY265" s="58"/>
      <c r="CZ265" s="58"/>
      <c r="DA265" s="58"/>
      <c r="DB265" s="58"/>
      <c r="DC265" s="58"/>
      <c r="DD265" s="58"/>
      <c r="DE265" s="58"/>
      <c r="DF265" s="58"/>
      <c r="DG265" s="58"/>
      <c r="DH265" s="58"/>
      <c r="DI265" s="58"/>
      <c r="DJ265" s="58"/>
      <c r="DK265" s="58"/>
      <c r="DL265" s="58"/>
      <c r="DM265" s="58"/>
      <c r="DN265" s="58"/>
      <c r="DO265" s="58"/>
      <c r="DP265" s="58"/>
      <c r="DQ265" s="58"/>
      <c r="DR265" s="58"/>
      <c r="DS265" s="58"/>
      <c r="DT265" s="58"/>
      <c r="DU265" s="58"/>
      <c r="DV265" s="58"/>
      <c r="DW265" s="58"/>
      <c r="DX265" s="58"/>
      <c r="DY265" s="58"/>
      <c r="DZ265" s="58"/>
      <c r="EA265" s="58"/>
      <c r="EB265" s="58"/>
      <c r="EC265" s="58"/>
      <c r="ED265" s="58"/>
      <c r="EE265" s="58"/>
      <c r="EF265" s="58"/>
      <c r="EG265" s="58"/>
      <c r="EH265" s="58"/>
      <c r="EI265" s="58"/>
      <c r="EJ265" s="58"/>
      <c r="EK265" s="58"/>
      <c r="EL265" s="58"/>
      <c r="EM265" s="58"/>
      <c r="EN265" s="58"/>
    </row>
    <row r="266" spans="1:144" outlineLevel="1" x14ac:dyDescent="0.2">
      <c r="A266" s="16">
        <v>75</v>
      </c>
      <c r="B266" s="16">
        <v>0</v>
      </c>
      <c r="C266" s="1">
        <v>1.5304019046384425E-4</v>
      </c>
      <c r="D266" s="1">
        <f t="shared" si="22"/>
        <v>-1.5304019046384425E-4</v>
      </c>
      <c r="E266" s="1">
        <f t="shared" si="23"/>
        <v>3.0610380461730806E-4</v>
      </c>
      <c r="F266" s="1">
        <f t="shared" si="24"/>
        <v>-1.74958224904492E-2</v>
      </c>
      <c r="G266" s="1">
        <f t="shared" si="25"/>
        <v>-1.2371888107669352E-2</v>
      </c>
      <c r="H266" s="1">
        <v>5.949403355745025E-4</v>
      </c>
      <c r="I266" s="1">
        <f t="shared" si="26"/>
        <v>9.111792841070191E-8</v>
      </c>
      <c r="J266" s="1">
        <f t="shared" si="27"/>
        <v>-1.2375570018269907E-2</v>
      </c>
      <c r="AQ266" s="58"/>
      <c r="AR266" s="58"/>
      <c r="AS266" s="58"/>
      <c r="AT266" s="58"/>
      <c r="AU266" s="58"/>
      <c r="AV266" s="58"/>
      <c r="AW266" s="58"/>
      <c r="AX266" s="71"/>
      <c r="AY266" s="58"/>
      <c r="AZ266" s="58"/>
      <c r="BA266" s="58"/>
      <c r="BB266" s="58">
        <f t="shared" si="28"/>
        <v>1</v>
      </c>
      <c r="BC266" s="58">
        <f t="shared" si="29"/>
        <v>1.5304019046384425E-4</v>
      </c>
      <c r="BD266" s="58" t="e">
        <f t="shared" si="30"/>
        <v>#N/A</v>
      </c>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c r="CB266" s="58"/>
      <c r="CC266" s="58"/>
      <c r="CD266" s="58"/>
      <c r="CE266" s="58"/>
      <c r="CF266" s="58"/>
      <c r="CG266" s="58"/>
      <c r="CH266" s="58"/>
      <c r="CI266" s="58"/>
      <c r="CJ266" s="58"/>
      <c r="CK266" s="58"/>
      <c r="CL266" s="58"/>
      <c r="CM266" s="58"/>
      <c r="CN266" s="58"/>
      <c r="CO266" s="58"/>
      <c r="CP266" s="58"/>
      <c r="CQ266" s="58"/>
      <c r="CR266" s="58"/>
      <c r="CS266" s="58"/>
      <c r="CT266" s="58"/>
      <c r="CU266" s="58"/>
      <c r="CV266" s="58"/>
      <c r="CW266" s="58"/>
      <c r="CX266" s="58"/>
      <c r="CY266" s="58"/>
      <c r="CZ266" s="58"/>
      <c r="DA266" s="58"/>
      <c r="DB266" s="58"/>
      <c r="DC266" s="58"/>
      <c r="DD266" s="58"/>
      <c r="DE266" s="58"/>
      <c r="DF266" s="58"/>
      <c r="DG266" s="58"/>
      <c r="DH266" s="58"/>
      <c r="DI266" s="58"/>
      <c r="DJ266" s="58"/>
      <c r="DK266" s="58"/>
      <c r="DL266" s="58"/>
      <c r="DM266" s="58"/>
      <c r="DN266" s="58"/>
      <c r="DO266" s="58"/>
      <c r="DP266" s="58"/>
      <c r="DQ266" s="58"/>
      <c r="DR266" s="58"/>
      <c r="DS266" s="58"/>
      <c r="DT266" s="58"/>
      <c r="DU266" s="58"/>
      <c r="DV266" s="58"/>
      <c r="DW266" s="58"/>
      <c r="DX266" s="58"/>
      <c r="DY266" s="58"/>
      <c r="DZ266" s="58"/>
      <c r="EA266" s="58"/>
      <c r="EB266" s="58"/>
      <c r="EC266" s="58"/>
      <c r="ED266" s="58"/>
      <c r="EE266" s="58"/>
      <c r="EF266" s="58"/>
      <c r="EG266" s="58"/>
      <c r="EH266" s="58"/>
      <c r="EI266" s="58"/>
      <c r="EJ266" s="58"/>
      <c r="EK266" s="58"/>
      <c r="EL266" s="58"/>
      <c r="EM266" s="58"/>
      <c r="EN266" s="58"/>
    </row>
    <row r="267" spans="1:144" outlineLevel="1" x14ac:dyDescent="0.2">
      <c r="A267" s="16">
        <v>76</v>
      </c>
      <c r="B267" s="16">
        <v>0</v>
      </c>
      <c r="C267" s="1">
        <v>1.1068584608171107E-6</v>
      </c>
      <c r="D267" s="1">
        <f t="shared" si="22"/>
        <v>-1.1068584608171107E-6</v>
      </c>
      <c r="E267" s="1">
        <f t="shared" si="23"/>
        <v>2.2137181466755673E-6</v>
      </c>
      <c r="F267" s="1">
        <f t="shared" si="24"/>
        <v>-1.4878568972436722E-3</v>
      </c>
      <c r="G267" s="1">
        <f t="shared" si="25"/>
        <v>-1.0520739926231989E-3</v>
      </c>
      <c r="H267" s="1">
        <v>9.0426705964142638E-6</v>
      </c>
      <c r="I267" s="1">
        <f t="shared" si="26"/>
        <v>1.0009058045148516E-11</v>
      </c>
      <c r="J267" s="1">
        <f t="shared" si="27"/>
        <v>-1.0520787494347388E-3</v>
      </c>
      <c r="AQ267" s="58"/>
      <c r="AR267" s="58"/>
      <c r="AS267" s="58"/>
      <c r="AT267" s="58"/>
      <c r="AU267" s="58"/>
      <c r="AV267" s="58"/>
      <c r="AW267" s="58"/>
      <c r="AX267" s="71"/>
      <c r="AY267" s="58"/>
      <c r="AZ267" s="58"/>
      <c r="BA267" s="58"/>
      <c r="BB267" s="58">
        <f t="shared" si="28"/>
        <v>1</v>
      </c>
      <c r="BC267" s="58">
        <f t="shared" si="29"/>
        <v>1.1068584608171107E-6</v>
      </c>
      <c r="BD267" s="58" t="e">
        <f t="shared" si="30"/>
        <v>#N/A</v>
      </c>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c r="CB267" s="58"/>
      <c r="CC267" s="58"/>
      <c r="CD267" s="58"/>
      <c r="CE267" s="58"/>
      <c r="CF267" s="58"/>
      <c r="CG267" s="58"/>
      <c r="CH267" s="58"/>
      <c r="CI267" s="58"/>
      <c r="CJ267" s="58"/>
      <c r="CK267" s="58"/>
      <c r="CL267" s="58"/>
      <c r="CM267" s="58"/>
      <c r="CN267" s="58"/>
      <c r="CO267" s="58"/>
      <c r="CP267" s="58"/>
      <c r="CQ267" s="58"/>
      <c r="CR267" s="58"/>
      <c r="CS267" s="58"/>
      <c r="CT267" s="58"/>
      <c r="CU267" s="58"/>
      <c r="CV267" s="58"/>
      <c r="CW267" s="58"/>
      <c r="CX267" s="58"/>
      <c r="CY267" s="58"/>
      <c r="CZ267" s="58"/>
      <c r="DA267" s="58"/>
      <c r="DB267" s="58"/>
      <c r="DC267" s="58"/>
      <c r="DD267" s="58"/>
      <c r="DE267" s="58"/>
      <c r="DF267" s="58"/>
      <c r="DG267" s="58"/>
      <c r="DH267" s="58"/>
      <c r="DI267" s="58"/>
      <c r="DJ267" s="58"/>
      <c r="DK267" s="58"/>
      <c r="DL267" s="58"/>
      <c r="DM267" s="58"/>
      <c r="DN267" s="58"/>
      <c r="DO267" s="58"/>
      <c r="DP267" s="58"/>
      <c r="DQ267" s="58"/>
      <c r="DR267" s="58"/>
      <c r="DS267" s="58"/>
      <c r="DT267" s="58"/>
      <c r="DU267" s="58"/>
      <c r="DV267" s="58"/>
      <c r="DW267" s="58"/>
      <c r="DX267" s="58"/>
      <c r="DY267" s="58"/>
      <c r="DZ267" s="58"/>
      <c r="EA267" s="58"/>
      <c r="EB267" s="58"/>
      <c r="EC267" s="58"/>
      <c r="ED267" s="58"/>
      <c r="EE267" s="58"/>
      <c r="EF267" s="58"/>
      <c r="EG267" s="58"/>
      <c r="EH267" s="58"/>
      <c r="EI267" s="58"/>
      <c r="EJ267" s="58"/>
      <c r="EK267" s="58"/>
      <c r="EL267" s="58"/>
      <c r="EM267" s="58"/>
      <c r="EN267" s="58"/>
    </row>
    <row r="268" spans="1:144" outlineLevel="1" x14ac:dyDescent="0.2">
      <c r="A268" s="16">
        <v>77</v>
      </c>
      <c r="B268" s="16">
        <v>0</v>
      </c>
      <c r="C268" s="1">
        <v>1.8142240036506914E-3</v>
      </c>
      <c r="D268" s="1">
        <f t="shared" si="22"/>
        <v>-1.8142240036506914E-3</v>
      </c>
      <c r="E268" s="1">
        <f t="shared" si="23"/>
        <v>3.631743402363176E-3</v>
      </c>
      <c r="F268" s="1">
        <f t="shared" si="24"/>
        <v>-6.0263947782759605E-2</v>
      </c>
      <c r="G268" s="1">
        <f t="shared" si="25"/>
        <v>-4.2632398414725728E-2</v>
      </c>
      <c r="H268" s="1">
        <v>5.8954512439224208E-3</v>
      </c>
      <c r="I268" s="1">
        <f t="shared" si="26"/>
        <v>1.0778653794523214E-5</v>
      </c>
      <c r="J268" s="1">
        <f t="shared" si="27"/>
        <v>-4.2758625426765437E-2</v>
      </c>
      <c r="AQ268" s="58"/>
      <c r="AR268" s="58"/>
      <c r="AS268" s="58"/>
      <c r="AT268" s="58"/>
      <c r="AU268" s="58"/>
      <c r="AV268" s="58"/>
      <c r="AW268" s="58"/>
      <c r="AX268" s="71"/>
      <c r="AY268" s="58"/>
      <c r="AZ268" s="58"/>
      <c r="BA268" s="58"/>
      <c r="BB268" s="58">
        <f t="shared" si="28"/>
        <v>1</v>
      </c>
      <c r="BC268" s="58">
        <f t="shared" si="29"/>
        <v>1.8142240036506914E-3</v>
      </c>
      <c r="BD268" s="58" t="e">
        <f t="shared" si="30"/>
        <v>#N/A</v>
      </c>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c r="CB268" s="58"/>
      <c r="CC268" s="58"/>
      <c r="CD268" s="58"/>
      <c r="CE268" s="58"/>
      <c r="CF268" s="58"/>
      <c r="CG268" s="58"/>
      <c r="CH268" s="58"/>
      <c r="CI268" s="58"/>
      <c r="CJ268" s="58"/>
      <c r="CK268" s="58"/>
      <c r="CL268" s="58"/>
      <c r="CM268" s="58"/>
      <c r="CN268" s="58"/>
      <c r="CO268" s="58"/>
      <c r="CP268" s="58"/>
      <c r="CQ268" s="58"/>
      <c r="CR268" s="58"/>
      <c r="CS268" s="58"/>
      <c r="CT268" s="58"/>
      <c r="CU268" s="58"/>
      <c r="CV268" s="58"/>
      <c r="CW268" s="58"/>
      <c r="CX268" s="58"/>
      <c r="CY268" s="58"/>
      <c r="CZ268" s="58"/>
      <c r="DA268" s="58"/>
      <c r="DB268" s="58"/>
      <c r="DC268" s="58"/>
      <c r="DD268" s="58"/>
      <c r="DE268" s="58"/>
      <c r="DF268" s="58"/>
      <c r="DG268" s="58"/>
      <c r="DH268" s="58"/>
      <c r="DI268" s="58"/>
      <c r="DJ268" s="58"/>
      <c r="DK268" s="58"/>
      <c r="DL268" s="58"/>
      <c r="DM268" s="58"/>
      <c r="DN268" s="58"/>
      <c r="DO268" s="58"/>
      <c r="DP268" s="58"/>
      <c r="DQ268" s="58"/>
      <c r="DR268" s="58"/>
      <c r="DS268" s="58"/>
      <c r="DT268" s="58"/>
      <c r="DU268" s="58"/>
      <c r="DV268" s="58"/>
      <c r="DW268" s="58"/>
      <c r="DX268" s="58"/>
      <c r="DY268" s="58"/>
      <c r="DZ268" s="58"/>
      <c r="EA268" s="58"/>
      <c r="EB268" s="58"/>
      <c r="EC268" s="58"/>
      <c r="ED268" s="58"/>
      <c r="EE268" s="58"/>
      <c r="EF268" s="58"/>
      <c r="EG268" s="58"/>
      <c r="EH268" s="58"/>
      <c r="EI268" s="58"/>
      <c r="EJ268" s="58"/>
      <c r="EK268" s="58"/>
      <c r="EL268" s="58"/>
      <c r="EM268" s="58"/>
      <c r="EN268" s="58"/>
    </row>
    <row r="269" spans="1:144" outlineLevel="1" x14ac:dyDescent="0.2">
      <c r="A269" s="16">
        <v>78</v>
      </c>
      <c r="B269" s="16">
        <v>0</v>
      </c>
      <c r="C269" s="1">
        <v>1.5002475013627956E-2</v>
      </c>
      <c r="D269" s="1">
        <f t="shared" si="22"/>
        <v>-1.5002475013627956E-2</v>
      </c>
      <c r="E269" s="1">
        <f t="shared" si="23"/>
        <v>3.0232301034791714E-2</v>
      </c>
      <c r="F269" s="1">
        <f t="shared" si="24"/>
        <v>-0.17387438291706953</v>
      </c>
      <c r="G269" s="1">
        <f t="shared" si="25"/>
        <v>-0.12341384594554443</v>
      </c>
      <c r="H269" s="1">
        <v>3.9934759779007331E-2</v>
      </c>
      <c r="I269" s="1">
        <f t="shared" si="26"/>
        <v>6.3354592691345745E-4</v>
      </c>
      <c r="J269" s="1">
        <f t="shared" si="27"/>
        <v>-0.12595444929808566</v>
      </c>
      <c r="AQ269" s="58"/>
      <c r="AR269" s="58"/>
      <c r="AS269" s="58"/>
      <c r="AT269" s="58"/>
      <c r="AU269" s="58"/>
      <c r="AV269" s="58"/>
      <c r="AW269" s="58"/>
      <c r="AX269" s="71"/>
      <c r="AY269" s="58"/>
      <c r="AZ269" s="58"/>
      <c r="BA269" s="58"/>
      <c r="BB269" s="58">
        <f t="shared" si="28"/>
        <v>1</v>
      </c>
      <c r="BC269" s="58">
        <f t="shared" si="29"/>
        <v>1.5002475013627956E-2</v>
      </c>
      <c r="BD269" s="58" t="e">
        <f t="shared" si="30"/>
        <v>#N/A</v>
      </c>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c r="CB269" s="58"/>
      <c r="CC269" s="58"/>
      <c r="CD269" s="58"/>
      <c r="CE269" s="58"/>
      <c r="CF269" s="58"/>
      <c r="CG269" s="58"/>
      <c r="CH269" s="58"/>
      <c r="CI269" s="58"/>
      <c r="CJ269" s="58"/>
      <c r="CK269" s="58"/>
      <c r="CL269" s="58"/>
      <c r="CM269" s="58"/>
      <c r="CN269" s="58"/>
      <c r="CO269" s="58"/>
      <c r="CP269" s="58"/>
      <c r="CQ269" s="58"/>
      <c r="CR269" s="58"/>
      <c r="CS269" s="58"/>
      <c r="CT269" s="58"/>
      <c r="CU269" s="58"/>
      <c r="CV269" s="58"/>
      <c r="CW269" s="58"/>
      <c r="CX269" s="58"/>
      <c r="CY269" s="58"/>
      <c r="CZ269" s="58"/>
      <c r="DA269" s="58"/>
      <c r="DB269" s="58"/>
      <c r="DC269" s="58"/>
      <c r="DD269" s="58"/>
      <c r="DE269" s="58"/>
      <c r="DF269" s="58"/>
      <c r="DG269" s="58"/>
      <c r="DH269" s="58"/>
      <c r="DI269" s="58"/>
      <c r="DJ269" s="58"/>
      <c r="DK269" s="58"/>
      <c r="DL269" s="58"/>
      <c r="DM269" s="58"/>
      <c r="DN269" s="58"/>
      <c r="DO269" s="58"/>
      <c r="DP269" s="58"/>
      <c r="DQ269" s="58"/>
      <c r="DR269" s="58"/>
      <c r="DS269" s="58"/>
      <c r="DT269" s="58"/>
      <c r="DU269" s="58"/>
      <c r="DV269" s="58"/>
      <c r="DW269" s="58"/>
      <c r="DX269" s="58"/>
      <c r="DY269" s="58"/>
      <c r="DZ269" s="58"/>
      <c r="EA269" s="58"/>
      <c r="EB269" s="58"/>
      <c r="EC269" s="58"/>
      <c r="ED269" s="58"/>
      <c r="EE269" s="58"/>
      <c r="EF269" s="58"/>
      <c r="EG269" s="58"/>
      <c r="EH269" s="58"/>
      <c r="EI269" s="58"/>
      <c r="EJ269" s="58"/>
      <c r="EK269" s="58"/>
      <c r="EL269" s="58"/>
      <c r="EM269" s="58"/>
      <c r="EN269" s="58"/>
    </row>
    <row r="270" spans="1:144" outlineLevel="1" x14ac:dyDescent="0.2">
      <c r="A270" s="16">
        <v>79</v>
      </c>
      <c r="B270" s="16">
        <v>0</v>
      </c>
      <c r="C270" s="1">
        <v>4.4181627812849143E-2</v>
      </c>
      <c r="D270" s="1">
        <f t="shared" si="22"/>
        <v>-4.4181627812849143E-2</v>
      </c>
      <c r="E270" s="1">
        <f t="shared" si="23"/>
        <v>9.0374742465068339E-2</v>
      </c>
      <c r="F270" s="1">
        <f t="shared" si="24"/>
        <v>-0.3006239219773908</v>
      </c>
      <c r="G270" s="1">
        <f t="shared" si="25"/>
        <v>-0.21499738091707526</v>
      </c>
      <c r="H270" s="1">
        <v>4.7804042012028279E-2</v>
      </c>
      <c r="I270" s="1">
        <f t="shared" si="26"/>
        <v>2.3206231727978671E-3</v>
      </c>
      <c r="J270" s="1">
        <f t="shared" si="27"/>
        <v>-0.22032815746971565</v>
      </c>
      <c r="AQ270" s="58"/>
      <c r="AR270" s="58"/>
      <c r="AS270" s="58"/>
      <c r="AT270" s="58"/>
      <c r="AU270" s="58"/>
      <c r="AV270" s="58"/>
      <c r="AW270" s="58"/>
      <c r="AX270" s="71"/>
      <c r="AY270" s="58"/>
      <c r="AZ270" s="58"/>
      <c r="BA270" s="58"/>
      <c r="BB270" s="58">
        <f t="shared" si="28"/>
        <v>1</v>
      </c>
      <c r="BC270" s="58">
        <f t="shared" si="29"/>
        <v>4.4181627812849143E-2</v>
      </c>
      <c r="BD270" s="58" t="e">
        <f t="shared" si="30"/>
        <v>#N/A</v>
      </c>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c r="CB270" s="58"/>
      <c r="CC270" s="58"/>
      <c r="CD270" s="58"/>
      <c r="CE270" s="58"/>
      <c r="CF270" s="58"/>
      <c r="CG270" s="58"/>
      <c r="CH270" s="58"/>
      <c r="CI270" s="58"/>
      <c r="CJ270" s="58"/>
      <c r="CK270" s="58"/>
      <c r="CL270" s="58"/>
      <c r="CM270" s="58"/>
      <c r="CN270" s="58"/>
      <c r="CO270" s="58"/>
      <c r="CP270" s="58"/>
      <c r="CQ270" s="58"/>
      <c r="CR270" s="58"/>
      <c r="CS270" s="58"/>
      <c r="CT270" s="58"/>
      <c r="CU270" s="58"/>
      <c r="CV270" s="58"/>
      <c r="CW270" s="58"/>
      <c r="CX270" s="58"/>
      <c r="CY270" s="58"/>
      <c r="CZ270" s="58"/>
      <c r="DA270" s="58"/>
      <c r="DB270" s="58"/>
      <c r="DC270" s="58"/>
      <c r="DD270" s="58"/>
      <c r="DE270" s="58"/>
      <c r="DF270" s="58"/>
      <c r="DG270" s="58"/>
      <c r="DH270" s="58"/>
      <c r="DI270" s="58"/>
      <c r="DJ270" s="58"/>
      <c r="DK270" s="58"/>
      <c r="DL270" s="58"/>
      <c r="DM270" s="58"/>
      <c r="DN270" s="58"/>
      <c r="DO270" s="58"/>
      <c r="DP270" s="58"/>
      <c r="DQ270" s="58"/>
      <c r="DR270" s="58"/>
      <c r="DS270" s="58"/>
      <c r="DT270" s="58"/>
      <c r="DU270" s="58"/>
      <c r="DV270" s="58"/>
      <c r="DW270" s="58"/>
      <c r="DX270" s="58"/>
      <c r="DY270" s="58"/>
      <c r="DZ270" s="58"/>
      <c r="EA270" s="58"/>
      <c r="EB270" s="58"/>
      <c r="EC270" s="58"/>
      <c r="ED270" s="58"/>
      <c r="EE270" s="58"/>
      <c r="EF270" s="58"/>
      <c r="EG270" s="58"/>
      <c r="EH270" s="58"/>
      <c r="EI270" s="58"/>
      <c r="EJ270" s="58"/>
      <c r="EK270" s="58"/>
      <c r="EL270" s="58"/>
      <c r="EM270" s="58"/>
      <c r="EN270" s="58"/>
    </row>
    <row r="271" spans="1:144" outlineLevel="1" x14ac:dyDescent="0.2">
      <c r="A271" s="16">
        <v>80</v>
      </c>
      <c r="B271" s="16">
        <v>0</v>
      </c>
      <c r="C271" s="1">
        <v>0.30661578200491352</v>
      </c>
      <c r="D271" s="1">
        <f t="shared" si="22"/>
        <v>-0.30661578200491352</v>
      </c>
      <c r="E271" s="1">
        <f t="shared" si="23"/>
        <v>0.73234201261765741</v>
      </c>
      <c r="F271" s="1">
        <f t="shared" si="24"/>
        <v>-0.85576983623966174</v>
      </c>
      <c r="G271" s="1">
        <f t="shared" si="25"/>
        <v>-0.6649825916390012</v>
      </c>
      <c r="H271" s="1">
        <v>0.269284295594717</v>
      </c>
      <c r="I271" s="1">
        <f t="shared" si="26"/>
        <v>0.16296079612282532</v>
      </c>
      <c r="J271" s="1">
        <f t="shared" si="27"/>
        <v>-0.77792200335621564</v>
      </c>
      <c r="AQ271" s="58"/>
      <c r="AR271" s="58"/>
      <c r="AS271" s="58"/>
      <c r="AT271" s="58"/>
      <c r="AU271" s="58"/>
      <c r="AV271" s="58"/>
      <c r="AW271" s="58"/>
      <c r="AX271" s="71"/>
      <c r="AY271" s="58"/>
      <c r="AZ271" s="58"/>
      <c r="BA271" s="58"/>
      <c r="BB271" s="58">
        <f t="shared" si="28"/>
        <v>1</v>
      </c>
      <c r="BC271" s="58">
        <f t="shared" si="29"/>
        <v>0.30661578200491352</v>
      </c>
      <c r="BD271" s="58" t="e">
        <f t="shared" si="30"/>
        <v>#N/A</v>
      </c>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c r="CB271" s="58"/>
      <c r="CC271" s="58"/>
      <c r="CD271" s="58"/>
      <c r="CE271" s="58"/>
      <c r="CF271" s="58"/>
      <c r="CG271" s="58"/>
      <c r="CH271" s="58"/>
      <c r="CI271" s="58"/>
      <c r="CJ271" s="58"/>
      <c r="CK271" s="58"/>
      <c r="CL271" s="58"/>
      <c r="CM271" s="58"/>
      <c r="CN271" s="58"/>
      <c r="CO271" s="58"/>
      <c r="CP271" s="58"/>
      <c r="CQ271" s="58"/>
      <c r="CR271" s="58"/>
      <c r="CS271" s="58"/>
      <c r="CT271" s="58"/>
      <c r="CU271" s="58"/>
      <c r="CV271" s="58"/>
      <c r="CW271" s="58"/>
      <c r="CX271" s="58"/>
      <c r="CY271" s="58"/>
      <c r="CZ271" s="58"/>
      <c r="DA271" s="58"/>
      <c r="DB271" s="58"/>
      <c r="DC271" s="58"/>
      <c r="DD271" s="58"/>
      <c r="DE271" s="58"/>
      <c r="DF271" s="58"/>
      <c r="DG271" s="58"/>
      <c r="DH271" s="58"/>
      <c r="DI271" s="58"/>
      <c r="DJ271" s="58"/>
      <c r="DK271" s="58"/>
      <c r="DL271" s="58"/>
      <c r="DM271" s="58"/>
      <c r="DN271" s="58"/>
      <c r="DO271" s="58"/>
      <c r="DP271" s="58"/>
      <c r="DQ271" s="58"/>
      <c r="DR271" s="58"/>
      <c r="DS271" s="58"/>
      <c r="DT271" s="58"/>
      <c r="DU271" s="58"/>
      <c r="DV271" s="58"/>
      <c r="DW271" s="58"/>
      <c r="DX271" s="58"/>
      <c r="DY271" s="58"/>
      <c r="DZ271" s="58"/>
      <c r="EA271" s="58"/>
      <c r="EB271" s="58"/>
      <c r="EC271" s="58"/>
      <c r="ED271" s="58"/>
      <c r="EE271" s="58"/>
      <c r="EF271" s="58"/>
      <c r="EG271" s="58"/>
      <c r="EH271" s="58"/>
      <c r="EI271" s="58"/>
      <c r="EJ271" s="58"/>
      <c r="EK271" s="58"/>
      <c r="EL271" s="58"/>
      <c r="EM271" s="58"/>
      <c r="EN271" s="58"/>
    </row>
    <row r="272" spans="1:144" outlineLevel="1" x14ac:dyDescent="0.2">
      <c r="A272" s="16">
        <v>81</v>
      </c>
      <c r="B272" s="16">
        <v>0</v>
      </c>
      <c r="C272" s="1">
        <v>1.3999348459029754E-4</v>
      </c>
      <c r="D272" s="1">
        <f t="shared" si="22"/>
        <v>-1.3999348459029754E-4</v>
      </c>
      <c r="E272" s="1">
        <f t="shared" si="23"/>
        <v>2.8000656918561592E-4</v>
      </c>
      <c r="F272" s="1">
        <f t="shared" si="24"/>
        <v>-1.6733396821494908E-2</v>
      </c>
      <c r="G272" s="1">
        <f t="shared" si="25"/>
        <v>-1.1832712517002443E-2</v>
      </c>
      <c r="H272" s="1">
        <v>9.2760973188897166E-4</v>
      </c>
      <c r="I272" s="1">
        <f t="shared" si="26"/>
        <v>1.2999808820264689E-7</v>
      </c>
      <c r="J272" s="1">
        <f t="shared" si="27"/>
        <v>-1.1838204407689071E-2</v>
      </c>
      <c r="AQ272" s="58"/>
      <c r="AR272" s="58"/>
      <c r="AS272" s="58"/>
      <c r="AT272" s="58"/>
      <c r="AU272" s="58"/>
      <c r="AV272" s="58"/>
      <c r="AW272" s="58"/>
      <c r="AX272" s="71"/>
      <c r="AY272" s="58"/>
      <c r="AZ272" s="58"/>
      <c r="BA272" s="58"/>
      <c r="BB272" s="58">
        <f t="shared" si="28"/>
        <v>1</v>
      </c>
      <c r="BC272" s="58">
        <f t="shared" si="29"/>
        <v>1.3999348459029754E-4</v>
      </c>
      <c r="BD272" s="58" t="e">
        <f t="shared" si="30"/>
        <v>#N/A</v>
      </c>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c r="CB272" s="58"/>
      <c r="CC272" s="58"/>
      <c r="CD272" s="58"/>
      <c r="CE272" s="58"/>
      <c r="CF272" s="58"/>
      <c r="CG272" s="58"/>
      <c r="CH272" s="58"/>
      <c r="CI272" s="58"/>
      <c r="CJ272" s="58"/>
      <c r="CK272" s="58"/>
      <c r="CL272" s="58"/>
      <c r="CM272" s="58"/>
      <c r="CN272" s="58"/>
      <c r="CO272" s="58"/>
      <c r="CP272" s="58"/>
      <c r="CQ272" s="58"/>
      <c r="CR272" s="58"/>
      <c r="CS272" s="58"/>
      <c r="CT272" s="58"/>
      <c r="CU272" s="58"/>
      <c r="CV272" s="58"/>
      <c r="CW272" s="58"/>
      <c r="CX272" s="58"/>
      <c r="CY272" s="58"/>
      <c r="CZ272" s="58"/>
      <c r="DA272" s="58"/>
      <c r="DB272" s="58"/>
      <c r="DC272" s="58"/>
      <c r="DD272" s="58"/>
      <c r="DE272" s="58"/>
      <c r="DF272" s="58"/>
      <c r="DG272" s="58"/>
      <c r="DH272" s="58"/>
      <c r="DI272" s="58"/>
      <c r="DJ272" s="58"/>
      <c r="DK272" s="58"/>
      <c r="DL272" s="58"/>
      <c r="DM272" s="58"/>
      <c r="DN272" s="58"/>
      <c r="DO272" s="58"/>
      <c r="DP272" s="58"/>
      <c r="DQ272" s="58"/>
      <c r="DR272" s="58"/>
      <c r="DS272" s="58"/>
      <c r="DT272" s="58"/>
      <c r="DU272" s="58"/>
      <c r="DV272" s="58"/>
      <c r="DW272" s="58"/>
      <c r="DX272" s="58"/>
      <c r="DY272" s="58"/>
      <c r="DZ272" s="58"/>
      <c r="EA272" s="58"/>
      <c r="EB272" s="58"/>
      <c r="EC272" s="58"/>
      <c r="ED272" s="58"/>
      <c r="EE272" s="58"/>
      <c r="EF272" s="58"/>
      <c r="EG272" s="58"/>
      <c r="EH272" s="58"/>
      <c r="EI272" s="58"/>
      <c r="EJ272" s="58"/>
      <c r="EK272" s="58"/>
      <c r="EL272" s="58"/>
      <c r="EM272" s="58"/>
      <c r="EN272" s="58"/>
    </row>
    <row r="273" spans="1:144" outlineLevel="1" x14ac:dyDescent="0.2">
      <c r="A273" s="16">
        <v>82</v>
      </c>
      <c r="B273" s="16">
        <v>0</v>
      </c>
      <c r="C273" s="1">
        <v>0.136882641701149</v>
      </c>
      <c r="D273" s="1">
        <f t="shared" si="22"/>
        <v>-0.136882641701149</v>
      </c>
      <c r="E273" s="1">
        <f t="shared" si="23"/>
        <v>0.29440921677106902</v>
      </c>
      <c r="F273" s="1">
        <f t="shared" si="24"/>
        <v>-0.54259489195077115</v>
      </c>
      <c r="G273" s="1">
        <f t="shared" si="25"/>
        <v>-0.39823485057534813</v>
      </c>
      <c r="H273" s="1">
        <v>0.13266001956014559</v>
      </c>
      <c r="I273" s="1">
        <f t="shared" si="26"/>
        <v>2.4256560442399606E-2</v>
      </c>
      <c r="J273" s="1">
        <f t="shared" si="27"/>
        <v>-0.42760677807440034</v>
      </c>
      <c r="AQ273" s="58"/>
      <c r="AR273" s="58"/>
      <c r="AS273" s="58"/>
      <c r="AT273" s="58"/>
      <c r="AU273" s="58"/>
      <c r="AV273" s="58"/>
      <c r="AW273" s="58"/>
      <c r="AX273" s="71"/>
      <c r="AY273" s="58"/>
      <c r="AZ273" s="58"/>
      <c r="BA273" s="58"/>
      <c r="BB273" s="58">
        <f t="shared" si="28"/>
        <v>1</v>
      </c>
      <c r="BC273" s="58">
        <f t="shared" si="29"/>
        <v>0.136882641701149</v>
      </c>
      <c r="BD273" s="58" t="e">
        <f t="shared" si="30"/>
        <v>#N/A</v>
      </c>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c r="CB273" s="58"/>
      <c r="CC273" s="58"/>
      <c r="CD273" s="58"/>
      <c r="CE273" s="58"/>
      <c r="CF273" s="58"/>
      <c r="CG273" s="58"/>
      <c r="CH273" s="58"/>
      <c r="CI273" s="58"/>
      <c r="CJ273" s="58"/>
      <c r="CK273" s="58"/>
      <c r="CL273" s="58"/>
      <c r="CM273" s="58"/>
      <c r="CN273" s="58"/>
      <c r="CO273" s="58"/>
      <c r="CP273" s="58"/>
      <c r="CQ273" s="58"/>
      <c r="CR273" s="58"/>
      <c r="CS273" s="58"/>
      <c r="CT273" s="58"/>
      <c r="CU273" s="58"/>
      <c r="CV273" s="58"/>
      <c r="CW273" s="58"/>
      <c r="CX273" s="58"/>
      <c r="CY273" s="58"/>
      <c r="CZ273" s="58"/>
      <c r="DA273" s="58"/>
      <c r="DB273" s="58"/>
      <c r="DC273" s="58"/>
      <c r="DD273" s="58"/>
      <c r="DE273" s="58"/>
      <c r="DF273" s="58"/>
      <c r="DG273" s="58"/>
      <c r="DH273" s="58"/>
      <c r="DI273" s="58"/>
      <c r="DJ273" s="58"/>
      <c r="DK273" s="58"/>
      <c r="DL273" s="58"/>
      <c r="DM273" s="58"/>
      <c r="DN273" s="58"/>
      <c r="DO273" s="58"/>
      <c r="DP273" s="58"/>
      <c r="DQ273" s="58"/>
      <c r="DR273" s="58"/>
      <c r="DS273" s="58"/>
      <c r="DT273" s="58"/>
      <c r="DU273" s="58"/>
      <c r="DV273" s="58"/>
      <c r="DW273" s="58"/>
      <c r="DX273" s="58"/>
      <c r="DY273" s="58"/>
      <c r="DZ273" s="58"/>
      <c r="EA273" s="58"/>
      <c r="EB273" s="58"/>
      <c r="EC273" s="58"/>
      <c r="ED273" s="58"/>
      <c r="EE273" s="58"/>
      <c r="EF273" s="58"/>
      <c r="EG273" s="58"/>
      <c r="EH273" s="58"/>
      <c r="EI273" s="58"/>
      <c r="EJ273" s="58"/>
      <c r="EK273" s="58"/>
      <c r="EL273" s="58"/>
      <c r="EM273" s="58"/>
      <c r="EN273" s="58"/>
    </row>
    <row r="274" spans="1:144" outlineLevel="1" x14ac:dyDescent="0.2">
      <c r="A274" s="16">
        <v>83</v>
      </c>
      <c r="B274" s="16">
        <v>0</v>
      </c>
      <c r="C274" s="1">
        <v>4.4059737464372981E-7</v>
      </c>
      <c r="D274" s="1">
        <f t="shared" si="22"/>
        <v>-4.4059737464372981E-7</v>
      </c>
      <c r="E274" s="1">
        <f t="shared" si="23"/>
        <v>8.8119494362126521E-7</v>
      </c>
      <c r="F274" s="1">
        <f t="shared" si="24"/>
        <v>-9.3871984298898533E-4</v>
      </c>
      <c r="G274" s="1">
        <f t="shared" si="25"/>
        <v>-6.637752396480769E-4</v>
      </c>
      <c r="H274" s="1">
        <v>4.1650768511857341E-6</v>
      </c>
      <c r="I274" s="1">
        <f t="shared" si="26"/>
        <v>1.8351303778311221E-12</v>
      </c>
      <c r="J274" s="1">
        <f t="shared" si="27"/>
        <v>-6.637766219898376E-4</v>
      </c>
      <c r="AQ274" s="58"/>
      <c r="AR274" s="58"/>
      <c r="AS274" s="58"/>
      <c r="AT274" s="58"/>
      <c r="AU274" s="58"/>
      <c r="AV274" s="58"/>
      <c r="AW274" s="58"/>
      <c r="AX274" s="71"/>
      <c r="AY274" s="58"/>
      <c r="AZ274" s="58"/>
      <c r="BA274" s="58"/>
      <c r="BB274" s="58">
        <f t="shared" si="28"/>
        <v>1</v>
      </c>
      <c r="BC274" s="58">
        <f t="shared" si="29"/>
        <v>4.4059737464372981E-7</v>
      </c>
      <c r="BD274" s="58" t="e">
        <f t="shared" si="30"/>
        <v>#N/A</v>
      </c>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c r="CB274" s="58"/>
      <c r="CC274" s="58"/>
      <c r="CD274" s="58"/>
      <c r="CE274" s="58"/>
      <c r="CF274" s="58"/>
      <c r="CG274" s="58"/>
      <c r="CH274" s="58"/>
      <c r="CI274" s="58"/>
      <c r="CJ274" s="58"/>
      <c r="CK274" s="58"/>
      <c r="CL274" s="58"/>
      <c r="CM274" s="58"/>
      <c r="CN274" s="58"/>
      <c r="CO274" s="58"/>
      <c r="CP274" s="58"/>
      <c r="CQ274" s="58"/>
      <c r="CR274" s="58"/>
      <c r="CS274" s="58"/>
      <c r="CT274" s="58"/>
      <c r="CU274" s="58"/>
      <c r="CV274" s="58"/>
      <c r="CW274" s="58"/>
      <c r="CX274" s="58"/>
      <c r="CY274" s="58"/>
      <c r="CZ274" s="58"/>
      <c r="DA274" s="58"/>
      <c r="DB274" s="58"/>
      <c r="DC274" s="58"/>
      <c r="DD274" s="58"/>
      <c r="DE274" s="58"/>
      <c r="DF274" s="58"/>
      <c r="DG274" s="58"/>
      <c r="DH274" s="58"/>
      <c r="DI274" s="58"/>
      <c r="DJ274" s="58"/>
      <c r="DK274" s="58"/>
      <c r="DL274" s="58"/>
      <c r="DM274" s="58"/>
      <c r="DN274" s="58"/>
      <c r="DO274" s="58"/>
      <c r="DP274" s="58"/>
      <c r="DQ274" s="58"/>
      <c r="DR274" s="58"/>
      <c r="DS274" s="58"/>
      <c r="DT274" s="58"/>
      <c r="DU274" s="58"/>
      <c r="DV274" s="58"/>
      <c r="DW274" s="58"/>
      <c r="DX274" s="58"/>
      <c r="DY274" s="58"/>
      <c r="DZ274" s="58"/>
      <c r="EA274" s="58"/>
      <c r="EB274" s="58"/>
      <c r="EC274" s="58"/>
      <c r="ED274" s="58"/>
      <c r="EE274" s="58"/>
      <c r="EF274" s="58"/>
      <c r="EG274" s="58"/>
      <c r="EH274" s="58"/>
      <c r="EI274" s="58"/>
      <c r="EJ274" s="58"/>
      <c r="EK274" s="58"/>
      <c r="EL274" s="58"/>
      <c r="EM274" s="58"/>
      <c r="EN274" s="58"/>
    </row>
    <row r="275" spans="1:144" outlineLevel="1" x14ac:dyDescent="0.2">
      <c r="A275" s="16">
        <v>84</v>
      </c>
      <c r="B275" s="16">
        <v>0</v>
      </c>
      <c r="C275" s="1">
        <v>1.4174217935634184E-3</v>
      </c>
      <c r="D275" s="1">
        <f t="shared" si="22"/>
        <v>-1.4174217935634184E-3</v>
      </c>
      <c r="E275" s="1">
        <f t="shared" si="23"/>
        <v>2.8368545721685441E-3</v>
      </c>
      <c r="F275" s="1">
        <f t="shared" si="24"/>
        <v>-5.3262130751299687E-2</v>
      </c>
      <c r="G275" s="1">
        <f t="shared" si="25"/>
        <v>-3.7675372989084667E-2</v>
      </c>
      <c r="H275" s="1">
        <v>2.8643558818207075E-3</v>
      </c>
      <c r="I275" s="1">
        <f t="shared" si="26"/>
        <v>4.0774425996914577E-6</v>
      </c>
      <c r="J275" s="1">
        <f t="shared" si="27"/>
        <v>-3.7729447020415523E-2</v>
      </c>
      <c r="AQ275" s="58"/>
      <c r="AR275" s="58"/>
      <c r="AS275" s="58"/>
      <c r="AT275" s="58"/>
      <c r="AU275" s="58"/>
      <c r="AV275" s="58"/>
      <c r="AW275" s="58"/>
      <c r="AX275" s="71"/>
      <c r="AY275" s="58"/>
      <c r="AZ275" s="58"/>
      <c r="BA275" s="58"/>
      <c r="BB275" s="58">
        <f t="shared" si="28"/>
        <v>1</v>
      </c>
      <c r="BC275" s="58">
        <f t="shared" si="29"/>
        <v>1.4174217935634184E-3</v>
      </c>
      <c r="BD275" s="58" t="e">
        <f t="shared" si="30"/>
        <v>#N/A</v>
      </c>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c r="CB275" s="58"/>
      <c r="CC275" s="58"/>
      <c r="CD275" s="58"/>
      <c r="CE275" s="58"/>
      <c r="CF275" s="58"/>
      <c r="CG275" s="58"/>
      <c r="CH275" s="58"/>
      <c r="CI275" s="58"/>
      <c r="CJ275" s="58"/>
      <c r="CK275" s="58"/>
      <c r="CL275" s="58"/>
      <c r="CM275" s="58"/>
      <c r="CN275" s="58"/>
      <c r="CO275" s="58"/>
      <c r="CP275" s="58"/>
      <c r="CQ275" s="58"/>
      <c r="CR275" s="58"/>
      <c r="CS275" s="58"/>
      <c r="CT275" s="58"/>
      <c r="CU275" s="58"/>
      <c r="CV275" s="58"/>
      <c r="CW275" s="58"/>
      <c r="CX275" s="58"/>
      <c r="CY275" s="58"/>
      <c r="CZ275" s="58"/>
      <c r="DA275" s="58"/>
      <c r="DB275" s="58"/>
      <c r="DC275" s="58"/>
      <c r="DD275" s="58"/>
      <c r="DE275" s="58"/>
      <c r="DF275" s="58"/>
      <c r="DG275" s="58"/>
      <c r="DH275" s="58"/>
      <c r="DI275" s="58"/>
      <c r="DJ275" s="58"/>
      <c r="DK275" s="58"/>
      <c r="DL275" s="58"/>
      <c r="DM275" s="58"/>
      <c r="DN275" s="58"/>
      <c r="DO275" s="58"/>
      <c r="DP275" s="58"/>
      <c r="DQ275" s="58"/>
      <c r="DR275" s="58"/>
      <c r="DS275" s="58"/>
      <c r="DT275" s="58"/>
      <c r="DU275" s="58"/>
      <c r="DV275" s="58"/>
      <c r="DW275" s="58"/>
      <c r="DX275" s="58"/>
      <c r="DY275" s="58"/>
      <c r="DZ275" s="58"/>
      <c r="EA275" s="58"/>
      <c r="EB275" s="58"/>
      <c r="EC275" s="58"/>
      <c r="ED275" s="58"/>
      <c r="EE275" s="58"/>
      <c r="EF275" s="58"/>
      <c r="EG275" s="58"/>
      <c r="EH275" s="58"/>
      <c r="EI275" s="58"/>
      <c r="EJ275" s="58"/>
      <c r="EK275" s="58"/>
      <c r="EL275" s="58"/>
      <c r="EM275" s="58"/>
      <c r="EN275" s="58"/>
    </row>
    <row r="276" spans="1:144" outlineLevel="1" x14ac:dyDescent="0.2">
      <c r="A276" s="16">
        <v>85</v>
      </c>
      <c r="B276" s="16">
        <v>0</v>
      </c>
      <c r="C276" s="1">
        <v>7.1897518540857343E-4</v>
      </c>
      <c r="D276" s="1">
        <f t="shared" si="22"/>
        <v>-7.1897518540857343E-4</v>
      </c>
      <c r="E276" s="1">
        <f t="shared" si="23"/>
        <v>1.4384675440390461E-3</v>
      </c>
      <c r="F276" s="1">
        <f t="shared" si="24"/>
        <v>-3.7927134666872031E-2</v>
      </c>
      <c r="G276" s="1">
        <f t="shared" si="25"/>
        <v>-2.6823357035421321E-2</v>
      </c>
      <c r="H276" s="1">
        <v>1.7407073492700833E-3</v>
      </c>
      <c r="I276" s="1">
        <f t="shared" si="26"/>
        <v>1.2546097607238452E-6</v>
      </c>
      <c r="J276" s="1">
        <f t="shared" si="27"/>
        <v>-2.6846733365726457E-2</v>
      </c>
      <c r="AQ276" s="58"/>
      <c r="AR276" s="58"/>
      <c r="AS276" s="58"/>
      <c r="AT276" s="58"/>
      <c r="AU276" s="58"/>
      <c r="AV276" s="58"/>
      <c r="AW276" s="58"/>
      <c r="AX276" s="71"/>
      <c r="AY276" s="58"/>
      <c r="AZ276" s="58"/>
      <c r="BA276" s="58"/>
      <c r="BB276" s="58">
        <f t="shared" si="28"/>
        <v>1</v>
      </c>
      <c r="BC276" s="58">
        <f t="shared" si="29"/>
        <v>7.1897518540857343E-4</v>
      </c>
      <c r="BD276" s="58" t="e">
        <f t="shared" si="30"/>
        <v>#N/A</v>
      </c>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c r="CB276" s="58"/>
      <c r="CC276" s="58"/>
      <c r="CD276" s="58"/>
      <c r="CE276" s="58"/>
      <c r="CF276" s="58"/>
      <c r="CG276" s="58"/>
      <c r="CH276" s="58"/>
      <c r="CI276" s="58"/>
      <c r="CJ276" s="58"/>
      <c r="CK276" s="58"/>
      <c r="CL276" s="58"/>
      <c r="CM276" s="58"/>
      <c r="CN276" s="58"/>
      <c r="CO276" s="58"/>
      <c r="CP276" s="58"/>
      <c r="CQ276" s="58"/>
      <c r="CR276" s="58"/>
      <c r="CS276" s="58"/>
      <c r="CT276" s="58"/>
      <c r="CU276" s="58"/>
      <c r="CV276" s="58"/>
      <c r="CW276" s="58"/>
      <c r="CX276" s="58"/>
      <c r="CY276" s="58"/>
      <c r="CZ276" s="58"/>
      <c r="DA276" s="58"/>
      <c r="DB276" s="58"/>
      <c r="DC276" s="58"/>
      <c r="DD276" s="58"/>
      <c r="DE276" s="58"/>
      <c r="DF276" s="58"/>
      <c r="DG276" s="58"/>
      <c r="DH276" s="58"/>
      <c r="DI276" s="58"/>
      <c r="DJ276" s="58"/>
      <c r="DK276" s="58"/>
      <c r="DL276" s="58"/>
      <c r="DM276" s="58"/>
      <c r="DN276" s="58"/>
      <c r="DO276" s="58"/>
      <c r="DP276" s="58"/>
      <c r="DQ276" s="58"/>
      <c r="DR276" s="58"/>
      <c r="DS276" s="58"/>
      <c r="DT276" s="58"/>
      <c r="DU276" s="58"/>
      <c r="DV276" s="58"/>
      <c r="DW276" s="58"/>
      <c r="DX276" s="58"/>
      <c r="DY276" s="58"/>
      <c r="DZ276" s="58"/>
      <c r="EA276" s="58"/>
      <c r="EB276" s="58"/>
      <c r="EC276" s="58"/>
      <c r="ED276" s="58"/>
      <c r="EE276" s="58"/>
      <c r="EF276" s="58"/>
      <c r="EG276" s="58"/>
      <c r="EH276" s="58"/>
      <c r="EI276" s="58"/>
      <c r="EJ276" s="58"/>
      <c r="EK276" s="58"/>
      <c r="EL276" s="58"/>
      <c r="EM276" s="58"/>
      <c r="EN276" s="58"/>
    </row>
    <row r="277" spans="1:144" outlineLevel="1" x14ac:dyDescent="0.2">
      <c r="A277" s="16">
        <v>86</v>
      </c>
      <c r="B277" s="16">
        <v>0</v>
      </c>
      <c r="C277" s="1">
        <v>6.6904890726940334E-5</v>
      </c>
      <c r="D277" s="1">
        <f t="shared" si="22"/>
        <v>-6.6904890726940334E-5</v>
      </c>
      <c r="E277" s="1">
        <f t="shared" si="23"/>
        <v>1.3381425791810235E-4</v>
      </c>
      <c r="F277" s="1">
        <f t="shared" si="24"/>
        <v>-1.1567811284685722E-2</v>
      </c>
      <c r="G277" s="1">
        <f t="shared" si="25"/>
        <v>-8.1798146244794288E-3</v>
      </c>
      <c r="H277" s="1">
        <v>3.4691020130687625E-4</v>
      </c>
      <c r="I277" s="1">
        <f t="shared" si="26"/>
        <v>2.3219597191319546E-8</v>
      </c>
      <c r="J277" s="1">
        <f t="shared" si="27"/>
        <v>-8.1812338243102949E-3</v>
      </c>
      <c r="AQ277" s="58"/>
      <c r="AR277" s="58"/>
      <c r="AS277" s="58"/>
      <c r="AT277" s="58"/>
      <c r="AU277" s="58"/>
      <c r="AV277" s="58"/>
      <c r="AW277" s="58"/>
      <c r="AX277" s="71"/>
      <c r="AY277" s="58"/>
      <c r="AZ277" s="58"/>
      <c r="BA277" s="58"/>
      <c r="BB277" s="58">
        <f t="shared" si="28"/>
        <v>1</v>
      </c>
      <c r="BC277" s="58">
        <f t="shared" si="29"/>
        <v>6.6904890726940334E-5</v>
      </c>
      <c r="BD277" s="58" t="e">
        <f t="shared" si="30"/>
        <v>#N/A</v>
      </c>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c r="CB277" s="58"/>
      <c r="CC277" s="58"/>
      <c r="CD277" s="58"/>
      <c r="CE277" s="58"/>
      <c r="CF277" s="58"/>
      <c r="CG277" s="58"/>
      <c r="CH277" s="58"/>
      <c r="CI277" s="58"/>
      <c r="CJ277" s="58"/>
      <c r="CK277" s="58"/>
      <c r="CL277" s="58"/>
      <c r="CM277" s="58"/>
      <c r="CN277" s="58"/>
      <c r="CO277" s="58"/>
      <c r="CP277" s="58"/>
      <c r="CQ277" s="58"/>
      <c r="CR277" s="58"/>
      <c r="CS277" s="58"/>
      <c r="CT277" s="58"/>
      <c r="CU277" s="58"/>
      <c r="CV277" s="58"/>
      <c r="CW277" s="58"/>
      <c r="CX277" s="58"/>
      <c r="CY277" s="58"/>
      <c r="CZ277" s="58"/>
      <c r="DA277" s="58"/>
      <c r="DB277" s="58"/>
      <c r="DC277" s="58"/>
      <c r="DD277" s="58"/>
      <c r="DE277" s="58"/>
      <c r="DF277" s="58"/>
      <c r="DG277" s="58"/>
      <c r="DH277" s="58"/>
      <c r="DI277" s="58"/>
      <c r="DJ277" s="58"/>
      <c r="DK277" s="58"/>
      <c r="DL277" s="58"/>
      <c r="DM277" s="58"/>
      <c r="DN277" s="58"/>
      <c r="DO277" s="58"/>
      <c r="DP277" s="58"/>
      <c r="DQ277" s="58"/>
      <c r="DR277" s="58"/>
      <c r="DS277" s="58"/>
      <c r="DT277" s="58"/>
      <c r="DU277" s="58"/>
      <c r="DV277" s="58"/>
      <c r="DW277" s="58"/>
      <c r="DX277" s="58"/>
      <c r="DY277" s="58"/>
      <c r="DZ277" s="58"/>
      <c r="EA277" s="58"/>
      <c r="EB277" s="58"/>
      <c r="EC277" s="58"/>
      <c r="ED277" s="58"/>
      <c r="EE277" s="58"/>
      <c r="EF277" s="58"/>
      <c r="EG277" s="58"/>
      <c r="EH277" s="58"/>
      <c r="EI277" s="58"/>
      <c r="EJ277" s="58"/>
      <c r="EK277" s="58"/>
      <c r="EL277" s="58"/>
      <c r="EM277" s="58"/>
      <c r="EN277" s="58"/>
    </row>
    <row r="278" spans="1:144" outlineLevel="1" x14ac:dyDescent="0.2">
      <c r="A278" s="16">
        <v>87</v>
      </c>
      <c r="B278" s="16">
        <v>0</v>
      </c>
      <c r="C278" s="1">
        <v>1.2083496697898328E-6</v>
      </c>
      <c r="D278" s="1">
        <f t="shared" si="22"/>
        <v>-1.2083496697898328E-6</v>
      </c>
      <c r="E278" s="1">
        <f t="shared" si="23"/>
        <v>2.4167007995331333E-6</v>
      </c>
      <c r="F278" s="1">
        <f t="shared" si="24"/>
        <v>-1.5545741537582353E-3</v>
      </c>
      <c r="G278" s="1">
        <f t="shared" si="25"/>
        <v>-1.0992502580852649E-3</v>
      </c>
      <c r="H278" s="1">
        <v>9.7174789968059698E-6</v>
      </c>
      <c r="I278" s="1">
        <f t="shared" si="26"/>
        <v>1.1742240830553728E-11</v>
      </c>
      <c r="J278" s="1">
        <f t="shared" si="27"/>
        <v>-1.0992555990948386E-3</v>
      </c>
      <c r="AQ278" s="58"/>
      <c r="AR278" s="58"/>
      <c r="AS278" s="58"/>
      <c r="AT278" s="58"/>
      <c r="AU278" s="58"/>
      <c r="AV278" s="58"/>
      <c r="AW278" s="58"/>
      <c r="AX278" s="71"/>
      <c r="AY278" s="58"/>
      <c r="AZ278" s="58"/>
      <c r="BA278" s="58"/>
      <c r="BB278" s="58">
        <f t="shared" si="28"/>
        <v>1</v>
      </c>
      <c r="BC278" s="58">
        <f t="shared" si="29"/>
        <v>1.2083496697898328E-6</v>
      </c>
      <c r="BD278" s="58" t="e">
        <f t="shared" si="30"/>
        <v>#N/A</v>
      </c>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c r="CB278" s="58"/>
      <c r="CC278" s="58"/>
      <c r="CD278" s="58"/>
      <c r="CE278" s="58"/>
      <c r="CF278" s="58"/>
      <c r="CG278" s="58"/>
      <c r="CH278" s="58"/>
      <c r="CI278" s="58"/>
      <c r="CJ278" s="58"/>
      <c r="CK278" s="58"/>
      <c r="CL278" s="58"/>
      <c r="CM278" s="58"/>
      <c r="CN278" s="58"/>
      <c r="CO278" s="58"/>
      <c r="CP278" s="58"/>
      <c r="CQ278" s="58"/>
      <c r="CR278" s="58"/>
      <c r="CS278" s="58"/>
      <c r="CT278" s="58"/>
      <c r="CU278" s="58"/>
      <c r="CV278" s="58"/>
      <c r="CW278" s="58"/>
      <c r="CX278" s="58"/>
      <c r="CY278" s="58"/>
      <c r="CZ278" s="58"/>
      <c r="DA278" s="58"/>
      <c r="DB278" s="58"/>
      <c r="DC278" s="58"/>
      <c r="DD278" s="58"/>
      <c r="DE278" s="58"/>
      <c r="DF278" s="58"/>
      <c r="DG278" s="58"/>
      <c r="DH278" s="58"/>
      <c r="DI278" s="58"/>
      <c r="DJ278" s="58"/>
      <c r="DK278" s="58"/>
      <c r="DL278" s="58"/>
      <c r="DM278" s="58"/>
      <c r="DN278" s="58"/>
      <c r="DO278" s="58"/>
      <c r="DP278" s="58"/>
      <c r="DQ278" s="58"/>
      <c r="DR278" s="58"/>
      <c r="DS278" s="58"/>
      <c r="DT278" s="58"/>
      <c r="DU278" s="58"/>
      <c r="DV278" s="58"/>
      <c r="DW278" s="58"/>
      <c r="DX278" s="58"/>
      <c r="DY278" s="58"/>
      <c r="DZ278" s="58"/>
      <c r="EA278" s="58"/>
      <c r="EB278" s="58"/>
      <c r="EC278" s="58"/>
      <c r="ED278" s="58"/>
      <c r="EE278" s="58"/>
      <c r="EF278" s="58"/>
      <c r="EG278" s="58"/>
      <c r="EH278" s="58"/>
      <c r="EI278" s="58"/>
      <c r="EJ278" s="58"/>
      <c r="EK278" s="58"/>
      <c r="EL278" s="58"/>
      <c r="EM278" s="58"/>
      <c r="EN278" s="58"/>
    </row>
    <row r="279" spans="1:144" outlineLevel="1" x14ac:dyDescent="0.2">
      <c r="A279" s="16">
        <v>88</v>
      </c>
      <c r="B279" s="16">
        <v>0</v>
      </c>
      <c r="C279" s="1">
        <v>7.332709506058965E-6</v>
      </c>
      <c r="D279" s="1">
        <f t="shared" si="22"/>
        <v>-7.332709506058965E-6</v>
      </c>
      <c r="E279" s="1">
        <f t="shared" si="23"/>
        <v>1.4665472780896204E-5</v>
      </c>
      <c r="F279" s="1">
        <f t="shared" si="24"/>
        <v>-3.8295525562258843E-3</v>
      </c>
      <c r="G279" s="1">
        <f t="shared" si="25"/>
        <v>-2.7079075455195912E-3</v>
      </c>
      <c r="H279" s="1">
        <v>4.9544448188945367E-5</v>
      </c>
      <c r="I279" s="1">
        <f t="shared" si="26"/>
        <v>3.6331571044049049E-10</v>
      </c>
      <c r="J279" s="1">
        <f t="shared" si="27"/>
        <v>-2.7079746289048533E-3</v>
      </c>
      <c r="AQ279" s="58"/>
      <c r="AR279" s="58"/>
      <c r="AS279" s="58"/>
      <c r="AT279" s="58"/>
      <c r="AU279" s="58"/>
      <c r="AV279" s="58"/>
      <c r="AW279" s="58"/>
      <c r="AX279" s="71"/>
      <c r="AY279" s="58"/>
      <c r="AZ279" s="58"/>
      <c r="BA279" s="58"/>
      <c r="BB279" s="58">
        <f t="shared" si="28"/>
        <v>1</v>
      </c>
      <c r="BC279" s="58">
        <f t="shared" si="29"/>
        <v>7.332709506058965E-6</v>
      </c>
      <c r="BD279" s="58" t="e">
        <f t="shared" si="30"/>
        <v>#N/A</v>
      </c>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c r="CB279" s="58"/>
      <c r="CC279" s="58"/>
      <c r="CD279" s="58"/>
      <c r="CE279" s="58"/>
      <c r="CF279" s="58"/>
      <c r="CG279" s="58"/>
      <c r="CH279" s="58"/>
      <c r="CI279" s="58"/>
      <c r="CJ279" s="58"/>
      <c r="CK279" s="58"/>
      <c r="CL279" s="58"/>
      <c r="CM279" s="58"/>
      <c r="CN279" s="58"/>
      <c r="CO279" s="58"/>
      <c r="CP279" s="58"/>
      <c r="CQ279" s="58"/>
      <c r="CR279" s="58"/>
      <c r="CS279" s="58"/>
      <c r="CT279" s="58"/>
      <c r="CU279" s="58"/>
      <c r="CV279" s="58"/>
      <c r="CW279" s="58"/>
      <c r="CX279" s="58"/>
      <c r="CY279" s="58"/>
      <c r="CZ279" s="58"/>
      <c r="DA279" s="58"/>
      <c r="DB279" s="58"/>
      <c r="DC279" s="58"/>
      <c r="DD279" s="58"/>
      <c r="DE279" s="58"/>
      <c r="DF279" s="58"/>
      <c r="DG279" s="58"/>
      <c r="DH279" s="58"/>
      <c r="DI279" s="58"/>
      <c r="DJ279" s="58"/>
      <c r="DK279" s="58"/>
      <c r="DL279" s="58"/>
      <c r="DM279" s="58"/>
      <c r="DN279" s="58"/>
      <c r="DO279" s="58"/>
      <c r="DP279" s="58"/>
      <c r="DQ279" s="58"/>
      <c r="DR279" s="58"/>
      <c r="DS279" s="58"/>
      <c r="DT279" s="58"/>
      <c r="DU279" s="58"/>
      <c r="DV279" s="58"/>
      <c r="DW279" s="58"/>
      <c r="DX279" s="58"/>
      <c r="DY279" s="58"/>
      <c r="DZ279" s="58"/>
      <c r="EA279" s="58"/>
      <c r="EB279" s="58"/>
      <c r="EC279" s="58"/>
      <c r="ED279" s="58"/>
      <c r="EE279" s="58"/>
      <c r="EF279" s="58"/>
      <c r="EG279" s="58"/>
      <c r="EH279" s="58"/>
      <c r="EI279" s="58"/>
      <c r="EJ279" s="58"/>
      <c r="EK279" s="58"/>
      <c r="EL279" s="58"/>
      <c r="EM279" s="58"/>
      <c r="EN279" s="58"/>
    </row>
    <row r="280" spans="1:144" outlineLevel="1" x14ac:dyDescent="0.2">
      <c r="A280" s="16">
        <v>89</v>
      </c>
      <c r="B280" s="16">
        <v>0</v>
      </c>
      <c r="C280" s="1">
        <v>2.9964488828003602E-3</v>
      </c>
      <c r="D280" s="1">
        <f t="shared" si="22"/>
        <v>-2.9964488828003602E-3</v>
      </c>
      <c r="E280" s="1">
        <f t="shared" si="23"/>
        <v>6.0018944480688717E-3</v>
      </c>
      <c r="F280" s="1">
        <f t="shared" si="24"/>
        <v>-7.7471894568732935E-2</v>
      </c>
      <c r="G280" s="1">
        <f t="shared" si="25"/>
        <v>-5.4822026356204055E-2</v>
      </c>
      <c r="H280" s="1">
        <v>4.6889776709875784E-3</v>
      </c>
      <c r="I280" s="1">
        <f t="shared" si="26"/>
        <v>1.4158900154386909E-5</v>
      </c>
      <c r="J280" s="1">
        <f t="shared" si="27"/>
        <v>-5.4951009762830738E-2</v>
      </c>
      <c r="AQ280" s="58"/>
      <c r="AR280" s="58"/>
      <c r="AS280" s="58"/>
      <c r="AT280" s="58"/>
      <c r="AU280" s="58"/>
      <c r="AV280" s="58"/>
      <c r="AW280" s="58"/>
      <c r="AX280" s="71"/>
      <c r="AY280" s="58"/>
      <c r="AZ280" s="58"/>
      <c r="BA280" s="58"/>
      <c r="BB280" s="58">
        <f t="shared" si="28"/>
        <v>1</v>
      </c>
      <c r="BC280" s="58">
        <f t="shared" si="29"/>
        <v>2.9964488828003602E-3</v>
      </c>
      <c r="BD280" s="58" t="e">
        <f t="shared" si="30"/>
        <v>#N/A</v>
      </c>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c r="CB280" s="58"/>
      <c r="CC280" s="58"/>
      <c r="CD280" s="58"/>
      <c r="CE280" s="58"/>
      <c r="CF280" s="58"/>
      <c r="CG280" s="58"/>
      <c r="CH280" s="58"/>
      <c r="CI280" s="58"/>
      <c r="CJ280" s="58"/>
      <c r="CK280" s="58"/>
      <c r="CL280" s="58"/>
      <c r="CM280" s="58"/>
      <c r="CN280" s="58"/>
      <c r="CO280" s="58"/>
      <c r="CP280" s="58"/>
      <c r="CQ280" s="58"/>
      <c r="CR280" s="58"/>
      <c r="CS280" s="58"/>
      <c r="CT280" s="58"/>
      <c r="CU280" s="58"/>
      <c r="CV280" s="58"/>
      <c r="CW280" s="58"/>
      <c r="CX280" s="58"/>
      <c r="CY280" s="58"/>
      <c r="CZ280" s="58"/>
      <c r="DA280" s="58"/>
      <c r="DB280" s="58"/>
      <c r="DC280" s="58"/>
      <c r="DD280" s="58"/>
      <c r="DE280" s="58"/>
      <c r="DF280" s="58"/>
      <c r="DG280" s="58"/>
      <c r="DH280" s="58"/>
      <c r="DI280" s="58"/>
      <c r="DJ280" s="58"/>
      <c r="DK280" s="58"/>
      <c r="DL280" s="58"/>
      <c r="DM280" s="58"/>
      <c r="DN280" s="58"/>
      <c r="DO280" s="58"/>
      <c r="DP280" s="58"/>
      <c r="DQ280" s="58"/>
      <c r="DR280" s="58"/>
      <c r="DS280" s="58"/>
      <c r="DT280" s="58"/>
      <c r="DU280" s="58"/>
      <c r="DV280" s="58"/>
      <c r="DW280" s="58"/>
      <c r="DX280" s="58"/>
      <c r="DY280" s="58"/>
      <c r="DZ280" s="58"/>
      <c r="EA280" s="58"/>
      <c r="EB280" s="58"/>
      <c r="EC280" s="58"/>
      <c r="ED280" s="58"/>
      <c r="EE280" s="58"/>
      <c r="EF280" s="58"/>
      <c r="EG280" s="58"/>
      <c r="EH280" s="58"/>
      <c r="EI280" s="58"/>
      <c r="EJ280" s="58"/>
      <c r="EK280" s="58"/>
      <c r="EL280" s="58"/>
      <c r="EM280" s="58"/>
      <c r="EN280" s="58"/>
    </row>
    <row r="281" spans="1:144" outlineLevel="1" x14ac:dyDescent="0.2">
      <c r="A281" s="16">
        <v>90</v>
      </c>
      <c r="B281" s="16">
        <v>0</v>
      </c>
      <c r="C281" s="1">
        <v>6.2630859046624347E-6</v>
      </c>
      <c r="D281" s="1">
        <f t="shared" si="22"/>
        <v>-6.2630859046624347E-6</v>
      </c>
      <c r="E281" s="1">
        <f t="shared" si="23"/>
        <v>1.2526211035806458E-5</v>
      </c>
      <c r="F281" s="1">
        <f t="shared" si="24"/>
        <v>-3.5392387650180451E-3</v>
      </c>
      <c r="G281" s="1">
        <f t="shared" si="25"/>
        <v>-2.5026236495232683E-3</v>
      </c>
      <c r="H281" s="1">
        <v>3.8811676934840625E-5</v>
      </c>
      <c r="I281" s="1">
        <f t="shared" si="26"/>
        <v>2.4309182399413622E-10</v>
      </c>
      <c r="J281" s="1">
        <f t="shared" si="27"/>
        <v>-2.5026722164472833E-3</v>
      </c>
      <c r="AQ281" s="58"/>
      <c r="AR281" s="58"/>
      <c r="AS281" s="58"/>
      <c r="AT281" s="58"/>
      <c r="AU281" s="58"/>
      <c r="AV281" s="58"/>
      <c r="AW281" s="58"/>
      <c r="AX281" s="71"/>
      <c r="AY281" s="58"/>
      <c r="AZ281" s="58"/>
      <c r="BA281" s="58"/>
      <c r="BB281" s="58">
        <f t="shared" si="28"/>
        <v>1</v>
      </c>
      <c r="BC281" s="58">
        <f t="shared" si="29"/>
        <v>6.2630859046624347E-6</v>
      </c>
      <c r="BD281" s="58" t="e">
        <f t="shared" si="30"/>
        <v>#N/A</v>
      </c>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c r="CB281" s="58"/>
      <c r="CC281" s="58"/>
      <c r="CD281" s="58"/>
      <c r="CE281" s="58"/>
      <c r="CF281" s="58"/>
      <c r="CG281" s="58"/>
      <c r="CH281" s="58"/>
      <c r="CI281" s="58"/>
      <c r="CJ281" s="58"/>
      <c r="CK281" s="58"/>
      <c r="CL281" s="58"/>
      <c r="CM281" s="58"/>
      <c r="CN281" s="58"/>
      <c r="CO281" s="58"/>
      <c r="CP281" s="58"/>
      <c r="CQ281" s="58"/>
      <c r="CR281" s="58"/>
      <c r="CS281" s="58"/>
      <c r="CT281" s="58"/>
      <c r="CU281" s="58"/>
      <c r="CV281" s="58"/>
      <c r="CW281" s="58"/>
      <c r="CX281" s="58"/>
      <c r="CY281" s="58"/>
      <c r="CZ281" s="58"/>
      <c r="DA281" s="58"/>
      <c r="DB281" s="58"/>
      <c r="DC281" s="58"/>
      <c r="DD281" s="58"/>
      <c r="DE281" s="58"/>
      <c r="DF281" s="58"/>
      <c r="DG281" s="58"/>
      <c r="DH281" s="58"/>
      <c r="DI281" s="58"/>
      <c r="DJ281" s="58"/>
      <c r="DK281" s="58"/>
      <c r="DL281" s="58"/>
      <c r="DM281" s="58"/>
      <c r="DN281" s="58"/>
      <c r="DO281" s="58"/>
      <c r="DP281" s="58"/>
      <c r="DQ281" s="58"/>
      <c r="DR281" s="58"/>
      <c r="DS281" s="58"/>
      <c r="DT281" s="58"/>
      <c r="DU281" s="58"/>
      <c r="DV281" s="58"/>
      <c r="DW281" s="58"/>
      <c r="DX281" s="58"/>
      <c r="DY281" s="58"/>
      <c r="DZ281" s="58"/>
      <c r="EA281" s="58"/>
      <c r="EB281" s="58"/>
      <c r="EC281" s="58"/>
      <c r="ED281" s="58"/>
      <c r="EE281" s="58"/>
      <c r="EF281" s="58"/>
      <c r="EG281" s="58"/>
      <c r="EH281" s="58"/>
      <c r="EI281" s="58"/>
      <c r="EJ281" s="58"/>
      <c r="EK281" s="58"/>
      <c r="EL281" s="58"/>
      <c r="EM281" s="58"/>
      <c r="EN281" s="58"/>
    </row>
    <row r="282" spans="1:144" outlineLevel="1" x14ac:dyDescent="0.2">
      <c r="A282" s="16">
        <v>91</v>
      </c>
      <c r="B282" s="16">
        <v>1</v>
      </c>
      <c r="C282" s="1">
        <v>0.95221973537555959</v>
      </c>
      <c r="D282" s="1">
        <f t="shared" si="22"/>
        <v>4.7780264624440405E-2</v>
      </c>
      <c r="E282" s="1">
        <f t="shared" si="23"/>
        <v>9.7918912708415559E-2</v>
      </c>
      <c r="F282" s="1">
        <f t="shared" si="24"/>
        <v>0.31291997812286698</v>
      </c>
      <c r="G282" s="1">
        <f t="shared" si="25"/>
        <v>0.22400395496794612</v>
      </c>
      <c r="H282" s="1">
        <v>6.7514897743097269E-2</v>
      </c>
      <c r="I282" s="1">
        <f t="shared" si="26"/>
        <v>3.6330308405369671E-3</v>
      </c>
      <c r="J282" s="1">
        <f t="shared" si="27"/>
        <v>0.23197155576022374</v>
      </c>
      <c r="AQ282" s="58"/>
      <c r="AR282" s="58"/>
      <c r="AS282" s="58"/>
      <c r="AT282" s="58"/>
      <c r="AU282" s="58"/>
      <c r="AV282" s="58"/>
      <c r="AW282" s="58"/>
      <c r="AX282" s="71"/>
      <c r="AY282" s="58"/>
      <c r="AZ282" s="58"/>
      <c r="BA282" s="58"/>
      <c r="BB282" s="58">
        <f t="shared" si="28"/>
        <v>0</v>
      </c>
      <c r="BC282" s="58" t="e">
        <f t="shared" si="29"/>
        <v>#N/A</v>
      </c>
      <c r="BD282" s="58">
        <f t="shared" si="30"/>
        <v>0.95221973537555959</v>
      </c>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c r="CB282" s="58"/>
      <c r="CC282" s="58"/>
      <c r="CD282" s="58"/>
      <c r="CE282" s="58"/>
      <c r="CF282" s="58"/>
      <c r="CG282" s="58"/>
      <c r="CH282" s="58"/>
      <c r="CI282" s="58"/>
      <c r="CJ282" s="58"/>
      <c r="CK282" s="58"/>
      <c r="CL282" s="58"/>
      <c r="CM282" s="58"/>
      <c r="CN282" s="58"/>
      <c r="CO282" s="58"/>
      <c r="CP282" s="58"/>
      <c r="CQ282" s="58"/>
      <c r="CR282" s="58"/>
      <c r="CS282" s="58"/>
      <c r="CT282" s="58"/>
      <c r="CU282" s="58"/>
      <c r="CV282" s="58"/>
      <c r="CW282" s="58"/>
      <c r="CX282" s="58"/>
      <c r="CY282" s="58"/>
      <c r="CZ282" s="58"/>
      <c r="DA282" s="58"/>
      <c r="DB282" s="58"/>
      <c r="DC282" s="58"/>
      <c r="DD282" s="58"/>
      <c r="DE282" s="58"/>
      <c r="DF282" s="58"/>
      <c r="DG282" s="58"/>
      <c r="DH282" s="58"/>
      <c r="DI282" s="58"/>
      <c r="DJ282" s="58"/>
      <c r="DK282" s="58"/>
      <c r="DL282" s="58"/>
      <c r="DM282" s="58"/>
      <c r="DN282" s="58"/>
      <c r="DO282" s="58"/>
      <c r="DP282" s="58"/>
      <c r="DQ282" s="58"/>
      <c r="DR282" s="58"/>
      <c r="DS282" s="58"/>
      <c r="DT282" s="58"/>
      <c r="DU282" s="58"/>
      <c r="DV282" s="58"/>
      <c r="DW282" s="58"/>
      <c r="DX282" s="58"/>
      <c r="DY282" s="58"/>
      <c r="DZ282" s="58"/>
      <c r="EA282" s="58"/>
      <c r="EB282" s="58"/>
      <c r="EC282" s="58"/>
      <c r="ED282" s="58"/>
      <c r="EE282" s="58"/>
      <c r="EF282" s="58"/>
      <c r="EG282" s="58"/>
      <c r="EH282" s="58"/>
      <c r="EI282" s="58"/>
      <c r="EJ282" s="58"/>
      <c r="EK282" s="58"/>
      <c r="EL282" s="58"/>
      <c r="EM282" s="58"/>
      <c r="EN282" s="58"/>
    </row>
    <row r="283" spans="1:144" outlineLevel="1" x14ac:dyDescent="0.2">
      <c r="A283" s="16">
        <v>92</v>
      </c>
      <c r="B283" s="16">
        <v>0</v>
      </c>
      <c r="C283" s="1">
        <v>1.3133624288237257E-2</v>
      </c>
      <c r="D283" s="1">
        <f t="shared" si="22"/>
        <v>-1.3133624288237257E-2</v>
      </c>
      <c r="E283" s="1">
        <f t="shared" si="23"/>
        <v>2.6441265995726302E-2</v>
      </c>
      <c r="F283" s="1">
        <f t="shared" si="24"/>
        <v>-0.1626077058313237</v>
      </c>
      <c r="G283" s="1">
        <f t="shared" si="25"/>
        <v>-0.11536209070113379</v>
      </c>
      <c r="H283" s="1">
        <v>2.084215747010253E-2</v>
      </c>
      <c r="I283" s="1">
        <f t="shared" si="26"/>
        <v>2.8328018826728567E-4</v>
      </c>
      <c r="J283" s="1">
        <f t="shared" si="27"/>
        <v>-0.11658341288195292</v>
      </c>
      <c r="AQ283" s="58"/>
      <c r="AR283" s="58"/>
      <c r="AS283" s="58"/>
      <c r="AT283" s="58"/>
      <c r="AU283" s="58"/>
      <c r="AV283" s="58"/>
      <c r="AW283" s="58"/>
      <c r="AX283" s="71"/>
      <c r="AY283" s="58"/>
      <c r="AZ283" s="58"/>
      <c r="BA283" s="58"/>
      <c r="BB283" s="58">
        <f t="shared" si="28"/>
        <v>1</v>
      </c>
      <c r="BC283" s="58">
        <f t="shared" si="29"/>
        <v>1.3133624288237257E-2</v>
      </c>
      <c r="BD283" s="58" t="e">
        <f t="shared" si="30"/>
        <v>#N/A</v>
      </c>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c r="CB283" s="58"/>
      <c r="CC283" s="58"/>
      <c r="CD283" s="58"/>
      <c r="CE283" s="58"/>
      <c r="CF283" s="58"/>
      <c r="CG283" s="58"/>
      <c r="CH283" s="58"/>
      <c r="CI283" s="58"/>
      <c r="CJ283" s="58"/>
      <c r="CK283" s="58"/>
      <c r="CL283" s="58"/>
      <c r="CM283" s="58"/>
      <c r="CN283" s="58"/>
      <c r="CO283" s="58"/>
      <c r="CP283" s="58"/>
      <c r="CQ283" s="58"/>
      <c r="CR283" s="58"/>
      <c r="CS283" s="58"/>
      <c r="CT283" s="58"/>
      <c r="CU283" s="58"/>
      <c r="CV283" s="58"/>
      <c r="CW283" s="58"/>
      <c r="CX283" s="58"/>
      <c r="CY283" s="58"/>
      <c r="CZ283" s="58"/>
      <c r="DA283" s="58"/>
      <c r="DB283" s="58"/>
      <c r="DC283" s="58"/>
      <c r="DD283" s="58"/>
      <c r="DE283" s="58"/>
      <c r="DF283" s="58"/>
      <c r="DG283" s="58"/>
      <c r="DH283" s="58"/>
      <c r="DI283" s="58"/>
      <c r="DJ283" s="58"/>
      <c r="DK283" s="58"/>
      <c r="DL283" s="58"/>
      <c r="DM283" s="58"/>
      <c r="DN283" s="58"/>
      <c r="DO283" s="58"/>
      <c r="DP283" s="58"/>
      <c r="DQ283" s="58"/>
      <c r="DR283" s="58"/>
      <c r="DS283" s="58"/>
      <c r="DT283" s="58"/>
      <c r="DU283" s="58"/>
      <c r="DV283" s="58"/>
      <c r="DW283" s="58"/>
      <c r="DX283" s="58"/>
      <c r="DY283" s="58"/>
      <c r="DZ283" s="58"/>
      <c r="EA283" s="58"/>
      <c r="EB283" s="58"/>
      <c r="EC283" s="58"/>
      <c r="ED283" s="58"/>
      <c r="EE283" s="58"/>
      <c r="EF283" s="58"/>
      <c r="EG283" s="58"/>
      <c r="EH283" s="58"/>
      <c r="EI283" s="58"/>
      <c r="EJ283" s="58"/>
      <c r="EK283" s="58"/>
      <c r="EL283" s="58"/>
      <c r="EM283" s="58"/>
      <c r="EN283" s="58"/>
    </row>
    <row r="284" spans="1:144" outlineLevel="1" x14ac:dyDescent="0.2">
      <c r="A284" s="16">
        <v>93</v>
      </c>
      <c r="B284" s="16">
        <v>0</v>
      </c>
      <c r="C284" s="1">
        <v>1.7749865884946717E-9</v>
      </c>
      <c r="D284" s="1">
        <f t="shared" si="22"/>
        <v>-1.7749865884946717E-9</v>
      </c>
      <c r="E284" s="1">
        <f t="shared" si="23"/>
        <v>3.5499732011359387E-9</v>
      </c>
      <c r="F284" s="1">
        <f t="shared" si="24"/>
        <v>-5.9581651547569062E-5</v>
      </c>
      <c r="G284" s="1">
        <f t="shared" si="25"/>
        <v>-4.2130589737686431E-5</v>
      </c>
      <c r="H284" s="1">
        <v>4.3956100376968935E-8</v>
      </c>
      <c r="I284" s="1">
        <f t="shared" si="26"/>
        <v>7.8021492219653094E-17</v>
      </c>
      <c r="J284" s="1">
        <f t="shared" si="27"/>
        <v>-4.213059066363468E-5</v>
      </c>
      <c r="AQ284" s="58"/>
      <c r="AR284" s="58"/>
      <c r="AS284" s="58"/>
      <c r="AT284" s="58"/>
      <c r="AU284" s="58"/>
      <c r="AV284" s="58"/>
      <c r="AW284" s="58"/>
      <c r="AX284" s="71"/>
      <c r="AY284" s="58"/>
      <c r="AZ284" s="58"/>
      <c r="BA284" s="58"/>
      <c r="BB284" s="58">
        <f t="shared" si="28"/>
        <v>1</v>
      </c>
      <c r="BC284" s="58">
        <f t="shared" si="29"/>
        <v>1.7749865884946717E-9</v>
      </c>
      <c r="BD284" s="58" t="e">
        <f t="shared" si="30"/>
        <v>#N/A</v>
      </c>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c r="CB284" s="58"/>
      <c r="CC284" s="58"/>
      <c r="CD284" s="58"/>
      <c r="CE284" s="58"/>
      <c r="CF284" s="58"/>
      <c r="CG284" s="58"/>
      <c r="CH284" s="58"/>
      <c r="CI284" s="58"/>
      <c r="CJ284" s="58"/>
      <c r="CK284" s="58"/>
      <c r="CL284" s="58"/>
      <c r="CM284" s="58"/>
      <c r="CN284" s="58"/>
      <c r="CO284" s="58"/>
      <c r="CP284" s="58"/>
      <c r="CQ284" s="58"/>
      <c r="CR284" s="58"/>
      <c r="CS284" s="58"/>
      <c r="CT284" s="58"/>
      <c r="CU284" s="58"/>
      <c r="CV284" s="58"/>
      <c r="CW284" s="58"/>
      <c r="CX284" s="58"/>
      <c r="CY284" s="58"/>
      <c r="CZ284" s="58"/>
      <c r="DA284" s="58"/>
      <c r="DB284" s="58"/>
      <c r="DC284" s="58"/>
      <c r="DD284" s="58"/>
      <c r="DE284" s="58"/>
      <c r="DF284" s="58"/>
      <c r="DG284" s="58"/>
      <c r="DH284" s="58"/>
      <c r="DI284" s="58"/>
      <c r="DJ284" s="58"/>
      <c r="DK284" s="58"/>
      <c r="DL284" s="58"/>
      <c r="DM284" s="58"/>
      <c r="DN284" s="58"/>
      <c r="DO284" s="58"/>
      <c r="DP284" s="58"/>
      <c r="DQ284" s="58"/>
      <c r="DR284" s="58"/>
      <c r="DS284" s="58"/>
      <c r="DT284" s="58"/>
      <c r="DU284" s="58"/>
      <c r="DV284" s="58"/>
      <c r="DW284" s="58"/>
      <c r="DX284" s="58"/>
      <c r="DY284" s="58"/>
      <c r="DZ284" s="58"/>
      <c r="EA284" s="58"/>
      <c r="EB284" s="58"/>
      <c r="EC284" s="58"/>
      <c r="ED284" s="58"/>
      <c r="EE284" s="58"/>
      <c r="EF284" s="58"/>
      <c r="EG284" s="58"/>
      <c r="EH284" s="58"/>
      <c r="EI284" s="58"/>
      <c r="EJ284" s="58"/>
      <c r="EK284" s="58"/>
      <c r="EL284" s="58"/>
      <c r="EM284" s="58"/>
      <c r="EN284" s="58"/>
    </row>
    <row r="285" spans="1:144" outlineLevel="1" x14ac:dyDescent="0.2">
      <c r="A285" s="16">
        <v>94</v>
      </c>
      <c r="B285" s="16">
        <v>1</v>
      </c>
      <c r="C285" s="1">
        <v>0.96947714828530596</v>
      </c>
      <c r="D285" s="1">
        <f t="shared" si="22"/>
        <v>3.0522851714694044E-2</v>
      </c>
      <c r="E285" s="1">
        <f t="shared" si="23"/>
        <v>6.1996750391564263E-2</v>
      </c>
      <c r="F285" s="1">
        <f t="shared" si="24"/>
        <v>0.2489914665035014</v>
      </c>
      <c r="G285" s="1">
        <f t="shared" si="25"/>
        <v>0.17743682798643248</v>
      </c>
      <c r="H285" s="1">
        <v>5.352047785681055E-2</v>
      </c>
      <c r="I285" s="1">
        <f t="shared" si="26"/>
        <v>1.7803127018950315E-3</v>
      </c>
      <c r="J285" s="1">
        <f t="shared" si="27"/>
        <v>0.18238459536863813</v>
      </c>
      <c r="AQ285" s="58"/>
      <c r="AR285" s="58"/>
      <c r="AS285" s="58"/>
      <c r="AT285" s="58"/>
      <c r="AU285" s="58"/>
      <c r="AV285" s="58"/>
      <c r="AW285" s="58"/>
      <c r="AX285" s="71"/>
      <c r="AY285" s="58"/>
      <c r="AZ285" s="58"/>
      <c r="BA285" s="58"/>
      <c r="BB285" s="58">
        <f t="shared" si="28"/>
        <v>0</v>
      </c>
      <c r="BC285" s="58" t="e">
        <f t="shared" si="29"/>
        <v>#N/A</v>
      </c>
      <c r="BD285" s="58">
        <f t="shared" si="30"/>
        <v>0.96947714828530596</v>
      </c>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c r="CB285" s="58"/>
      <c r="CC285" s="58"/>
      <c r="CD285" s="58"/>
      <c r="CE285" s="58"/>
      <c r="CF285" s="58"/>
      <c r="CG285" s="58"/>
      <c r="CH285" s="58"/>
      <c r="CI285" s="58"/>
      <c r="CJ285" s="58"/>
      <c r="CK285" s="58"/>
      <c r="CL285" s="58"/>
      <c r="CM285" s="58"/>
      <c r="CN285" s="58"/>
      <c r="CO285" s="58"/>
      <c r="CP285" s="58"/>
      <c r="CQ285" s="58"/>
      <c r="CR285" s="58"/>
      <c r="CS285" s="58"/>
      <c r="CT285" s="58"/>
      <c r="CU285" s="58"/>
      <c r="CV285" s="58"/>
      <c r="CW285" s="58"/>
      <c r="CX285" s="58"/>
      <c r="CY285" s="58"/>
      <c r="CZ285" s="58"/>
      <c r="DA285" s="58"/>
      <c r="DB285" s="58"/>
      <c r="DC285" s="58"/>
      <c r="DD285" s="58"/>
      <c r="DE285" s="58"/>
      <c r="DF285" s="58"/>
      <c r="DG285" s="58"/>
      <c r="DH285" s="58"/>
      <c r="DI285" s="58"/>
      <c r="DJ285" s="58"/>
      <c r="DK285" s="58"/>
      <c r="DL285" s="58"/>
      <c r="DM285" s="58"/>
      <c r="DN285" s="58"/>
      <c r="DO285" s="58"/>
      <c r="DP285" s="58"/>
      <c r="DQ285" s="58"/>
      <c r="DR285" s="58"/>
      <c r="DS285" s="58"/>
      <c r="DT285" s="58"/>
      <c r="DU285" s="58"/>
      <c r="DV285" s="58"/>
      <c r="DW285" s="58"/>
      <c r="DX285" s="58"/>
      <c r="DY285" s="58"/>
      <c r="DZ285" s="58"/>
      <c r="EA285" s="58"/>
      <c r="EB285" s="58"/>
      <c r="EC285" s="58"/>
      <c r="ED285" s="58"/>
      <c r="EE285" s="58"/>
      <c r="EF285" s="58"/>
      <c r="EG285" s="58"/>
      <c r="EH285" s="58"/>
      <c r="EI285" s="58"/>
      <c r="EJ285" s="58"/>
      <c r="EK285" s="58"/>
      <c r="EL285" s="58"/>
      <c r="EM285" s="58"/>
      <c r="EN285" s="58"/>
    </row>
    <row r="286" spans="1:144" outlineLevel="1" x14ac:dyDescent="0.2">
      <c r="A286" s="16">
        <v>95</v>
      </c>
      <c r="B286" s="16">
        <v>0</v>
      </c>
      <c r="C286" s="1">
        <v>2.0513170289280167E-3</v>
      </c>
      <c r="D286" s="1">
        <f t="shared" si="22"/>
        <v>-2.0513170289280167E-3</v>
      </c>
      <c r="E286" s="1">
        <f t="shared" si="23"/>
        <v>4.1068477227703829E-3</v>
      </c>
      <c r="F286" s="1">
        <f t="shared" si="24"/>
        <v>-6.4084691797420573E-2</v>
      </c>
      <c r="G286" s="1">
        <f t="shared" si="25"/>
        <v>-4.533799267682824E-2</v>
      </c>
      <c r="H286" s="1">
        <v>4.4947421299851957E-3</v>
      </c>
      <c r="I286" s="1">
        <f t="shared" si="26"/>
        <v>9.280808221176106E-6</v>
      </c>
      <c r="J286" s="1">
        <f t="shared" si="27"/>
        <v>-4.5440228742660481E-2</v>
      </c>
      <c r="AQ286" s="58"/>
      <c r="AR286" s="58"/>
      <c r="AS286" s="58"/>
      <c r="AT286" s="58"/>
      <c r="AU286" s="58"/>
      <c r="AV286" s="58"/>
      <c r="AW286" s="58"/>
      <c r="AX286" s="71"/>
      <c r="AY286" s="58"/>
      <c r="AZ286" s="58"/>
      <c r="BA286" s="58"/>
      <c r="BB286" s="58">
        <f t="shared" si="28"/>
        <v>1</v>
      </c>
      <c r="BC286" s="58">
        <f t="shared" si="29"/>
        <v>2.0513170289280167E-3</v>
      </c>
      <c r="BD286" s="58" t="e">
        <f t="shared" si="30"/>
        <v>#N/A</v>
      </c>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c r="CB286" s="58"/>
      <c r="CC286" s="58"/>
      <c r="CD286" s="58"/>
      <c r="CE286" s="58"/>
      <c r="CF286" s="58"/>
      <c r="CG286" s="58"/>
      <c r="CH286" s="58"/>
      <c r="CI286" s="58"/>
      <c r="CJ286" s="58"/>
      <c r="CK286" s="58"/>
      <c r="CL286" s="58"/>
      <c r="CM286" s="58"/>
      <c r="CN286" s="58"/>
      <c r="CO286" s="58"/>
      <c r="CP286" s="58"/>
      <c r="CQ286" s="58"/>
      <c r="CR286" s="58"/>
      <c r="CS286" s="58"/>
      <c r="CT286" s="58"/>
      <c r="CU286" s="58"/>
      <c r="CV286" s="58"/>
      <c r="CW286" s="58"/>
      <c r="CX286" s="58"/>
      <c r="CY286" s="58"/>
      <c r="CZ286" s="58"/>
      <c r="DA286" s="58"/>
      <c r="DB286" s="58"/>
      <c r="DC286" s="58"/>
      <c r="DD286" s="58"/>
      <c r="DE286" s="58"/>
      <c r="DF286" s="58"/>
      <c r="DG286" s="58"/>
      <c r="DH286" s="58"/>
      <c r="DI286" s="58"/>
      <c r="DJ286" s="58"/>
      <c r="DK286" s="58"/>
      <c r="DL286" s="58"/>
      <c r="DM286" s="58"/>
      <c r="DN286" s="58"/>
      <c r="DO286" s="58"/>
      <c r="DP286" s="58"/>
      <c r="DQ286" s="58"/>
      <c r="DR286" s="58"/>
      <c r="DS286" s="58"/>
      <c r="DT286" s="58"/>
      <c r="DU286" s="58"/>
      <c r="DV286" s="58"/>
      <c r="DW286" s="58"/>
      <c r="DX286" s="58"/>
      <c r="DY286" s="58"/>
      <c r="DZ286" s="58"/>
      <c r="EA286" s="58"/>
      <c r="EB286" s="58"/>
      <c r="EC286" s="58"/>
      <c r="ED286" s="58"/>
      <c r="EE286" s="58"/>
      <c r="EF286" s="58"/>
      <c r="EG286" s="58"/>
      <c r="EH286" s="58"/>
      <c r="EI286" s="58"/>
      <c r="EJ286" s="58"/>
      <c r="EK286" s="58"/>
      <c r="EL286" s="58"/>
      <c r="EM286" s="58"/>
      <c r="EN286" s="58"/>
    </row>
    <row r="287" spans="1:144" outlineLevel="1" x14ac:dyDescent="0.2">
      <c r="A287" s="16">
        <v>96</v>
      </c>
      <c r="B287" s="16">
        <v>0</v>
      </c>
      <c r="C287" s="1">
        <v>2.6042063027137809E-5</v>
      </c>
      <c r="D287" s="1">
        <f t="shared" si="22"/>
        <v>-2.6042063027137809E-5</v>
      </c>
      <c r="E287" s="1">
        <f t="shared" si="23"/>
        <v>5.2084804254893916E-5</v>
      </c>
      <c r="F287" s="1">
        <f t="shared" si="24"/>
        <v>-7.2169802725858909E-3</v>
      </c>
      <c r="G287" s="1">
        <f t="shared" si="25"/>
        <v>-5.1032089153635893E-3</v>
      </c>
      <c r="H287" s="1">
        <v>1.3131244409118943E-4</v>
      </c>
      <c r="I287" s="1">
        <f t="shared" si="26"/>
        <v>3.4201851151174822E-9</v>
      </c>
      <c r="J287" s="1">
        <f t="shared" si="27"/>
        <v>-5.1035440057827994E-3</v>
      </c>
      <c r="AQ287" s="58"/>
      <c r="AR287" s="58"/>
      <c r="AS287" s="58"/>
      <c r="AT287" s="58"/>
      <c r="AU287" s="58"/>
      <c r="AV287" s="58"/>
      <c r="AW287" s="58"/>
      <c r="AX287" s="71"/>
      <c r="AY287" s="58"/>
      <c r="AZ287" s="58"/>
      <c r="BA287" s="58"/>
      <c r="BB287" s="58">
        <f t="shared" si="28"/>
        <v>1</v>
      </c>
      <c r="BC287" s="58">
        <f t="shared" si="29"/>
        <v>2.6042063027137809E-5</v>
      </c>
      <c r="BD287" s="58" t="e">
        <f t="shared" si="30"/>
        <v>#N/A</v>
      </c>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c r="CB287" s="58"/>
      <c r="CC287" s="58"/>
      <c r="CD287" s="58"/>
      <c r="CE287" s="58"/>
      <c r="CF287" s="58"/>
      <c r="CG287" s="58"/>
      <c r="CH287" s="58"/>
      <c r="CI287" s="58"/>
      <c r="CJ287" s="58"/>
      <c r="CK287" s="58"/>
      <c r="CL287" s="58"/>
      <c r="CM287" s="58"/>
      <c r="CN287" s="58"/>
      <c r="CO287" s="58"/>
      <c r="CP287" s="58"/>
      <c r="CQ287" s="58"/>
      <c r="CR287" s="58"/>
      <c r="CS287" s="58"/>
      <c r="CT287" s="58"/>
      <c r="CU287" s="58"/>
      <c r="CV287" s="58"/>
      <c r="CW287" s="58"/>
      <c r="CX287" s="58"/>
      <c r="CY287" s="58"/>
      <c r="CZ287" s="58"/>
      <c r="DA287" s="58"/>
      <c r="DB287" s="58"/>
      <c r="DC287" s="58"/>
      <c r="DD287" s="58"/>
      <c r="DE287" s="58"/>
      <c r="DF287" s="58"/>
      <c r="DG287" s="58"/>
      <c r="DH287" s="58"/>
      <c r="DI287" s="58"/>
      <c r="DJ287" s="58"/>
      <c r="DK287" s="58"/>
      <c r="DL287" s="58"/>
      <c r="DM287" s="58"/>
      <c r="DN287" s="58"/>
      <c r="DO287" s="58"/>
      <c r="DP287" s="58"/>
      <c r="DQ287" s="58"/>
      <c r="DR287" s="58"/>
      <c r="DS287" s="58"/>
      <c r="DT287" s="58"/>
      <c r="DU287" s="58"/>
      <c r="DV287" s="58"/>
      <c r="DW287" s="58"/>
      <c r="DX287" s="58"/>
      <c r="DY287" s="58"/>
      <c r="DZ287" s="58"/>
      <c r="EA287" s="58"/>
      <c r="EB287" s="58"/>
      <c r="EC287" s="58"/>
      <c r="ED287" s="58"/>
      <c r="EE287" s="58"/>
      <c r="EF287" s="58"/>
      <c r="EG287" s="58"/>
      <c r="EH287" s="58"/>
      <c r="EI287" s="58"/>
      <c r="EJ287" s="58"/>
      <c r="EK287" s="58"/>
      <c r="EL287" s="58"/>
      <c r="EM287" s="58"/>
      <c r="EN287" s="58"/>
    </row>
    <row r="288" spans="1:144" outlineLevel="1" x14ac:dyDescent="0.2">
      <c r="A288" s="16">
        <v>97</v>
      </c>
      <c r="B288" s="16">
        <v>0</v>
      </c>
      <c r="C288" s="1">
        <v>8.019322406118437E-6</v>
      </c>
      <c r="D288" s="1">
        <f t="shared" si="22"/>
        <v>-8.019322406118437E-6</v>
      </c>
      <c r="E288" s="1">
        <f t="shared" si="23"/>
        <v>1.6038709122261238E-5</v>
      </c>
      <c r="F288" s="1">
        <f t="shared" si="24"/>
        <v>-4.0048357172624742E-3</v>
      </c>
      <c r="G288" s="1">
        <f t="shared" si="25"/>
        <v>-2.8318521706060177E-3</v>
      </c>
      <c r="H288" s="1">
        <v>4.781610973530164E-5</v>
      </c>
      <c r="I288" s="1">
        <f t="shared" si="26"/>
        <v>3.8347421147499094E-10</v>
      </c>
      <c r="J288" s="1">
        <f t="shared" si="27"/>
        <v>-2.8319198771111958E-3</v>
      </c>
      <c r="AQ288" s="58"/>
      <c r="AR288" s="58"/>
      <c r="AS288" s="58"/>
      <c r="AT288" s="58"/>
      <c r="AU288" s="58"/>
      <c r="AV288" s="58"/>
      <c r="AW288" s="58"/>
      <c r="AX288" s="71"/>
      <c r="AY288" s="58"/>
      <c r="AZ288" s="58"/>
      <c r="BA288" s="58"/>
      <c r="BB288" s="58">
        <f t="shared" si="28"/>
        <v>1</v>
      </c>
      <c r="BC288" s="58">
        <f t="shared" si="29"/>
        <v>8.019322406118437E-6</v>
      </c>
      <c r="BD288" s="58" t="e">
        <f t="shared" si="30"/>
        <v>#N/A</v>
      </c>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c r="CB288" s="58"/>
      <c r="CC288" s="58"/>
      <c r="CD288" s="58"/>
      <c r="CE288" s="58"/>
      <c r="CF288" s="58"/>
      <c r="CG288" s="58"/>
      <c r="CH288" s="58"/>
      <c r="CI288" s="58"/>
      <c r="CJ288" s="58"/>
      <c r="CK288" s="58"/>
      <c r="CL288" s="58"/>
      <c r="CM288" s="58"/>
      <c r="CN288" s="58"/>
      <c r="CO288" s="58"/>
      <c r="CP288" s="58"/>
      <c r="CQ288" s="58"/>
      <c r="CR288" s="58"/>
      <c r="CS288" s="58"/>
      <c r="CT288" s="58"/>
      <c r="CU288" s="58"/>
      <c r="CV288" s="58"/>
      <c r="CW288" s="58"/>
      <c r="CX288" s="58"/>
      <c r="CY288" s="58"/>
      <c r="CZ288" s="58"/>
      <c r="DA288" s="58"/>
      <c r="DB288" s="58"/>
      <c r="DC288" s="58"/>
      <c r="DD288" s="58"/>
      <c r="DE288" s="58"/>
      <c r="DF288" s="58"/>
      <c r="DG288" s="58"/>
      <c r="DH288" s="58"/>
      <c r="DI288" s="58"/>
      <c r="DJ288" s="58"/>
      <c r="DK288" s="58"/>
      <c r="DL288" s="58"/>
      <c r="DM288" s="58"/>
      <c r="DN288" s="58"/>
      <c r="DO288" s="58"/>
      <c r="DP288" s="58"/>
      <c r="DQ288" s="58"/>
      <c r="DR288" s="58"/>
      <c r="DS288" s="58"/>
      <c r="DT288" s="58"/>
      <c r="DU288" s="58"/>
      <c r="DV288" s="58"/>
      <c r="DW288" s="58"/>
      <c r="DX288" s="58"/>
      <c r="DY288" s="58"/>
      <c r="DZ288" s="58"/>
      <c r="EA288" s="58"/>
      <c r="EB288" s="58"/>
      <c r="EC288" s="58"/>
      <c r="ED288" s="58"/>
      <c r="EE288" s="58"/>
      <c r="EF288" s="58"/>
      <c r="EG288" s="58"/>
      <c r="EH288" s="58"/>
      <c r="EI288" s="58"/>
      <c r="EJ288" s="58"/>
      <c r="EK288" s="58"/>
      <c r="EL288" s="58"/>
      <c r="EM288" s="58"/>
      <c r="EN288" s="58"/>
    </row>
    <row r="289" spans="1:144" outlineLevel="1" x14ac:dyDescent="0.2">
      <c r="A289" s="16">
        <v>98</v>
      </c>
      <c r="B289" s="16">
        <v>0</v>
      </c>
      <c r="C289" s="1">
        <v>1.0424711977457371E-6</v>
      </c>
      <c r="D289" s="1">
        <f t="shared" si="22"/>
        <v>-1.0424711977457371E-6</v>
      </c>
      <c r="E289" s="1">
        <f t="shared" si="23"/>
        <v>2.0849434822441781E-6</v>
      </c>
      <c r="F289" s="1">
        <f t="shared" si="24"/>
        <v>-1.4439333371884513E-3</v>
      </c>
      <c r="G289" s="1">
        <f t="shared" si="25"/>
        <v>-1.0210153204007607E-3</v>
      </c>
      <c r="H289" s="1">
        <v>9.3255852663979876E-6</v>
      </c>
      <c r="I289" s="1">
        <f t="shared" si="26"/>
        <v>9.7217548379504889E-12</v>
      </c>
      <c r="J289" s="1">
        <f t="shared" si="27"/>
        <v>-1.0210200812167732E-3</v>
      </c>
      <c r="AQ289" s="58"/>
      <c r="AR289" s="58"/>
      <c r="AS289" s="58"/>
      <c r="AT289" s="58"/>
      <c r="AU289" s="58"/>
      <c r="AV289" s="58"/>
      <c r="AW289" s="58"/>
      <c r="AX289" s="71"/>
      <c r="AY289" s="58"/>
      <c r="AZ289" s="58"/>
      <c r="BA289" s="58"/>
      <c r="BB289" s="58">
        <f t="shared" si="28"/>
        <v>1</v>
      </c>
      <c r="BC289" s="58">
        <f t="shared" si="29"/>
        <v>1.0424711977457371E-6</v>
      </c>
      <c r="BD289" s="58" t="e">
        <f t="shared" si="30"/>
        <v>#N/A</v>
      </c>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c r="CB289" s="58"/>
      <c r="CC289" s="58"/>
      <c r="CD289" s="58"/>
      <c r="CE289" s="58"/>
      <c r="CF289" s="58"/>
      <c r="CG289" s="58"/>
      <c r="CH289" s="58"/>
      <c r="CI289" s="58"/>
      <c r="CJ289" s="58"/>
      <c r="CK289" s="58"/>
      <c r="CL289" s="58"/>
      <c r="CM289" s="58"/>
      <c r="CN289" s="58"/>
      <c r="CO289" s="58"/>
      <c r="CP289" s="58"/>
      <c r="CQ289" s="58"/>
      <c r="CR289" s="58"/>
      <c r="CS289" s="58"/>
      <c r="CT289" s="58"/>
      <c r="CU289" s="58"/>
      <c r="CV289" s="58"/>
      <c r="CW289" s="58"/>
      <c r="CX289" s="58"/>
      <c r="CY289" s="58"/>
      <c r="CZ289" s="58"/>
      <c r="DA289" s="58"/>
      <c r="DB289" s="58"/>
      <c r="DC289" s="58"/>
      <c r="DD289" s="58"/>
      <c r="DE289" s="58"/>
      <c r="DF289" s="58"/>
      <c r="DG289" s="58"/>
      <c r="DH289" s="58"/>
      <c r="DI289" s="58"/>
      <c r="DJ289" s="58"/>
      <c r="DK289" s="58"/>
      <c r="DL289" s="58"/>
      <c r="DM289" s="58"/>
      <c r="DN289" s="58"/>
      <c r="DO289" s="58"/>
      <c r="DP289" s="58"/>
      <c r="DQ289" s="58"/>
      <c r="DR289" s="58"/>
      <c r="DS289" s="58"/>
      <c r="DT289" s="58"/>
      <c r="DU289" s="58"/>
      <c r="DV289" s="58"/>
      <c r="DW289" s="58"/>
      <c r="DX289" s="58"/>
      <c r="DY289" s="58"/>
      <c r="DZ289" s="58"/>
      <c r="EA289" s="58"/>
      <c r="EB289" s="58"/>
      <c r="EC289" s="58"/>
      <c r="ED289" s="58"/>
      <c r="EE289" s="58"/>
      <c r="EF289" s="58"/>
      <c r="EG289" s="58"/>
      <c r="EH289" s="58"/>
      <c r="EI289" s="58"/>
      <c r="EJ289" s="58"/>
      <c r="EK289" s="58"/>
      <c r="EL289" s="58"/>
      <c r="EM289" s="58"/>
      <c r="EN289" s="58"/>
    </row>
    <row r="290" spans="1:144" outlineLevel="1" x14ac:dyDescent="0.2">
      <c r="A290" s="16">
        <v>99</v>
      </c>
      <c r="B290" s="16">
        <v>0</v>
      </c>
      <c r="C290" s="1">
        <v>8.420697184205284E-6</v>
      </c>
      <c r="D290" s="1">
        <f t="shared" si="22"/>
        <v>-8.420697184205284E-6</v>
      </c>
      <c r="E290" s="1">
        <f t="shared" si="23"/>
        <v>1.6841465277147987E-5</v>
      </c>
      <c r="F290" s="1">
        <f t="shared" si="24"/>
        <v>-4.1038354349496016E-3</v>
      </c>
      <c r="G290" s="1">
        <f t="shared" si="25"/>
        <v>-2.9018559738456097E-3</v>
      </c>
      <c r="H290" s="1">
        <v>5.2280381885951018E-5</v>
      </c>
      <c r="I290" s="1">
        <f t="shared" si="26"/>
        <v>4.4026398884158238E-10</v>
      </c>
      <c r="J290" s="1">
        <f t="shared" si="27"/>
        <v>-2.9019318318892835E-3</v>
      </c>
      <c r="AQ290" s="58"/>
      <c r="AR290" s="58"/>
      <c r="AS290" s="58"/>
      <c r="AT290" s="58"/>
      <c r="AU290" s="58"/>
      <c r="AV290" s="58"/>
      <c r="AW290" s="58"/>
      <c r="AX290" s="71"/>
      <c r="AY290" s="58"/>
      <c r="AZ290" s="58"/>
      <c r="BA290" s="58"/>
      <c r="BB290" s="58">
        <f t="shared" si="28"/>
        <v>1</v>
      </c>
      <c r="BC290" s="58">
        <f t="shared" si="29"/>
        <v>8.420697184205284E-6</v>
      </c>
      <c r="BD290" s="58" t="e">
        <f t="shared" si="30"/>
        <v>#N/A</v>
      </c>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c r="CB290" s="58"/>
      <c r="CC290" s="58"/>
      <c r="CD290" s="58"/>
      <c r="CE290" s="58"/>
      <c r="CF290" s="58"/>
      <c r="CG290" s="58"/>
      <c r="CH290" s="58"/>
      <c r="CI290" s="58"/>
      <c r="CJ290" s="58"/>
      <c r="CK290" s="58"/>
      <c r="CL290" s="58"/>
      <c r="CM290" s="58"/>
      <c r="CN290" s="58"/>
      <c r="CO290" s="58"/>
      <c r="CP290" s="58"/>
      <c r="CQ290" s="58"/>
      <c r="CR290" s="58"/>
      <c r="CS290" s="58"/>
      <c r="CT290" s="58"/>
      <c r="CU290" s="58"/>
      <c r="CV290" s="58"/>
      <c r="CW290" s="58"/>
      <c r="CX290" s="58"/>
      <c r="CY290" s="58"/>
      <c r="CZ290" s="58"/>
      <c r="DA290" s="58"/>
      <c r="DB290" s="58"/>
      <c r="DC290" s="58"/>
      <c r="DD290" s="58"/>
      <c r="DE290" s="58"/>
      <c r="DF290" s="58"/>
      <c r="DG290" s="58"/>
      <c r="DH290" s="58"/>
      <c r="DI290" s="58"/>
      <c r="DJ290" s="58"/>
      <c r="DK290" s="58"/>
      <c r="DL290" s="58"/>
      <c r="DM290" s="58"/>
      <c r="DN290" s="58"/>
      <c r="DO290" s="58"/>
      <c r="DP290" s="58"/>
      <c r="DQ290" s="58"/>
      <c r="DR290" s="58"/>
      <c r="DS290" s="58"/>
      <c r="DT290" s="58"/>
      <c r="DU290" s="58"/>
      <c r="DV290" s="58"/>
      <c r="DW290" s="58"/>
      <c r="DX290" s="58"/>
      <c r="DY290" s="58"/>
      <c r="DZ290" s="58"/>
      <c r="EA290" s="58"/>
      <c r="EB290" s="58"/>
      <c r="EC290" s="58"/>
      <c r="ED290" s="58"/>
      <c r="EE290" s="58"/>
      <c r="EF290" s="58"/>
      <c r="EG290" s="58"/>
      <c r="EH290" s="58"/>
      <c r="EI290" s="58"/>
      <c r="EJ290" s="58"/>
      <c r="EK290" s="58"/>
      <c r="EL290" s="58"/>
      <c r="EM290" s="58"/>
      <c r="EN290" s="58"/>
    </row>
    <row r="291" spans="1:144" outlineLevel="1" x14ac:dyDescent="0.2">
      <c r="A291" s="16">
        <v>100</v>
      </c>
      <c r="B291" s="16">
        <v>0</v>
      </c>
      <c r="C291" s="1">
        <v>8.2465828315915861E-3</v>
      </c>
      <c r="D291" s="1">
        <f t="shared" si="22"/>
        <v>-8.2465828315915861E-3</v>
      </c>
      <c r="E291" s="1">
        <f t="shared" si="23"/>
        <v>1.656154799814024E-2</v>
      </c>
      <c r="F291" s="1">
        <f t="shared" si="24"/>
        <v>-0.12869167804539747</v>
      </c>
      <c r="G291" s="1">
        <f t="shared" si="25"/>
        <v>-9.1187468664562038E-2</v>
      </c>
      <c r="H291" s="1">
        <v>1.9471753419674376E-2</v>
      </c>
      <c r="I291" s="1">
        <f t="shared" si="26"/>
        <v>1.6512592828927768E-4</v>
      </c>
      <c r="J291" s="1">
        <f t="shared" si="27"/>
        <v>-9.2088437763596362E-2</v>
      </c>
      <c r="AQ291" s="58"/>
      <c r="AR291" s="58"/>
      <c r="AS291" s="58"/>
      <c r="AT291" s="58"/>
      <c r="AU291" s="58"/>
      <c r="AV291" s="58"/>
      <c r="AW291" s="58"/>
      <c r="AX291" s="71"/>
      <c r="AY291" s="58"/>
      <c r="AZ291" s="58"/>
      <c r="BA291" s="58"/>
      <c r="BB291" s="58">
        <f t="shared" si="28"/>
        <v>1</v>
      </c>
      <c r="BC291" s="58">
        <f t="shared" si="29"/>
        <v>8.2465828315915861E-3</v>
      </c>
      <c r="BD291" s="58" t="e">
        <f t="shared" si="30"/>
        <v>#N/A</v>
      </c>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58"/>
      <c r="CM291" s="58"/>
      <c r="CN291" s="58"/>
      <c r="CO291" s="58"/>
      <c r="CP291" s="58"/>
      <c r="CQ291" s="58"/>
      <c r="CR291" s="58"/>
      <c r="CS291" s="58"/>
      <c r="CT291" s="58"/>
      <c r="CU291" s="58"/>
      <c r="CV291" s="58"/>
      <c r="CW291" s="58"/>
      <c r="CX291" s="58"/>
      <c r="CY291" s="58"/>
      <c r="CZ291" s="58"/>
      <c r="DA291" s="58"/>
      <c r="DB291" s="58"/>
      <c r="DC291" s="58"/>
      <c r="DD291" s="58"/>
      <c r="DE291" s="58"/>
      <c r="DF291" s="58"/>
      <c r="DG291" s="58"/>
      <c r="DH291" s="58"/>
      <c r="DI291" s="58"/>
      <c r="DJ291" s="58"/>
      <c r="DK291" s="58"/>
      <c r="DL291" s="58"/>
      <c r="DM291" s="58"/>
      <c r="DN291" s="58"/>
      <c r="DO291" s="58"/>
      <c r="DP291" s="58"/>
      <c r="DQ291" s="58"/>
      <c r="DR291" s="58"/>
      <c r="DS291" s="58"/>
      <c r="DT291" s="58"/>
      <c r="DU291" s="58"/>
      <c r="DV291" s="58"/>
      <c r="DW291" s="58"/>
      <c r="DX291" s="58"/>
      <c r="DY291" s="58"/>
      <c r="DZ291" s="58"/>
      <c r="EA291" s="58"/>
      <c r="EB291" s="58"/>
      <c r="EC291" s="58"/>
      <c r="ED291" s="58"/>
      <c r="EE291" s="58"/>
      <c r="EF291" s="58"/>
      <c r="EG291" s="58"/>
      <c r="EH291" s="58"/>
      <c r="EI291" s="58"/>
      <c r="EJ291" s="58"/>
      <c r="EK291" s="58"/>
      <c r="EL291" s="58"/>
      <c r="EM291" s="58"/>
      <c r="EN291" s="58"/>
    </row>
    <row r="292" spans="1:144" outlineLevel="1" x14ac:dyDescent="0.2">
      <c r="A292" s="16">
        <v>101</v>
      </c>
      <c r="B292" s="16">
        <v>0</v>
      </c>
      <c r="C292" s="1">
        <v>1.1559055658113409E-7</v>
      </c>
      <c r="D292" s="1">
        <f t="shared" si="22"/>
        <v>-1.1559055658113409E-7</v>
      </c>
      <c r="E292" s="1">
        <f t="shared" si="23"/>
        <v>2.3118112664790579E-7</v>
      </c>
      <c r="F292" s="1">
        <f t="shared" si="24"/>
        <v>-4.8081298510741763E-4</v>
      </c>
      <c r="G292" s="1">
        <f t="shared" si="25"/>
        <v>-3.3998613198528031E-4</v>
      </c>
      <c r="H292" s="1">
        <v>1.3980340432370114E-6</v>
      </c>
      <c r="I292" s="1">
        <f t="shared" si="26"/>
        <v>1.6159977777851233E-13</v>
      </c>
      <c r="J292" s="1">
        <f t="shared" si="27"/>
        <v>-3.3998636964162289E-4</v>
      </c>
      <c r="AQ292" s="58"/>
      <c r="AR292" s="58"/>
      <c r="AS292" s="58"/>
      <c r="AT292" s="58"/>
      <c r="AU292" s="58"/>
      <c r="AV292" s="58"/>
      <c r="AW292" s="58"/>
      <c r="AX292" s="71"/>
      <c r="AY292" s="58"/>
      <c r="AZ292" s="58"/>
      <c r="BA292" s="58"/>
      <c r="BB292" s="58">
        <f t="shared" si="28"/>
        <v>1</v>
      </c>
      <c r="BC292" s="58">
        <f t="shared" si="29"/>
        <v>1.1559055658113409E-7</v>
      </c>
      <c r="BD292" s="58" t="e">
        <f t="shared" si="30"/>
        <v>#N/A</v>
      </c>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c r="CB292" s="58"/>
      <c r="CC292" s="58"/>
      <c r="CD292" s="58"/>
      <c r="CE292" s="58"/>
      <c r="CF292" s="58"/>
      <c r="CG292" s="58"/>
      <c r="CH292" s="58"/>
      <c r="CI292" s="58"/>
      <c r="CJ292" s="58"/>
      <c r="CK292" s="58"/>
      <c r="CL292" s="58"/>
      <c r="CM292" s="58"/>
      <c r="CN292" s="58"/>
      <c r="CO292" s="58"/>
      <c r="CP292" s="58"/>
      <c r="CQ292" s="58"/>
      <c r="CR292" s="58"/>
      <c r="CS292" s="58"/>
      <c r="CT292" s="58"/>
      <c r="CU292" s="58"/>
      <c r="CV292" s="58"/>
      <c r="CW292" s="58"/>
      <c r="CX292" s="58"/>
      <c r="CY292" s="58"/>
      <c r="CZ292" s="58"/>
      <c r="DA292" s="58"/>
      <c r="DB292" s="58"/>
      <c r="DC292" s="58"/>
      <c r="DD292" s="58"/>
      <c r="DE292" s="58"/>
      <c r="DF292" s="58"/>
      <c r="DG292" s="58"/>
      <c r="DH292" s="58"/>
      <c r="DI292" s="58"/>
      <c r="DJ292" s="58"/>
      <c r="DK292" s="58"/>
      <c r="DL292" s="58"/>
      <c r="DM292" s="58"/>
      <c r="DN292" s="58"/>
      <c r="DO292" s="58"/>
      <c r="DP292" s="58"/>
      <c r="DQ292" s="58"/>
      <c r="DR292" s="58"/>
      <c r="DS292" s="58"/>
      <c r="DT292" s="58"/>
      <c r="DU292" s="58"/>
      <c r="DV292" s="58"/>
      <c r="DW292" s="58"/>
      <c r="DX292" s="58"/>
      <c r="DY292" s="58"/>
      <c r="DZ292" s="58"/>
      <c r="EA292" s="58"/>
      <c r="EB292" s="58"/>
      <c r="EC292" s="58"/>
      <c r="ED292" s="58"/>
      <c r="EE292" s="58"/>
      <c r="EF292" s="58"/>
      <c r="EG292" s="58"/>
      <c r="EH292" s="58"/>
      <c r="EI292" s="58"/>
      <c r="EJ292" s="58"/>
      <c r="EK292" s="58"/>
      <c r="EL292" s="58"/>
      <c r="EM292" s="58"/>
      <c r="EN292" s="58"/>
    </row>
    <row r="293" spans="1:144" outlineLevel="1" x14ac:dyDescent="0.2">
      <c r="A293" s="16">
        <v>102</v>
      </c>
      <c r="B293" s="16">
        <v>0</v>
      </c>
      <c r="C293" s="1">
        <v>3.0078432717063938E-5</v>
      </c>
      <c r="D293" s="1">
        <f t="shared" si="22"/>
        <v>-3.0078432717063938E-5</v>
      </c>
      <c r="E293" s="1">
        <f t="shared" si="23"/>
        <v>6.0157770164314613E-5</v>
      </c>
      <c r="F293" s="1">
        <f t="shared" si="24"/>
        <v>-7.7561440267902848E-3</v>
      </c>
      <c r="G293" s="1">
        <f t="shared" si="25"/>
        <v>-5.48446327878962E-3</v>
      </c>
      <c r="H293" s="1">
        <v>1.7649969775147543E-4</v>
      </c>
      <c r="I293" s="1">
        <f t="shared" si="26"/>
        <v>5.309931170864523E-9</v>
      </c>
      <c r="J293" s="1">
        <f t="shared" si="27"/>
        <v>-5.4849473459243573E-3</v>
      </c>
      <c r="AQ293" s="58"/>
      <c r="AR293" s="58"/>
      <c r="AS293" s="58"/>
      <c r="AT293" s="58"/>
      <c r="AU293" s="58"/>
      <c r="AV293" s="58"/>
      <c r="AW293" s="58"/>
      <c r="AX293" s="71"/>
      <c r="AY293" s="58"/>
      <c r="AZ293" s="58"/>
      <c r="BA293" s="58"/>
      <c r="BB293" s="58">
        <f t="shared" si="28"/>
        <v>1</v>
      </c>
      <c r="BC293" s="58">
        <f t="shared" si="29"/>
        <v>3.0078432717063938E-5</v>
      </c>
      <c r="BD293" s="58" t="e">
        <f t="shared" si="30"/>
        <v>#N/A</v>
      </c>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c r="CB293" s="58"/>
      <c r="CC293" s="58"/>
      <c r="CD293" s="58"/>
      <c r="CE293" s="58"/>
      <c r="CF293" s="58"/>
      <c r="CG293" s="58"/>
      <c r="CH293" s="58"/>
      <c r="CI293" s="58"/>
      <c r="CJ293" s="58"/>
      <c r="CK293" s="58"/>
      <c r="CL293" s="58"/>
      <c r="CM293" s="58"/>
      <c r="CN293" s="58"/>
      <c r="CO293" s="58"/>
      <c r="CP293" s="58"/>
      <c r="CQ293" s="58"/>
      <c r="CR293" s="58"/>
      <c r="CS293" s="58"/>
      <c r="CT293" s="58"/>
      <c r="CU293" s="58"/>
      <c r="CV293" s="58"/>
      <c r="CW293" s="58"/>
      <c r="CX293" s="58"/>
      <c r="CY293" s="58"/>
      <c r="CZ293" s="58"/>
      <c r="DA293" s="58"/>
      <c r="DB293" s="58"/>
      <c r="DC293" s="58"/>
      <c r="DD293" s="58"/>
      <c r="DE293" s="58"/>
      <c r="DF293" s="58"/>
      <c r="DG293" s="58"/>
      <c r="DH293" s="58"/>
      <c r="DI293" s="58"/>
      <c r="DJ293" s="58"/>
      <c r="DK293" s="58"/>
      <c r="DL293" s="58"/>
      <c r="DM293" s="58"/>
      <c r="DN293" s="58"/>
      <c r="DO293" s="58"/>
      <c r="DP293" s="58"/>
      <c r="DQ293" s="58"/>
      <c r="DR293" s="58"/>
      <c r="DS293" s="58"/>
      <c r="DT293" s="58"/>
      <c r="DU293" s="58"/>
      <c r="DV293" s="58"/>
      <c r="DW293" s="58"/>
      <c r="DX293" s="58"/>
      <c r="DY293" s="58"/>
      <c r="DZ293" s="58"/>
      <c r="EA293" s="58"/>
      <c r="EB293" s="58"/>
      <c r="EC293" s="58"/>
      <c r="ED293" s="58"/>
      <c r="EE293" s="58"/>
      <c r="EF293" s="58"/>
      <c r="EG293" s="58"/>
      <c r="EH293" s="58"/>
      <c r="EI293" s="58"/>
      <c r="EJ293" s="58"/>
      <c r="EK293" s="58"/>
      <c r="EL293" s="58"/>
      <c r="EM293" s="58"/>
      <c r="EN293" s="58"/>
    </row>
    <row r="294" spans="1:144" outlineLevel="1" x14ac:dyDescent="0.2">
      <c r="A294" s="16">
        <v>103</v>
      </c>
      <c r="B294" s="16">
        <v>0</v>
      </c>
      <c r="C294" s="1">
        <v>1.1346883330815619E-4</v>
      </c>
      <c r="D294" s="1">
        <f t="shared" si="22"/>
        <v>-1.1346883330815619E-4</v>
      </c>
      <c r="E294" s="1">
        <f t="shared" si="23"/>
        <v>2.2695054276674598E-4</v>
      </c>
      <c r="F294" s="1">
        <f t="shared" si="24"/>
        <v>-1.5064877787979098E-2</v>
      </c>
      <c r="G294" s="1">
        <f t="shared" si="25"/>
        <v>-1.0652779446951182E-2</v>
      </c>
      <c r="H294" s="1">
        <v>4.7879735786771934E-4</v>
      </c>
      <c r="I294" s="1">
        <f t="shared" si="26"/>
        <v>5.4360770681535454E-8</v>
      </c>
      <c r="J294" s="1">
        <f t="shared" si="27"/>
        <v>-1.0655330624437097E-2</v>
      </c>
      <c r="AQ294" s="58"/>
      <c r="AR294" s="58"/>
      <c r="AS294" s="58"/>
      <c r="AT294" s="58"/>
      <c r="AU294" s="58"/>
      <c r="AV294" s="58"/>
      <c r="AW294" s="58"/>
      <c r="AX294" s="71"/>
      <c r="AY294" s="58"/>
      <c r="AZ294" s="58"/>
      <c r="BA294" s="58"/>
      <c r="BB294" s="58">
        <f t="shared" si="28"/>
        <v>1</v>
      </c>
      <c r="BC294" s="58">
        <f t="shared" si="29"/>
        <v>1.1346883330815619E-4</v>
      </c>
      <c r="BD294" s="58" t="e">
        <f t="shared" si="30"/>
        <v>#N/A</v>
      </c>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c r="CB294" s="58"/>
      <c r="CC294" s="58"/>
      <c r="CD294" s="58"/>
      <c r="CE294" s="58"/>
      <c r="CF294" s="58"/>
      <c r="CG294" s="58"/>
      <c r="CH294" s="58"/>
      <c r="CI294" s="58"/>
      <c r="CJ294" s="58"/>
      <c r="CK294" s="58"/>
      <c r="CL294" s="58"/>
      <c r="CM294" s="58"/>
      <c r="CN294" s="58"/>
      <c r="CO294" s="58"/>
      <c r="CP294" s="58"/>
      <c r="CQ294" s="58"/>
      <c r="CR294" s="58"/>
      <c r="CS294" s="58"/>
      <c r="CT294" s="58"/>
      <c r="CU294" s="58"/>
      <c r="CV294" s="58"/>
      <c r="CW294" s="58"/>
      <c r="CX294" s="58"/>
      <c r="CY294" s="58"/>
      <c r="CZ294" s="58"/>
      <c r="DA294" s="58"/>
      <c r="DB294" s="58"/>
      <c r="DC294" s="58"/>
      <c r="DD294" s="58"/>
      <c r="DE294" s="58"/>
      <c r="DF294" s="58"/>
      <c r="DG294" s="58"/>
      <c r="DH294" s="58"/>
      <c r="DI294" s="58"/>
      <c r="DJ294" s="58"/>
      <c r="DK294" s="58"/>
      <c r="DL294" s="58"/>
      <c r="DM294" s="58"/>
      <c r="DN294" s="58"/>
      <c r="DO294" s="58"/>
      <c r="DP294" s="58"/>
      <c r="DQ294" s="58"/>
      <c r="DR294" s="58"/>
      <c r="DS294" s="58"/>
      <c r="DT294" s="58"/>
      <c r="DU294" s="58"/>
      <c r="DV294" s="58"/>
      <c r="DW294" s="58"/>
      <c r="DX294" s="58"/>
      <c r="DY294" s="58"/>
      <c r="DZ294" s="58"/>
      <c r="EA294" s="58"/>
      <c r="EB294" s="58"/>
      <c r="EC294" s="58"/>
      <c r="ED294" s="58"/>
      <c r="EE294" s="58"/>
      <c r="EF294" s="58"/>
      <c r="EG294" s="58"/>
      <c r="EH294" s="58"/>
      <c r="EI294" s="58"/>
      <c r="EJ294" s="58"/>
      <c r="EK294" s="58"/>
      <c r="EL294" s="58"/>
      <c r="EM294" s="58"/>
      <c r="EN294" s="58"/>
    </row>
    <row r="295" spans="1:144" outlineLevel="1" x14ac:dyDescent="0.2">
      <c r="A295" s="16">
        <v>104</v>
      </c>
      <c r="B295" s="16">
        <v>0</v>
      </c>
      <c r="C295" s="1">
        <v>3.8861670349626541E-3</v>
      </c>
      <c r="D295" s="1">
        <f t="shared" si="22"/>
        <v>-3.8861670349626541E-3</v>
      </c>
      <c r="E295" s="1">
        <f t="shared" si="23"/>
        <v>7.7874756052364446E-3</v>
      </c>
      <c r="F295" s="1">
        <f t="shared" si="24"/>
        <v>-8.8246674754556303E-2</v>
      </c>
      <c r="G295" s="1">
        <f t="shared" si="25"/>
        <v>-6.2460613575223159E-2</v>
      </c>
      <c r="H295" s="1">
        <v>1.0589559341556613E-2</v>
      </c>
      <c r="I295" s="1">
        <f t="shared" si="26"/>
        <v>4.1755519547217384E-5</v>
      </c>
      <c r="J295" s="1">
        <f t="shared" si="27"/>
        <v>-6.2793978753862764E-2</v>
      </c>
      <c r="AQ295" s="58"/>
      <c r="AR295" s="58"/>
      <c r="AS295" s="58"/>
      <c r="AT295" s="58"/>
      <c r="AU295" s="58"/>
      <c r="AV295" s="58"/>
      <c r="AW295" s="58"/>
      <c r="AX295" s="71"/>
      <c r="AY295" s="58"/>
      <c r="AZ295" s="58"/>
      <c r="BA295" s="58"/>
      <c r="BB295" s="58">
        <f t="shared" si="28"/>
        <v>1</v>
      </c>
      <c r="BC295" s="58">
        <f t="shared" si="29"/>
        <v>3.8861670349626541E-3</v>
      </c>
      <c r="BD295" s="58" t="e">
        <f t="shared" si="30"/>
        <v>#N/A</v>
      </c>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c r="CB295" s="58"/>
      <c r="CC295" s="58"/>
      <c r="CD295" s="58"/>
      <c r="CE295" s="58"/>
      <c r="CF295" s="58"/>
      <c r="CG295" s="58"/>
      <c r="CH295" s="58"/>
      <c r="CI295" s="58"/>
      <c r="CJ295" s="58"/>
      <c r="CK295" s="58"/>
      <c r="CL295" s="58"/>
      <c r="CM295" s="58"/>
      <c r="CN295" s="58"/>
      <c r="CO295" s="58"/>
      <c r="CP295" s="58"/>
      <c r="CQ295" s="58"/>
      <c r="CR295" s="58"/>
      <c r="CS295" s="58"/>
      <c r="CT295" s="58"/>
      <c r="CU295" s="58"/>
      <c r="CV295" s="58"/>
      <c r="CW295" s="58"/>
      <c r="CX295" s="58"/>
      <c r="CY295" s="58"/>
      <c r="CZ295" s="58"/>
      <c r="DA295" s="58"/>
      <c r="DB295" s="58"/>
      <c r="DC295" s="58"/>
      <c r="DD295" s="58"/>
      <c r="DE295" s="58"/>
      <c r="DF295" s="58"/>
      <c r="DG295" s="58"/>
      <c r="DH295" s="58"/>
      <c r="DI295" s="58"/>
      <c r="DJ295" s="58"/>
      <c r="DK295" s="58"/>
      <c r="DL295" s="58"/>
      <c r="DM295" s="58"/>
      <c r="DN295" s="58"/>
      <c r="DO295" s="58"/>
      <c r="DP295" s="58"/>
      <c r="DQ295" s="58"/>
      <c r="DR295" s="58"/>
      <c r="DS295" s="58"/>
      <c r="DT295" s="58"/>
      <c r="DU295" s="58"/>
      <c r="DV295" s="58"/>
      <c r="DW295" s="58"/>
      <c r="DX295" s="58"/>
      <c r="DY295" s="58"/>
      <c r="DZ295" s="58"/>
      <c r="EA295" s="58"/>
      <c r="EB295" s="58"/>
      <c r="EC295" s="58"/>
      <c r="ED295" s="58"/>
      <c r="EE295" s="58"/>
      <c r="EF295" s="58"/>
      <c r="EG295" s="58"/>
      <c r="EH295" s="58"/>
      <c r="EI295" s="58"/>
      <c r="EJ295" s="58"/>
      <c r="EK295" s="58"/>
      <c r="EL295" s="58"/>
      <c r="EM295" s="58"/>
      <c r="EN295" s="58"/>
    </row>
    <row r="296" spans="1:144" outlineLevel="1" x14ac:dyDescent="0.2">
      <c r="A296" s="16">
        <v>105</v>
      </c>
      <c r="B296" s="16">
        <v>0</v>
      </c>
      <c r="C296" s="1">
        <v>1.8047070456245394E-2</v>
      </c>
      <c r="D296" s="1">
        <f t="shared" si="22"/>
        <v>-1.8047070456245394E-2</v>
      </c>
      <c r="E296" s="1">
        <f t="shared" si="23"/>
        <v>3.6423810062677323E-2</v>
      </c>
      <c r="F296" s="1">
        <f t="shared" si="24"/>
        <v>-0.19085022940168903</v>
      </c>
      <c r="G296" s="1">
        <f t="shared" si="25"/>
        <v>-0.13556825995966862</v>
      </c>
      <c r="H296" s="1">
        <v>3.0406839151755939E-2</v>
      </c>
      <c r="I296" s="1">
        <f t="shared" si="26"/>
        <v>5.7636523455967975E-4</v>
      </c>
      <c r="J296" s="1">
        <f t="shared" si="27"/>
        <v>-0.13767758838333843</v>
      </c>
      <c r="AQ296" s="58"/>
      <c r="AR296" s="58"/>
      <c r="AS296" s="58"/>
      <c r="AT296" s="58"/>
      <c r="AU296" s="58"/>
      <c r="AV296" s="58"/>
      <c r="AW296" s="58"/>
      <c r="AX296" s="71"/>
      <c r="AY296" s="58"/>
      <c r="AZ296" s="58"/>
      <c r="BA296" s="58"/>
      <c r="BB296" s="58">
        <f t="shared" si="28"/>
        <v>1</v>
      </c>
      <c r="BC296" s="58">
        <f t="shared" si="29"/>
        <v>1.8047070456245394E-2</v>
      </c>
      <c r="BD296" s="58" t="e">
        <f t="shared" si="30"/>
        <v>#N/A</v>
      </c>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c r="CB296" s="58"/>
      <c r="CC296" s="58"/>
      <c r="CD296" s="58"/>
      <c r="CE296" s="58"/>
      <c r="CF296" s="58"/>
      <c r="CG296" s="58"/>
      <c r="CH296" s="58"/>
      <c r="CI296" s="58"/>
      <c r="CJ296" s="58"/>
      <c r="CK296" s="58"/>
      <c r="CL296" s="58"/>
      <c r="CM296" s="58"/>
      <c r="CN296" s="58"/>
      <c r="CO296" s="58"/>
      <c r="CP296" s="58"/>
      <c r="CQ296" s="58"/>
      <c r="CR296" s="58"/>
      <c r="CS296" s="58"/>
      <c r="CT296" s="58"/>
      <c r="CU296" s="58"/>
      <c r="CV296" s="58"/>
      <c r="CW296" s="58"/>
      <c r="CX296" s="58"/>
      <c r="CY296" s="58"/>
      <c r="CZ296" s="58"/>
      <c r="DA296" s="58"/>
      <c r="DB296" s="58"/>
      <c r="DC296" s="58"/>
      <c r="DD296" s="58"/>
      <c r="DE296" s="58"/>
      <c r="DF296" s="58"/>
      <c r="DG296" s="58"/>
      <c r="DH296" s="58"/>
      <c r="DI296" s="58"/>
      <c r="DJ296" s="58"/>
      <c r="DK296" s="58"/>
      <c r="DL296" s="58"/>
      <c r="DM296" s="58"/>
      <c r="DN296" s="58"/>
      <c r="DO296" s="58"/>
      <c r="DP296" s="58"/>
      <c r="DQ296" s="58"/>
      <c r="DR296" s="58"/>
      <c r="DS296" s="58"/>
      <c r="DT296" s="58"/>
      <c r="DU296" s="58"/>
      <c r="DV296" s="58"/>
      <c r="DW296" s="58"/>
      <c r="DX296" s="58"/>
      <c r="DY296" s="58"/>
      <c r="DZ296" s="58"/>
      <c r="EA296" s="58"/>
      <c r="EB296" s="58"/>
      <c r="EC296" s="58"/>
      <c r="ED296" s="58"/>
      <c r="EE296" s="58"/>
      <c r="EF296" s="58"/>
      <c r="EG296" s="58"/>
      <c r="EH296" s="58"/>
      <c r="EI296" s="58"/>
      <c r="EJ296" s="58"/>
      <c r="EK296" s="58"/>
      <c r="EL296" s="58"/>
      <c r="EM296" s="58"/>
      <c r="EN296" s="58"/>
    </row>
    <row r="297" spans="1:144" outlineLevel="1" x14ac:dyDescent="0.2">
      <c r="A297" s="16">
        <v>106</v>
      </c>
      <c r="B297" s="16">
        <v>0</v>
      </c>
      <c r="C297" s="1">
        <v>8.3089278866249941E-4</v>
      </c>
      <c r="D297" s="1">
        <f t="shared" si="22"/>
        <v>-8.3089278866249941E-4</v>
      </c>
      <c r="E297" s="1">
        <f t="shared" si="23"/>
        <v>1.6624763428124579E-3</v>
      </c>
      <c r="F297" s="1">
        <f t="shared" si="24"/>
        <v>-4.0773475971671309E-2</v>
      </c>
      <c r="G297" s="1">
        <f t="shared" si="25"/>
        <v>-2.8837193788576021E-2</v>
      </c>
      <c r="H297" s="1">
        <v>1.9302640312605064E-3</v>
      </c>
      <c r="I297" s="1">
        <f t="shared" si="26"/>
        <v>1.6082805993053636E-6</v>
      </c>
      <c r="J297" s="1">
        <f t="shared" si="27"/>
        <v>-2.886506584435921E-2</v>
      </c>
      <c r="AQ297" s="58"/>
      <c r="AR297" s="58"/>
      <c r="AS297" s="58"/>
      <c r="AT297" s="58"/>
      <c r="AU297" s="58"/>
      <c r="AV297" s="58"/>
      <c r="AW297" s="58"/>
      <c r="AX297" s="71"/>
      <c r="AY297" s="58"/>
      <c r="AZ297" s="58"/>
      <c r="BA297" s="58"/>
      <c r="BB297" s="58">
        <f t="shared" si="28"/>
        <v>1</v>
      </c>
      <c r="BC297" s="58">
        <f t="shared" si="29"/>
        <v>8.3089278866249941E-4</v>
      </c>
      <c r="BD297" s="58" t="e">
        <f t="shared" si="30"/>
        <v>#N/A</v>
      </c>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c r="CB297" s="58"/>
      <c r="CC297" s="58"/>
      <c r="CD297" s="58"/>
      <c r="CE297" s="58"/>
      <c r="CF297" s="58"/>
      <c r="CG297" s="58"/>
      <c r="CH297" s="58"/>
      <c r="CI297" s="58"/>
      <c r="CJ297" s="58"/>
      <c r="CK297" s="58"/>
      <c r="CL297" s="58"/>
      <c r="CM297" s="58"/>
      <c r="CN297" s="58"/>
      <c r="CO297" s="58"/>
      <c r="CP297" s="58"/>
      <c r="CQ297" s="58"/>
      <c r="CR297" s="58"/>
      <c r="CS297" s="58"/>
      <c r="CT297" s="58"/>
      <c r="CU297" s="58"/>
      <c r="CV297" s="58"/>
      <c r="CW297" s="58"/>
      <c r="CX297" s="58"/>
      <c r="CY297" s="58"/>
      <c r="CZ297" s="58"/>
      <c r="DA297" s="58"/>
      <c r="DB297" s="58"/>
      <c r="DC297" s="58"/>
      <c r="DD297" s="58"/>
      <c r="DE297" s="58"/>
      <c r="DF297" s="58"/>
      <c r="DG297" s="58"/>
      <c r="DH297" s="58"/>
      <c r="DI297" s="58"/>
      <c r="DJ297" s="58"/>
      <c r="DK297" s="58"/>
      <c r="DL297" s="58"/>
      <c r="DM297" s="58"/>
      <c r="DN297" s="58"/>
      <c r="DO297" s="58"/>
      <c r="DP297" s="58"/>
      <c r="DQ297" s="58"/>
      <c r="DR297" s="58"/>
      <c r="DS297" s="58"/>
      <c r="DT297" s="58"/>
      <c r="DU297" s="58"/>
      <c r="DV297" s="58"/>
      <c r="DW297" s="58"/>
      <c r="DX297" s="58"/>
      <c r="DY297" s="58"/>
      <c r="DZ297" s="58"/>
      <c r="EA297" s="58"/>
      <c r="EB297" s="58"/>
      <c r="EC297" s="58"/>
      <c r="ED297" s="58"/>
      <c r="EE297" s="58"/>
      <c r="EF297" s="58"/>
      <c r="EG297" s="58"/>
      <c r="EH297" s="58"/>
      <c r="EI297" s="58"/>
      <c r="EJ297" s="58"/>
      <c r="EK297" s="58"/>
      <c r="EL297" s="58"/>
      <c r="EM297" s="58"/>
      <c r="EN297" s="58"/>
    </row>
    <row r="298" spans="1:144" outlineLevel="1" x14ac:dyDescent="0.2">
      <c r="A298" s="16">
        <v>107</v>
      </c>
      <c r="B298" s="16">
        <v>0</v>
      </c>
      <c r="C298" s="1">
        <v>0.22773837815637324</v>
      </c>
      <c r="D298" s="1">
        <f t="shared" si="22"/>
        <v>-0.22773837815637324</v>
      </c>
      <c r="E298" s="1">
        <f t="shared" si="23"/>
        <v>0.5168637959371678</v>
      </c>
      <c r="F298" s="1">
        <f t="shared" si="24"/>
        <v>-0.71893240011642801</v>
      </c>
      <c r="G298" s="1">
        <f t="shared" si="25"/>
        <v>-0.54304508253766715</v>
      </c>
      <c r="H298" s="1">
        <v>0.17550178630392788</v>
      </c>
      <c r="I298" s="1">
        <f t="shared" si="26"/>
        <v>6.2771656979307033E-2</v>
      </c>
      <c r="J298" s="1">
        <f t="shared" si="27"/>
        <v>-0.59805486257336682</v>
      </c>
      <c r="AQ298" s="58"/>
      <c r="AR298" s="58"/>
      <c r="AS298" s="58"/>
      <c r="AT298" s="58"/>
      <c r="AU298" s="58"/>
      <c r="AV298" s="58"/>
      <c r="AW298" s="58"/>
      <c r="AX298" s="71"/>
      <c r="AY298" s="58"/>
      <c r="AZ298" s="58"/>
      <c r="BA298" s="58"/>
      <c r="BB298" s="58">
        <f t="shared" si="28"/>
        <v>1</v>
      </c>
      <c r="BC298" s="58">
        <f t="shared" si="29"/>
        <v>0.22773837815637324</v>
      </c>
      <c r="BD298" s="58" t="e">
        <f t="shared" si="30"/>
        <v>#N/A</v>
      </c>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c r="CB298" s="58"/>
      <c r="CC298" s="58"/>
      <c r="CD298" s="58"/>
      <c r="CE298" s="58"/>
      <c r="CF298" s="58"/>
      <c r="CG298" s="58"/>
      <c r="CH298" s="58"/>
      <c r="CI298" s="58"/>
      <c r="CJ298" s="58"/>
      <c r="CK298" s="58"/>
      <c r="CL298" s="58"/>
      <c r="CM298" s="58"/>
      <c r="CN298" s="58"/>
      <c r="CO298" s="58"/>
      <c r="CP298" s="58"/>
      <c r="CQ298" s="58"/>
      <c r="CR298" s="58"/>
      <c r="CS298" s="58"/>
      <c r="CT298" s="58"/>
      <c r="CU298" s="58"/>
      <c r="CV298" s="58"/>
      <c r="CW298" s="58"/>
      <c r="CX298" s="58"/>
      <c r="CY298" s="58"/>
      <c r="CZ298" s="58"/>
      <c r="DA298" s="58"/>
      <c r="DB298" s="58"/>
      <c r="DC298" s="58"/>
      <c r="DD298" s="58"/>
      <c r="DE298" s="58"/>
      <c r="DF298" s="58"/>
      <c r="DG298" s="58"/>
      <c r="DH298" s="58"/>
      <c r="DI298" s="58"/>
      <c r="DJ298" s="58"/>
      <c r="DK298" s="58"/>
      <c r="DL298" s="58"/>
      <c r="DM298" s="58"/>
      <c r="DN298" s="58"/>
      <c r="DO298" s="58"/>
      <c r="DP298" s="58"/>
      <c r="DQ298" s="58"/>
      <c r="DR298" s="58"/>
      <c r="DS298" s="58"/>
      <c r="DT298" s="58"/>
      <c r="DU298" s="58"/>
      <c r="DV298" s="58"/>
      <c r="DW298" s="58"/>
      <c r="DX298" s="58"/>
      <c r="DY298" s="58"/>
      <c r="DZ298" s="58"/>
      <c r="EA298" s="58"/>
      <c r="EB298" s="58"/>
      <c r="EC298" s="58"/>
      <c r="ED298" s="58"/>
      <c r="EE298" s="58"/>
      <c r="EF298" s="58"/>
      <c r="EG298" s="58"/>
      <c r="EH298" s="58"/>
      <c r="EI298" s="58"/>
      <c r="EJ298" s="58"/>
      <c r="EK298" s="58"/>
      <c r="EL298" s="58"/>
      <c r="EM298" s="58"/>
      <c r="EN298" s="58"/>
    </row>
    <row r="299" spans="1:144" outlineLevel="1" x14ac:dyDescent="0.2">
      <c r="A299" s="16">
        <v>108</v>
      </c>
      <c r="B299" s="16">
        <v>0</v>
      </c>
      <c r="C299" s="1">
        <v>2.083742744932239E-7</v>
      </c>
      <c r="D299" s="1">
        <f t="shared" si="22"/>
        <v>-2.083742744932239E-7</v>
      </c>
      <c r="E299" s="1">
        <f t="shared" si="23"/>
        <v>4.1674859262527744E-7</v>
      </c>
      <c r="F299" s="1">
        <f t="shared" si="24"/>
        <v>-6.4556068082348189E-4</v>
      </c>
      <c r="G299" s="1">
        <f t="shared" si="25"/>
        <v>-4.5648035873745017E-4</v>
      </c>
      <c r="H299" s="1">
        <v>2.3179086845600807E-6</v>
      </c>
      <c r="I299" s="1">
        <f t="shared" si="26"/>
        <v>4.8299376066542336E-13</v>
      </c>
      <c r="J299" s="1">
        <f t="shared" si="27"/>
        <v>-4.5648088777826377E-4</v>
      </c>
      <c r="AQ299" s="58"/>
      <c r="AR299" s="58"/>
      <c r="AS299" s="58"/>
      <c r="AT299" s="58"/>
      <c r="AU299" s="58"/>
      <c r="AV299" s="58"/>
      <c r="AW299" s="58"/>
      <c r="AX299" s="71"/>
      <c r="AY299" s="58"/>
      <c r="AZ299" s="58"/>
      <c r="BA299" s="58"/>
      <c r="BB299" s="58">
        <f t="shared" si="28"/>
        <v>1</v>
      </c>
      <c r="BC299" s="58">
        <f t="shared" si="29"/>
        <v>2.083742744932239E-7</v>
      </c>
      <c r="BD299" s="58" t="e">
        <f t="shared" si="30"/>
        <v>#N/A</v>
      </c>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c r="CB299" s="58"/>
      <c r="CC299" s="58"/>
      <c r="CD299" s="58"/>
      <c r="CE299" s="58"/>
      <c r="CF299" s="58"/>
      <c r="CG299" s="58"/>
      <c r="CH299" s="58"/>
      <c r="CI299" s="58"/>
      <c r="CJ299" s="58"/>
      <c r="CK299" s="58"/>
      <c r="CL299" s="58"/>
      <c r="CM299" s="58"/>
      <c r="CN299" s="58"/>
      <c r="CO299" s="58"/>
      <c r="CP299" s="58"/>
      <c r="CQ299" s="58"/>
      <c r="CR299" s="58"/>
      <c r="CS299" s="58"/>
      <c r="CT299" s="58"/>
      <c r="CU299" s="58"/>
      <c r="CV299" s="58"/>
      <c r="CW299" s="58"/>
      <c r="CX299" s="58"/>
      <c r="CY299" s="58"/>
      <c r="CZ299" s="58"/>
      <c r="DA299" s="58"/>
      <c r="DB299" s="58"/>
      <c r="DC299" s="58"/>
      <c r="DD299" s="58"/>
      <c r="DE299" s="58"/>
      <c r="DF299" s="58"/>
      <c r="DG299" s="58"/>
      <c r="DH299" s="58"/>
      <c r="DI299" s="58"/>
      <c r="DJ299" s="58"/>
      <c r="DK299" s="58"/>
      <c r="DL299" s="58"/>
      <c r="DM299" s="58"/>
      <c r="DN299" s="58"/>
      <c r="DO299" s="58"/>
      <c r="DP299" s="58"/>
      <c r="DQ299" s="58"/>
      <c r="DR299" s="58"/>
      <c r="DS299" s="58"/>
      <c r="DT299" s="58"/>
      <c r="DU299" s="58"/>
      <c r="DV299" s="58"/>
      <c r="DW299" s="58"/>
      <c r="DX299" s="58"/>
      <c r="DY299" s="58"/>
      <c r="DZ299" s="58"/>
      <c r="EA299" s="58"/>
      <c r="EB299" s="58"/>
      <c r="EC299" s="58"/>
      <c r="ED299" s="58"/>
      <c r="EE299" s="58"/>
      <c r="EF299" s="58"/>
      <c r="EG299" s="58"/>
      <c r="EH299" s="58"/>
      <c r="EI299" s="58"/>
      <c r="EJ299" s="58"/>
      <c r="EK299" s="58"/>
      <c r="EL299" s="58"/>
      <c r="EM299" s="58"/>
      <c r="EN299" s="58"/>
    </row>
    <row r="300" spans="1:144" outlineLevel="1" x14ac:dyDescent="0.2">
      <c r="A300" s="16">
        <v>109</v>
      </c>
      <c r="B300" s="16">
        <v>0</v>
      </c>
      <c r="C300" s="1">
        <v>9.9307080757094279E-5</v>
      </c>
      <c r="D300" s="1">
        <f t="shared" si="22"/>
        <v>-9.9307080757094279E-5</v>
      </c>
      <c r="E300" s="1">
        <f t="shared" si="23"/>
        <v>1.9862402406368841E-4</v>
      </c>
      <c r="F300" s="1">
        <f t="shared" si="24"/>
        <v>-1.4093403565629149E-2</v>
      </c>
      <c r="G300" s="1">
        <f t="shared" si="25"/>
        <v>-9.9657886608555055E-3</v>
      </c>
      <c r="H300" s="1">
        <v>4.0540658914061474E-4</v>
      </c>
      <c r="I300" s="1">
        <f t="shared" si="26"/>
        <v>4.0280073169132641E-8</v>
      </c>
      <c r="J300" s="1">
        <f t="shared" si="27"/>
        <v>-9.9678093734784715E-3</v>
      </c>
      <c r="AQ300" s="58"/>
      <c r="AR300" s="58"/>
      <c r="AS300" s="58"/>
      <c r="AT300" s="58"/>
      <c r="AU300" s="58"/>
      <c r="AV300" s="58"/>
      <c r="AW300" s="58"/>
      <c r="AX300" s="71"/>
      <c r="AY300" s="58"/>
      <c r="AZ300" s="58"/>
      <c r="BA300" s="58"/>
      <c r="BB300" s="58">
        <f t="shared" si="28"/>
        <v>1</v>
      </c>
      <c r="BC300" s="58">
        <f t="shared" si="29"/>
        <v>9.9307080757094279E-5</v>
      </c>
      <c r="BD300" s="58" t="e">
        <f t="shared" si="30"/>
        <v>#N/A</v>
      </c>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c r="CB300" s="58"/>
      <c r="CC300" s="58"/>
      <c r="CD300" s="58"/>
      <c r="CE300" s="58"/>
      <c r="CF300" s="58"/>
      <c r="CG300" s="58"/>
      <c r="CH300" s="58"/>
      <c r="CI300" s="58"/>
      <c r="CJ300" s="58"/>
      <c r="CK300" s="58"/>
      <c r="CL300" s="58"/>
      <c r="CM300" s="58"/>
      <c r="CN300" s="58"/>
      <c r="CO300" s="58"/>
      <c r="CP300" s="58"/>
      <c r="CQ300" s="58"/>
      <c r="CR300" s="58"/>
      <c r="CS300" s="58"/>
      <c r="CT300" s="58"/>
      <c r="CU300" s="58"/>
      <c r="CV300" s="58"/>
      <c r="CW300" s="58"/>
      <c r="CX300" s="58"/>
      <c r="CY300" s="58"/>
      <c r="CZ300" s="58"/>
      <c r="DA300" s="58"/>
      <c r="DB300" s="58"/>
      <c r="DC300" s="58"/>
      <c r="DD300" s="58"/>
      <c r="DE300" s="58"/>
      <c r="DF300" s="58"/>
      <c r="DG300" s="58"/>
      <c r="DH300" s="58"/>
      <c r="DI300" s="58"/>
      <c r="DJ300" s="58"/>
      <c r="DK300" s="58"/>
      <c r="DL300" s="58"/>
      <c r="DM300" s="58"/>
      <c r="DN300" s="58"/>
      <c r="DO300" s="58"/>
      <c r="DP300" s="58"/>
      <c r="DQ300" s="58"/>
      <c r="DR300" s="58"/>
      <c r="DS300" s="58"/>
      <c r="DT300" s="58"/>
      <c r="DU300" s="58"/>
      <c r="DV300" s="58"/>
      <c r="DW300" s="58"/>
      <c r="DX300" s="58"/>
      <c r="DY300" s="58"/>
      <c r="DZ300" s="58"/>
      <c r="EA300" s="58"/>
      <c r="EB300" s="58"/>
      <c r="EC300" s="58"/>
      <c r="ED300" s="58"/>
      <c r="EE300" s="58"/>
      <c r="EF300" s="58"/>
      <c r="EG300" s="58"/>
      <c r="EH300" s="58"/>
      <c r="EI300" s="58"/>
      <c r="EJ300" s="58"/>
      <c r="EK300" s="58"/>
      <c r="EL300" s="58"/>
      <c r="EM300" s="58"/>
      <c r="EN300" s="58"/>
    </row>
    <row r="301" spans="1:144" outlineLevel="1" x14ac:dyDescent="0.2">
      <c r="A301" s="16">
        <v>110</v>
      </c>
      <c r="B301" s="16">
        <v>0</v>
      </c>
      <c r="C301" s="1">
        <v>5.3328150132561378E-6</v>
      </c>
      <c r="D301" s="1">
        <f t="shared" si="22"/>
        <v>-5.3328150132561378E-6</v>
      </c>
      <c r="E301" s="1">
        <f t="shared" si="23"/>
        <v>1.0665658465657915E-5</v>
      </c>
      <c r="F301" s="1">
        <f t="shared" si="24"/>
        <v>-3.2658319714366684E-3</v>
      </c>
      <c r="G301" s="1">
        <f t="shared" si="25"/>
        <v>-2.3092950119730834E-3</v>
      </c>
      <c r="H301" s="1">
        <v>3.5037320080105423E-5</v>
      </c>
      <c r="I301" s="1">
        <f t="shared" si="26"/>
        <v>1.8685508987775479E-10</v>
      </c>
      <c r="J301" s="1">
        <f t="shared" si="27"/>
        <v>-2.309335468790457E-3</v>
      </c>
      <c r="AQ301" s="58"/>
      <c r="AR301" s="58"/>
      <c r="AS301" s="58"/>
      <c r="AT301" s="58"/>
      <c r="AU301" s="58"/>
      <c r="AV301" s="58"/>
      <c r="AW301" s="58"/>
      <c r="AX301" s="71"/>
      <c r="AY301" s="58"/>
      <c r="AZ301" s="58"/>
      <c r="BA301" s="58"/>
      <c r="BB301" s="58">
        <f t="shared" si="28"/>
        <v>1</v>
      </c>
      <c r="BC301" s="58">
        <f t="shared" si="29"/>
        <v>5.3328150132561378E-6</v>
      </c>
      <c r="BD301" s="58" t="e">
        <f t="shared" si="30"/>
        <v>#N/A</v>
      </c>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c r="CB301" s="58"/>
      <c r="CC301" s="58"/>
      <c r="CD301" s="58"/>
      <c r="CE301" s="58"/>
      <c r="CF301" s="58"/>
      <c r="CG301" s="58"/>
      <c r="CH301" s="58"/>
      <c r="CI301" s="58"/>
      <c r="CJ301" s="58"/>
      <c r="CK301" s="58"/>
      <c r="CL301" s="58"/>
      <c r="CM301" s="58"/>
      <c r="CN301" s="58"/>
      <c r="CO301" s="58"/>
      <c r="CP301" s="58"/>
      <c r="CQ301" s="58"/>
      <c r="CR301" s="58"/>
      <c r="CS301" s="58"/>
      <c r="CT301" s="58"/>
      <c r="CU301" s="58"/>
      <c r="CV301" s="58"/>
      <c r="CW301" s="58"/>
      <c r="CX301" s="58"/>
      <c r="CY301" s="58"/>
      <c r="CZ301" s="58"/>
      <c r="DA301" s="58"/>
      <c r="DB301" s="58"/>
      <c r="DC301" s="58"/>
      <c r="DD301" s="58"/>
      <c r="DE301" s="58"/>
      <c r="DF301" s="58"/>
      <c r="DG301" s="58"/>
      <c r="DH301" s="58"/>
      <c r="DI301" s="58"/>
      <c r="DJ301" s="58"/>
      <c r="DK301" s="58"/>
      <c r="DL301" s="58"/>
      <c r="DM301" s="58"/>
      <c r="DN301" s="58"/>
      <c r="DO301" s="58"/>
      <c r="DP301" s="58"/>
      <c r="DQ301" s="58"/>
      <c r="DR301" s="58"/>
      <c r="DS301" s="58"/>
      <c r="DT301" s="58"/>
      <c r="DU301" s="58"/>
      <c r="DV301" s="58"/>
      <c r="DW301" s="58"/>
      <c r="DX301" s="58"/>
      <c r="DY301" s="58"/>
      <c r="DZ301" s="58"/>
      <c r="EA301" s="58"/>
      <c r="EB301" s="58"/>
      <c r="EC301" s="58"/>
      <c r="ED301" s="58"/>
      <c r="EE301" s="58"/>
      <c r="EF301" s="58"/>
      <c r="EG301" s="58"/>
      <c r="EH301" s="58"/>
      <c r="EI301" s="58"/>
      <c r="EJ301" s="58"/>
      <c r="EK301" s="58"/>
      <c r="EL301" s="58"/>
      <c r="EM301" s="58"/>
      <c r="EN301" s="58"/>
    </row>
    <row r="302" spans="1:144" outlineLevel="1" x14ac:dyDescent="0.2">
      <c r="A302" s="16">
        <v>111</v>
      </c>
      <c r="B302" s="16">
        <v>0</v>
      </c>
      <c r="C302" s="1">
        <v>2.0740081410654661E-6</v>
      </c>
      <c r="D302" s="1">
        <f t="shared" si="22"/>
        <v>-2.0740081410654661E-6</v>
      </c>
      <c r="E302" s="1">
        <f t="shared" si="23"/>
        <v>4.1480205838314871E-6</v>
      </c>
      <c r="F302" s="1">
        <f t="shared" si="24"/>
        <v>-2.0366689922104394E-3</v>
      </c>
      <c r="G302" s="1">
        <f t="shared" si="25"/>
        <v>-1.4401432021101778E-3</v>
      </c>
      <c r="H302" s="1">
        <v>1.5811533093303545E-5</v>
      </c>
      <c r="I302" s="1">
        <f t="shared" si="26"/>
        <v>3.2793834892648372E-11</v>
      </c>
      <c r="J302" s="1">
        <f t="shared" si="27"/>
        <v>-1.440154587681145E-3</v>
      </c>
      <c r="AQ302" s="58"/>
      <c r="AR302" s="58"/>
      <c r="AS302" s="58"/>
      <c r="AT302" s="58"/>
      <c r="AU302" s="58"/>
      <c r="AV302" s="58"/>
      <c r="AW302" s="58"/>
      <c r="AX302" s="71"/>
      <c r="AY302" s="58"/>
      <c r="AZ302" s="58"/>
      <c r="BA302" s="58"/>
      <c r="BB302" s="58">
        <f t="shared" si="28"/>
        <v>1</v>
      </c>
      <c r="BC302" s="58">
        <f t="shared" si="29"/>
        <v>2.0740081410654661E-6</v>
      </c>
      <c r="BD302" s="58" t="e">
        <f t="shared" si="30"/>
        <v>#N/A</v>
      </c>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c r="CB302" s="58"/>
      <c r="CC302" s="58"/>
      <c r="CD302" s="58"/>
      <c r="CE302" s="58"/>
      <c r="CF302" s="58"/>
      <c r="CG302" s="58"/>
      <c r="CH302" s="58"/>
      <c r="CI302" s="58"/>
      <c r="CJ302" s="58"/>
      <c r="CK302" s="58"/>
      <c r="CL302" s="58"/>
      <c r="CM302" s="58"/>
      <c r="CN302" s="58"/>
      <c r="CO302" s="58"/>
      <c r="CP302" s="58"/>
      <c r="CQ302" s="58"/>
      <c r="CR302" s="58"/>
      <c r="CS302" s="58"/>
      <c r="CT302" s="58"/>
      <c r="CU302" s="58"/>
      <c r="CV302" s="58"/>
      <c r="CW302" s="58"/>
      <c r="CX302" s="58"/>
      <c r="CY302" s="58"/>
      <c r="CZ302" s="58"/>
      <c r="DA302" s="58"/>
      <c r="DB302" s="58"/>
      <c r="DC302" s="58"/>
      <c r="DD302" s="58"/>
      <c r="DE302" s="58"/>
      <c r="DF302" s="58"/>
      <c r="DG302" s="58"/>
      <c r="DH302" s="58"/>
      <c r="DI302" s="58"/>
      <c r="DJ302" s="58"/>
      <c r="DK302" s="58"/>
      <c r="DL302" s="58"/>
      <c r="DM302" s="58"/>
      <c r="DN302" s="58"/>
      <c r="DO302" s="58"/>
      <c r="DP302" s="58"/>
      <c r="DQ302" s="58"/>
      <c r="DR302" s="58"/>
      <c r="DS302" s="58"/>
      <c r="DT302" s="58"/>
      <c r="DU302" s="58"/>
      <c r="DV302" s="58"/>
      <c r="DW302" s="58"/>
      <c r="DX302" s="58"/>
      <c r="DY302" s="58"/>
      <c r="DZ302" s="58"/>
      <c r="EA302" s="58"/>
      <c r="EB302" s="58"/>
      <c r="EC302" s="58"/>
      <c r="ED302" s="58"/>
      <c r="EE302" s="58"/>
      <c r="EF302" s="58"/>
      <c r="EG302" s="58"/>
      <c r="EH302" s="58"/>
      <c r="EI302" s="58"/>
      <c r="EJ302" s="58"/>
      <c r="EK302" s="58"/>
      <c r="EL302" s="58"/>
      <c r="EM302" s="58"/>
      <c r="EN302" s="58"/>
    </row>
    <row r="303" spans="1:144" outlineLevel="1" x14ac:dyDescent="0.2">
      <c r="A303" s="16">
        <v>112</v>
      </c>
      <c r="B303" s="16">
        <v>0</v>
      </c>
      <c r="C303" s="1">
        <v>3.5096665171780138E-3</v>
      </c>
      <c r="D303" s="1">
        <f t="shared" si="22"/>
        <v>-3.5096665171780138E-3</v>
      </c>
      <c r="E303" s="1">
        <f t="shared" si="23"/>
        <v>7.0316796903126108E-3</v>
      </c>
      <c r="F303" s="1">
        <f t="shared" si="24"/>
        <v>-8.3855111295094056E-2</v>
      </c>
      <c r="G303" s="1">
        <f t="shared" si="25"/>
        <v>-5.9346673535489211E-2</v>
      </c>
      <c r="H303" s="1">
        <v>8.6919912374554612E-3</v>
      </c>
      <c r="I303" s="1">
        <f t="shared" si="26"/>
        <v>3.0881858399031704E-5</v>
      </c>
      <c r="J303" s="1">
        <f t="shared" si="27"/>
        <v>-5.9606287572092319E-2</v>
      </c>
      <c r="AQ303" s="58"/>
      <c r="AR303" s="58"/>
      <c r="AS303" s="58"/>
      <c r="AT303" s="58"/>
      <c r="AU303" s="58"/>
      <c r="AV303" s="58"/>
      <c r="AW303" s="58"/>
      <c r="AX303" s="71"/>
      <c r="AY303" s="58"/>
      <c r="AZ303" s="58"/>
      <c r="BA303" s="58"/>
      <c r="BB303" s="58">
        <f t="shared" si="28"/>
        <v>1</v>
      </c>
      <c r="BC303" s="58">
        <f t="shared" si="29"/>
        <v>3.5096665171780138E-3</v>
      </c>
      <c r="BD303" s="58" t="e">
        <f t="shared" si="30"/>
        <v>#N/A</v>
      </c>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c r="CB303" s="58"/>
      <c r="CC303" s="58"/>
      <c r="CD303" s="58"/>
      <c r="CE303" s="58"/>
      <c r="CF303" s="58"/>
      <c r="CG303" s="58"/>
      <c r="CH303" s="58"/>
      <c r="CI303" s="58"/>
      <c r="CJ303" s="58"/>
      <c r="CK303" s="58"/>
      <c r="CL303" s="58"/>
      <c r="CM303" s="58"/>
      <c r="CN303" s="58"/>
      <c r="CO303" s="58"/>
      <c r="CP303" s="58"/>
      <c r="CQ303" s="58"/>
      <c r="CR303" s="58"/>
      <c r="CS303" s="58"/>
      <c r="CT303" s="58"/>
      <c r="CU303" s="58"/>
      <c r="CV303" s="58"/>
      <c r="CW303" s="58"/>
      <c r="CX303" s="58"/>
      <c r="CY303" s="58"/>
      <c r="CZ303" s="58"/>
      <c r="DA303" s="58"/>
      <c r="DB303" s="58"/>
      <c r="DC303" s="58"/>
      <c r="DD303" s="58"/>
      <c r="DE303" s="58"/>
      <c r="DF303" s="58"/>
      <c r="DG303" s="58"/>
      <c r="DH303" s="58"/>
      <c r="DI303" s="58"/>
      <c r="DJ303" s="58"/>
      <c r="DK303" s="58"/>
      <c r="DL303" s="58"/>
      <c r="DM303" s="58"/>
      <c r="DN303" s="58"/>
      <c r="DO303" s="58"/>
      <c r="DP303" s="58"/>
      <c r="DQ303" s="58"/>
      <c r="DR303" s="58"/>
      <c r="DS303" s="58"/>
      <c r="DT303" s="58"/>
      <c r="DU303" s="58"/>
      <c r="DV303" s="58"/>
      <c r="DW303" s="58"/>
      <c r="DX303" s="58"/>
      <c r="DY303" s="58"/>
      <c r="DZ303" s="58"/>
      <c r="EA303" s="58"/>
      <c r="EB303" s="58"/>
      <c r="EC303" s="58"/>
      <c r="ED303" s="58"/>
      <c r="EE303" s="58"/>
      <c r="EF303" s="58"/>
      <c r="EG303" s="58"/>
      <c r="EH303" s="58"/>
      <c r="EI303" s="58"/>
      <c r="EJ303" s="58"/>
      <c r="EK303" s="58"/>
      <c r="EL303" s="58"/>
      <c r="EM303" s="58"/>
      <c r="EN303" s="58"/>
    </row>
    <row r="304" spans="1:144" outlineLevel="1" x14ac:dyDescent="0.2">
      <c r="A304" s="16">
        <v>113</v>
      </c>
      <c r="B304" s="16">
        <v>0</v>
      </c>
      <c r="C304" s="1">
        <v>8.5004925375684569E-4</v>
      </c>
      <c r="D304" s="1">
        <f t="shared" si="22"/>
        <v>-8.5004925375684569E-4</v>
      </c>
      <c r="E304" s="1">
        <f t="shared" si="23"/>
        <v>1.7008215009967494E-3</v>
      </c>
      <c r="F304" s="1">
        <f t="shared" si="24"/>
        <v>-4.1241017215834404E-2</v>
      </c>
      <c r="G304" s="1">
        <f t="shared" si="25"/>
        <v>-2.9168003912592191E-2</v>
      </c>
      <c r="H304" s="1">
        <v>2.3837206348891835E-3</v>
      </c>
      <c r="I304" s="1">
        <f t="shared" si="26"/>
        <v>2.0328495955401786E-6</v>
      </c>
      <c r="J304" s="1">
        <f t="shared" si="27"/>
        <v>-2.9202830373793114E-2</v>
      </c>
      <c r="AQ304" s="58"/>
      <c r="AR304" s="58"/>
      <c r="AS304" s="58"/>
      <c r="AT304" s="58"/>
      <c r="AU304" s="58"/>
      <c r="AV304" s="58"/>
      <c r="AW304" s="58"/>
      <c r="AX304" s="71"/>
      <c r="AY304" s="58"/>
      <c r="AZ304" s="58"/>
      <c r="BA304" s="58"/>
      <c r="BB304" s="58">
        <f t="shared" si="28"/>
        <v>1</v>
      </c>
      <c r="BC304" s="58">
        <f t="shared" si="29"/>
        <v>8.5004925375684569E-4</v>
      </c>
      <c r="BD304" s="58" t="e">
        <f t="shared" si="30"/>
        <v>#N/A</v>
      </c>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c r="CB304" s="58"/>
      <c r="CC304" s="58"/>
      <c r="CD304" s="58"/>
      <c r="CE304" s="58"/>
      <c r="CF304" s="58"/>
      <c r="CG304" s="58"/>
      <c r="CH304" s="58"/>
      <c r="CI304" s="58"/>
      <c r="CJ304" s="58"/>
      <c r="CK304" s="58"/>
      <c r="CL304" s="58"/>
      <c r="CM304" s="58"/>
      <c r="CN304" s="58"/>
      <c r="CO304" s="58"/>
      <c r="CP304" s="58"/>
      <c r="CQ304" s="58"/>
      <c r="CR304" s="58"/>
      <c r="CS304" s="58"/>
      <c r="CT304" s="58"/>
      <c r="CU304" s="58"/>
      <c r="CV304" s="58"/>
      <c r="CW304" s="58"/>
      <c r="CX304" s="58"/>
      <c r="CY304" s="58"/>
      <c r="CZ304" s="58"/>
      <c r="DA304" s="58"/>
      <c r="DB304" s="58"/>
      <c r="DC304" s="58"/>
      <c r="DD304" s="58"/>
      <c r="DE304" s="58"/>
      <c r="DF304" s="58"/>
      <c r="DG304" s="58"/>
      <c r="DH304" s="58"/>
      <c r="DI304" s="58"/>
      <c r="DJ304" s="58"/>
      <c r="DK304" s="58"/>
      <c r="DL304" s="58"/>
      <c r="DM304" s="58"/>
      <c r="DN304" s="58"/>
      <c r="DO304" s="58"/>
      <c r="DP304" s="58"/>
      <c r="DQ304" s="58"/>
      <c r="DR304" s="58"/>
      <c r="DS304" s="58"/>
      <c r="DT304" s="58"/>
      <c r="DU304" s="58"/>
      <c r="DV304" s="58"/>
      <c r="DW304" s="58"/>
      <c r="DX304" s="58"/>
      <c r="DY304" s="58"/>
      <c r="DZ304" s="58"/>
      <c r="EA304" s="58"/>
      <c r="EB304" s="58"/>
      <c r="EC304" s="58"/>
      <c r="ED304" s="58"/>
      <c r="EE304" s="58"/>
      <c r="EF304" s="58"/>
      <c r="EG304" s="58"/>
      <c r="EH304" s="58"/>
      <c r="EI304" s="58"/>
      <c r="EJ304" s="58"/>
      <c r="EK304" s="58"/>
      <c r="EL304" s="58"/>
      <c r="EM304" s="58"/>
      <c r="EN304" s="58"/>
    </row>
    <row r="305" spans="1:144" outlineLevel="1" x14ac:dyDescent="0.2">
      <c r="A305" s="16">
        <v>114</v>
      </c>
      <c r="B305" s="16">
        <v>1</v>
      </c>
      <c r="C305" s="1">
        <v>0.60066230229023365</v>
      </c>
      <c r="D305" s="1">
        <f t="shared" si="22"/>
        <v>0.39933769770976635</v>
      </c>
      <c r="E305" s="1">
        <f t="shared" si="23"/>
        <v>1.019444790791747</v>
      </c>
      <c r="F305" s="1">
        <f t="shared" si="24"/>
        <v>1.0096755869048963</v>
      </c>
      <c r="G305" s="1">
        <f t="shared" si="25"/>
        <v>0.8153704474680723</v>
      </c>
      <c r="H305" s="1">
        <v>0.35085044913042501</v>
      </c>
      <c r="I305" s="1">
        <f t="shared" si="26"/>
        <v>0.3593248138515534</v>
      </c>
      <c r="J305" s="1">
        <f t="shared" si="27"/>
        <v>1.0120048322294899</v>
      </c>
      <c r="AQ305" s="58"/>
      <c r="AR305" s="58"/>
      <c r="AS305" s="58"/>
      <c r="AT305" s="58"/>
      <c r="AU305" s="58"/>
      <c r="AV305" s="58"/>
      <c r="AW305" s="58"/>
      <c r="AX305" s="71"/>
      <c r="AY305" s="58"/>
      <c r="AZ305" s="58"/>
      <c r="BA305" s="58"/>
      <c r="BB305" s="58">
        <f t="shared" si="28"/>
        <v>0</v>
      </c>
      <c r="BC305" s="58" t="e">
        <f t="shared" si="29"/>
        <v>#N/A</v>
      </c>
      <c r="BD305" s="58">
        <f t="shared" si="30"/>
        <v>0.60066230229023365</v>
      </c>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c r="CB305" s="58"/>
      <c r="CC305" s="58"/>
      <c r="CD305" s="58"/>
      <c r="CE305" s="58"/>
      <c r="CF305" s="58"/>
      <c r="CG305" s="58"/>
      <c r="CH305" s="58"/>
      <c r="CI305" s="58"/>
      <c r="CJ305" s="58"/>
      <c r="CK305" s="58"/>
      <c r="CL305" s="58"/>
      <c r="CM305" s="58"/>
      <c r="CN305" s="58"/>
      <c r="CO305" s="58"/>
      <c r="CP305" s="58"/>
      <c r="CQ305" s="58"/>
      <c r="CR305" s="58"/>
      <c r="CS305" s="58"/>
      <c r="CT305" s="58"/>
      <c r="CU305" s="58"/>
      <c r="CV305" s="58"/>
      <c r="CW305" s="58"/>
      <c r="CX305" s="58"/>
      <c r="CY305" s="58"/>
      <c r="CZ305" s="58"/>
      <c r="DA305" s="58"/>
      <c r="DB305" s="58"/>
      <c r="DC305" s="58"/>
      <c r="DD305" s="58"/>
      <c r="DE305" s="58"/>
      <c r="DF305" s="58"/>
      <c r="DG305" s="58"/>
      <c r="DH305" s="58"/>
      <c r="DI305" s="58"/>
      <c r="DJ305" s="58"/>
      <c r="DK305" s="58"/>
      <c r="DL305" s="58"/>
      <c r="DM305" s="58"/>
      <c r="DN305" s="58"/>
      <c r="DO305" s="58"/>
      <c r="DP305" s="58"/>
      <c r="DQ305" s="58"/>
      <c r="DR305" s="58"/>
      <c r="DS305" s="58"/>
      <c r="DT305" s="58"/>
      <c r="DU305" s="58"/>
      <c r="DV305" s="58"/>
      <c r="DW305" s="58"/>
      <c r="DX305" s="58"/>
      <c r="DY305" s="58"/>
      <c r="DZ305" s="58"/>
      <c r="EA305" s="58"/>
      <c r="EB305" s="58"/>
      <c r="EC305" s="58"/>
      <c r="ED305" s="58"/>
      <c r="EE305" s="58"/>
      <c r="EF305" s="58"/>
      <c r="EG305" s="58"/>
      <c r="EH305" s="58"/>
      <c r="EI305" s="58"/>
      <c r="EJ305" s="58"/>
      <c r="EK305" s="58"/>
      <c r="EL305" s="58"/>
      <c r="EM305" s="58"/>
      <c r="EN305" s="58"/>
    </row>
    <row r="306" spans="1:144" outlineLevel="1" x14ac:dyDescent="0.2">
      <c r="A306" s="16">
        <v>115</v>
      </c>
      <c r="B306" s="16">
        <v>0</v>
      </c>
      <c r="C306" s="1">
        <v>2.2109069158299687E-6</v>
      </c>
      <c r="D306" s="1">
        <f t="shared" si="22"/>
        <v>-2.2109069158299687E-6</v>
      </c>
      <c r="E306" s="1">
        <f t="shared" si="23"/>
        <v>4.4218187200345478E-6</v>
      </c>
      <c r="F306" s="1">
        <f t="shared" si="24"/>
        <v>-2.1028120981282537E-3</v>
      </c>
      <c r="G306" s="1">
        <f t="shared" si="25"/>
        <v>-1.4869135159618955E-3</v>
      </c>
      <c r="H306" s="1">
        <v>1.9809391880293884E-5</v>
      </c>
      <c r="I306" s="1">
        <f t="shared" si="26"/>
        <v>4.3797685942740615E-11</v>
      </c>
      <c r="J306" s="1">
        <f t="shared" si="27"/>
        <v>-1.4869282436069701E-3</v>
      </c>
      <c r="AQ306" s="58"/>
      <c r="AR306" s="58"/>
      <c r="AS306" s="58"/>
      <c r="AT306" s="58"/>
      <c r="AU306" s="58"/>
      <c r="AV306" s="58"/>
      <c r="AW306" s="58"/>
      <c r="AX306" s="71"/>
      <c r="AY306" s="58"/>
      <c r="AZ306" s="58"/>
      <c r="BA306" s="58"/>
      <c r="BB306" s="58">
        <f t="shared" si="28"/>
        <v>1</v>
      </c>
      <c r="BC306" s="58">
        <f t="shared" si="29"/>
        <v>2.2109069158299687E-6</v>
      </c>
      <c r="BD306" s="58" t="e">
        <f t="shared" si="30"/>
        <v>#N/A</v>
      </c>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c r="CB306" s="58"/>
      <c r="CC306" s="58"/>
      <c r="CD306" s="58"/>
      <c r="CE306" s="58"/>
      <c r="CF306" s="58"/>
      <c r="CG306" s="58"/>
      <c r="CH306" s="58"/>
      <c r="CI306" s="58"/>
      <c r="CJ306" s="58"/>
      <c r="CK306" s="58"/>
      <c r="CL306" s="58"/>
      <c r="CM306" s="58"/>
      <c r="CN306" s="58"/>
      <c r="CO306" s="58"/>
      <c r="CP306" s="58"/>
      <c r="CQ306" s="58"/>
      <c r="CR306" s="58"/>
      <c r="CS306" s="58"/>
      <c r="CT306" s="58"/>
      <c r="CU306" s="58"/>
      <c r="CV306" s="58"/>
      <c r="CW306" s="58"/>
      <c r="CX306" s="58"/>
      <c r="CY306" s="58"/>
      <c r="CZ306" s="58"/>
      <c r="DA306" s="58"/>
      <c r="DB306" s="58"/>
      <c r="DC306" s="58"/>
      <c r="DD306" s="58"/>
      <c r="DE306" s="58"/>
      <c r="DF306" s="58"/>
      <c r="DG306" s="58"/>
      <c r="DH306" s="58"/>
      <c r="DI306" s="58"/>
      <c r="DJ306" s="58"/>
      <c r="DK306" s="58"/>
      <c r="DL306" s="58"/>
      <c r="DM306" s="58"/>
      <c r="DN306" s="58"/>
      <c r="DO306" s="58"/>
      <c r="DP306" s="58"/>
      <c r="DQ306" s="58"/>
      <c r="DR306" s="58"/>
      <c r="DS306" s="58"/>
      <c r="DT306" s="58"/>
      <c r="DU306" s="58"/>
      <c r="DV306" s="58"/>
      <c r="DW306" s="58"/>
      <c r="DX306" s="58"/>
      <c r="DY306" s="58"/>
      <c r="DZ306" s="58"/>
      <c r="EA306" s="58"/>
      <c r="EB306" s="58"/>
      <c r="EC306" s="58"/>
      <c r="ED306" s="58"/>
      <c r="EE306" s="58"/>
      <c r="EF306" s="58"/>
      <c r="EG306" s="58"/>
      <c r="EH306" s="58"/>
      <c r="EI306" s="58"/>
      <c r="EJ306" s="58"/>
      <c r="EK306" s="58"/>
      <c r="EL306" s="58"/>
      <c r="EM306" s="58"/>
      <c r="EN306" s="58"/>
    </row>
    <row r="307" spans="1:144" outlineLevel="1" x14ac:dyDescent="0.2">
      <c r="A307" s="16">
        <v>116</v>
      </c>
      <c r="B307" s="16">
        <v>0</v>
      </c>
      <c r="C307" s="1">
        <v>3.3275786898412788E-6</v>
      </c>
      <c r="D307" s="1">
        <f t="shared" si="22"/>
        <v>-3.3275786898412788E-6</v>
      </c>
      <c r="E307" s="1">
        <f t="shared" si="23"/>
        <v>6.6551684524210124E-6</v>
      </c>
      <c r="F307" s="1">
        <f t="shared" si="24"/>
        <v>-2.5797613169479482E-3</v>
      </c>
      <c r="G307" s="1">
        <f t="shared" si="25"/>
        <v>-1.8241682385838377E-3</v>
      </c>
      <c r="H307" s="1">
        <v>2.3019010438856777E-5</v>
      </c>
      <c r="I307" s="1">
        <f t="shared" si="26"/>
        <v>7.6599586729545389E-11</v>
      </c>
      <c r="J307" s="1">
        <f t="shared" si="27"/>
        <v>-1.8241892342201757E-3</v>
      </c>
      <c r="AQ307" s="58"/>
      <c r="AR307" s="58"/>
      <c r="AS307" s="58"/>
      <c r="AT307" s="58"/>
      <c r="AU307" s="58"/>
      <c r="AV307" s="58"/>
      <c r="AW307" s="58"/>
      <c r="AX307" s="71"/>
      <c r="AY307" s="58"/>
      <c r="AZ307" s="58"/>
      <c r="BA307" s="58"/>
      <c r="BB307" s="58">
        <f t="shared" si="28"/>
        <v>1</v>
      </c>
      <c r="BC307" s="58">
        <f t="shared" si="29"/>
        <v>3.3275786898412788E-6</v>
      </c>
      <c r="BD307" s="58" t="e">
        <f t="shared" si="30"/>
        <v>#N/A</v>
      </c>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c r="CB307" s="58"/>
      <c r="CC307" s="58"/>
      <c r="CD307" s="58"/>
      <c r="CE307" s="58"/>
      <c r="CF307" s="58"/>
      <c r="CG307" s="58"/>
      <c r="CH307" s="58"/>
      <c r="CI307" s="58"/>
      <c r="CJ307" s="58"/>
      <c r="CK307" s="58"/>
      <c r="CL307" s="58"/>
      <c r="CM307" s="58"/>
      <c r="CN307" s="58"/>
      <c r="CO307" s="58"/>
      <c r="CP307" s="58"/>
      <c r="CQ307" s="58"/>
      <c r="CR307" s="58"/>
      <c r="CS307" s="58"/>
      <c r="CT307" s="58"/>
      <c r="CU307" s="58"/>
      <c r="CV307" s="58"/>
      <c r="CW307" s="58"/>
      <c r="CX307" s="58"/>
      <c r="CY307" s="58"/>
      <c r="CZ307" s="58"/>
      <c r="DA307" s="58"/>
      <c r="DB307" s="58"/>
      <c r="DC307" s="58"/>
      <c r="DD307" s="58"/>
      <c r="DE307" s="58"/>
      <c r="DF307" s="58"/>
      <c r="DG307" s="58"/>
      <c r="DH307" s="58"/>
      <c r="DI307" s="58"/>
      <c r="DJ307" s="58"/>
      <c r="DK307" s="58"/>
      <c r="DL307" s="58"/>
      <c r="DM307" s="58"/>
      <c r="DN307" s="58"/>
      <c r="DO307" s="58"/>
      <c r="DP307" s="58"/>
      <c r="DQ307" s="58"/>
      <c r="DR307" s="58"/>
      <c r="DS307" s="58"/>
      <c r="DT307" s="58"/>
      <c r="DU307" s="58"/>
      <c r="DV307" s="58"/>
      <c r="DW307" s="58"/>
      <c r="DX307" s="58"/>
      <c r="DY307" s="58"/>
      <c r="DZ307" s="58"/>
      <c r="EA307" s="58"/>
      <c r="EB307" s="58"/>
      <c r="EC307" s="58"/>
      <c r="ED307" s="58"/>
      <c r="EE307" s="58"/>
      <c r="EF307" s="58"/>
      <c r="EG307" s="58"/>
      <c r="EH307" s="58"/>
      <c r="EI307" s="58"/>
      <c r="EJ307" s="58"/>
      <c r="EK307" s="58"/>
      <c r="EL307" s="58"/>
      <c r="EM307" s="58"/>
      <c r="EN307" s="58"/>
    </row>
    <row r="308" spans="1:144" outlineLevel="1" x14ac:dyDescent="0.2">
      <c r="A308" s="16">
        <v>117</v>
      </c>
      <c r="B308" s="16">
        <v>0</v>
      </c>
      <c r="C308" s="1">
        <v>4.8611705867750405E-5</v>
      </c>
      <c r="D308" s="1">
        <f t="shared" si="22"/>
        <v>-4.8611705867750405E-5</v>
      </c>
      <c r="E308" s="1">
        <f t="shared" si="23"/>
        <v>9.7225774909921541E-5</v>
      </c>
      <c r="F308" s="1">
        <f t="shared" si="24"/>
        <v>-9.8603131243344168E-3</v>
      </c>
      <c r="G308" s="1">
        <f t="shared" si="25"/>
        <v>-6.9723790115410094E-3</v>
      </c>
      <c r="H308" s="1">
        <v>2.207890765873229E-4</v>
      </c>
      <c r="I308" s="1">
        <f t="shared" si="26"/>
        <v>1.0735825774512206E-8</v>
      </c>
      <c r="J308" s="1">
        <f t="shared" si="27"/>
        <v>-6.9731488515843466E-3</v>
      </c>
      <c r="AQ308" s="58"/>
      <c r="AR308" s="58"/>
      <c r="AS308" s="58"/>
      <c r="AT308" s="58"/>
      <c r="AU308" s="58"/>
      <c r="AV308" s="58"/>
      <c r="AW308" s="58"/>
      <c r="AX308" s="71"/>
      <c r="AY308" s="58"/>
      <c r="AZ308" s="58"/>
      <c r="BA308" s="58"/>
      <c r="BB308" s="58">
        <f t="shared" si="28"/>
        <v>1</v>
      </c>
      <c r="BC308" s="58">
        <f t="shared" si="29"/>
        <v>4.8611705867750405E-5</v>
      </c>
      <c r="BD308" s="58" t="e">
        <f t="shared" si="30"/>
        <v>#N/A</v>
      </c>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c r="CB308" s="58"/>
      <c r="CC308" s="58"/>
      <c r="CD308" s="58"/>
      <c r="CE308" s="58"/>
      <c r="CF308" s="58"/>
      <c r="CG308" s="58"/>
      <c r="CH308" s="58"/>
      <c r="CI308" s="58"/>
      <c r="CJ308" s="58"/>
      <c r="CK308" s="58"/>
      <c r="CL308" s="58"/>
      <c r="CM308" s="58"/>
      <c r="CN308" s="58"/>
      <c r="CO308" s="58"/>
      <c r="CP308" s="58"/>
      <c r="CQ308" s="58"/>
      <c r="CR308" s="58"/>
      <c r="CS308" s="58"/>
      <c r="CT308" s="58"/>
      <c r="CU308" s="58"/>
      <c r="CV308" s="58"/>
      <c r="CW308" s="58"/>
      <c r="CX308" s="58"/>
      <c r="CY308" s="58"/>
      <c r="CZ308" s="58"/>
      <c r="DA308" s="58"/>
      <c r="DB308" s="58"/>
      <c r="DC308" s="58"/>
      <c r="DD308" s="58"/>
      <c r="DE308" s="58"/>
      <c r="DF308" s="58"/>
      <c r="DG308" s="58"/>
      <c r="DH308" s="58"/>
      <c r="DI308" s="58"/>
      <c r="DJ308" s="58"/>
      <c r="DK308" s="58"/>
      <c r="DL308" s="58"/>
      <c r="DM308" s="58"/>
      <c r="DN308" s="58"/>
      <c r="DO308" s="58"/>
      <c r="DP308" s="58"/>
      <c r="DQ308" s="58"/>
      <c r="DR308" s="58"/>
      <c r="DS308" s="58"/>
      <c r="DT308" s="58"/>
      <c r="DU308" s="58"/>
      <c r="DV308" s="58"/>
      <c r="DW308" s="58"/>
      <c r="DX308" s="58"/>
      <c r="DY308" s="58"/>
      <c r="DZ308" s="58"/>
      <c r="EA308" s="58"/>
      <c r="EB308" s="58"/>
      <c r="EC308" s="58"/>
      <c r="ED308" s="58"/>
      <c r="EE308" s="58"/>
      <c r="EF308" s="58"/>
      <c r="EG308" s="58"/>
      <c r="EH308" s="58"/>
      <c r="EI308" s="58"/>
      <c r="EJ308" s="58"/>
      <c r="EK308" s="58"/>
      <c r="EL308" s="58"/>
      <c r="EM308" s="58"/>
      <c r="EN308" s="58"/>
    </row>
    <row r="309" spans="1:144" outlineLevel="1" x14ac:dyDescent="0.2">
      <c r="A309" s="16">
        <v>118</v>
      </c>
      <c r="B309" s="16">
        <v>0</v>
      </c>
      <c r="C309" s="1">
        <v>3.0155431719872079E-4</v>
      </c>
      <c r="D309" s="1">
        <f t="shared" si="22"/>
        <v>-3.0155431719872079E-4</v>
      </c>
      <c r="E309" s="1">
        <f t="shared" si="23"/>
        <v>6.0319958768879954E-4</v>
      </c>
      <c r="F309" s="1">
        <f t="shared" si="24"/>
        <v>-2.4560121898899435E-2</v>
      </c>
      <c r="G309" s="1">
        <f t="shared" si="25"/>
        <v>-1.7367938266675677E-2</v>
      </c>
      <c r="H309" s="1">
        <v>1.0826984264937175E-3</v>
      </c>
      <c r="I309" s="1">
        <f t="shared" si="26"/>
        <v>3.2694485229726644E-7</v>
      </c>
      <c r="J309" s="1">
        <f t="shared" si="27"/>
        <v>-1.7377348028032199E-2</v>
      </c>
      <c r="AQ309" s="58"/>
      <c r="AR309" s="58"/>
      <c r="AS309" s="58"/>
      <c r="AT309" s="58"/>
      <c r="AU309" s="58"/>
      <c r="AV309" s="58"/>
      <c r="AW309" s="58"/>
      <c r="AX309" s="71"/>
      <c r="AY309" s="58"/>
      <c r="AZ309" s="58"/>
      <c r="BA309" s="58"/>
      <c r="BB309" s="58">
        <f t="shared" si="28"/>
        <v>1</v>
      </c>
      <c r="BC309" s="58">
        <f t="shared" si="29"/>
        <v>3.0155431719872079E-4</v>
      </c>
      <c r="BD309" s="58" t="e">
        <f t="shared" si="30"/>
        <v>#N/A</v>
      </c>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c r="CB309" s="58"/>
      <c r="CC309" s="58"/>
      <c r="CD309" s="58"/>
      <c r="CE309" s="58"/>
      <c r="CF309" s="58"/>
      <c r="CG309" s="58"/>
      <c r="CH309" s="58"/>
      <c r="CI309" s="58"/>
      <c r="CJ309" s="58"/>
      <c r="CK309" s="58"/>
      <c r="CL309" s="58"/>
      <c r="CM309" s="58"/>
      <c r="CN309" s="58"/>
      <c r="CO309" s="58"/>
      <c r="CP309" s="58"/>
      <c r="CQ309" s="58"/>
      <c r="CR309" s="58"/>
      <c r="CS309" s="58"/>
      <c r="CT309" s="58"/>
      <c r="CU309" s="58"/>
      <c r="CV309" s="58"/>
      <c r="CW309" s="58"/>
      <c r="CX309" s="58"/>
      <c r="CY309" s="58"/>
      <c r="CZ309" s="58"/>
      <c r="DA309" s="58"/>
      <c r="DB309" s="58"/>
      <c r="DC309" s="58"/>
      <c r="DD309" s="58"/>
      <c r="DE309" s="58"/>
      <c r="DF309" s="58"/>
      <c r="DG309" s="58"/>
      <c r="DH309" s="58"/>
      <c r="DI309" s="58"/>
      <c r="DJ309" s="58"/>
      <c r="DK309" s="58"/>
      <c r="DL309" s="58"/>
      <c r="DM309" s="58"/>
      <c r="DN309" s="58"/>
      <c r="DO309" s="58"/>
      <c r="DP309" s="58"/>
      <c r="DQ309" s="58"/>
      <c r="DR309" s="58"/>
      <c r="DS309" s="58"/>
      <c r="DT309" s="58"/>
      <c r="DU309" s="58"/>
      <c r="DV309" s="58"/>
      <c r="DW309" s="58"/>
      <c r="DX309" s="58"/>
      <c r="DY309" s="58"/>
      <c r="DZ309" s="58"/>
      <c r="EA309" s="58"/>
      <c r="EB309" s="58"/>
      <c r="EC309" s="58"/>
      <c r="ED309" s="58"/>
      <c r="EE309" s="58"/>
      <c r="EF309" s="58"/>
      <c r="EG309" s="58"/>
      <c r="EH309" s="58"/>
      <c r="EI309" s="58"/>
      <c r="EJ309" s="58"/>
      <c r="EK309" s="58"/>
      <c r="EL309" s="58"/>
      <c r="EM309" s="58"/>
      <c r="EN309" s="58"/>
    </row>
    <row r="310" spans="1:144" outlineLevel="1" x14ac:dyDescent="0.2">
      <c r="A310" s="16">
        <v>119</v>
      </c>
      <c r="B310" s="16">
        <v>1</v>
      </c>
      <c r="C310" s="1">
        <v>7.5674406901541282E-3</v>
      </c>
      <c r="D310" s="1">
        <f t="shared" si="22"/>
        <v>0.99243255930984586</v>
      </c>
      <c r="E310" s="1">
        <f t="shared" si="23"/>
        <v>9.7678007090831613</v>
      </c>
      <c r="F310" s="1">
        <f t="shared" si="24"/>
        <v>3.1253480940661893</v>
      </c>
      <c r="G310" s="1">
        <f t="shared" si="25"/>
        <v>11.451858918085518</v>
      </c>
      <c r="H310" s="1">
        <v>1.5381359413440794E-2</v>
      </c>
      <c r="I310" s="1">
        <f t="shared" si="26"/>
        <v>2.0487013093588518</v>
      </c>
      <c r="J310" s="1">
        <f t="shared" si="27"/>
        <v>11.540960704772099</v>
      </c>
      <c r="AQ310" s="58"/>
      <c r="AR310" s="58"/>
      <c r="AS310" s="58"/>
      <c r="AT310" s="58"/>
      <c r="AU310" s="58"/>
      <c r="AV310" s="58"/>
      <c r="AW310" s="58"/>
      <c r="AX310" s="71"/>
      <c r="AY310" s="58"/>
      <c r="AZ310" s="58"/>
      <c r="BA310" s="58"/>
      <c r="BB310" s="58">
        <f t="shared" si="28"/>
        <v>0</v>
      </c>
      <c r="BC310" s="58" t="e">
        <f t="shared" si="29"/>
        <v>#N/A</v>
      </c>
      <c r="BD310" s="58">
        <f t="shared" si="30"/>
        <v>7.5674406901541282E-3</v>
      </c>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c r="CB310" s="58"/>
      <c r="CC310" s="58"/>
      <c r="CD310" s="58"/>
      <c r="CE310" s="58"/>
      <c r="CF310" s="58"/>
      <c r="CG310" s="58"/>
      <c r="CH310" s="58"/>
      <c r="CI310" s="58"/>
      <c r="CJ310" s="58"/>
      <c r="CK310" s="58"/>
      <c r="CL310" s="58"/>
      <c r="CM310" s="58"/>
      <c r="CN310" s="58"/>
      <c r="CO310" s="58"/>
      <c r="CP310" s="58"/>
      <c r="CQ310" s="58"/>
      <c r="CR310" s="58"/>
      <c r="CS310" s="58"/>
      <c r="CT310" s="58"/>
      <c r="CU310" s="58"/>
      <c r="CV310" s="58"/>
      <c r="CW310" s="58"/>
      <c r="CX310" s="58"/>
      <c r="CY310" s="58"/>
      <c r="CZ310" s="58"/>
      <c r="DA310" s="58"/>
      <c r="DB310" s="58"/>
      <c r="DC310" s="58"/>
      <c r="DD310" s="58"/>
      <c r="DE310" s="58"/>
      <c r="DF310" s="58"/>
      <c r="DG310" s="58"/>
      <c r="DH310" s="58"/>
      <c r="DI310" s="58"/>
      <c r="DJ310" s="58"/>
      <c r="DK310" s="58"/>
      <c r="DL310" s="58"/>
      <c r="DM310" s="58"/>
      <c r="DN310" s="58"/>
      <c r="DO310" s="58"/>
      <c r="DP310" s="58"/>
      <c r="DQ310" s="58"/>
      <c r="DR310" s="58"/>
      <c r="DS310" s="58"/>
      <c r="DT310" s="58"/>
      <c r="DU310" s="58"/>
      <c r="DV310" s="58"/>
      <c r="DW310" s="58"/>
      <c r="DX310" s="58"/>
      <c r="DY310" s="58"/>
      <c r="DZ310" s="58"/>
      <c r="EA310" s="58"/>
      <c r="EB310" s="58"/>
      <c r="EC310" s="58"/>
      <c r="ED310" s="58"/>
      <c r="EE310" s="58"/>
      <c r="EF310" s="58"/>
      <c r="EG310" s="58"/>
      <c r="EH310" s="58"/>
      <c r="EI310" s="58"/>
      <c r="EJ310" s="58"/>
      <c r="EK310" s="58"/>
      <c r="EL310" s="58"/>
      <c r="EM310" s="58"/>
      <c r="EN310" s="58"/>
    </row>
    <row r="311" spans="1:144" outlineLevel="1" x14ac:dyDescent="0.2">
      <c r="A311" s="16">
        <v>120</v>
      </c>
      <c r="B311" s="16">
        <v>0</v>
      </c>
      <c r="C311" s="1">
        <v>2.5765916010961074E-3</v>
      </c>
      <c r="D311" s="1">
        <f t="shared" si="22"/>
        <v>-2.5765916010961074E-3</v>
      </c>
      <c r="E311" s="1">
        <f t="shared" si="23"/>
        <v>5.1598334522463315E-3</v>
      </c>
      <c r="F311" s="1">
        <f t="shared" si="24"/>
        <v>-7.1831980706690321E-2</v>
      </c>
      <c r="G311" s="1">
        <f t="shared" si="25"/>
        <v>-5.0825658629295362E-2</v>
      </c>
      <c r="H311" s="1">
        <v>6.8940280269319905E-3</v>
      </c>
      <c r="I311" s="1">
        <f t="shared" si="26"/>
        <v>1.7932609092937715E-5</v>
      </c>
      <c r="J311" s="1">
        <f t="shared" si="27"/>
        <v>-5.10017664811191E-2</v>
      </c>
      <c r="AQ311" s="58"/>
      <c r="AR311" s="58"/>
      <c r="AS311" s="58"/>
      <c r="AT311" s="58"/>
      <c r="AU311" s="58"/>
      <c r="AV311" s="58"/>
      <c r="AW311" s="58"/>
      <c r="AX311" s="71"/>
      <c r="AY311" s="58"/>
      <c r="AZ311" s="58"/>
      <c r="BA311" s="58"/>
      <c r="BB311" s="58">
        <f t="shared" si="28"/>
        <v>1</v>
      </c>
      <c r="BC311" s="58">
        <f t="shared" si="29"/>
        <v>2.5765916010961074E-3</v>
      </c>
      <c r="BD311" s="58" t="e">
        <f t="shared" si="30"/>
        <v>#N/A</v>
      </c>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c r="CB311" s="58"/>
      <c r="CC311" s="58"/>
      <c r="CD311" s="58"/>
      <c r="CE311" s="58"/>
      <c r="CF311" s="58"/>
      <c r="CG311" s="58"/>
      <c r="CH311" s="58"/>
      <c r="CI311" s="58"/>
      <c r="CJ311" s="58"/>
      <c r="CK311" s="58"/>
      <c r="CL311" s="58"/>
      <c r="CM311" s="58"/>
      <c r="CN311" s="58"/>
      <c r="CO311" s="58"/>
      <c r="CP311" s="58"/>
      <c r="CQ311" s="58"/>
      <c r="CR311" s="58"/>
      <c r="CS311" s="58"/>
      <c r="CT311" s="58"/>
      <c r="CU311" s="58"/>
      <c r="CV311" s="58"/>
      <c r="CW311" s="58"/>
      <c r="CX311" s="58"/>
      <c r="CY311" s="58"/>
      <c r="CZ311" s="58"/>
      <c r="DA311" s="58"/>
      <c r="DB311" s="58"/>
      <c r="DC311" s="58"/>
      <c r="DD311" s="58"/>
      <c r="DE311" s="58"/>
      <c r="DF311" s="58"/>
      <c r="DG311" s="58"/>
      <c r="DH311" s="58"/>
      <c r="DI311" s="58"/>
      <c r="DJ311" s="58"/>
      <c r="DK311" s="58"/>
      <c r="DL311" s="58"/>
      <c r="DM311" s="58"/>
      <c r="DN311" s="58"/>
      <c r="DO311" s="58"/>
      <c r="DP311" s="58"/>
      <c r="DQ311" s="58"/>
      <c r="DR311" s="58"/>
      <c r="DS311" s="58"/>
      <c r="DT311" s="58"/>
      <c r="DU311" s="58"/>
      <c r="DV311" s="58"/>
      <c r="DW311" s="58"/>
      <c r="DX311" s="58"/>
      <c r="DY311" s="58"/>
      <c r="DZ311" s="58"/>
      <c r="EA311" s="58"/>
      <c r="EB311" s="58"/>
      <c r="EC311" s="58"/>
      <c r="ED311" s="58"/>
      <c r="EE311" s="58"/>
      <c r="EF311" s="58"/>
      <c r="EG311" s="58"/>
      <c r="EH311" s="58"/>
      <c r="EI311" s="58"/>
      <c r="EJ311" s="58"/>
      <c r="EK311" s="58"/>
      <c r="EL311" s="58"/>
      <c r="EM311" s="58"/>
      <c r="EN311" s="58"/>
    </row>
    <row r="312" spans="1:144" outlineLevel="1" x14ac:dyDescent="0.2">
      <c r="A312" s="16">
        <v>121</v>
      </c>
      <c r="B312" s="16">
        <v>0</v>
      </c>
      <c r="C312" s="1">
        <v>1.0360344967444836E-6</v>
      </c>
      <c r="D312" s="1">
        <f t="shared" si="22"/>
        <v>-1.0360344967444836E-6</v>
      </c>
      <c r="E312" s="1">
        <f t="shared" si="23"/>
        <v>2.0720700670775348E-6</v>
      </c>
      <c r="F312" s="1">
        <f t="shared" si="24"/>
        <v>-1.439468675267904E-3</v>
      </c>
      <c r="G312" s="1">
        <f t="shared" si="25"/>
        <v>-1.0178583251676404E-3</v>
      </c>
      <c r="H312" s="1">
        <v>1.1101498152636577E-5</v>
      </c>
      <c r="I312" s="1">
        <f t="shared" si="26"/>
        <v>1.1501674653495993E-11</v>
      </c>
      <c r="J312" s="1">
        <f t="shared" si="27"/>
        <v>-1.0178639750908407E-3</v>
      </c>
      <c r="AQ312" s="58"/>
      <c r="AR312" s="58"/>
      <c r="AS312" s="58"/>
      <c r="AT312" s="58"/>
      <c r="AU312" s="58"/>
      <c r="AV312" s="58"/>
      <c r="AW312" s="58"/>
      <c r="AX312" s="71"/>
      <c r="AY312" s="58"/>
      <c r="AZ312" s="58"/>
      <c r="BA312" s="58"/>
      <c r="BB312" s="58">
        <f t="shared" si="28"/>
        <v>1</v>
      </c>
      <c r="BC312" s="58">
        <f t="shared" si="29"/>
        <v>1.0360344967444836E-6</v>
      </c>
      <c r="BD312" s="58" t="e">
        <f t="shared" si="30"/>
        <v>#N/A</v>
      </c>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58"/>
      <c r="CM312" s="58"/>
      <c r="CN312" s="58"/>
      <c r="CO312" s="58"/>
      <c r="CP312" s="58"/>
      <c r="CQ312" s="58"/>
      <c r="CR312" s="58"/>
      <c r="CS312" s="58"/>
      <c r="CT312" s="58"/>
      <c r="CU312" s="58"/>
      <c r="CV312" s="58"/>
      <c r="CW312" s="58"/>
      <c r="CX312" s="58"/>
      <c r="CY312" s="58"/>
      <c r="CZ312" s="58"/>
      <c r="DA312" s="58"/>
      <c r="DB312" s="58"/>
      <c r="DC312" s="58"/>
      <c r="DD312" s="58"/>
      <c r="DE312" s="58"/>
      <c r="DF312" s="58"/>
      <c r="DG312" s="58"/>
      <c r="DH312" s="58"/>
      <c r="DI312" s="58"/>
      <c r="DJ312" s="58"/>
      <c r="DK312" s="58"/>
      <c r="DL312" s="58"/>
      <c r="DM312" s="58"/>
      <c r="DN312" s="58"/>
      <c r="DO312" s="58"/>
      <c r="DP312" s="58"/>
      <c r="DQ312" s="58"/>
      <c r="DR312" s="58"/>
      <c r="DS312" s="58"/>
      <c r="DT312" s="58"/>
      <c r="DU312" s="58"/>
      <c r="DV312" s="58"/>
      <c r="DW312" s="58"/>
      <c r="DX312" s="58"/>
      <c r="DY312" s="58"/>
      <c r="DZ312" s="58"/>
      <c r="EA312" s="58"/>
      <c r="EB312" s="58"/>
      <c r="EC312" s="58"/>
      <c r="ED312" s="58"/>
      <c r="EE312" s="58"/>
      <c r="EF312" s="58"/>
      <c r="EG312" s="58"/>
      <c r="EH312" s="58"/>
      <c r="EI312" s="58"/>
      <c r="EJ312" s="58"/>
      <c r="EK312" s="58"/>
      <c r="EL312" s="58"/>
      <c r="EM312" s="58"/>
      <c r="EN312" s="58"/>
    </row>
    <row r="313" spans="1:144" outlineLevel="1" x14ac:dyDescent="0.2">
      <c r="A313" s="16">
        <v>122</v>
      </c>
      <c r="B313" s="16">
        <v>0</v>
      </c>
      <c r="C313" s="1">
        <v>1.1950040692418464E-3</v>
      </c>
      <c r="D313" s="1">
        <f t="shared" si="22"/>
        <v>-1.1950040692418464E-3</v>
      </c>
      <c r="E313" s="1">
        <f t="shared" si="23"/>
        <v>2.3914373119012472E-3</v>
      </c>
      <c r="F313" s="1">
        <f t="shared" si="24"/>
        <v>-4.8902324197334909E-2</v>
      </c>
      <c r="G313" s="1">
        <f t="shared" si="25"/>
        <v>-3.4589504369336978E-2</v>
      </c>
      <c r="H313" s="1">
        <v>4.1639301271794568E-3</v>
      </c>
      <c r="I313" s="1">
        <f t="shared" si="26"/>
        <v>5.0026976807029895E-6</v>
      </c>
      <c r="J313" s="1">
        <f t="shared" si="27"/>
        <v>-3.4661744188616429E-2</v>
      </c>
      <c r="AQ313" s="58"/>
      <c r="AR313" s="58"/>
      <c r="AS313" s="58"/>
      <c r="AT313" s="58"/>
      <c r="AU313" s="58"/>
      <c r="AV313" s="58"/>
      <c r="AW313" s="58"/>
      <c r="AX313" s="71"/>
      <c r="AY313" s="58"/>
      <c r="AZ313" s="58"/>
      <c r="BA313" s="58"/>
      <c r="BB313" s="58">
        <f t="shared" si="28"/>
        <v>1</v>
      </c>
      <c r="BC313" s="58">
        <f t="shared" si="29"/>
        <v>1.1950040692418464E-3</v>
      </c>
      <c r="BD313" s="58" t="e">
        <f t="shared" si="30"/>
        <v>#N/A</v>
      </c>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58"/>
      <c r="CM313" s="58"/>
      <c r="CN313" s="58"/>
      <c r="CO313" s="58"/>
      <c r="CP313" s="58"/>
      <c r="CQ313" s="58"/>
      <c r="CR313" s="58"/>
      <c r="CS313" s="58"/>
      <c r="CT313" s="58"/>
      <c r="CU313" s="58"/>
      <c r="CV313" s="58"/>
      <c r="CW313" s="58"/>
      <c r="CX313" s="58"/>
      <c r="CY313" s="58"/>
      <c r="CZ313" s="58"/>
      <c r="DA313" s="58"/>
      <c r="DB313" s="58"/>
      <c r="DC313" s="58"/>
      <c r="DD313" s="58"/>
      <c r="DE313" s="58"/>
      <c r="DF313" s="58"/>
      <c r="DG313" s="58"/>
      <c r="DH313" s="58"/>
      <c r="DI313" s="58"/>
      <c r="DJ313" s="58"/>
      <c r="DK313" s="58"/>
      <c r="DL313" s="58"/>
      <c r="DM313" s="58"/>
      <c r="DN313" s="58"/>
      <c r="DO313" s="58"/>
      <c r="DP313" s="58"/>
      <c r="DQ313" s="58"/>
      <c r="DR313" s="58"/>
      <c r="DS313" s="58"/>
      <c r="DT313" s="58"/>
      <c r="DU313" s="58"/>
      <c r="DV313" s="58"/>
      <c r="DW313" s="58"/>
      <c r="DX313" s="58"/>
      <c r="DY313" s="58"/>
      <c r="DZ313" s="58"/>
      <c r="EA313" s="58"/>
      <c r="EB313" s="58"/>
      <c r="EC313" s="58"/>
      <c r="ED313" s="58"/>
      <c r="EE313" s="58"/>
      <c r="EF313" s="58"/>
      <c r="EG313" s="58"/>
      <c r="EH313" s="58"/>
      <c r="EI313" s="58"/>
      <c r="EJ313" s="58"/>
      <c r="EK313" s="58"/>
      <c r="EL313" s="58"/>
      <c r="EM313" s="58"/>
      <c r="EN313" s="58"/>
    </row>
    <row r="314" spans="1:144" outlineLevel="1" x14ac:dyDescent="0.2">
      <c r="A314" s="16">
        <v>123</v>
      </c>
      <c r="B314" s="16">
        <v>0</v>
      </c>
      <c r="C314" s="1">
        <v>1.3403643464325985E-3</v>
      </c>
      <c r="D314" s="1">
        <f t="shared" si="22"/>
        <v>-1.3403643464325985E-3</v>
      </c>
      <c r="E314" s="1">
        <f t="shared" si="23"/>
        <v>2.6825268764399256E-3</v>
      </c>
      <c r="F314" s="1">
        <f t="shared" si="24"/>
        <v>-5.1793116110540459E-2</v>
      </c>
      <c r="G314" s="1">
        <f t="shared" si="25"/>
        <v>-3.6635547413857494E-2</v>
      </c>
      <c r="H314" s="1">
        <v>4.4007529262334978E-3</v>
      </c>
      <c r="I314" s="1">
        <f t="shared" si="26"/>
        <v>5.9326372918837853E-6</v>
      </c>
      <c r="J314" s="1">
        <f t="shared" si="27"/>
        <v>-3.6716426454720293E-2</v>
      </c>
      <c r="AQ314" s="58"/>
      <c r="AR314" s="58"/>
      <c r="AS314" s="58"/>
      <c r="AT314" s="58"/>
      <c r="AU314" s="58"/>
      <c r="AV314" s="58"/>
      <c r="AW314" s="58"/>
      <c r="AX314" s="71"/>
      <c r="AY314" s="58"/>
      <c r="AZ314" s="58"/>
      <c r="BA314" s="58"/>
      <c r="BB314" s="58">
        <f t="shared" si="28"/>
        <v>1</v>
      </c>
      <c r="BC314" s="58">
        <f t="shared" si="29"/>
        <v>1.3403643464325985E-3</v>
      </c>
      <c r="BD314" s="58" t="e">
        <f t="shared" si="30"/>
        <v>#N/A</v>
      </c>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58"/>
      <c r="CM314" s="58"/>
      <c r="CN314" s="58"/>
      <c r="CO314" s="58"/>
      <c r="CP314" s="58"/>
      <c r="CQ314" s="58"/>
      <c r="CR314" s="58"/>
      <c r="CS314" s="58"/>
      <c r="CT314" s="58"/>
      <c r="CU314" s="58"/>
      <c r="CV314" s="58"/>
      <c r="CW314" s="58"/>
      <c r="CX314" s="58"/>
      <c r="CY314" s="58"/>
      <c r="CZ314" s="58"/>
      <c r="DA314" s="58"/>
      <c r="DB314" s="58"/>
      <c r="DC314" s="58"/>
      <c r="DD314" s="58"/>
      <c r="DE314" s="58"/>
      <c r="DF314" s="58"/>
      <c r="DG314" s="58"/>
      <c r="DH314" s="58"/>
      <c r="DI314" s="58"/>
      <c r="DJ314" s="58"/>
      <c r="DK314" s="58"/>
      <c r="DL314" s="58"/>
      <c r="DM314" s="58"/>
      <c r="DN314" s="58"/>
      <c r="DO314" s="58"/>
      <c r="DP314" s="58"/>
      <c r="DQ314" s="58"/>
      <c r="DR314" s="58"/>
      <c r="DS314" s="58"/>
      <c r="DT314" s="58"/>
      <c r="DU314" s="58"/>
      <c r="DV314" s="58"/>
      <c r="DW314" s="58"/>
      <c r="DX314" s="58"/>
      <c r="DY314" s="58"/>
      <c r="DZ314" s="58"/>
      <c r="EA314" s="58"/>
      <c r="EB314" s="58"/>
      <c r="EC314" s="58"/>
      <c r="ED314" s="58"/>
      <c r="EE314" s="58"/>
      <c r="EF314" s="58"/>
      <c r="EG314" s="58"/>
      <c r="EH314" s="58"/>
      <c r="EI314" s="58"/>
      <c r="EJ314" s="58"/>
      <c r="EK314" s="58"/>
      <c r="EL314" s="58"/>
      <c r="EM314" s="58"/>
      <c r="EN314" s="58"/>
    </row>
    <row r="315" spans="1:144" outlineLevel="1" x14ac:dyDescent="0.2">
      <c r="A315" s="16">
        <v>124</v>
      </c>
      <c r="B315" s="16">
        <v>1</v>
      </c>
      <c r="C315" s="1">
        <v>0.6000706453038438</v>
      </c>
      <c r="D315" s="1">
        <f t="shared" si="22"/>
        <v>0.3999293546961562</v>
      </c>
      <c r="E315" s="1">
        <f t="shared" si="23"/>
        <v>1.0214157770479668</v>
      </c>
      <c r="F315" s="1">
        <f t="shared" si="24"/>
        <v>1.0106511648674665</v>
      </c>
      <c r="G315" s="1">
        <f t="shared" si="25"/>
        <v>0.81637641613056799</v>
      </c>
      <c r="H315" s="1">
        <v>0.14048489845299783</v>
      </c>
      <c r="I315" s="1">
        <f t="shared" si="26"/>
        <v>0.10893238957291893</v>
      </c>
      <c r="J315" s="1">
        <f t="shared" si="27"/>
        <v>0.88056961245951992</v>
      </c>
      <c r="AQ315" s="58"/>
      <c r="AR315" s="58"/>
      <c r="AS315" s="58"/>
      <c r="AT315" s="58"/>
      <c r="AU315" s="58"/>
      <c r="AV315" s="58"/>
      <c r="AW315" s="58"/>
      <c r="AX315" s="71"/>
      <c r="AY315" s="58"/>
      <c r="AZ315" s="58"/>
      <c r="BA315" s="58"/>
      <c r="BB315" s="58">
        <f t="shared" si="28"/>
        <v>0</v>
      </c>
      <c r="BC315" s="58" t="e">
        <f t="shared" si="29"/>
        <v>#N/A</v>
      </c>
      <c r="BD315" s="58">
        <f t="shared" si="30"/>
        <v>0.6000706453038438</v>
      </c>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58"/>
      <c r="CM315" s="58"/>
      <c r="CN315" s="58"/>
      <c r="CO315" s="58"/>
      <c r="CP315" s="58"/>
      <c r="CQ315" s="58"/>
      <c r="CR315" s="58"/>
      <c r="CS315" s="58"/>
      <c r="CT315" s="58"/>
      <c r="CU315" s="58"/>
      <c r="CV315" s="58"/>
      <c r="CW315" s="58"/>
      <c r="CX315" s="58"/>
      <c r="CY315" s="58"/>
      <c r="CZ315" s="58"/>
      <c r="DA315" s="58"/>
      <c r="DB315" s="58"/>
      <c r="DC315" s="58"/>
      <c r="DD315" s="58"/>
      <c r="DE315" s="58"/>
      <c r="DF315" s="58"/>
      <c r="DG315" s="58"/>
      <c r="DH315" s="58"/>
      <c r="DI315" s="58"/>
      <c r="DJ315" s="58"/>
      <c r="DK315" s="58"/>
      <c r="DL315" s="58"/>
      <c r="DM315" s="58"/>
      <c r="DN315" s="58"/>
      <c r="DO315" s="58"/>
      <c r="DP315" s="58"/>
      <c r="DQ315" s="58"/>
      <c r="DR315" s="58"/>
      <c r="DS315" s="58"/>
      <c r="DT315" s="58"/>
      <c r="DU315" s="58"/>
      <c r="DV315" s="58"/>
      <c r="DW315" s="58"/>
      <c r="DX315" s="58"/>
      <c r="DY315" s="58"/>
      <c r="DZ315" s="58"/>
      <c r="EA315" s="58"/>
      <c r="EB315" s="58"/>
      <c r="EC315" s="58"/>
      <c r="ED315" s="58"/>
      <c r="EE315" s="58"/>
      <c r="EF315" s="58"/>
      <c r="EG315" s="58"/>
      <c r="EH315" s="58"/>
      <c r="EI315" s="58"/>
      <c r="EJ315" s="58"/>
      <c r="EK315" s="58"/>
      <c r="EL315" s="58"/>
      <c r="EM315" s="58"/>
      <c r="EN315" s="58"/>
    </row>
    <row r="316" spans="1:144" outlineLevel="1" x14ac:dyDescent="0.2">
      <c r="A316" s="16">
        <v>125</v>
      </c>
      <c r="B316" s="16">
        <v>0</v>
      </c>
      <c r="C316" s="1">
        <v>1.2258612021844862E-6</v>
      </c>
      <c r="D316" s="1">
        <f t="shared" si="22"/>
        <v>-1.2258612021844862E-6</v>
      </c>
      <c r="E316" s="1">
        <f t="shared" si="23"/>
        <v>2.4517239070640647E-6</v>
      </c>
      <c r="F316" s="1">
        <f t="shared" si="24"/>
        <v>-1.5657981693258122E-3</v>
      </c>
      <c r="G316" s="1">
        <f t="shared" si="25"/>
        <v>-1.1071868428237464E-3</v>
      </c>
      <c r="H316" s="1">
        <v>9.8808063309397367E-6</v>
      </c>
      <c r="I316" s="1">
        <f t="shared" si="26"/>
        <v>1.2112631658223931E-11</v>
      </c>
      <c r="J316" s="1">
        <f t="shared" si="27"/>
        <v>-1.1071923128136655E-3</v>
      </c>
      <c r="AQ316" s="58"/>
      <c r="AR316" s="58"/>
      <c r="AS316" s="58"/>
      <c r="AT316" s="58"/>
      <c r="AU316" s="58"/>
      <c r="AV316" s="58"/>
      <c r="AW316" s="58"/>
      <c r="AX316" s="71"/>
      <c r="AY316" s="58"/>
      <c r="AZ316" s="58"/>
      <c r="BA316" s="58"/>
      <c r="BB316" s="58">
        <f t="shared" si="28"/>
        <v>1</v>
      </c>
      <c r="BC316" s="58">
        <f t="shared" si="29"/>
        <v>1.2258612021844862E-6</v>
      </c>
      <c r="BD316" s="58" t="e">
        <f t="shared" si="30"/>
        <v>#N/A</v>
      </c>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c r="CB316" s="58"/>
      <c r="CC316" s="58"/>
      <c r="CD316" s="58"/>
      <c r="CE316" s="58"/>
      <c r="CF316" s="58"/>
      <c r="CG316" s="58"/>
      <c r="CH316" s="58"/>
      <c r="CI316" s="58"/>
      <c r="CJ316" s="58"/>
      <c r="CK316" s="58"/>
      <c r="CL316" s="58"/>
      <c r="CM316" s="58"/>
      <c r="CN316" s="58"/>
      <c r="CO316" s="58"/>
      <c r="CP316" s="58"/>
      <c r="CQ316" s="58"/>
      <c r="CR316" s="58"/>
      <c r="CS316" s="58"/>
      <c r="CT316" s="58"/>
      <c r="CU316" s="58"/>
      <c r="CV316" s="58"/>
      <c r="CW316" s="58"/>
      <c r="CX316" s="58"/>
      <c r="CY316" s="58"/>
      <c r="CZ316" s="58"/>
      <c r="DA316" s="58"/>
      <c r="DB316" s="58"/>
      <c r="DC316" s="58"/>
      <c r="DD316" s="58"/>
      <c r="DE316" s="58"/>
      <c r="DF316" s="58"/>
      <c r="DG316" s="58"/>
      <c r="DH316" s="58"/>
      <c r="DI316" s="58"/>
      <c r="DJ316" s="58"/>
      <c r="DK316" s="58"/>
      <c r="DL316" s="58"/>
      <c r="DM316" s="58"/>
      <c r="DN316" s="58"/>
      <c r="DO316" s="58"/>
      <c r="DP316" s="58"/>
      <c r="DQ316" s="58"/>
      <c r="DR316" s="58"/>
      <c r="DS316" s="58"/>
      <c r="DT316" s="58"/>
      <c r="DU316" s="58"/>
      <c r="DV316" s="58"/>
      <c r="DW316" s="58"/>
      <c r="DX316" s="58"/>
      <c r="DY316" s="58"/>
      <c r="DZ316" s="58"/>
      <c r="EA316" s="58"/>
      <c r="EB316" s="58"/>
      <c r="EC316" s="58"/>
      <c r="ED316" s="58"/>
      <c r="EE316" s="58"/>
      <c r="EF316" s="58"/>
      <c r="EG316" s="58"/>
      <c r="EH316" s="58"/>
      <c r="EI316" s="58"/>
      <c r="EJ316" s="58"/>
      <c r="EK316" s="58"/>
      <c r="EL316" s="58"/>
      <c r="EM316" s="58"/>
      <c r="EN316" s="58"/>
    </row>
    <row r="317" spans="1:144" outlineLevel="1" x14ac:dyDescent="0.2">
      <c r="A317" s="16">
        <v>126</v>
      </c>
      <c r="B317" s="16">
        <v>0</v>
      </c>
      <c r="C317" s="1">
        <v>5.4886483551310839E-7</v>
      </c>
      <c r="D317" s="1">
        <f t="shared" si="22"/>
        <v>-5.4886483551310839E-7</v>
      </c>
      <c r="E317" s="1">
        <f t="shared" si="23"/>
        <v>1.0977299720944247E-6</v>
      </c>
      <c r="F317" s="1">
        <f t="shared" si="24"/>
        <v>-1.0477260959308138E-3</v>
      </c>
      <c r="G317" s="1">
        <f t="shared" si="25"/>
        <v>-7.4085432897829599E-4</v>
      </c>
      <c r="H317" s="1">
        <v>5.0769745191938912E-6</v>
      </c>
      <c r="I317" s="1">
        <f t="shared" si="26"/>
        <v>2.7865884612728627E-12</v>
      </c>
      <c r="J317" s="1">
        <f t="shared" si="27"/>
        <v>-7.4085620963473234E-4</v>
      </c>
      <c r="AQ317" s="58"/>
      <c r="AR317" s="58"/>
      <c r="AS317" s="58"/>
      <c r="AT317" s="58"/>
      <c r="AU317" s="58"/>
      <c r="AV317" s="58"/>
      <c r="AW317" s="58"/>
      <c r="AX317" s="71"/>
      <c r="AY317" s="58"/>
      <c r="AZ317" s="58"/>
      <c r="BA317" s="58"/>
      <c r="BB317" s="58">
        <f t="shared" si="28"/>
        <v>1</v>
      </c>
      <c r="BC317" s="58">
        <f t="shared" si="29"/>
        <v>5.4886483551310839E-7</v>
      </c>
      <c r="BD317" s="58" t="e">
        <f t="shared" si="30"/>
        <v>#N/A</v>
      </c>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c r="CH317" s="58"/>
      <c r="CI317" s="58"/>
      <c r="CJ317" s="58"/>
      <c r="CK317" s="58"/>
      <c r="CL317" s="58"/>
      <c r="CM317" s="58"/>
      <c r="CN317" s="58"/>
      <c r="CO317" s="58"/>
      <c r="CP317" s="58"/>
      <c r="CQ317" s="58"/>
      <c r="CR317" s="58"/>
      <c r="CS317" s="58"/>
      <c r="CT317" s="58"/>
      <c r="CU317" s="58"/>
      <c r="CV317" s="58"/>
      <c r="CW317" s="58"/>
      <c r="CX317" s="58"/>
      <c r="CY317" s="58"/>
      <c r="CZ317" s="58"/>
      <c r="DA317" s="58"/>
      <c r="DB317" s="58"/>
      <c r="DC317" s="58"/>
      <c r="DD317" s="58"/>
      <c r="DE317" s="58"/>
      <c r="DF317" s="58"/>
      <c r="DG317" s="58"/>
      <c r="DH317" s="58"/>
      <c r="DI317" s="58"/>
      <c r="DJ317" s="58"/>
      <c r="DK317" s="58"/>
      <c r="DL317" s="58"/>
      <c r="DM317" s="58"/>
      <c r="DN317" s="58"/>
      <c r="DO317" s="58"/>
      <c r="DP317" s="58"/>
      <c r="DQ317" s="58"/>
      <c r="DR317" s="58"/>
      <c r="DS317" s="58"/>
      <c r="DT317" s="58"/>
      <c r="DU317" s="58"/>
      <c r="DV317" s="58"/>
      <c r="DW317" s="58"/>
      <c r="DX317" s="58"/>
      <c r="DY317" s="58"/>
      <c r="DZ317" s="58"/>
      <c r="EA317" s="58"/>
      <c r="EB317" s="58"/>
      <c r="EC317" s="58"/>
      <c r="ED317" s="58"/>
      <c r="EE317" s="58"/>
      <c r="EF317" s="58"/>
      <c r="EG317" s="58"/>
      <c r="EH317" s="58"/>
      <c r="EI317" s="58"/>
      <c r="EJ317" s="58"/>
      <c r="EK317" s="58"/>
      <c r="EL317" s="58"/>
      <c r="EM317" s="58"/>
      <c r="EN317" s="58"/>
    </row>
    <row r="318" spans="1:144" outlineLevel="1" x14ac:dyDescent="0.2">
      <c r="A318" s="16">
        <v>127</v>
      </c>
      <c r="B318" s="16">
        <v>0</v>
      </c>
      <c r="C318" s="1">
        <v>1.6091234235750959E-4</v>
      </c>
      <c r="D318" s="1">
        <f t="shared" si="22"/>
        <v>-1.6091234235750959E-4</v>
      </c>
      <c r="E318" s="1">
        <f t="shared" si="23"/>
        <v>3.2185058027503911E-4</v>
      </c>
      <c r="F318" s="1">
        <f t="shared" si="24"/>
        <v>-1.7940194543957406E-2</v>
      </c>
      <c r="G318" s="1">
        <f t="shared" si="25"/>
        <v>-1.268614359474822E-2</v>
      </c>
      <c r="H318" s="1">
        <v>6.6038295115505082E-4</v>
      </c>
      <c r="I318" s="1">
        <f t="shared" si="26"/>
        <v>1.0635110188149044E-7</v>
      </c>
      <c r="J318" s="1">
        <f t="shared" si="27"/>
        <v>-1.2690334527050607E-2</v>
      </c>
      <c r="AQ318" s="58"/>
      <c r="AR318" s="58"/>
      <c r="AS318" s="58"/>
      <c r="AT318" s="58"/>
      <c r="AU318" s="58"/>
      <c r="AV318" s="58"/>
      <c r="AW318" s="58"/>
      <c r="AX318" s="71"/>
      <c r="AY318" s="58"/>
      <c r="AZ318" s="58"/>
      <c r="BA318" s="58"/>
      <c r="BB318" s="58">
        <f t="shared" si="28"/>
        <v>1</v>
      </c>
      <c r="BC318" s="58">
        <f t="shared" si="29"/>
        <v>1.6091234235750959E-4</v>
      </c>
      <c r="BD318" s="58" t="e">
        <f t="shared" si="30"/>
        <v>#N/A</v>
      </c>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c r="CB318" s="58"/>
      <c r="CC318" s="58"/>
      <c r="CD318" s="58"/>
      <c r="CE318" s="58"/>
      <c r="CF318" s="58"/>
      <c r="CG318" s="58"/>
      <c r="CH318" s="58"/>
      <c r="CI318" s="58"/>
      <c r="CJ318" s="58"/>
      <c r="CK318" s="58"/>
      <c r="CL318" s="58"/>
      <c r="CM318" s="58"/>
      <c r="CN318" s="58"/>
      <c r="CO318" s="58"/>
      <c r="CP318" s="58"/>
      <c r="CQ318" s="58"/>
      <c r="CR318" s="58"/>
      <c r="CS318" s="58"/>
      <c r="CT318" s="58"/>
      <c r="CU318" s="58"/>
      <c r="CV318" s="58"/>
      <c r="CW318" s="58"/>
      <c r="CX318" s="58"/>
      <c r="CY318" s="58"/>
      <c r="CZ318" s="58"/>
      <c r="DA318" s="58"/>
      <c r="DB318" s="58"/>
      <c r="DC318" s="58"/>
      <c r="DD318" s="58"/>
      <c r="DE318" s="58"/>
      <c r="DF318" s="58"/>
      <c r="DG318" s="58"/>
      <c r="DH318" s="58"/>
      <c r="DI318" s="58"/>
      <c r="DJ318" s="58"/>
      <c r="DK318" s="58"/>
      <c r="DL318" s="58"/>
      <c r="DM318" s="58"/>
      <c r="DN318" s="58"/>
      <c r="DO318" s="58"/>
      <c r="DP318" s="58"/>
      <c r="DQ318" s="58"/>
      <c r="DR318" s="58"/>
      <c r="DS318" s="58"/>
      <c r="DT318" s="58"/>
      <c r="DU318" s="58"/>
      <c r="DV318" s="58"/>
      <c r="DW318" s="58"/>
      <c r="DX318" s="58"/>
      <c r="DY318" s="58"/>
      <c r="DZ318" s="58"/>
      <c r="EA318" s="58"/>
      <c r="EB318" s="58"/>
      <c r="EC318" s="58"/>
      <c r="ED318" s="58"/>
      <c r="EE318" s="58"/>
      <c r="EF318" s="58"/>
      <c r="EG318" s="58"/>
      <c r="EH318" s="58"/>
      <c r="EI318" s="58"/>
      <c r="EJ318" s="58"/>
      <c r="EK318" s="58"/>
      <c r="EL318" s="58"/>
      <c r="EM318" s="58"/>
      <c r="EN318" s="58"/>
    </row>
    <row r="319" spans="1:144" outlineLevel="1" x14ac:dyDescent="0.2">
      <c r="A319" s="16">
        <v>128</v>
      </c>
      <c r="B319" s="16">
        <v>0</v>
      </c>
      <c r="C319" s="1">
        <v>6.074901855182703E-5</v>
      </c>
      <c r="D319" s="1">
        <f t="shared" si="22"/>
        <v>-6.074901855182703E-5</v>
      </c>
      <c r="E319" s="1">
        <f t="shared" si="23"/>
        <v>1.2150172769649781E-4</v>
      </c>
      <c r="F319" s="1">
        <f t="shared" si="24"/>
        <v>-1.1022782212150334E-2</v>
      </c>
      <c r="G319" s="1">
        <f t="shared" si="25"/>
        <v>-7.794402428620585E-3</v>
      </c>
      <c r="H319" s="1">
        <v>2.7881000115664536E-4</v>
      </c>
      <c r="I319" s="1">
        <f t="shared" si="26"/>
        <v>1.6943186857645977E-8</v>
      </c>
      <c r="J319" s="1">
        <f t="shared" si="27"/>
        <v>-7.795489234560209E-3</v>
      </c>
      <c r="AQ319" s="58"/>
      <c r="AR319" s="58"/>
      <c r="AS319" s="58"/>
      <c r="AT319" s="58"/>
      <c r="AU319" s="58"/>
      <c r="AV319" s="58"/>
      <c r="AW319" s="58"/>
      <c r="AX319" s="71"/>
      <c r="AY319" s="58"/>
      <c r="AZ319" s="58"/>
      <c r="BA319" s="58"/>
      <c r="BB319" s="58">
        <f t="shared" si="28"/>
        <v>1</v>
      </c>
      <c r="BC319" s="58">
        <f t="shared" si="29"/>
        <v>6.074901855182703E-5</v>
      </c>
      <c r="BD319" s="58" t="e">
        <f t="shared" si="30"/>
        <v>#N/A</v>
      </c>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c r="CB319" s="58"/>
      <c r="CC319" s="58"/>
      <c r="CD319" s="58"/>
      <c r="CE319" s="58"/>
      <c r="CF319" s="58"/>
      <c r="CG319" s="58"/>
      <c r="CH319" s="58"/>
      <c r="CI319" s="58"/>
      <c r="CJ319" s="58"/>
      <c r="CK319" s="58"/>
      <c r="CL319" s="58"/>
      <c r="CM319" s="58"/>
      <c r="CN319" s="58"/>
      <c r="CO319" s="58"/>
      <c r="CP319" s="58"/>
      <c r="CQ319" s="58"/>
      <c r="CR319" s="58"/>
      <c r="CS319" s="58"/>
      <c r="CT319" s="58"/>
      <c r="CU319" s="58"/>
      <c r="CV319" s="58"/>
      <c r="CW319" s="58"/>
      <c r="CX319" s="58"/>
      <c r="CY319" s="58"/>
      <c r="CZ319" s="58"/>
      <c r="DA319" s="58"/>
      <c r="DB319" s="58"/>
      <c r="DC319" s="58"/>
      <c r="DD319" s="58"/>
      <c r="DE319" s="58"/>
      <c r="DF319" s="58"/>
      <c r="DG319" s="58"/>
      <c r="DH319" s="58"/>
      <c r="DI319" s="58"/>
      <c r="DJ319" s="58"/>
      <c r="DK319" s="58"/>
      <c r="DL319" s="58"/>
      <c r="DM319" s="58"/>
      <c r="DN319" s="58"/>
      <c r="DO319" s="58"/>
      <c r="DP319" s="58"/>
      <c r="DQ319" s="58"/>
      <c r="DR319" s="58"/>
      <c r="DS319" s="58"/>
      <c r="DT319" s="58"/>
      <c r="DU319" s="58"/>
      <c r="DV319" s="58"/>
      <c r="DW319" s="58"/>
      <c r="DX319" s="58"/>
      <c r="DY319" s="58"/>
      <c r="DZ319" s="58"/>
      <c r="EA319" s="58"/>
      <c r="EB319" s="58"/>
      <c r="EC319" s="58"/>
      <c r="ED319" s="58"/>
      <c r="EE319" s="58"/>
      <c r="EF319" s="58"/>
      <c r="EG319" s="58"/>
      <c r="EH319" s="58"/>
      <c r="EI319" s="58"/>
      <c r="EJ319" s="58"/>
      <c r="EK319" s="58"/>
      <c r="EL319" s="58"/>
      <c r="EM319" s="58"/>
      <c r="EN319" s="58"/>
    </row>
    <row r="320" spans="1:144" outlineLevel="1" x14ac:dyDescent="0.2">
      <c r="A320" s="16">
        <v>129</v>
      </c>
      <c r="B320" s="16">
        <v>0</v>
      </c>
      <c r="C320" s="1">
        <v>1.2067814746316531E-2</v>
      </c>
      <c r="D320" s="1">
        <f t="shared" si="22"/>
        <v>-1.2067814746316531E-2</v>
      </c>
      <c r="E320" s="1">
        <f t="shared" si="23"/>
        <v>2.4282443994391143E-2</v>
      </c>
      <c r="F320" s="1">
        <f t="shared" si="24"/>
        <v>-0.15582825159255026</v>
      </c>
      <c r="G320" s="1">
        <f t="shared" si="25"/>
        <v>-0.11052251276867407</v>
      </c>
      <c r="H320" s="1">
        <v>2.0546265982492123E-2</v>
      </c>
      <c r="I320" s="1">
        <f t="shared" si="26"/>
        <v>2.5624209719764788E-4</v>
      </c>
      <c r="J320" s="1">
        <f t="shared" si="27"/>
        <v>-0.11167572666385193</v>
      </c>
      <c r="AQ320" s="58"/>
      <c r="AR320" s="58"/>
      <c r="AS320" s="58"/>
      <c r="AT320" s="58"/>
      <c r="AU320" s="58"/>
      <c r="AV320" s="58"/>
      <c r="AW320" s="58"/>
      <c r="AX320" s="71"/>
      <c r="AY320" s="58"/>
      <c r="AZ320" s="58"/>
      <c r="BA320" s="58"/>
      <c r="BB320" s="58">
        <f t="shared" si="28"/>
        <v>1</v>
      </c>
      <c r="BC320" s="58">
        <f t="shared" si="29"/>
        <v>1.2067814746316531E-2</v>
      </c>
      <c r="BD320" s="58" t="e">
        <f t="shared" si="30"/>
        <v>#N/A</v>
      </c>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58"/>
      <c r="CM320" s="58"/>
      <c r="CN320" s="58"/>
      <c r="CO320" s="58"/>
      <c r="CP320" s="58"/>
      <c r="CQ320" s="58"/>
      <c r="CR320" s="58"/>
      <c r="CS320" s="58"/>
      <c r="CT320" s="58"/>
      <c r="CU320" s="58"/>
      <c r="CV320" s="58"/>
      <c r="CW320" s="58"/>
      <c r="CX320" s="58"/>
      <c r="CY320" s="58"/>
      <c r="CZ320" s="58"/>
      <c r="DA320" s="58"/>
      <c r="DB320" s="58"/>
      <c r="DC320" s="58"/>
      <c r="DD320" s="58"/>
      <c r="DE320" s="58"/>
      <c r="DF320" s="58"/>
      <c r="DG320" s="58"/>
      <c r="DH320" s="58"/>
      <c r="DI320" s="58"/>
      <c r="DJ320" s="58"/>
      <c r="DK320" s="58"/>
      <c r="DL320" s="58"/>
      <c r="DM320" s="58"/>
      <c r="DN320" s="58"/>
      <c r="DO320" s="58"/>
      <c r="DP320" s="58"/>
      <c r="DQ320" s="58"/>
      <c r="DR320" s="58"/>
      <c r="DS320" s="58"/>
      <c r="DT320" s="58"/>
      <c r="DU320" s="58"/>
      <c r="DV320" s="58"/>
      <c r="DW320" s="58"/>
      <c r="DX320" s="58"/>
      <c r="DY320" s="58"/>
      <c r="DZ320" s="58"/>
      <c r="EA320" s="58"/>
      <c r="EB320" s="58"/>
      <c r="EC320" s="58"/>
      <c r="ED320" s="58"/>
      <c r="EE320" s="58"/>
      <c r="EF320" s="58"/>
      <c r="EG320" s="58"/>
      <c r="EH320" s="58"/>
      <c r="EI320" s="58"/>
      <c r="EJ320" s="58"/>
      <c r="EK320" s="58"/>
      <c r="EL320" s="58"/>
      <c r="EM320" s="58"/>
      <c r="EN320" s="58"/>
    </row>
    <row r="321" spans="1:144" outlineLevel="1" x14ac:dyDescent="0.2">
      <c r="A321" s="16">
        <v>130</v>
      </c>
      <c r="B321" s="16">
        <v>1</v>
      </c>
      <c r="C321" s="1">
        <v>0.93332782669664782</v>
      </c>
      <c r="D321" s="1">
        <f t="shared" ref="D321:D384" si="31">B321 - C321</f>
        <v>6.6672173303352178E-2</v>
      </c>
      <c r="E321" s="1">
        <f t="shared" ref="E321:E384" si="32">2*IF(B321=1,LN(1/C321),LN(1/(1-C321)))</f>
        <v>0.13799754294446726</v>
      </c>
      <c r="F321" s="1">
        <f t="shared" ref="F321:F384" si="33">SQRT(E321)*SIGN(D321)</f>
        <v>0.37148020531983567</v>
      </c>
      <c r="G321" s="1">
        <f t="shared" ref="G321:G384" si="34">D321/(SQRT(C321*(1-C321)))</f>
        <v>0.26727306796611955</v>
      </c>
      <c r="H321" s="1">
        <v>8.5467656319034205E-2</v>
      </c>
      <c r="I321" s="1">
        <f t="shared" ref="I321:I384" si="35">G321^2*H321/(1-H321)</f>
        <v>6.6759507351849805E-3</v>
      </c>
      <c r="J321" s="1">
        <f t="shared" ref="J321:J384" si="36">G321/SQRT(1-H321)</f>
        <v>0.27948317229344405</v>
      </c>
      <c r="AQ321" s="58"/>
      <c r="AR321" s="58"/>
      <c r="AS321" s="58"/>
      <c r="AT321" s="58"/>
      <c r="AU321" s="58"/>
      <c r="AV321" s="58"/>
      <c r="AW321" s="58"/>
      <c r="AX321" s="71"/>
      <c r="AY321" s="58"/>
      <c r="AZ321" s="58"/>
      <c r="BA321" s="58"/>
      <c r="BB321" s="58">
        <f t="shared" ref="BB321:BB384" si="37">1-B321</f>
        <v>0</v>
      </c>
      <c r="BC321" s="58" t="e">
        <f t="shared" ref="BC321:BC384" si="38">IF(B321=0,C321,NA())</f>
        <v>#N/A</v>
      </c>
      <c r="BD321" s="58">
        <f t="shared" ref="BD321:BD384" si="39">IF(B321=1,C321,NA())</f>
        <v>0.93332782669664782</v>
      </c>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58"/>
      <c r="CM321" s="58"/>
      <c r="CN321" s="58"/>
      <c r="CO321" s="58"/>
      <c r="CP321" s="58"/>
      <c r="CQ321" s="58"/>
      <c r="CR321" s="58"/>
      <c r="CS321" s="58"/>
      <c r="CT321" s="58"/>
      <c r="CU321" s="58"/>
      <c r="CV321" s="58"/>
      <c r="CW321" s="58"/>
      <c r="CX321" s="58"/>
      <c r="CY321" s="58"/>
      <c r="CZ321" s="58"/>
      <c r="DA321" s="58"/>
      <c r="DB321" s="58"/>
      <c r="DC321" s="58"/>
      <c r="DD321" s="58"/>
      <c r="DE321" s="58"/>
      <c r="DF321" s="58"/>
      <c r="DG321" s="58"/>
      <c r="DH321" s="58"/>
      <c r="DI321" s="58"/>
      <c r="DJ321" s="58"/>
      <c r="DK321" s="58"/>
      <c r="DL321" s="58"/>
      <c r="DM321" s="58"/>
      <c r="DN321" s="58"/>
      <c r="DO321" s="58"/>
      <c r="DP321" s="58"/>
      <c r="DQ321" s="58"/>
      <c r="DR321" s="58"/>
      <c r="DS321" s="58"/>
      <c r="DT321" s="58"/>
      <c r="DU321" s="58"/>
      <c r="DV321" s="58"/>
      <c r="DW321" s="58"/>
      <c r="DX321" s="58"/>
      <c r="DY321" s="58"/>
      <c r="DZ321" s="58"/>
      <c r="EA321" s="58"/>
      <c r="EB321" s="58"/>
      <c r="EC321" s="58"/>
      <c r="ED321" s="58"/>
      <c r="EE321" s="58"/>
      <c r="EF321" s="58"/>
      <c r="EG321" s="58"/>
      <c r="EH321" s="58"/>
      <c r="EI321" s="58"/>
      <c r="EJ321" s="58"/>
      <c r="EK321" s="58"/>
      <c r="EL321" s="58"/>
      <c r="EM321" s="58"/>
      <c r="EN321" s="58"/>
    </row>
    <row r="322" spans="1:144" outlineLevel="1" x14ac:dyDescent="0.2">
      <c r="A322" s="16">
        <v>131</v>
      </c>
      <c r="B322" s="16">
        <v>0</v>
      </c>
      <c r="C322" s="1">
        <v>3.0031250205972855E-6</v>
      </c>
      <c r="D322" s="1">
        <f t="shared" si="31"/>
        <v>-3.0031250205972855E-6</v>
      </c>
      <c r="E322" s="1">
        <f t="shared" si="32"/>
        <v>6.0062590600992584E-6</v>
      </c>
      <c r="F322" s="1">
        <f t="shared" si="33"/>
        <v>-2.4507670350523442E-3</v>
      </c>
      <c r="G322" s="1">
        <f t="shared" si="34"/>
        <v>-1.7329552906478168E-3</v>
      </c>
      <c r="H322" s="1">
        <v>2.5341821372946095E-5</v>
      </c>
      <c r="I322" s="1">
        <f t="shared" si="35"/>
        <v>7.6106815070402737E-11</v>
      </c>
      <c r="J322" s="1">
        <f t="shared" si="36"/>
        <v>-1.7329772491868811E-3</v>
      </c>
      <c r="AQ322" s="58"/>
      <c r="AR322" s="58"/>
      <c r="AS322" s="58"/>
      <c r="AT322" s="58"/>
      <c r="AU322" s="58"/>
      <c r="AV322" s="58"/>
      <c r="AW322" s="58"/>
      <c r="AX322" s="71"/>
      <c r="AY322" s="58"/>
      <c r="AZ322" s="58"/>
      <c r="BA322" s="58"/>
      <c r="BB322" s="58">
        <f t="shared" si="37"/>
        <v>1</v>
      </c>
      <c r="BC322" s="58">
        <f t="shared" si="38"/>
        <v>3.0031250205972855E-6</v>
      </c>
      <c r="BD322" s="58" t="e">
        <f t="shared" si="39"/>
        <v>#N/A</v>
      </c>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58"/>
      <c r="CM322" s="58"/>
      <c r="CN322" s="58"/>
      <c r="CO322" s="58"/>
      <c r="CP322" s="58"/>
      <c r="CQ322" s="58"/>
      <c r="CR322" s="58"/>
      <c r="CS322" s="58"/>
      <c r="CT322" s="58"/>
      <c r="CU322" s="58"/>
      <c r="CV322" s="58"/>
      <c r="CW322" s="58"/>
      <c r="CX322" s="58"/>
      <c r="CY322" s="58"/>
      <c r="CZ322" s="58"/>
      <c r="DA322" s="58"/>
      <c r="DB322" s="58"/>
      <c r="DC322" s="58"/>
      <c r="DD322" s="58"/>
      <c r="DE322" s="58"/>
      <c r="DF322" s="58"/>
      <c r="DG322" s="58"/>
      <c r="DH322" s="58"/>
      <c r="DI322" s="58"/>
      <c r="DJ322" s="58"/>
      <c r="DK322" s="58"/>
      <c r="DL322" s="58"/>
      <c r="DM322" s="58"/>
      <c r="DN322" s="58"/>
      <c r="DO322" s="58"/>
      <c r="DP322" s="58"/>
      <c r="DQ322" s="58"/>
      <c r="DR322" s="58"/>
      <c r="DS322" s="58"/>
      <c r="DT322" s="58"/>
      <c r="DU322" s="58"/>
      <c r="DV322" s="58"/>
      <c r="DW322" s="58"/>
      <c r="DX322" s="58"/>
      <c r="DY322" s="58"/>
      <c r="DZ322" s="58"/>
      <c r="EA322" s="58"/>
      <c r="EB322" s="58"/>
      <c r="EC322" s="58"/>
      <c r="ED322" s="58"/>
      <c r="EE322" s="58"/>
      <c r="EF322" s="58"/>
      <c r="EG322" s="58"/>
      <c r="EH322" s="58"/>
      <c r="EI322" s="58"/>
      <c r="EJ322" s="58"/>
      <c r="EK322" s="58"/>
      <c r="EL322" s="58"/>
      <c r="EM322" s="58"/>
      <c r="EN322" s="58"/>
    </row>
    <row r="323" spans="1:144" outlineLevel="1" x14ac:dyDescent="0.2">
      <c r="A323" s="16">
        <v>132</v>
      </c>
      <c r="B323" s="16">
        <v>0</v>
      </c>
      <c r="C323" s="1">
        <v>2.2389634049898332E-7</v>
      </c>
      <c r="D323" s="1">
        <f t="shared" si="31"/>
        <v>-2.2389634049898332E-7</v>
      </c>
      <c r="E323" s="1">
        <f t="shared" si="32"/>
        <v>4.4779273094795218E-7</v>
      </c>
      <c r="F323" s="1">
        <f t="shared" si="33"/>
        <v>-6.6917316962648182E-4</v>
      </c>
      <c r="G323" s="1">
        <f t="shared" si="34"/>
        <v>-4.7317691261151556E-4</v>
      </c>
      <c r="H323" s="1">
        <v>2.3485534781004783E-6</v>
      </c>
      <c r="I323" s="1">
        <f t="shared" si="35"/>
        <v>5.2583388189385389E-13</v>
      </c>
      <c r="J323" s="1">
        <f t="shared" si="36"/>
        <v>-4.7317746825313622E-4</v>
      </c>
      <c r="AQ323" s="58"/>
      <c r="AR323" s="58"/>
      <c r="AS323" s="58"/>
      <c r="AT323" s="58"/>
      <c r="AU323" s="58"/>
      <c r="AV323" s="58"/>
      <c r="AW323" s="58"/>
      <c r="AX323" s="71"/>
      <c r="AY323" s="58"/>
      <c r="AZ323" s="58"/>
      <c r="BA323" s="58"/>
      <c r="BB323" s="58">
        <f t="shared" si="37"/>
        <v>1</v>
      </c>
      <c r="BC323" s="58">
        <f t="shared" si="38"/>
        <v>2.2389634049898332E-7</v>
      </c>
      <c r="BD323" s="58" t="e">
        <f t="shared" si="39"/>
        <v>#N/A</v>
      </c>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58"/>
      <c r="CM323" s="58"/>
      <c r="CN323" s="58"/>
      <c r="CO323" s="58"/>
      <c r="CP323" s="58"/>
      <c r="CQ323" s="58"/>
      <c r="CR323" s="58"/>
      <c r="CS323" s="58"/>
      <c r="CT323" s="58"/>
      <c r="CU323" s="58"/>
      <c r="CV323" s="58"/>
      <c r="CW323" s="58"/>
      <c r="CX323" s="58"/>
      <c r="CY323" s="58"/>
      <c r="CZ323" s="58"/>
      <c r="DA323" s="58"/>
      <c r="DB323" s="58"/>
      <c r="DC323" s="58"/>
      <c r="DD323" s="58"/>
      <c r="DE323" s="58"/>
      <c r="DF323" s="58"/>
      <c r="DG323" s="58"/>
      <c r="DH323" s="58"/>
      <c r="DI323" s="58"/>
      <c r="DJ323" s="58"/>
      <c r="DK323" s="58"/>
      <c r="DL323" s="58"/>
      <c r="DM323" s="58"/>
      <c r="DN323" s="58"/>
      <c r="DO323" s="58"/>
      <c r="DP323" s="58"/>
      <c r="DQ323" s="58"/>
      <c r="DR323" s="58"/>
      <c r="DS323" s="58"/>
      <c r="DT323" s="58"/>
      <c r="DU323" s="58"/>
      <c r="DV323" s="58"/>
      <c r="DW323" s="58"/>
      <c r="DX323" s="58"/>
      <c r="DY323" s="58"/>
      <c r="DZ323" s="58"/>
      <c r="EA323" s="58"/>
      <c r="EB323" s="58"/>
      <c r="EC323" s="58"/>
      <c r="ED323" s="58"/>
      <c r="EE323" s="58"/>
      <c r="EF323" s="58"/>
      <c r="EG323" s="58"/>
      <c r="EH323" s="58"/>
      <c r="EI323" s="58"/>
      <c r="EJ323" s="58"/>
      <c r="EK323" s="58"/>
      <c r="EL323" s="58"/>
      <c r="EM323" s="58"/>
      <c r="EN323" s="58"/>
    </row>
    <row r="324" spans="1:144" outlineLevel="1" x14ac:dyDescent="0.2">
      <c r="A324" s="16">
        <v>133</v>
      </c>
      <c r="B324" s="16">
        <v>0</v>
      </c>
      <c r="C324" s="1">
        <v>2.7687910003621541E-6</v>
      </c>
      <c r="D324" s="1">
        <f t="shared" si="31"/>
        <v>-2.7687910003621541E-6</v>
      </c>
      <c r="E324" s="1">
        <f t="shared" si="32"/>
        <v>5.5375896668954033E-6</v>
      </c>
      <c r="F324" s="1">
        <f t="shared" si="33"/>
        <v>-2.3532083772788595E-3</v>
      </c>
      <c r="G324" s="1">
        <f t="shared" si="34"/>
        <v>-1.6639707529241565E-3</v>
      </c>
      <c r="H324" s="1">
        <v>1.9457777125216859E-5</v>
      </c>
      <c r="I324" s="1">
        <f t="shared" si="35"/>
        <v>5.3875715660714948E-11</v>
      </c>
      <c r="J324" s="1">
        <f t="shared" si="36"/>
        <v>-1.6639869417464322E-3</v>
      </c>
      <c r="AQ324" s="58"/>
      <c r="AR324" s="58"/>
      <c r="AS324" s="58"/>
      <c r="AT324" s="58"/>
      <c r="AU324" s="58"/>
      <c r="AV324" s="58"/>
      <c r="AW324" s="58"/>
      <c r="AX324" s="71"/>
      <c r="AY324" s="58"/>
      <c r="AZ324" s="58"/>
      <c r="BA324" s="58"/>
      <c r="BB324" s="58">
        <f t="shared" si="37"/>
        <v>1</v>
      </c>
      <c r="BC324" s="58">
        <f t="shared" si="38"/>
        <v>2.7687910003621541E-6</v>
      </c>
      <c r="BD324" s="58" t="e">
        <f t="shared" si="39"/>
        <v>#N/A</v>
      </c>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c r="CB324" s="58"/>
      <c r="CC324" s="58"/>
      <c r="CD324" s="58"/>
      <c r="CE324" s="58"/>
      <c r="CF324" s="58"/>
      <c r="CG324" s="58"/>
      <c r="CH324" s="58"/>
      <c r="CI324" s="58"/>
      <c r="CJ324" s="58"/>
      <c r="CK324" s="58"/>
      <c r="CL324" s="58"/>
      <c r="CM324" s="58"/>
      <c r="CN324" s="58"/>
      <c r="CO324" s="58"/>
      <c r="CP324" s="58"/>
      <c r="CQ324" s="58"/>
      <c r="CR324" s="58"/>
      <c r="CS324" s="58"/>
      <c r="CT324" s="58"/>
      <c r="CU324" s="58"/>
      <c r="CV324" s="58"/>
      <c r="CW324" s="58"/>
      <c r="CX324" s="58"/>
      <c r="CY324" s="58"/>
      <c r="CZ324" s="58"/>
      <c r="DA324" s="58"/>
      <c r="DB324" s="58"/>
      <c r="DC324" s="58"/>
      <c r="DD324" s="58"/>
      <c r="DE324" s="58"/>
      <c r="DF324" s="58"/>
      <c r="DG324" s="58"/>
      <c r="DH324" s="58"/>
      <c r="DI324" s="58"/>
      <c r="DJ324" s="58"/>
      <c r="DK324" s="58"/>
      <c r="DL324" s="58"/>
      <c r="DM324" s="58"/>
      <c r="DN324" s="58"/>
      <c r="DO324" s="58"/>
      <c r="DP324" s="58"/>
      <c r="DQ324" s="58"/>
      <c r="DR324" s="58"/>
      <c r="DS324" s="58"/>
      <c r="DT324" s="58"/>
      <c r="DU324" s="58"/>
      <c r="DV324" s="58"/>
      <c r="DW324" s="58"/>
      <c r="DX324" s="58"/>
      <c r="DY324" s="58"/>
      <c r="DZ324" s="58"/>
      <c r="EA324" s="58"/>
      <c r="EB324" s="58"/>
      <c r="EC324" s="58"/>
      <c r="ED324" s="58"/>
      <c r="EE324" s="58"/>
      <c r="EF324" s="58"/>
      <c r="EG324" s="58"/>
      <c r="EH324" s="58"/>
      <c r="EI324" s="58"/>
      <c r="EJ324" s="58"/>
      <c r="EK324" s="58"/>
      <c r="EL324" s="58"/>
      <c r="EM324" s="58"/>
      <c r="EN324" s="58"/>
    </row>
    <row r="325" spans="1:144" outlineLevel="1" x14ac:dyDescent="0.2">
      <c r="A325" s="16">
        <v>134</v>
      </c>
      <c r="B325" s="16">
        <v>0</v>
      </c>
      <c r="C325" s="1">
        <v>1.4304631910604271E-3</v>
      </c>
      <c r="D325" s="1">
        <f t="shared" si="31"/>
        <v>-1.4304631910604271E-3</v>
      </c>
      <c r="E325" s="1">
        <f t="shared" si="32"/>
        <v>2.862974560523941E-3</v>
      </c>
      <c r="F325" s="1">
        <f t="shared" si="33"/>
        <v>-5.3506771165189371E-2</v>
      </c>
      <c r="G325" s="1">
        <f t="shared" si="34"/>
        <v>-3.7848544849754785E-2</v>
      </c>
      <c r="H325" s="1">
        <v>3.8278910456869685E-3</v>
      </c>
      <c r="I325" s="1">
        <f t="shared" si="35"/>
        <v>5.5045720890609996E-6</v>
      </c>
      <c r="J325" s="1">
        <f t="shared" si="36"/>
        <v>-3.7921193537822098E-2</v>
      </c>
      <c r="AQ325" s="58"/>
      <c r="AR325" s="58"/>
      <c r="AS325" s="58"/>
      <c r="AT325" s="58"/>
      <c r="AU325" s="58"/>
      <c r="AV325" s="58"/>
      <c r="AW325" s="58"/>
      <c r="AX325" s="71"/>
      <c r="AY325" s="58"/>
      <c r="AZ325" s="58"/>
      <c r="BA325" s="58"/>
      <c r="BB325" s="58">
        <f t="shared" si="37"/>
        <v>1</v>
      </c>
      <c r="BC325" s="58">
        <f t="shared" si="38"/>
        <v>1.4304631910604271E-3</v>
      </c>
      <c r="BD325" s="58" t="e">
        <f t="shared" si="39"/>
        <v>#N/A</v>
      </c>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c r="CB325" s="58"/>
      <c r="CC325" s="58"/>
      <c r="CD325" s="58"/>
      <c r="CE325" s="58"/>
      <c r="CF325" s="58"/>
      <c r="CG325" s="58"/>
      <c r="CH325" s="58"/>
      <c r="CI325" s="58"/>
      <c r="CJ325" s="58"/>
      <c r="CK325" s="58"/>
      <c r="CL325" s="58"/>
      <c r="CM325" s="58"/>
      <c r="CN325" s="58"/>
      <c r="CO325" s="58"/>
      <c r="CP325" s="58"/>
      <c r="CQ325" s="58"/>
      <c r="CR325" s="58"/>
      <c r="CS325" s="58"/>
      <c r="CT325" s="58"/>
      <c r="CU325" s="58"/>
      <c r="CV325" s="58"/>
      <c r="CW325" s="58"/>
      <c r="CX325" s="58"/>
      <c r="CY325" s="58"/>
      <c r="CZ325" s="58"/>
      <c r="DA325" s="58"/>
      <c r="DB325" s="58"/>
      <c r="DC325" s="58"/>
      <c r="DD325" s="58"/>
      <c r="DE325" s="58"/>
      <c r="DF325" s="58"/>
      <c r="DG325" s="58"/>
      <c r="DH325" s="58"/>
      <c r="DI325" s="58"/>
      <c r="DJ325" s="58"/>
      <c r="DK325" s="58"/>
      <c r="DL325" s="58"/>
      <c r="DM325" s="58"/>
      <c r="DN325" s="58"/>
      <c r="DO325" s="58"/>
      <c r="DP325" s="58"/>
      <c r="DQ325" s="58"/>
      <c r="DR325" s="58"/>
      <c r="DS325" s="58"/>
      <c r="DT325" s="58"/>
      <c r="DU325" s="58"/>
      <c r="DV325" s="58"/>
      <c r="DW325" s="58"/>
      <c r="DX325" s="58"/>
      <c r="DY325" s="58"/>
      <c r="DZ325" s="58"/>
      <c r="EA325" s="58"/>
      <c r="EB325" s="58"/>
      <c r="EC325" s="58"/>
      <c r="ED325" s="58"/>
      <c r="EE325" s="58"/>
      <c r="EF325" s="58"/>
      <c r="EG325" s="58"/>
      <c r="EH325" s="58"/>
      <c r="EI325" s="58"/>
      <c r="EJ325" s="58"/>
      <c r="EK325" s="58"/>
      <c r="EL325" s="58"/>
      <c r="EM325" s="58"/>
      <c r="EN325" s="58"/>
    </row>
    <row r="326" spans="1:144" outlineLevel="1" x14ac:dyDescent="0.2">
      <c r="A326" s="16">
        <v>135</v>
      </c>
      <c r="B326" s="16">
        <v>0</v>
      </c>
      <c r="C326" s="1">
        <v>1.9506088952617874E-5</v>
      </c>
      <c r="D326" s="1">
        <f t="shared" si="31"/>
        <v>-1.9506088952617874E-5</v>
      </c>
      <c r="E326" s="1">
        <f t="shared" si="32"/>
        <v>3.90125583975645E-5</v>
      </c>
      <c r="F326" s="1">
        <f t="shared" si="33"/>
        <v>-6.2460033939763836E-3</v>
      </c>
      <c r="G326" s="1">
        <f t="shared" si="34"/>
        <v>-4.4166128931055378E-3</v>
      </c>
      <c r="H326" s="1">
        <v>9.9540524219184174E-5</v>
      </c>
      <c r="I326" s="1">
        <f t="shared" si="35"/>
        <v>1.9418774899775575E-9</v>
      </c>
      <c r="J326" s="1">
        <f t="shared" si="36"/>
        <v>-4.416832725498674E-3</v>
      </c>
      <c r="AQ326" s="58"/>
      <c r="AR326" s="58"/>
      <c r="AS326" s="58"/>
      <c r="AT326" s="58"/>
      <c r="AU326" s="58"/>
      <c r="AV326" s="58"/>
      <c r="AW326" s="58"/>
      <c r="AX326" s="71"/>
      <c r="AY326" s="58"/>
      <c r="AZ326" s="58"/>
      <c r="BA326" s="58"/>
      <c r="BB326" s="58">
        <f t="shared" si="37"/>
        <v>1</v>
      </c>
      <c r="BC326" s="58">
        <f t="shared" si="38"/>
        <v>1.9506088952617874E-5</v>
      </c>
      <c r="BD326" s="58" t="e">
        <f t="shared" si="39"/>
        <v>#N/A</v>
      </c>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c r="CB326" s="58"/>
      <c r="CC326" s="58"/>
      <c r="CD326" s="58"/>
      <c r="CE326" s="58"/>
      <c r="CF326" s="58"/>
      <c r="CG326" s="58"/>
      <c r="CH326" s="58"/>
      <c r="CI326" s="58"/>
      <c r="CJ326" s="58"/>
      <c r="CK326" s="58"/>
      <c r="CL326" s="58"/>
      <c r="CM326" s="58"/>
      <c r="CN326" s="58"/>
      <c r="CO326" s="58"/>
      <c r="CP326" s="58"/>
      <c r="CQ326" s="58"/>
      <c r="CR326" s="58"/>
      <c r="CS326" s="58"/>
      <c r="CT326" s="58"/>
      <c r="CU326" s="58"/>
      <c r="CV326" s="58"/>
      <c r="CW326" s="58"/>
      <c r="CX326" s="58"/>
      <c r="CY326" s="58"/>
      <c r="CZ326" s="58"/>
      <c r="DA326" s="58"/>
      <c r="DB326" s="58"/>
      <c r="DC326" s="58"/>
      <c r="DD326" s="58"/>
      <c r="DE326" s="58"/>
      <c r="DF326" s="58"/>
      <c r="DG326" s="58"/>
      <c r="DH326" s="58"/>
      <c r="DI326" s="58"/>
      <c r="DJ326" s="58"/>
      <c r="DK326" s="58"/>
      <c r="DL326" s="58"/>
      <c r="DM326" s="58"/>
      <c r="DN326" s="58"/>
      <c r="DO326" s="58"/>
      <c r="DP326" s="58"/>
      <c r="DQ326" s="58"/>
      <c r="DR326" s="58"/>
      <c r="DS326" s="58"/>
      <c r="DT326" s="58"/>
      <c r="DU326" s="58"/>
      <c r="DV326" s="58"/>
      <c r="DW326" s="58"/>
      <c r="DX326" s="58"/>
      <c r="DY326" s="58"/>
      <c r="DZ326" s="58"/>
      <c r="EA326" s="58"/>
      <c r="EB326" s="58"/>
      <c r="EC326" s="58"/>
      <c r="ED326" s="58"/>
      <c r="EE326" s="58"/>
      <c r="EF326" s="58"/>
      <c r="EG326" s="58"/>
      <c r="EH326" s="58"/>
      <c r="EI326" s="58"/>
      <c r="EJ326" s="58"/>
      <c r="EK326" s="58"/>
      <c r="EL326" s="58"/>
      <c r="EM326" s="58"/>
      <c r="EN326" s="58"/>
    </row>
    <row r="327" spans="1:144" outlineLevel="1" x14ac:dyDescent="0.2">
      <c r="A327" s="16">
        <v>136</v>
      </c>
      <c r="B327" s="16">
        <v>0</v>
      </c>
      <c r="C327" s="1">
        <v>5.5297952589548157E-6</v>
      </c>
      <c r="D327" s="1">
        <f t="shared" si="31"/>
        <v>-5.5297952589548157E-6</v>
      </c>
      <c r="E327" s="1">
        <f t="shared" si="32"/>
        <v>1.1059621096499207E-5</v>
      </c>
      <c r="F327" s="1">
        <f t="shared" si="33"/>
        <v>-3.325600862475713E-3</v>
      </c>
      <c r="G327" s="1">
        <f t="shared" si="34"/>
        <v>-2.3515581723103332E-3</v>
      </c>
      <c r="H327" s="1">
        <v>3.4970851484208024E-5</v>
      </c>
      <c r="I327" s="1">
        <f t="shared" si="35"/>
        <v>1.9338948110064637E-10</v>
      </c>
      <c r="J327" s="1">
        <f t="shared" si="36"/>
        <v>-2.3515992913846133E-3</v>
      </c>
      <c r="AQ327" s="58"/>
      <c r="AR327" s="58"/>
      <c r="AS327" s="58"/>
      <c r="AT327" s="58"/>
      <c r="AU327" s="58"/>
      <c r="AV327" s="58"/>
      <c r="AW327" s="58"/>
      <c r="AX327" s="71"/>
      <c r="AY327" s="58"/>
      <c r="AZ327" s="58"/>
      <c r="BA327" s="58"/>
      <c r="BB327" s="58">
        <f t="shared" si="37"/>
        <v>1</v>
      </c>
      <c r="BC327" s="58">
        <f t="shared" si="38"/>
        <v>5.5297952589548157E-6</v>
      </c>
      <c r="BD327" s="58" t="e">
        <f t="shared" si="39"/>
        <v>#N/A</v>
      </c>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c r="CB327" s="58"/>
      <c r="CC327" s="58"/>
      <c r="CD327" s="58"/>
      <c r="CE327" s="58"/>
      <c r="CF327" s="58"/>
      <c r="CG327" s="58"/>
      <c r="CH327" s="58"/>
      <c r="CI327" s="58"/>
      <c r="CJ327" s="58"/>
      <c r="CK327" s="58"/>
      <c r="CL327" s="58"/>
      <c r="CM327" s="58"/>
      <c r="CN327" s="58"/>
      <c r="CO327" s="58"/>
      <c r="CP327" s="58"/>
      <c r="CQ327" s="58"/>
      <c r="CR327" s="58"/>
      <c r="CS327" s="58"/>
      <c r="CT327" s="58"/>
      <c r="CU327" s="58"/>
      <c r="CV327" s="58"/>
      <c r="CW327" s="58"/>
      <c r="CX327" s="58"/>
      <c r="CY327" s="58"/>
      <c r="CZ327" s="58"/>
      <c r="DA327" s="58"/>
      <c r="DB327" s="58"/>
      <c r="DC327" s="58"/>
      <c r="DD327" s="58"/>
      <c r="DE327" s="58"/>
      <c r="DF327" s="58"/>
      <c r="DG327" s="58"/>
      <c r="DH327" s="58"/>
      <c r="DI327" s="58"/>
      <c r="DJ327" s="58"/>
      <c r="DK327" s="58"/>
      <c r="DL327" s="58"/>
      <c r="DM327" s="58"/>
      <c r="DN327" s="58"/>
      <c r="DO327" s="58"/>
      <c r="DP327" s="58"/>
      <c r="DQ327" s="58"/>
      <c r="DR327" s="58"/>
      <c r="DS327" s="58"/>
      <c r="DT327" s="58"/>
      <c r="DU327" s="58"/>
      <c r="DV327" s="58"/>
      <c r="DW327" s="58"/>
      <c r="DX327" s="58"/>
      <c r="DY327" s="58"/>
      <c r="DZ327" s="58"/>
      <c r="EA327" s="58"/>
      <c r="EB327" s="58"/>
      <c r="EC327" s="58"/>
      <c r="ED327" s="58"/>
      <c r="EE327" s="58"/>
      <c r="EF327" s="58"/>
      <c r="EG327" s="58"/>
      <c r="EH327" s="58"/>
      <c r="EI327" s="58"/>
      <c r="EJ327" s="58"/>
      <c r="EK327" s="58"/>
      <c r="EL327" s="58"/>
      <c r="EM327" s="58"/>
      <c r="EN327" s="58"/>
    </row>
    <row r="328" spans="1:144" outlineLevel="1" x14ac:dyDescent="0.2">
      <c r="A328" s="16">
        <v>137</v>
      </c>
      <c r="B328" s="16">
        <v>0</v>
      </c>
      <c r="C328" s="1">
        <v>8.7043943931353427E-3</v>
      </c>
      <c r="D328" s="1">
        <f t="shared" si="31"/>
        <v>-8.7043943931353427E-3</v>
      </c>
      <c r="E328" s="1">
        <f t="shared" si="32"/>
        <v>1.7484997825994129E-2</v>
      </c>
      <c r="F328" s="1">
        <f t="shared" si="33"/>
        <v>-0.13223085050771674</v>
      </c>
      <c r="G328" s="1">
        <f t="shared" si="34"/>
        <v>-9.370606259571547E-2</v>
      </c>
      <c r="H328" s="1">
        <v>1.6840473761687597E-2</v>
      </c>
      <c r="I328" s="1">
        <f t="shared" si="35"/>
        <v>1.5040618407098213E-4</v>
      </c>
      <c r="J328" s="1">
        <f t="shared" si="36"/>
        <v>-9.4505197482800535E-2</v>
      </c>
      <c r="AQ328" s="58"/>
      <c r="AR328" s="58"/>
      <c r="AS328" s="58"/>
      <c r="AT328" s="58"/>
      <c r="AU328" s="58"/>
      <c r="AV328" s="58"/>
      <c r="AW328" s="58"/>
      <c r="AX328" s="71"/>
      <c r="AY328" s="58"/>
      <c r="AZ328" s="58"/>
      <c r="BA328" s="58"/>
      <c r="BB328" s="58">
        <f t="shared" si="37"/>
        <v>1</v>
      </c>
      <c r="BC328" s="58">
        <f t="shared" si="38"/>
        <v>8.7043943931353427E-3</v>
      </c>
      <c r="BD328" s="58" t="e">
        <f t="shared" si="39"/>
        <v>#N/A</v>
      </c>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58"/>
      <c r="CM328" s="58"/>
      <c r="CN328" s="58"/>
      <c r="CO328" s="58"/>
      <c r="CP328" s="58"/>
      <c r="CQ328" s="58"/>
      <c r="CR328" s="58"/>
      <c r="CS328" s="58"/>
      <c r="CT328" s="58"/>
      <c r="CU328" s="58"/>
      <c r="CV328" s="58"/>
      <c r="CW328" s="58"/>
      <c r="CX328" s="58"/>
      <c r="CY328" s="58"/>
      <c r="CZ328" s="58"/>
      <c r="DA328" s="58"/>
      <c r="DB328" s="58"/>
      <c r="DC328" s="58"/>
      <c r="DD328" s="58"/>
      <c r="DE328" s="58"/>
      <c r="DF328" s="58"/>
      <c r="DG328" s="58"/>
      <c r="DH328" s="58"/>
      <c r="DI328" s="58"/>
      <c r="DJ328" s="58"/>
      <c r="DK328" s="58"/>
      <c r="DL328" s="58"/>
      <c r="DM328" s="58"/>
      <c r="DN328" s="58"/>
      <c r="DO328" s="58"/>
      <c r="DP328" s="58"/>
      <c r="DQ328" s="58"/>
      <c r="DR328" s="58"/>
      <c r="DS328" s="58"/>
      <c r="DT328" s="58"/>
      <c r="DU328" s="58"/>
      <c r="DV328" s="58"/>
      <c r="DW328" s="58"/>
      <c r="DX328" s="58"/>
      <c r="DY328" s="58"/>
      <c r="DZ328" s="58"/>
      <c r="EA328" s="58"/>
      <c r="EB328" s="58"/>
      <c r="EC328" s="58"/>
      <c r="ED328" s="58"/>
      <c r="EE328" s="58"/>
      <c r="EF328" s="58"/>
      <c r="EG328" s="58"/>
      <c r="EH328" s="58"/>
      <c r="EI328" s="58"/>
      <c r="EJ328" s="58"/>
      <c r="EK328" s="58"/>
      <c r="EL328" s="58"/>
      <c r="EM328" s="58"/>
      <c r="EN328" s="58"/>
    </row>
    <row r="329" spans="1:144" outlineLevel="1" x14ac:dyDescent="0.2">
      <c r="A329" s="16">
        <v>138</v>
      </c>
      <c r="B329" s="16">
        <v>0</v>
      </c>
      <c r="C329" s="1">
        <v>2.6491812151271776E-7</v>
      </c>
      <c r="D329" s="1">
        <f t="shared" si="31"/>
        <v>-2.6491812151271776E-7</v>
      </c>
      <c r="E329" s="1">
        <f t="shared" si="32"/>
        <v>5.298363134742546E-7</v>
      </c>
      <c r="F329" s="1">
        <f t="shared" si="33"/>
        <v>-7.2789855987922831E-4</v>
      </c>
      <c r="G329" s="1">
        <f t="shared" si="34"/>
        <v>-5.1470204166522153E-4</v>
      </c>
      <c r="H329" s="1">
        <v>3.5164360000899393E-6</v>
      </c>
      <c r="I329" s="1">
        <f t="shared" si="35"/>
        <v>9.3157114216303167E-13</v>
      </c>
      <c r="J329" s="1">
        <f t="shared" si="36"/>
        <v>-5.1470294662600254E-4</v>
      </c>
      <c r="AQ329" s="58"/>
      <c r="AR329" s="58"/>
      <c r="AS329" s="58"/>
      <c r="AT329" s="58"/>
      <c r="AU329" s="58"/>
      <c r="AV329" s="58"/>
      <c r="AW329" s="58"/>
      <c r="AX329" s="71"/>
      <c r="AY329" s="58"/>
      <c r="AZ329" s="58"/>
      <c r="BA329" s="58"/>
      <c r="BB329" s="58">
        <f t="shared" si="37"/>
        <v>1</v>
      </c>
      <c r="BC329" s="58">
        <f t="shared" si="38"/>
        <v>2.6491812151271776E-7</v>
      </c>
      <c r="BD329" s="58" t="e">
        <f t="shared" si="39"/>
        <v>#N/A</v>
      </c>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c r="CH329" s="58"/>
      <c r="CI329" s="58"/>
      <c r="CJ329" s="58"/>
      <c r="CK329" s="58"/>
      <c r="CL329" s="58"/>
      <c r="CM329" s="58"/>
      <c r="CN329" s="58"/>
      <c r="CO329" s="58"/>
      <c r="CP329" s="58"/>
      <c r="CQ329" s="58"/>
      <c r="CR329" s="58"/>
      <c r="CS329" s="58"/>
      <c r="CT329" s="58"/>
      <c r="CU329" s="58"/>
      <c r="CV329" s="58"/>
      <c r="CW329" s="58"/>
      <c r="CX329" s="58"/>
      <c r="CY329" s="58"/>
      <c r="CZ329" s="58"/>
      <c r="DA329" s="58"/>
      <c r="DB329" s="58"/>
      <c r="DC329" s="58"/>
      <c r="DD329" s="58"/>
      <c r="DE329" s="58"/>
      <c r="DF329" s="58"/>
      <c r="DG329" s="58"/>
      <c r="DH329" s="58"/>
      <c r="DI329" s="58"/>
      <c r="DJ329" s="58"/>
      <c r="DK329" s="58"/>
      <c r="DL329" s="58"/>
      <c r="DM329" s="58"/>
      <c r="DN329" s="58"/>
      <c r="DO329" s="58"/>
      <c r="DP329" s="58"/>
      <c r="DQ329" s="58"/>
      <c r="DR329" s="58"/>
      <c r="DS329" s="58"/>
      <c r="DT329" s="58"/>
      <c r="DU329" s="58"/>
      <c r="DV329" s="58"/>
      <c r="DW329" s="58"/>
      <c r="DX329" s="58"/>
      <c r="DY329" s="58"/>
      <c r="DZ329" s="58"/>
      <c r="EA329" s="58"/>
      <c r="EB329" s="58"/>
      <c r="EC329" s="58"/>
      <c r="ED329" s="58"/>
      <c r="EE329" s="58"/>
      <c r="EF329" s="58"/>
      <c r="EG329" s="58"/>
      <c r="EH329" s="58"/>
      <c r="EI329" s="58"/>
      <c r="EJ329" s="58"/>
      <c r="EK329" s="58"/>
      <c r="EL329" s="58"/>
      <c r="EM329" s="58"/>
      <c r="EN329" s="58"/>
    </row>
    <row r="330" spans="1:144" outlineLevel="1" x14ac:dyDescent="0.2">
      <c r="A330" s="16">
        <v>139</v>
      </c>
      <c r="B330" s="16">
        <v>0</v>
      </c>
      <c r="C330" s="1">
        <v>5.6347619175900017E-3</v>
      </c>
      <c r="D330" s="1">
        <f t="shared" si="31"/>
        <v>-5.6347619175900017E-3</v>
      </c>
      <c r="E330" s="1">
        <f t="shared" si="32"/>
        <v>1.1301394154542298E-2</v>
      </c>
      <c r="F330" s="1">
        <f t="shared" si="33"/>
        <v>-0.10630801547645548</v>
      </c>
      <c r="G330" s="1">
        <f t="shared" si="34"/>
        <v>-7.5277436061622002E-2</v>
      </c>
      <c r="H330" s="1">
        <v>8.6385513234399497E-3</v>
      </c>
      <c r="I330" s="1">
        <f t="shared" si="35"/>
        <v>4.9378572289880504E-5</v>
      </c>
      <c r="J330" s="1">
        <f t="shared" si="36"/>
        <v>-7.5604701919268685E-2</v>
      </c>
      <c r="AQ330" s="58"/>
      <c r="AR330" s="58"/>
      <c r="AS330" s="58"/>
      <c r="AT330" s="58"/>
      <c r="AU330" s="58"/>
      <c r="AV330" s="58"/>
      <c r="AW330" s="58"/>
      <c r="AX330" s="71"/>
      <c r="AY330" s="58"/>
      <c r="AZ330" s="58"/>
      <c r="BA330" s="58"/>
      <c r="BB330" s="58">
        <f t="shared" si="37"/>
        <v>1</v>
      </c>
      <c r="BC330" s="58">
        <f t="shared" si="38"/>
        <v>5.6347619175900017E-3</v>
      </c>
      <c r="BD330" s="58" t="e">
        <f t="shared" si="39"/>
        <v>#N/A</v>
      </c>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c r="CH330" s="58"/>
      <c r="CI330" s="58"/>
      <c r="CJ330" s="58"/>
      <c r="CK330" s="58"/>
      <c r="CL330" s="58"/>
      <c r="CM330" s="58"/>
      <c r="CN330" s="58"/>
      <c r="CO330" s="58"/>
      <c r="CP330" s="58"/>
      <c r="CQ330" s="58"/>
      <c r="CR330" s="58"/>
      <c r="CS330" s="58"/>
      <c r="CT330" s="58"/>
      <c r="CU330" s="58"/>
      <c r="CV330" s="58"/>
      <c r="CW330" s="58"/>
      <c r="CX330" s="58"/>
      <c r="CY330" s="58"/>
      <c r="CZ330" s="58"/>
      <c r="DA330" s="58"/>
      <c r="DB330" s="58"/>
      <c r="DC330" s="58"/>
      <c r="DD330" s="58"/>
      <c r="DE330" s="58"/>
      <c r="DF330" s="58"/>
      <c r="DG330" s="58"/>
      <c r="DH330" s="58"/>
      <c r="DI330" s="58"/>
      <c r="DJ330" s="58"/>
      <c r="DK330" s="58"/>
      <c r="DL330" s="58"/>
      <c r="DM330" s="58"/>
      <c r="DN330" s="58"/>
      <c r="DO330" s="58"/>
      <c r="DP330" s="58"/>
      <c r="DQ330" s="58"/>
      <c r="DR330" s="58"/>
      <c r="DS330" s="58"/>
      <c r="DT330" s="58"/>
      <c r="DU330" s="58"/>
      <c r="DV330" s="58"/>
      <c r="DW330" s="58"/>
      <c r="DX330" s="58"/>
      <c r="DY330" s="58"/>
      <c r="DZ330" s="58"/>
      <c r="EA330" s="58"/>
      <c r="EB330" s="58"/>
      <c r="EC330" s="58"/>
      <c r="ED330" s="58"/>
      <c r="EE330" s="58"/>
      <c r="EF330" s="58"/>
      <c r="EG330" s="58"/>
      <c r="EH330" s="58"/>
      <c r="EI330" s="58"/>
      <c r="EJ330" s="58"/>
      <c r="EK330" s="58"/>
      <c r="EL330" s="58"/>
      <c r="EM330" s="58"/>
      <c r="EN330" s="58"/>
    </row>
    <row r="331" spans="1:144" outlineLevel="1" x14ac:dyDescent="0.2">
      <c r="A331" s="16">
        <v>140</v>
      </c>
      <c r="B331" s="16">
        <v>0</v>
      </c>
      <c r="C331" s="1">
        <v>1.5009272755157474E-5</v>
      </c>
      <c r="D331" s="1">
        <f t="shared" si="31"/>
        <v>-1.5009272755157474E-5</v>
      </c>
      <c r="E331" s="1">
        <f t="shared" si="32"/>
        <v>3.001877079057839E-5</v>
      </c>
      <c r="F331" s="1">
        <f t="shared" si="33"/>
        <v>-5.4789388380030663E-3</v>
      </c>
      <c r="G331" s="1">
        <f t="shared" si="34"/>
        <v>-3.8742093434412429E-3</v>
      </c>
      <c r="H331" s="1">
        <v>9.7846930677705757E-5</v>
      </c>
      <c r="I331" s="1">
        <f t="shared" si="35"/>
        <v>1.4687770292388178E-9</v>
      </c>
      <c r="J331" s="1">
        <f t="shared" si="36"/>
        <v>-3.8743988970983182E-3</v>
      </c>
      <c r="AQ331" s="58"/>
      <c r="AR331" s="58"/>
      <c r="AS331" s="58"/>
      <c r="AT331" s="58"/>
      <c r="AU331" s="58"/>
      <c r="AV331" s="58"/>
      <c r="AW331" s="58"/>
      <c r="AX331" s="71"/>
      <c r="AY331" s="58"/>
      <c r="AZ331" s="58"/>
      <c r="BA331" s="58"/>
      <c r="BB331" s="58">
        <f t="shared" si="37"/>
        <v>1</v>
      </c>
      <c r="BC331" s="58">
        <f t="shared" si="38"/>
        <v>1.5009272755157474E-5</v>
      </c>
      <c r="BD331" s="58" t="e">
        <f t="shared" si="39"/>
        <v>#N/A</v>
      </c>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c r="CH331" s="58"/>
      <c r="CI331" s="58"/>
      <c r="CJ331" s="58"/>
      <c r="CK331" s="58"/>
      <c r="CL331" s="58"/>
      <c r="CM331" s="58"/>
      <c r="CN331" s="58"/>
      <c r="CO331" s="58"/>
      <c r="CP331" s="58"/>
      <c r="CQ331" s="58"/>
      <c r="CR331" s="58"/>
      <c r="CS331" s="58"/>
      <c r="CT331" s="58"/>
      <c r="CU331" s="58"/>
      <c r="CV331" s="58"/>
      <c r="CW331" s="58"/>
      <c r="CX331" s="58"/>
      <c r="CY331" s="58"/>
      <c r="CZ331" s="58"/>
      <c r="DA331" s="58"/>
      <c r="DB331" s="58"/>
      <c r="DC331" s="58"/>
      <c r="DD331" s="58"/>
      <c r="DE331" s="58"/>
      <c r="DF331" s="58"/>
      <c r="DG331" s="58"/>
      <c r="DH331" s="58"/>
      <c r="DI331" s="58"/>
      <c r="DJ331" s="58"/>
      <c r="DK331" s="58"/>
      <c r="DL331" s="58"/>
      <c r="DM331" s="58"/>
      <c r="DN331" s="58"/>
      <c r="DO331" s="58"/>
      <c r="DP331" s="58"/>
      <c r="DQ331" s="58"/>
      <c r="DR331" s="58"/>
      <c r="DS331" s="58"/>
      <c r="DT331" s="58"/>
      <c r="DU331" s="58"/>
      <c r="DV331" s="58"/>
      <c r="DW331" s="58"/>
      <c r="DX331" s="58"/>
      <c r="DY331" s="58"/>
      <c r="DZ331" s="58"/>
      <c r="EA331" s="58"/>
      <c r="EB331" s="58"/>
      <c r="EC331" s="58"/>
      <c r="ED331" s="58"/>
      <c r="EE331" s="58"/>
      <c r="EF331" s="58"/>
      <c r="EG331" s="58"/>
      <c r="EH331" s="58"/>
      <c r="EI331" s="58"/>
      <c r="EJ331" s="58"/>
      <c r="EK331" s="58"/>
      <c r="EL331" s="58"/>
      <c r="EM331" s="58"/>
      <c r="EN331" s="58"/>
    </row>
    <row r="332" spans="1:144" outlineLevel="1" x14ac:dyDescent="0.2">
      <c r="A332" s="16">
        <v>141</v>
      </c>
      <c r="B332" s="16">
        <v>0</v>
      </c>
      <c r="C332" s="1">
        <v>3.1052495631734038E-3</v>
      </c>
      <c r="D332" s="1">
        <f t="shared" si="31"/>
        <v>-3.1052495631734038E-3</v>
      </c>
      <c r="E332" s="1">
        <f t="shared" si="32"/>
        <v>6.2201617095358009E-3</v>
      </c>
      <c r="F332" s="1">
        <f t="shared" si="33"/>
        <v>-7.8868001810213251E-2</v>
      </c>
      <c r="G332" s="1">
        <f t="shared" si="34"/>
        <v>-5.5811487830850777E-2</v>
      </c>
      <c r="H332" s="1">
        <v>8.3763662749220692E-3</v>
      </c>
      <c r="I332" s="1">
        <f t="shared" si="35"/>
        <v>2.6312129077028191E-5</v>
      </c>
      <c r="J332" s="1">
        <f t="shared" si="36"/>
        <v>-5.6046715362902691E-2</v>
      </c>
      <c r="AQ332" s="58"/>
      <c r="AR332" s="58"/>
      <c r="AS332" s="58"/>
      <c r="AT332" s="58"/>
      <c r="AU332" s="58"/>
      <c r="AV332" s="58"/>
      <c r="AW332" s="58"/>
      <c r="AX332" s="71"/>
      <c r="AY332" s="58"/>
      <c r="AZ332" s="58"/>
      <c r="BA332" s="58"/>
      <c r="BB332" s="58">
        <f t="shared" si="37"/>
        <v>1</v>
      </c>
      <c r="BC332" s="58">
        <f t="shared" si="38"/>
        <v>3.1052495631734038E-3</v>
      </c>
      <c r="BD332" s="58" t="e">
        <f t="shared" si="39"/>
        <v>#N/A</v>
      </c>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c r="CB332" s="58"/>
      <c r="CC332" s="58"/>
      <c r="CD332" s="58"/>
      <c r="CE332" s="58"/>
      <c r="CF332" s="58"/>
      <c r="CG332" s="58"/>
      <c r="CH332" s="58"/>
      <c r="CI332" s="58"/>
      <c r="CJ332" s="58"/>
      <c r="CK332" s="58"/>
      <c r="CL332" s="58"/>
      <c r="CM332" s="58"/>
      <c r="CN332" s="58"/>
      <c r="CO332" s="58"/>
      <c r="CP332" s="58"/>
      <c r="CQ332" s="58"/>
      <c r="CR332" s="58"/>
      <c r="CS332" s="58"/>
      <c r="CT332" s="58"/>
      <c r="CU332" s="58"/>
      <c r="CV332" s="58"/>
      <c r="CW332" s="58"/>
      <c r="CX332" s="58"/>
      <c r="CY332" s="58"/>
      <c r="CZ332" s="58"/>
      <c r="DA332" s="58"/>
      <c r="DB332" s="58"/>
      <c r="DC332" s="58"/>
      <c r="DD332" s="58"/>
      <c r="DE332" s="58"/>
      <c r="DF332" s="58"/>
      <c r="DG332" s="58"/>
      <c r="DH332" s="58"/>
      <c r="DI332" s="58"/>
      <c r="DJ332" s="58"/>
      <c r="DK332" s="58"/>
      <c r="DL332" s="58"/>
      <c r="DM332" s="58"/>
      <c r="DN332" s="58"/>
      <c r="DO332" s="58"/>
      <c r="DP332" s="58"/>
      <c r="DQ332" s="58"/>
      <c r="DR332" s="58"/>
      <c r="DS332" s="58"/>
      <c r="DT332" s="58"/>
      <c r="DU332" s="58"/>
      <c r="DV332" s="58"/>
      <c r="DW332" s="58"/>
      <c r="DX332" s="58"/>
      <c r="DY332" s="58"/>
      <c r="DZ332" s="58"/>
      <c r="EA332" s="58"/>
      <c r="EB332" s="58"/>
      <c r="EC332" s="58"/>
      <c r="ED332" s="58"/>
      <c r="EE332" s="58"/>
      <c r="EF332" s="58"/>
      <c r="EG332" s="58"/>
      <c r="EH332" s="58"/>
      <c r="EI332" s="58"/>
      <c r="EJ332" s="58"/>
      <c r="EK332" s="58"/>
      <c r="EL332" s="58"/>
      <c r="EM332" s="58"/>
      <c r="EN332" s="58"/>
    </row>
    <row r="333" spans="1:144" outlineLevel="1" x14ac:dyDescent="0.2">
      <c r="A333" s="16">
        <v>142</v>
      </c>
      <c r="B333" s="16">
        <v>0</v>
      </c>
      <c r="C333" s="1">
        <v>2.2943467914874061E-3</v>
      </c>
      <c r="D333" s="1">
        <f t="shared" si="31"/>
        <v>-2.2943467914874061E-3</v>
      </c>
      <c r="E333" s="1">
        <f t="shared" si="32"/>
        <v>4.5939656757242649E-3</v>
      </c>
      <c r="F333" s="1">
        <f t="shared" si="33"/>
        <v>-6.7778799603742362E-2</v>
      </c>
      <c r="G333" s="1">
        <f t="shared" si="34"/>
        <v>-4.7954383782555635E-2</v>
      </c>
      <c r="H333" s="1">
        <v>7.9524258404237835E-3</v>
      </c>
      <c r="I333" s="1">
        <f t="shared" si="35"/>
        <v>1.843417719080638E-5</v>
      </c>
      <c r="J333" s="1">
        <f t="shared" si="36"/>
        <v>-4.8146205469958285E-2</v>
      </c>
      <c r="AQ333" s="58"/>
      <c r="AR333" s="58"/>
      <c r="AS333" s="58"/>
      <c r="AT333" s="58"/>
      <c r="AU333" s="58"/>
      <c r="AV333" s="58"/>
      <c r="AW333" s="58"/>
      <c r="AX333" s="71"/>
      <c r="AY333" s="58"/>
      <c r="AZ333" s="58"/>
      <c r="BA333" s="58"/>
      <c r="BB333" s="58">
        <f t="shared" si="37"/>
        <v>1</v>
      </c>
      <c r="BC333" s="58">
        <f t="shared" si="38"/>
        <v>2.2943467914874061E-3</v>
      </c>
      <c r="BD333" s="58" t="e">
        <f t="shared" si="39"/>
        <v>#N/A</v>
      </c>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c r="CB333" s="58"/>
      <c r="CC333" s="58"/>
      <c r="CD333" s="58"/>
      <c r="CE333" s="58"/>
      <c r="CF333" s="58"/>
      <c r="CG333" s="58"/>
      <c r="CH333" s="58"/>
      <c r="CI333" s="58"/>
      <c r="CJ333" s="58"/>
      <c r="CK333" s="58"/>
      <c r="CL333" s="58"/>
      <c r="CM333" s="58"/>
      <c r="CN333" s="58"/>
      <c r="CO333" s="58"/>
      <c r="CP333" s="58"/>
      <c r="CQ333" s="58"/>
      <c r="CR333" s="58"/>
      <c r="CS333" s="58"/>
      <c r="CT333" s="58"/>
      <c r="CU333" s="58"/>
      <c r="CV333" s="58"/>
      <c r="CW333" s="58"/>
      <c r="CX333" s="58"/>
      <c r="CY333" s="58"/>
      <c r="CZ333" s="58"/>
      <c r="DA333" s="58"/>
      <c r="DB333" s="58"/>
      <c r="DC333" s="58"/>
      <c r="DD333" s="58"/>
      <c r="DE333" s="58"/>
      <c r="DF333" s="58"/>
      <c r="DG333" s="58"/>
      <c r="DH333" s="58"/>
      <c r="DI333" s="58"/>
      <c r="DJ333" s="58"/>
      <c r="DK333" s="58"/>
      <c r="DL333" s="58"/>
      <c r="DM333" s="58"/>
      <c r="DN333" s="58"/>
      <c r="DO333" s="58"/>
      <c r="DP333" s="58"/>
      <c r="DQ333" s="58"/>
      <c r="DR333" s="58"/>
      <c r="DS333" s="58"/>
      <c r="DT333" s="58"/>
      <c r="DU333" s="58"/>
      <c r="DV333" s="58"/>
      <c r="DW333" s="58"/>
      <c r="DX333" s="58"/>
      <c r="DY333" s="58"/>
      <c r="DZ333" s="58"/>
      <c r="EA333" s="58"/>
      <c r="EB333" s="58"/>
      <c r="EC333" s="58"/>
      <c r="ED333" s="58"/>
      <c r="EE333" s="58"/>
      <c r="EF333" s="58"/>
      <c r="EG333" s="58"/>
      <c r="EH333" s="58"/>
      <c r="EI333" s="58"/>
      <c r="EJ333" s="58"/>
      <c r="EK333" s="58"/>
      <c r="EL333" s="58"/>
      <c r="EM333" s="58"/>
      <c r="EN333" s="58"/>
    </row>
    <row r="334" spans="1:144" outlineLevel="1" x14ac:dyDescent="0.2">
      <c r="A334" s="16">
        <v>143</v>
      </c>
      <c r="B334" s="16">
        <v>0</v>
      </c>
      <c r="C334" s="1">
        <v>6.3239000252425237E-3</v>
      </c>
      <c r="D334" s="1">
        <f t="shared" si="31"/>
        <v>-6.3239000252425237E-3</v>
      </c>
      <c r="E334" s="1">
        <f t="shared" si="32"/>
        <v>1.2687961168140131E-2</v>
      </c>
      <c r="F334" s="1">
        <f t="shared" si="33"/>
        <v>-0.11264085035252588</v>
      </c>
      <c r="G334" s="1">
        <f t="shared" si="34"/>
        <v>-7.9775599338850103E-2</v>
      </c>
      <c r="H334" s="1">
        <v>1.3583574587046936E-2</v>
      </c>
      <c r="I334" s="1">
        <f t="shared" si="35"/>
        <v>8.7638296606659728E-5</v>
      </c>
      <c r="J334" s="1">
        <f t="shared" si="36"/>
        <v>-8.0323001353780357E-2</v>
      </c>
      <c r="AQ334" s="58"/>
      <c r="AR334" s="58"/>
      <c r="AS334" s="58"/>
      <c r="AT334" s="58"/>
      <c r="AU334" s="58"/>
      <c r="AV334" s="58"/>
      <c r="AW334" s="58"/>
      <c r="AX334" s="71"/>
      <c r="AY334" s="58"/>
      <c r="AZ334" s="58"/>
      <c r="BA334" s="58"/>
      <c r="BB334" s="58">
        <f t="shared" si="37"/>
        <v>1</v>
      </c>
      <c r="BC334" s="58">
        <f t="shared" si="38"/>
        <v>6.3239000252425237E-3</v>
      </c>
      <c r="BD334" s="58" t="e">
        <f t="shared" si="39"/>
        <v>#N/A</v>
      </c>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c r="CB334" s="58"/>
      <c r="CC334" s="58"/>
      <c r="CD334" s="58"/>
      <c r="CE334" s="58"/>
      <c r="CF334" s="58"/>
      <c r="CG334" s="58"/>
      <c r="CH334" s="58"/>
      <c r="CI334" s="58"/>
      <c r="CJ334" s="58"/>
      <c r="CK334" s="58"/>
      <c r="CL334" s="58"/>
      <c r="CM334" s="58"/>
      <c r="CN334" s="58"/>
      <c r="CO334" s="58"/>
      <c r="CP334" s="58"/>
      <c r="CQ334" s="58"/>
      <c r="CR334" s="58"/>
      <c r="CS334" s="58"/>
      <c r="CT334" s="58"/>
      <c r="CU334" s="58"/>
      <c r="CV334" s="58"/>
      <c r="CW334" s="58"/>
      <c r="CX334" s="58"/>
      <c r="CY334" s="58"/>
      <c r="CZ334" s="58"/>
      <c r="DA334" s="58"/>
      <c r="DB334" s="58"/>
      <c r="DC334" s="58"/>
      <c r="DD334" s="58"/>
      <c r="DE334" s="58"/>
      <c r="DF334" s="58"/>
      <c r="DG334" s="58"/>
      <c r="DH334" s="58"/>
      <c r="DI334" s="58"/>
      <c r="DJ334" s="58"/>
      <c r="DK334" s="58"/>
      <c r="DL334" s="58"/>
      <c r="DM334" s="58"/>
      <c r="DN334" s="58"/>
      <c r="DO334" s="58"/>
      <c r="DP334" s="58"/>
      <c r="DQ334" s="58"/>
      <c r="DR334" s="58"/>
      <c r="DS334" s="58"/>
      <c r="DT334" s="58"/>
      <c r="DU334" s="58"/>
      <c r="DV334" s="58"/>
      <c r="DW334" s="58"/>
      <c r="DX334" s="58"/>
      <c r="DY334" s="58"/>
      <c r="DZ334" s="58"/>
      <c r="EA334" s="58"/>
      <c r="EB334" s="58"/>
      <c r="EC334" s="58"/>
      <c r="ED334" s="58"/>
      <c r="EE334" s="58"/>
      <c r="EF334" s="58"/>
      <c r="EG334" s="58"/>
      <c r="EH334" s="58"/>
      <c r="EI334" s="58"/>
      <c r="EJ334" s="58"/>
      <c r="EK334" s="58"/>
      <c r="EL334" s="58"/>
      <c r="EM334" s="58"/>
      <c r="EN334" s="58"/>
    </row>
    <row r="335" spans="1:144" outlineLevel="1" x14ac:dyDescent="0.2">
      <c r="A335" s="16">
        <v>144</v>
      </c>
      <c r="B335" s="16">
        <v>0</v>
      </c>
      <c r="C335" s="1">
        <v>2.1355942424855548E-3</v>
      </c>
      <c r="D335" s="1">
        <f t="shared" si="31"/>
        <v>-2.1355942424855548E-3</v>
      </c>
      <c r="E335" s="1">
        <f t="shared" si="32"/>
        <v>4.2757557514503577E-3</v>
      </c>
      <c r="F335" s="1">
        <f t="shared" si="33"/>
        <v>-6.5389263273494355E-2</v>
      </c>
      <c r="G335" s="1">
        <f t="shared" si="34"/>
        <v>-4.6261914854855236E-2</v>
      </c>
      <c r="H335" s="1">
        <v>5.1665119024211529E-3</v>
      </c>
      <c r="I335" s="1">
        <f t="shared" si="35"/>
        <v>1.1114610504338505E-5</v>
      </c>
      <c r="J335" s="1">
        <f t="shared" si="36"/>
        <v>-4.6381886297801801E-2</v>
      </c>
      <c r="AQ335" s="58"/>
      <c r="AR335" s="58"/>
      <c r="AS335" s="58"/>
      <c r="AT335" s="58"/>
      <c r="AU335" s="58"/>
      <c r="AV335" s="58"/>
      <c r="AW335" s="58"/>
      <c r="AX335" s="71"/>
      <c r="AY335" s="58"/>
      <c r="AZ335" s="58"/>
      <c r="BA335" s="58"/>
      <c r="BB335" s="58">
        <f t="shared" si="37"/>
        <v>1</v>
      </c>
      <c r="BC335" s="58">
        <f t="shared" si="38"/>
        <v>2.1355942424855548E-3</v>
      </c>
      <c r="BD335" s="58" t="e">
        <f t="shared" si="39"/>
        <v>#N/A</v>
      </c>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c r="CB335" s="58"/>
      <c r="CC335" s="58"/>
      <c r="CD335" s="58"/>
      <c r="CE335" s="58"/>
      <c r="CF335" s="58"/>
      <c r="CG335" s="58"/>
      <c r="CH335" s="58"/>
      <c r="CI335" s="58"/>
      <c r="CJ335" s="58"/>
      <c r="CK335" s="58"/>
      <c r="CL335" s="58"/>
      <c r="CM335" s="58"/>
      <c r="CN335" s="58"/>
      <c r="CO335" s="58"/>
      <c r="CP335" s="58"/>
      <c r="CQ335" s="58"/>
      <c r="CR335" s="58"/>
      <c r="CS335" s="58"/>
      <c r="CT335" s="58"/>
      <c r="CU335" s="58"/>
      <c r="CV335" s="58"/>
      <c r="CW335" s="58"/>
      <c r="CX335" s="58"/>
      <c r="CY335" s="58"/>
      <c r="CZ335" s="58"/>
      <c r="DA335" s="58"/>
      <c r="DB335" s="58"/>
      <c r="DC335" s="58"/>
      <c r="DD335" s="58"/>
      <c r="DE335" s="58"/>
      <c r="DF335" s="58"/>
      <c r="DG335" s="58"/>
      <c r="DH335" s="58"/>
      <c r="DI335" s="58"/>
      <c r="DJ335" s="58"/>
      <c r="DK335" s="58"/>
      <c r="DL335" s="58"/>
      <c r="DM335" s="58"/>
      <c r="DN335" s="58"/>
      <c r="DO335" s="58"/>
      <c r="DP335" s="58"/>
      <c r="DQ335" s="58"/>
      <c r="DR335" s="58"/>
      <c r="DS335" s="58"/>
      <c r="DT335" s="58"/>
      <c r="DU335" s="58"/>
      <c r="DV335" s="58"/>
      <c r="DW335" s="58"/>
      <c r="DX335" s="58"/>
      <c r="DY335" s="58"/>
      <c r="DZ335" s="58"/>
      <c r="EA335" s="58"/>
      <c r="EB335" s="58"/>
      <c r="EC335" s="58"/>
      <c r="ED335" s="58"/>
      <c r="EE335" s="58"/>
      <c r="EF335" s="58"/>
      <c r="EG335" s="58"/>
      <c r="EH335" s="58"/>
      <c r="EI335" s="58"/>
      <c r="EJ335" s="58"/>
      <c r="EK335" s="58"/>
      <c r="EL335" s="58"/>
      <c r="EM335" s="58"/>
      <c r="EN335" s="58"/>
    </row>
    <row r="336" spans="1:144" outlineLevel="1" x14ac:dyDescent="0.2">
      <c r="A336" s="16">
        <v>145</v>
      </c>
      <c r="B336" s="16">
        <v>0</v>
      </c>
      <c r="C336" s="1">
        <v>1.9771903368448671E-6</v>
      </c>
      <c r="D336" s="1">
        <f t="shared" si="31"/>
        <v>-1.9771903368448671E-6</v>
      </c>
      <c r="E336" s="1">
        <f t="shared" si="32"/>
        <v>3.9543845829191468E-6</v>
      </c>
      <c r="F336" s="1">
        <f t="shared" si="33"/>
        <v>-1.9885634470439072E-3</v>
      </c>
      <c r="G336" s="1">
        <f t="shared" si="34"/>
        <v>-1.406127393280646E-3</v>
      </c>
      <c r="H336" s="1">
        <v>1.453706898002188E-5</v>
      </c>
      <c r="I336" s="1">
        <f t="shared" si="35"/>
        <v>2.8743026982321514E-11</v>
      </c>
      <c r="J336" s="1">
        <f t="shared" si="36"/>
        <v>-1.4061376138775348E-3</v>
      </c>
      <c r="AQ336" s="58"/>
      <c r="AR336" s="58"/>
      <c r="AS336" s="58"/>
      <c r="AT336" s="58"/>
      <c r="AU336" s="58"/>
      <c r="AV336" s="58"/>
      <c r="AW336" s="58"/>
      <c r="AX336" s="71"/>
      <c r="AY336" s="58"/>
      <c r="AZ336" s="58"/>
      <c r="BA336" s="58"/>
      <c r="BB336" s="58">
        <f t="shared" si="37"/>
        <v>1</v>
      </c>
      <c r="BC336" s="58">
        <f t="shared" si="38"/>
        <v>1.9771903368448671E-6</v>
      </c>
      <c r="BD336" s="58" t="e">
        <f t="shared" si="39"/>
        <v>#N/A</v>
      </c>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c r="CH336" s="58"/>
      <c r="CI336" s="58"/>
      <c r="CJ336" s="58"/>
      <c r="CK336" s="58"/>
      <c r="CL336" s="58"/>
      <c r="CM336" s="58"/>
      <c r="CN336" s="58"/>
      <c r="CO336" s="58"/>
      <c r="CP336" s="58"/>
      <c r="CQ336" s="58"/>
      <c r="CR336" s="58"/>
      <c r="CS336" s="58"/>
      <c r="CT336" s="58"/>
      <c r="CU336" s="58"/>
      <c r="CV336" s="58"/>
      <c r="CW336" s="58"/>
      <c r="CX336" s="58"/>
      <c r="CY336" s="58"/>
      <c r="CZ336" s="58"/>
      <c r="DA336" s="58"/>
      <c r="DB336" s="58"/>
      <c r="DC336" s="58"/>
      <c r="DD336" s="58"/>
      <c r="DE336" s="58"/>
      <c r="DF336" s="58"/>
      <c r="DG336" s="58"/>
      <c r="DH336" s="58"/>
      <c r="DI336" s="58"/>
      <c r="DJ336" s="58"/>
      <c r="DK336" s="58"/>
      <c r="DL336" s="58"/>
      <c r="DM336" s="58"/>
      <c r="DN336" s="58"/>
      <c r="DO336" s="58"/>
      <c r="DP336" s="58"/>
      <c r="DQ336" s="58"/>
      <c r="DR336" s="58"/>
      <c r="DS336" s="58"/>
      <c r="DT336" s="58"/>
      <c r="DU336" s="58"/>
      <c r="DV336" s="58"/>
      <c r="DW336" s="58"/>
      <c r="DX336" s="58"/>
      <c r="DY336" s="58"/>
      <c r="DZ336" s="58"/>
      <c r="EA336" s="58"/>
      <c r="EB336" s="58"/>
      <c r="EC336" s="58"/>
      <c r="ED336" s="58"/>
      <c r="EE336" s="58"/>
      <c r="EF336" s="58"/>
      <c r="EG336" s="58"/>
      <c r="EH336" s="58"/>
      <c r="EI336" s="58"/>
      <c r="EJ336" s="58"/>
      <c r="EK336" s="58"/>
      <c r="EL336" s="58"/>
      <c r="EM336" s="58"/>
      <c r="EN336" s="58"/>
    </row>
    <row r="337" spans="1:144" outlineLevel="1" x14ac:dyDescent="0.2">
      <c r="A337" s="16">
        <v>146</v>
      </c>
      <c r="B337" s="16">
        <v>0</v>
      </c>
      <c r="C337" s="1">
        <v>3.2175399128142189E-3</v>
      </c>
      <c r="D337" s="1">
        <f t="shared" si="31"/>
        <v>-3.2175399128142189E-3</v>
      </c>
      <c r="E337" s="1">
        <f t="shared" si="32"/>
        <v>6.4454546489685158E-3</v>
      </c>
      <c r="F337" s="1">
        <f t="shared" si="33"/>
        <v>-8.0283588914351084E-2</v>
      </c>
      <c r="G337" s="1">
        <f t="shared" si="34"/>
        <v>-5.6814838670995391E-2</v>
      </c>
      <c r="H337" s="1">
        <v>1.0497556257120004E-2</v>
      </c>
      <c r="I337" s="1">
        <f t="shared" si="35"/>
        <v>3.4244820588441401E-5</v>
      </c>
      <c r="J337" s="1">
        <f t="shared" si="36"/>
        <v>-5.7115415728152368E-2</v>
      </c>
      <c r="AQ337" s="58"/>
      <c r="AR337" s="58"/>
      <c r="AS337" s="58"/>
      <c r="AT337" s="58"/>
      <c r="AU337" s="58"/>
      <c r="AV337" s="58"/>
      <c r="AW337" s="58"/>
      <c r="AX337" s="71"/>
      <c r="AY337" s="58"/>
      <c r="AZ337" s="58"/>
      <c r="BA337" s="58"/>
      <c r="BB337" s="58">
        <f t="shared" si="37"/>
        <v>1</v>
      </c>
      <c r="BC337" s="58">
        <f t="shared" si="38"/>
        <v>3.2175399128142189E-3</v>
      </c>
      <c r="BD337" s="58" t="e">
        <f t="shared" si="39"/>
        <v>#N/A</v>
      </c>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c r="CH337" s="58"/>
      <c r="CI337" s="58"/>
      <c r="CJ337" s="58"/>
      <c r="CK337" s="58"/>
      <c r="CL337" s="58"/>
      <c r="CM337" s="58"/>
      <c r="CN337" s="58"/>
      <c r="CO337" s="58"/>
      <c r="CP337" s="58"/>
      <c r="CQ337" s="58"/>
      <c r="CR337" s="58"/>
      <c r="CS337" s="58"/>
      <c r="CT337" s="58"/>
      <c r="CU337" s="58"/>
      <c r="CV337" s="58"/>
      <c r="CW337" s="58"/>
      <c r="CX337" s="58"/>
      <c r="CY337" s="58"/>
      <c r="CZ337" s="58"/>
      <c r="DA337" s="58"/>
      <c r="DB337" s="58"/>
      <c r="DC337" s="58"/>
      <c r="DD337" s="58"/>
      <c r="DE337" s="58"/>
      <c r="DF337" s="58"/>
      <c r="DG337" s="58"/>
      <c r="DH337" s="58"/>
      <c r="DI337" s="58"/>
      <c r="DJ337" s="58"/>
      <c r="DK337" s="58"/>
      <c r="DL337" s="58"/>
      <c r="DM337" s="58"/>
      <c r="DN337" s="58"/>
      <c r="DO337" s="58"/>
      <c r="DP337" s="58"/>
      <c r="DQ337" s="58"/>
      <c r="DR337" s="58"/>
      <c r="DS337" s="58"/>
      <c r="DT337" s="58"/>
      <c r="DU337" s="58"/>
      <c r="DV337" s="58"/>
      <c r="DW337" s="58"/>
      <c r="DX337" s="58"/>
      <c r="DY337" s="58"/>
      <c r="DZ337" s="58"/>
      <c r="EA337" s="58"/>
      <c r="EB337" s="58"/>
      <c r="EC337" s="58"/>
      <c r="ED337" s="58"/>
      <c r="EE337" s="58"/>
      <c r="EF337" s="58"/>
      <c r="EG337" s="58"/>
      <c r="EH337" s="58"/>
      <c r="EI337" s="58"/>
      <c r="EJ337" s="58"/>
      <c r="EK337" s="58"/>
      <c r="EL337" s="58"/>
      <c r="EM337" s="58"/>
      <c r="EN337" s="58"/>
    </row>
    <row r="338" spans="1:144" outlineLevel="1" x14ac:dyDescent="0.2">
      <c r="A338" s="16">
        <v>147</v>
      </c>
      <c r="B338" s="16">
        <v>0</v>
      </c>
      <c r="C338" s="1">
        <v>1.0319997291717076E-3</v>
      </c>
      <c r="D338" s="1">
        <f t="shared" si="31"/>
        <v>-1.0319997291717076E-3</v>
      </c>
      <c r="E338" s="1">
        <f t="shared" si="32"/>
        <v>2.0650652150880759E-3</v>
      </c>
      <c r="F338" s="1">
        <f t="shared" si="33"/>
        <v>-4.5442988624077925E-2</v>
      </c>
      <c r="G338" s="1">
        <f t="shared" si="34"/>
        <v>-3.2141341802296733E-2</v>
      </c>
      <c r="H338" s="1">
        <v>2.8655371848466437E-3</v>
      </c>
      <c r="I338" s="1">
        <f t="shared" si="35"/>
        <v>2.9687958105322066E-6</v>
      </c>
      <c r="J338" s="1">
        <f t="shared" si="36"/>
        <v>-3.218749211514621E-2</v>
      </c>
      <c r="AQ338" s="58"/>
      <c r="AR338" s="58"/>
      <c r="AS338" s="58"/>
      <c r="AT338" s="58"/>
      <c r="AU338" s="58"/>
      <c r="AV338" s="58"/>
      <c r="AW338" s="58"/>
      <c r="AX338" s="71"/>
      <c r="AY338" s="58"/>
      <c r="AZ338" s="58"/>
      <c r="BA338" s="58"/>
      <c r="BB338" s="58">
        <f t="shared" si="37"/>
        <v>1</v>
      </c>
      <c r="BC338" s="58">
        <f t="shared" si="38"/>
        <v>1.0319997291717076E-3</v>
      </c>
      <c r="BD338" s="58" t="e">
        <f t="shared" si="39"/>
        <v>#N/A</v>
      </c>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c r="CH338" s="58"/>
      <c r="CI338" s="58"/>
      <c r="CJ338" s="58"/>
      <c r="CK338" s="58"/>
      <c r="CL338" s="58"/>
      <c r="CM338" s="58"/>
      <c r="CN338" s="58"/>
      <c r="CO338" s="58"/>
      <c r="CP338" s="58"/>
      <c r="CQ338" s="58"/>
      <c r="CR338" s="58"/>
      <c r="CS338" s="58"/>
      <c r="CT338" s="58"/>
      <c r="CU338" s="58"/>
      <c r="CV338" s="58"/>
      <c r="CW338" s="58"/>
      <c r="CX338" s="58"/>
      <c r="CY338" s="58"/>
      <c r="CZ338" s="58"/>
      <c r="DA338" s="58"/>
      <c r="DB338" s="58"/>
      <c r="DC338" s="58"/>
      <c r="DD338" s="58"/>
      <c r="DE338" s="58"/>
      <c r="DF338" s="58"/>
      <c r="DG338" s="58"/>
      <c r="DH338" s="58"/>
      <c r="DI338" s="58"/>
      <c r="DJ338" s="58"/>
      <c r="DK338" s="58"/>
      <c r="DL338" s="58"/>
      <c r="DM338" s="58"/>
      <c r="DN338" s="58"/>
      <c r="DO338" s="58"/>
      <c r="DP338" s="58"/>
      <c r="DQ338" s="58"/>
      <c r="DR338" s="58"/>
      <c r="DS338" s="58"/>
      <c r="DT338" s="58"/>
      <c r="DU338" s="58"/>
      <c r="DV338" s="58"/>
      <c r="DW338" s="58"/>
      <c r="DX338" s="58"/>
      <c r="DY338" s="58"/>
      <c r="DZ338" s="58"/>
      <c r="EA338" s="58"/>
      <c r="EB338" s="58"/>
      <c r="EC338" s="58"/>
      <c r="ED338" s="58"/>
      <c r="EE338" s="58"/>
      <c r="EF338" s="58"/>
      <c r="EG338" s="58"/>
      <c r="EH338" s="58"/>
      <c r="EI338" s="58"/>
      <c r="EJ338" s="58"/>
      <c r="EK338" s="58"/>
      <c r="EL338" s="58"/>
      <c r="EM338" s="58"/>
      <c r="EN338" s="58"/>
    </row>
    <row r="339" spans="1:144" outlineLevel="1" x14ac:dyDescent="0.2">
      <c r="A339" s="16">
        <v>148</v>
      </c>
      <c r="B339" s="16">
        <v>0</v>
      </c>
      <c r="C339" s="1">
        <v>5.6493433490090825E-2</v>
      </c>
      <c r="D339" s="1">
        <f t="shared" si="31"/>
        <v>-5.6493433490090825E-2</v>
      </c>
      <c r="E339" s="1">
        <f t="shared" si="32"/>
        <v>0.11630390892563611</v>
      </c>
      <c r="F339" s="1">
        <f t="shared" si="33"/>
        <v>-0.34103358914575571</v>
      </c>
      <c r="G339" s="1">
        <f t="shared" si="34"/>
        <v>-0.2446958037407149</v>
      </c>
      <c r="H339" s="1">
        <v>7.7847156228194062E-2</v>
      </c>
      <c r="I339" s="1">
        <f t="shared" si="35"/>
        <v>5.0546709137977257E-3</v>
      </c>
      <c r="J339" s="1">
        <f t="shared" si="36"/>
        <v>-0.2548150452428431</v>
      </c>
      <c r="AQ339" s="58"/>
      <c r="AR339" s="58"/>
      <c r="AS339" s="58"/>
      <c r="AT339" s="58"/>
      <c r="AU339" s="58"/>
      <c r="AV339" s="58"/>
      <c r="AW339" s="58"/>
      <c r="AX339" s="71"/>
      <c r="AY339" s="58"/>
      <c r="AZ339" s="58"/>
      <c r="BA339" s="58"/>
      <c r="BB339" s="58">
        <f t="shared" si="37"/>
        <v>1</v>
      </c>
      <c r="BC339" s="58">
        <f t="shared" si="38"/>
        <v>5.6493433490090825E-2</v>
      </c>
      <c r="BD339" s="58" t="e">
        <f t="shared" si="39"/>
        <v>#N/A</v>
      </c>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c r="CH339" s="58"/>
      <c r="CI339" s="58"/>
      <c r="CJ339" s="58"/>
      <c r="CK339" s="58"/>
      <c r="CL339" s="58"/>
      <c r="CM339" s="58"/>
      <c r="CN339" s="58"/>
      <c r="CO339" s="58"/>
      <c r="CP339" s="58"/>
      <c r="CQ339" s="58"/>
      <c r="CR339" s="58"/>
      <c r="CS339" s="58"/>
      <c r="CT339" s="58"/>
      <c r="CU339" s="58"/>
      <c r="CV339" s="58"/>
      <c r="CW339" s="58"/>
      <c r="CX339" s="58"/>
      <c r="CY339" s="58"/>
      <c r="CZ339" s="58"/>
      <c r="DA339" s="58"/>
      <c r="DB339" s="58"/>
      <c r="DC339" s="58"/>
      <c r="DD339" s="58"/>
      <c r="DE339" s="58"/>
      <c r="DF339" s="58"/>
      <c r="DG339" s="58"/>
      <c r="DH339" s="58"/>
      <c r="DI339" s="58"/>
      <c r="DJ339" s="58"/>
      <c r="DK339" s="58"/>
      <c r="DL339" s="58"/>
      <c r="DM339" s="58"/>
      <c r="DN339" s="58"/>
      <c r="DO339" s="58"/>
      <c r="DP339" s="58"/>
      <c r="DQ339" s="58"/>
      <c r="DR339" s="58"/>
      <c r="DS339" s="58"/>
      <c r="DT339" s="58"/>
      <c r="DU339" s="58"/>
      <c r="DV339" s="58"/>
      <c r="DW339" s="58"/>
      <c r="DX339" s="58"/>
      <c r="DY339" s="58"/>
      <c r="DZ339" s="58"/>
      <c r="EA339" s="58"/>
      <c r="EB339" s="58"/>
      <c r="EC339" s="58"/>
      <c r="ED339" s="58"/>
      <c r="EE339" s="58"/>
      <c r="EF339" s="58"/>
      <c r="EG339" s="58"/>
      <c r="EH339" s="58"/>
      <c r="EI339" s="58"/>
      <c r="EJ339" s="58"/>
      <c r="EK339" s="58"/>
      <c r="EL339" s="58"/>
      <c r="EM339" s="58"/>
      <c r="EN339" s="58"/>
    </row>
    <row r="340" spans="1:144" outlineLevel="1" x14ac:dyDescent="0.2">
      <c r="A340" s="16">
        <v>149</v>
      </c>
      <c r="B340" s="16">
        <v>0</v>
      </c>
      <c r="C340" s="1">
        <v>3.6724609227802794E-4</v>
      </c>
      <c r="D340" s="1">
        <f t="shared" si="31"/>
        <v>-3.6724609227802794E-4</v>
      </c>
      <c r="E340" s="1">
        <f t="shared" si="32"/>
        <v>7.3462708727749292E-4</v>
      </c>
      <c r="F340" s="1">
        <f t="shared" si="33"/>
        <v>-2.710400500438068E-2</v>
      </c>
      <c r="G340" s="1">
        <f t="shared" si="34"/>
        <v>-1.91671858007086E-2</v>
      </c>
      <c r="H340" s="1">
        <v>1.5348806412614374E-3</v>
      </c>
      <c r="I340" s="1">
        <f t="shared" si="35"/>
        <v>5.6475283073437404E-7</v>
      </c>
      <c r="J340" s="1">
        <f t="shared" si="36"/>
        <v>-1.9181912426805094E-2</v>
      </c>
      <c r="AQ340" s="58"/>
      <c r="AR340" s="58"/>
      <c r="AS340" s="58"/>
      <c r="AT340" s="58"/>
      <c r="AU340" s="58"/>
      <c r="AV340" s="58"/>
      <c r="AW340" s="58"/>
      <c r="AX340" s="71"/>
      <c r="AY340" s="58"/>
      <c r="AZ340" s="58"/>
      <c r="BA340" s="58"/>
      <c r="BB340" s="58">
        <f t="shared" si="37"/>
        <v>1</v>
      </c>
      <c r="BC340" s="58">
        <f t="shared" si="38"/>
        <v>3.6724609227802794E-4</v>
      </c>
      <c r="BD340" s="58" t="e">
        <f t="shared" si="39"/>
        <v>#N/A</v>
      </c>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c r="CB340" s="58"/>
      <c r="CC340" s="58"/>
      <c r="CD340" s="58"/>
      <c r="CE340" s="58"/>
      <c r="CF340" s="58"/>
      <c r="CG340" s="58"/>
      <c r="CH340" s="58"/>
      <c r="CI340" s="58"/>
      <c r="CJ340" s="58"/>
      <c r="CK340" s="58"/>
      <c r="CL340" s="58"/>
      <c r="CM340" s="58"/>
      <c r="CN340" s="58"/>
      <c r="CO340" s="58"/>
      <c r="CP340" s="58"/>
      <c r="CQ340" s="58"/>
      <c r="CR340" s="58"/>
      <c r="CS340" s="58"/>
      <c r="CT340" s="58"/>
      <c r="CU340" s="58"/>
      <c r="CV340" s="58"/>
      <c r="CW340" s="58"/>
      <c r="CX340" s="58"/>
      <c r="CY340" s="58"/>
      <c r="CZ340" s="58"/>
      <c r="DA340" s="58"/>
      <c r="DB340" s="58"/>
      <c r="DC340" s="58"/>
      <c r="DD340" s="58"/>
      <c r="DE340" s="58"/>
      <c r="DF340" s="58"/>
      <c r="DG340" s="58"/>
      <c r="DH340" s="58"/>
      <c r="DI340" s="58"/>
      <c r="DJ340" s="58"/>
      <c r="DK340" s="58"/>
      <c r="DL340" s="58"/>
      <c r="DM340" s="58"/>
      <c r="DN340" s="58"/>
      <c r="DO340" s="58"/>
      <c r="DP340" s="58"/>
      <c r="DQ340" s="58"/>
      <c r="DR340" s="58"/>
      <c r="DS340" s="58"/>
      <c r="DT340" s="58"/>
      <c r="DU340" s="58"/>
      <c r="DV340" s="58"/>
      <c r="DW340" s="58"/>
      <c r="DX340" s="58"/>
      <c r="DY340" s="58"/>
      <c r="DZ340" s="58"/>
      <c r="EA340" s="58"/>
      <c r="EB340" s="58"/>
      <c r="EC340" s="58"/>
      <c r="ED340" s="58"/>
      <c r="EE340" s="58"/>
      <c r="EF340" s="58"/>
      <c r="EG340" s="58"/>
      <c r="EH340" s="58"/>
      <c r="EI340" s="58"/>
      <c r="EJ340" s="58"/>
      <c r="EK340" s="58"/>
      <c r="EL340" s="58"/>
      <c r="EM340" s="58"/>
      <c r="EN340" s="58"/>
    </row>
    <row r="341" spans="1:144" outlineLevel="1" x14ac:dyDescent="0.2">
      <c r="A341" s="16">
        <v>150</v>
      </c>
      <c r="B341" s="16">
        <v>0</v>
      </c>
      <c r="C341" s="1">
        <v>1.6960169788749591E-4</v>
      </c>
      <c r="D341" s="1">
        <f t="shared" si="31"/>
        <v>-1.6960169788749591E-4</v>
      </c>
      <c r="E341" s="1">
        <f t="shared" si="32"/>
        <v>3.3923216376357146E-4</v>
      </c>
      <c r="F341" s="1">
        <f t="shared" si="33"/>
        <v>-1.8418256262838006E-2</v>
      </c>
      <c r="G341" s="1">
        <f t="shared" si="34"/>
        <v>-1.3024226176736866E-2</v>
      </c>
      <c r="H341" s="1">
        <v>6.4688325200691285E-4</v>
      </c>
      <c r="I341" s="1">
        <f t="shared" si="35"/>
        <v>1.0980213762152472E-7</v>
      </c>
      <c r="J341" s="1">
        <f t="shared" si="36"/>
        <v>-1.3028440798515352E-2</v>
      </c>
      <c r="AQ341" s="58"/>
      <c r="AR341" s="58"/>
      <c r="AS341" s="58"/>
      <c r="AT341" s="58"/>
      <c r="AU341" s="58"/>
      <c r="AV341" s="58"/>
      <c r="AW341" s="58"/>
      <c r="AX341" s="71"/>
      <c r="AY341" s="58"/>
      <c r="AZ341" s="58"/>
      <c r="BA341" s="58"/>
      <c r="BB341" s="58">
        <f t="shared" si="37"/>
        <v>1</v>
      </c>
      <c r="BC341" s="58">
        <f t="shared" si="38"/>
        <v>1.6960169788749591E-4</v>
      </c>
      <c r="BD341" s="58" t="e">
        <f t="shared" si="39"/>
        <v>#N/A</v>
      </c>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c r="CB341" s="58"/>
      <c r="CC341" s="58"/>
      <c r="CD341" s="58"/>
      <c r="CE341" s="58"/>
      <c r="CF341" s="58"/>
      <c r="CG341" s="58"/>
      <c r="CH341" s="58"/>
      <c r="CI341" s="58"/>
      <c r="CJ341" s="58"/>
      <c r="CK341" s="58"/>
      <c r="CL341" s="58"/>
      <c r="CM341" s="58"/>
      <c r="CN341" s="58"/>
      <c r="CO341" s="58"/>
      <c r="CP341" s="58"/>
      <c r="CQ341" s="58"/>
      <c r="CR341" s="58"/>
      <c r="CS341" s="58"/>
      <c r="CT341" s="58"/>
      <c r="CU341" s="58"/>
      <c r="CV341" s="58"/>
      <c r="CW341" s="58"/>
      <c r="CX341" s="58"/>
      <c r="CY341" s="58"/>
      <c r="CZ341" s="58"/>
      <c r="DA341" s="58"/>
      <c r="DB341" s="58"/>
      <c r="DC341" s="58"/>
      <c r="DD341" s="58"/>
      <c r="DE341" s="58"/>
      <c r="DF341" s="58"/>
      <c r="DG341" s="58"/>
      <c r="DH341" s="58"/>
      <c r="DI341" s="58"/>
      <c r="DJ341" s="58"/>
      <c r="DK341" s="58"/>
      <c r="DL341" s="58"/>
      <c r="DM341" s="58"/>
      <c r="DN341" s="58"/>
      <c r="DO341" s="58"/>
      <c r="DP341" s="58"/>
      <c r="DQ341" s="58"/>
      <c r="DR341" s="58"/>
      <c r="DS341" s="58"/>
      <c r="DT341" s="58"/>
      <c r="DU341" s="58"/>
      <c r="DV341" s="58"/>
      <c r="DW341" s="58"/>
      <c r="DX341" s="58"/>
      <c r="DY341" s="58"/>
      <c r="DZ341" s="58"/>
      <c r="EA341" s="58"/>
      <c r="EB341" s="58"/>
      <c r="EC341" s="58"/>
      <c r="ED341" s="58"/>
      <c r="EE341" s="58"/>
      <c r="EF341" s="58"/>
      <c r="EG341" s="58"/>
      <c r="EH341" s="58"/>
      <c r="EI341" s="58"/>
      <c r="EJ341" s="58"/>
      <c r="EK341" s="58"/>
      <c r="EL341" s="58"/>
      <c r="EM341" s="58"/>
      <c r="EN341" s="58"/>
    </row>
    <row r="342" spans="1:144" outlineLevel="1" x14ac:dyDescent="0.2">
      <c r="A342" s="16">
        <v>151</v>
      </c>
      <c r="B342" s="16">
        <v>0</v>
      </c>
      <c r="C342" s="1">
        <v>4.1773978754317931E-7</v>
      </c>
      <c r="D342" s="1">
        <f t="shared" si="31"/>
        <v>-4.1773978754317931E-7</v>
      </c>
      <c r="E342" s="1">
        <f t="shared" si="32"/>
        <v>8.354797494041263E-7</v>
      </c>
      <c r="F342" s="1">
        <f t="shared" si="33"/>
        <v>-9.1404581362430968E-4</v>
      </c>
      <c r="G342" s="1">
        <f t="shared" si="34"/>
        <v>-6.4632806070120637E-4</v>
      </c>
      <c r="H342" s="1">
        <v>3.8769887310243532E-6</v>
      </c>
      <c r="I342" s="1">
        <f t="shared" si="35"/>
        <v>1.6195794044566471E-12</v>
      </c>
      <c r="J342" s="1">
        <f t="shared" si="36"/>
        <v>-6.4632931360815351E-4</v>
      </c>
      <c r="AQ342" s="58"/>
      <c r="AR342" s="58"/>
      <c r="AS342" s="58"/>
      <c r="AT342" s="58"/>
      <c r="AU342" s="58"/>
      <c r="AV342" s="58"/>
      <c r="AW342" s="58"/>
      <c r="AX342" s="71"/>
      <c r="AY342" s="58"/>
      <c r="AZ342" s="58"/>
      <c r="BA342" s="58"/>
      <c r="BB342" s="58">
        <f t="shared" si="37"/>
        <v>1</v>
      </c>
      <c r="BC342" s="58">
        <f t="shared" si="38"/>
        <v>4.1773978754317931E-7</v>
      </c>
      <c r="BD342" s="58" t="e">
        <f t="shared" si="39"/>
        <v>#N/A</v>
      </c>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c r="CB342" s="58"/>
      <c r="CC342" s="58"/>
      <c r="CD342" s="58"/>
      <c r="CE342" s="58"/>
      <c r="CF342" s="58"/>
      <c r="CG342" s="58"/>
      <c r="CH342" s="58"/>
      <c r="CI342" s="58"/>
      <c r="CJ342" s="58"/>
      <c r="CK342" s="58"/>
      <c r="CL342" s="58"/>
      <c r="CM342" s="58"/>
      <c r="CN342" s="58"/>
      <c r="CO342" s="58"/>
      <c r="CP342" s="58"/>
      <c r="CQ342" s="58"/>
      <c r="CR342" s="58"/>
      <c r="CS342" s="58"/>
      <c r="CT342" s="58"/>
      <c r="CU342" s="58"/>
      <c r="CV342" s="58"/>
      <c r="CW342" s="58"/>
      <c r="CX342" s="58"/>
      <c r="CY342" s="58"/>
      <c r="CZ342" s="58"/>
      <c r="DA342" s="58"/>
      <c r="DB342" s="58"/>
      <c r="DC342" s="58"/>
      <c r="DD342" s="58"/>
      <c r="DE342" s="58"/>
      <c r="DF342" s="58"/>
      <c r="DG342" s="58"/>
      <c r="DH342" s="58"/>
      <c r="DI342" s="58"/>
      <c r="DJ342" s="58"/>
      <c r="DK342" s="58"/>
      <c r="DL342" s="58"/>
      <c r="DM342" s="58"/>
      <c r="DN342" s="58"/>
      <c r="DO342" s="58"/>
      <c r="DP342" s="58"/>
      <c r="DQ342" s="58"/>
      <c r="DR342" s="58"/>
      <c r="DS342" s="58"/>
      <c r="DT342" s="58"/>
      <c r="DU342" s="58"/>
      <c r="DV342" s="58"/>
      <c r="DW342" s="58"/>
      <c r="DX342" s="58"/>
      <c r="DY342" s="58"/>
      <c r="DZ342" s="58"/>
      <c r="EA342" s="58"/>
      <c r="EB342" s="58"/>
      <c r="EC342" s="58"/>
      <c r="ED342" s="58"/>
      <c r="EE342" s="58"/>
      <c r="EF342" s="58"/>
      <c r="EG342" s="58"/>
      <c r="EH342" s="58"/>
      <c r="EI342" s="58"/>
      <c r="EJ342" s="58"/>
      <c r="EK342" s="58"/>
      <c r="EL342" s="58"/>
      <c r="EM342" s="58"/>
      <c r="EN342" s="58"/>
    </row>
    <row r="343" spans="1:144" outlineLevel="1" x14ac:dyDescent="0.2">
      <c r="A343" s="16">
        <v>152</v>
      </c>
      <c r="B343" s="16">
        <v>0</v>
      </c>
      <c r="C343" s="1">
        <v>1.7860647324279803E-5</v>
      </c>
      <c r="D343" s="1">
        <f t="shared" si="31"/>
        <v>-1.7860647324279803E-5</v>
      </c>
      <c r="E343" s="1">
        <f t="shared" si="32"/>
        <v>3.572161365489161E-5</v>
      </c>
      <c r="F343" s="1">
        <f t="shared" si="33"/>
        <v>-5.9767561147240737E-3</v>
      </c>
      <c r="G343" s="1">
        <f t="shared" si="34"/>
        <v>-4.2262236491577608E-3</v>
      </c>
      <c r="H343" s="1">
        <v>9.9107156487846266E-5</v>
      </c>
      <c r="I343" s="1">
        <f t="shared" si="35"/>
        <v>1.7703250372395863E-9</v>
      </c>
      <c r="J343" s="1">
        <f t="shared" si="36"/>
        <v>-4.226433089229922E-3</v>
      </c>
      <c r="AQ343" s="58"/>
      <c r="AR343" s="58"/>
      <c r="AS343" s="58"/>
      <c r="AT343" s="58"/>
      <c r="AU343" s="58"/>
      <c r="AV343" s="58"/>
      <c r="AW343" s="58"/>
      <c r="AX343" s="71"/>
      <c r="AY343" s="58"/>
      <c r="AZ343" s="58"/>
      <c r="BA343" s="58"/>
      <c r="BB343" s="58">
        <f t="shared" si="37"/>
        <v>1</v>
      </c>
      <c r="BC343" s="58">
        <f t="shared" si="38"/>
        <v>1.7860647324279803E-5</v>
      </c>
      <c r="BD343" s="58" t="e">
        <f t="shared" si="39"/>
        <v>#N/A</v>
      </c>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c r="CB343" s="58"/>
      <c r="CC343" s="58"/>
      <c r="CD343" s="58"/>
      <c r="CE343" s="58"/>
      <c r="CF343" s="58"/>
      <c r="CG343" s="58"/>
      <c r="CH343" s="58"/>
      <c r="CI343" s="58"/>
      <c r="CJ343" s="58"/>
      <c r="CK343" s="58"/>
      <c r="CL343" s="58"/>
      <c r="CM343" s="58"/>
      <c r="CN343" s="58"/>
      <c r="CO343" s="58"/>
      <c r="CP343" s="58"/>
      <c r="CQ343" s="58"/>
      <c r="CR343" s="58"/>
      <c r="CS343" s="58"/>
      <c r="CT343" s="58"/>
      <c r="CU343" s="58"/>
      <c r="CV343" s="58"/>
      <c r="CW343" s="58"/>
      <c r="CX343" s="58"/>
      <c r="CY343" s="58"/>
      <c r="CZ343" s="58"/>
      <c r="DA343" s="58"/>
      <c r="DB343" s="58"/>
      <c r="DC343" s="58"/>
      <c r="DD343" s="58"/>
      <c r="DE343" s="58"/>
      <c r="DF343" s="58"/>
      <c r="DG343" s="58"/>
      <c r="DH343" s="58"/>
      <c r="DI343" s="58"/>
      <c r="DJ343" s="58"/>
      <c r="DK343" s="58"/>
      <c r="DL343" s="58"/>
      <c r="DM343" s="58"/>
      <c r="DN343" s="58"/>
      <c r="DO343" s="58"/>
      <c r="DP343" s="58"/>
      <c r="DQ343" s="58"/>
      <c r="DR343" s="58"/>
      <c r="DS343" s="58"/>
      <c r="DT343" s="58"/>
      <c r="DU343" s="58"/>
      <c r="DV343" s="58"/>
      <c r="DW343" s="58"/>
      <c r="DX343" s="58"/>
      <c r="DY343" s="58"/>
      <c r="DZ343" s="58"/>
      <c r="EA343" s="58"/>
      <c r="EB343" s="58"/>
      <c r="EC343" s="58"/>
      <c r="ED343" s="58"/>
      <c r="EE343" s="58"/>
      <c r="EF343" s="58"/>
      <c r="EG343" s="58"/>
      <c r="EH343" s="58"/>
      <c r="EI343" s="58"/>
      <c r="EJ343" s="58"/>
      <c r="EK343" s="58"/>
      <c r="EL343" s="58"/>
      <c r="EM343" s="58"/>
      <c r="EN343" s="58"/>
    </row>
    <row r="344" spans="1:144" outlineLevel="1" x14ac:dyDescent="0.2">
      <c r="A344" s="16">
        <v>153</v>
      </c>
      <c r="B344" s="16">
        <v>0</v>
      </c>
      <c r="C344" s="1">
        <v>1.8448832864394935E-3</v>
      </c>
      <c r="D344" s="1">
        <f t="shared" si="31"/>
        <v>-1.8448832864394935E-3</v>
      </c>
      <c r="E344" s="1">
        <f t="shared" si="32"/>
        <v>3.6931743591763835E-3</v>
      </c>
      <c r="F344" s="1">
        <f t="shared" si="33"/>
        <v>-6.077149298130155E-2</v>
      </c>
      <c r="G344" s="1">
        <f t="shared" si="34"/>
        <v>-4.2991780279726215E-2</v>
      </c>
      <c r="H344" s="1">
        <v>7.5479690349625718E-3</v>
      </c>
      <c r="I344" s="1">
        <f t="shared" si="35"/>
        <v>1.4056961134289743E-5</v>
      </c>
      <c r="J344" s="1">
        <f t="shared" si="36"/>
        <v>-4.3154954903864118E-2</v>
      </c>
      <c r="AQ344" s="58"/>
      <c r="AR344" s="58"/>
      <c r="AS344" s="58"/>
      <c r="AT344" s="58"/>
      <c r="AU344" s="58"/>
      <c r="AV344" s="58"/>
      <c r="AW344" s="58"/>
      <c r="AX344" s="71"/>
      <c r="AY344" s="58"/>
      <c r="AZ344" s="58"/>
      <c r="BA344" s="58"/>
      <c r="BB344" s="58">
        <f t="shared" si="37"/>
        <v>1</v>
      </c>
      <c r="BC344" s="58">
        <f t="shared" si="38"/>
        <v>1.8448832864394935E-3</v>
      </c>
      <c r="BD344" s="58" t="e">
        <f t="shared" si="39"/>
        <v>#N/A</v>
      </c>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c r="CH344" s="58"/>
      <c r="CI344" s="58"/>
      <c r="CJ344" s="58"/>
      <c r="CK344" s="58"/>
      <c r="CL344" s="58"/>
      <c r="CM344" s="58"/>
      <c r="CN344" s="58"/>
      <c r="CO344" s="58"/>
      <c r="CP344" s="58"/>
      <c r="CQ344" s="58"/>
      <c r="CR344" s="58"/>
      <c r="CS344" s="58"/>
      <c r="CT344" s="58"/>
      <c r="CU344" s="58"/>
      <c r="CV344" s="58"/>
      <c r="CW344" s="58"/>
      <c r="CX344" s="58"/>
      <c r="CY344" s="58"/>
      <c r="CZ344" s="58"/>
      <c r="DA344" s="58"/>
      <c r="DB344" s="58"/>
      <c r="DC344" s="58"/>
      <c r="DD344" s="58"/>
      <c r="DE344" s="58"/>
      <c r="DF344" s="58"/>
      <c r="DG344" s="58"/>
      <c r="DH344" s="58"/>
      <c r="DI344" s="58"/>
      <c r="DJ344" s="58"/>
      <c r="DK344" s="58"/>
      <c r="DL344" s="58"/>
      <c r="DM344" s="58"/>
      <c r="DN344" s="58"/>
      <c r="DO344" s="58"/>
      <c r="DP344" s="58"/>
      <c r="DQ344" s="58"/>
      <c r="DR344" s="58"/>
      <c r="DS344" s="58"/>
      <c r="DT344" s="58"/>
      <c r="DU344" s="58"/>
      <c r="DV344" s="58"/>
      <c r="DW344" s="58"/>
      <c r="DX344" s="58"/>
      <c r="DY344" s="58"/>
      <c r="DZ344" s="58"/>
      <c r="EA344" s="58"/>
      <c r="EB344" s="58"/>
      <c r="EC344" s="58"/>
      <c r="ED344" s="58"/>
      <c r="EE344" s="58"/>
      <c r="EF344" s="58"/>
      <c r="EG344" s="58"/>
      <c r="EH344" s="58"/>
      <c r="EI344" s="58"/>
      <c r="EJ344" s="58"/>
      <c r="EK344" s="58"/>
      <c r="EL344" s="58"/>
      <c r="EM344" s="58"/>
      <c r="EN344" s="58"/>
    </row>
    <row r="345" spans="1:144" outlineLevel="1" x14ac:dyDescent="0.2">
      <c r="A345" s="16">
        <v>154</v>
      </c>
      <c r="B345" s="16">
        <v>0</v>
      </c>
      <c r="C345" s="1">
        <v>4.0839386761947548E-5</v>
      </c>
      <c r="D345" s="1">
        <f t="shared" si="31"/>
        <v>-4.0839386761947548E-5</v>
      </c>
      <c r="E345" s="1">
        <f t="shared" si="32"/>
        <v>8.1680441424649889E-5</v>
      </c>
      <c r="F345" s="1">
        <f t="shared" si="33"/>
        <v>-9.0377232434197662E-3</v>
      </c>
      <c r="G345" s="1">
        <f t="shared" si="34"/>
        <v>-6.390700641211073E-3</v>
      </c>
      <c r="H345" s="1">
        <v>2.3012684330692357E-4</v>
      </c>
      <c r="I345" s="1">
        <f t="shared" si="35"/>
        <v>9.4007863654078302E-9</v>
      </c>
      <c r="J345" s="1">
        <f t="shared" si="36"/>
        <v>-6.3914361040333517E-3</v>
      </c>
      <c r="AQ345" s="58"/>
      <c r="AR345" s="58"/>
      <c r="AS345" s="58"/>
      <c r="AT345" s="58"/>
      <c r="AU345" s="58"/>
      <c r="AV345" s="58"/>
      <c r="AW345" s="58"/>
      <c r="AX345" s="71"/>
      <c r="AY345" s="58"/>
      <c r="AZ345" s="58"/>
      <c r="BA345" s="58"/>
      <c r="BB345" s="58">
        <f t="shared" si="37"/>
        <v>1</v>
      </c>
      <c r="BC345" s="58">
        <f t="shared" si="38"/>
        <v>4.0839386761947548E-5</v>
      </c>
      <c r="BD345" s="58" t="e">
        <f t="shared" si="39"/>
        <v>#N/A</v>
      </c>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c r="CH345" s="58"/>
      <c r="CI345" s="58"/>
      <c r="CJ345" s="58"/>
      <c r="CK345" s="58"/>
      <c r="CL345" s="58"/>
      <c r="CM345" s="58"/>
      <c r="CN345" s="58"/>
      <c r="CO345" s="58"/>
      <c r="CP345" s="58"/>
      <c r="CQ345" s="58"/>
      <c r="CR345" s="58"/>
      <c r="CS345" s="58"/>
      <c r="CT345" s="58"/>
      <c r="CU345" s="58"/>
      <c r="CV345" s="58"/>
      <c r="CW345" s="58"/>
      <c r="CX345" s="58"/>
      <c r="CY345" s="58"/>
      <c r="CZ345" s="58"/>
      <c r="DA345" s="58"/>
      <c r="DB345" s="58"/>
      <c r="DC345" s="58"/>
      <c r="DD345" s="58"/>
      <c r="DE345" s="58"/>
      <c r="DF345" s="58"/>
      <c r="DG345" s="58"/>
      <c r="DH345" s="58"/>
      <c r="DI345" s="58"/>
      <c r="DJ345" s="58"/>
      <c r="DK345" s="58"/>
      <c r="DL345" s="58"/>
      <c r="DM345" s="58"/>
      <c r="DN345" s="58"/>
      <c r="DO345" s="58"/>
      <c r="DP345" s="58"/>
      <c r="DQ345" s="58"/>
      <c r="DR345" s="58"/>
      <c r="DS345" s="58"/>
      <c r="DT345" s="58"/>
      <c r="DU345" s="58"/>
      <c r="DV345" s="58"/>
      <c r="DW345" s="58"/>
      <c r="DX345" s="58"/>
      <c r="DY345" s="58"/>
      <c r="DZ345" s="58"/>
      <c r="EA345" s="58"/>
      <c r="EB345" s="58"/>
      <c r="EC345" s="58"/>
      <c r="ED345" s="58"/>
      <c r="EE345" s="58"/>
      <c r="EF345" s="58"/>
      <c r="EG345" s="58"/>
      <c r="EH345" s="58"/>
      <c r="EI345" s="58"/>
      <c r="EJ345" s="58"/>
      <c r="EK345" s="58"/>
      <c r="EL345" s="58"/>
      <c r="EM345" s="58"/>
      <c r="EN345" s="58"/>
    </row>
    <row r="346" spans="1:144" outlineLevel="1" x14ac:dyDescent="0.2">
      <c r="A346" s="16">
        <v>155</v>
      </c>
      <c r="B346" s="16">
        <v>0</v>
      </c>
      <c r="C346" s="1">
        <v>1.3555699111549066E-2</v>
      </c>
      <c r="D346" s="1">
        <f t="shared" si="31"/>
        <v>-1.3555699111549066E-2</v>
      </c>
      <c r="E346" s="1">
        <f t="shared" si="32"/>
        <v>2.7296832906205073E-2</v>
      </c>
      <c r="F346" s="1">
        <f t="shared" si="33"/>
        <v>-0.1652175320787872</v>
      </c>
      <c r="G346" s="1">
        <f t="shared" si="34"/>
        <v>-0.11722619705043862</v>
      </c>
      <c r="H346" s="1">
        <v>2.3381924109622938E-2</v>
      </c>
      <c r="I346" s="1">
        <f t="shared" si="35"/>
        <v>3.2900677472391074E-4</v>
      </c>
      <c r="J346" s="1">
        <f t="shared" si="36"/>
        <v>-0.11862119561710788</v>
      </c>
      <c r="AQ346" s="58"/>
      <c r="AR346" s="58"/>
      <c r="AS346" s="58"/>
      <c r="AT346" s="58"/>
      <c r="AU346" s="58"/>
      <c r="AV346" s="58"/>
      <c r="AW346" s="58"/>
      <c r="AX346" s="71"/>
      <c r="AY346" s="58"/>
      <c r="AZ346" s="58"/>
      <c r="BA346" s="58"/>
      <c r="BB346" s="58">
        <f t="shared" si="37"/>
        <v>1</v>
      </c>
      <c r="BC346" s="58">
        <f t="shared" si="38"/>
        <v>1.3555699111549066E-2</v>
      </c>
      <c r="BD346" s="58" t="e">
        <f t="shared" si="39"/>
        <v>#N/A</v>
      </c>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c r="CH346" s="58"/>
      <c r="CI346" s="58"/>
      <c r="CJ346" s="58"/>
      <c r="CK346" s="58"/>
      <c r="CL346" s="58"/>
      <c r="CM346" s="58"/>
      <c r="CN346" s="58"/>
      <c r="CO346" s="58"/>
      <c r="CP346" s="58"/>
      <c r="CQ346" s="58"/>
      <c r="CR346" s="58"/>
      <c r="CS346" s="58"/>
      <c r="CT346" s="58"/>
      <c r="CU346" s="58"/>
      <c r="CV346" s="58"/>
      <c r="CW346" s="58"/>
      <c r="CX346" s="58"/>
      <c r="CY346" s="58"/>
      <c r="CZ346" s="58"/>
      <c r="DA346" s="58"/>
      <c r="DB346" s="58"/>
      <c r="DC346" s="58"/>
      <c r="DD346" s="58"/>
      <c r="DE346" s="58"/>
      <c r="DF346" s="58"/>
      <c r="DG346" s="58"/>
      <c r="DH346" s="58"/>
      <c r="DI346" s="58"/>
      <c r="DJ346" s="58"/>
      <c r="DK346" s="58"/>
      <c r="DL346" s="58"/>
      <c r="DM346" s="58"/>
      <c r="DN346" s="58"/>
      <c r="DO346" s="58"/>
      <c r="DP346" s="58"/>
      <c r="DQ346" s="58"/>
      <c r="DR346" s="58"/>
      <c r="DS346" s="58"/>
      <c r="DT346" s="58"/>
      <c r="DU346" s="58"/>
      <c r="DV346" s="58"/>
      <c r="DW346" s="58"/>
      <c r="DX346" s="58"/>
      <c r="DY346" s="58"/>
      <c r="DZ346" s="58"/>
      <c r="EA346" s="58"/>
      <c r="EB346" s="58"/>
      <c r="EC346" s="58"/>
      <c r="ED346" s="58"/>
      <c r="EE346" s="58"/>
      <c r="EF346" s="58"/>
      <c r="EG346" s="58"/>
      <c r="EH346" s="58"/>
      <c r="EI346" s="58"/>
      <c r="EJ346" s="58"/>
      <c r="EK346" s="58"/>
      <c r="EL346" s="58"/>
      <c r="EM346" s="58"/>
      <c r="EN346" s="58"/>
    </row>
    <row r="347" spans="1:144" outlineLevel="1" x14ac:dyDescent="0.2">
      <c r="A347" s="16">
        <v>156</v>
      </c>
      <c r="B347" s="16">
        <v>0</v>
      </c>
      <c r="C347" s="1">
        <v>0.26828503988886931</v>
      </c>
      <c r="D347" s="1">
        <f t="shared" si="31"/>
        <v>-0.26828503988886931</v>
      </c>
      <c r="E347" s="1">
        <f t="shared" si="32"/>
        <v>0.62472847922298846</v>
      </c>
      <c r="F347" s="1">
        <f t="shared" si="33"/>
        <v>-0.79039767156981711</v>
      </c>
      <c r="G347" s="1">
        <f t="shared" si="34"/>
        <v>-0.60551828322464663</v>
      </c>
      <c r="H347" s="1">
        <v>0.21357777863742217</v>
      </c>
      <c r="I347" s="1">
        <f t="shared" si="35"/>
        <v>9.957603071591728E-2</v>
      </c>
      <c r="J347" s="1">
        <f t="shared" si="36"/>
        <v>-0.68280921349615709</v>
      </c>
      <c r="AQ347" s="58"/>
      <c r="AR347" s="58"/>
      <c r="AS347" s="58"/>
      <c r="AT347" s="58"/>
      <c r="AU347" s="58"/>
      <c r="AV347" s="58"/>
      <c r="AW347" s="58"/>
      <c r="AX347" s="71"/>
      <c r="AY347" s="58"/>
      <c r="AZ347" s="58"/>
      <c r="BA347" s="58"/>
      <c r="BB347" s="58">
        <f t="shared" si="37"/>
        <v>1</v>
      </c>
      <c r="BC347" s="58">
        <f t="shared" si="38"/>
        <v>0.26828503988886931</v>
      </c>
      <c r="BD347" s="58" t="e">
        <f t="shared" si="39"/>
        <v>#N/A</v>
      </c>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c r="CB347" s="58"/>
      <c r="CC347" s="58"/>
      <c r="CD347" s="58"/>
      <c r="CE347" s="58"/>
      <c r="CF347" s="58"/>
      <c r="CG347" s="58"/>
      <c r="CH347" s="58"/>
      <c r="CI347" s="58"/>
      <c r="CJ347" s="58"/>
      <c r="CK347" s="58"/>
      <c r="CL347" s="58"/>
      <c r="CM347" s="58"/>
      <c r="CN347" s="58"/>
      <c r="CO347" s="58"/>
      <c r="CP347" s="58"/>
      <c r="CQ347" s="58"/>
      <c r="CR347" s="58"/>
      <c r="CS347" s="58"/>
      <c r="CT347" s="58"/>
      <c r="CU347" s="58"/>
      <c r="CV347" s="58"/>
      <c r="CW347" s="58"/>
      <c r="CX347" s="58"/>
      <c r="CY347" s="58"/>
      <c r="CZ347" s="58"/>
      <c r="DA347" s="58"/>
      <c r="DB347" s="58"/>
      <c r="DC347" s="58"/>
      <c r="DD347" s="58"/>
      <c r="DE347" s="58"/>
      <c r="DF347" s="58"/>
      <c r="DG347" s="58"/>
      <c r="DH347" s="58"/>
      <c r="DI347" s="58"/>
      <c r="DJ347" s="58"/>
      <c r="DK347" s="58"/>
      <c r="DL347" s="58"/>
      <c r="DM347" s="58"/>
      <c r="DN347" s="58"/>
      <c r="DO347" s="58"/>
      <c r="DP347" s="58"/>
      <c r="DQ347" s="58"/>
      <c r="DR347" s="58"/>
      <c r="DS347" s="58"/>
      <c r="DT347" s="58"/>
      <c r="DU347" s="58"/>
      <c r="DV347" s="58"/>
      <c r="DW347" s="58"/>
      <c r="DX347" s="58"/>
      <c r="DY347" s="58"/>
      <c r="DZ347" s="58"/>
      <c r="EA347" s="58"/>
      <c r="EB347" s="58"/>
      <c r="EC347" s="58"/>
      <c r="ED347" s="58"/>
      <c r="EE347" s="58"/>
      <c r="EF347" s="58"/>
      <c r="EG347" s="58"/>
      <c r="EH347" s="58"/>
      <c r="EI347" s="58"/>
      <c r="EJ347" s="58"/>
      <c r="EK347" s="58"/>
      <c r="EL347" s="58"/>
      <c r="EM347" s="58"/>
      <c r="EN347" s="58"/>
    </row>
    <row r="348" spans="1:144" outlineLevel="1" x14ac:dyDescent="0.2">
      <c r="A348" s="16">
        <v>157</v>
      </c>
      <c r="B348" s="16">
        <v>0</v>
      </c>
      <c r="C348" s="1">
        <v>1.251715101802201E-7</v>
      </c>
      <c r="D348" s="1">
        <f t="shared" si="31"/>
        <v>-1.251715101802201E-7</v>
      </c>
      <c r="E348" s="1">
        <f t="shared" si="32"/>
        <v>2.5034303595417213E-7</v>
      </c>
      <c r="F348" s="1">
        <f t="shared" si="33"/>
        <v>-5.0034291836116975E-4</v>
      </c>
      <c r="G348" s="1">
        <f t="shared" si="34"/>
        <v>-3.5379588161555672E-4</v>
      </c>
      <c r="H348" s="1">
        <v>1.3844581135689821E-6</v>
      </c>
      <c r="I348" s="1">
        <f t="shared" si="35"/>
        <v>1.7329497446788528E-13</v>
      </c>
      <c r="J348" s="1">
        <f t="shared" si="36"/>
        <v>-3.5379612652360049E-4</v>
      </c>
      <c r="AQ348" s="58"/>
      <c r="AR348" s="58"/>
      <c r="AS348" s="58"/>
      <c r="AT348" s="58"/>
      <c r="AU348" s="58"/>
      <c r="AV348" s="58"/>
      <c r="AW348" s="58"/>
      <c r="AX348" s="71"/>
      <c r="AY348" s="58"/>
      <c r="AZ348" s="58"/>
      <c r="BA348" s="58"/>
      <c r="BB348" s="58">
        <f t="shared" si="37"/>
        <v>1</v>
      </c>
      <c r="BC348" s="58">
        <f t="shared" si="38"/>
        <v>1.251715101802201E-7</v>
      </c>
      <c r="BD348" s="58" t="e">
        <f t="shared" si="39"/>
        <v>#N/A</v>
      </c>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c r="CB348" s="58"/>
      <c r="CC348" s="58"/>
      <c r="CD348" s="58"/>
      <c r="CE348" s="58"/>
      <c r="CF348" s="58"/>
      <c r="CG348" s="58"/>
      <c r="CH348" s="58"/>
      <c r="CI348" s="58"/>
      <c r="CJ348" s="58"/>
      <c r="CK348" s="58"/>
      <c r="CL348" s="58"/>
      <c r="CM348" s="58"/>
      <c r="CN348" s="58"/>
      <c r="CO348" s="58"/>
      <c r="CP348" s="58"/>
      <c r="CQ348" s="58"/>
      <c r="CR348" s="58"/>
      <c r="CS348" s="58"/>
      <c r="CT348" s="58"/>
      <c r="CU348" s="58"/>
      <c r="CV348" s="58"/>
      <c r="CW348" s="58"/>
      <c r="CX348" s="58"/>
      <c r="CY348" s="58"/>
      <c r="CZ348" s="58"/>
      <c r="DA348" s="58"/>
      <c r="DB348" s="58"/>
      <c r="DC348" s="58"/>
      <c r="DD348" s="58"/>
      <c r="DE348" s="58"/>
      <c r="DF348" s="58"/>
      <c r="DG348" s="58"/>
      <c r="DH348" s="58"/>
      <c r="DI348" s="58"/>
      <c r="DJ348" s="58"/>
      <c r="DK348" s="58"/>
      <c r="DL348" s="58"/>
      <c r="DM348" s="58"/>
      <c r="DN348" s="58"/>
      <c r="DO348" s="58"/>
      <c r="DP348" s="58"/>
      <c r="DQ348" s="58"/>
      <c r="DR348" s="58"/>
      <c r="DS348" s="58"/>
      <c r="DT348" s="58"/>
      <c r="DU348" s="58"/>
      <c r="DV348" s="58"/>
      <c r="DW348" s="58"/>
      <c r="DX348" s="58"/>
      <c r="DY348" s="58"/>
      <c r="DZ348" s="58"/>
      <c r="EA348" s="58"/>
      <c r="EB348" s="58"/>
      <c r="EC348" s="58"/>
      <c r="ED348" s="58"/>
      <c r="EE348" s="58"/>
      <c r="EF348" s="58"/>
      <c r="EG348" s="58"/>
      <c r="EH348" s="58"/>
      <c r="EI348" s="58"/>
      <c r="EJ348" s="58"/>
      <c r="EK348" s="58"/>
      <c r="EL348" s="58"/>
      <c r="EM348" s="58"/>
      <c r="EN348" s="58"/>
    </row>
    <row r="349" spans="1:144" outlineLevel="1" x14ac:dyDescent="0.2">
      <c r="A349" s="16">
        <v>158</v>
      </c>
      <c r="B349" s="16">
        <v>0</v>
      </c>
      <c r="C349" s="1">
        <v>2.6609375298889484E-2</v>
      </c>
      <c r="D349" s="1">
        <f t="shared" si="31"/>
        <v>-2.6609375298889484E-2</v>
      </c>
      <c r="E349" s="1">
        <f t="shared" si="32"/>
        <v>5.3939626251735935E-2</v>
      </c>
      <c r="F349" s="1">
        <f t="shared" si="33"/>
        <v>-0.23224906081992222</v>
      </c>
      <c r="G349" s="1">
        <f t="shared" si="34"/>
        <v>-0.16533841117244516</v>
      </c>
      <c r="H349" s="1">
        <v>3.3275242559847949E-2</v>
      </c>
      <c r="I349" s="1">
        <f t="shared" si="35"/>
        <v>9.4094861853107655E-4</v>
      </c>
      <c r="J349" s="1">
        <f t="shared" si="36"/>
        <v>-0.16815986092869967</v>
      </c>
      <c r="AQ349" s="58"/>
      <c r="AR349" s="58"/>
      <c r="AS349" s="58"/>
      <c r="AT349" s="58"/>
      <c r="AU349" s="58"/>
      <c r="AV349" s="58"/>
      <c r="AW349" s="58"/>
      <c r="AX349" s="71"/>
      <c r="AY349" s="58"/>
      <c r="AZ349" s="58"/>
      <c r="BA349" s="58"/>
      <c r="BB349" s="58">
        <f t="shared" si="37"/>
        <v>1</v>
      </c>
      <c r="BC349" s="58">
        <f t="shared" si="38"/>
        <v>2.6609375298889484E-2</v>
      </c>
      <c r="BD349" s="58" t="e">
        <f t="shared" si="39"/>
        <v>#N/A</v>
      </c>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c r="CB349" s="58"/>
      <c r="CC349" s="58"/>
      <c r="CD349" s="58"/>
      <c r="CE349" s="58"/>
      <c r="CF349" s="58"/>
      <c r="CG349" s="58"/>
      <c r="CH349" s="58"/>
      <c r="CI349" s="58"/>
      <c r="CJ349" s="58"/>
      <c r="CK349" s="58"/>
      <c r="CL349" s="58"/>
      <c r="CM349" s="58"/>
      <c r="CN349" s="58"/>
      <c r="CO349" s="58"/>
      <c r="CP349" s="58"/>
      <c r="CQ349" s="58"/>
      <c r="CR349" s="58"/>
      <c r="CS349" s="58"/>
      <c r="CT349" s="58"/>
      <c r="CU349" s="58"/>
      <c r="CV349" s="58"/>
      <c r="CW349" s="58"/>
      <c r="CX349" s="58"/>
      <c r="CY349" s="58"/>
      <c r="CZ349" s="58"/>
      <c r="DA349" s="58"/>
      <c r="DB349" s="58"/>
      <c r="DC349" s="58"/>
      <c r="DD349" s="58"/>
      <c r="DE349" s="58"/>
      <c r="DF349" s="58"/>
      <c r="DG349" s="58"/>
      <c r="DH349" s="58"/>
      <c r="DI349" s="58"/>
      <c r="DJ349" s="58"/>
      <c r="DK349" s="58"/>
      <c r="DL349" s="58"/>
      <c r="DM349" s="58"/>
      <c r="DN349" s="58"/>
      <c r="DO349" s="58"/>
      <c r="DP349" s="58"/>
      <c r="DQ349" s="58"/>
      <c r="DR349" s="58"/>
      <c r="DS349" s="58"/>
      <c r="DT349" s="58"/>
      <c r="DU349" s="58"/>
      <c r="DV349" s="58"/>
      <c r="DW349" s="58"/>
      <c r="DX349" s="58"/>
      <c r="DY349" s="58"/>
      <c r="DZ349" s="58"/>
      <c r="EA349" s="58"/>
      <c r="EB349" s="58"/>
      <c r="EC349" s="58"/>
      <c r="ED349" s="58"/>
      <c r="EE349" s="58"/>
      <c r="EF349" s="58"/>
      <c r="EG349" s="58"/>
      <c r="EH349" s="58"/>
      <c r="EI349" s="58"/>
      <c r="EJ349" s="58"/>
      <c r="EK349" s="58"/>
      <c r="EL349" s="58"/>
      <c r="EM349" s="58"/>
      <c r="EN349" s="58"/>
    </row>
    <row r="350" spans="1:144" outlineLevel="1" x14ac:dyDescent="0.2">
      <c r="A350" s="16">
        <v>159</v>
      </c>
      <c r="B350" s="16">
        <v>0</v>
      </c>
      <c r="C350" s="1">
        <v>8.4853761248207634E-6</v>
      </c>
      <c r="D350" s="1">
        <f t="shared" si="31"/>
        <v>-8.4853761248207634E-6</v>
      </c>
      <c r="E350" s="1">
        <f t="shared" si="32"/>
        <v>1.6970824251653393E-5</v>
      </c>
      <c r="F350" s="1">
        <f t="shared" si="33"/>
        <v>-4.1195660271020531E-3</v>
      </c>
      <c r="G350" s="1">
        <f t="shared" si="34"/>
        <v>-2.9129792527650641E-3</v>
      </c>
      <c r="H350" s="1">
        <v>5.5669017100255563E-5</v>
      </c>
      <c r="I350" s="1">
        <f t="shared" si="35"/>
        <v>4.7240285509012344E-10</v>
      </c>
      <c r="J350" s="1">
        <f t="shared" si="36"/>
        <v>-2.9130603374964278E-3</v>
      </c>
      <c r="AQ350" s="58"/>
      <c r="AR350" s="58"/>
      <c r="AS350" s="58"/>
      <c r="AT350" s="58"/>
      <c r="AU350" s="58"/>
      <c r="AV350" s="58"/>
      <c r="AW350" s="58"/>
      <c r="AX350" s="71"/>
      <c r="AY350" s="58"/>
      <c r="AZ350" s="58"/>
      <c r="BA350" s="58"/>
      <c r="BB350" s="58">
        <f t="shared" si="37"/>
        <v>1</v>
      </c>
      <c r="BC350" s="58">
        <f t="shared" si="38"/>
        <v>8.4853761248207634E-6</v>
      </c>
      <c r="BD350" s="58" t="e">
        <f t="shared" si="39"/>
        <v>#N/A</v>
      </c>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c r="CB350" s="58"/>
      <c r="CC350" s="58"/>
      <c r="CD350" s="58"/>
      <c r="CE350" s="58"/>
      <c r="CF350" s="58"/>
      <c r="CG350" s="58"/>
      <c r="CH350" s="58"/>
      <c r="CI350" s="58"/>
      <c r="CJ350" s="58"/>
      <c r="CK350" s="58"/>
      <c r="CL350" s="58"/>
      <c r="CM350" s="58"/>
      <c r="CN350" s="58"/>
      <c r="CO350" s="58"/>
      <c r="CP350" s="58"/>
      <c r="CQ350" s="58"/>
      <c r="CR350" s="58"/>
      <c r="CS350" s="58"/>
      <c r="CT350" s="58"/>
      <c r="CU350" s="58"/>
      <c r="CV350" s="58"/>
      <c r="CW350" s="58"/>
      <c r="CX350" s="58"/>
      <c r="CY350" s="58"/>
      <c r="CZ350" s="58"/>
      <c r="DA350" s="58"/>
      <c r="DB350" s="58"/>
      <c r="DC350" s="58"/>
      <c r="DD350" s="58"/>
      <c r="DE350" s="58"/>
      <c r="DF350" s="58"/>
      <c r="DG350" s="58"/>
      <c r="DH350" s="58"/>
      <c r="DI350" s="58"/>
      <c r="DJ350" s="58"/>
      <c r="DK350" s="58"/>
      <c r="DL350" s="58"/>
      <c r="DM350" s="58"/>
      <c r="DN350" s="58"/>
      <c r="DO350" s="58"/>
      <c r="DP350" s="58"/>
      <c r="DQ350" s="58"/>
      <c r="DR350" s="58"/>
      <c r="DS350" s="58"/>
      <c r="DT350" s="58"/>
      <c r="DU350" s="58"/>
      <c r="DV350" s="58"/>
      <c r="DW350" s="58"/>
      <c r="DX350" s="58"/>
      <c r="DY350" s="58"/>
      <c r="DZ350" s="58"/>
      <c r="EA350" s="58"/>
      <c r="EB350" s="58"/>
      <c r="EC350" s="58"/>
      <c r="ED350" s="58"/>
      <c r="EE350" s="58"/>
      <c r="EF350" s="58"/>
      <c r="EG350" s="58"/>
      <c r="EH350" s="58"/>
      <c r="EI350" s="58"/>
      <c r="EJ350" s="58"/>
      <c r="EK350" s="58"/>
      <c r="EL350" s="58"/>
      <c r="EM350" s="58"/>
      <c r="EN350" s="58"/>
    </row>
    <row r="351" spans="1:144" outlineLevel="1" x14ac:dyDescent="0.2">
      <c r="A351" s="16">
        <v>160</v>
      </c>
      <c r="B351" s="16">
        <v>0</v>
      </c>
      <c r="C351" s="1">
        <v>5.7538648994313385E-7</v>
      </c>
      <c r="D351" s="1">
        <f t="shared" si="31"/>
        <v>-5.7538648994313385E-7</v>
      </c>
      <c r="E351" s="1">
        <f t="shared" si="32"/>
        <v>1.1507733110857889E-6</v>
      </c>
      <c r="F351" s="1">
        <f t="shared" si="33"/>
        <v>-1.0727410270357841E-3</v>
      </c>
      <c r="G351" s="1">
        <f t="shared" si="34"/>
        <v>-7.5854256374506578E-4</v>
      </c>
      <c r="H351" s="1">
        <v>5.2096638887821212E-6</v>
      </c>
      <c r="I351" s="1">
        <f t="shared" si="35"/>
        <v>2.9975875599359046E-12</v>
      </c>
      <c r="J351" s="1">
        <f t="shared" si="36"/>
        <v>-7.5854453962868732E-4</v>
      </c>
      <c r="AQ351" s="58"/>
      <c r="AR351" s="58"/>
      <c r="AS351" s="58"/>
      <c r="AT351" s="58"/>
      <c r="AU351" s="58"/>
      <c r="AV351" s="58"/>
      <c r="AW351" s="58"/>
      <c r="AX351" s="71"/>
      <c r="AY351" s="58"/>
      <c r="AZ351" s="58"/>
      <c r="BA351" s="58"/>
      <c r="BB351" s="58">
        <f t="shared" si="37"/>
        <v>1</v>
      </c>
      <c r="BC351" s="58">
        <f t="shared" si="38"/>
        <v>5.7538648994313385E-7</v>
      </c>
      <c r="BD351" s="58" t="e">
        <f t="shared" si="39"/>
        <v>#N/A</v>
      </c>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c r="CB351" s="58"/>
      <c r="CC351" s="58"/>
      <c r="CD351" s="58"/>
      <c r="CE351" s="58"/>
      <c r="CF351" s="58"/>
      <c r="CG351" s="58"/>
      <c r="CH351" s="58"/>
      <c r="CI351" s="58"/>
      <c r="CJ351" s="58"/>
      <c r="CK351" s="58"/>
      <c r="CL351" s="58"/>
      <c r="CM351" s="58"/>
      <c r="CN351" s="58"/>
      <c r="CO351" s="58"/>
      <c r="CP351" s="58"/>
      <c r="CQ351" s="58"/>
      <c r="CR351" s="58"/>
      <c r="CS351" s="58"/>
      <c r="CT351" s="58"/>
      <c r="CU351" s="58"/>
      <c r="CV351" s="58"/>
      <c r="CW351" s="58"/>
      <c r="CX351" s="58"/>
      <c r="CY351" s="58"/>
      <c r="CZ351" s="58"/>
      <c r="DA351" s="58"/>
      <c r="DB351" s="58"/>
      <c r="DC351" s="58"/>
      <c r="DD351" s="58"/>
      <c r="DE351" s="58"/>
      <c r="DF351" s="58"/>
      <c r="DG351" s="58"/>
      <c r="DH351" s="58"/>
      <c r="DI351" s="58"/>
      <c r="DJ351" s="58"/>
      <c r="DK351" s="58"/>
      <c r="DL351" s="58"/>
      <c r="DM351" s="58"/>
      <c r="DN351" s="58"/>
      <c r="DO351" s="58"/>
      <c r="DP351" s="58"/>
      <c r="DQ351" s="58"/>
      <c r="DR351" s="58"/>
      <c r="DS351" s="58"/>
      <c r="DT351" s="58"/>
      <c r="DU351" s="58"/>
      <c r="DV351" s="58"/>
      <c r="DW351" s="58"/>
      <c r="DX351" s="58"/>
      <c r="DY351" s="58"/>
      <c r="DZ351" s="58"/>
      <c r="EA351" s="58"/>
      <c r="EB351" s="58"/>
      <c r="EC351" s="58"/>
      <c r="ED351" s="58"/>
      <c r="EE351" s="58"/>
      <c r="EF351" s="58"/>
      <c r="EG351" s="58"/>
      <c r="EH351" s="58"/>
      <c r="EI351" s="58"/>
      <c r="EJ351" s="58"/>
      <c r="EK351" s="58"/>
      <c r="EL351" s="58"/>
      <c r="EM351" s="58"/>
      <c r="EN351" s="58"/>
    </row>
    <row r="352" spans="1:144" outlineLevel="1" x14ac:dyDescent="0.2">
      <c r="A352" s="16">
        <v>161</v>
      </c>
      <c r="B352" s="16">
        <v>0</v>
      </c>
      <c r="C352" s="1">
        <v>4.0319198747844565E-2</v>
      </c>
      <c r="D352" s="1">
        <f t="shared" si="31"/>
        <v>-4.0319198747844565E-2</v>
      </c>
      <c r="E352" s="1">
        <f t="shared" si="32"/>
        <v>8.23090970117481E-2</v>
      </c>
      <c r="F352" s="1">
        <f t="shared" si="33"/>
        <v>-0.28689562041228184</v>
      </c>
      <c r="G352" s="1">
        <f t="shared" si="34"/>
        <v>-0.20497105813948108</v>
      </c>
      <c r="H352" s="1">
        <v>6.081352949038079E-2</v>
      </c>
      <c r="I352" s="1">
        <f t="shared" si="35"/>
        <v>2.7204043975889544E-3</v>
      </c>
      <c r="J352" s="1">
        <f t="shared" si="36"/>
        <v>-0.21150304743054529</v>
      </c>
      <c r="AQ352" s="58"/>
      <c r="AR352" s="58"/>
      <c r="AS352" s="58"/>
      <c r="AT352" s="58"/>
      <c r="AU352" s="58"/>
      <c r="AV352" s="58"/>
      <c r="AW352" s="58"/>
      <c r="AX352" s="71"/>
      <c r="AY352" s="58"/>
      <c r="AZ352" s="58"/>
      <c r="BA352" s="58"/>
      <c r="BB352" s="58">
        <f t="shared" si="37"/>
        <v>1</v>
      </c>
      <c r="BC352" s="58">
        <f t="shared" si="38"/>
        <v>4.0319198747844565E-2</v>
      </c>
      <c r="BD352" s="58" t="e">
        <f t="shared" si="39"/>
        <v>#N/A</v>
      </c>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c r="CB352" s="58"/>
      <c r="CC352" s="58"/>
      <c r="CD352" s="58"/>
      <c r="CE352" s="58"/>
      <c r="CF352" s="58"/>
      <c r="CG352" s="58"/>
      <c r="CH352" s="58"/>
      <c r="CI352" s="58"/>
      <c r="CJ352" s="58"/>
      <c r="CK352" s="58"/>
      <c r="CL352" s="58"/>
      <c r="CM352" s="58"/>
      <c r="CN352" s="58"/>
      <c r="CO352" s="58"/>
      <c r="CP352" s="58"/>
      <c r="CQ352" s="58"/>
      <c r="CR352" s="58"/>
      <c r="CS352" s="58"/>
      <c r="CT352" s="58"/>
      <c r="CU352" s="58"/>
      <c r="CV352" s="58"/>
      <c r="CW352" s="58"/>
      <c r="CX352" s="58"/>
      <c r="CY352" s="58"/>
      <c r="CZ352" s="58"/>
      <c r="DA352" s="58"/>
      <c r="DB352" s="58"/>
      <c r="DC352" s="58"/>
      <c r="DD352" s="58"/>
      <c r="DE352" s="58"/>
      <c r="DF352" s="58"/>
      <c r="DG352" s="58"/>
      <c r="DH352" s="58"/>
      <c r="DI352" s="58"/>
      <c r="DJ352" s="58"/>
      <c r="DK352" s="58"/>
      <c r="DL352" s="58"/>
      <c r="DM352" s="58"/>
      <c r="DN352" s="58"/>
      <c r="DO352" s="58"/>
      <c r="DP352" s="58"/>
      <c r="DQ352" s="58"/>
      <c r="DR352" s="58"/>
      <c r="DS352" s="58"/>
      <c r="DT352" s="58"/>
      <c r="DU352" s="58"/>
      <c r="DV352" s="58"/>
      <c r="DW352" s="58"/>
      <c r="DX352" s="58"/>
      <c r="DY352" s="58"/>
      <c r="DZ352" s="58"/>
      <c r="EA352" s="58"/>
      <c r="EB352" s="58"/>
      <c r="EC352" s="58"/>
      <c r="ED352" s="58"/>
      <c r="EE352" s="58"/>
      <c r="EF352" s="58"/>
      <c r="EG352" s="58"/>
      <c r="EH352" s="58"/>
      <c r="EI352" s="58"/>
      <c r="EJ352" s="58"/>
      <c r="EK352" s="58"/>
      <c r="EL352" s="58"/>
      <c r="EM352" s="58"/>
      <c r="EN352" s="58"/>
    </row>
    <row r="353" spans="1:144" outlineLevel="1" x14ac:dyDescent="0.2">
      <c r="A353" s="16">
        <v>162</v>
      </c>
      <c r="B353" s="16">
        <v>0</v>
      </c>
      <c r="C353" s="1">
        <v>2.9731453288080089E-6</v>
      </c>
      <c r="D353" s="1">
        <f t="shared" si="31"/>
        <v>-2.9731453288080089E-6</v>
      </c>
      <c r="E353" s="1">
        <f t="shared" si="32"/>
        <v>5.9462994972067721E-6</v>
      </c>
      <c r="F353" s="1">
        <f t="shared" si="33"/>
        <v>-2.4385035364351579E-3</v>
      </c>
      <c r="G353" s="1">
        <f t="shared" si="34"/>
        <v>-1.7242836682017947E-3</v>
      </c>
      <c r="H353" s="1">
        <v>2.0762842636522768E-5</v>
      </c>
      <c r="I353" s="1">
        <f t="shared" si="35"/>
        <v>6.1732413873575422E-11</v>
      </c>
      <c r="J353" s="1">
        <f t="shared" si="36"/>
        <v>-1.7243015689957805E-3</v>
      </c>
      <c r="AQ353" s="58"/>
      <c r="AR353" s="58"/>
      <c r="AS353" s="58"/>
      <c r="AT353" s="58"/>
      <c r="AU353" s="58"/>
      <c r="AV353" s="58"/>
      <c r="AW353" s="58"/>
      <c r="AX353" s="71"/>
      <c r="AY353" s="58"/>
      <c r="AZ353" s="58"/>
      <c r="BA353" s="58"/>
      <c r="BB353" s="58">
        <f t="shared" si="37"/>
        <v>1</v>
      </c>
      <c r="BC353" s="58">
        <f t="shared" si="38"/>
        <v>2.9731453288080089E-6</v>
      </c>
      <c r="BD353" s="58" t="e">
        <f t="shared" si="39"/>
        <v>#N/A</v>
      </c>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c r="CB353" s="58"/>
      <c r="CC353" s="58"/>
      <c r="CD353" s="58"/>
      <c r="CE353" s="58"/>
      <c r="CF353" s="58"/>
      <c r="CG353" s="58"/>
      <c r="CH353" s="58"/>
      <c r="CI353" s="58"/>
      <c r="CJ353" s="58"/>
      <c r="CK353" s="58"/>
      <c r="CL353" s="58"/>
      <c r="CM353" s="58"/>
      <c r="CN353" s="58"/>
      <c r="CO353" s="58"/>
      <c r="CP353" s="58"/>
      <c r="CQ353" s="58"/>
      <c r="CR353" s="58"/>
      <c r="CS353" s="58"/>
      <c r="CT353" s="58"/>
      <c r="CU353" s="58"/>
      <c r="CV353" s="58"/>
      <c r="CW353" s="58"/>
      <c r="CX353" s="58"/>
      <c r="CY353" s="58"/>
      <c r="CZ353" s="58"/>
      <c r="DA353" s="58"/>
      <c r="DB353" s="58"/>
      <c r="DC353" s="58"/>
      <c r="DD353" s="58"/>
      <c r="DE353" s="58"/>
      <c r="DF353" s="58"/>
      <c r="DG353" s="58"/>
      <c r="DH353" s="58"/>
      <c r="DI353" s="58"/>
      <c r="DJ353" s="58"/>
      <c r="DK353" s="58"/>
      <c r="DL353" s="58"/>
      <c r="DM353" s="58"/>
      <c r="DN353" s="58"/>
      <c r="DO353" s="58"/>
      <c r="DP353" s="58"/>
      <c r="DQ353" s="58"/>
      <c r="DR353" s="58"/>
      <c r="DS353" s="58"/>
      <c r="DT353" s="58"/>
      <c r="DU353" s="58"/>
      <c r="DV353" s="58"/>
      <c r="DW353" s="58"/>
      <c r="DX353" s="58"/>
      <c r="DY353" s="58"/>
      <c r="DZ353" s="58"/>
      <c r="EA353" s="58"/>
      <c r="EB353" s="58"/>
      <c r="EC353" s="58"/>
      <c r="ED353" s="58"/>
      <c r="EE353" s="58"/>
      <c r="EF353" s="58"/>
      <c r="EG353" s="58"/>
      <c r="EH353" s="58"/>
      <c r="EI353" s="58"/>
      <c r="EJ353" s="58"/>
      <c r="EK353" s="58"/>
      <c r="EL353" s="58"/>
      <c r="EM353" s="58"/>
      <c r="EN353" s="58"/>
    </row>
    <row r="354" spans="1:144" outlineLevel="1" x14ac:dyDescent="0.2">
      <c r="A354" s="16">
        <v>163</v>
      </c>
      <c r="B354" s="16">
        <v>0</v>
      </c>
      <c r="C354" s="1">
        <v>7.8863007608181399E-5</v>
      </c>
      <c r="D354" s="1">
        <f t="shared" si="31"/>
        <v>-7.8863007608181399E-5</v>
      </c>
      <c r="E354" s="1">
        <f t="shared" si="32"/>
        <v>1.5773223491737912E-4</v>
      </c>
      <c r="F354" s="1">
        <f t="shared" si="33"/>
        <v>-1.2559149450395879E-2</v>
      </c>
      <c r="G354" s="1">
        <f t="shared" si="34"/>
        <v>-8.8808348409745597E-3</v>
      </c>
      <c r="H354" s="1">
        <v>3.2445656678954931E-4</v>
      </c>
      <c r="I354" s="1">
        <f t="shared" si="35"/>
        <v>2.5597944192215219E-8</v>
      </c>
      <c r="J354" s="1">
        <f t="shared" si="36"/>
        <v>-8.8822759142496727E-3</v>
      </c>
      <c r="AQ354" s="58"/>
      <c r="AR354" s="58"/>
      <c r="AS354" s="58"/>
      <c r="AT354" s="58"/>
      <c r="AU354" s="58"/>
      <c r="AV354" s="58"/>
      <c r="AW354" s="58"/>
      <c r="AX354" s="71"/>
      <c r="AY354" s="58"/>
      <c r="AZ354" s="58"/>
      <c r="BA354" s="58"/>
      <c r="BB354" s="58">
        <f t="shared" si="37"/>
        <v>1</v>
      </c>
      <c r="BC354" s="58">
        <f t="shared" si="38"/>
        <v>7.8863007608181399E-5</v>
      </c>
      <c r="BD354" s="58" t="e">
        <f t="shared" si="39"/>
        <v>#N/A</v>
      </c>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c r="CH354" s="58"/>
      <c r="CI354" s="58"/>
      <c r="CJ354" s="58"/>
      <c r="CK354" s="58"/>
      <c r="CL354" s="58"/>
      <c r="CM354" s="58"/>
      <c r="CN354" s="58"/>
      <c r="CO354" s="58"/>
      <c r="CP354" s="58"/>
      <c r="CQ354" s="58"/>
      <c r="CR354" s="58"/>
      <c r="CS354" s="58"/>
      <c r="CT354" s="58"/>
      <c r="CU354" s="58"/>
      <c r="CV354" s="58"/>
      <c r="CW354" s="58"/>
      <c r="CX354" s="58"/>
      <c r="CY354" s="58"/>
      <c r="CZ354" s="58"/>
      <c r="DA354" s="58"/>
      <c r="DB354" s="58"/>
      <c r="DC354" s="58"/>
      <c r="DD354" s="58"/>
      <c r="DE354" s="58"/>
      <c r="DF354" s="58"/>
      <c r="DG354" s="58"/>
      <c r="DH354" s="58"/>
      <c r="DI354" s="58"/>
      <c r="DJ354" s="58"/>
      <c r="DK354" s="58"/>
      <c r="DL354" s="58"/>
      <c r="DM354" s="58"/>
      <c r="DN354" s="58"/>
      <c r="DO354" s="58"/>
      <c r="DP354" s="58"/>
      <c r="DQ354" s="58"/>
      <c r="DR354" s="58"/>
      <c r="DS354" s="58"/>
      <c r="DT354" s="58"/>
      <c r="DU354" s="58"/>
      <c r="DV354" s="58"/>
      <c r="DW354" s="58"/>
      <c r="DX354" s="58"/>
      <c r="DY354" s="58"/>
      <c r="DZ354" s="58"/>
      <c r="EA354" s="58"/>
      <c r="EB354" s="58"/>
      <c r="EC354" s="58"/>
      <c r="ED354" s="58"/>
      <c r="EE354" s="58"/>
      <c r="EF354" s="58"/>
      <c r="EG354" s="58"/>
      <c r="EH354" s="58"/>
      <c r="EI354" s="58"/>
      <c r="EJ354" s="58"/>
      <c r="EK354" s="58"/>
      <c r="EL354" s="58"/>
      <c r="EM354" s="58"/>
      <c r="EN354" s="58"/>
    </row>
    <row r="355" spans="1:144" outlineLevel="1" x14ac:dyDescent="0.2">
      <c r="A355" s="16">
        <v>164</v>
      </c>
      <c r="B355" s="16">
        <v>0</v>
      </c>
      <c r="C355" s="1">
        <v>8.2860816868785783E-2</v>
      </c>
      <c r="D355" s="1">
        <f t="shared" si="31"/>
        <v>-8.2860816868785783E-2</v>
      </c>
      <c r="E355" s="1">
        <f t="shared" si="32"/>
        <v>0.17299207458633023</v>
      </c>
      <c r="F355" s="1">
        <f t="shared" si="33"/>
        <v>-0.41592315947339387</v>
      </c>
      <c r="G355" s="1">
        <f t="shared" si="34"/>
        <v>-0.30057785511165497</v>
      </c>
      <c r="H355" s="1">
        <v>0.13839900783964715</v>
      </c>
      <c r="I355" s="1">
        <f t="shared" si="35"/>
        <v>1.451245040051493E-2</v>
      </c>
      <c r="J355" s="1">
        <f t="shared" si="36"/>
        <v>-0.32382016210242065</v>
      </c>
      <c r="AQ355" s="58"/>
      <c r="AR355" s="58"/>
      <c r="AS355" s="58"/>
      <c r="AT355" s="58"/>
      <c r="AU355" s="58"/>
      <c r="AV355" s="58"/>
      <c r="AW355" s="58"/>
      <c r="AX355" s="71"/>
      <c r="AY355" s="58"/>
      <c r="AZ355" s="58"/>
      <c r="BA355" s="58"/>
      <c r="BB355" s="58">
        <f t="shared" si="37"/>
        <v>1</v>
      </c>
      <c r="BC355" s="58">
        <f t="shared" si="38"/>
        <v>8.2860816868785783E-2</v>
      </c>
      <c r="BD355" s="58" t="e">
        <f t="shared" si="39"/>
        <v>#N/A</v>
      </c>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c r="CB355" s="58"/>
      <c r="CC355" s="58"/>
      <c r="CD355" s="58"/>
      <c r="CE355" s="58"/>
      <c r="CF355" s="58"/>
      <c r="CG355" s="58"/>
      <c r="CH355" s="58"/>
      <c r="CI355" s="58"/>
      <c r="CJ355" s="58"/>
      <c r="CK355" s="58"/>
      <c r="CL355" s="58"/>
      <c r="CM355" s="58"/>
      <c r="CN355" s="58"/>
      <c r="CO355" s="58"/>
      <c r="CP355" s="58"/>
      <c r="CQ355" s="58"/>
      <c r="CR355" s="58"/>
      <c r="CS355" s="58"/>
      <c r="CT355" s="58"/>
      <c r="CU355" s="58"/>
      <c r="CV355" s="58"/>
      <c r="CW355" s="58"/>
      <c r="CX355" s="58"/>
      <c r="CY355" s="58"/>
      <c r="CZ355" s="58"/>
      <c r="DA355" s="58"/>
      <c r="DB355" s="58"/>
      <c r="DC355" s="58"/>
      <c r="DD355" s="58"/>
      <c r="DE355" s="58"/>
      <c r="DF355" s="58"/>
      <c r="DG355" s="58"/>
      <c r="DH355" s="58"/>
      <c r="DI355" s="58"/>
      <c r="DJ355" s="58"/>
      <c r="DK355" s="58"/>
      <c r="DL355" s="58"/>
      <c r="DM355" s="58"/>
      <c r="DN355" s="58"/>
      <c r="DO355" s="58"/>
      <c r="DP355" s="58"/>
      <c r="DQ355" s="58"/>
      <c r="DR355" s="58"/>
      <c r="DS355" s="58"/>
      <c r="DT355" s="58"/>
      <c r="DU355" s="58"/>
      <c r="DV355" s="58"/>
      <c r="DW355" s="58"/>
      <c r="DX355" s="58"/>
      <c r="DY355" s="58"/>
      <c r="DZ355" s="58"/>
      <c r="EA355" s="58"/>
      <c r="EB355" s="58"/>
      <c r="EC355" s="58"/>
      <c r="ED355" s="58"/>
      <c r="EE355" s="58"/>
      <c r="EF355" s="58"/>
      <c r="EG355" s="58"/>
      <c r="EH355" s="58"/>
      <c r="EI355" s="58"/>
      <c r="EJ355" s="58"/>
      <c r="EK355" s="58"/>
      <c r="EL355" s="58"/>
      <c r="EM355" s="58"/>
      <c r="EN355" s="58"/>
    </row>
    <row r="356" spans="1:144" outlineLevel="1" x14ac:dyDescent="0.2">
      <c r="A356" s="16">
        <v>165</v>
      </c>
      <c r="B356" s="16">
        <v>0</v>
      </c>
      <c r="C356" s="1">
        <v>6.5177116348052967E-5</v>
      </c>
      <c r="D356" s="1">
        <f t="shared" si="31"/>
        <v>-6.5177116348052967E-5</v>
      </c>
      <c r="E356" s="1">
        <f t="shared" si="32"/>
        <v>1.3035848093726328E-4</v>
      </c>
      <c r="F356" s="1">
        <f t="shared" si="33"/>
        <v>-1.141746385749757E-2</v>
      </c>
      <c r="G356" s="1">
        <f t="shared" si="34"/>
        <v>-8.0734976733409999E-3</v>
      </c>
      <c r="H356" s="1">
        <v>3.2448210752045062E-4</v>
      </c>
      <c r="I356" s="1">
        <f t="shared" si="35"/>
        <v>2.1157051667607565E-8</v>
      </c>
      <c r="J356" s="1">
        <f t="shared" si="36"/>
        <v>-8.0748078449651133E-3</v>
      </c>
      <c r="AQ356" s="58"/>
      <c r="AR356" s="58"/>
      <c r="AS356" s="58"/>
      <c r="AT356" s="58"/>
      <c r="AU356" s="58"/>
      <c r="AV356" s="58"/>
      <c r="AW356" s="58"/>
      <c r="AX356" s="71"/>
      <c r="AY356" s="58"/>
      <c r="AZ356" s="58"/>
      <c r="BA356" s="58"/>
      <c r="BB356" s="58">
        <f t="shared" si="37"/>
        <v>1</v>
      </c>
      <c r="BC356" s="58">
        <f t="shared" si="38"/>
        <v>6.5177116348052967E-5</v>
      </c>
      <c r="BD356" s="58" t="e">
        <f t="shared" si="39"/>
        <v>#N/A</v>
      </c>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c r="CB356" s="58"/>
      <c r="CC356" s="58"/>
      <c r="CD356" s="58"/>
      <c r="CE356" s="58"/>
      <c r="CF356" s="58"/>
      <c r="CG356" s="58"/>
      <c r="CH356" s="58"/>
      <c r="CI356" s="58"/>
      <c r="CJ356" s="58"/>
      <c r="CK356" s="58"/>
      <c r="CL356" s="58"/>
      <c r="CM356" s="58"/>
      <c r="CN356" s="58"/>
      <c r="CO356" s="58"/>
      <c r="CP356" s="58"/>
      <c r="CQ356" s="58"/>
      <c r="CR356" s="58"/>
      <c r="CS356" s="58"/>
      <c r="CT356" s="58"/>
      <c r="CU356" s="58"/>
      <c r="CV356" s="58"/>
      <c r="CW356" s="58"/>
      <c r="CX356" s="58"/>
      <c r="CY356" s="58"/>
      <c r="CZ356" s="58"/>
      <c r="DA356" s="58"/>
      <c r="DB356" s="58"/>
      <c r="DC356" s="58"/>
      <c r="DD356" s="58"/>
      <c r="DE356" s="58"/>
      <c r="DF356" s="58"/>
      <c r="DG356" s="58"/>
      <c r="DH356" s="58"/>
      <c r="DI356" s="58"/>
      <c r="DJ356" s="58"/>
      <c r="DK356" s="58"/>
      <c r="DL356" s="58"/>
      <c r="DM356" s="58"/>
      <c r="DN356" s="58"/>
      <c r="DO356" s="58"/>
      <c r="DP356" s="58"/>
      <c r="DQ356" s="58"/>
      <c r="DR356" s="58"/>
      <c r="DS356" s="58"/>
      <c r="DT356" s="58"/>
      <c r="DU356" s="58"/>
      <c r="DV356" s="58"/>
      <c r="DW356" s="58"/>
      <c r="DX356" s="58"/>
      <c r="DY356" s="58"/>
      <c r="DZ356" s="58"/>
      <c r="EA356" s="58"/>
      <c r="EB356" s="58"/>
      <c r="EC356" s="58"/>
      <c r="ED356" s="58"/>
      <c r="EE356" s="58"/>
      <c r="EF356" s="58"/>
      <c r="EG356" s="58"/>
      <c r="EH356" s="58"/>
      <c r="EI356" s="58"/>
      <c r="EJ356" s="58"/>
      <c r="EK356" s="58"/>
      <c r="EL356" s="58"/>
      <c r="EM356" s="58"/>
      <c r="EN356" s="58"/>
    </row>
    <row r="357" spans="1:144" outlineLevel="1" x14ac:dyDescent="0.2">
      <c r="A357" s="16">
        <v>166</v>
      </c>
      <c r="B357" s="16">
        <v>0</v>
      </c>
      <c r="C357" s="1">
        <v>2.1278410618101243E-6</v>
      </c>
      <c r="D357" s="1">
        <f t="shared" si="31"/>
        <v>-2.1278410618101243E-6</v>
      </c>
      <c r="E357" s="1">
        <f t="shared" si="32"/>
        <v>4.2556866512910479E-6</v>
      </c>
      <c r="F357" s="1">
        <f t="shared" si="33"/>
        <v>-2.0629315672826007E-3</v>
      </c>
      <c r="G357" s="1">
        <f t="shared" si="34"/>
        <v>-1.4587136763351959E-3</v>
      </c>
      <c r="H357" s="1">
        <v>1.5512085802665272E-5</v>
      </c>
      <c r="I357" s="1">
        <f t="shared" si="35"/>
        <v>3.3007835379945583E-11</v>
      </c>
      <c r="J357" s="1">
        <f t="shared" si="36"/>
        <v>-1.458724990312678E-3</v>
      </c>
      <c r="AQ357" s="58"/>
      <c r="AR357" s="58"/>
      <c r="AS357" s="58"/>
      <c r="AT357" s="58"/>
      <c r="AU357" s="58"/>
      <c r="AV357" s="58"/>
      <c r="AW357" s="58"/>
      <c r="AX357" s="71"/>
      <c r="AY357" s="58"/>
      <c r="AZ357" s="58"/>
      <c r="BA357" s="58"/>
      <c r="BB357" s="58">
        <f t="shared" si="37"/>
        <v>1</v>
      </c>
      <c r="BC357" s="58">
        <f t="shared" si="38"/>
        <v>2.1278410618101243E-6</v>
      </c>
      <c r="BD357" s="58" t="e">
        <f t="shared" si="39"/>
        <v>#N/A</v>
      </c>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c r="CB357" s="58"/>
      <c r="CC357" s="58"/>
      <c r="CD357" s="58"/>
      <c r="CE357" s="58"/>
      <c r="CF357" s="58"/>
      <c r="CG357" s="58"/>
      <c r="CH357" s="58"/>
      <c r="CI357" s="58"/>
      <c r="CJ357" s="58"/>
      <c r="CK357" s="58"/>
      <c r="CL357" s="58"/>
      <c r="CM357" s="58"/>
      <c r="CN357" s="58"/>
      <c r="CO357" s="58"/>
      <c r="CP357" s="58"/>
      <c r="CQ357" s="58"/>
      <c r="CR357" s="58"/>
      <c r="CS357" s="58"/>
      <c r="CT357" s="58"/>
      <c r="CU357" s="58"/>
      <c r="CV357" s="58"/>
      <c r="CW357" s="58"/>
      <c r="CX357" s="58"/>
      <c r="CY357" s="58"/>
      <c r="CZ357" s="58"/>
      <c r="DA357" s="58"/>
      <c r="DB357" s="58"/>
      <c r="DC357" s="58"/>
      <c r="DD357" s="58"/>
      <c r="DE357" s="58"/>
      <c r="DF357" s="58"/>
      <c r="DG357" s="58"/>
      <c r="DH357" s="58"/>
      <c r="DI357" s="58"/>
      <c r="DJ357" s="58"/>
      <c r="DK357" s="58"/>
      <c r="DL357" s="58"/>
      <c r="DM357" s="58"/>
      <c r="DN357" s="58"/>
      <c r="DO357" s="58"/>
      <c r="DP357" s="58"/>
      <c r="DQ357" s="58"/>
      <c r="DR357" s="58"/>
      <c r="DS357" s="58"/>
      <c r="DT357" s="58"/>
      <c r="DU357" s="58"/>
      <c r="DV357" s="58"/>
      <c r="DW357" s="58"/>
      <c r="DX357" s="58"/>
      <c r="DY357" s="58"/>
      <c r="DZ357" s="58"/>
      <c r="EA357" s="58"/>
      <c r="EB357" s="58"/>
      <c r="EC357" s="58"/>
      <c r="ED357" s="58"/>
      <c r="EE357" s="58"/>
      <c r="EF357" s="58"/>
      <c r="EG357" s="58"/>
      <c r="EH357" s="58"/>
      <c r="EI357" s="58"/>
      <c r="EJ357" s="58"/>
      <c r="EK357" s="58"/>
      <c r="EL357" s="58"/>
      <c r="EM357" s="58"/>
      <c r="EN357" s="58"/>
    </row>
    <row r="358" spans="1:144" outlineLevel="1" x14ac:dyDescent="0.2">
      <c r="A358" s="16">
        <v>167</v>
      </c>
      <c r="B358" s="16">
        <v>0</v>
      </c>
      <c r="C358" s="1">
        <v>3.5392396797362135E-5</v>
      </c>
      <c r="D358" s="1">
        <f t="shared" si="31"/>
        <v>-3.5392396797362135E-5</v>
      </c>
      <c r="E358" s="1">
        <f t="shared" si="32"/>
        <v>7.0786046246090883E-5</v>
      </c>
      <c r="F358" s="1">
        <f t="shared" si="33"/>
        <v>-8.413444374695234E-3</v>
      </c>
      <c r="G358" s="1">
        <f t="shared" si="34"/>
        <v>-5.9492562109433522E-3</v>
      </c>
      <c r="H358" s="1">
        <v>2.0163612871225428E-4</v>
      </c>
      <c r="I358" s="1">
        <f t="shared" si="35"/>
        <v>7.1380777531728183E-9</v>
      </c>
      <c r="J358" s="1">
        <f t="shared" si="36"/>
        <v>-5.9498560941590199E-3</v>
      </c>
      <c r="AQ358" s="58"/>
      <c r="AR358" s="58"/>
      <c r="AS358" s="58"/>
      <c r="AT358" s="58"/>
      <c r="AU358" s="58"/>
      <c r="AV358" s="58"/>
      <c r="AW358" s="58"/>
      <c r="AX358" s="71"/>
      <c r="AY358" s="58"/>
      <c r="AZ358" s="58"/>
      <c r="BA358" s="58"/>
      <c r="BB358" s="58">
        <f t="shared" si="37"/>
        <v>1</v>
      </c>
      <c r="BC358" s="58">
        <f t="shared" si="38"/>
        <v>3.5392396797362135E-5</v>
      </c>
      <c r="BD358" s="58" t="e">
        <f t="shared" si="39"/>
        <v>#N/A</v>
      </c>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c r="CB358" s="58"/>
      <c r="CC358" s="58"/>
      <c r="CD358" s="58"/>
      <c r="CE358" s="58"/>
      <c r="CF358" s="58"/>
      <c r="CG358" s="58"/>
      <c r="CH358" s="58"/>
      <c r="CI358" s="58"/>
      <c r="CJ358" s="58"/>
      <c r="CK358" s="58"/>
      <c r="CL358" s="58"/>
      <c r="CM358" s="58"/>
      <c r="CN358" s="58"/>
      <c r="CO358" s="58"/>
      <c r="CP358" s="58"/>
      <c r="CQ358" s="58"/>
      <c r="CR358" s="58"/>
      <c r="CS358" s="58"/>
      <c r="CT358" s="58"/>
      <c r="CU358" s="58"/>
      <c r="CV358" s="58"/>
      <c r="CW358" s="58"/>
      <c r="CX358" s="58"/>
      <c r="CY358" s="58"/>
      <c r="CZ358" s="58"/>
      <c r="DA358" s="58"/>
      <c r="DB358" s="58"/>
      <c r="DC358" s="58"/>
      <c r="DD358" s="58"/>
      <c r="DE358" s="58"/>
      <c r="DF358" s="58"/>
      <c r="DG358" s="58"/>
      <c r="DH358" s="58"/>
      <c r="DI358" s="58"/>
      <c r="DJ358" s="58"/>
      <c r="DK358" s="58"/>
      <c r="DL358" s="58"/>
      <c r="DM358" s="58"/>
      <c r="DN358" s="58"/>
      <c r="DO358" s="58"/>
      <c r="DP358" s="58"/>
      <c r="DQ358" s="58"/>
      <c r="DR358" s="58"/>
      <c r="DS358" s="58"/>
      <c r="DT358" s="58"/>
      <c r="DU358" s="58"/>
      <c r="DV358" s="58"/>
      <c r="DW358" s="58"/>
      <c r="DX358" s="58"/>
      <c r="DY358" s="58"/>
      <c r="DZ358" s="58"/>
      <c r="EA358" s="58"/>
      <c r="EB358" s="58"/>
      <c r="EC358" s="58"/>
      <c r="ED358" s="58"/>
      <c r="EE358" s="58"/>
      <c r="EF358" s="58"/>
      <c r="EG358" s="58"/>
      <c r="EH358" s="58"/>
      <c r="EI358" s="58"/>
      <c r="EJ358" s="58"/>
      <c r="EK358" s="58"/>
      <c r="EL358" s="58"/>
      <c r="EM358" s="58"/>
      <c r="EN358" s="58"/>
    </row>
    <row r="359" spans="1:144" outlineLevel="1" x14ac:dyDescent="0.2">
      <c r="A359" s="16">
        <v>168</v>
      </c>
      <c r="B359" s="16">
        <v>0</v>
      </c>
      <c r="C359" s="1">
        <v>3.5727020495197432E-7</v>
      </c>
      <c r="D359" s="1">
        <f t="shared" si="31"/>
        <v>-3.5727020495197432E-7</v>
      </c>
      <c r="E359" s="1">
        <f t="shared" si="32"/>
        <v>7.1454053766101592E-7</v>
      </c>
      <c r="F359" s="1">
        <f t="shared" si="33"/>
        <v>-8.4530499682719008E-4</v>
      </c>
      <c r="G359" s="1">
        <f t="shared" si="34"/>
        <v>-5.9772094876624432E-4</v>
      </c>
      <c r="H359" s="1">
        <v>3.5149094231991891E-6</v>
      </c>
      <c r="I359" s="1">
        <f t="shared" si="35"/>
        <v>1.2557772726075957E-12</v>
      </c>
      <c r="J359" s="1">
        <f t="shared" si="36"/>
        <v>-5.9772199923651119E-4</v>
      </c>
      <c r="AQ359" s="58"/>
      <c r="AR359" s="58"/>
      <c r="AS359" s="58"/>
      <c r="AT359" s="58"/>
      <c r="AU359" s="58"/>
      <c r="AV359" s="58"/>
      <c r="AW359" s="58"/>
      <c r="AX359" s="71"/>
      <c r="AY359" s="58"/>
      <c r="AZ359" s="58"/>
      <c r="BA359" s="58"/>
      <c r="BB359" s="58">
        <f t="shared" si="37"/>
        <v>1</v>
      </c>
      <c r="BC359" s="58">
        <f t="shared" si="38"/>
        <v>3.5727020495197432E-7</v>
      </c>
      <c r="BD359" s="58" t="e">
        <f t="shared" si="39"/>
        <v>#N/A</v>
      </c>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c r="CB359" s="58"/>
      <c r="CC359" s="58"/>
      <c r="CD359" s="58"/>
      <c r="CE359" s="58"/>
      <c r="CF359" s="58"/>
      <c r="CG359" s="58"/>
      <c r="CH359" s="58"/>
      <c r="CI359" s="58"/>
      <c r="CJ359" s="58"/>
      <c r="CK359" s="58"/>
      <c r="CL359" s="58"/>
      <c r="CM359" s="58"/>
      <c r="CN359" s="58"/>
      <c r="CO359" s="58"/>
      <c r="CP359" s="58"/>
      <c r="CQ359" s="58"/>
      <c r="CR359" s="58"/>
      <c r="CS359" s="58"/>
      <c r="CT359" s="58"/>
      <c r="CU359" s="58"/>
      <c r="CV359" s="58"/>
      <c r="CW359" s="58"/>
      <c r="CX359" s="58"/>
      <c r="CY359" s="58"/>
      <c r="CZ359" s="58"/>
      <c r="DA359" s="58"/>
      <c r="DB359" s="58"/>
      <c r="DC359" s="58"/>
      <c r="DD359" s="58"/>
      <c r="DE359" s="58"/>
      <c r="DF359" s="58"/>
      <c r="DG359" s="58"/>
      <c r="DH359" s="58"/>
      <c r="DI359" s="58"/>
      <c r="DJ359" s="58"/>
      <c r="DK359" s="58"/>
      <c r="DL359" s="58"/>
      <c r="DM359" s="58"/>
      <c r="DN359" s="58"/>
      <c r="DO359" s="58"/>
      <c r="DP359" s="58"/>
      <c r="DQ359" s="58"/>
      <c r="DR359" s="58"/>
      <c r="DS359" s="58"/>
      <c r="DT359" s="58"/>
      <c r="DU359" s="58"/>
      <c r="DV359" s="58"/>
      <c r="DW359" s="58"/>
      <c r="DX359" s="58"/>
      <c r="DY359" s="58"/>
      <c r="DZ359" s="58"/>
      <c r="EA359" s="58"/>
      <c r="EB359" s="58"/>
      <c r="EC359" s="58"/>
      <c r="ED359" s="58"/>
      <c r="EE359" s="58"/>
      <c r="EF359" s="58"/>
      <c r="EG359" s="58"/>
      <c r="EH359" s="58"/>
      <c r="EI359" s="58"/>
      <c r="EJ359" s="58"/>
      <c r="EK359" s="58"/>
      <c r="EL359" s="58"/>
      <c r="EM359" s="58"/>
      <c r="EN359" s="58"/>
    </row>
    <row r="360" spans="1:144" outlineLevel="1" x14ac:dyDescent="0.2">
      <c r="A360" s="16">
        <v>169</v>
      </c>
      <c r="B360" s="16">
        <v>1</v>
      </c>
      <c r="C360" s="1">
        <v>0.33559667924799125</v>
      </c>
      <c r="D360" s="1">
        <f t="shared" si="31"/>
        <v>0.66440332075200881</v>
      </c>
      <c r="E360" s="1">
        <f t="shared" si="32"/>
        <v>2.1836903988165401</v>
      </c>
      <c r="F360" s="1">
        <f t="shared" si="33"/>
        <v>1.4777315043053458</v>
      </c>
      <c r="G360" s="1">
        <f t="shared" si="34"/>
        <v>1.4070420277246494</v>
      </c>
      <c r="H360" s="1">
        <v>0.12441659046735043</v>
      </c>
      <c r="I360" s="1">
        <f t="shared" si="35"/>
        <v>0.28131630943984814</v>
      </c>
      <c r="J360" s="1">
        <f t="shared" si="36"/>
        <v>1.5036899870729143</v>
      </c>
      <c r="AQ360" s="58"/>
      <c r="AR360" s="58"/>
      <c r="AS360" s="58"/>
      <c r="AT360" s="58"/>
      <c r="AU360" s="58"/>
      <c r="AV360" s="58"/>
      <c r="AW360" s="58"/>
      <c r="AX360" s="71"/>
      <c r="AY360" s="58"/>
      <c r="AZ360" s="58"/>
      <c r="BA360" s="58"/>
      <c r="BB360" s="58">
        <f t="shared" si="37"/>
        <v>0</v>
      </c>
      <c r="BC360" s="58" t="e">
        <f t="shared" si="38"/>
        <v>#N/A</v>
      </c>
      <c r="BD360" s="58">
        <f t="shared" si="39"/>
        <v>0.33559667924799125</v>
      </c>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c r="CB360" s="58"/>
      <c r="CC360" s="58"/>
      <c r="CD360" s="58"/>
      <c r="CE360" s="58"/>
      <c r="CF360" s="58"/>
      <c r="CG360" s="58"/>
      <c r="CH360" s="58"/>
      <c r="CI360" s="58"/>
      <c r="CJ360" s="58"/>
      <c r="CK360" s="58"/>
      <c r="CL360" s="58"/>
      <c r="CM360" s="58"/>
      <c r="CN360" s="58"/>
      <c r="CO360" s="58"/>
      <c r="CP360" s="58"/>
      <c r="CQ360" s="58"/>
      <c r="CR360" s="58"/>
      <c r="CS360" s="58"/>
      <c r="CT360" s="58"/>
      <c r="CU360" s="58"/>
      <c r="CV360" s="58"/>
      <c r="CW360" s="58"/>
      <c r="CX360" s="58"/>
      <c r="CY360" s="58"/>
      <c r="CZ360" s="58"/>
      <c r="DA360" s="58"/>
      <c r="DB360" s="58"/>
      <c r="DC360" s="58"/>
      <c r="DD360" s="58"/>
      <c r="DE360" s="58"/>
      <c r="DF360" s="58"/>
      <c r="DG360" s="58"/>
      <c r="DH360" s="58"/>
      <c r="DI360" s="58"/>
      <c r="DJ360" s="58"/>
      <c r="DK360" s="58"/>
      <c r="DL360" s="58"/>
      <c r="DM360" s="58"/>
      <c r="DN360" s="58"/>
      <c r="DO360" s="58"/>
      <c r="DP360" s="58"/>
      <c r="DQ360" s="58"/>
      <c r="DR360" s="58"/>
      <c r="DS360" s="58"/>
      <c r="DT360" s="58"/>
      <c r="DU360" s="58"/>
      <c r="DV360" s="58"/>
      <c r="DW360" s="58"/>
      <c r="DX360" s="58"/>
      <c r="DY360" s="58"/>
      <c r="DZ360" s="58"/>
      <c r="EA360" s="58"/>
      <c r="EB360" s="58"/>
      <c r="EC360" s="58"/>
      <c r="ED360" s="58"/>
      <c r="EE360" s="58"/>
      <c r="EF360" s="58"/>
      <c r="EG360" s="58"/>
      <c r="EH360" s="58"/>
      <c r="EI360" s="58"/>
      <c r="EJ360" s="58"/>
      <c r="EK360" s="58"/>
      <c r="EL360" s="58"/>
      <c r="EM360" s="58"/>
      <c r="EN360" s="58"/>
    </row>
    <row r="361" spans="1:144" outlineLevel="1" x14ac:dyDescent="0.2">
      <c r="A361" s="16">
        <v>170</v>
      </c>
      <c r="B361" s="16">
        <v>0</v>
      </c>
      <c r="C361" s="1">
        <v>3.6703048275504787E-4</v>
      </c>
      <c r="D361" s="1">
        <f t="shared" si="31"/>
        <v>-3.6703048275504787E-4</v>
      </c>
      <c r="E361" s="1">
        <f t="shared" si="32"/>
        <v>7.3419570985666573E-4</v>
      </c>
      <c r="F361" s="1">
        <f t="shared" si="33"/>
        <v>-2.7096046018868985E-2</v>
      </c>
      <c r="G361" s="1">
        <f t="shared" si="34"/>
        <v>-1.9161556397945711E-2</v>
      </c>
      <c r="H361" s="1">
        <v>1.0786510133687435E-3</v>
      </c>
      <c r="I361" s="1">
        <f t="shared" si="35"/>
        <v>3.9647081572106808E-7</v>
      </c>
      <c r="J361" s="1">
        <f t="shared" si="36"/>
        <v>-1.9171899081921313E-2</v>
      </c>
      <c r="AQ361" s="58"/>
      <c r="AR361" s="58"/>
      <c r="AS361" s="58"/>
      <c r="AT361" s="58"/>
      <c r="AU361" s="58"/>
      <c r="AV361" s="58"/>
      <c r="AW361" s="58"/>
      <c r="AX361" s="71"/>
      <c r="AY361" s="58"/>
      <c r="AZ361" s="58"/>
      <c r="BA361" s="58"/>
      <c r="BB361" s="58">
        <f t="shared" si="37"/>
        <v>1</v>
      </c>
      <c r="BC361" s="58">
        <f t="shared" si="38"/>
        <v>3.6703048275504787E-4</v>
      </c>
      <c r="BD361" s="58" t="e">
        <f t="shared" si="39"/>
        <v>#N/A</v>
      </c>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c r="CB361" s="58"/>
      <c r="CC361" s="58"/>
      <c r="CD361" s="58"/>
      <c r="CE361" s="58"/>
      <c r="CF361" s="58"/>
      <c r="CG361" s="58"/>
      <c r="CH361" s="58"/>
      <c r="CI361" s="58"/>
      <c r="CJ361" s="58"/>
      <c r="CK361" s="58"/>
      <c r="CL361" s="58"/>
      <c r="CM361" s="58"/>
      <c r="CN361" s="58"/>
      <c r="CO361" s="58"/>
      <c r="CP361" s="58"/>
      <c r="CQ361" s="58"/>
      <c r="CR361" s="58"/>
      <c r="CS361" s="58"/>
      <c r="CT361" s="58"/>
      <c r="CU361" s="58"/>
      <c r="CV361" s="58"/>
      <c r="CW361" s="58"/>
      <c r="CX361" s="58"/>
      <c r="CY361" s="58"/>
      <c r="CZ361" s="58"/>
      <c r="DA361" s="58"/>
      <c r="DB361" s="58"/>
      <c r="DC361" s="58"/>
      <c r="DD361" s="58"/>
      <c r="DE361" s="58"/>
      <c r="DF361" s="58"/>
      <c r="DG361" s="58"/>
      <c r="DH361" s="58"/>
      <c r="DI361" s="58"/>
      <c r="DJ361" s="58"/>
      <c r="DK361" s="58"/>
      <c r="DL361" s="58"/>
      <c r="DM361" s="58"/>
      <c r="DN361" s="58"/>
      <c r="DO361" s="58"/>
      <c r="DP361" s="58"/>
      <c r="DQ361" s="58"/>
      <c r="DR361" s="58"/>
      <c r="DS361" s="58"/>
      <c r="DT361" s="58"/>
      <c r="DU361" s="58"/>
      <c r="DV361" s="58"/>
      <c r="DW361" s="58"/>
      <c r="DX361" s="58"/>
      <c r="DY361" s="58"/>
      <c r="DZ361" s="58"/>
      <c r="EA361" s="58"/>
      <c r="EB361" s="58"/>
      <c r="EC361" s="58"/>
      <c r="ED361" s="58"/>
      <c r="EE361" s="58"/>
      <c r="EF361" s="58"/>
      <c r="EG361" s="58"/>
      <c r="EH361" s="58"/>
      <c r="EI361" s="58"/>
      <c r="EJ361" s="58"/>
      <c r="EK361" s="58"/>
      <c r="EL361" s="58"/>
      <c r="EM361" s="58"/>
      <c r="EN361" s="58"/>
    </row>
    <row r="362" spans="1:144" outlineLevel="1" x14ac:dyDescent="0.2">
      <c r="A362" s="16">
        <v>171</v>
      </c>
      <c r="B362" s="16">
        <v>0</v>
      </c>
      <c r="C362" s="1">
        <v>8.2235950714473455E-2</v>
      </c>
      <c r="D362" s="1">
        <f t="shared" si="31"/>
        <v>-8.2235950714473455E-2</v>
      </c>
      <c r="E362" s="1">
        <f t="shared" si="32"/>
        <v>0.17162989664162265</v>
      </c>
      <c r="F362" s="1">
        <f t="shared" si="33"/>
        <v>-0.41428238755904484</v>
      </c>
      <c r="G362" s="1">
        <f t="shared" si="34"/>
        <v>-0.29934040233931997</v>
      </c>
      <c r="H362" s="1">
        <v>0.15675705725701214</v>
      </c>
      <c r="I362" s="1">
        <f t="shared" si="35"/>
        <v>1.6657317468475843E-2</v>
      </c>
      <c r="J362" s="1">
        <f t="shared" si="36"/>
        <v>-0.325978517606823</v>
      </c>
      <c r="AQ362" s="58"/>
      <c r="AR362" s="58"/>
      <c r="AS362" s="58"/>
      <c r="AT362" s="58"/>
      <c r="AU362" s="58"/>
      <c r="AV362" s="58"/>
      <c r="AW362" s="58"/>
      <c r="AX362" s="71"/>
      <c r="AY362" s="58"/>
      <c r="AZ362" s="58"/>
      <c r="BA362" s="58"/>
      <c r="BB362" s="58">
        <f t="shared" si="37"/>
        <v>1</v>
      </c>
      <c r="BC362" s="58">
        <f t="shared" si="38"/>
        <v>8.2235950714473455E-2</v>
      </c>
      <c r="BD362" s="58" t="e">
        <f t="shared" si="39"/>
        <v>#N/A</v>
      </c>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c r="CB362" s="58"/>
      <c r="CC362" s="58"/>
      <c r="CD362" s="58"/>
      <c r="CE362" s="58"/>
      <c r="CF362" s="58"/>
      <c r="CG362" s="58"/>
      <c r="CH362" s="58"/>
      <c r="CI362" s="58"/>
      <c r="CJ362" s="58"/>
      <c r="CK362" s="58"/>
      <c r="CL362" s="58"/>
      <c r="CM362" s="58"/>
      <c r="CN362" s="58"/>
      <c r="CO362" s="58"/>
      <c r="CP362" s="58"/>
      <c r="CQ362" s="58"/>
      <c r="CR362" s="58"/>
      <c r="CS362" s="58"/>
      <c r="CT362" s="58"/>
      <c r="CU362" s="58"/>
      <c r="CV362" s="58"/>
      <c r="CW362" s="58"/>
      <c r="CX362" s="58"/>
      <c r="CY362" s="58"/>
      <c r="CZ362" s="58"/>
      <c r="DA362" s="58"/>
      <c r="DB362" s="58"/>
      <c r="DC362" s="58"/>
      <c r="DD362" s="58"/>
      <c r="DE362" s="58"/>
      <c r="DF362" s="58"/>
      <c r="DG362" s="58"/>
      <c r="DH362" s="58"/>
      <c r="DI362" s="58"/>
      <c r="DJ362" s="58"/>
      <c r="DK362" s="58"/>
      <c r="DL362" s="58"/>
      <c r="DM362" s="58"/>
      <c r="DN362" s="58"/>
      <c r="DO362" s="58"/>
      <c r="DP362" s="58"/>
      <c r="DQ362" s="58"/>
      <c r="DR362" s="58"/>
      <c r="DS362" s="58"/>
      <c r="DT362" s="58"/>
      <c r="DU362" s="58"/>
      <c r="DV362" s="58"/>
      <c r="DW362" s="58"/>
      <c r="DX362" s="58"/>
      <c r="DY362" s="58"/>
      <c r="DZ362" s="58"/>
      <c r="EA362" s="58"/>
      <c r="EB362" s="58"/>
      <c r="EC362" s="58"/>
      <c r="ED362" s="58"/>
      <c r="EE362" s="58"/>
      <c r="EF362" s="58"/>
      <c r="EG362" s="58"/>
      <c r="EH362" s="58"/>
      <c r="EI362" s="58"/>
      <c r="EJ362" s="58"/>
      <c r="EK362" s="58"/>
      <c r="EL362" s="58"/>
      <c r="EM362" s="58"/>
      <c r="EN362" s="58"/>
    </row>
    <row r="363" spans="1:144" outlineLevel="1" x14ac:dyDescent="0.2">
      <c r="A363" s="16">
        <v>172</v>
      </c>
      <c r="B363" s="16">
        <v>0</v>
      </c>
      <c r="C363" s="1">
        <v>3.4232854779367556E-3</v>
      </c>
      <c r="D363" s="1">
        <f t="shared" si="31"/>
        <v>-3.4232854779367556E-3</v>
      </c>
      <c r="E363" s="1">
        <f t="shared" si="32"/>
        <v>6.8583166529142406E-3</v>
      </c>
      <c r="F363" s="1">
        <f t="shared" si="33"/>
        <v>-8.2814954283113876E-2</v>
      </c>
      <c r="G363" s="1">
        <f t="shared" si="34"/>
        <v>-5.8609253674550048E-2</v>
      </c>
      <c r="H363" s="1">
        <v>9.7832125375667319E-3</v>
      </c>
      <c r="I363" s="1">
        <f t="shared" si="35"/>
        <v>3.3937792191230079E-5</v>
      </c>
      <c r="J363" s="1">
        <f t="shared" si="36"/>
        <v>-5.8898067952004918E-2</v>
      </c>
      <c r="AQ363" s="58"/>
      <c r="AR363" s="58"/>
      <c r="AS363" s="58"/>
      <c r="AT363" s="58"/>
      <c r="AU363" s="58"/>
      <c r="AV363" s="58"/>
      <c r="AW363" s="58"/>
      <c r="AX363" s="71"/>
      <c r="AY363" s="58"/>
      <c r="AZ363" s="58"/>
      <c r="BA363" s="58"/>
      <c r="BB363" s="58">
        <f t="shared" si="37"/>
        <v>1</v>
      </c>
      <c r="BC363" s="58">
        <f t="shared" si="38"/>
        <v>3.4232854779367556E-3</v>
      </c>
      <c r="BD363" s="58" t="e">
        <f t="shared" si="39"/>
        <v>#N/A</v>
      </c>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c r="CB363" s="58"/>
      <c r="CC363" s="58"/>
      <c r="CD363" s="58"/>
      <c r="CE363" s="58"/>
      <c r="CF363" s="58"/>
      <c r="CG363" s="58"/>
      <c r="CH363" s="58"/>
      <c r="CI363" s="58"/>
      <c r="CJ363" s="58"/>
      <c r="CK363" s="58"/>
      <c r="CL363" s="58"/>
      <c r="CM363" s="58"/>
      <c r="CN363" s="58"/>
      <c r="CO363" s="58"/>
      <c r="CP363" s="58"/>
      <c r="CQ363" s="58"/>
      <c r="CR363" s="58"/>
      <c r="CS363" s="58"/>
      <c r="CT363" s="58"/>
      <c r="CU363" s="58"/>
      <c r="CV363" s="58"/>
      <c r="CW363" s="58"/>
      <c r="CX363" s="58"/>
      <c r="CY363" s="58"/>
      <c r="CZ363" s="58"/>
      <c r="DA363" s="58"/>
      <c r="DB363" s="58"/>
      <c r="DC363" s="58"/>
      <c r="DD363" s="58"/>
      <c r="DE363" s="58"/>
      <c r="DF363" s="58"/>
      <c r="DG363" s="58"/>
      <c r="DH363" s="58"/>
      <c r="DI363" s="58"/>
      <c r="DJ363" s="58"/>
      <c r="DK363" s="58"/>
      <c r="DL363" s="58"/>
      <c r="DM363" s="58"/>
      <c r="DN363" s="58"/>
      <c r="DO363" s="58"/>
      <c r="DP363" s="58"/>
      <c r="DQ363" s="58"/>
      <c r="DR363" s="58"/>
      <c r="DS363" s="58"/>
      <c r="DT363" s="58"/>
      <c r="DU363" s="58"/>
      <c r="DV363" s="58"/>
      <c r="DW363" s="58"/>
      <c r="DX363" s="58"/>
      <c r="DY363" s="58"/>
      <c r="DZ363" s="58"/>
      <c r="EA363" s="58"/>
      <c r="EB363" s="58"/>
      <c r="EC363" s="58"/>
      <c r="ED363" s="58"/>
      <c r="EE363" s="58"/>
      <c r="EF363" s="58"/>
      <c r="EG363" s="58"/>
      <c r="EH363" s="58"/>
      <c r="EI363" s="58"/>
      <c r="EJ363" s="58"/>
      <c r="EK363" s="58"/>
      <c r="EL363" s="58"/>
      <c r="EM363" s="58"/>
      <c r="EN363" s="58"/>
    </row>
    <row r="364" spans="1:144" outlineLevel="1" x14ac:dyDescent="0.2">
      <c r="A364" s="16">
        <v>173</v>
      </c>
      <c r="B364" s="16">
        <v>0</v>
      </c>
      <c r="C364" s="1">
        <v>7.0035972892017564E-4</v>
      </c>
      <c r="D364" s="1">
        <f t="shared" si="31"/>
        <v>-7.0035972892017564E-4</v>
      </c>
      <c r="E364" s="1">
        <f t="shared" si="32"/>
        <v>1.4012101907299236E-3</v>
      </c>
      <c r="F364" s="1">
        <f t="shared" si="33"/>
        <v>-3.743274222829425E-2</v>
      </c>
      <c r="G364" s="1">
        <f t="shared" si="34"/>
        <v>-2.6473582614370588E-2</v>
      </c>
      <c r="H364" s="1">
        <v>2.1002232667558665E-3</v>
      </c>
      <c r="I364" s="1">
        <f t="shared" si="35"/>
        <v>1.4750406017495527E-6</v>
      </c>
      <c r="J364" s="1">
        <f t="shared" si="36"/>
        <v>-2.650142669822993E-2</v>
      </c>
      <c r="AQ364" s="58"/>
      <c r="AR364" s="58"/>
      <c r="AS364" s="58"/>
      <c r="AT364" s="58"/>
      <c r="AU364" s="58"/>
      <c r="AV364" s="58"/>
      <c r="AW364" s="58"/>
      <c r="AX364" s="71"/>
      <c r="AY364" s="58"/>
      <c r="AZ364" s="58"/>
      <c r="BA364" s="58"/>
      <c r="BB364" s="58">
        <f t="shared" si="37"/>
        <v>1</v>
      </c>
      <c r="BC364" s="58">
        <f t="shared" si="38"/>
        <v>7.0035972892017564E-4</v>
      </c>
      <c r="BD364" s="58" t="e">
        <f t="shared" si="39"/>
        <v>#N/A</v>
      </c>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c r="CB364" s="58"/>
      <c r="CC364" s="58"/>
      <c r="CD364" s="58"/>
      <c r="CE364" s="58"/>
      <c r="CF364" s="58"/>
      <c r="CG364" s="58"/>
      <c r="CH364" s="58"/>
      <c r="CI364" s="58"/>
      <c r="CJ364" s="58"/>
      <c r="CK364" s="58"/>
      <c r="CL364" s="58"/>
      <c r="CM364" s="58"/>
      <c r="CN364" s="58"/>
      <c r="CO364" s="58"/>
      <c r="CP364" s="58"/>
      <c r="CQ364" s="58"/>
      <c r="CR364" s="58"/>
      <c r="CS364" s="58"/>
      <c r="CT364" s="58"/>
      <c r="CU364" s="58"/>
      <c r="CV364" s="58"/>
      <c r="CW364" s="58"/>
      <c r="CX364" s="58"/>
      <c r="CY364" s="58"/>
      <c r="CZ364" s="58"/>
      <c r="DA364" s="58"/>
      <c r="DB364" s="58"/>
      <c r="DC364" s="58"/>
      <c r="DD364" s="58"/>
      <c r="DE364" s="58"/>
      <c r="DF364" s="58"/>
      <c r="DG364" s="58"/>
      <c r="DH364" s="58"/>
      <c r="DI364" s="58"/>
      <c r="DJ364" s="58"/>
      <c r="DK364" s="58"/>
      <c r="DL364" s="58"/>
      <c r="DM364" s="58"/>
      <c r="DN364" s="58"/>
      <c r="DO364" s="58"/>
      <c r="DP364" s="58"/>
      <c r="DQ364" s="58"/>
      <c r="DR364" s="58"/>
      <c r="DS364" s="58"/>
      <c r="DT364" s="58"/>
      <c r="DU364" s="58"/>
      <c r="DV364" s="58"/>
      <c r="DW364" s="58"/>
      <c r="DX364" s="58"/>
      <c r="DY364" s="58"/>
      <c r="DZ364" s="58"/>
      <c r="EA364" s="58"/>
      <c r="EB364" s="58"/>
      <c r="EC364" s="58"/>
      <c r="ED364" s="58"/>
      <c r="EE364" s="58"/>
      <c r="EF364" s="58"/>
      <c r="EG364" s="58"/>
      <c r="EH364" s="58"/>
      <c r="EI364" s="58"/>
      <c r="EJ364" s="58"/>
      <c r="EK364" s="58"/>
      <c r="EL364" s="58"/>
      <c r="EM364" s="58"/>
      <c r="EN364" s="58"/>
    </row>
    <row r="365" spans="1:144" outlineLevel="1" x14ac:dyDescent="0.2">
      <c r="A365" s="16">
        <v>174</v>
      </c>
      <c r="B365" s="16">
        <v>0</v>
      </c>
      <c r="C365" s="1">
        <v>9.0301987405942414E-4</v>
      </c>
      <c r="D365" s="1">
        <f t="shared" si="31"/>
        <v>-9.0301987405942414E-4</v>
      </c>
      <c r="E365" s="1">
        <f t="shared" si="32"/>
        <v>1.8068556842529408E-3</v>
      </c>
      <c r="F365" s="1">
        <f t="shared" si="33"/>
        <v>-4.2507125099834037E-2</v>
      </c>
      <c r="G365" s="1">
        <f t="shared" si="34"/>
        <v>-3.006386628464254E-2</v>
      </c>
      <c r="H365" s="1">
        <v>5.0733219276238679E-3</v>
      </c>
      <c r="I365" s="1">
        <f t="shared" si="35"/>
        <v>4.6088333772182093E-6</v>
      </c>
      <c r="J365" s="1">
        <f t="shared" si="36"/>
        <v>-3.0140419528568024E-2</v>
      </c>
      <c r="AQ365" s="58"/>
      <c r="AR365" s="58"/>
      <c r="AS365" s="58"/>
      <c r="AT365" s="58"/>
      <c r="AU365" s="58"/>
      <c r="AV365" s="58"/>
      <c r="AW365" s="58"/>
      <c r="AX365" s="71"/>
      <c r="AY365" s="58"/>
      <c r="AZ365" s="58"/>
      <c r="BA365" s="58"/>
      <c r="BB365" s="58">
        <f t="shared" si="37"/>
        <v>1</v>
      </c>
      <c r="BC365" s="58">
        <f t="shared" si="38"/>
        <v>9.0301987405942414E-4</v>
      </c>
      <c r="BD365" s="58" t="e">
        <f t="shared" si="39"/>
        <v>#N/A</v>
      </c>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c r="CB365" s="58"/>
      <c r="CC365" s="58"/>
      <c r="CD365" s="58"/>
      <c r="CE365" s="58"/>
      <c r="CF365" s="58"/>
      <c r="CG365" s="58"/>
      <c r="CH365" s="58"/>
      <c r="CI365" s="58"/>
      <c r="CJ365" s="58"/>
      <c r="CK365" s="58"/>
      <c r="CL365" s="58"/>
      <c r="CM365" s="58"/>
      <c r="CN365" s="58"/>
      <c r="CO365" s="58"/>
      <c r="CP365" s="58"/>
      <c r="CQ365" s="58"/>
      <c r="CR365" s="58"/>
      <c r="CS365" s="58"/>
      <c r="CT365" s="58"/>
      <c r="CU365" s="58"/>
      <c r="CV365" s="58"/>
      <c r="CW365" s="58"/>
      <c r="CX365" s="58"/>
      <c r="CY365" s="58"/>
      <c r="CZ365" s="58"/>
      <c r="DA365" s="58"/>
      <c r="DB365" s="58"/>
      <c r="DC365" s="58"/>
      <c r="DD365" s="58"/>
      <c r="DE365" s="58"/>
      <c r="DF365" s="58"/>
      <c r="DG365" s="58"/>
      <c r="DH365" s="58"/>
      <c r="DI365" s="58"/>
      <c r="DJ365" s="58"/>
      <c r="DK365" s="58"/>
      <c r="DL365" s="58"/>
      <c r="DM365" s="58"/>
      <c r="DN365" s="58"/>
      <c r="DO365" s="58"/>
      <c r="DP365" s="58"/>
      <c r="DQ365" s="58"/>
      <c r="DR365" s="58"/>
      <c r="DS365" s="58"/>
      <c r="DT365" s="58"/>
      <c r="DU365" s="58"/>
      <c r="DV365" s="58"/>
      <c r="DW365" s="58"/>
      <c r="DX365" s="58"/>
      <c r="DY365" s="58"/>
      <c r="DZ365" s="58"/>
      <c r="EA365" s="58"/>
      <c r="EB365" s="58"/>
      <c r="EC365" s="58"/>
      <c r="ED365" s="58"/>
      <c r="EE365" s="58"/>
      <c r="EF365" s="58"/>
      <c r="EG365" s="58"/>
      <c r="EH365" s="58"/>
      <c r="EI365" s="58"/>
      <c r="EJ365" s="58"/>
      <c r="EK365" s="58"/>
      <c r="EL365" s="58"/>
      <c r="EM365" s="58"/>
      <c r="EN365" s="58"/>
    </row>
    <row r="366" spans="1:144" outlineLevel="1" x14ac:dyDescent="0.2">
      <c r="A366" s="16">
        <v>175</v>
      </c>
      <c r="B366" s="16">
        <v>0</v>
      </c>
      <c r="C366" s="1">
        <v>1.1379265781174125E-4</v>
      </c>
      <c r="D366" s="1">
        <f t="shared" si="31"/>
        <v>-1.1379265781174125E-4</v>
      </c>
      <c r="E366" s="1">
        <f t="shared" si="32"/>
        <v>2.2759826537473542E-4</v>
      </c>
      <c r="F366" s="1">
        <f t="shared" si="33"/>
        <v>-1.5086360242773451E-2</v>
      </c>
      <c r="G366" s="1">
        <f t="shared" si="34"/>
        <v>-1.0667971131117464E-2</v>
      </c>
      <c r="H366" s="1">
        <v>5.4586602362311594E-4</v>
      </c>
      <c r="I366" s="1">
        <f t="shared" si="35"/>
        <v>6.2156543880091957E-8</v>
      </c>
      <c r="J366" s="1">
        <f t="shared" si="36"/>
        <v>-1.0670883965175319E-2</v>
      </c>
      <c r="AQ366" s="58"/>
      <c r="AR366" s="58"/>
      <c r="AS366" s="58"/>
      <c r="AT366" s="58"/>
      <c r="AU366" s="58"/>
      <c r="AV366" s="58"/>
      <c r="AW366" s="58"/>
      <c r="AX366" s="71"/>
      <c r="AY366" s="58"/>
      <c r="AZ366" s="58"/>
      <c r="BA366" s="58"/>
      <c r="BB366" s="58">
        <f t="shared" si="37"/>
        <v>1</v>
      </c>
      <c r="BC366" s="58">
        <f t="shared" si="38"/>
        <v>1.1379265781174125E-4</v>
      </c>
      <c r="BD366" s="58" t="e">
        <f t="shared" si="39"/>
        <v>#N/A</v>
      </c>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c r="CB366" s="58"/>
      <c r="CC366" s="58"/>
      <c r="CD366" s="58"/>
      <c r="CE366" s="58"/>
      <c r="CF366" s="58"/>
      <c r="CG366" s="58"/>
      <c r="CH366" s="58"/>
      <c r="CI366" s="58"/>
      <c r="CJ366" s="58"/>
      <c r="CK366" s="58"/>
      <c r="CL366" s="58"/>
      <c r="CM366" s="58"/>
      <c r="CN366" s="58"/>
      <c r="CO366" s="58"/>
      <c r="CP366" s="58"/>
      <c r="CQ366" s="58"/>
      <c r="CR366" s="58"/>
      <c r="CS366" s="58"/>
      <c r="CT366" s="58"/>
      <c r="CU366" s="58"/>
      <c r="CV366" s="58"/>
      <c r="CW366" s="58"/>
      <c r="CX366" s="58"/>
      <c r="CY366" s="58"/>
      <c r="CZ366" s="58"/>
      <c r="DA366" s="58"/>
      <c r="DB366" s="58"/>
      <c r="DC366" s="58"/>
      <c r="DD366" s="58"/>
      <c r="DE366" s="58"/>
      <c r="DF366" s="58"/>
      <c r="DG366" s="58"/>
      <c r="DH366" s="58"/>
      <c r="DI366" s="58"/>
      <c r="DJ366" s="58"/>
      <c r="DK366" s="58"/>
      <c r="DL366" s="58"/>
      <c r="DM366" s="58"/>
      <c r="DN366" s="58"/>
      <c r="DO366" s="58"/>
      <c r="DP366" s="58"/>
      <c r="DQ366" s="58"/>
      <c r="DR366" s="58"/>
      <c r="DS366" s="58"/>
      <c r="DT366" s="58"/>
      <c r="DU366" s="58"/>
      <c r="DV366" s="58"/>
      <c r="DW366" s="58"/>
      <c r="DX366" s="58"/>
      <c r="DY366" s="58"/>
      <c r="DZ366" s="58"/>
      <c r="EA366" s="58"/>
      <c r="EB366" s="58"/>
      <c r="EC366" s="58"/>
      <c r="ED366" s="58"/>
      <c r="EE366" s="58"/>
      <c r="EF366" s="58"/>
      <c r="EG366" s="58"/>
      <c r="EH366" s="58"/>
      <c r="EI366" s="58"/>
      <c r="EJ366" s="58"/>
      <c r="EK366" s="58"/>
      <c r="EL366" s="58"/>
      <c r="EM366" s="58"/>
      <c r="EN366" s="58"/>
    </row>
    <row r="367" spans="1:144" outlineLevel="1" x14ac:dyDescent="0.2">
      <c r="A367" s="16">
        <v>176</v>
      </c>
      <c r="B367" s="16">
        <v>0</v>
      </c>
      <c r="C367" s="1">
        <v>9.5687967293410587E-7</v>
      </c>
      <c r="D367" s="1">
        <f t="shared" si="31"/>
        <v>-9.5687967293410587E-7</v>
      </c>
      <c r="E367" s="1">
        <f t="shared" si="32"/>
        <v>1.9137602614659833E-6</v>
      </c>
      <c r="F367" s="1">
        <f t="shared" si="33"/>
        <v>-1.383387242049739E-3</v>
      </c>
      <c r="G367" s="1">
        <f t="shared" si="34"/>
        <v>-9.7820273387150703E-4</v>
      </c>
      <c r="H367" s="1">
        <v>8.0163357556723451E-6</v>
      </c>
      <c r="I367" s="1">
        <f t="shared" si="35"/>
        <v>7.6707375671395768E-12</v>
      </c>
      <c r="J367" s="1">
        <f t="shared" si="36"/>
        <v>-9.7820665469585582E-4</v>
      </c>
      <c r="AQ367" s="58"/>
      <c r="AR367" s="58"/>
      <c r="AS367" s="58"/>
      <c r="AT367" s="58"/>
      <c r="AU367" s="58"/>
      <c r="AV367" s="58"/>
      <c r="AW367" s="58"/>
      <c r="AX367" s="71"/>
      <c r="AY367" s="58"/>
      <c r="AZ367" s="58"/>
      <c r="BA367" s="58"/>
      <c r="BB367" s="58">
        <f t="shared" si="37"/>
        <v>1</v>
      </c>
      <c r="BC367" s="58">
        <f t="shared" si="38"/>
        <v>9.5687967293410587E-7</v>
      </c>
      <c r="BD367" s="58" t="e">
        <f t="shared" si="39"/>
        <v>#N/A</v>
      </c>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c r="CB367" s="58"/>
      <c r="CC367" s="58"/>
      <c r="CD367" s="58"/>
      <c r="CE367" s="58"/>
      <c r="CF367" s="58"/>
      <c r="CG367" s="58"/>
      <c r="CH367" s="58"/>
      <c r="CI367" s="58"/>
      <c r="CJ367" s="58"/>
      <c r="CK367" s="58"/>
      <c r="CL367" s="58"/>
      <c r="CM367" s="58"/>
      <c r="CN367" s="58"/>
      <c r="CO367" s="58"/>
      <c r="CP367" s="58"/>
      <c r="CQ367" s="58"/>
      <c r="CR367" s="58"/>
      <c r="CS367" s="58"/>
      <c r="CT367" s="58"/>
      <c r="CU367" s="58"/>
      <c r="CV367" s="58"/>
      <c r="CW367" s="58"/>
      <c r="CX367" s="58"/>
      <c r="CY367" s="58"/>
      <c r="CZ367" s="58"/>
      <c r="DA367" s="58"/>
      <c r="DB367" s="58"/>
      <c r="DC367" s="58"/>
      <c r="DD367" s="58"/>
      <c r="DE367" s="58"/>
      <c r="DF367" s="58"/>
      <c r="DG367" s="58"/>
      <c r="DH367" s="58"/>
      <c r="DI367" s="58"/>
      <c r="DJ367" s="58"/>
      <c r="DK367" s="58"/>
      <c r="DL367" s="58"/>
      <c r="DM367" s="58"/>
      <c r="DN367" s="58"/>
      <c r="DO367" s="58"/>
      <c r="DP367" s="58"/>
      <c r="DQ367" s="58"/>
      <c r="DR367" s="58"/>
      <c r="DS367" s="58"/>
      <c r="DT367" s="58"/>
      <c r="DU367" s="58"/>
      <c r="DV367" s="58"/>
      <c r="DW367" s="58"/>
      <c r="DX367" s="58"/>
      <c r="DY367" s="58"/>
      <c r="DZ367" s="58"/>
      <c r="EA367" s="58"/>
      <c r="EB367" s="58"/>
      <c r="EC367" s="58"/>
      <c r="ED367" s="58"/>
      <c r="EE367" s="58"/>
      <c r="EF367" s="58"/>
      <c r="EG367" s="58"/>
      <c r="EH367" s="58"/>
      <c r="EI367" s="58"/>
      <c r="EJ367" s="58"/>
      <c r="EK367" s="58"/>
      <c r="EL367" s="58"/>
      <c r="EM367" s="58"/>
      <c r="EN367" s="58"/>
    </row>
    <row r="368" spans="1:144" outlineLevel="1" x14ac:dyDescent="0.2">
      <c r="A368" s="16">
        <v>177</v>
      </c>
      <c r="B368" s="16">
        <v>0</v>
      </c>
      <c r="C368" s="1">
        <v>1.8782889561338526E-6</v>
      </c>
      <c r="D368" s="1">
        <f t="shared" si="31"/>
        <v>-1.8782889561338526E-6</v>
      </c>
      <c r="E368" s="1">
        <f t="shared" si="32"/>
        <v>3.7565814404502172E-6</v>
      </c>
      <c r="F368" s="1">
        <f t="shared" si="33"/>
        <v>-1.9381902487759599E-3</v>
      </c>
      <c r="G368" s="1">
        <f t="shared" si="34"/>
        <v>-1.370508111654171E-3</v>
      </c>
      <c r="H368" s="1">
        <v>1.3933135868718876E-5</v>
      </c>
      <c r="I368" s="1">
        <f t="shared" si="35"/>
        <v>2.6170869024570395E-11</v>
      </c>
      <c r="J368" s="1">
        <f t="shared" si="36"/>
        <v>-1.3705176594918092E-3</v>
      </c>
      <c r="AQ368" s="58"/>
      <c r="AR368" s="58"/>
      <c r="AS368" s="58"/>
      <c r="AT368" s="58"/>
      <c r="AU368" s="58"/>
      <c r="AV368" s="58"/>
      <c r="AW368" s="58"/>
      <c r="AX368" s="71"/>
      <c r="AY368" s="58"/>
      <c r="AZ368" s="58"/>
      <c r="BA368" s="58"/>
      <c r="BB368" s="58">
        <f t="shared" si="37"/>
        <v>1</v>
      </c>
      <c r="BC368" s="58">
        <f t="shared" si="38"/>
        <v>1.8782889561338526E-6</v>
      </c>
      <c r="BD368" s="58" t="e">
        <f t="shared" si="39"/>
        <v>#N/A</v>
      </c>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c r="CH368" s="58"/>
      <c r="CI368" s="58"/>
      <c r="CJ368" s="58"/>
      <c r="CK368" s="58"/>
      <c r="CL368" s="58"/>
      <c r="CM368" s="58"/>
      <c r="CN368" s="58"/>
      <c r="CO368" s="58"/>
      <c r="CP368" s="58"/>
      <c r="CQ368" s="58"/>
      <c r="CR368" s="58"/>
      <c r="CS368" s="58"/>
      <c r="CT368" s="58"/>
      <c r="CU368" s="58"/>
      <c r="CV368" s="58"/>
      <c r="CW368" s="58"/>
      <c r="CX368" s="58"/>
      <c r="CY368" s="58"/>
      <c r="CZ368" s="58"/>
      <c r="DA368" s="58"/>
      <c r="DB368" s="58"/>
      <c r="DC368" s="58"/>
      <c r="DD368" s="58"/>
      <c r="DE368" s="58"/>
      <c r="DF368" s="58"/>
      <c r="DG368" s="58"/>
      <c r="DH368" s="58"/>
      <c r="DI368" s="58"/>
      <c r="DJ368" s="58"/>
      <c r="DK368" s="58"/>
      <c r="DL368" s="58"/>
      <c r="DM368" s="58"/>
      <c r="DN368" s="58"/>
      <c r="DO368" s="58"/>
      <c r="DP368" s="58"/>
      <c r="DQ368" s="58"/>
      <c r="DR368" s="58"/>
      <c r="DS368" s="58"/>
      <c r="DT368" s="58"/>
      <c r="DU368" s="58"/>
      <c r="DV368" s="58"/>
      <c r="DW368" s="58"/>
      <c r="DX368" s="58"/>
      <c r="DY368" s="58"/>
      <c r="DZ368" s="58"/>
      <c r="EA368" s="58"/>
      <c r="EB368" s="58"/>
      <c r="EC368" s="58"/>
      <c r="ED368" s="58"/>
      <c r="EE368" s="58"/>
      <c r="EF368" s="58"/>
      <c r="EG368" s="58"/>
      <c r="EH368" s="58"/>
      <c r="EI368" s="58"/>
      <c r="EJ368" s="58"/>
      <c r="EK368" s="58"/>
      <c r="EL368" s="58"/>
      <c r="EM368" s="58"/>
      <c r="EN368" s="58"/>
    </row>
    <row r="369" spans="1:144" outlineLevel="1" x14ac:dyDescent="0.2">
      <c r="A369" s="16">
        <v>178</v>
      </c>
      <c r="B369" s="16">
        <v>0</v>
      </c>
      <c r="C369" s="1">
        <v>6.47921607116552E-4</v>
      </c>
      <c r="D369" s="1">
        <f t="shared" si="31"/>
        <v>-6.47921607116552E-4</v>
      </c>
      <c r="E369" s="1">
        <f t="shared" si="32"/>
        <v>1.296263198062925E-3</v>
      </c>
      <c r="F369" s="1">
        <f t="shared" si="33"/>
        <v>-3.600365534307489E-2</v>
      </c>
      <c r="G369" s="1">
        <f t="shared" si="34"/>
        <v>-2.5462554500696122E-2</v>
      </c>
      <c r="H369" s="1">
        <v>1.6184768248191268E-3</v>
      </c>
      <c r="I369" s="1">
        <f t="shared" si="35"/>
        <v>1.0510270493187789E-6</v>
      </c>
      <c r="J369" s="1">
        <f t="shared" si="36"/>
        <v>-2.5483184823530968E-2</v>
      </c>
      <c r="AQ369" s="58"/>
      <c r="AR369" s="58"/>
      <c r="AS369" s="58"/>
      <c r="AT369" s="58"/>
      <c r="AU369" s="58"/>
      <c r="AV369" s="58"/>
      <c r="AW369" s="58"/>
      <c r="AX369" s="71"/>
      <c r="AY369" s="58"/>
      <c r="AZ369" s="58"/>
      <c r="BA369" s="58"/>
      <c r="BB369" s="58">
        <f t="shared" si="37"/>
        <v>1</v>
      </c>
      <c r="BC369" s="58">
        <f t="shared" si="38"/>
        <v>6.47921607116552E-4</v>
      </c>
      <c r="BD369" s="58" t="e">
        <f t="shared" si="39"/>
        <v>#N/A</v>
      </c>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c r="CB369" s="58"/>
      <c r="CC369" s="58"/>
      <c r="CD369" s="58"/>
      <c r="CE369" s="58"/>
      <c r="CF369" s="58"/>
      <c r="CG369" s="58"/>
      <c r="CH369" s="58"/>
      <c r="CI369" s="58"/>
      <c r="CJ369" s="58"/>
      <c r="CK369" s="58"/>
      <c r="CL369" s="58"/>
      <c r="CM369" s="58"/>
      <c r="CN369" s="58"/>
      <c r="CO369" s="58"/>
      <c r="CP369" s="58"/>
      <c r="CQ369" s="58"/>
      <c r="CR369" s="58"/>
      <c r="CS369" s="58"/>
      <c r="CT369" s="58"/>
      <c r="CU369" s="58"/>
      <c r="CV369" s="58"/>
      <c r="CW369" s="58"/>
      <c r="CX369" s="58"/>
      <c r="CY369" s="58"/>
      <c r="CZ369" s="58"/>
      <c r="DA369" s="58"/>
      <c r="DB369" s="58"/>
      <c r="DC369" s="58"/>
      <c r="DD369" s="58"/>
      <c r="DE369" s="58"/>
      <c r="DF369" s="58"/>
      <c r="DG369" s="58"/>
      <c r="DH369" s="58"/>
      <c r="DI369" s="58"/>
      <c r="DJ369" s="58"/>
      <c r="DK369" s="58"/>
      <c r="DL369" s="58"/>
      <c r="DM369" s="58"/>
      <c r="DN369" s="58"/>
      <c r="DO369" s="58"/>
      <c r="DP369" s="58"/>
      <c r="DQ369" s="58"/>
      <c r="DR369" s="58"/>
      <c r="DS369" s="58"/>
      <c r="DT369" s="58"/>
      <c r="DU369" s="58"/>
      <c r="DV369" s="58"/>
      <c r="DW369" s="58"/>
      <c r="DX369" s="58"/>
      <c r="DY369" s="58"/>
      <c r="DZ369" s="58"/>
      <c r="EA369" s="58"/>
      <c r="EB369" s="58"/>
      <c r="EC369" s="58"/>
      <c r="ED369" s="58"/>
      <c r="EE369" s="58"/>
      <c r="EF369" s="58"/>
      <c r="EG369" s="58"/>
      <c r="EH369" s="58"/>
      <c r="EI369" s="58"/>
      <c r="EJ369" s="58"/>
      <c r="EK369" s="58"/>
      <c r="EL369" s="58"/>
      <c r="EM369" s="58"/>
      <c r="EN369" s="58"/>
    </row>
    <row r="370" spans="1:144" outlineLevel="1" x14ac:dyDescent="0.2">
      <c r="A370" s="16">
        <v>179</v>
      </c>
      <c r="B370" s="16">
        <v>0</v>
      </c>
      <c r="C370" s="1">
        <v>5.7122063509116713E-3</v>
      </c>
      <c r="D370" s="1">
        <f t="shared" si="31"/>
        <v>-5.7122063509116713E-3</v>
      </c>
      <c r="E370" s="1">
        <f t="shared" si="32"/>
        <v>1.1457166794866986E-2</v>
      </c>
      <c r="F370" s="1">
        <f t="shared" si="33"/>
        <v>-0.10703815578973222</v>
      </c>
      <c r="G370" s="1">
        <f t="shared" si="34"/>
        <v>-7.5795930684948998E-2</v>
      </c>
      <c r="H370" s="1">
        <v>1.4986516709022929E-2</v>
      </c>
      <c r="I370" s="1">
        <f t="shared" si="35"/>
        <v>8.7407823616856721E-5</v>
      </c>
      <c r="J370" s="1">
        <f t="shared" si="36"/>
        <v>-7.6370353750748396E-2</v>
      </c>
      <c r="AQ370" s="58"/>
      <c r="AR370" s="58"/>
      <c r="AS370" s="58"/>
      <c r="AT370" s="58"/>
      <c r="AU370" s="58"/>
      <c r="AV370" s="58"/>
      <c r="AW370" s="58"/>
      <c r="AX370" s="71"/>
      <c r="AY370" s="58"/>
      <c r="AZ370" s="58"/>
      <c r="BA370" s="58"/>
      <c r="BB370" s="58">
        <f t="shared" si="37"/>
        <v>1</v>
      </c>
      <c r="BC370" s="58">
        <f t="shared" si="38"/>
        <v>5.7122063509116713E-3</v>
      </c>
      <c r="BD370" s="58" t="e">
        <f t="shared" si="39"/>
        <v>#N/A</v>
      </c>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c r="CB370" s="58"/>
      <c r="CC370" s="58"/>
      <c r="CD370" s="58"/>
      <c r="CE370" s="58"/>
      <c r="CF370" s="58"/>
      <c r="CG370" s="58"/>
      <c r="CH370" s="58"/>
      <c r="CI370" s="58"/>
      <c r="CJ370" s="58"/>
      <c r="CK370" s="58"/>
      <c r="CL370" s="58"/>
      <c r="CM370" s="58"/>
      <c r="CN370" s="58"/>
      <c r="CO370" s="58"/>
      <c r="CP370" s="58"/>
      <c r="CQ370" s="58"/>
      <c r="CR370" s="58"/>
      <c r="CS370" s="58"/>
      <c r="CT370" s="58"/>
      <c r="CU370" s="58"/>
      <c r="CV370" s="58"/>
      <c r="CW370" s="58"/>
      <c r="CX370" s="58"/>
      <c r="CY370" s="58"/>
      <c r="CZ370" s="58"/>
      <c r="DA370" s="58"/>
      <c r="DB370" s="58"/>
      <c r="DC370" s="58"/>
      <c r="DD370" s="58"/>
      <c r="DE370" s="58"/>
      <c r="DF370" s="58"/>
      <c r="DG370" s="58"/>
      <c r="DH370" s="58"/>
      <c r="DI370" s="58"/>
      <c r="DJ370" s="58"/>
      <c r="DK370" s="58"/>
      <c r="DL370" s="58"/>
      <c r="DM370" s="58"/>
      <c r="DN370" s="58"/>
      <c r="DO370" s="58"/>
      <c r="DP370" s="58"/>
      <c r="DQ370" s="58"/>
      <c r="DR370" s="58"/>
      <c r="DS370" s="58"/>
      <c r="DT370" s="58"/>
      <c r="DU370" s="58"/>
      <c r="DV370" s="58"/>
      <c r="DW370" s="58"/>
      <c r="DX370" s="58"/>
      <c r="DY370" s="58"/>
      <c r="DZ370" s="58"/>
      <c r="EA370" s="58"/>
      <c r="EB370" s="58"/>
      <c r="EC370" s="58"/>
      <c r="ED370" s="58"/>
      <c r="EE370" s="58"/>
      <c r="EF370" s="58"/>
      <c r="EG370" s="58"/>
      <c r="EH370" s="58"/>
      <c r="EI370" s="58"/>
      <c r="EJ370" s="58"/>
      <c r="EK370" s="58"/>
      <c r="EL370" s="58"/>
      <c r="EM370" s="58"/>
      <c r="EN370" s="58"/>
    </row>
    <row r="371" spans="1:144" outlineLevel="1" x14ac:dyDescent="0.2">
      <c r="A371" s="16">
        <v>180</v>
      </c>
      <c r="B371" s="16">
        <v>0</v>
      </c>
      <c r="C371" s="1">
        <v>7.1495103413788579E-4</v>
      </c>
      <c r="D371" s="1">
        <f t="shared" si="31"/>
        <v>-7.1495103413788579E-4</v>
      </c>
      <c r="E371" s="1">
        <f t="shared" si="32"/>
        <v>1.4304134670215522E-3</v>
      </c>
      <c r="F371" s="1">
        <f t="shared" si="33"/>
        <v>-3.7820807329055683E-2</v>
      </c>
      <c r="G371" s="1">
        <f t="shared" si="34"/>
        <v>-2.674813180076974E-2</v>
      </c>
      <c r="H371" s="1">
        <v>2.1370311978831423E-3</v>
      </c>
      <c r="I371" s="1">
        <f t="shared" si="35"/>
        <v>1.5322402457996981E-6</v>
      </c>
      <c r="J371" s="1">
        <f t="shared" si="36"/>
        <v>-2.6776758487112459E-2</v>
      </c>
      <c r="AQ371" s="58"/>
      <c r="AR371" s="58"/>
      <c r="AS371" s="58"/>
      <c r="AT371" s="58"/>
      <c r="AU371" s="58"/>
      <c r="AV371" s="58"/>
      <c r="AW371" s="58"/>
      <c r="AX371" s="71"/>
      <c r="AY371" s="58"/>
      <c r="AZ371" s="58"/>
      <c r="BA371" s="58"/>
      <c r="BB371" s="58">
        <f t="shared" si="37"/>
        <v>1</v>
      </c>
      <c r="BC371" s="58">
        <f t="shared" si="38"/>
        <v>7.1495103413788579E-4</v>
      </c>
      <c r="BD371" s="58" t="e">
        <f t="shared" si="39"/>
        <v>#N/A</v>
      </c>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c r="CB371" s="58"/>
      <c r="CC371" s="58"/>
      <c r="CD371" s="58"/>
      <c r="CE371" s="58"/>
      <c r="CF371" s="58"/>
      <c r="CG371" s="58"/>
      <c r="CH371" s="58"/>
      <c r="CI371" s="58"/>
      <c r="CJ371" s="58"/>
      <c r="CK371" s="58"/>
      <c r="CL371" s="58"/>
      <c r="CM371" s="58"/>
      <c r="CN371" s="58"/>
      <c r="CO371" s="58"/>
      <c r="CP371" s="58"/>
      <c r="CQ371" s="58"/>
      <c r="CR371" s="58"/>
      <c r="CS371" s="58"/>
      <c r="CT371" s="58"/>
      <c r="CU371" s="58"/>
      <c r="CV371" s="58"/>
      <c r="CW371" s="58"/>
      <c r="CX371" s="58"/>
      <c r="CY371" s="58"/>
      <c r="CZ371" s="58"/>
      <c r="DA371" s="58"/>
      <c r="DB371" s="58"/>
      <c r="DC371" s="58"/>
      <c r="DD371" s="58"/>
      <c r="DE371" s="58"/>
      <c r="DF371" s="58"/>
      <c r="DG371" s="58"/>
      <c r="DH371" s="58"/>
      <c r="DI371" s="58"/>
      <c r="DJ371" s="58"/>
      <c r="DK371" s="58"/>
      <c r="DL371" s="58"/>
      <c r="DM371" s="58"/>
      <c r="DN371" s="58"/>
      <c r="DO371" s="58"/>
      <c r="DP371" s="58"/>
      <c r="DQ371" s="58"/>
      <c r="DR371" s="58"/>
      <c r="DS371" s="58"/>
      <c r="DT371" s="58"/>
      <c r="DU371" s="58"/>
      <c r="DV371" s="58"/>
      <c r="DW371" s="58"/>
      <c r="DX371" s="58"/>
      <c r="DY371" s="58"/>
      <c r="DZ371" s="58"/>
      <c r="EA371" s="58"/>
      <c r="EB371" s="58"/>
      <c r="EC371" s="58"/>
      <c r="ED371" s="58"/>
      <c r="EE371" s="58"/>
      <c r="EF371" s="58"/>
      <c r="EG371" s="58"/>
      <c r="EH371" s="58"/>
      <c r="EI371" s="58"/>
      <c r="EJ371" s="58"/>
      <c r="EK371" s="58"/>
      <c r="EL371" s="58"/>
      <c r="EM371" s="58"/>
      <c r="EN371" s="58"/>
    </row>
    <row r="372" spans="1:144" outlineLevel="1" x14ac:dyDescent="0.2">
      <c r="A372" s="16">
        <v>181</v>
      </c>
      <c r="B372" s="16">
        <v>0</v>
      </c>
      <c r="C372" s="1">
        <v>2.3215536618213556E-5</v>
      </c>
      <c r="D372" s="1">
        <f t="shared" si="31"/>
        <v>-2.3215536618213556E-5</v>
      </c>
      <c r="E372" s="1">
        <f t="shared" si="32"/>
        <v>4.6431612206115456E-5</v>
      </c>
      <c r="F372" s="1">
        <f t="shared" si="33"/>
        <v>-6.8140745671085414E-3</v>
      </c>
      <c r="G372" s="1">
        <f t="shared" si="34"/>
        <v>-4.8183062990916833E-3</v>
      </c>
      <c r="H372" s="1">
        <v>1.1623301448850684E-4</v>
      </c>
      <c r="I372" s="1">
        <f t="shared" si="35"/>
        <v>2.6987881389165517E-9</v>
      </c>
      <c r="J372" s="1">
        <f t="shared" si="36"/>
        <v>-4.8185863466379333E-3</v>
      </c>
      <c r="AQ372" s="58"/>
      <c r="AR372" s="58"/>
      <c r="AS372" s="58"/>
      <c r="AT372" s="58"/>
      <c r="AU372" s="58"/>
      <c r="AV372" s="58"/>
      <c r="AW372" s="58"/>
      <c r="AX372" s="71"/>
      <c r="AY372" s="58"/>
      <c r="AZ372" s="58"/>
      <c r="BA372" s="58"/>
      <c r="BB372" s="58">
        <f t="shared" si="37"/>
        <v>1</v>
      </c>
      <c r="BC372" s="58">
        <f t="shared" si="38"/>
        <v>2.3215536618213556E-5</v>
      </c>
      <c r="BD372" s="58" t="e">
        <f t="shared" si="39"/>
        <v>#N/A</v>
      </c>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c r="CB372" s="58"/>
      <c r="CC372" s="58"/>
      <c r="CD372" s="58"/>
      <c r="CE372" s="58"/>
      <c r="CF372" s="58"/>
      <c r="CG372" s="58"/>
      <c r="CH372" s="58"/>
      <c r="CI372" s="58"/>
      <c r="CJ372" s="58"/>
      <c r="CK372" s="58"/>
      <c r="CL372" s="58"/>
      <c r="CM372" s="58"/>
      <c r="CN372" s="58"/>
      <c r="CO372" s="58"/>
      <c r="CP372" s="58"/>
      <c r="CQ372" s="58"/>
      <c r="CR372" s="58"/>
      <c r="CS372" s="58"/>
      <c r="CT372" s="58"/>
      <c r="CU372" s="58"/>
      <c r="CV372" s="58"/>
      <c r="CW372" s="58"/>
      <c r="CX372" s="58"/>
      <c r="CY372" s="58"/>
      <c r="CZ372" s="58"/>
      <c r="DA372" s="58"/>
      <c r="DB372" s="58"/>
      <c r="DC372" s="58"/>
      <c r="DD372" s="58"/>
      <c r="DE372" s="58"/>
      <c r="DF372" s="58"/>
      <c r="DG372" s="58"/>
      <c r="DH372" s="58"/>
      <c r="DI372" s="58"/>
      <c r="DJ372" s="58"/>
      <c r="DK372" s="58"/>
      <c r="DL372" s="58"/>
      <c r="DM372" s="58"/>
      <c r="DN372" s="58"/>
      <c r="DO372" s="58"/>
      <c r="DP372" s="58"/>
      <c r="DQ372" s="58"/>
      <c r="DR372" s="58"/>
      <c r="DS372" s="58"/>
      <c r="DT372" s="58"/>
      <c r="DU372" s="58"/>
      <c r="DV372" s="58"/>
      <c r="DW372" s="58"/>
      <c r="DX372" s="58"/>
      <c r="DY372" s="58"/>
      <c r="DZ372" s="58"/>
      <c r="EA372" s="58"/>
      <c r="EB372" s="58"/>
      <c r="EC372" s="58"/>
      <c r="ED372" s="58"/>
      <c r="EE372" s="58"/>
      <c r="EF372" s="58"/>
      <c r="EG372" s="58"/>
      <c r="EH372" s="58"/>
      <c r="EI372" s="58"/>
      <c r="EJ372" s="58"/>
      <c r="EK372" s="58"/>
      <c r="EL372" s="58"/>
      <c r="EM372" s="58"/>
      <c r="EN372" s="58"/>
    </row>
    <row r="373" spans="1:144" outlineLevel="1" x14ac:dyDescent="0.2">
      <c r="A373" s="16">
        <v>182</v>
      </c>
      <c r="B373" s="16">
        <v>0</v>
      </c>
      <c r="C373" s="1">
        <v>2.5000362772813136E-6</v>
      </c>
      <c r="D373" s="1">
        <f t="shared" si="31"/>
        <v>-2.5000362772813136E-6</v>
      </c>
      <c r="E373" s="1">
        <f t="shared" si="32"/>
        <v>5.0000788046825844E-6</v>
      </c>
      <c r="F373" s="1">
        <f t="shared" si="33"/>
        <v>-2.2360855986930787E-3</v>
      </c>
      <c r="G373" s="1">
        <f t="shared" si="34"/>
        <v>-1.5811522783964634E-3</v>
      </c>
      <c r="H373" s="1">
        <v>1.7862702168961196E-5</v>
      </c>
      <c r="I373" s="1">
        <f t="shared" si="35"/>
        <v>4.465831279622319E-11</v>
      </c>
      <c r="J373" s="1">
        <f t="shared" si="36"/>
        <v>-1.5811664004117731E-3</v>
      </c>
      <c r="AQ373" s="58"/>
      <c r="AR373" s="58"/>
      <c r="AS373" s="58"/>
      <c r="AT373" s="58"/>
      <c r="AU373" s="58"/>
      <c r="AV373" s="58"/>
      <c r="AW373" s="58"/>
      <c r="AX373" s="71"/>
      <c r="AY373" s="58"/>
      <c r="AZ373" s="58"/>
      <c r="BA373" s="58"/>
      <c r="BB373" s="58">
        <f t="shared" si="37"/>
        <v>1</v>
      </c>
      <c r="BC373" s="58">
        <f t="shared" si="38"/>
        <v>2.5000362772813136E-6</v>
      </c>
      <c r="BD373" s="58" t="e">
        <f t="shared" si="39"/>
        <v>#N/A</v>
      </c>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c r="CB373" s="58"/>
      <c r="CC373" s="58"/>
      <c r="CD373" s="58"/>
      <c r="CE373" s="58"/>
      <c r="CF373" s="58"/>
      <c r="CG373" s="58"/>
      <c r="CH373" s="58"/>
      <c r="CI373" s="58"/>
      <c r="CJ373" s="58"/>
      <c r="CK373" s="58"/>
      <c r="CL373" s="58"/>
      <c r="CM373" s="58"/>
      <c r="CN373" s="58"/>
      <c r="CO373" s="58"/>
      <c r="CP373" s="58"/>
      <c r="CQ373" s="58"/>
      <c r="CR373" s="58"/>
      <c r="CS373" s="58"/>
      <c r="CT373" s="58"/>
      <c r="CU373" s="58"/>
      <c r="CV373" s="58"/>
      <c r="CW373" s="58"/>
      <c r="CX373" s="58"/>
      <c r="CY373" s="58"/>
      <c r="CZ373" s="58"/>
      <c r="DA373" s="58"/>
      <c r="DB373" s="58"/>
      <c r="DC373" s="58"/>
      <c r="DD373" s="58"/>
      <c r="DE373" s="58"/>
      <c r="DF373" s="58"/>
      <c r="DG373" s="58"/>
      <c r="DH373" s="58"/>
      <c r="DI373" s="58"/>
      <c r="DJ373" s="58"/>
      <c r="DK373" s="58"/>
      <c r="DL373" s="58"/>
      <c r="DM373" s="58"/>
      <c r="DN373" s="58"/>
      <c r="DO373" s="58"/>
      <c r="DP373" s="58"/>
      <c r="DQ373" s="58"/>
      <c r="DR373" s="58"/>
      <c r="DS373" s="58"/>
      <c r="DT373" s="58"/>
      <c r="DU373" s="58"/>
      <c r="DV373" s="58"/>
      <c r="DW373" s="58"/>
      <c r="DX373" s="58"/>
      <c r="DY373" s="58"/>
      <c r="DZ373" s="58"/>
      <c r="EA373" s="58"/>
      <c r="EB373" s="58"/>
      <c r="EC373" s="58"/>
      <c r="ED373" s="58"/>
      <c r="EE373" s="58"/>
      <c r="EF373" s="58"/>
      <c r="EG373" s="58"/>
      <c r="EH373" s="58"/>
      <c r="EI373" s="58"/>
      <c r="EJ373" s="58"/>
      <c r="EK373" s="58"/>
      <c r="EL373" s="58"/>
      <c r="EM373" s="58"/>
      <c r="EN373" s="58"/>
    </row>
    <row r="374" spans="1:144" outlineLevel="1" x14ac:dyDescent="0.2">
      <c r="A374" s="16">
        <v>183</v>
      </c>
      <c r="B374" s="16">
        <v>0</v>
      </c>
      <c r="C374" s="1">
        <v>1.1942566567096061E-5</v>
      </c>
      <c r="D374" s="1">
        <f t="shared" si="31"/>
        <v>-1.1942566567096061E-5</v>
      </c>
      <c r="E374" s="1">
        <f t="shared" si="32"/>
        <v>2.3885275760436288E-5</v>
      </c>
      <c r="F374" s="1">
        <f t="shared" si="33"/>
        <v>-4.8872564655884684E-3</v>
      </c>
      <c r="G374" s="1">
        <f t="shared" si="34"/>
        <v>-3.4558225061040965E-3</v>
      </c>
      <c r="H374" s="1">
        <v>7.1899506261667405E-5</v>
      </c>
      <c r="I374" s="1">
        <f t="shared" si="35"/>
        <v>8.5873663719361255E-10</v>
      </c>
      <c r="J374" s="1">
        <f t="shared" si="36"/>
        <v>-3.4559467487698349E-3</v>
      </c>
      <c r="AQ374" s="58"/>
      <c r="AR374" s="58"/>
      <c r="AS374" s="58"/>
      <c r="AT374" s="58"/>
      <c r="AU374" s="58"/>
      <c r="AV374" s="58"/>
      <c r="AW374" s="58"/>
      <c r="AX374" s="71"/>
      <c r="AY374" s="58"/>
      <c r="AZ374" s="58"/>
      <c r="BA374" s="58"/>
      <c r="BB374" s="58">
        <f t="shared" si="37"/>
        <v>1</v>
      </c>
      <c r="BC374" s="58">
        <f t="shared" si="38"/>
        <v>1.1942566567096061E-5</v>
      </c>
      <c r="BD374" s="58" t="e">
        <f t="shared" si="39"/>
        <v>#N/A</v>
      </c>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c r="CB374" s="58"/>
      <c r="CC374" s="58"/>
      <c r="CD374" s="58"/>
      <c r="CE374" s="58"/>
      <c r="CF374" s="58"/>
      <c r="CG374" s="58"/>
      <c r="CH374" s="58"/>
      <c r="CI374" s="58"/>
      <c r="CJ374" s="58"/>
      <c r="CK374" s="58"/>
      <c r="CL374" s="58"/>
      <c r="CM374" s="58"/>
      <c r="CN374" s="58"/>
      <c r="CO374" s="58"/>
      <c r="CP374" s="58"/>
      <c r="CQ374" s="58"/>
      <c r="CR374" s="58"/>
      <c r="CS374" s="58"/>
      <c r="CT374" s="58"/>
      <c r="CU374" s="58"/>
      <c r="CV374" s="58"/>
      <c r="CW374" s="58"/>
      <c r="CX374" s="58"/>
      <c r="CY374" s="58"/>
      <c r="CZ374" s="58"/>
      <c r="DA374" s="58"/>
      <c r="DB374" s="58"/>
      <c r="DC374" s="58"/>
      <c r="DD374" s="58"/>
      <c r="DE374" s="58"/>
      <c r="DF374" s="58"/>
      <c r="DG374" s="58"/>
      <c r="DH374" s="58"/>
      <c r="DI374" s="58"/>
      <c r="DJ374" s="58"/>
      <c r="DK374" s="58"/>
      <c r="DL374" s="58"/>
      <c r="DM374" s="58"/>
      <c r="DN374" s="58"/>
      <c r="DO374" s="58"/>
      <c r="DP374" s="58"/>
      <c r="DQ374" s="58"/>
      <c r="DR374" s="58"/>
      <c r="DS374" s="58"/>
      <c r="DT374" s="58"/>
      <c r="DU374" s="58"/>
      <c r="DV374" s="58"/>
      <c r="DW374" s="58"/>
      <c r="DX374" s="58"/>
      <c r="DY374" s="58"/>
      <c r="DZ374" s="58"/>
      <c r="EA374" s="58"/>
      <c r="EB374" s="58"/>
      <c r="EC374" s="58"/>
      <c r="ED374" s="58"/>
      <c r="EE374" s="58"/>
      <c r="EF374" s="58"/>
      <c r="EG374" s="58"/>
      <c r="EH374" s="58"/>
      <c r="EI374" s="58"/>
      <c r="EJ374" s="58"/>
      <c r="EK374" s="58"/>
      <c r="EL374" s="58"/>
      <c r="EM374" s="58"/>
      <c r="EN374" s="58"/>
    </row>
    <row r="375" spans="1:144" outlineLevel="1" x14ac:dyDescent="0.2">
      <c r="A375" s="16">
        <v>184</v>
      </c>
      <c r="B375" s="16">
        <v>0</v>
      </c>
      <c r="C375" s="1">
        <v>3.7621712233258081E-2</v>
      </c>
      <c r="D375" s="1">
        <f t="shared" si="31"/>
        <v>-3.7621712233258081E-2</v>
      </c>
      <c r="E375" s="1">
        <f t="shared" si="32"/>
        <v>7.6695350169065604E-2</v>
      </c>
      <c r="F375" s="1">
        <f t="shared" si="33"/>
        <v>-0.27693925357208865</v>
      </c>
      <c r="G375" s="1">
        <f t="shared" si="34"/>
        <v>-0.1977180736170332</v>
      </c>
      <c r="H375" s="1">
        <v>7.6229571409090077E-2</v>
      </c>
      <c r="I375" s="1">
        <f t="shared" si="35"/>
        <v>3.2259093794068964E-3</v>
      </c>
      <c r="J375" s="1">
        <f t="shared" si="36"/>
        <v>-0.20571423386396345</v>
      </c>
      <c r="AQ375" s="58"/>
      <c r="AR375" s="58"/>
      <c r="AS375" s="58"/>
      <c r="AT375" s="58"/>
      <c r="AU375" s="58"/>
      <c r="AV375" s="58"/>
      <c r="AW375" s="58"/>
      <c r="AX375" s="71"/>
      <c r="AY375" s="58"/>
      <c r="AZ375" s="58"/>
      <c r="BA375" s="58"/>
      <c r="BB375" s="58">
        <f t="shared" si="37"/>
        <v>1</v>
      </c>
      <c r="BC375" s="58">
        <f t="shared" si="38"/>
        <v>3.7621712233258081E-2</v>
      </c>
      <c r="BD375" s="58" t="e">
        <f t="shared" si="39"/>
        <v>#N/A</v>
      </c>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c r="CB375" s="58"/>
      <c r="CC375" s="58"/>
      <c r="CD375" s="58"/>
      <c r="CE375" s="58"/>
      <c r="CF375" s="58"/>
      <c r="CG375" s="58"/>
      <c r="CH375" s="58"/>
      <c r="CI375" s="58"/>
      <c r="CJ375" s="58"/>
      <c r="CK375" s="58"/>
      <c r="CL375" s="58"/>
      <c r="CM375" s="58"/>
      <c r="CN375" s="58"/>
      <c r="CO375" s="58"/>
      <c r="CP375" s="58"/>
      <c r="CQ375" s="58"/>
      <c r="CR375" s="58"/>
      <c r="CS375" s="58"/>
      <c r="CT375" s="58"/>
      <c r="CU375" s="58"/>
      <c r="CV375" s="58"/>
      <c r="CW375" s="58"/>
      <c r="CX375" s="58"/>
      <c r="CY375" s="58"/>
      <c r="CZ375" s="58"/>
      <c r="DA375" s="58"/>
      <c r="DB375" s="58"/>
      <c r="DC375" s="58"/>
      <c r="DD375" s="58"/>
      <c r="DE375" s="58"/>
      <c r="DF375" s="58"/>
      <c r="DG375" s="58"/>
      <c r="DH375" s="58"/>
      <c r="DI375" s="58"/>
      <c r="DJ375" s="58"/>
      <c r="DK375" s="58"/>
      <c r="DL375" s="58"/>
      <c r="DM375" s="58"/>
      <c r="DN375" s="58"/>
      <c r="DO375" s="58"/>
      <c r="DP375" s="58"/>
      <c r="DQ375" s="58"/>
      <c r="DR375" s="58"/>
      <c r="DS375" s="58"/>
      <c r="DT375" s="58"/>
      <c r="DU375" s="58"/>
      <c r="DV375" s="58"/>
      <c r="DW375" s="58"/>
      <c r="DX375" s="58"/>
      <c r="DY375" s="58"/>
      <c r="DZ375" s="58"/>
      <c r="EA375" s="58"/>
      <c r="EB375" s="58"/>
      <c r="EC375" s="58"/>
      <c r="ED375" s="58"/>
      <c r="EE375" s="58"/>
      <c r="EF375" s="58"/>
      <c r="EG375" s="58"/>
      <c r="EH375" s="58"/>
      <c r="EI375" s="58"/>
      <c r="EJ375" s="58"/>
      <c r="EK375" s="58"/>
      <c r="EL375" s="58"/>
      <c r="EM375" s="58"/>
      <c r="EN375" s="58"/>
    </row>
    <row r="376" spans="1:144" outlineLevel="1" x14ac:dyDescent="0.2">
      <c r="A376" s="16">
        <v>185</v>
      </c>
      <c r="B376" s="16">
        <v>0</v>
      </c>
      <c r="C376" s="1">
        <v>1.1318290109045265E-6</v>
      </c>
      <c r="D376" s="1">
        <f t="shared" si="31"/>
        <v>-1.1318290109045265E-6</v>
      </c>
      <c r="E376" s="1">
        <f t="shared" si="32"/>
        <v>2.2636593028288895E-6</v>
      </c>
      <c r="F376" s="1">
        <f t="shared" si="33"/>
        <v>-1.5045462115963369E-3</v>
      </c>
      <c r="G376" s="1">
        <f t="shared" si="34"/>
        <v>-1.0638751298638793E-3</v>
      </c>
      <c r="H376" s="1">
        <v>9.2464657556379834E-6</v>
      </c>
      <c r="I376" s="1">
        <f t="shared" si="35"/>
        <v>1.0465526804778853E-11</v>
      </c>
      <c r="J376" s="1">
        <f t="shared" si="36"/>
        <v>-1.0638800484404673E-3</v>
      </c>
      <c r="AQ376" s="58"/>
      <c r="AR376" s="58"/>
      <c r="AS376" s="58"/>
      <c r="AT376" s="58"/>
      <c r="AU376" s="58"/>
      <c r="AV376" s="58"/>
      <c r="AW376" s="58"/>
      <c r="AX376" s="71"/>
      <c r="AY376" s="58"/>
      <c r="AZ376" s="58"/>
      <c r="BA376" s="58"/>
      <c r="BB376" s="58">
        <f t="shared" si="37"/>
        <v>1</v>
      </c>
      <c r="BC376" s="58">
        <f t="shared" si="38"/>
        <v>1.1318290109045265E-6</v>
      </c>
      <c r="BD376" s="58" t="e">
        <f t="shared" si="39"/>
        <v>#N/A</v>
      </c>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c r="CB376" s="58"/>
      <c r="CC376" s="58"/>
      <c r="CD376" s="58"/>
      <c r="CE376" s="58"/>
      <c r="CF376" s="58"/>
      <c r="CG376" s="58"/>
      <c r="CH376" s="58"/>
      <c r="CI376" s="58"/>
      <c r="CJ376" s="58"/>
      <c r="CK376" s="58"/>
      <c r="CL376" s="58"/>
      <c r="CM376" s="58"/>
      <c r="CN376" s="58"/>
      <c r="CO376" s="58"/>
      <c r="CP376" s="58"/>
      <c r="CQ376" s="58"/>
      <c r="CR376" s="58"/>
      <c r="CS376" s="58"/>
      <c r="CT376" s="58"/>
      <c r="CU376" s="58"/>
      <c r="CV376" s="58"/>
      <c r="CW376" s="58"/>
      <c r="CX376" s="58"/>
      <c r="CY376" s="58"/>
      <c r="CZ376" s="58"/>
      <c r="DA376" s="58"/>
      <c r="DB376" s="58"/>
      <c r="DC376" s="58"/>
      <c r="DD376" s="58"/>
      <c r="DE376" s="58"/>
      <c r="DF376" s="58"/>
      <c r="DG376" s="58"/>
      <c r="DH376" s="58"/>
      <c r="DI376" s="58"/>
      <c r="DJ376" s="58"/>
      <c r="DK376" s="58"/>
      <c r="DL376" s="58"/>
      <c r="DM376" s="58"/>
      <c r="DN376" s="58"/>
      <c r="DO376" s="58"/>
      <c r="DP376" s="58"/>
      <c r="DQ376" s="58"/>
      <c r="DR376" s="58"/>
      <c r="DS376" s="58"/>
      <c r="DT376" s="58"/>
      <c r="DU376" s="58"/>
      <c r="DV376" s="58"/>
      <c r="DW376" s="58"/>
      <c r="DX376" s="58"/>
      <c r="DY376" s="58"/>
      <c r="DZ376" s="58"/>
      <c r="EA376" s="58"/>
      <c r="EB376" s="58"/>
      <c r="EC376" s="58"/>
      <c r="ED376" s="58"/>
      <c r="EE376" s="58"/>
      <c r="EF376" s="58"/>
      <c r="EG376" s="58"/>
      <c r="EH376" s="58"/>
      <c r="EI376" s="58"/>
      <c r="EJ376" s="58"/>
      <c r="EK376" s="58"/>
      <c r="EL376" s="58"/>
      <c r="EM376" s="58"/>
      <c r="EN376" s="58"/>
    </row>
    <row r="377" spans="1:144" outlineLevel="1" x14ac:dyDescent="0.2">
      <c r="A377" s="16">
        <v>186</v>
      </c>
      <c r="B377" s="16">
        <v>0</v>
      </c>
      <c r="C377" s="1">
        <v>1.9058892287557018E-6</v>
      </c>
      <c r="D377" s="1">
        <f t="shared" si="31"/>
        <v>-1.9058892287557018E-6</v>
      </c>
      <c r="E377" s="1">
        <f t="shared" si="32"/>
        <v>3.8117820897512388E-6</v>
      </c>
      <c r="F377" s="1">
        <f t="shared" si="33"/>
        <v>-1.9523785723448307E-3</v>
      </c>
      <c r="G377" s="1">
        <f t="shared" si="34"/>
        <v>-1.3805407857706983E-3</v>
      </c>
      <c r="H377" s="1">
        <v>1.4414626442281389E-5</v>
      </c>
      <c r="I377" s="1">
        <f t="shared" si="35"/>
        <v>2.7473129647769412E-11</v>
      </c>
      <c r="J377" s="1">
        <f t="shared" si="36"/>
        <v>-1.3805507358681261E-3</v>
      </c>
      <c r="AQ377" s="58"/>
      <c r="AR377" s="58"/>
      <c r="AS377" s="58"/>
      <c r="AT377" s="58"/>
      <c r="AU377" s="58"/>
      <c r="AV377" s="58"/>
      <c r="AW377" s="58"/>
      <c r="AX377" s="71"/>
      <c r="AY377" s="58"/>
      <c r="AZ377" s="58"/>
      <c r="BA377" s="58"/>
      <c r="BB377" s="58">
        <f t="shared" si="37"/>
        <v>1</v>
      </c>
      <c r="BC377" s="58">
        <f t="shared" si="38"/>
        <v>1.9058892287557018E-6</v>
      </c>
      <c r="BD377" s="58" t="e">
        <f t="shared" si="39"/>
        <v>#N/A</v>
      </c>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c r="CB377" s="58"/>
      <c r="CC377" s="58"/>
      <c r="CD377" s="58"/>
      <c r="CE377" s="58"/>
      <c r="CF377" s="58"/>
      <c r="CG377" s="58"/>
      <c r="CH377" s="58"/>
      <c r="CI377" s="58"/>
      <c r="CJ377" s="58"/>
      <c r="CK377" s="58"/>
      <c r="CL377" s="58"/>
      <c r="CM377" s="58"/>
      <c r="CN377" s="58"/>
      <c r="CO377" s="58"/>
      <c r="CP377" s="58"/>
      <c r="CQ377" s="58"/>
      <c r="CR377" s="58"/>
      <c r="CS377" s="58"/>
      <c r="CT377" s="58"/>
      <c r="CU377" s="58"/>
      <c r="CV377" s="58"/>
      <c r="CW377" s="58"/>
      <c r="CX377" s="58"/>
      <c r="CY377" s="58"/>
      <c r="CZ377" s="58"/>
      <c r="DA377" s="58"/>
      <c r="DB377" s="58"/>
      <c r="DC377" s="58"/>
      <c r="DD377" s="58"/>
      <c r="DE377" s="58"/>
      <c r="DF377" s="58"/>
      <c r="DG377" s="58"/>
      <c r="DH377" s="58"/>
      <c r="DI377" s="58"/>
      <c r="DJ377" s="58"/>
      <c r="DK377" s="58"/>
      <c r="DL377" s="58"/>
      <c r="DM377" s="58"/>
      <c r="DN377" s="58"/>
      <c r="DO377" s="58"/>
      <c r="DP377" s="58"/>
      <c r="DQ377" s="58"/>
      <c r="DR377" s="58"/>
      <c r="DS377" s="58"/>
      <c r="DT377" s="58"/>
      <c r="DU377" s="58"/>
      <c r="DV377" s="58"/>
      <c r="DW377" s="58"/>
      <c r="DX377" s="58"/>
      <c r="DY377" s="58"/>
      <c r="DZ377" s="58"/>
      <c r="EA377" s="58"/>
      <c r="EB377" s="58"/>
      <c r="EC377" s="58"/>
      <c r="ED377" s="58"/>
      <c r="EE377" s="58"/>
      <c r="EF377" s="58"/>
      <c r="EG377" s="58"/>
      <c r="EH377" s="58"/>
      <c r="EI377" s="58"/>
      <c r="EJ377" s="58"/>
      <c r="EK377" s="58"/>
      <c r="EL377" s="58"/>
      <c r="EM377" s="58"/>
      <c r="EN377" s="58"/>
    </row>
    <row r="378" spans="1:144" outlineLevel="1" x14ac:dyDescent="0.2">
      <c r="A378" s="16">
        <v>187</v>
      </c>
      <c r="B378" s="16">
        <v>0</v>
      </c>
      <c r="C378" s="1">
        <v>5.8442186486034935E-2</v>
      </c>
      <c r="D378" s="1">
        <f t="shared" si="31"/>
        <v>-5.8442186486034935E-2</v>
      </c>
      <c r="E378" s="1">
        <f t="shared" si="32"/>
        <v>0.12043905403964951</v>
      </c>
      <c r="F378" s="1">
        <f t="shared" si="33"/>
        <v>-0.34704330283071233</v>
      </c>
      <c r="G378" s="1">
        <f t="shared" si="34"/>
        <v>-0.24913786132563059</v>
      </c>
      <c r="H378" s="1">
        <v>0.10148827302826817</v>
      </c>
      <c r="I378" s="1">
        <f t="shared" si="35"/>
        <v>7.010864552017354E-3</v>
      </c>
      <c r="J378" s="1">
        <f t="shared" si="36"/>
        <v>-0.26283176843358658</v>
      </c>
      <c r="AQ378" s="58"/>
      <c r="AR378" s="58"/>
      <c r="AS378" s="58"/>
      <c r="AT378" s="58"/>
      <c r="AU378" s="58"/>
      <c r="AV378" s="58"/>
      <c r="AW378" s="58"/>
      <c r="AX378" s="71"/>
      <c r="AY378" s="58"/>
      <c r="AZ378" s="58"/>
      <c r="BA378" s="58"/>
      <c r="BB378" s="58">
        <f t="shared" si="37"/>
        <v>1</v>
      </c>
      <c r="BC378" s="58">
        <f t="shared" si="38"/>
        <v>5.8442186486034935E-2</v>
      </c>
      <c r="BD378" s="58" t="e">
        <f t="shared" si="39"/>
        <v>#N/A</v>
      </c>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c r="CB378" s="58"/>
      <c r="CC378" s="58"/>
      <c r="CD378" s="58"/>
      <c r="CE378" s="58"/>
      <c r="CF378" s="58"/>
      <c r="CG378" s="58"/>
      <c r="CH378" s="58"/>
      <c r="CI378" s="58"/>
      <c r="CJ378" s="58"/>
      <c r="CK378" s="58"/>
      <c r="CL378" s="58"/>
      <c r="CM378" s="58"/>
      <c r="CN378" s="58"/>
      <c r="CO378" s="58"/>
      <c r="CP378" s="58"/>
      <c r="CQ378" s="58"/>
      <c r="CR378" s="58"/>
      <c r="CS378" s="58"/>
      <c r="CT378" s="58"/>
      <c r="CU378" s="58"/>
      <c r="CV378" s="58"/>
      <c r="CW378" s="58"/>
      <c r="CX378" s="58"/>
      <c r="CY378" s="58"/>
      <c r="CZ378" s="58"/>
      <c r="DA378" s="58"/>
      <c r="DB378" s="58"/>
      <c r="DC378" s="58"/>
      <c r="DD378" s="58"/>
      <c r="DE378" s="58"/>
      <c r="DF378" s="58"/>
      <c r="DG378" s="58"/>
      <c r="DH378" s="58"/>
      <c r="DI378" s="58"/>
      <c r="DJ378" s="58"/>
      <c r="DK378" s="58"/>
      <c r="DL378" s="58"/>
      <c r="DM378" s="58"/>
      <c r="DN378" s="58"/>
      <c r="DO378" s="58"/>
      <c r="DP378" s="58"/>
      <c r="DQ378" s="58"/>
      <c r="DR378" s="58"/>
      <c r="DS378" s="58"/>
      <c r="DT378" s="58"/>
      <c r="DU378" s="58"/>
      <c r="DV378" s="58"/>
      <c r="DW378" s="58"/>
      <c r="DX378" s="58"/>
      <c r="DY378" s="58"/>
      <c r="DZ378" s="58"/>
      <c r="EA378" s="58"/>
      <c r="EB378" s="58"/>
      <c r="EC378" s="58"/>
      <c r="ED378" s="58"/>
      <c r="EE378" s="58"/>
      <c r="EF378" s="58"/>
      <c r="EG378" s="58"/>
      <c r="EH378" s="58"/>
      <c r="EI378" s="58"/>
      <c r="EJ378" s="58"/>
      <c r="EK378" s="58"/>
      <c r="EL378" s="58"/>
      <c r="EM378" s="58"/>
      <c r="EN378" s="58"/>
    </row>
    <row r="379" spans="1:144" outlineLevel="1" x14ac:dyDescent="0.2">
      <c r="A379" s="16">
        <v>188</v>
      </c>
      <c r="B379" s="16">
        <v>0</v>
      </c>
      <c r="C379" s="1">
        <v>2.3171740375128024E-6</v>
      </c>
      <c r="D379" s="1">
        <f t="shared" si="31"/>
        <v>-2.3171740375128024E-6</v>
      </c>
      <c r="E379" s="1">
        <f t="shared" si="32"/>
        <v>4.6343534442811998E-6</v>
      </c>
      <c r="F379" s="1">
        <f t="shared" si="33"/>
        <v>-2.1527548500192028E-3</v>
      </c>
      <c r="G379" s="1">
        <f t="shared" si="34"/>
        <v>-1.5222284345067151E-3</v>
      </c>
      <c r="H379" s="1">
        <v>1.6833996668585021E-5</v>
      </c>
      <c r="I379" s="1">
        <f t="shared" si="35"/>
        <v>3.9008047076269096E-11</v>
      </c>
      <c r="J379" s="1">
        <f t="shared" si="36"/>
        <v>-1.5222412472626805E-3</v>
      </c>
      <c r="AQ379" s="58"/>
      <c r="AR379" s="58"/>
      <c r="AS379" s="58"/>
      <c r="AT379" s="58"/>
      <c r="AU379" s="58"/>
      <c r="AV379" s="58"/>
      <c r="AW379" s="58"/>
      <c r="AX379" s="71"/>
      <c r="AY379" s="58"/>
      <c r="AZ379" s="58"/>
      <c r="BA379" s="58"/>
      <c r="BB379" s="58">
        <f t="shared" si="37"/>
        <v>1</v>
      </c>
      <c r="BC379" s="58">
        <f t="shared" si="38"/>
        <v>2.3171740375128024E-6</v>
      </c>
      <c r="BD379" s="58" t="e">
        <f t="shared" si="39"/>
        <v>#N/A</v>
      </c>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c r="CB379" s="58"/>
      <c r="CC379" s="58"/>
      <c r="CD379" s="58"/>
      <c r="CE379" s="58"/>
      <c r="CF379" s="58"/>
      <c r="CG379" s="58"/>
      <c r="CH379" s="58"/>
      <c r="CI379" s="58"/>
      <c r="CJ379" s="58"/>
      <c r="CK379" s="58"/>
      <c r="CL379" s="58"/>
      <c r="CM379" s="58"/>
      <c r="CN379" s="58"/>
      <c r="CO379" s="58"/>
      <c r="CP379" s="58"/>
      <c r="CQ379" s="58"/>
      <c r="CR379" s="58"/>
      <c r="CS379" s="58"/>
      <c r="CT379" s="58"/>
      <c r="CU379" s="58"/>
      <c r="CV379" s="58"/>
      <c r="CW379" s="58"/>
      <c r="CX379" s="58"/>
      <c r="CY379" s="58"/>
      <c r="CZ379" s="58"/>
      <c r="DA379" s="58"/>
      <c r="DB379" s="58"/>
      <c r="DC379" s="58"/>
      <c r="DD379" s="58"/>
      <c r="DE379" s="58"/>
      <c r="DF379" s="58"/>
      <c r="DG379" s="58"/>
      <c r="DH379" s="58"/>
      <c r="DI379" s="58"/>
      <c r="DJ379" s="58"/>
      <c r="DK379" s="58"/>
      <c r="DL379" s="58"/>
      <c r="DM379" s="58"/>
      <c r="DN379" s="58"/>
      <c r="DO379" s="58"/>
      <c r="DP379" s="58"/>
      <c r="DQ379" s="58"/>
      <c r="DR379" s="58"/>
      <c r="DS379" s="58"/>
      <c r="DT379" s="58"/>
      <c r="DU379" s="58"/>
      <c r="DV379" s="58"/>
      <c r="DW379" s="58"/>
      <c r="DX379" s="58"/>
      <c r="DY379" s="58"/>
      <c r="DZ379" s="58"/>
      <c r="EA379" s="58"/>
      <c r="EB379" s="58"/>
      <c r="EC379" s="58"/>
      <c r="ED379" s="58"/>
      <c r="EE379" s="58"/>
      <c r="EF379" s="58"/>
      <c r="EG379" s="58"/>
      <c r="EH379" s="58"/>
      <c r="EI379" s="58"/>
      <c r="EJ379" s="58"/>
      <c r="EK379" s="58"/>
      <c r="EL379" s="58"/>
      <c r="EM379" s="58"/>
      <c r="EN379" s="58"/>
    </row>
    <row r="380" spans="1:144" outlineLevel="1" x14ac:dyDescent="0.2">
      <c r="A380" s="16">
        <v>189</v>
      </c>
      <c r="B380" s="16">
        <v>0</v>
      </c>
      <c r="C380" s="1">
        <v>1.6456766621437555E-6</v>
      </c>
      <c r="D380" s="1">
        <f t="shared" si="31"/>
        <v>-1.6456766621437555E-6</v>
      </c>
      <c r="E380" s="1">
        <f t="shared" si="32"/>
        <v>3.2913560324070439E-6</v>
      </c>
      <c r="F380" s="1">
        <f t="shared" si="33"/>
        <v>-1.8142094786454633E-3</v>
      </c>
      <c r="G380" s="1">
        <f t="shared" si="34"/>
        <v>-1.2828403526549549E-3</v>
      </c>
      <c r="H380" s="1">
        <v>1.2595769806352019E-5</v>
      </c>
      <c r="I380" s="1">
        <f t="shared" si="35"/>
        <v>2.0728859620563451E-11</v>
      </c>
      <c r="J380" s="1">
        <f t="shared" si="36"/>
        <v>-1.2828484319121684E-3</v>
      </c>
      <c r="AQ380" s="58"/>
      <c r="AR380" s="58"/>
      <c r="AS380" s="58"/>
      <c r="AT380" s="58"/>
      <c r="AU380" s="58"/>
      <c r="AV380" s="58"/>
      <c r="AW380" s="58"/>
      <c r="AX380" s="71"/>
      <c r="AY380" s="58"/>
      <c r="AZ380" s="58"/>
      <c r="BA380" s="58"/>
      <c r="BB380" s="58">
        <f t="shared" si="37"/>
        <v>1</v>
      </c>
      <c r="BC380" s="58">
        <f t="shared" si="38"/>
        <v>1.6456766621437555E-6</v>
      </c>
      <c r="BD380" s="58" t="e">
        <f t="shared" si="39"/>
        <v>#N/A</v>
      </c>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c r="CB380" s="58"/>
      <c r="CC380" s="58"/>
      <c r="CD380" s="58"/>
      <c r="CE380" s="58"/>
      <c r="CF380" s="58"/>
      <c r="CG380" s="58"/>
      <c r="CH380" s="58"/>
      <c r="CI380" s="58"/>
      <c r="CJ380" s="58"/>
      <c r="CK380" s="58"/>
      <c r="CL380" s="58"/>
      <c r="CM380" s="58"/>
      <c r="CN380" s="58"/>
      <c r="CO380" s="58"/>
      <c r="CP380" s="58"/>
      <c r="CQ380" s="58"/>
      <c r="CR380" s="58"/>
      <c r="CS380" s="58"/>
      <c r="CT380" s="58"/>
      <c r="CU380" s="58"/>
      <c r="CV380" s="58"/>
      <c r="CW380" s="58"/>
      <c r="CX380" s="58"/>
      <c r="CY380" s="58"/>
      <c r="CZ380" s="58"/>
      <c r="DA380" s="58"/>
      <c r="DB380" s="58"/>
      <c r="DC380" s="58"/>
      <c r="DD380" s="58"/>
      <c r="DE380" s="58"/>
      <c r="DF380" s="58"/>
      <c r="DG380" s="58"/>
      <c r="DH380" s="58"/>
      <c r="DI380" s="58"/>
      <c r="DJ380" s="58"/>
      <c r="DK380" s="58"/>
      <c r="DL380" s="58"/>
      <c r="DM380" s="58"/>
      <c r="DN380" s="58"/>
      <c r="DO380" s="58"/>
      <c r="DP380" s="58"/>
      <c r="DQ380" s="58"/>
      <c r="DR380" s="58"/>
      <c r="DS380" s="58"/>
      <c r="DT380" s="58"/>
      <c r="DU380" s="58"/>
      <c r="DV380" s="58"/>
      <c r="DW380" s="58"/>
      <c r="DX380" s="58"/>
      <c r="DY380" s="58"/>
      <c r="DZ380" s="58"/>
      <c r="EA380" s="58"/>
      <c r="EB380" s="58"/>
      <c r="EC380" s="58"/>
      <c r="ED380" s="58"/>
      <c r="EE380" s="58"/>
      <c r="EF380" s="58"/>
      <c r="EG380" s="58"/>
      <c r="EH380" s="58"/>
      <c r="EI380" s="58"/>
      <c r="EJ380" s="58"/>
      <c r="EK380" s="58"/>
      <c r="EL380" s="58"/>
      <c r="EM380" s="58"/>
      <c r="EN380" s="58"/>
    </row>
    <row r="381" spans="1:144" outlineLevel="1" x14ac:dyDescent="0.2">
      <c r="A381" s="16">
        <v>190</v>
      </c>
      <c r="B381" s="16">
        <v>0</v>
      </c>
      <c r="C381" s="1">
        <v>6.3979947949967394E-4</v>
      </c>
      <c r="D381" s="1">
        <f t="shared" si="31"/>
        <v>-6.3979947949967394E-4</v>
      </c>
      <c r="E381" s="1">
        <f t="shared" si="32"/>
        <v>1.2800084770553978E-3</v>
      </c>
      <c r="F381" s="1">
        <f t="shared" si="33"/>
        <v>-3.5777206110251231E-2</v>
      </c>
      <c r="G381" s="1">
        <f t="shared" si="34"/>
        <v>-2.530235334784077E-2</v>
      </c>
      <c r="H381" s="1">
        <v>2.4028061620585506E-3</v>
      </c>
      <c r="I381" s="1">
        <f t="shared" si="35"/>
        <v>1.5420034697362669E-6</v>
      </c>
      <c r="J381" s="1">
        <f t="shared" si="36"/>
        <v>-2.5332806563993761E-2</v>
      </c>
      <c r="AQ381" s="58"/>
      <c r="AR381" s="58"/>
      <c r="AS381" s="58"/>
      <c r="AT381" s="58"/>
      <c r="AU381" s="58"/>
      <c r="AV381" s="58"/>
      <c r="AW381" s="58"/>
      <c r="AX381" s="71"/>
      <c r="AY381" s="58"/>
      <c r="AZ381" s="58"/>
      <c r="BA381" s="58"/>
      <c r="BB381" s="58">
        <f t="shared" si="37"/>
        <v>1</v>
      </c>
      <c r="BC381" s="58">
        <f t="shared" si="38"/>
        <v>6.3979947949967394E-4</v>
      </c>
      <c r="BD381" s="58" t="e">
        <f t="shared" si="39"/>
        <v>#N/A</v>
      </c>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c r="CB381" s="58"/>
      <c r="CC381" s="58"/>
      <c r="CD381" s="58"/>
      <c r="CE381" s="58"/>
      <c r="CF381" s="58"/>
      <c r="CG381" s="58"/>
      <c r="CH381" s="58"/>
      <c r="CI381" s="58"/>
      <c r="CJ381" s="58"/>
      <c r="CK381" s="58"/>
      <c r="CL381" s="58"/>
      <c r="CM381" s="58"/>
      <c r="CN381" s="58"/>
      <c r="CO381" s="58"/>
      <c r="CP381" s="58"/>
      <c r="CQ381" s="58"/>
      <c r="CR381" s="58"/>
      <c r="CS381" s="58"/>
      <c r="CT381" s="58"/>
      <c r="CU381" s="58"/>
      <c r="CV381" s="58"/>
      <c r="CW381" s="58"/>
      <c r="CX381" s="58"/>
      <c r="CY381" s="58"/>
      <c r="CZ381" s="58"/>
      <c r="DA381" s="58"/>
      <c r="DB381" s="58"/>
      <c r="DC381" s="58"/>
      <c r="DD381" s="58"/>
      <c r="DE381" s="58"/>
      <c r="DF381" s="58"/>
      <c r="DG381" s="58"/>
      <c r="DH381" s="58"/>
      <c r="DI381" s="58"/>
      <c r="DJ381" s="58"/>
      <c r="DK381" s="58"/>
      <c r="DL381" s="58"/>
      <c r="DM381" s="58"/>
      <c r="DN381" s="58"/>
      <c r="DO381" s="58"/>
      <c r="DP381" s="58"/>
      <c r="DQ381" s="58"/>
      <c r="DR381" s="58"/>
      <c r="DS381" s="58"/>
      <c r="DT381" s="58"/>
      <c r="DU381" s="58"/>
      <c r="DV381" s="58"/>
      <c r="DW381" s="58"/>
      <c r="DX381" s="58"/>
      <c r="DY381" s="58"/>
      <c r="DZ381" s="58"/>
      <c r="EA381" s="58"/>
      <c r="EB381" s="58"/>
      <c r="EC381" s="58"/>
      <c r="ED381" s="58"/>
      <c r="EE381" s="58"/>
      <c r="EF381" s="58"/>
      <c r="EG381" s="58"/>
      <c r="EH381" s="58"/>
      <c r="EI381" s="58"/>
      <c r="EJ381" s="58"/>
      <c r="EK381" s="58"/>
      <c r="EL381" s="58"/>
      <c r="EM381" s="58"/>
      <c r="EN381" s="58"/>
    </row>
    <row r="382" spans="1:144" outlineLevel="1" x14ac:dyDescent="0.2">
      <c r="A382" s="16">
        <v>191</v>
      </c>
      <c r="B382" s="16">
        <v>0</v>
      </c>
      <c r="C382" s="1">
        <v>1.7935475494827783E-4</v>
      </c>
      <c r="D382" s="1">
        <f t="shared" si="31"/>
        <v>-1.7935475494827783E-4</v>
      </c>
      <c r="E382" s="1">
        <f t="shared" si="32"/>
        <v>3.5874168187143311E-4</v>
      </c>
      <c r="F382" s="1">
        <f t="shared" si="33"/>
        <v>-1.8940477340115617E-2</v>
      </c>
      <c r="G382" s="1">
        <f t="shared" si="34"/>
        <v>-1.3393540564277323E-2</v>
      </c>
      <c r="H382" s="1">
        <v>1.1710134399135512E-3</v>
      </c>
      <c r="I382" s="1">
        <f t="shared" si="35"/>
        <v>2.1031078137613529E-7</v>
      </c>
      <c r="J382" s="1">
        <f t="shared" si="36"/>
        <v>-1.3401389466332148E-2</v>
      </c>
      <c r="AQ382" s="58"/>
      <c r="AR382" s="58"/>
      <c r="AS382" s="58"/>
      <c r="AT382" s="58"/>
      <c r="AU382" s="58"/>
      <c r="AV382" s="58"/>
      <c r="AW382" s="58"/>
      <c r="AX382" s="71"/>
      <c r="AY382" s="58"/>
      <c r="AZ382" s="58"/>
      <c r="BA382" s="58"/>
      <c r="BB382" s="58">
        <f t="shared" si="37"/>
        <v>1</v>
      </c>
      <c r="BC382" s="58">
        <f t="shared" si="38"/>
        <v>1.7935475494827783E-4</v>
      </c>
      <c r="BD382" s="58" t="e">
        <f t="shared" si="39"/>
        <v>#N/A</v>
      </c>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c r="CB382" s="58"/>
      <c r="CC382" s="58"/>
      <c r="CD382" s="58"/>
      <c r="CE382" s="58"/>
      <c r="CF382" s="58"/>
      <c r="CG382" s="58"/>
      <c r="CH382" s="58"/>
      <c r="CI382" s="58"/>
      <c r="CJ382" s="58"/>
      <c r="CK382" s="58"/>
      <c r="CL382" s="58"/>
      <c r="CM382" s="58"/>
      <c r="CN382" s="58"/>
      <c r="CO382" s="58"/>
      <c r="CP382" s="58"/>
      <c r="CQ382" s="58"/>
      <c r="CR382" s="58"/>
      <c r="CS382" s="58"/>
      <c r="CT382" s="58"/>
      <c r="CU382" s="58"/>
      <c r="CV382" s="58"/>
      <c r="CW382" s="58"/>
      <c r="CX382" s="58"/>
      <c r="CY382" s="58"/>
      <c r="CZ382" s="58"/>
      <c r="DA382" s="58"/>
      <c r="DB382" s="58"/>
      <c r="DC382" s="58"/>
      <c r="DD382" s="58"/>
      <c r="DE382" s="58"/>
      <c r="DF382" s="58"/>
      <c r="DG382" s="58"/>
      <c r="DH382" s="58"/>
      <c r="DI382" s="58"/>
      <c r="DJ382" s="58"/>
      <c r="DK382" s="58"/>
      <c r="DL382" s="58"/>
      <c r="DM382" s="58"/>
      <c r="DN382" s="58"/>
      <c r="DO382" s="58"/>
      <c r="DP382" s="58"/>
      <c r="DQ382" s="58"/>
      <c r="DR382" s="58"/>
      <c r="DS382" s="58"/>
      <c r="DT382" s="58"/>
      <c r="DU382" s="58"/>
      <c r="DV382" s="58"/>
      <c r="DW382" s="58"/>
      <c r="DX382" s="58"/>
      <c r="DY382" s="58"/>
      <c r="DZ382" s="58"/>
      <c r="EA382" s="58"/>
      <c r="EB382" s="58"/>
      <c r="EC382" s="58"/>
      <c r="ED382" s="58"/>
      <c r="EE382" s="58"/>
      <c r="EF382" s="58"/>
      <c r="EG382" s="58"/>
      <c r="EH382" s="58"/>
      <c r="EI382" s="58"/>
      <c r="EJ382" s="58"/>
      <c r="EK382" s="58"/>
      <c r="EL382" s="58"/>
      <c r="EM382" s="58"/>
      <c r="EN382" s="58"/>
    </row>
    <row r="383" spans="1:144" outlineLevel="1" x14ac:dyDescent="0.2">
      <c r="A383" s="16">
        <v>192</v>
      </c>
      <c r="B383" s="16">
        <v>0</v>
      </c>
      <c r="C383" s="1">
        <v>3.107598722829509E-3</v>
      </c>
      <c r="D383" s="1">
        <f t="shared" si="31"/>
        <v>-3.107598722829509E-3</v>
      </c>
      <c r="E383" s="1">
        <f t="shared" si="32"/>
        <v>6.2248746693001041E-3</v>
      </c>
      <c r="F383" s="1">
        <f t="shared" si="33"/>
        <v>-7.8897874935261111E-2</v>
      </c>
      <c r="G383" s="1">
        <f t="shared" si="34"/>
        <v>-5.5832660663915137E-2</v>
      </c>
      <c r="H383" s="1">
        <v>4.8044162987479827E-3</v>
      </c>
      <c r="I383" s="1">
        <f t="shared" si="35"/>
        <v>1.5049041511259156E-5</v>
      </c>
      <c r="J383" s="1">
        <f t="shared" si="36"/>
        <v>-5.596726756170213E-2</v>
      </c>
      <c r="AQ383" s="58"/>
      <c r="AR383" s="58"/>
      <c r="AS383" s="58"/>
      <c r="AT383" s="58"/>
      <c r="AU383" s="58"/>
      <c r="AV383" s="58"/>
      <c r="AW383" s="58"/>
      <c r="AX383" s="71"/>
      <c r="AY383" s="58"/>
      <c r="AZ383" s="58"/>
      <c r="BA383" s="58"/>
      <c r="BB383" s="58">
        <f t="shared" si="37"/>
        <v>1</v>
      </c>
      <c r="BC383" s="58">
        <f t="shared" si="38"/>
        <v>3.107598722829509E-3</v>
      </c>
      <c r="BD383" s="58" t="e">
        <f t="shared" si="39"/>
        <v>#N/A</v>
      </c>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c r="CB383" s="58"/>
      <c r="CC383" s="58"/>
      <c r="CD383" s="58"/>
      <c r="CE383" s="58"/>
      <c r="CF383" s="58"/>
      <c r="CG383" s="58"/>
      <c r="CH383" s="58"/>
      <c r="CI383" s="58"/>
      <c r="CJ383" s="58"/>
      <c r="CK383" s="58"/>
      <c r="CL383" s="58"/>
      <c r="CM383" s="58"/>
      <c r="CN383" s="58"/>
      <c r="CO383" s="58"/>
      <c r="CP383" s="58"/>
      <c r="CQ383" s="58"/>
      <c r="CR383" s="58"/>
      <c r="CS383" s="58"/>
      <c r="CT383" s="58"/>
      <c r="CU383" s="58"/>
      <c r="CV383" s="58"/>
      <c r="CW383" s="58"/>
      <c r="CX383" s="58"/>
      <c r="CY383" s="58"/>
      <c r="CZ383" s="58"/>
      <c r="DA383" s="58"/>
      <c r="DB383" s="58"/>
      <c r="DC383" s="58"/>
      <c r="DD383" s="58"/>
      <c r="DE383" s="58"/>
      <c r="DF383" s="58"/>
      <c r="DG383" s="58"/>
      <c r="DH383" s="58"/>
      <c r="DI383" s="58"/>
      <c r="DJ383" s="58"/>
      <c r="DK383" s="58"/>
      <c r="DL383" s="58"/>
      <c r="DM383" s="58"/>
      <c r="DN383" s="58"/>
      <c r="DO383" s="58"/>
      <c r="DP383" s="58"/>
      <c r="DQ383" s="58"/>
      <c r="DR383" s="58"/>
      <c r="DS383" s="58"/>
      <c r="DT383" s="58"/>
      <c r="DU383" s="58"/>
      <c r="DV383" s="58"/>
      <c r="DW383" s="58"/>
      <c r="DX383" s="58"/>
      <c r="DY383" s="58"/>
      <c r="DZ383" s="58"/>
      <c r="EA383" s="58"/>
      <c r="EB383" s="58"/>
      <c r="EC383" s="58"/>
      <c r="ED383" s="58"/>
      <c r="EE383" s="58"/>
      <c r="EF383" s="58"/>
      <c r="EG383" s="58"/>
      <c r="EH383" s="58"/>
      <c r="EI383" s="58"/>
      <c r="EJ383" s="58"/>
      <c r="EK383" s="58"/>
      <c r="EL383" s="58"/>
      <c r="EM383" s="58"/>
      <c r="EN383" s="58"/>
    </row>
    <row r="384" spans="1:144" outlineLevel="1" x14ac:dyDescent="0.2">
      <c r="A384" s="16">
        <v>193</v>
      </c>
      <c r="B384" s="16">
        <v>0</v>
      </c>
      <c r="C384" s="1">
        <v>3.2130166539755511E-4</v>
      </c>
      <c r="D384" s="1">
        <f t="shared" si="31"/>
        <v>-3.2130166539755511E-4</v>
      </c>
      <c r="E384" s="1">
        <f t="shared" si="32"/>
        <v>6.4270658767379574E-4</v>
      </c>
      <c r="F384" s="1">
        <f t="shared" si="33"/>
        <v>-2.5351658479748337E-2</v>
      </c>
      <c r="G384" s="1">
        <f t="shared" si="34"/>
        <v>-1.7927769893043125E-2</v>
      </c>
      <c r="H384" s="1">
        <v>1.8221871279332905E-3</v>
      </c>
      <c r="I384" s="1">
        <f t="shared" si="35"/>
        <v>5.8672906252790778E-7</v>
      </c>
      <c r="J384" s="1">
        <f t="shared" si="36"/>
        <v>-1.7944126125293242E-2</v>
      </c>
      <c r="AQ384" s="58"/>
      <c r="AR384" s="58"/>
      <c r="AS384" s="58"/>
      <c r="AT384" s="58"/>
      <c r="AU384" s="58"/>
      <c r="AV384" s="58"/>
      <c r="AW384" s="58"/>
      <c r="AX384" s="71"/>
      <c r="AY384" s="58"/>
      <c r="AZ384" s="58"/>
      <c r="BA384" s="58"/>
      <c r="BB384" s="58">
        <f t="shared" si="37"/>
        <v>1</v>
      </c>
      <c r="BC384" s="58">
        <f t="shared" si="38"/>
        <v>3.2130166539755511E-4</v>
      </c>
      <c r="BD384" s="58" t="e">
        <f t="shared" si="39"/>
        <v>#N/A</v>
      </c>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c r="CB384" s="58"/>
      <c r="CC384" s="58"/>
      <c r="CD384" s="58"/>
      <c r="CE384" s="58"/>
      <c r="CF384" s="58"/>
      <c r="CG384" s="58"/>
      <c r="CH384" s="58"/>
      <c r="CI384" s="58"/>
      <c r="CJ384" s="58"/>
      <c r="CK384" s="58"/>
      <c r="CL384" s="58"/>
      <c r="CM384" s="58"/>
      <c r="CN384" s="58"/>
      <c r="CO384" s="58"/>
      <c r="CP384" s="58"/>
      <c r="CQ384" s="58"/>
      <c r="CR384" s="58"/>
      <c r="CS384" s="58"/>
      <c r="CT384" s="58"/>
      <c r="CU384" s="58"/>
      <c r="CV384" s="58"/>
      <c r="CW384" s="58"/>
      <c r="CX384" s="58"/>
      <c r="CY384" s="58"/>
      <c r="CZ384" s="58"/>
      <c r="DA384" s="58"/>
      <c r="DB384" s="58"/>
      <c r="DC384" s="58"/>
      <c r="DD384" s="58"/>
      <c r="DE384" s="58"/>
      <c r="DF384" s="58"/>
      <c r="DG384" s="58"/>
      <c r="DH384" s="58"/>
      <c r="DI384" s="58"/>
      <c r="DJ384" s="58"/>
      <c r="DK384" s="58"/>
      <c r="DL384" s="58"/>
      <c r="DM384" s="58"/>
      <c r="DN384" s="58"/>
      <c r="DO384" s="58"/>
      <c r="DP384" s="58"/>
      <c r="DQ384" s="58"/>
      <c r="DR384" s="58"/>
      <c r="DS384" s="58"/>
      <c r="DT384" s="58"/>
      <c r="DU384" s="58"/>
      <c r="DV384" s="58"/>
      <c r="DW384" s="58"/>
      <c r="DX384" s="58"/>
      <c r="DY384" s="58"/>
      <c r="DZ384" s="58"/>
      <c r="EA384" s="58"/>
      <c r="EB384" s="58"/>
      <c r="EC384" s="58"/>
      <c r="ED384" s="58"/>
      <c r="EE384" s="58"/>
      <c r="EF384" s="58"/>
      <c r="EG384" s="58"/>
      <c r="EH384" s="58"/>
      <c r="EI384" s="58"/>
      <c r="EJ384" s="58"/>
      <c r="EK384" s="58"/>
      <c r="EL384" s="58"/>
      <c r="EM384" s="58"/>
      <c r="EN384" s="58"/>
    </row>
    <row r="385" spans="1:144" outlineLevel="1" x14ac:dyDescent="0.2">
      <c r="A385" s="16">
        <v>194</v>
      </c>
      <c r="B385" s="16">
        <v>0</v>
      </c>
      <c r="C385" s="1">
        <v>7.529263671668617E-4</v>
      </c>
      <c r="D385" s="1">
        <f t="shared" ref="D385:D448" si="40">B385 - C385</f>
        <v>-7.529263671668617E-4</v>
      </c>
      <c r="E385" s="1">
        <f t="shared" ref="E385:E448" si="41">2*IF(B385=1,LN(1/C385),LN(1/(1-C385)))</f>
        <v>1.5064199171638884E-3</v>
      </c>
      <c r="F385" s="1">
        <f t="shared" ref="F385:F448" si="42">SQRT(E385)*SIGN(D385)</f>
        <v>-3.8812625744258637E-2</v>
      </c>
      <c r="G385" s="1">
        <f t="shared" ref="G385:G448" si="43">D385/(SQRT(C385*(1-C385)))</f>
        <v>-2.7449839570303326E-2</v>
      </c>
      <c r="H385" s="1">
        <v>1.800291610759246E-3</v>
      </c>
      <c r="I385" s="1">
        <f t="shared" ref="I385:I448" si="44">G385^2*H385/(1-H385)</f>
        <v>1.3589548883363126E-6</v>
      </c>
      <c r="J385" s="1">
        <f t="shared" ref="J385:J448" si="45">G385/SQRT(1-H385)</f>
        <v>-2.7474581840743754E-2</v>
      </c>
      <c r="AQ385" s="58"/>
      <c r="AR385" s="58"/>
      <c r="AS385" s="58"/>
      <c r="AT385" s="58"/>
      <c r="AU385" s="58"/>
      <c r="AV385" s="58"/>
      <c r="AW385" s="58"/>
      <c r="AX385" s="71"/>
      <c r="AY385" s="58"/>
      <c r="AZ385" s="58"/>
      <c r="BA385" s="58"/>
      <c r="BB385" s="58">
        <f t="shared" ref="BB385:BB448" si="46">1-B385</f>
        <v>1</v>
      </c>
      <c r="BC385" s="58">
        <f t="shared" ref="BC385:BC448" si="47">IF(B385=0,C385,NA())</f>
        <v>7.529263671668617E-4</v>
      </c>
      <c r="BD385" s="58" t="e">
        <f t="shared" ref="BD385:BD448" si="48">IF(B385=1,C385,NA())</f>
        <v>#N/A</v>
      </c>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c r="CB385" s="58"/>
      <c r="CC385" s="58"/>
      <c r="CD385" s="58"/>
      <c r="CE385" s="58"/>
      <c r="CF385" s="58"/>
      <c r="CG385" s="58"/>
      <c r="CH385" s="58"/>
      <c r="CI385" s="58"/>
      <c r="CJ385" s="58"/>
      <c r="CK385" s="58"/>
      <c r="CL385" s="58"/>
      <c r="CM385" s="58"/>
      <c r="CN385" s="58"/>
      <c r="CO385" s="58"/>
      <c r="CP385" s="58"/>
      <c r="CQ385" s="58"/>
      <c r="CR385" s="58"/>
      <c r="CS385" s="58"/>
      <c r="CT385" s="58"/>
      <c r="CU385" s="58"/>
      <c r="CV385" s="58"/>
      <c r="CW385" s="58"/>
      <c r="CX385" s="58"/>
      <c r="CY385" s="58"/>
      <c r="CZ385" s="58"/>
      <c r="DA385" s="58"/>
      <c r="DB385" s="58"/>
      <c r="DC385" s="58"/>
      <c r="DD385" s="58"/>
      <c r="DE385" s="58"/>
      <c r="DF385" s="58"/>
      <c r="DG385" s="58"/>
      <c r="DH385" s="58"/>
      <c r="DI385" s="58"/>
      <c r="DJ385" s="58"/>
      <c r="DK385" s="58"/>
      <c r="DL385" s="58"/>
      <c r="DM385" s="58"/>
      <c r="DN385" s="58"/>
      <c r="DO385" s="58"/>
      <c r="DP385" s="58"/>
      <c r="DQ385" s="58"/>
      <c r="DR385" s="58"/>
      <c r="DS385" s="58"/>
      <c r="DT385" s="58"/>
      <c r="DU385" s="58"/>
      <c r="DV385" s="58"/>
      <c r="DW385" s="58"/>
      <c r="DX385" s="58"/>
      <c r="DY385" s="58"/>
      <c r="DZ385" s="58"/>
      <c r="EA385" s="58"/>
      <c r="EB385" s="58"/>
      <c r="EC385" s="58"/>
      <c r="ED385" s="58"/>
      <c r="EE385" s="58"/>
      <c r="EF385" s="58"/>
      <c r="EG385" s="58"/>
      <c r="EH385" s="58"/>
      <c r="EI385" s="58"/>
      <c r="EJ385" s="58"/>
      <c r="EK385" s="58"/>
      <c r="EL385" s="58"/>
      <c r="EM385" s="58"/>
      <c r="EN385" s="58"/>
    </row>
    <row r="386" spans="1:144" outlineLevel="1" x14ac:dyDescent="0.2">
      <c r="A386" s="16">
        <v>195</v>
      </c>
      <c r="B386" s="16">
        <v>0</v>
      </c>
      <c r="C386" s="1">
        <v>7.0757585928105018E-3</v>
      </c>
      <c r="D386" s="1">
        <f t="shared" si="40"/>
        <v>-7.0757585928105018E-3</v>
      </c>
      <c r="E386" s="1">
        <f t="shared" si="41"/>
        <v>1.4201820977391132E-2</v>
      </c>
      <c r="F386" s="1">
        <f t="shared" si="42"/>
        <v>-0.11917139328459297</v>
      </c>
      <c r="G386" s="1">
        <f t="shared" si="43"/>
        <v>-8.4416714781208935E-2</v>
      </c>
      <c r="H386" s="1">
        <v>8.6309973464886291E-3</v>
      </c>
      <c r="I386" s="1">
        <f t="shared" si="44"/>
        <v>6.2041535973005857E-5</v>
      </c>
      <c r="J386" s="1">
        <f t="shared" si="45"/>
        <v>-8.4783390298011713E-2</v>
      </c>
      <c r="AQ386" s="58"/>
      <c r="AR386" s="58"/>
      <c r="AS386" s="58"/>
      <c r="AT386" s="58"/>
      <c r="AU386" s="58"/>
      <c r="AV386" s="58"/>
      <c r="AW386" s="58"/>
      <c r="AX386" s="71"/>
      <c r="AY386" s="58"/>
      <c r="AZ386" s="58"/>
      <c r="BA386" s="58"/>
      <c r="BB386" s="58">
        <f t="shared" si="46"/>
        <v>1</v>
      </c>
      <c r="BC386" s="58">
        <f t="shared" si="47"/>
        <v>7.0757585928105018E-3</v>
      </c>
      <c r="BD386" s="58" t="e">
        <f t="shared" si="48"/>
        <v>#N/A</v>
      </c>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c r="CB386" s="58"/>
      <c r="CC386" s="58"/>
      <c r="CD386" s="58"/>
      <c r="CE386" s="58"/>
      <c r="CF386" s="58"/>
      <c r="CG386" s="58"/>
      <c r="CH386" s="58"/>
      <c r="CI386" s="58"/>
      <c r="CJ386" s="58"/>
      <c r="CK386" s="58"/>
      <c r="CL386" s="58"/>
      <c r="CM386" s="58"/>
      <c r="CN386" s="58"/>
      <c r="CO386" s="58"/>
      <c r="CP386" s="58"/>
      <c r="CQ386" s="58"/>
      <c r="CR386" s="58"/>
      <c r="CS386" s="58"/>
      <c r="CT386" s="58"/>
      <c r="CU386" s="58"/>
      <c r="CV386" s="58"/>
      <c r="CW386" s="58"/>
      <c r="CX386" s="58"/>
      <c r="CY386" s="58"/>
      <c r="CZ386" s="58"/>
      <c r="DA386" s="58"/>
      <c r="DB386" s="58"/>
      <c r="DC386" s="58"/>
      <c r="DD386" s="58"/>
      <c r="DE386" s="58"/>
      <c r="DF386" s="58"/>
      <c r="DG386" s="58"/>
      <c r="DH386" s="58"/>
      <c r="DI386" s="58"/>
      <c r="DJ386" s="58"/>
      <c r="DK386" s="58"/>
      <c r="DL386" s="58"/>
      <c r="DM386" s="58"/>
      <c r="DN386" s="58"/>
      <c r="DO386" s="58"/>
      <c r="DP386" s="58"/>
      <c r="DQ386" s="58"/>
      <c r="DR386" s="58"/>
      <c r="DS386" s="58"/>
      <c r="DT386" s="58"/>
      <c r="DU386" s="58"/>
      <c r="DV386" s="58"/>
      <c r="DW386" s="58"/>
      <c r="DX386" s="58"/>
      <c r="DY386" s="58"/>
      <c r="DZ386" s="58"/>
      <c r="EA386" s="58"/>
      <c r="EB386" s="58"/>
      <c r="EC386" s="58"/>
      <c r="ED386" s="58"/>
      <c r="EE386" s="58"/>
      <c r="EF386" s="58"/>
      <c r="EG386" s="58"/>
      <c r="EH386" s="58"/>
      <c r="EI386" s="58"/>
      <c r="EJ386" s="58"/>
      <c r="EK386" s="58"/>
      <c r="EL386" s="58"/>
      <c r="EM386" s="58"/>
      <c r="EN386" s="58"/>
    </row>
    <row r="387" spans="1:144" outlineLevel="1" x14ac:dyDescent="0.2">
      <c r="A387" s="16">
        <v>196</v>
      </c>
      <c r="B387" s="16">
        <v>0</v>
      </c>
      <c r="C387" s="1">
        <v>6.2871592623577125E-6</v>
      </c>
      <c r="D387" s="1">
        <f t="shared" si="40"/>
        <v>-6.2871592623577125E-6</v>
      </c>
      <c r="E387" s="1">
        <f t="shared" si="41"/>
        <v>1.2574358053140802E-5</v>
      </c>
      <c r="F387" s="1">
        <f t="shared" si="42"/>
        <v>-3.5460341302842534E-3</v>
      </c>
      <c r="G387" s="1">
        <f t="shared" si="43"/>
        <v>-2.5074287210163772E-3</v>
      </c>
      <c r="H387" s="1">
        <v>4.5639719530940094E-5</v>
      </c>
      <c r="I387" s="1">
        <f t="shared" si="44"/>
        <v>2.8695908618770404E-10</v>
      </c>
      <c r="J387" s="1">
        <f t="shared" si="45"/>
        <v>-2.5074859421468374E-3</v>
      </c>
      <c r="AQ387" s="58"/>
      <c r="AR387" s="58"/>
      <c r="AS387" s="58"/>
      <c r="AT387" s="58"/>
      <c r="AU387" s="58"/>
      <c r="AV387" s="58"/>
      <c r="AW387" s="58"/>
      <c r="AX387" s="71"/>
      <c r="AY387" s="58"/>
      <c r="AZ387" s="58"/>
      <c r="BA387" s="58"/>
      <c r="BB387" s="58">
        <f t="shared" si="46"/>
        <v>1</v>
      </c>
      <c r="BC387" s="58">
        <f t="shared" si="47"/>
        <v>6.2871592623577125E-6</v>
      </c>
      <c r="BD387" s="58" t="e">
        <f t="shared" si="48"/>
        <v>#N/A</v>
      </c>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c r="CB387" s="58"/>
      <c r="CC387" s="58"/>
      <c r="CD387" s="58"/>
      <c r="CE387" s="58"/>
      <c r="CF387" s="58"/>
      <c r="CG387" s="58"/>
      <c r="CH387" s="58"/>
      <c r="CI387" s="58"/>
      <c r="CJ387" s="58"/>
      <c r="CK387" s="58"/>
      <c r="CL387" s="58"/>
      <c r="CM387" s="58"/>
      <c r="CN387" s="58"/>
      <c r="CO387" s="58"/>
      <c r="CP387" s="58"/>
      <c r="CQ387" s="58"/>
      <c r="CR387" s="58"/>
      <c r="CS387" s="58"/>
      <c r="CT387" s="58"/>
      <c r="CU387" s="58"/>
      <c r="CV387" s="58"/>
      <c r="CW387" s="58"/>
      <c r="CX387" s="58"/>
      <c r="CY387" s="58"/>
      <c r="CZ387" s="58"/>
      <c r="DA387" s="58"/>
      <c r="DB387" s="58"/>
      <c r="DC387" s="58"/>
      <c r="DD387" s="58"/>
      <c r="DE387" s="58"/>
      <c r="DF387" s="58"/>
      <c r="DG387" s="58"/>
      <c r="DH387" s="58"/>
      <c r="DI387" s="58"/>
      <c r="DJ387" s="58"/>
      <c r="DK387" s="58"/>
      <c r="DL387" s="58"/>
      <c r="DM387" s="58"/>
      <c r="DN387" s="58"/>
      <c r="DO387" s="58"/>
      <c r="DP387" s="58"/>
      <c r="DQ387" s="58"/>
      <c r="DR387" s="58"/>
      <c r="DS387" s="58"/>
      <c r="DT387" s="58"/>
      <c r="DU387" s="58"/>
      <c r="DV387" s="58"/>
      <c r="DW387" s="58"/>
      <c r="DX387" s="58"/>
      <c r="DY387" s="58"/>
      <c r="DZ387" s="58"/>
      <c r="EA387" s="58"/>
      <c r="EB387" s="58"/>
      <c r="EC387" s="58"/>
      <c r="ED387" s="58"/>
      <c r="EE387" s="58"/>
      <c r="EF387" s="58"/>
      <c r="EG387" s="58"/>
      <c r="EH387" s="58"/>
      <c r="EI387" s="58"/>
      <c r="EJ387" s="58"/>
      <c r="EK387" s="58"/>
      <c r="EL387" s="58"/>
      <c r="EM387" s="58"/>
      <c r="EN387" s="58"/>
    </row>
    <row r="388" spans="1:144" outlineLevel="1" x14ac:dyDescent="0.2">
      <c r="A388" s="16">
        <v>197</v>
      </c>
      <c r="B388" s="16">
        <v>0</v>
      </c>
      <c r="C388" s="1">
        <v>4.9286446875651306E-5</v>
      </c>
      <c r="D388" s="1">
        <f t="shared" si="40"/>
        <v>-4.9286446875651306E-5</v>
      </c>
      <c r="E388" s="1">
        <f t="shared" si="41"/>
        <v>9.8575322984891881E-5</v>
      </c>
      <c r="F388" s="1">
        <f t="shared" si="42"/>
        <v>-9.9285106126191895E-3</v>
      </c>
      <c r="G388" s="1">
        <f t="shared" si="43"/>
        <v>-7.02060368837518E-3</v>
      </c>
      <c r="H388" s="1">
        <v>2.4641189453261772E-4</v>
      </c>
      <c r="I388" s="1">
        <f t="shared" si="44"/>
        <v>1.214835885143467E-8</v>
      </c>
      <c r="J388" s="1">
        <f t="shared" si="45"/>
        <v>-7.0214688283918641E-3</v>
      </c>
      <c r="AQ388" s="58"/>
      <c r="AR388" s="58"/>
      <c r="AS388" s="58"/>
      <c r="AT388" s="58"/>
      <c r="AU388" s="58"/>
      <c r="AV388" s="58"/>
      <c r="AW388" s="58"/>
      <c r="AX388" s="71"/>
      <c r="AY388" s="58"/>
      <c r="AZ388" s="58"/>
      <c r="BA388" s="58"/>
      <c r="BB388" s="58">
        <f t="shared" si="46"/>
        <v>1</v>
      </c>
      <c r="BC388" s="58">
        <f t="shared" si="47"/>
        <v>4.9286446875651306E-5</v>
      </c>
      <c r="BD388" s="58" t="e">
        <f t="shared" si="48"/>
        <v>#N/A</v>
      </c>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c r="CB388" s="58"/>
      <c r="CC388" s="58"/>
      <c r="CD388" s="58"/>
      <c r="CE388" s="58"/>
      <c r="CF388" s="58"/>
      <c r="CG388" s="58"/>
      <c r="CH388" s="58"/>
      <c r="CI388" s="58"/>
      <c r="CJ388" s="58"/>
      <c r="CK388" s="58"/>
      <c r="CL388" s="58"/>
      <c r="CM388" s="58"/>
      <c r="CN388" s="58"/>
      <c r="CO388" s="58"/>
      <c r="CP388" s="58"/>
      <c r="CQ388" s="58"/>
      <c r="CR388" s="58"/>
      <c r="CS388" s="58"/>
      <c r="CT388" s="58"/>
      <c r="CU388" s="58"/>
      <c r="CV388" s="58"/>
      <c r="CW388" s="58"/>
      <c r="CX388" s="58"/>
      <c r="CY388" s="58"/>
      <c r="CZ388" s="58"/>
      <c r="DA388" s="58"/>
      <c r="DB388" s="58"/>
      <c r="DC388" s="58"/>
      <c r="DD388" s="58"/>
      <c r="DE388" s="58"/>
      <c r="DF388" s="58"/>
      <c r="DG388" s="58"/>
      <c r="DH388" s="58"/>
      <c r="DI388" s="58"/>
      <c r="DJ388" s="58"/>
      <c r="DK388" s="58"/>
      <c r="DL388" s="58"/>
      <c r="DM388" s="58"/>
      <c r="DN388" s="58"/>
      <c r="DO388" s="58"/>
      <c r="DP388" s="58"/>
      <c r="DQ388" s="58"/>
      <c r="DR388" s="58"/>
      <c r="DS388" s="58"/>
      <c r="DT388" s="58"/>
      <c r="DU388" s="58"/>
      <c r="DV388" s="58"/>
      <c r="DW388" s="58"/>
      <c r="DX388" s="58"/>
      <c r="DY388" s="58"/>
      <c r="DZ388" s="58"/>
      <c r="EA388" s="58"/>
      <c r="EB388" s="58"/>
      <c r="EC388" s="58"/>
      <c r="ED388" s="58"/>
      <c r="EE388" s="58"/>
      <c r="EF388" s="58"/>
      <c r="EG388" s="58"/>
      <c r="EH388" s="58"/>
      <c r="EI388" s="58"/>
      <c r="EJ388" s="58"/>
      <c r="EK388" s="58"/>
      <c r="EL388" s="58"/>
      <c r="EM388" s="58"/>
      <c r="EN388" s="58"/>
    </row>
    <row r="389" spans="1:144" outlineLevel="1" x14ac:dyDescent="0.2">
      <c r="A389" s="16">
        <v>198</v>
      </c>
      <c r="B389" s="16">
        <v>0</v>
      </c>
      <c r="C389" s="1">
        <v>2.4120138472431639E-4</v>
      </c>
      <c r="D389" s="1">
        <f t="shared" si="40"/>
        <v>-2.4120138472431639E-4</v>
      </c>
      <c r="E389" s="1">
        <f t="shared" si="41"/>
        <v>4.8246095691350187E-4</v>
      </c>
      <c r="F389" s="1">
        <f t="shared" si="42"/>
        <v>-2.196499389741554E-2</v>
      </c>
      <c r="G389" s="1">
        <f t="shared" si="43"/>
        <v>-1.5532532854249336E-2</v>
      </c>
      <c r="H389" s="1">
        <v>9.3717082089925913E-4</v>
      </c>
      <c r="I389" s="1">
        <f t="shared" si="44"/>
        <v>2.2631353014032767E-7</v>
      </c>
      <c r="J389" s="1">
        <f t="shared" si="45"/>
        <v>-1.5539816292301379E-2</v>
      </c>
      <c r="AQ389" s="58"/>
      <c r="AR389" s="58"/>
      <c r="AS389" s="58"/>
      <c r="AT389" s="58"/>
      <c r="AU389" s="58"/>
      <c r="AV389" s="58"/>
      <c r="AW389" s="58"/>
      <c r="AX389" s="71"/>
      <c r="AY389" s="58"/>
      <c r="AZ389" s="58"/>
      <c r="BA389" s="58"/>
      <c r="BB389" s="58">
        <f t="shared" si="46"/>
        <v>1</v>
      </c>
      <c r="BC389" s="58">
        <f t="shared" si="47"/>
        <v>2.4120138472431639E-4</v>
      </c>
      <c r="BD389" s="58" t="e">
        <f t="shared" si="48"/>
        <v>#N/A</v>
      </c>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c r="CB389" s="58"/>
      <c r="CC389" s="58"/>
      <c r="CD389" s="58"/>
      <c r="CE389" s="58"/>
      <c r="CF389" s="58"/>
      <c r="CG389" s="58"/>
      <c r="CH389" s="58"/>
      <c r="CI389" s="58"/>
      <c r="CJ389" s="58"/>
      <c r="CK389" s="58"/>
      <c r="CL389" s="58"/>
      <c r="CM389" s="58"/>
      <c r="CN389" s="58"/>
      <c r="CO389" s="58"/>
      <c r="CP389" s="58"/>
      <c r="CQ389" s="58"/>
      <c r="CR389" s="58"/>
      <c r="CS389" s="58"/>
      <c r="CT389" s="58"/>
      <c r="CU389" s="58"/>
      <c r="CV389" s="58"/>
      <c r="CW389" s="58"/>
      <c r="CX389" s="58"/>
      <c r="CY389" s="58"/>
      <c r="CZ389" s="58"/>
      <c r="DA389" s="58"/>
      <c r="DB389" s="58"/>
      <c r="DC389" s="58"/>
      <c r="DD389" s="58"/>
      <c r="DE389" s="58"/>
      <c r="DF389" s="58"/>
      <c r="DG389" s="58"/>
      <c r="DH389" s="58"/>
      <c r="DI389" s="58"/>
      <c r="DJ389" s="58"/>
      <c r="DK389" s="58"/>
      <c r="DL389" s="58"/>
      <c r="DM389" s="58"/>
      <c r="DN389" s="58"/>
      <c r="DO389" s="58"/>
      <c r="DP389" s="58"/>
      <c r="DQ389" s="58"/>
      <c r="DR389" s="58"/>
      <c r="DS389" s="58"/>
      <c r="DT389" s="58"/>
      <c r="DU389" s="58"/>
      <c r="DV389" s="58"/>
      <c r="DW389" s="58"/>
      <c r="DX389" s="58"/>
      <c r="DY389" s="58"/>
      <c r="DZ389" s="58"/>
      <c r="EA389" s="58"/>
      <c r="EB389" s="58"/>
      <c r="EC389" s="58"/>
      <c r="ED389" s="58"/>
      <c r="EE389" s="58"/>
      <c r="EF389" s="58"/>
      <c r="EG389" s="58"/>
      <c r="EH389" s="58"/>
      <c r="EI389" s="58"/>
      <c r="EJ389" s="58"/>
      <c r="EK389" s="58"/>
      <c r="EL389" s="58"/>
      <c r="EM389" s="58"/>
      <c r="EN389" s="58"/>
    </row>
    <row r="390" spans="1:144" outlineLevel="1" x14ac:dyDescent="0.2">
      <c r="A390" s="16">
        <v>199</v>
      </c>
      <c r="B390" s="16">
        <v>0</v>
      </c>
      <c r="C390" s="1">
        <v>7.4055104346198705E-2</v>
      </c>
      <c r="D390" s="1">
        <f t="shared" si="40"/>
        <v>-7.4055104346198705E-2</v>
      </c>
      <c r="E390" s="1">
        <f t="shared" si="41"/>
        <v>0.15388110807976962</v>
      </c>
      <c r="F390" s="1">
        <f t="shared" si="42"/>
        <v>-0.39227682582555096</v>
      </c>
      <c r="G390" s="1">
        <f t="shared" si="43"/>
        <v>-0.28280359644584607</v>
      </c>
      <c r="H390" s="1">
        <v>5.7180102871757094E-2</v>
      </c>
      <c r="I390" s="1">
        <f t="shared" si="44"/>
        <v>4.8504948675959824E-3</v>
      </c>
      <c r="J390" s="1">
        <f t="shared" si="45"/>
        <v>-0.29125310132306048</v>
      </c>
      <c r="AQ390" s="58"/>
      <c r="AR390" s="58"/>
      <c r="AS390" s="58"/>
      <c r="AT390" s="58"/>
      <c r="AU390" s="58"/>
      <c r="AV390" s="58"/>
      <c r="AW390" s="58"/>
      <c r="AX390" s="71"/>
      <c r="AY390" s="58"/>
      <c r="AZ390" s="58"/>
      <c r="BA390" s="58"/>
      <c r="BB390" s="58">
        <f t="shared" si="46"/>
        <v>1</v>
      </c>
      <c r="BC390" s="58">
        <f t="shared" si="47"/>
        <v>7.4055104346198705E-2</v>
      </c>
      <c r="BD390" s="58" t="e">
        <f t="shared" si="48"/>
        <v>#N/A</v>
      </c>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c r="CB390" s="58"/>
      <c r="CC390" s="58"/>
      <c r="CD390" s="58"/>
      <c r="CE390" s="58"/>
      <c r="CF390" s="58"/>
      <c r="CG390" s="58"/>
      <c r="CH390" s="58"/>
      <c r="CI390" s="58"/>
      <c r="CJ390" s="58"/>
      <c r="CK390" s="58"/>
      <c r="CL390" s="58"/>
      <c r="CM390" s="58"/>
      <c r="CN390" s="58"/>
      <c r="CO390" s="58"/>
      <c r="CP390" s="58"/>
      <c r="CQ390" s="58"/>
      <c r="CR390" s="58"/>
      <c r="CS390" s="58"/>
      <c r="CT390" s="58"/>
      <c r="CU390" s="58"/>
      <c r="CV390" s="58"/>
      <c r="CW390" s="58"/>
      <c r="CX390" s="58"/>
      <c r="CY390" s="58"/>
      <c r="CZ390" s="58"/>
      <c r="DA390" s="58"/>
      <c r="DB390" s="58"/>
      <c r="DC390" s="58"/>
      <c r="DD390" s="58"/>
      <c r="DE390" s="58"/>
      <c r="DF390" s="58"/>
      <c r="DG390" s="58"/>
      <c r="DH390" s="58"/>
      <c r="DI390" s="58"/>
      <c r="DJ390" s="58"/>
      <c r="DK390" s="58"/>
      <c r="DL390" s="58"/>
      <c r="DM390" s="58"/>
      <c r="DN390" s="58"/>
      <c r="DO390" s="58"/>
      <c r="DP390" s="58"/>
      <c r="DQ390" s="58"/>
      <c r="DR390" s="58"/>
      <c r="DS390" s="58"/>
      <c r="DT390" s="58"/>
      <c r="DU390" s="58"/>
      <c r="DV390" s="58"/>
      <c r="DW390" s="58"/>
      <c r="DX390" s="58"/>
      <c r="DY390" s="58"/>
      <c r="DZ390" s="58"/>
      <c r="EA390" s="58"/>
      <c r="EB390" s="58"/>
      <c r="EC390" s="58"/>
      <c r="ED390" s="58"/>
      <c r="EE390" s="58"/>
      <c r="EF390" s="58"/>
      <c r="EG390" s="58"/>
      <c r="EH390" s="58"/>
      <c r="EI390" s="58"/>
      <c r="EJ390" s="58"/>
      <c r="EK390" s="58"/>
      <c r="EL390" s="58"/>
      <c r="EM390" s="58"/>
      <c r="EN390" s="58"/>
    </row>
    <row r="391" spans="1:144" outlineLevel="1" x14ac:dyDescent="0.2">
      <c r="A391" s="16">
        <v>200</v>
      </c>
      <c r="B391" s="16">
        <v>0</v>
      </c>
      <c r="C391" s="1">
        <v>7.3245363736763646E-3</v>
      </c>
      <c r="D391" s="1">
        <f t="shared" si="40"/>
        <v>-7.3245363736763646E-3</v>
      </c>
      <c r="E391" s="1">
        <f t="shared" si="41"/>
        <v>1.4702984996578171E-2</v>
      </c>
      <c r="F391" s="1">
        <f t="shared" si="42"/>
        <v>-0.12125586582338263</v>
      </c>
      <c r="G391" s="1">
        <f t="shared" si="43"/>
        <v>-8.5898667387971417E-2</v>
      </c>
      <c r="H391" s="1">
        <v>8.7615568840974847E-3</v>
      </c>
      <c r="I391" s="1">
        <f t="shared" si="44"/>
        <v>6.5219280105191388E-5</v>
      </c>
      <c r="J391" s="1">
        <f t="shared" si="45"/>
        <v>-8.6277461362365873E-2</v>
      </c>
      <c r="AQ391" s="58"/>
      <c r="AR391" s="58"/>
      <c r="AS391" s="58"/>
      <c r="AT391" s="58"/>
      <c r="AU391" s="58"/>
      <c r="AV391" s="58"/>
      <c r="AW391" s="58"/>
      <c r="AX391" s="71"/>
      <c r="AY391" s="58"/>
      <c r="AZ391" s="58"/>
      <c r="BA391" s="58"/>
      <c r="BB391" s="58">
        <f t="shared" si="46"/>
        <v>1</v>
      </c>
      <c r="BC391" s="58">
        <f t="shared" si="47"/>
        <v>7.3245363736763646E-3</v>
      </c>
      <c r="BD391" s="58" t="e">
        <f t="shared" si="48"/>
        <v>#N/A</v>
      </c>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c r="CB391" s="58"/>
      <c r="CC391" s="58"/>
      <c r="CD391" s="58"/>
      <c r="CE391" s="58"/>
      <c r="CF391" s="58"/>
      <c r="CG391" s="58"/>
      <c r="CH391" s="58"/>
      <c r="CI391" s="58"/>
      <c r="CJ391" s="58"/>
      <c r="CK391" s="58"/>
      <c r="CL391" s="58"/>
      <c r="CM391" s="58"/>
      <c r="CN391" s="58"/>
      <c r="CO391" s="58"/>
      <c r="CP391" s="58"/>
      <c r="CQ391" s="58"/>
      <c r="CR391" s="58"/>
      <c r="CS391" s="58"/>
      <c r="CT391" s="58"/>
      <c r="CU391" s="58"/>
      <c r="CV391" s="58"/>
      <c r="CW391" s="58"/>
      <c r="CX391" s="58"/>
      <c r="CY391" s="58"/>
      <c r="CZ391" s="58"/>
      <c r="DA391" s="58"/>
      <c r="DB391" s="58"/>
      <c r="DC391" s="58"/>
      <c r="DD391" s="58"/>
      <c r="DE391" s="58"/>
      <c r="DF391" s="58"/>
      <c r="DG391" s="58"/>
      <c r="DH391" s="58"/>
      <c r="DI391" s="58"/>
      <c r="DJ391" s="58"/>
      <c r="DK391" s="58"/>
      <c r="DL391" s="58"/>
      <c r="DM391" s="58"/>
      <c r="DN391" s="58"/>
      <c r="DO391" s="58"/>
      <c r="DP391" s="58"/>
      <c r="DQ391" s="58"/>
      <c r="DR391" s="58"/>
      <c r="DS391" s="58"/>
      <c r="DT391" s="58"/>
      <c r="DU391" s="58"/>
      <c r="DV391" s="58"/>
      <c r="DW391" s="58"/>
      <c r="DX391" s="58"/>
      <c r="DY391" s="58"/>
      <c r="DZ391" s="58"/>
      <c r="EA391" s="58"/>
      <c r="EB391" s="58"/>
      <c r="EC391" s="58"/>
      <c r="ED391" s="58"/>
      <c r="EE391" s="58"/>
      <c r="EF391" s="58"/>
      <c r="EG391" s="58"/>
      <c r="EH391" s="58"/>
      <c r="EI391" s="58"/>
      <c r="EJ391" s="58"/>
      <c r="EK391" s="58"/>
      <c r="EL391" s="58"/>
      <c r="EM391" s="58"/>
      <c r="EN391" s="58"/>
    </row>
    <row r="392" spans="1:144" outlineLevel="1" x14ac:dyDescent="0.2">
      <c r="A392" s="16">
        <v>201</v>
      </c>
      <c r="B392" s="16">
        <v>0</v>
      </c>
      <c r="C392" s="1">
        <v>0.15698325168667074</v>
      </c>
      <c r="D392" s="1">
        <f t="shared" si="40"/>
        <v>-0.15698325168667074</v>
      </c>
      <c r="E392" s="1">
        <f t="shared" si="41"/>
        <v>0.34153690732958369</v>
      </c>
      <c r="F392" s="1">
        <f t="shared" si="42"/>
        <v>-0.58441159068723447</v>
      </c>
      <c r="G392" s="1">
        <f t="shared" si="43"/>
        <v>-0.43152758108914135</v>
      </c>
      <c r="H392" s="1">
        <v>0.21545751221423484</v>
      </c>
      <c r="I392" s="1">
        <f t="shared" si="44"/>
        <v>5.1140184489968613E-2</v>
      </c>
      <c r="J392" s="1">
        <f t="shared" si="45"/>
        <v>-0.4871921979369272</v>
      </c>
      <c r="AQ392" s="58"/>
      <c r="AR392" s="58"/>
      <c r="AS392" s="58"/>
      <c r="AT392" s="58"/>
      <c r="AU392" s="58"/>
      <c r="AV392" s="58"/>
      <c r="AW392" s="58"/>
      <c r="AX392" s="71"/>
      <c r="AY392" s="58"/>
      <c r="AZ392" s="58"/>
      <c r="BA392" s="58"/>
      <c r="BB392" s="58">
        <f t="shared" si="46"/>
        <v>1</v>
      </c>
      <c r="BC392" s="58">
        <f t="shared" si="47"/>
        <v>0.15698325168667074</v>
      </c>
      <c r="BD392" s="58" t="e">
        <f t="shared" si="48"/>
        <v>#N/A</v>
      </c>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c r="CB392" s="58"/>
      <c r="CC392" s="58"/>
      <c r="CD392" s="58"/>
      <c r="CE392" s="58"/>
      <c r="CF392" s="58"/>
      <c r="CG392" s="58"/>
      <c r="CH392" s="58"/>
      <c r="CI392" s="58"/>
      <c r="CJ392" s="58"/>
      <c r="CK392" s="58"/>
      <c r="CL392" s="58"/>
      <c r="CM392" s="58"/>
      <c r="CN392" s="58"/>
      <c r="CO392" s="58"/>
      <c r="CP392" s="58"/>
      <c r="CQ392" s="58"/>
      <c r="CR392" s="58"/>
      <c r="CS392" s="58"/>
      <c r="CT392" s="58"/>
      <c r="CU392" s="58"/>
      <c r="CV392" s="58"/>
      <c r="CW392" s="58"/>
      <c r="CX392" s="58"/>
      <c r="CY392" s="58"/>
      <c r="CZ392" s="58"/>
      <c r="DA392" s="58"/>
      <c r="DB392" s="58"/>
      <c r="DC392" s="58"/>
      <c r="DD392" s="58"/>
      <c r="DE392" s="58"/>
      <c r="DF392" s="58"/>
      <c r="DG392" s="58"/>
      <c r="DH392" s="58"/>
      <c r="DI392" s="58"/>
      <c r="DJ392" s="58"/>
      <c r="DK392" s="58"/>
      <c r="DL392" s="58"/>
      <c r="DM392" s="58"/>
      <c r="DN392" s="58"/>
      <c r="DO392" s="58"/>
      <c r="DP392" s="58"/>
      <c r="DQ392" s="58"/>
      <c r="DR392" s="58"/>
      <c r="DS392" s="58"/>
      <c r="DT392" s="58"/>
      <c r="DU392" s="58"/>
      <c r="DV392" s="58"/>
      <c r="DW392" s="58"/>
      <c r="DX392" s="58"/>
      <c r="DY392" s="58"/>
      <c r="DZ392" s="58"/>
      <c r="EA392" s="58"/>
      <c r="EB392" s="58"/>
      <c r="EC392" s="58"/>
      <c r="ED392" s="58"/>
      <c r="EE392" s="58"/>
      <c r="EF392" s="58"/>
      <c r="EG392" s="58"/>
      <c r="EH392" s="58"/>
      <c r="EI392" s="58"/>
      <c r="EJ392" s="58"/>
      <c r="EK392" s="58"/>
      <c r="EL392" s="58"/>
      <c r="EM392" s="58"/>
      <c r="EN392" s="58"/>
    </row>
    <row r="393" spans="1:144" outlineLevel="1" x14ac:dyDescent="0.2">
      <c r="A393" s="16">
        <v>202</v>
      </c>
      <c r="B393" s="16">
        <v>0</v>
      </c>
      <c r="C393" s="1">
        <v>3.7780456549470471E-6</v>
      </c>
      <c r="D393" s="1">
        <f t="shared" si="40"/>
        <v>-3.7780456549470471E-6</v>
      </c>
      <c r="E393" s="1">
        <f t="shared" si="41"/>
        <v>7.5561055836650547E-6</v>
      </c>
      <c r="F393" s="1">
        <f t="shared" si="42"/>
        <v>-2.7488371329827919E-3</v>
      </c>
      <c r="G393" s="1">
        <f t="shared" si="43"/>
        <v>-1.9437232129678199E-3</v>
      </c>
      <c r="H393" s="1">
        <v>2.5202253500539354E-5</v>
      </c>
      <c r="I393" s="1">
        <f t="shared" si="44"/>
        <v>9.5218023770334368E-11</v>
      </c>
      <c r="J393" s="1">
        <f t="shared" si="45"/>
        <v>-1.9437477065333646E-3</v>
      </c>
      <c r="AQ393" s="58"/>
      <c r="AR393" s="58"/>
      <c r="AS393" s="58"/>
      <c r="AT393" s="58"/>
      <c r="AU393" s="58"/>
      <c r="AV393" s="58"/>
      <c r="AW393" s="58"/>
      <c r="AX393" s="71"/>
      <c r="AY393" s="58"/>
      <c r="AZ393" s="58"/>
      <c r="BA393" s="58"/>
      <c r="BB393" s="58">
        <f t="shared" si="46"/>
        <v>1</v>
      </c>
      <c r="BC393" s="58">
        <f t="shared" si="47"/>
        <v>3.7780456549470471E-6</v>
      </c>
      <c r="BD393" s="58" t="e">
        <f t="shared" si="48"/>
        <v>#N/A</v>
      </c>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58"/>
      <c r="CH393" s="58"/>
      <c r="CI393" s="58"/>
      <c r="CJ393" s="58"/>
      <c r="CK393" s="58"/>
      <c r="CL393" s="58"/>
      <c r="CM393" s="58"/>
      <c r="CN393" s="58"/>
      <c r="CO393" s="58"/>
      <c r="CP393" s="58"/>
      <c r="CQ393" s="58"/>
      <c r="CR393" s="58"/>
      <c r="CS393" s="58"/>
      <c r="CT393" s="58"/>
      <c r="CU393" s="58"/>
      <c r="CV393" s="58"/>
      <c r="CW393" s="58"/>
      <c r="CX393" s="58"/>
      <c r="CY393" s="58"/>
      <c r="CZ393" s="58"/>
      <c r="DA393" s="58"/>
      <c r="DB393" s="58"/>
      <c r="DC393" s="58"/>
      <c r="DD393" s="58"/>
      <c r="DE393" s="58"/>
      <c r="DF393" s="58"/>
      <c r="DG393" s="58"/>
      <c r="DH393" s="58"/>
      <c r="DI393" s="58"/>
      <c r="DJ393" s="58"/>
      <c r="DK393" s="58"/>
      <c r="DL393" s="58"/>
      <c r="DM393" s="58"/>
      <c r="DN393" s="58"/>
      <c r="DO393" s="58"/>
      <c r="DP393" s="58"/>
      <c r="DQ393" s="58"/>
      <c r="DR393" s="58"/>
      <c r="DS393" s="58"/>
      <c r="DT393" s="58"/>
      <c r="DU393" s="58"/>
      <c r="DV393" s="58"/>
      <c r="DW393" s="58"/>
      <c r="DX393" s="58"/>
      <c r="DY393" s="58"/>
      <c r="DZ393" s="58"/>
      <c r="EA393" s="58"/>
      <c r="EB393" s="58"/>
      <c r="EC393" s="58"/>
      <c r="ED393" s="58"/>
      <c r="EE393" s="58"/>
      <c r="EF393" s="58"/>
      <c r="EG393" s="58"/>
      <c r="EH393" s="58"/>
      <c r="EI393" s="58"/>
      <c r="EJ393" s="58"/>
      <c r="EK393" s="58"/>
      <c r="EL393" s="58"/>
      <c r="EM393" s="58"/>
      <c r="EN393" s="58"/>
    </row>
    <row r="394" spans="1:144" outlineLevel="1" x14ac:dyDescent="0.2">
      <c r="A394" s="16">
        <v>203</v>
      </c>
      <c r="B394" s="16">
        <v>0</v>
      </c>
      <c r="C394" s="1">
        <v>3.5909570276338886E-6</v>
      </c>
      <c r="D394" s="1">
        <f t="shared" si="40"/>
        <v>-3.5909570276338886E-6</v>
      </c>
      <c r="E394" s="1">
        <f t="shared" si="41"/>
        <v>7.1819269504678565E-6</v>
      </c>
      <c r="F394" s="1">
        <f t="shared" si="42"/>
        <v>-2.6799117430370456E-3</v>
      </c>
      <c r="G394" s="1">
        <f t="shared" si="43"/>
        <v>-1.8949854676626331E-3</v>
      </c>
      <c r="H394" s="1">
        <v>2.4160893754908097E-5</v>
      </c>
      <c r="I394" s="1">
        <f t="shared" si="44"/>
        <v>8.6763139053263751E-11</v>
      </c>
      <c r="J394" s="1">
        <f t="shared" si="45"/>
        <v>-1.8950083603487403E-3</v>
      </c>
      <c r="AQ394" s="58"/>
      <c r="AR394" s="58"/>
      <c r="AS394" s="58"/>
      <c r="AT394" s="58"/>
      <c r="AU394" s="58"/>
      <c r="AV394" s="58"/>
      <c r="AW394" s="58"/>
      <c r="AX394" s="71"/>
      <c r="AY394" s="58"/>
      <c r="AZ394" s="58"/>
      <c r="BA394" s="58"/>
      <c r="BB394" s="58">
        <f t="shared" si="46"/>
        <v>1</v>
      </c>
      <c r="BC394" s="58">
        <f t="shared" si="47"/>
        <v>3.5909570276338886E-6</v>
      </c>
      <c r="BD394" s="58" t="e">
        <f t="shared" si="48"/>
        <v>#N/A</v>
      </c>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c r="CB394" s="58"/>
      <c r="CC394" s="58"/>
      <c r="CD394" s="58"/>
      <c r="CE394" s="58"/>
      <c r="CF394" s="58"/>
      <c r="CG394" s="58"/>
      <c r="CH394" s="58"/>
      <c r="CI394" s="58"/>
      <c r="CJ394" s="58"/>
      <c r="CK394" s="58"/>
      <c r="CL394" s="58"/>
      <c r="CM394" s="58"/>
      <c r="CN394" s="58"/>
      <c r="CO394" s="58"/>
      <c r="CP394" s="58"/>
      <c r="CQ394" s="58"/>
      <c r="CR394" s="58"/>
      <c r="CS394" s="58"/>
      <c r="CT394" s="58"/>
      <c r="CU394" s="58"/>
      <c r="CV394" s="58"/>
      <c r="CW394" s="58"/>
      <c r="CX394" s="58"/>
      <c r="CY394" s="58"/>
      <c r="CZ394" s="58"/>
      <c r="DA394" s="58"/>
      <c r="DB394" s="58"/>
      <c r="DC394" s="58"/>
      <c r="DD394" s="58"/>
      <c r="DE394" s="58"/>
      <c r="DF394" s="58"/>
      <c r="DG394" s="58"/>
      <c r="DH394" s="58"/>
      <c r="DI394" s="58"/>
      <c r="DJ394" s="58"/>
      <c r="DK394" s="58"/>
      <c r="DL394" s="58"/>
      <c r="DM394" s="58"/>
      <c r="DN394" s="58"/>
      <c r="DO394" s="58"/>
      <c r="DP394" s="58"/>
      <c r="DQ394" s="58"/>
      <c r="DR394" s="58"/>
      <c r="DS394" s="58"/>
      <c r="DT394" s="58"/>
      <c r="DU394" s="58"/>
      <c r="DV394" s="58"/>
      <c r="DW394" s="58"/>
      <c r="DX394" s="58"/>
      <c r="DY394" s="58"/>
      <c r="DZ394" s="58"/>
      <c r="EA394" s="58"/>
      <c r="EB394" s="58"/>
      <c r="EC394" s="58"/>
      <c r="ED394" s="58"/>
      <c r="EE394" s="58"/>
      <c r="EF394" s="58"/>
      <c r="EG394" s="58"/>
      <c r="EH394" s="58"/>
      <c r="EI394" s="58"/>
      <c r="EJ394" s="58"/>
      <c r="EK394" s="58"/>
      <c r="EL394" s="58"/>
      <c r="EM394" s="58"/>
      <c r="EN394" s="58"/>
    </row>
    <row r="395" spans="1:144" outlineLevel="1" x14ac:dyDescent="0.2">
      <c r="A395" s="16">
        <v>204</v>
      </c>
      <c r="B395" s="16">
        <v>0</v>
      </c>
      <c r="C395" s="1">
        <v>1.9836453493830166E-5</v>
      </c>
      <c r="D395" s="1">
        <f t="shared" si="40"/>
        <v>-1.9836453493830166E-5</v>
      </c>
      <c r="E395" s="1">
        <f t="shared" si="41"/>
        <v>3.9673300477879975E-5</v>
      </c>
      <c r="F395" s="1">
        <f t="shared" si="42"/>
        <v>-6.2986745016614387E-3</v>
      </c>
      <c r="G395" s="1">
        <f t="shared" si="43"/>
        <v>-4.4538575399896748E-3</v>
      </c>
      <c r="H395" s="1">
        <v>1.0807953980705453E-4</v>
      </c>
      <c r="I395" s="1">
        <f t="shared" si="44"/>
        <v>2.1441890364906723E-9</v>
      </c>
      <c r="J395" s="1">
        <f t="shared" si="45"/>
        <v>-4.4540982449379546E-3</v>
      </c>
      <c r="AQ395" s="58"/>
      <c r="AR395" s="58"/>
      <c r="AS395" s="58"/>
      <c r="AT395" s="58"/>
      <c r="AU395" s="58"/>
      <c r="AV395" s="58"/>
      <c r="AW395" s="58"/>
      <c r="AX395" s="71"/>
      <c r="AY395" s="58"/>
      <c r="AZ395" s="58"/>
      <c r="BA395" s="58"/>
      <c r="BB395" s="58">
        <f t="shared" si="46"/>
        <v>1</v>
      </c>
      <c r="BC395" s="58">
        <f t="shared" si="47"/>
        <v>1.9836453493830166E-5</v>
      </c>
      <c r="BD395" s="58" t="e">
        <f t="shared" si="48"/>
        <v>#N/A</v>
      </c>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c r="CB395" s="58"/>
      <c r="CC395" s="58"/>
      <c r="CD395" s="58"/>
      <c r="CE395" s="58"/>
      <c r="CF395" s="58"/>
      <c r="CG395" s="58"/>
      <c r="CH395" s="58"/>
      <c r="CI395" s="58"/>
      <c r="CJ395" s="58"/>
      <c r="CK395" s="58"/>
      <c r="CL395" s="58"/>
      <c r="CM395" s="58"/>
      <c r="CN395" s="58"/>
      <c r="CO395" s="58"/>
      <c r="CP395" s="58"/>
      <c r="CQ395" s="58"/>
      <c r="CR395" s="58"/>
      <c r="CS395" s="58"/>
      <c r="CT395" s="58"/>
      <c r="CU395" s="58"/>
      <c r="CV395" s="58"/>
      <c r="CW395" s="58"/>
      <c r="CX395" s="58"/>
      <c r="CY395" s="58"/>
      <c r="CZ395" s="58"/>
      <c r="DA395" s="58"/>
      <c r="DB395" s="58"/>
      <c r="DC395" s="58"/>
      <c r="DD395" s="58"/>
      <c r="DE395" s="58"/>
      <c r="DF395" s="58"/>
      <c r="DG395" s="58"/>
      <c r="DH395" s="58"/>
      <c r="DI395" s="58"/>
      <c r="DJ395" s="58"/>
      <c r="DK395" s="58"/>
      <c r="DL395" s="58"/>
      <c r="DM395" s="58"/>
      <c r="DN395" s="58"/>
      <c r="DO395" s="58"/>
      <c r="DP395" s="58"/>
      <c r="DQ395" s="58"/>
      <c r="DR395" s="58"/>
      <c r="DS395" s="58"/>
      <c r="DT395" s="58"/>
      <c r="DU395" s="58"/>
      <c r="DV395" s="58"/>
      <c r="DW395" s="58"/>
      <c r="DX395" s="58"/>
      <c r="DY395" s="58"/>
      <c r="DZ395" s="58"/>
      <c r="EA395" s="58"/>
      <c r="EB395" s="58"/>
      <c r="EC395" s="58"/>
      <c r="ED395" s="58"/>
      <c r="EE395" s="58"/>
      <c r="EF395" s="58"/>
      <c r="EG395" s="58"/>
      <c r="EH395" s="58"/>
      <c r="EI395" s="58"/>
      <c r="EJ395" s="58"/>
      <c r="EK395" s="58"/>
      <c r="EL395" s="58"/>
      <c r="EM395" s="58"/>
      <c r="EN395" s="58"/>
    </row>
    <row r="396" spans="1:144" outlineLevel="1" x14ac:dyDescent="0.2">
      <c r="A396" s="16">
        <v>205</v>
      </c>
      <c r="B396" s="16">
        <v>0</v>
      </c>
      <c r="C396" s="1">
        <v>2.4406479262285112E-4</v>
      </c>
      <c r="D396" s="1">
        <f t="shared" si="40"/>
        <v>-2.4406479262285112E-4</v>
      </c>
      <c r="E396" s="1">
        <f t="shared" si="41"/>
        <v>4.8818916256262491E-4</v>
      </c>
      <c r="F396" s="1">
        <f t="shared" si="42"/>
        <v>-2.2095003112980658E-2</v>
      </c>
      <c r="G396" s="1">
        <f t="shared" si="43"/>
        <v>-1.5624479984554938E-2</v>
      </c>
      <c r="H396" s="1">
        <v>1.0362067130300673E-3</v>
      </c>
      <c r="I396" s="1">
        <f t="shared" si="44"/>
        <v>2.5322571015011219E-7</v>
      </c>
      <c r="J396" s="1">
        <f t="shared" si="45"/>
        <v>-1.5632581376660348E-2</v>
      </c>
      <c r="AQ396" s="58"/>
      <c r="AR396" s="58"/>
      <c r="AS396" s="58"/>
      <c r="AT396" s="58"/>
      <c r="AU396" s="58"/>
      <c r="AV396" s="58"/>
      <c r="AW396" s="58"/>
      <c r="AX396" s="71"/>
      <c r="AY396" s="58"/>
      <c r="AZ396" s="58"/>
      <c r="BA396" s="58"/>
      <c r="BB396" s="58">
        <f t="shared" si="46"/>
        <v>1</v>
      </c>
      <c r="BC396" s="58">
        <f t="shared" si="47"/>
        <v>2.4406479262285112E-4</v>
      </c>
      <c r="BD396" s="58" t="e">
        <f t="shared" si="48"/>
        <v>#N/A</v>
      </c>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c r="CB396" s="58"/>
      <c r="CC396" s="58"/>
      <c r="CD396" s="58"/>
      <c r="CE396" s="58"/>
      <c r="CF396" s="58"/>
      <c r="CG396" s="58"/>
      <c r="CH396" s="58"/>
      <c r="CI396" s="58"/>
      <c r="CJ396" s="58"/>
      <c r="CK396" s="58"/>
      <c r="CL396" s="58"/>
      <c r="CM396" s="58"/>
      <c r="CN396" s="58"/>
      <c r="CO396" s="58"/>
      <c r="CP396" s="58"/>
      <c r="CQ396" s="58"/>
      <c r="CR396" s="58"/>
      <c r="CS396" s="58"/>
      <c r="CT396" s="58"/>
      <c r="CU396" s="58"/>
      <c r="CV396" s="58"/>
      <c r="CW396" s="58"/>
      <c r="CX396" s="58"/>
      <c r="CY396" s="58"/>
      <c r="CZ396" s="58"/>
      <c r="DA396" s="58"/>
      <c r="DB396" s="58"/>
      <c r="DC396" s="58"/>
      <c r="DD396" s="58"/>
      <c r="DE396" s="58"/>
      <c r="DF396" s="58"/>
      <c r="DG396" s="58"/>
      <c r="DH396" s="58"/>
      <c r="DI396" s="58"/>
      <c r="DJ396" s="58"/>
      <c r="DK396" s="58"/>
      <c r="DL396" s="58"/>
      <c r="DM396" s="58"/>
      <c r="DN396" s="58"/>
      <c r="DO396" s="58"/>
      <c r="DP396" s="58"/>
      <c r="DQ396" s="58"/>
      <c r="DR396" s="58"/>
      <c r="DS396" s="58"/>
      <c r="DT396" s="58"/>
      <c r="DU396" s="58"/>
      <c r="DV396" s="58"/>
      <c r="DW396" s="58"/>
      <c r="DX396" s="58"/>
      <c r="DY396" s="58"/>
      <c r="DZ396" s="58"/>
      <c r="EA396" s="58"/>
      <c r="EB396" s="58"/>
      <c r="EC396" s="58"/>
      <c r="ED396" s="58"/>
      <c r="EE396" s="58"/>
      <c r="EF396" s="58"/>
      <c r="EG396" s="58"/>
      <c r="EH396" s="58"/>
      <c r="EI396" s="58"/>
      <c r="EJ396" s="58"/>
      <c r="EK396" s="58"/>
      <c r="EL396" s="58"/>
      <c r="EM396" s="58"/>
      <c r="EN396" s="58"/>
    </row>
    <row r="397" spans="1:144" outlineLevel="1" x14ac:dyDescent="0.2">
      <c r="A397" s="16">
        <v>206</v>
      </c>
      <c r="B397" s="16">
        <v>1</v>
      </c>
      <c r="C397" s="1">
        <v>0.9985731719930615</v>
      </c>
      <c r="D397" s="1">
        <f t="shared" si="40"/>
        <v>1.4268280069384964E-3</v>
      </c>
      <c r="E397" s="1">
        <f t="shared" si="41"/>
        <v>2.8556937906404696E-3</v>
      </c>
      <c r="F397" s="1">
        <f t="shared" si="42"/>
        <v>5.3438691887437419E-2</v>
      </c>
      <c r="G397" s="1">
        <f t="shared" si="43"/>
        <v>3.7800353887779227E-2</v>
      </c>
      <c r="H397" s="1">
        <v>6.0881513815729538E-3</v>
      </c>
      <c r="I397" s="1">
        <f t="shared" si="44"/>
        <v>8.7524433024846443E-6</v>
      </c>
      <c r="J397" s="1">
        <f t="shared" si="45"/>
        <v>3.7915949115693126E-2</v>
      </c>
      <c r="AQ397" s="58"/>
      <c r="AR397" s="58"/>
      <c r="AS397" s="58"/>
      <c r="AT397" s="58"/>
      <c r="AU397" s="58"/>
      <c r="AV397" s="58"/>
      <c r="AW397" s="58"/>
      <c r="AX397" s="71"/>
      <c r="AY397" s="58"/>
      <c r="AZ397" s="58"/>
      <c r="BA397" s="58"/>
      <c r="BB397" s="58">
        <f t="shared" si="46"/>
        <v>0</v>
      </c>
      <c r="BC397" s="58" t="e">
        <f t="shared" si="47"/>
        <v>#N/A</v>
      </c>
      <c r="BD397" s="58">
        <f t="shared" si="48"/>
        <v>0.9985731719930615</v>
      </c>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c r="CB397" s="58"/>
      <c r="CC397" s="58"/>
      <c r="CD397" s="58"/>
      <c r="CE397" s="58"/>
      <c r="CF397" s="58"/>
      <c r="CG397" s="58"/>
      <c r="CH397" s="58"/>
      <c r="CI397" s="58"/>
      <c r="CJ397" s="58"/>
      <c r="CK397" s="58"/>
      <c r="CL397" s="58"/>
      <c r="CM397" s="58"/>
      <c r="CN397" s="58"/>
      <c r="CO397" s="58"/>
      <c r="CP397" s="58"/>
      <c r="CQ397" s="58"/>
      <c r="CR397" s="58"/>
      <c r="CS397" s="58"/>
      <c r="CT397" s="58"/>
      <c r="CU397" s="58"/>
      <c r="CV397" s="58"/>
      <c r="CW397" s="58"/>
      <c r="CX397" s="58"/>
      <c r="CY397" s="58"/>
      <c r="CZ397" s="58"/>
      <c r="DA397" s="58"/>
      <c r="DB397" s="58"/>
      <c r="DC397" s="58"/>
      <c r="DD397" s="58"/>
      <c r="DE397" s="58"/>
      <c r="DF397" s="58"/>
      <c r="DG397" s="58"/>
      <c r="DH397" s="58"/>
      <c r="DI397" s="58"/>
      <c r="DJ397" s="58"/>
      <c r="DK397" s="58"/>
      <c r="DL397" s="58"/>
      <c r="DM397" s="58"/>
      <c r="DN397" s="58"/>
      <c r="DO397" s="58"/>
      <c r="DP397" s="58"/>
      <c r="DQ397" s="58"/>
      <c r="DR397" s="58"/>
      <c r="DS397" s="58"/>
      <c r="DT397" s="58"/>
      <c r="DU397" s="58"/>
      <c r="DV397" s="58"/>
      <c r="DW397" s="58"/>
      <c r="DX397" s="58"/>
      <c r="DY397" s="58"/>
      <c r="DZ397" s="58"/>
      <c r="EA397" s="58"/>
      <c r="EB397" s="58"/>
      <c r="EC397" s="58"/>
      <c r="ED397" s="58"/>
      <c r="EE397" s="58"/>
      <c r="EF397" s="58"/>
      <c r="EG397" s="58"/>
      <c r="EH397" s="58"/>
      <c r="EI397" s="58"/>
      <c r="EJ397" s="58"/>
      <c r="EK397" s="58"/>
      <c r="EL397" s="58"/>
      <c r="EM397" s="58"/>
      <c r="EN397" s="58"/>
    </row>
    <row r="398" spans="1:144" outlineLevel="1" x14ac:dyDescent="0.2">
      <c r="A398" s="16">
        <v>207</v>
      </c>
      <c r="B398" s="16">
        <v>0</v>
      </c>
      <c r="C398" s="1">
        <v>2.8439132047570489E-4</v>
      </c>
      <c r="D398" s="1">
        <f t="shared" si="40"/>
        <v>-2.8439132047570489E-4</v>
      </c>
      <c r="E398" s="1">
        <f t="shared" si="41"/>
        <v>5.6886353471214052E-4</v>
      </c>
      <c r="F398" s="1">
        <f t="shared" si="42"/>
        <v>-2.3850860250987604E-2</v>
      </c>
      <c r="G398" s="1">
        <f t="shared" si="43"/>
        <v>-1.6866304334575834E-2</v>
      </c>
      <c r="H398" s="1">
        <v>8.9745140033092559E-4</v>
      </c>
      <c r="I398" s="1">
        <f t="shared" si="44"/>
        <v>2.5552931905047404E-7</v>
      </c>
      <c r="J398" s="1">
        <f t="shared" si="45"/>
        <v>-1.6873877776776212E-2</v>
      </c>
      <c r="AQ398" s="58"/>
      <c r="AR398" s="58"/>
      <c r="AS398" s="58"/>
      <c r="AT398" s="58"/>
      <c r="AU398" s="58"/>
      <c r="AV398" s="58"/>
      <c r="AW398" s="58"/>
      <c r="AX398" s="71"/>
      <c r="AY398" s="58"/>
      <c r="AZ398" s="58"/>
      <c r="BA398" s="58"/>
      <c r="BB398" s="58">
        <f t="shared" si="46"/>
        <v>1</v>
      </c>
      <c r="BC398" s="58">
        <f t="shared" si="47"/>
        <v>2.8439132047570489E-4</v>
      </c>
      <c r="BD398" s="58" t="e">
        <f t="shared" si="48"/>
        <v>#N/A</v>
      </c>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c r="CB398" s="58"/>
      <c r="CC398" s="58"/>
      <c r="CD398" s="58"/>
      <c r="CE398" s="58"/>
      <c r="CF398" s="58"/>
      <c r="CG398" s="58"/>
      <c r="CH398" s="58"/>
      <c r="CI398" s="58"/>
      <c r="CJ398" s="58"/>
      <c r="CK398" s="58"/>
      <c r="CL398" s="58"/>
      <c r="CM398" s="58"/>
      <c r="CN398" s="58"/>
      <c r="CO398" s="58"/>
      <c r="CP398" s="58"/>
      <c r="CQ398" s="58"/>
      <c r="CR398" s="58"/>
      <c r="CS398" s="58"/>
      <c r="CT398" s="58"/>
      <c r="CU398" s="58"/>
      <c r="CV398" s="58"/>
      <c r="CW398" s="58"/>
      <c r="CX398" s="58"/>
      <c r="CY398" s="58"/>
      <c r="CZ398" s="58"/>
      <c r="DA398" s="58"/>
      <c r="DB398" s="58"/>
      <c r="DC398" s="58"/>
      <c r="DD398" s="58"/>
      <c r="DE398" s="58"/>
      <c r="DF398" s="58"/>
      <c r="DG398" s="58"/>
      <c r="DH398" s="58"/>
      <c r="DI398" s="58"/>
      <c r="DJ398" s="58"/>
      <c r="DK398" s="58"/>
      <c r="DL398" s="58"/>
      <c r="DM398" s="58"/>
      <c r="DN398" s="58"/>
      <c r="DO398" s="58"/>
      <c r="DP398" s="58"/>
      <c r="DQ398" s="58"/>
      <c r="DR398" s="58"/>
      <c r="DS398" s="58"/>
      <c r="DT398" s="58"/>
      <c r="DU398" s="58"/>
      <c r="DV398" s="58"/>
      <c r="DW398" s="58"/>
      <c r="DX398" s="58"/>
      <c r="DY398" s="58"/>
      <c r="DZ398" s="58"/>
      <c r="EA398" s="58"/>
      <c r="EB398" s="58"/>
      <c r="EC398" s="58"/>
      <c r="ED398" s="58"/>
      <c r="EE398" s="58"/>
      <c r="EF398" s="58"/>
      <c r="EG398" s="58"/>
      <c r="EH398" s="58"/>
      <c r="EI398" s="58"/>
      <c r="EJ398" s="58"/>
      <c r="EK398" s="58"/>
      <c r="EL398" s="58"/>
      <c r="EM398" s="58"/>
      <c r="EN398" s="58"/>
    </row>
    <row r="399" spans="1:144" outlineLevel="1" x14ac:dyDescent="0.2">
      <c r="A399" s="16">
        <v>208</v>
      </c>
      <c r="B399" s="16">
        <v>0</v>
      </c>
      <c r="C399" s="1">
        <v>1.0468558141491677E-2</v>
      </c>
      <c r="D399" s="1">
        <f t="shared" si="40"/>
        <v>-1.0468558141491677E-2</v>
      </c>
      <c r="E399" s="1">
        <f t="shared" si="41"/>
        <v>2.1047477886151179E-2</v>
      </c>
      <c r="F399" s="1">
        <f t="shared" si="42"/>
        <v>-0.14507748924678557</v>
      </c>
      <c r="G399" s="1">
        <f t="shared" si="43"/>
        <v>-0.10285576427673224</v>
      </c>
      <c r="H399" s="1">
        <v>1.2871529757828315E-2</v>
      </c>
      <c r="I399" s="1">
        <f t="shared" si="44"/>
        <v>1.3794747593361836E-4</v>
      </c>
      <c r="J399" s="1">
        <f t="shared" si="45"/>
        <v>-0.10352417940212966</v>
      </c>
      <c r="AQ399" s="58"/>
      <c r="AR399" s="58"/>
      <c r="AS399" s="58"/>
      <c r="AT399" s="58"/>
      <c r="AU399" s="58"/>
      <c r="AV399" s="58"/>
      <c r="AW399" s="58"/>
      <c r="AX399" s="71"/>
      <c r="AY399" s="58"/>
      <c r="AZ399" s="58"/>
      <c r="BA399" s="58"/>
      <c r="BB399" s="58">
        <f t="shared" si="46"/>
        <v>1</v>
      </c>
      <c r="BC399" s="58">
        <f t="shared" si="47"/>
        <v>1.0468558141491677E-2</v>
      </c>
      <c r="BD399" s="58" t="e">
        <f t="shared" si="48"/>
        <v>#N/A</v>
      </c>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c r="CB399" s="58"/>
      <c r="CC399" s="58"/>
      <c r="CD399" s="58"/>
      <c r="CE399" s="58"/>
      <c r="CF399" s="58"/>
      <c r="CG399" s="58"/>
      <c r="CH399" s="58"/>
      <c r="CI399" s="58"/>
      <c r="CJ399" s="58"/>
      <c r="CK399" s="58"/>
      <c r="CL399" s="58"/>
      <c r="CM399" s="58"/>
      <c r="CN399" s="58"/>
      <c r="CO399" s="58"/>
      <c r="CP399" s="58"/>
      <c r="CQ399" s="58"/>
      <c r="CR399" s="58"/>
      <c r="CS399" s="58"/>
      <c r="CT399" s="58"/>
      <c r="CU399" s="58"/>
      <c r="CV399" s="58"/>
      <c r="CW399" s="58"/>
      <c r="CX399" s="58"/>
      <c r="CY399" s="58"/>
      <c r="CZ399" s="58"/>
      <c r="DA399" s="58"/>
      <c r="DB399" s="58"/>
      <c r="DC399" s="58"/>
      <c r="DD399" s="58"/>
      <c r="DE399" s="58"/>
      <c r="DF399" s="58"/>
      <c r="DG399" s="58"/>
      <c r="DH399" s="58"/>
      <c r="DI399" s="58"/>
      <c r="DJ399" s="58"/>
      <c r="DK399" s="58"/>
      <c r="DL399" s="58"/>
      <c r="DM399" s="58"/>
      <c r="DN399" s="58"/>
      <c r="DO399" s="58"/>
      <c r="DP399" s="58"/>
      <c r="DQ399" s="58"/>
      <c r="DR399" s="58"/>
      <c r="DS399" s="58"/>
      <c r="DT399" s="58"/>
      <c r="DU399" s="58"/>
      <c r="DV399" s="58"/>
      <c r="DW399" s="58"/>
      <c r="DX399" s="58"/>
      <c r="DY399" s="58"/>
      <c r="DZ399" s="58"/>
      <c r="EA399" s="58"/>
      <c r="EB399" s="58"/>
      <c r="EC399" s="58"/>
      <c r="ED399" s="58"/>
      <c r="EE399" s="58"/>
      <c r="EF399" s="58"/>
      <c r="EG399" s="58"/>
      <c r="EH399" s="58"/>
      <c r="EI399" s="58"/>
      <c r="EJ399" s="58"/>
      <c r="EK399" s="58"/>
      <c r="EL399" s="58"/>
      <c r="EM399" s="58"/>
      <c r="EN399" s="58"/>
    </row>
    <row r="400" spans="1:144" outlineLevel="1" x14ac:dyDescent="0.2">
      <c r="A400" s="16">
        <v>209</v>
      </c>
      <c r="B400" s="16">
        <v>0</v>
      </c>
      <c r="C400" s="1">
        <v>1.82521111426955E-3</v>
      </c>
      <c r="D400" s="1">
        <f t="shared" si="40"/>
        <v>-1.82521111426955E-3</v>
      </c>
      <c r="E400" s="1">
        <f t="shared" si="41"/>
        <v>3.653757683374744E-3</v>
      </c>
      <c r="F400" s="1">
        <f t="shared" si="42"/>
        <v>-6.0446320676900957E-2</v>
      </c>
      <c r="G400" s="1">
        <f t="shared" si="43"/>
        <v>-4.276153179552844E-2</v>
      </c>
      <c r="H400" s="1">
        <v>4.6484861448644619E-3</v>
      </c>
      <c r="I400" s="1">
        <f t="shared" si="44"/>
        <v>8.5396794207529454E-6</v>
      </c>
      <c r="J400" s="1">
        <f t="shared" si="45"/>
        <v>-4.2861267840799369E-2</v>
      </c>
      <c r="AQ400" s="58"/>
      <c r="AR400" s="58"/>
      <c r="AS400" s="58"/>
      <c r="AT400" s="58"/>
      <c r="AU400" s="58"/>
      <c r="AV400" s="58"/>
      <c r="AW400" s="58"/>
      <c r="AX400" s="71"/>
      <c r="AY400" s="58"/>
      <c r="AZ400" s="58"/>
      <c r="BA400" s="58"/>
      <c r="BB400" s="58">
        <f t="shared" si="46"/>
        <v>1</v>
      </c>
      <c r="BC400" s="58">
        <f t="shared" si="47"/>
        <v>1.82521111426955E-3</v>
      </c>
      <c r="BD400" s="58" t="e">
        <f t="shared" si="48"/>
        <v>#N/A</v>
      </c>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c r="CB400" s="58"/>
      <c r="CC400" s="58"/>
      <c r="CD400" s="58"/>
      <c r="CE400" s="58"/>
      <c r="CF400" s="58"/>
      <c r="CG400" s="58"/>
      <c r="CH400" s="58"/>
      <c r="CI400" s="58"/>
      <c r="CJ400" s="58"/>
      <c r="CK400" s="58"/>
      <c r="CL400" s="58"/>
      <c r="CM400" s="58"/>
      <c r="CN400" s="58"/>
      <c r="CO400" s="58"/>
      <c r="CP400" s="58"/>
      <c r="CQ400" s="58"/>
      <c r="CR400" s="58"/>
      <c r="CS400" s="58"/>
      <c r="CT400" s="58"/>
      <c r="CU400" s="58"/>
      <c r="CV400" s="58"/>
      <c r="CW400" s="58"/>
      <c r="CX400" s="58"/>
      <c r="CY400" s="58"/>
      <c r="CZ400" s="58"/>
      <c r="DA400" s="58"/>
      <c r="DB400" s="58"/>
      <c r="DC400" s="58"/>
      <c r="DD400" s="58"/>
      <c r="DE400" s="58"/>
      <c r="DF400" s="58"/>
      <c r="DG400" s="58"/>
      <c r="DH400" s="58"/>
      <c r="DI400" s="58"/>
      <c r="DJ400" s="58"/>
      <c r="DK400" s="58"/>
      <c r="DL400" s="58"/>
      <c r="DM400" s="58"/>
      <c r="DN400" s="58"/>
      <c r="DO400" s="58"/>
      <c r="DP400" s="58"/>
      <c r="DQ400" s="58"/>
      <c r="DR400" s="58"/>
      <c r="DS400" s="58"/>
      <c r="DT400" s="58"/>
      <c r="DU400" s="58"/>
      <c r="DV400" s="58"/>
      <c r="DW400" s="58"/>
      <c r="DX400" s="58"/>
      <c r="DY400" s="58"/>
      <c r="DZ400" s="58"/>
      <c r="EA400" s="58"/>
      <c r="EB400" s="58"/>
      <c r="EC400" s="58"/>
      <c r="ED400" s="58"/>
      <c r="EE400" s="58"/>
      <c r="EF400" s="58"/>
      <c r="EG400" s="58"/>
      <c r="EH400" s="58"/>
      <c r="EI400" s="58"/>
      <c r="EJ400" s="58"/>
      <c r="EK400" s="58"/>
      <c r="EL400" s="58"/>
      <c r="EM400" s="58"/>
      <c r="EN400" s="58"/>
    </row>
    <row r="401" spans="1:144" outlineLevel="1" x14ac:dyDescent="0.2">
      <c r="A401" s="16">
        <v>210</v>
      </c>
      <c r="B401" s="16">
        <v>0</v>
      </c>
      <c r="C401" s="1">
        <v>1.3608584016098768E-2</v>
      </c>
      <c r="D401" s="1">
        <f t="shared" si="40"/>
        <v>-1.3608584016098768E-2</v>
      </c>
      <c r="E401" s="1">
        <f t="shared" si="41"/>
        <v>2.7404059076352124E-2</v>
      </c>
      <c r="F401" s="1">
        <f t="shared" si="42"/>
        <v>-0.16554171400692977</v>
      </c>
      <c r="G401" s="1">
        <f t="shared" si="43"/>
        <v>-0.11745779057580705</v>
      </c>
      <c r="H401" s="1">
        <v>3.8643694152572981E-2</v>
      </c>
      <c r="I401" s="1">
        <f t="shared" si="44"/>
        <v>5.5457196556738062E-4</v>
      </c>
      <c r="J401" s="1">
        <f t="shared" si="45"/>
        <v>-0.11979526089339898</v>
      </c>
      <c r="AQ401" s="58"/>
      <c r="AR401" s="58"/>
      <c r="AS401" s="58"/>
      <c r="AT401" s="58"/>
      <c r="AU401" s="58"/>
      <c r="AV401" s="58"/>
      <c r="AW401" s="58"/>
      <c r="AX401" s="71"/>
      <c r="AY401" s="58"/>
      <c r="AZ401" s="58"/>
      <c r="BA401" s="58"/>
      <c r="BB401" s="58">
        <f t="shared" si="46"/>
        <v>1</v>
      </c>
      <c r="BC401" s="58">
        <f t="shared" si="47"/>
        <v>1.3608584016098768E-2</v>
      </c>
      <c r="BD401" s="58" t="e">
        <f t="shared" si="48"/>
        <v>#N/A</v>
      </c>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c r="CB401" s="58"/>
      <c r="CC401" s="58"/>
      <c r="CD401" s="58"/>
      <c r="CE401" s="58"/>
      <c r="CF401" s="58"/>
      <c r="CG401" s="58"/>
      <c r="CH401" s="58"/>
      <c r="CI401" s="58"/>
      <c r="CJ401" s="58"/>
      <c r="CK401" s="58"/>
      <c r="CL401" s="58"/>
      <c r="CM401" s="58"/>
      <c r="CN401" s="58"/>
      <c r="CO401" s="58"/>
      <c r="CP401" s="58"/>
      <c r="CQ401" s="58"/>
      <c r="CR401" s="58"/>
      <c r="CS401" s="58"/>
      <c r="CT401" s="58"/>
      <c r="CU401" s="58"/>
      <c r="CV401" s="58"/>
      <c r="CW401" s="58"/>
      <c r="CX401" s="58"/>
      <c r="CY401" s="58"/>
      <c r="CZ401" s="58"/>
      <c r="DA401" s="58"/>
      <c r="DB401" s="58"/>
      <c r="DC401" s="58"/>
      <c r="DD401" s="58"/>
      <c r="DE401" s="58"/>
      <c r="DF401" s="58"/>
      <c r="DG401" s="58"/>
      <c r="DH401" s="58"/>
      <c r="DI401" s="58"/>
      <c r="DJ401" s="58"/>
      <c r="DK401" s="58"/>
      <c r="DL401" s="58"/>
      <c r="DM401" s="58"/>
      <c r="DN401" s="58"/>
      <c r="DO401" s="58"/>
      <c r="DP401" s="58"/>
      <c r="DQ401" s="58"/>
      <c r="DR401" s="58"/>
      <c r="DS401" s="58"/>
      <c r="DT401" s="58"/>
      <c r="DU401" s="58"/>
      <c r="DV401" s="58"/>
      <c r="DW401" s="58"/>
      <c r="DX401" s="58"/>
      <c r="DY401" s="58"/>
      <c r="DZ401" s="58"/>
      <c r="EA401" s="58"/>
      <c r="EB401" s="58"/>
      <c r="EC401" s="58"/>
      <c r="ED401" s="58"/>
      <c r="EE401" s="58"/>
      <c r="EF401" s="58"/>
      <c r="EG401" s="58"/>
      <c r="EH401" s="58"/>
      <c r="EI401" s="58"/>
      <c r="EJ401" s="58"/>
      <c r="EK401" s="58"/>
      <c r="EL401" s="58"/>
      <c r="EM401" s="58"/>
      <c r="EN401" s="58"/>
    </row>
    <row r="402" spans="1:144" outlineLevel="1" x14ac:dyDescent="0.2">
      <c r="A402" s="16">
        <v>211</v>
      </c>
      <c r="B402" s="16">
        <v>0</v>
      </c>
      <c r="C402" s="1">
        <v>9.6217536721346746E-5</v>
      </c>
      <c r="D402" s="1">
        <f t="shared" si="40"/>
        <v>-9.6217536721346746E-5</v>
      </c>
      <c r="E402" s="1">
        <f t="shared" si="41"/>
        <v>1.9244433185088326E-4</v>
      </c>
      <c r="F402" s="1">
        <f t="shared" si="42"/>
        <v>-1.387243063961335E-2</v>
      </c>
      <c r="G402" s="1">
        <f t="shared" si="43"/>
        <v>-9.8095257493198574E-3</v>
      </c>
      <c r="H402" s="1">
        <v>4.535868511771681E-4</v>
      </c>
      <c r="I402" s="1">
        <f t="shared" si="44"/>
        <v>4.3667015920658842E-8</v>
      </c>
      <c r="J402" s="1">
        <f t="shared" si="45"/>
        <v>-9.8117512423873624E-3</v>
      </c>
      <c r="AQ402" s="58"/>
      <c r="AR402" s="58"/>
      <c r="AS402" s="58"/>
      <c r="AT402" s="58"/>
      <c r="AU402" s="58"/>
      <c r="AV402" s="58"/>
      <c r="AW402" s="58"/>
      <c r="AX402" s="71"/>
      <c r="AY402" s="58"/>
      <c r="AZ402" s="58"/>
      <c r="BA402" s="58"/>
      <c r="BB402" s="58">
        <f t="shared" si="46"/>
        <v>1</v>
      </c>
      <c r="BC402" s="58">
        <f t="shared" si="47"/>
        <v>9.6217536721346746E-5</v>
      </c>
      <c r="BD402" s="58" t="e">
        <f t="shared" si="48"/>
        <v>#N/A</v>
      </c>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c r="CB402" s="58"/>
      <c r="CC402" s="58"/>
      <c r="CD402" s="58"/>
      <c r="CE402" s="58"/>
      <c r="CF402" s="58"/>
      <c r="CG402" s="58"/>
      <c r="CH402" s="58"/>
      <c r="CI402" s="58"/>
      <c r="CJ402" s="58"/>
      <c r="CK402" s="58"/>
      <c r="CL402" s="58"/>
      <c r="CM402" s="58"/>
      <c r="CN402" s="58"/>
      <c r="CO402" s="58"/>
      <c r="CP402" s="58"/>
      <c r="CQ402" s="58"/>
      <c r="CR402" s="58"/>
      <c r="CS402" s="58"/>
      <c r="CT402" s="58"/>
      <c r="CU402" s="58"/>
      <c r="CV402" s="58"/>
      <c r="CW402" s="58"/>
      <c r="CX402" s="58"/>
      <c r="CY402" s="58"/>
      <c r="CZ402" s="58"/>
      <c r="DA402" s="58"/>
      <c r="DB402" s="58"/>
      <c r="DC402" s="58"/>
      <c r="DD402" s="58"/>
      <c r="DE402" s="58"/>
      <c r="DF402" s="58"/>
      <c r="DG402" s="58"/>
      <c r="DH402" s="58"/>
      <c r="DI402" s="58"/>
      <c r="DJ402" s="58"/>
      <c r="DK402" s="58"/>
      <c r="DL402" s="58"/>
      <c r="DM402" s="58"/>
      <c r="DN402" s="58"/>
      <c r="DO402" s="58"/>
      <c r="DP402" s="58"/>
      <c r="DQ402" s="58"/>
      <c r="DR402" s="58"/>
      <c r="DS402" s="58"/>
      <c r="DT402" s="58"/>
      <c r="DU402" s="58"/>
      <c r="DV402" s="58"/>
      <c r="DW402" s="58"/>
      <c r="DX402" s="58"/>
      <c r="DY402" s="58"/>
      <c r="DZ402" s="58"/>
      <c r="EA402" s="58"/>
      <c r="EB402" s="58"/>
      <c r="EC402" s="58"/>
      <c r="ED402" s="58"/>
      <c r="EE402" s="58"/>
      <c r="EF402" s="58"/>
      <c r="EG402" s="58"/>
      <c r="EH402" s="58"/>
      <c r="EI402" s="58"/>
      <c r="EJ402" s="58"/>
      <c r="EK402" s="58"/>
      <c r="EL402" s="58"/>
      <c r="EM402" s="58"/>
      <c r="EN402" s="58"/>
    </row>
    <row r="403" spans="1:144" outlineLevel="1" x14ac:dyDescent="0.2">
      <c r="A403" s="16">
        <v>212</v>
      </c>
      <c r="B403" s="16">
        <v>1</v>
      </c>
      <c r="C403" s="1">
        <v>0.99998532560811404</v>
      </c>
      <c r="D403" s="1">
        <f t="shared" si="40"/>
        <v>1.4674391885960425E-5</v>
      </c>
      <c r="E403" s="1">
        <f t="shared" si="41"/>
        <v>2.934899911186485E-5</v>
      </c>
      <c r="F403" s="1">
        <f t="shared" si="42"/>
        <v>5.4174716530744167E-3</v>
      </c>
      <c r="G403" s="1">
        <f t="shared" si="43"/>
        <v>3.8307449963287357E-3</v>
      </c>
      <c r="H403" s="1">
        <v>1.1596812550058858E-4</v>
      </c>
      <c r="I403" s="1">
        <f t="shared" si="44"/>
        <v>1.7019840684627618E-9</v>
      </c>
      <c r="J403" s="1">
        <f t="shared" si="45"/>
        <v>3.8309671378081683E-3</v>
      </c>
      <c r="AQ403" s="58"/>
      <c r="AR403" s="58"/>
      <c r="AS403" s="58"/>
      <c r="AT403" s="58"/>
      <c r="AU403" s="58"/>
      <c r="AV403" s="58"/>
      <c r="AW403" s="58"/>
      <c r="AX403" s="71"/>
      <c r="AY403" s="58"/>
      <c r="AZ403" s="58"/>
      <c r="BA403" s="58"/>
      <c r="BB403" s="58">
        <f t="shared" si="46"/>
        <v>0</v>
      </c>
      <c r="BC403" s="58" t="e">
        <f t="shared" si="47"/>
        <v>#N/A</v>
      </c>
      <c r="BD403" s="58">
        <f t="shared" si="48"/>
        <v>0.99998532560811404</v>
      </c>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c r="CH403" s="58"/>
      <c r="CI403" s="58"/>
      <c r="CJ403" s="58"/>
      <c r="CK403" s="58"/>
      <c r="CL403" s="58"/>
      <c r="CM403" s="58"/>
      <c r="CN403" s="58"/>
      <c r="CO403" s="58"/>
      <c r="CP403" s="58"/>
      <c r="CQ403" s="58"/>
      <c r="CR403" s="58"/>
      <c r="CS403" s="58"/>
      <c r="CT403" s="58"/>
      <c r="CU403" s="58"/>
      <c r="CV403" s="58"/>
      <c r="CW403" s="58"/>
      <c r="CX403" s="58"/>
      <c r="CY403" s="58"/>
      <c r="CZ403" s="58"/>
      <c r="DA403" s="58"/>
      <c r="DB403" s="58"/>
      <c r="DC403" s="58"/>
      <c r="DD403" s="58"/>
      <c r="DE403" s="58"/>
      <c r="DF403" s="58"/>
      <c r="DG403" s="58"/>
      <c r="DH403" s="58"/>
      <c r="DI403" s="58"/>
      <c r="DJ403" s="58"/>
      <c r="DK403" s="58"/>
      <c r="DL403" s="58"/>
      <c r="DM403" s="58"/>
      <c r="DN403" s="58"/>
      <c r="DO403" s="58"/>
      <c r="DP403" s="58"/>
      <c r="DQ403" s="58"/>
      <c r="DR403" s="58"/>
      <c r="DS403" s="58"/>
      <c r="DT403" s="58"/>
      <c r="DU403" s="58"/>
      <c r="DV403" s="58"/>
      <c r="DW403" s="58"/>
      <c r="DX403" s="58"/>
      <c r="DY403" s="58"/>
      <c r="DZ403" s="58"/>
      <c r="EA403" s="58"/>
      <c r="EB403" s="58"/>
      <c r="EC403" s="58"/>
      <c r="ED403" s="58"/>
      <c r="EE403" s="58"/>
      <c r="EF403" s="58"/>
      <c r="EG403" s="58"/>
      <c r="EH403" s="58"/>
      <c r="EI403" s="58"/>
      <c r="EJ403" s="58"/>
      <c r="EK403" s="58"/>
      <c r="EL403" s="58"/>
      <c r="EM403" s="58"/>
      <c r="EN403" s="58"/>
    </row>
    <row r="404" spans="1:144" outlineLevel="1" x14ac:dyDescent="0.2">
      <c r="A404" s="16">
        <v>213</v>
      </c>
      <c r="B404" s="16">
        <v>0</v>
      </c>
      <c r="C404" s="1">
        <v>3.821886577981367E-6</v>
      </c>
      <c r="D404" s="1">
        <f t="shared" si="40"/>
        <v>-3.821886577981367E-6</v>
      </c>
      <c r="E404" s="1">
        <f t="shared" si="41"/>
        <v>7.6437877628363873E-6</v>
      </c>
      <c r="F404" s="1">
        <f t="shared" si="42"/>
        <v>-2.7647400895629208E-3</v>
      </c>
      <c r="G404" s="1">
        <f t="shared" si="43"/>
        <v>-1.9549683334658409E-3</v>
      </c>
      <c r="H404" s="1">
        <v>2.5810483150109424E-5</v>
      </c>
      <c r="I404" s="1">
        <f t="shared" si="44"/>
        <v>9.8647662276887748E-11</v>
      </c>
      <c r="J404" s="1">
        <f t="shared" si="45"/>
        <v>-1.9549935632928524E-3</v>
      </c>
      <c r="AQ404" s="58"/>
      <c r="AR404" s="58"/>
      <c r="AS404" s="58"/>
      <c r="AT404" s="58"/>
      <c r="AU404" s="58"/>
      <c r="AV404" s="58"/>
      <c r="AW404" s="58"/>
      <c r="AX404" s="71"/>
      <c r="AY404" s="58"/>
      <c r="AZ404" s="58"/>
      <c r="BA404" s="58"/>
      <c r="BB404" s="58">
        <f t="shared" si="46"/>
        <v>1</v>
      </c>
      <c r="BC404" s="58">
        <f t="shared" si="47"/>
        <v>3.821886577981367E-6</v>
      </c>
      <c r="BD404" s="58" t="e">
        <f t="shared" si="48"/>
        <v>#N/A</v>
      </c>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c r="CB404" s="58"/>
      <c r="CC404" s="58"/>
      <c r="CD404" s="58"/>
      <c r="CE404" s="58"/>
      <c r="CF404" s="58"/>
      <c r="CG404" s="58"/>
      <c r="CH404" s="58"/>
      <c r="CI404" s="58"/>
      <c r="CJ404" s="58"/>
      <c r="CK404" s="58"/>
      <c r="CL404" s="58"/>
      <c r="CM404" s="58"/>
      <c r="CN404" s="58"/>
      <c r="CO404" s="58"/>
      <c r="CP404" s="58"/>
      <c r="CQ404" s="58"/>
      <c r="CR404" s="58"/>
      <c r="CS404" s="58"/>
      <c r="CT404" s="58"/>
      <c r="CU404" s="58"/>
      <c r="CV404" s="58"/>
      <c r="CW404" s="58"/>
      <c r="CX404" s="58"/>
      <c r="CY404" s="58"/>
      <c r="CZ404" s="58"/>
      <c r="DA404" s="58"/>
      <c r="DB404" s="58"/>
      <c r="DC404" s="58"/>
      <c r="DD404" s="58"/>
      <c r="DE404" s="58"/>
      <c r="DF404" s="58"/>
      <c r="DG404" s="58"/>
      <c r="DH404" s="58"/>
      <c r="DI404" s="58"/>
      <c r="DJ404" s="58"/>
      <c r="DK404" s="58"/>
      <c r="DL404" s="58"/>
      <c r="DM404" s="58"/>
      <c r="DN404" s="58"/>
      <c r="DO404" s="58"/>
      <c r="DP404" s="58"/>
      <c r="DQ404" s="58"/>
      <c r="DR404" s="58"/>
      <c r="DS404" s="58"/>
      <c r="DT404" s="58"/>
      <c r="DU404" s="58"/>
      <c r="DV404" s="58"/>
      <c r="DW404" s="58"/>
      <c r="DX404" s="58"/>
      <c r="DY404" s="58"/>
      <c r="DZ404" s="58"/>
      <c r="EA404" s="58"/>
      <c r="EB404" s="58"/>
      <c r="EC404" s="58"/>
      <c r="ED404" s="58"/>
      <c r="EE404" s="58"/>
      <c r="EF404" s="58"/>
      <c r="EG404" s="58"/>
      <c r="EH404" s="58"/>
      <c r="EI404" s="58"/>
      <c r="EJ404" s="58"/>
      <c r="EK404" s="58"/>
      <c r="EL404" s="58"/>
      <c r="EM404" s="58"/>
      <c r="EN404" s="58"/>
    </row>
    <row r="405" spans="1:144" outlineLevel="1" x14ac:dyDescent="0.2">
      <c r="A405" s="16">
        <v>214</v>
      </c>
      <c r="B405" s="16">
        <v>0</v>
      </c>
      <c r="C405" s="1">
        <v>1.8235980698073307E-4</v>
      </c>
      <c r="D405" s="1">
        <f t="shared" si="40"/>
        <v>-1.8235980698073307E-4</v>
      </c>
      <c r="E405" s="1">
        <f t="shared" si="41"/>
        <v>3.6475287310426514E-4</v>
      </c>
      <c r="F405" s="1">
        <f t="shared" si="42"/>
        <v>-1.9098504472975498E-2</v>
      </c>
      <c r="G405" s="1">
        <f t="shared" si="43"/>
        <v>-1.3505297780702013E-2</v>
      </c>
      <c r="H405" s="1">
        <v>6.4873181627373572E-4</v>
      </c>
      <c r="I405" s="1">
        <f t="shared" si="44"/>
        <v>1.1840099686747356E-7</v>
      </c>
      <c r="J405" s="1">
        <f t="shared" si="45"/>
        <v>-1.3509680571438474E-2</v>
      </c>
      <c r="AQ405" s="58"/>
      <c r="AR405" s="58"/>
      <c r="AS405" s="58"/>
      <c r="AT405" s="58"/>
      <c r="AU405" s="58"/>
      <c r="AV405" s="58"/>
      <c r="AW405" s="58"/>
      <c r="AX405" s="71"/>
      <c r="AY405" s="58"/>
      <c r="AZ405" s="58"/>
      <c r="BA405" s="58"/>
      <c r="BB405" s="58">
        <f t="shared" si="46"/>
        <v>1</v>
      </c>
      <c r="BC405" s="58">
        <f t="shared" si="47"/>
        <v>1.8235980698073307E-4</v>
      </c>
      <c r="BD405" s="58" t="e">
        <f t="shared" si="48"/>
        <v>#N/A</v>
      </c>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c r="CB405" s="58"/>
      <c r="CC405" s="58"/>
      <c r="CD405" s="58"/>
      <c r="CE405" s="58"/>
      <c r="CF405" s="58"/>
      <c r="CG405" s="58"/>
      <c r="CH405" s="58"/>
      <c r="CI405" s="58"/>
      <c r="CJ405" s="58"/>
      <c r="CK405" s="58"/>
      <c r="CL405" s="58"/>
      <c r="CM405" s="58"/>
      <c r="CN405" s="58"/>
      <c r="CO405" s="58"/>
      <c r="CP405" s="58"/>
      <c r="CQ405" s="58"/>
      <c r="CR405" s="58"/>
      <c r="CS405" s="58"/>
      <c r="CT405" s="58"/>
      <c r="CU405" s="58"/>
      <c r="CV405" s="58"/>
      <c r="CW405" s="58"/>
      <c r="CX405" s="58"/>
      <c r="CY405" s="58"/>
      <c r="CZ405" s="58"/>
      <c r="DA405" s="58"/>
      <c r="DB405" s="58"/>
      <c r="DC405" s="58"/>
      <c r="DD405" s="58"/>
      <c r="DE405" s="58"/>
      <c r="DF405" s="58"/>
      <c r="DG405" s="58"/>
      <c r="DH405" s="58"/>
      <c r="DI405" s="58"/>
      <c r="DJ405" s="58"/>
      <c r="DK405" s="58"/>
      <c r="DL405" s="58"/>
      <c r="DM405" s="58"/>
      <c r="DN405" s="58"/>
      <c r="DO405" s="58"/>
      <c r="DP405" s="58"/>
      <c r="DQ405" s="58"/>
      <c r="DR405" s="58"/>
      <c r="DS405" s="58"/>
      <c r="DT405" s="58"/>
      <c r="DU405" s="58"/>
      <c r="DV405" s="58"/>
      <c r="DW405" s="58"/>
      <c r="DX405" s="58"/>
      <c r="DY405" s="58"/>
      <c r="DZ405" s="58"/>
      <c r="EA405" s="58"/>
      <c r="EB405" s="58"/>
      <c r="EC405" s="58"/>
      <c r="ED405" s="58"/>
      <c r="EE405" s="58"/>
      <c r="EF405" s="58"/>
      <c r="EG405" s="58"/>
      <c r="EH405" s="58"/>
      <c r="EI405" s="58"/>
      <c r="EJ405" s="58"/>
      <c r="EK405" s="58"/>
      <c r="EL405" s="58"/>
      <c r="EM405" s="58"/>
      <c r="EN405" s="58"/>
    </row>
    <row r="406" spans="1:144" outlineLevel="1" x14ac:dyDescent="0.2">
      <c r="A406" s="16">
        <v>215</v>
      </c>
      <c r="B406" s="16">
        <v>0</v>
      </c>
      <c r="C406" s="1">
        <v>5.0662730560431842E-5</v>
      </c>
      <c r="D406" s="1">
        <f t="shared" si="40"/>
        <v>-5.0662730560431842E-5</v>
      </c>
      <c r="E406" s="1">
        <f t="shared" si="41"/>
        <v>1.0132802791999982E-4</v>
      </c>
      <c r="F406" s="1">
        <f t="shared" si="42"/>
        <v>-1.0066182390558986E-2</v>
      </c>
      <c r="G406" s="1">
        <f t="shared" si="43"/>
        <v>-7.117955984883787E-3</v>
      </c>
      <c r="H406" s="1">
        <v>2.3407012550643086E-4</v>
      </c>
      <c r="I406" s="1">
        <f t="shared" si="44"/>
        <v>1.186200906383101E-8</v>
      </c>
      <c r="J406" s="1">
        <f t="shared" si="45"/>
        <v>-7.118789181581848E-3</v>
      </c>
      <c r="AQ406" s="58"/>
      <c r="AR406" s="58"/>
      <c r="AS406" s="58"/>
      <c r="AT406" s="58"/>
      <c r="AU406" s="58"/>
      <c r="AV406" s="58"/>
      <c r="AW406" s="58"/>
      <c r="AX406" s="71"/>
      <c r="AY406" s="58"/>
      <c r="AZ406" s="58"/>
      <c r="BA406" s="58"/>
      <c r="BB406" s="58">
        <f t="shared" si="46"/>
        <v>1</v>
      </c>
      <c r="BC406" s="58">
        <f t="shared" si="47"/>
        <v>5.0662730560431842E-5</v>
      </c>
      <c r="BD406" s="58" t="e">
        <f t="shared" si="48"/>
        <v>#N/A</v>
      </c>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c r="CB406" s="58"/>
      <c r="CC406" s="58"/>
      <c r="CD406" s="58"/>
      <c r="CE406" s="58"/>
      <c r="CF406" s="58"/>
      <c r="CG406" s="58"/>
      <c r="CH406" s="58"/>
      <c r="CI406" s="58"/>
      <c r="CJ406" s="58"/>
      <c r="CK406" s="58"/>
      <c r="CL406" s="58"/>
      <c r="CM406" s="58"/>
      <c r="CN406" s="58"/>
      <c r="CO406" s="58"/>
      <c r="CP406" s="58"/>
      <c r="CQ406" s="58"/>
      <c r="CR406" s="58"/>
      <c r="CS406" s="58"/>
      <c r="CT406" s="58"/>
      <c r="CU406" s="58"/>
      <c r="CV406" s="58"/>
      <c r="CW406" s="58"/>
      <c r="CX406" s="58"/>
      <c r="CY406" s="58"/>
      <c r="CZ406" s="58"/>
      <c r="DA406" s="58"/>
      <c r="DB406" s="58"/>
      <c r="DC406" s="58"/>
      <c r="DD406" s="58"/>
      <c r="DE406" s="58"/>
      <c r="DF406" s="58"/>
      <c r="DG406" s="58"/>
      <c r="DH406" s="58"/>
      <c r="DI406" s="58"/>
      <c r="DJ406" s="58"/>
      <c r="DK406" s="58"/>
      <c r="DL406" s="58"/>
      <c r="DM406" s="58"/>
      <c r="DN406" s="58"/>
      <c r="DO406" s="58"/>
      <c r="DP406" s="58"/>
      <c r="DQ406" s="58"/>
      <c r="DR406" s="58"/>
      <c r="DS406" s="58"/>
      <c r="DT406" s="58"/>
      <c r="DU406" s="58"/>
      <c r="DV406" s="58"/>
      <c r="DW406" s="58"/>
      <c r="DX406" s="58"/>
      <c r="DY406" s="58"/>
      <c r="DZ406" s="58"/>
      <c r="EA406" s="58"/>
      <c r="EB406" s="58"/>
      <c r="EC406" s="58"/>
      <c r="ED406" s="58"/>
      <c r="EE406" s="58"/>
      <c r="EF406" s="58"/>
      <c r="EG406" s="58"/>
      <c r="EH406" s="58"/>
      <c r="EI406" s="58"/>
      <c r="EJ406" s="58"/>
      <c r="EK406" s="58"/>
      <c r="EL406" s="58"/>
      <c r="EM406" s="58"/>
      <c r="EN406" s="58"/>
    </row>
    <row r="407" spans="1:144" outlineLevel="1" x14ac:dyDescent="0.2">
      <c r="A407" s="16">
        <v>216</v>
      </c>
      <c r="B407" s="16">
        <v>0</v>
      </c>
      <c r="C407" s="1">
        <v>3.8151521482987761E-5</v>
      </c>
      <c r="D407" s="1">
        <f t="shared" si="40"/>
        <v>-3.8151521482987761E-5</v>
      </c>
      <c r="E407" s="1">
        <f t="shared" si="41"/>
        <v>7.6304498541784874E-5</v>
      </c>
      <c r="F407" s="1">
        <f t="shared" si="42"/>
        <v>-8.735244618314068E-3</v>
      </c>
      <c r="G407" s="1">
        <f t="shared" si="43"/>
        <v>-6.1768096196266531E-3</v>
      </c>
      <c r="H407" s="1">
        <v>1.8723533485454961E-4</v>
      </c>
      <c r="I407" s="1">
        <f t="shared" si="44"/>
        <v>7.1449232208228491E-9</v>
      </c>
      <c r="J407" s="1">
        <f t="shared" si="45"/>
        <v>-6.177387959350876E-3</v>
      </c>
      <c r="AQ407" s="58"/>
      <c r="AR407" s="58"/>
      <c r="AS407" s="58"/>
      <c r="AT407" s="58"/>
      <c r="AU407" s="58"/>
      <c r="AV407" s="58"/>
      <c r="AW407" s="58"/>
      <c r="AX407" s="71"/>
      <c r="AY407" s="58"/>
      <c r="AZ407" s="58"/>
      <c r="BA407" s="58"/>
      <c r="BB407" s="58">
        <f t="shared" si="46"/>
        <v>1</v>
      </c>
      <c r="BC407" s="58">
        <f t="shared" si="47"/>
        <v>3.8151521482987761E-5</v>
      </c>
      <c r="BD407" s="58" t="e">
        <f t="shared" si="48"/>
        <v>#N/A</v>
      </c>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c r="CB407" s="58"/>
      <c r="CC407" s="58"/>
      <c r="CD407" s="58"/>
      <c r="CE407" s="58"/>
      <c r="CF407" s="58"/>
      <c r="CG407" s="58"/>
      <c r="CH407" s="58"/>
      <c r="CI407" s="58"/>
      <c r="CJ407" s="58"/>
      <c r="CK407" s="58"/>
      <c r="CL407" s="58"/>
      <c r="CM407" s="58"/>
      <c r="CN407" s="58"/>
      <c r="CO407" s="58"/>
      <c r="CP407" s="58"/>
      <c r="CQ407" s="58"/>
      <c r="CR407" s="58"/>
      <c r="CS407" s="58"/>
      <c r="CT407" s="58"/>
      <c r="CU407" s="58"/>
      <c r="CV407" s="58"/>
      <c r="CW407" s="58"/>
      <c r="CX407" s="58"/>
      <c r="CY407" s="58"/>
      <c r="CZ407" s="58"/>
      <c r="DA407" s="58"/>
      <c r="DB407" s="58"/>
      <c r="DC407" s="58"/>
      <c r="DD407" s="58"/>
      <c r="DE407" s="58"/>
      <c r="DF407" s="58"/>
      <c r="DG407" s="58"/>
      <c r="DH407" s="58"/>
      <c r="DI407" s="58"/>
      <c r="DJ407" s="58"/>
      <c r="DK407" s="58"/>
      <c r="DL407" s="58"/>
      <c r="DM407" s="58"/>
      <c r="DN407" s="58"/>
      <c r="DO407" s="58"/>
      <c r="DP407" s="58"/>
      <c r="DQ407" s="58"/>
      <c r="DR407" s="58"/>
      <c r="DS407" s="58"/>
      <c r="DT407" s="58"/>
      <c r="DU407" s="58"/>
      <c r="DV407" s="58"/>
      <c r="DW407" s="58"/>
      <c r="DX407" s="58"/>
      <c r="DY407" s="58"/>
      <c r="DZ407" s="58"/>
      <c r="EA407" s="58"/>
      <c r="EB407" s="58"/>
      <c r="EC407" s="58"/>
      <c r="ED407" s="58"/>
      <c r="EE407" s="58"/>
      <c r="EF407" s="58"/>
      <c r="EG407" s="58"/>
      <c r="EH407" s="58"/>
      <c r="EI407" s="58"/>
      <c r="EJ407" s="58"/>
      <c r="EK407" s="58"/>
      <c r="EL407" s="58"/>
      <c r="EM407" s="58"/>
      <c r="EN407" s="58"/>
    </row>
    <row r="408" spans="1:144" outlineLevel="1" x14ac:dyDescent="0.2">
      <c r="A408" s="16">
        <v>217</v>
      </c>
      <c r="B408" s="16">
        <v>0</v>
      </c>
      <c r="C408" s="1">
        <v>1.3974985224228748E-7</v>
      </c>
      <c r="D408" s="1">
        <f t="shared" si="40"/>
        <v>-1.3974985224228748E-7</v>
      </c>
      <c r="E408" s="1">
        <f t="shared" si="41"/>
        <v>2.7949972381970669E-7</v>
      </c>
      <c r="F408" s="1">
        <f t="shared" si="42"/>
        <v>-5.2867733431622235E-4</v>
      </c>
      <c r="G408" s="1">
        <f t="shared" si="43"/>
        <v>-3.7383134134568146E-4</v>
      </c>
      <c r="H408" s="1">
        <v>1.5725928170005413E-6</v>
      </c>
      <c r="I408" s="1">
        <f t="shared" si="44"/>
        <v>2.1976999013459151E-13</v>
      </c>
      <c r="J408" s="1">
        <f t="shared" si="45"/>
        <v>-3.7383163528826924E-4</v>
      </c>
      <c r="AQ408" s="58"/>
      <c r="AR408" s="58"/>
      <c r="AS408" s="58"/>
      <c r="AT408" s="58"/>
      <c r="AU408" s="58"/>
      <c r="AV408" s="58"/>
      <c r="AW408" s="58"/>
      <c r="AX408" s="71"/>
      <c r="AY408" s="58"/>
      <c r="AZ408" s="58"/>
      <c r="BA408" s="58"/>
      <c r="BB408" s="58">
        <f t="shared" si="46"/>
        <v>1</v>
      </c>
      <c r="BC408" s="58">
        <f t="shared" si="47"/>
        <v>1.3974985224228748E-7</v>
      </c>
      <c r="BD408" s="58" t="e">
        <f t="shared" si="48"/>
        <v>#N/A</v>
      </c>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c r="CB408" s="58"/>
      <c r="CC408" s="58"/>
      <c r="CD408" s="58"/>
      <c r="CE408" s="58"/>
      <c r="CF408" s="58"/>
      <c r="CG408" s="58"/>
      <c r="CH408" s="58"/>
      <c r="CI408" s="58"/>
      <c r="CJ408" s="58"/>
      <c r="CK408" s="58"/>
      <c r="CL408" s="58"/>
      <c r="CM408" s="58"/>
      <c r="CN408" s="58"/>
      <c r="CO408" s="58"/>
      <c r="CP408" s="58"/>
      <c r="CQ408" s="58"/>
      <c r="CR408" s="58"/>
      <c r="CS408" s="58"/>
      <c r="CT408" s="58"/>
      <c r="CU408" s="58"/>
      <c r="CV408" s="58"/>
      <c r="CW408" s="58"/>
      <c r="CX408" s="58"/>
      <c r="CY408" s="58"/>
      <c r="CZ408" s="58"/>
      <c r="DA408" s="58"/>
      <c r="DB408" s="58"/>
      <c r="DC408" s="58"/>
      <c r="DD408" s="58"/>
      <c r="DE408" s="58"/>
      <c r="DF408" s="58"/>
      <c r="DG408" s="58"/>
      <c r="DH408" s="58"/>
      <c r="DI408" s="58"/>
      <c r="DJ408" s="58"/>
      <c r="DK408" s="58"/>
      <c r="DL408" s="58"/>
      <c r="DM408" s="58"/>
      <c r="DN408" s="58"/>
      <c r="DO408" s="58"/>
      <c r="DP408" s="58"/>
      <c r="DQ408" s="58"/>
      <c r="DR408" s="58"/>
      <c r="DS408" s="58"/>
      <c r="DT408" s="58"/>
      <c r="DU408" s="58"/>
      <c r="DV408" s="58"/>
      <c r="DW408" s="58"/>
      <c r="DX408" s="58"/>
      <c r="DY408" s="58"/>
      <c r="DZ408" s="58"/>
      <c r="EA408" s="58"/>
      <c r="EB408" s="58"/>
      <c r="EC408" s="58"/>
      <c r="ED408" s="58"/>
      <c r="EE408" s="58"/>
      <c r="EF408" s="58"/>
      <c r="EG408" s="58"/>
      <c r="EH408" s="58"/>
      <c r="EI408" s="58"/>
      <c r="EJ408" s="58"/>
      <c r="EK408" s="58"/>
      <c r="EL408" s="58"/>
      <c r="EM408" s="58"/>
      <c r="EN408" s="58"/>
    </row>
    <row r="409" spans="1:144" outlineLevel="1" x14ac:dyDescent="0.2">
      <c r="A409" s="16">
        <v>218</v>
      </c>
      <c r="B409" s="16">
        <v>0</v>
      </c>
      <c r="C409" s="1">
        <v>4.0409697682889101E-5</v>
      </c>
      <c r="D409" s="1">
        <f t="shared" si="40"/>
        <v>-4.0409697682889101E-5</v>
      </c>
      <c r="E409" s="1">
        <f t="shared" si="41"/>
        <v>8.0821028353662616E-5</v>
      </c>
      <c r="F409" s="1">
        <f t="shared" si="42"/>
        <v>-8.990051632424733E-3</v>
      </c>
      <c r="G409" s="1">
        <f t="shared" si="43"/>
        <v>-6.3569906947033789E-3</v>
      </c>
      <c r="H409" s="1">
        <v>2.116608722824023E-4</v>
      </c>
      <c r="I409" s="1">
        <f t="shared" si="44"/>
        <v>8.5553083285002203E-9</v>
      </c>
      <c r="J409" s="1">
        <f t="shared" si="45"/>
        <v>-6.3576635646182041E-3</v>
      </c>
      <c r="AQ409" s="58"/>
      <c r="AR409" s="58"/>
      <c r="AS409" s="58"/>
      <c r="AT409" s="58"/>
      <c r="AU409" s="58"/>
      <c r="AV409" s="58"/>
      <c r="AW409" s="58"/>
      <c r="AX409" s="71"/>
      <c r="AY409" s="58"/>
      <c r="AZ409" s="58"/>
      <c r="BA409" s="58"/>
      <c r="BB409" s="58">
        <f t="shared" si="46"/>
        <v>1</v>
      </c>
      <c r="BC409" s="58">
        <f t="shared" si="47"/>
        <v>4.0409697682889101E-5</v>
      </c>
      <c r="BD409" s="58" t="e">
        <f t="shared" si="48"/>
        <v>#N/A</v>
      </c>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c r="CE409" s="58"/>
      <c r="CF409" s="58"/>
      <c r="CG409" s="58"/>
      <c r="CH409" s="58"/>
      <c r="CI409" s="58"/>
      <c r="CJ409" s="58"/>
      <c r="CK409" s="58"/>
      <c r="CL409" s="58"/>
      <c r="CM409" s="58"/>
      <c r="CN409" s="58"/>
      <c r="CO409" s="58"/>
      <c r="CP409" s="58"/>
      <c r="CQ409" s="58"/>
      <c r="CR409" s="58"/>
      <c r="CS409" s="58"/>
      <c r="CT409" s="58"/>
      <c r="CU409" s="58"/>
      <c r="CV409" s="58"/>
      <c r="CW409" s="58"/>
      <c r="CX409" s="58"/>
      <c r="CY409" s="58"/>
      <c r="CZ409" s="58"/>
      <c r="DA409" s="58"/>
      <c r="DB409" s="58"/>
      <c r="DC409" s="58"/>
      <c r="DD409" s="58"/>
      <c r="DE409" s="58"/>
      <c r="DF409" s="58"/>
      <c r="DG409" s="58"/>
      <c r="DH409" s="58"/>
      <c r="DI409" s="58"/>
      <c r="DJ409" s="58"/>
      <c r="DK409" s="58"/>
      <c r="DL409" s="58"/>
      <c r="DM409" s="58"/>
      <c r="DN409" s="58"/>
      <c r="DO409" s="58"/>
      <c r="DP409" s="58"/>
      <c r="DQ409" s="58"/>
      <c r="DR409" s="58"/>
      <c r="DS409" s="58"/>
      <c r="DT409" s="58"/>
      <c r="DU409" s="58"/>
      <c r="DV409" s="58"/>
      <c r="DW409" s="58"/>
      <c r="DX409" s="58"/>
      <c r="DY409" s="58"/>
      <c r="DZ409" s="58"/>
      <c r="EA409" s="58"/>
      <c r="EB409" s="58"/>
      <c r="EC409" s="58"/>
      <c r="ED409" s="58"/>
      <c r="EE409" s="58"/>
      <c r="EF409" s="58"/>
      <c r="EG409" s="58"/>
      <c r="EH409" s="58"/>
      <c r="EI409" s="58"/>
      <c r="EJ409" s="58"/>
      <c r="EK409" s="58"/>
      <c r="EL409" s="58"/>
      <c r="EM409" s="58"/>
      <c r="EN409" s="58"/>
    </row>
    <row r="410" spans="1:144" outlineLevel="1" x14ac:dyDescent="0.2">
      <c r="A410" s="16">
        <v>219</v>
      </c>
      <c r="B410" s="16">
        <v>0</v>
      </c>
      <c r="C410" s="1">
        <v>0.10895592063653572</v>
      </c>
      <c r="D410" s="1">
        <f t="shared" si="40"/>
        <v>-0.10895592063653572</v>
      </c>
      <c r="E410" s="1">
        <f t="shared" si="41"/>
        <v>0.23072276189323287</v>
      </c>
      <c r="F410" s="1">
        <f t="shared" si="42"/>
        <v>-0.48033609264059357</v>
      </c>
      <c r="G410" s="1">
        <f t="shared" si="43"/>
        <v>-0.34968404956734117</v>
      </c>
      <c r="H410" s="1">
        <v>0.1069887348181069</v>
      </c>
      <c r="I410" s="1">
        <f t="shared" si="44"/>
        <v>1.4649835908542977E-2</v>
      </c>
      <c r="J410" s="1">
        <f t="shared" si="45"/>
        <v>-0.37003887691749049</v>
      </c>
      <c r="AQ410" s="58"/>
      <c r="AR410" s="58"/>
      <c r="AS410" s="58"/>
      <c r="AT410" s="58"/>
      <c r="AU410" s="58"/>
      <c r="AV410" s="58"/>
      <c r="AW410" s="58"/>
      <c r="AX410" s="71"/>
      <c r="AY410" s="58"/>
      <c r="AZ410" s="58"/>
      <c r="BA410" s="58"/>
      <c r="BB410" s="58">
        <f t="shared" si="46"/>
        <v>1</v>
      </c>
      <c r="BC410" s="58">
        <f t="shared" si="47"/>
        <v>0.10895592063653572</v>
      </c>
      <c r="BD410" s="58" t="e">
        <f t="shared" si="48"/>
        <v>#N/A</v>
      </c>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c r="CB410" s="58"/>
      <c r="CC410" s="58"/>
      <c r="CD410" s="58"/>
      <c r="CE410" s="58"/>
      <c r="CF410" s="58"/>
      <c r="CG410" s="58"/>
      <c r="CH410" s="58"/>
      <c r="CI410" s="58"/>
      <c r="CJ410" s="58"/>
      <c r="CK410" s="58"/>
      <c r="CL410" s="58"/>
      <c r="CM410" s="58"/>
      <c r="CN410" s="58"/>
      <c r="CO410" s="58"/>
      <c r="CP410" s="58"/>
      <c r="CQ410" s="58"/>
      <c r="CR410" s="58"/>
      <c r="CS410" s="58"/>
      <c r="CT410" s="58"/>
      <c r="CU410" s="58"/>
      <c r="CV410" s="58"/>
      <c r="CW410" s="58"/>
      <c r="CX410" s="58"/>
      <c r="CY410" s="58"/>
      <c r="CZ410" s="58"/>
      <c r="DA410" s="58"/>
      <c r="DB410" s="58"/>
      <c r="DC410" s="58"/>
      <c r="DD410" s="58"/>
      <c r="DE410" s="58"/>
      <c r="DF410" s="58"/>
      <c r="DG410" s="58"/>
      <c r="DH410" s="58"/>
      <c r="DI410" s="58"/>
      <c r="DJ410" s="58"/>
      <c r="DK410" s="58"/>
      <c r="DL410" s="58"/>
      <c r="DM410" s="58"/>
      <c r="DN410" s="58"/>
      <c r="DO410" s="58"/>
      <c r="DP410" s="58"/>
      <c r="DQ410" s="58"/>
      <c r="DR410" s="58"/>
      <c r="DS410" s="58"/>
      <c r="DT410" s="58"/>
      <c r="DU410" s="58"/>
      <c r="DV410" s="58"/>
      <c r="DW410" s="58"/>
      <c r="DX410" s="58"/>
      <c r="DY410" s="58"/>
      <c r="DZ410" s="58"/>
      <c r="EA410" s="58"/>
      <c r="EB410" s="58"/>
      <c r="EC410" s="58"/>
      <c r="ED410" s="58"/>
      <c r="EE410" s="58"/>
      <c r="EF410" s="58"/>
      <c r="EG410" s="58"/>
      <c r="EH410" s="58"/>
      <c r="EI410" s="58"/>
      <c r="EJ410" s="58"/>
      <c r="EK410" s="58"/>
      <c r="EL410" s="58"/>
      <c r="EM410" s="58"/>
      <c r="EN410" s="58"/>
    </row>
    <row r="411" spans="1:144" outlineLevel="1" x14ac:dyDescent="0.2">
      <c r="A411" s="16">
        <v>220</v>
      </c>
      <c r="B411" s="16">
        <v>0</v>
      </c>
      <c r="C411" s="1">
        <v>2.3492567459703355E-3</v>
      </c>
      <c r="D411" s="1">
        <f t="shared" si="40"/>
        <v>-2.3492567459703355E-3</v>
      </c>
      <c r="E411" s="1">
        <f t="shared" si="41"/>
        <v>4.7040411581673993E-3</v>
      </c>
      <c r="F411" s="1">
        <f t="shared" si="42"/>
        <v>-6.8586012846406225E-2</v>
      </c>
      <c r="G411" s="1">
        <f t="shared" si="43"/>
        <v>-4.8526165615315441E-2</v>
      </c>
      <c r="H411" s="1">
        <v>4.1142697307583447E-3</v>
      </c>
      <c r="I411" s="1">
        <f t="shared" si="44"/>
        <v>9.7282607624661776E-6</v>
      </c>
      <c r="J411" s="1">
        <f t="shared" si="45"/>
        <v>-4.8626299572222115E-2</v>
      </c>
      <c r="AQ411" s="58"/>
      <c r="AR411" s="58"/>
      <c r="AS411" s="58"/>
      <c r="AT411" s="58"/>
      <c r="AU411" s="58"/>
      <c r="AV411" s="58"/>
      <c r="AW411" s="58"/>
      <c r="AX411" s="71"/>
      <c r="AY411" s="58"/>
      <c r="AZ411" s="58"/>
      <c r="BA411" s="58"/>
      <c r="BB411" s="58">
        <f t="shared" si="46"/>
        <v>1</v>
      </c>
      <c r="BC411" s="58">
        <f t="shared" si="47"/>
        <v>2.3492567459703355E-3</v>
      </c>
      <c r="BD411" s="58" t="e">
        <f t="shared" si="48"/>
        <v>#N/A</v>
      </c>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c r="CB411" s="58"/>
      <c r="CC411" s="58"/>
      <c r="CD411" s="58"/>
      <c r="CE411" s="58"/>
      <c r="CF411" s="58"/>
      <c r="CG411" s="58"/>
      <c r="CH411" s="58"/>
      <c r="CI411" s="58"/>
      <c r="CJ411" s="58"/>
      <c r="CK411" s="58"/>
      <c r="CL411" s="58"/>
      <c r="CM411" s="58"/>
      <c r="CN411" s="58"/>
      <c r="CO411" s="58"/>
      <c r="CP411" s="58"/>
      <c r="CQ411" s="58"/>
      <c r="CR411" s="58"/>
      <c r="CS411" s="58"/>
      <c r="CT411" s="58"/>
      <c r="CU411" s="58"/>
      <c r="CV411" s="58"/>
      <c r="CW411" s="58"/>
      <c r="CX411" s="58"/>
      <c r="CY411" s="58"/>
      <c r="CZ411" s="58"/>
      <c r="DA411" s="58"/>
      <c r="DB411" s="58"/>
      <c r="DC411" s="58"/>
      <c r="DD411" s="58"/>
      <c r="DE411" s="58"/>
      <c r="DF411" s="58"/>
      <c r="DG411" s="58"/>
      <c r="DH411" s="58"/>
      <c r="DI411" s="58"/>
      <c r="DJ411" s="58"/>
      <c r="DK411" s="58"/>
      <c r="DL411" s="58"/>
      <c r="DM411" s="58"/>
      <c r="DN411" s="58"/>
      <c r="DO411" s="58"/>
      <c r="DP411" s="58"/>
      <c r="DQ411" s="58"/>
      <c r="DR411" s="58"/>
      <c r="DS411" s="58"/>
      <c r="DT411" s="58"/>
      <c r="DU411" s="58"/>
      <c r="DV411" s="58"/>
      <c r="DW411" s="58"/>
      <c r="DX411" s="58"/>
      <c r="DY411" s="58"/>
      <c r="DZ411" s="58"/>
      <c r="EA411" s="58"/>
      <c r="EB411" s="58"/>
      <c r="EC411" s="58"/>
      <c r="ED411" s="58"/>
      <c r="EE411" s="58"/>
      <c r="EF411" s="58"/>
      <c r="EG411" s="58"/>
      <c r="EH411" s="58"/>
      <c r="EI411" s="58"/>
      <c r="EJ411" s="58"/>
      <c r="EK411" s="58"/>
      <c r="EL411" s="58"/>
      <c r="EM411" s="58"/>
      <c r="EN411" s="58"/>
    </row>
    <row r="412" spans="1:144" outlineLevel="1" x14ac:dyDescent="0.2">
      <c r="A412" s="16">
        <v>221</v>
      </c>
      <c r="B412" s="16">
        <v>0</v>
      </c>
      <c r="C412" s="1">
        <v>6.6366823899051029E-5</v>
      </c>
      <c r="D412" s="1">
        <f t="shared" si="40"/>
        <v>-6.6366823899051029E-5</v>
      </c>
      <c r="E412" s="1">
        <f t="shared" si="41"/>
        <v>1.3273805254840787E-4</v>
      </c>
      <c r="F412" s="1">
        <f t="shared" si="42"/>
        <v>-1.1521200134899483E-2</v>
      </c>
      <c r="G412" s="1">
        <f t="shared" si="43"/>
        <v>-8.1468539171081992E-3</v>
      </c>
      <c r="H412" s="1">
        <v>3.0477419029735465E-4</v>
      </c>
      <c r="I412" s="1">
        <f t="shared" si="44"/>
        <v>2.0234404424541007E-8</v>
      </c>
      <c r="J412" s="1">
        <f t="shared" si="45"/>
        <v>-8.1480956763605658E-3</v>
      </c>
      <c r="AQ412" s="58"/>
      <c r="AR412" s="58"/>
      <c r="AS412" s="58"/>
      <c r="AT412" s="58"/>
      <c r="AU412" s="58"/>
      <c r="AV412" s="58"/>
      <c r="AW412" s="58"/>
      <c r="AX412" s="71"/>
      <c r="AY412" s="58"/>
      <c r="AZ412" s="58"/>
      <c r="BA412" s="58"/>
      <c r="BB412" s="58">
        <f t="shared" si="46"/>
        <v>1</v>
      </c>
      <c r="BC412" s="58">
        <f t="shared" si="47"/>
        <v>6.6366823899051029E-5</v>
      </c>
      <c r="BD412" s="58" t="e">
        <f t="shared" si="48"/>
        <v>#N/A</v>
      </c>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c r="CB412" s="58"/>
      <c r="CC412" s="58"/>
      <c r="CD412" s="58"/>
      <c r="CE412" s="58"/>
      <c r="CF412" s="58"/>
      <c r="CG412" s="58"/>
      <c r="CH412" s="58"/>
      <c r="CI412" s="58"/>
      <c r="CJ412" s="58"/>
      <c r="CK412" s="58"/>
      <c r="CL412" s="58"/>
      <c r="CM412" s="58"/>
      <c r="CN412" s="58"/>
      <c r="CO412" s="58"/>
      <c r="CP412" s="58"/>
      <c r="CQ412" s="58"/>
      <c r="CR412" s="58"/>
      <c r="CS412" s="58"/>
      <c r="CT412" s="58"/>
      <c r="CU412" s="58"/>
      <c r="CV412" s="58"/>
      <c r="CW412" s="58"/>
      <c r="CX412" s="58"/>
      <c r="CY412" s="58"/>
      <c r="CZ412" s="58"/>
      <c r="DA412" s="58"/>
      <c r="DB412" s="58"/>
      <c r="DC412" s="58"/>
      <c r="DD412" s="58"/>
      <c r="DE412" s="58"/>
      <c r="DF412" s="58"/>
      <c r="DG412" s="58"/>
      <c r="DH412" s="58"/>
      <c r="DI412" s="58"/>
      <c r="DJ412" s="58"/>
      <c r="DK412" s="58"/>
      <c r="DL412" s="58"/>
      <c r="DM412" s="58"/>
      <c r="DN412" s="58"/>
      <c r="DO412" s="58"/>
      <c r="DP412" s="58"/>
      <c r="DQ412" s="58"/>
      <c r="DR412" s="58"/>
      <c r="DS412" s="58"/>
      <c r="DT412" s="58"/>
      <c r="DU412" s="58"/>
      <c r="DV412" s="58"/>
      <c r="DW412" s="58"/>
      <c r="DX412" s="58"/>
      <c r="DY412" s="58"/>
      <c r="DZ412" s="58"/>
      <c r="EA412" s="58"/>
      <c r="EB412" s="58"/>
      <c r="EC412" s="58"/>
      <c r="ED412" s="58"/>
      <c r="EE412" s="58"/>
      <c r="EF412" s="58"/>
      <c r="EG412" s="58"/>
      <c r="EH412" s="58"/>
      <c r="EI412" s="58"/>
      <c r="EJ412" s="58"/>
      <c r="EK412" s="58"/>
      <c r="EL412" s="58"/>
      <c r="EM412" s="58"/>
      <c r="EN412" s="58"/>
    </row>
    <row r="413" spans="1:144" outlineLevel="1" x14ac:dyDescent="0.2">
      <c r="A413" s="16">
        <v>222</v>
      </c>
      <c r="B413" s="16">
        <v>0</v>
      </c>
      <c r="C413" s="1">
        <v>4.9211783679479831E-4</v>
      </c>
      <c r="D413" s="1">
        <f t="shared" si="40"/>
        <v>-4.9211783679479831E-4</v>
      </c>
      <c r="E413" s="1">
        <f t="shared" si="41"/>
        <v>9.8447793303827304E-4</v>
      </c>
      <c r="F413" s="1">
        <f t="shared" si="42"/>
        <v>-3.1376391332310238E-2</v>
      </c>
      <c r="G413" s="1">
        <f t="shared" si="43"/>
        <v>-2.2189189620169785E-2</v>
      </c>
      <c r="H413" s="1">
        <v>1.3306631573090331E-3</v>
      </c>
      <c r="I413" s="1">
        <f t="shared" si="44"/>
        <v>6.5603845931024796E-7</v>
      </c>
      <c r="J413" s="1">
        <f t="shared" si="45"/>
        <v>-2.2203967538689133E-2</v>
      </c>
      <c r="AQ413" s="58"/>
      <c r="AR413" s="58"/>
      <c r="AS413" s="58"/>
      <c r="AT413" s="58"/>
      <c r="AU413" s="58"/>
      <c r="AV413" s="58"/>
      <c r="AW413" s="58"/>
      <c r="AX413" s="71"/>
      <c r="AY413" s="58"/>
      <c r="AZ413" s="58"/>
      <c r="BA413" s="58"/>
      <c r="BB413" s="58">
        <f t="shared" si="46"/>
        <v>1</v>
      </c>
      <c r="BC413" s="58">
        <f t="shared" si="47"/>
        <v>4.9211783679479831E-4</v>
      </c>
      <c r="BD413" s="58" t="e">
        <f t="shared" si="48"/>
        <v>#N/A</v>
      </c>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c r="CB413" s="58"/>
      <c r="CC413" s="58"/>
      <c r="CD413" s="58"/>
      <c r="CE413" s="58"/>
      <c r="CF413" s="58"/>
      <c r="CG413" s="58"/>
      <c r="CH413" s="58"/>
      <c r="CI413" s="58"/>
      <c r="CJ413" s="58"/>
      <c r="CK413" s="58"/>
      <c r="CL413" s="58"/>
      <c r="CM413" s="58"/>
      <c r="CN413" s="58"/>
      <c r="CO413" s="58"/>
      <c r="CP413" s="58"/>
      <c r="CQ413" s="58"/>
      <c r="CR413" s="58"/>
      <c r="CS413" s="58"/>
      <c r="CT413" s="58"/>
      <c r="CU413" s="58"/>
      <c r="CV413" s="58"/>
      <c r="CW413" s="58"/>
      <c r="CX413" s="58"/>
      <c r="CY413" s="58"/>
      <c r="CZ413" s="58"/>
      <c r="DA413" s="58"/>
      <c r="DB413" s="58"/>
      <c r="DC413" s="58"/>
      <c r="DD413" s="58"/>
      <c r="DE413" s="58"/>
      <c r="DF413" s="58"/>
      <c r="DG413" s="58"/>
      <c r="DH413" s="58"/>
      <c r="DI413" s="58"/>
      <c r="DJ413" s="58"/>
      <c r="DK413" s="58"/>
      <c r="DL413" s="58"/>
      <c r="DM413" s="58"/>
      <c r="DN413" s="58"/>
      <c r="DO413" s="58"/>
      <c r="DP413" s="58"/>
      <c r="DQ413" s="58"/>
      <c r="DR413" s="58"/>
      <c r="DS413" s="58"/>
      <c r="DT413" s="58"/>
      <c r="DU413" s="58"/>
      <c r="DV413" s="58"/>
      <c r="DW413" s="58"/>
      <c r="DX413" s="58"/>
      <c r="DY413" s="58"/>
      <c r="DZ413" s="58"/>
      <c r="EA413" s="58"/>
      <c r="EB413" s="58"/>
      <c r="EC413" s="58"/>
      <c r="ED413" s="58"/>
      <c r="EE413" s="58"/>
      <c r="EF413" s="58"/>
      <c r="EG413" s="58"/>
      <c r="EH413" s="58"/>
      <c r="EI413" s="58"/>
      <c r="EJ413" s="58"/>
      <c r="EK413" s="58"/>
      <c r="EL413" s="58"/>
      <c r="EM413" s="58"/>
      <c r="EN413" s="58"/>
    </row>
    <row r="414" spans="1:144" outlineLevel="1" x14ac:dyDescent="0.2">
      <c r="A414" s="16">
        <v>223</v>
      </c>
      <c r="B414" s="16">
        <v>0</v>
      </c>
      <c r="C414" s="1">
        <v>8.6795510337333836E-6</v>
      </c>
      <c r="D414" s="1">
        <f t="shared" si="40"/>
        <v>-8.6795510337333836E-6</v>
      </c>
      <c r="E414" s="1">
        <f t="shared" si="41"/>
        <v>1.7359177402458278E-5</v>
      </c>
      <c r="F414" s="1">
        <f t="shared" si="42"/>
        <v>-4.1664346151665784E-3</v>
      </c>
      <c r="G414" s="1">
        <f t="shared" si="43"/>
        <v>-2.9461205625353161E-3</v>
      </c>
      <c r="H414" s="1">
        <v>6.1585234548084636E-5</v>
      </c>
      <c r="I414" s="1">
        <f t="shared" si="44"/>
        <v>5.3456974732747061E-10</v>
      </c>
      <c r="J414" s="1">
        <f t="shared" si="45"/>
        <v>-2.946211285488659E-3</v>
      </c>
      <c r="AQ414" s="58"/>
      <c r="AR414" s="58"/>
      <c r="AS414" s="58"/>
      <c r="AT414" s="58"/>
      <c r="AU414" s="58"/>
      <c r="AV414" s="58"/>
      <c r="AW414" s="58"/>
      <c r="AX414" s="71"/>
      <c r="AY414" s="58"/>
      <c r="AZ414" s="58"/>
      <c r="BA414" s="58"/>
      <c r="BB414" s="58">
        <f t="shared" si="46"/>
        <v>1</v>
      </c>
      <c r="BC414" s="58">
        <f t="shared" si="47"/>
        <v>8.6795510337333836E-6</v>
      </c>
      <c r="BD414" s="58" t="e">
        <f t="shared" si="48"/>
        <v>#N/A</v>
      </c>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c r="CB414" s="58"/>
      <c r="CC414" s="58"/>
      <c r="CD414" s="58"/>
      <c r="CE414" s="58"/>
      <c r="CF414" s="58"/>
      <c r="CG414" s="58"/>
      <c r="CH414" s="58"/>
      <c r="CI414" s="58"/>
      <c r="CJ414" s="58"/>
      <c r="CK414" s="58"/>
      <c r="CL414" s="58"/>
      <c r="CM414" s="58"/>
      <c r="CN414" s="58"/>
      <c r="CO414" s="58"/>
      <c r="CP414" s="58"/>
      <c r="CQ414" s="58"/>
      <c r="CR414" s="58"/>
      <c r="CS414" s="58"/>
      <c r="CT414" s="58"/>
      <c r="CU414" s="58"/>
      <c r="CV414" s="58"/>
      <c r="CW414" s="58"/>
      <c r="CX414" s="58"/>
      <c r="CY414" s="58"/>
      <c r="CZ414" s="58"/>
      <c r="DA414" s="58"/>
      <c r="DB414" s="58"/>
      <c r="DC414" s="58"/>
      <c r="DD414" s="58"/>
      <c r="DE414" s="58"/>
      <c r="DF414" s="58"/>
      <c r="DG414" s="58"/>
      <c r="DH414" s="58"/>
      <c r="DI414" s="58"/>
      <c r="DJ414" s="58"/>
      <c r="DK414" s="58"/>
      <c r="DL414" s="58"/>
      <c r="DM414" s="58"/>
      <c r="DN414" s="58"/>
      <c r="DO414" s="58"/>
      <c r="DP414" s="58"/>
      <c r="DQ414" s="58"/>
      <c r="DR414" s="58"/>
      <c r="DS414" s="58"/>
      <c r="DT414" s="58"/>
      <c r="DU414" s="58"/>
      <c r="DV414" s="58"/>
      <c r="DW414" s="58"/>
      <c r="DX414" s="58"/>
      <c r="DY414" s="58"/>
      <c r="DZ414" s="58"/>
      <c r="EA414" s="58"/>
      <c r="EB414" s="58"/>
      <c r="EC414" s="58"/>
      <c r="ED414" s="58"/>
      <c r="EE414" s="58"/>
      <c r="EF414" s="58"/>
      <c r="EG414" s="58"/>
      <c r="EH414" s="58"/>
      <c r="EI414" s="58"/>
      <c r="EJ414" s="58"/>
      <c r="EK414" s="58"/>
      <c r="EL414" s="58"/>
      <c r="EM414" s="58"/>
      <c r="EN414" s="58"/>
    </row>
    <row r="415" spans="1:144" outlineLevel="1" x14ac:dyDescent="0.2">
      <c r="A415" s="16">
        <v>224</v>
      </c>
      <c r="B415" s="16">
        <v>0</v>
      </c>
      <c r="C415" s="1">
        <v>7.6144007525683863E-7</v>
      </c>
      <c r="D415" s="1">
        <f t="shared" si="40"/>
        <v>-7.6144007525683863E-7</v>
      </c>
      <c r="E415" s="1">
        <f t="shared" si="41"/>
        <v>1.5228807301539129E-6</v>
      </c>
      <c r="F415" s="1">
        <f t="shared" si="42"/>
        <v>-1.2340505379253772E-3</v>
      </c>
      <c r="G415" s="1">
        <f t="shared" si="43"/>
        <v>-8.7260566984650534E-4</v>
      </c>
      <c r="H415" s="1">
        <v>6.656649722283372E-6</v>
      </c>
      <c r="I415" s="1">
        <f t="shared" si="44"/>
        <v>5.0686774653727671E-12</v>
      </c>
      <c r="J415" s="1">
        <f t="shared" si="45"/>
        <v>-8.7260857417615018E-4</v>
      </c>
      <c r="AQ415" s="58"/>
      <c r="AR415" s="58"/>
      <c r="AS415" s="58"/>
      <c r="AT415" s="58"/>
      <c r="AU415" s="58"/>
      <c r="AV415" s="58"/>
      <c r="AW415" s="58"/>
      <c r="AX415" s="71"/>
      <c r="AY415" s="58"/>
      <c r="AZ415" s="58"/>
      <c r="BA415" s="58"/>
      <c r="BB415" s="58">
        <f t="shared" si="46"/>
        <v>1</v>
      </c>
      <c r="BC415" s="58">
        <f t="shared" si="47"/>
        <v>7.6144007525683863E-7</v>
      </c>
      <c r="BD415" s="58" t="e">
        <f t="shared" si="48"/>
        <v>#N/A</v>
      </c>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c r="CB415" s="58"/>
      <c r="CC415" s="58"/>
      <c r="CD415" s="58"/>
      <c r="CE415" s="58"/>
      <c r="CF415" s="58"/>
      <c r="CG415" s="58"/>
      <c r="CH415" s="58"/>
      <c r="CI415" s="58"/>
      <c r="CJ415" s="58"/>
      <c r="CK415" s="58"/>
      <c r="CL415" s="58"/>
      <c r="CM415" s="58"/>
      <c r="CN415" s="58"/>
      <c r="CO415" s="58"/>
      <c r="CP415" s="58"/>
      <c r="CQ415" s="58"/>
      <c r="CR415" s="58"/>
      <c r="CS415" s="58"/>
      <c r="CT415" s="58"/>
      <c r="CU415" s="58"/>
      <c r="CV415" s="58"/>
      <c r="CW415" s="58"/>
      <c r="CX415" s="58"/>
      <c r="CY415" s="58"/>
      <c r="CZ415" s="58"/>
      <c r="DA415" s="58"/>
      <c r="DB415" s="58"/>
      <c r="DC415" s="58"/>
      <c r="DD415" s="58"/>
      <c r="DE415" s="58"/>
      <c r="DF415" s="58"/>
      <c r="DG415" s="58"/>
      <c r="DH415" s="58"/>
      <c r="DI415" s="58"/>
      <c r="DJ415" s="58"/>
      <c r="DK415" s="58"/>
      <c r="DL415" s="58"/>
      <c r="DM415" s="58"/>
      <c r="DN415" s="58"/>
      <c r="DO415" s="58"/>
      <c r="DP415" s="58"/>
      <c r="DQ415" s="58"/>
      <c r="DR415" s="58"/>
      <c r="DS415" s="58"/>
      <c r="DT415" s="58"/>
      <c r="DU415" s="58"/>
      <c r="DV415" s="58"/>
      <c r="DW415" s="58"/>
      <c r="DX415" s="58"/>
      <c r="DY415" s="58"/>
      <c r="DZ415" s="58"/>
      <c r="EA415" s="58"/>
      <c r="EB415" s="58"/>
      <c r="EC415" s="58"/>
      <c r="ED415" s="58"/>
      <c r="EE415" s="58"/>
      <c r="EF415" s="58"/>
      <c r="EG415" s="58"/>
      <c r="EH415" s="58"/>
      <c r="EI415" s="58"/>
      <c r="EJ415" s="58"/>
      <c r="EK415" s="58"/>
      <c r="EL415" s="58"/>
      <c r="EM415" s="58"/>
      <c r="EN415" s="58"/>
    </row>
    <row r="416" spans="1:144" outlineLevel="1" x14ac:dyDescent="0.2">
      <c r="A416" s="16">
        <v>225</v>
      </c>
      <c r="B416" s="16">
        <v>0</v>
      </c>
      <c r="C416" s="1">
        <v>2.8300175895696174E-4</v>
      </c>
      <c r="D416" s="1">
        <f t="shared" si="40"/>
        <v>-2.8300175895696174E-4</v>
      </c>
      <c r="E416" s="1">
        <f t="shared" si="41"/>
        <v>5.6608362302323825E-4</v>
      </c>
      <c r="F416" s="1">
        <f t="shared" si="42"/>
        <v>-2.3792511910751209E-2</v>
      </c>
      <c r="G416" s="1">
        <f t="shared" si="43"/>
        <v>-1.6825037046751496E-2</v>
      </c>
      <c r="H416" s="1">
        <v>9.3546897377241509E-4</v>
      </c>
      <c r="I416" s="1">
        <f t="shared" si="44"/>
        <v>2.6506226546766481E-7</v>
      </c>
      <c r="J416" s="1">
        <f t="shared" si="45"/>
        <v>-1.6832912222489248E-2</v>
      </c>
      <c r="AQ416" s="58"/>
      <c r="AR416" s="58"/>
      <c r="AS416" s="58"/>
      <c r="AT416" s="58"/>
      <c r="AU416" s="58"/>
      <c r="AV416" s="58"/>
      <c r="AW416" s="58"/>
      <c r="AX416" s="71"/>
      <c r="AY416" s="58"/>
      <c r="AZ416" s="58"/>
      <c r="BA416" s="58"/>
      <c r="BB416" s="58">
        <f t="shared" si="46"/>
        <v>1</v>
      </c>
      <c r="BC416" s="58">
        <f t="shared" si="47"/>
        <v>2.8300175895696174E-4</v>
      </c>
      <c r="BD416" s="58" t="e">
        <f t="shared" si="48"/>
        <v>#N/A</v>
      </c>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c r="CB416" s="58"/>
      <c r="CC416" s="58"/>
      <c r="CD416" s="58"/>
      <c r="CE416" s="58"/>
      <c r="CF416" s="58"/>
      <c r="CG416" s="58"/>
      <c r="CH416" s="58"/>
      <c r="CI416" s="58"/>
      <c r="CJ416" s="58"/>
      <c r="CK416" s="58"/>
      <c r="CL416" s="58"/>
      <c r="CM416" s="58"/>
      <c r="CN416" s="58"/>
      <c r="CO416" s="58"/>
      <c r="CP416" s="58"/>
      <c r="CQ416" s="58"/>
      <c r="CR416" s="58"/>
      <c r="CS416" s="58"/>
      <c r="CT416" s="58"/>
      <c r="CU416" s="58"/>
      <c r="CV416" s="58"/>
      <c r="CW416" s="58"/>
      <c r="CX416" s="58"/>
      <c r="CY416" s="58"/>
      <c r="CZ416" s="58"/>
      <c r="DA416" s="58"/>
      <c r="DB416" s="58"/>
      <c r="DC416" s="58"/>
      <c r="DD416" s="58"/>
      <c r="DE416" s="58"/>
      <c r="DF416" s="58"/>
      <c r="DG416" s="58"/>
      <c r="DH416" s="58"/>
      <c r="DI416" s="58"/>
      <c r="DJ416" s="58"/>
      <c r="DK416" s="58"/>
      <c r="DL416" s="58"/>
      <c r="DM416" s="58"/>
      <c r="DN416" s="58"/>
      <c r="DO416" s="58"/>
      <c r="DP416" s="58"/>
      <c r="DQ416" s="58"/>
      <c r="DR416" s="58"/>
      <c r="DS416" s="58"/>
      <c r="DT416" s="58"/>
      <c r="DU416" s="58"/>
      <c r="DV416" s="58"/>
      <c r="DW416" s="58"/>
      <c r="DX416" s="58"/>
      <c r="DY416" s="58"/>
      <c r="DZ416" s="58"/>
      <c r="EA416" s="58"/>
      <c r="EB416" s="58"/>
      <c r="EC416" s="58"/>
      <c r="ED416" s="58"/>
      <c r="EE416" s="58"/>
      <c r="EF416" s="58"/>
      <c r="EG416" s="58"/>
      <c r="EH416" s="58"/>
      <c r="EI416" s="58"/>
      <c r="EJ416" s="58"/>
      <c r="EK416" s="58"/>
      <c r="EL416" s="58"/>
      <c r="EM416" s="58"/>
      <c r="EN416" s="58"/>
    </row>
    <row r="417" spans="1:144" outlineLevel="1" x14ac:dyDescent="0.2">
      <c r="A417" s="16">
        <v>226</v>
      </c>
      <c r="B417" s="16">
        <v>0</v>
      </c>
      <c r="C417" s="1">
        <v>5.6849480693942481E-7</v>
      </c>
      <c r="D417" s="1">
        <f t="shared" si="40"/>
        <v>-5.6849480693942481E-7</v>
      </c>
      <c r="E417" s="1">
        <f t="shared" si="41"/>
        <v>1.1369899369777486E-6</v>
      </c>
      <c r="F417" s="1">
        <f t="shared" si="42"/>
        <v>-1.0662973023400878E-3</v>
      </c>
      <c r="G417" s="1">
        <f t="shared" si="43"/>
        <v>-7.5398616043396581E-4</v>
      </c>
      <c r="H417" s="1">
        <v>5.1220726027330596E-6</v>
      </c>
      <c r="I417" s="1">
        <f t="shared" si="44"/>
        <v>2.9118882457083202E-12</v>
      </c>
      <c r="J417" s="1">
        <f t="shared" si="45"/>
        <v>-7.5398809142731139E-4</v>
      </c>
      <c r="AQ417" s="58"/>
      <c r="AR417" s="58"/>
      <c r="AS417" s="58"/>
      <c r="AT417" s="58"/>
      <c r="AU417" s="58"/>
      <c r="AV417" s="58"/>
      <c r="AW417" s="58"/>
      <c r="AX417" s="71"/>
      <c r="AY417" s="58"/>
      <c r="AZ417" s="58"/>
      <c r="BA417" s="58"/>
      <c r="BB417" s="58">
        <f t="shared" si="46"/>
        <v>1</v>
      </c>
      <c r="BC417" s="58">
        <f t="shared" si="47"/>
        <v>5.6849480693942481E-7</v>
      </c>
      <c r="BD417" s="58" t="e">
        <f t="shared" si="48"/>
        <v>#N/A</v>
      </c>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c r="CB417" s="58"/>
      <c r="CC417" s="58"/>
      <c r="CD417" s="58"/>
      <c r="CE417" s="58"/>
      <c r="CF417" s="58"/>
      <c r="CG417" s="58"/>
      <c r="CH417" s="58"/>
      <c r="CI417" s="58"/>
      <c r="CJ417" s="58"/>
      <c r="CK417" s="58"/>
      <c r="CL417" s="58"/>
      <c r="CM417" s="58"/>
      <c r="CN417" s="58"/>
      <c r="CO417" s="58"/>
      <c r="CP417" s="58"/>
      <c r="CQ417" s="58"/>
      <c r="CR417" s="58"/>
      <c r="CS417" s="58"/>
      <c r="CT417" s="58"/>
      <c r="CU417" s="58"/>
      <c r="CV417" s="58"/>
      <c r="CW417" s="58"/>
      <c r="CX417" s="58"/>
      <c r="CY417" s="58"/>
      <c r="CZ417" s="58"/>
      <c r="DA417" s="58"/>
      <c r="DB417" s="58"/>
      <c r="DC417" s="58"/>
      <c r="DD417" s="58"/>
      <c r="DE417" s="58"/>
      <c r="DF417" s="58"/>
      <c r="DG417" s="58"/>
      <c r="DH417" s="58"/>
      <c r="DI417" s="58"/>
      <c r="DJ417" s="58"/>
      <c r="DK417" s="58"/>
      <c r="DL417" s="58"/>
      <c r="DM417" s="58"/>
      <c r="DN417" s="58"/>
      <c r="DO417" s="58"/>
      <c r="DP417" s="58"/>
      <c r="DQ417" s="58"/>
      <c r="DR417" s="58"/>
      <c r="DS417" s="58"/>
      <c r="DT417" s="58"/>
      <c r="DU417" s="58"/>
      <c r="DV417" s="58"/>
      <c r="DW417" s="58"/>
      <c r="DX417" s="58"/>
      <c r="DY417" s="58"/>
      <c r="DZ417" s="58"/>
      <c r="EA417" s="58"/>
      <c r="EB417" s="58"/>
      <c r="EC417" s="58"/>
      <c r="ED417" s="58"/>
      <c r="EE417" s="58"/>
      <c r="EF417" s="58"/>
      <c r="EG417" s="58"/>
      <c r="EH417" s="58"/>
      <c r="EI417" s="58"/>
      <c r="EJ417" s="58"/>
      <c r="EK417" s="58"/>
      <c r="EL417" s="58"/>
      <c r="EM417" s="58"/>
      <c r="EN417" s="58"/>
    </row>
    <row r="418" spans="1:144" outlineLevel="1" x14ac:dyDescent="0.2">
      <c r="A418" s="16">
        <v>227</v>
      </c>
      <c r="B418" s="16">
        <v>0</v>
      </c>
      <c r="C418" s="1">
        <v>2.7600045142634082E-2</v>
      </c>
      <c r="D418" s="1">
        <f t="shared" si="40"/>
        <v>-2.7600045142634082E-2</v>
      </c>
      <c r="E418" s="1">
        <f t="shared" si="41"/>
        <v>5.5976165928208907E-2</v>
      </c>
      <c r="F418" s="1">
        <f t="shared" si="42"/>
        <v>-0.23659282729662137</v>
      </c>
      <c r="G418" s="1">
        <f t="shared" si="43"/>
        <v>-0.16847382308881975</v>
      </c>
      <c r="H418" s="1">
        <v>4.4046329963961899E-2</v>
      </c>
      <c r="I418" s="1">
        <f t="shared" si="44"/>
        <v>1.3077891966352189E-3</v>
      </c>
      <c r="J418" s="1">
        <f t="shared" si="45"/>
        <v>-0.1723113991087013</v>
      </c>
      <c r="AQ418" s="58"/>
      <c r="AR418" s="58"/>
      <c r="AS418" s="58"/>
      <c r="AT418" s="58"/>
      <c r="AU418" s="58"/>
      <c r="AV418" s="58"/>
      <c r="AW418" s="58"/>
      <c r="AX418" s="71"/>
      <c r="AY418" s="58"/>
      <c r="AZ418" s="58"/>
      <c r="BA418" s="58"/>
      <c r="BB418" s="58">
        <f t="shared" si="46"/>
        <v>1</v>
      </c>
      <c r="BC418" s="58">
        <f t="shared" si="47"/>
        <v>2.7600045142634082E-2</v>
      </c>
      <c r="BD418" s="58" t="e">
        <f t="shared" si="48"/>
        <v>#N/A</v>
      </c>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c r="CB418" s="58"/>
      <c r="CC418" s="58"/>
      <c r="CD418" s="58"/>
      <c r="CE418" s="58"/>
      <c r="CF418" s="58"/>
      <c r="CG418" s="58"/>
      <c r="CH418" s="58"/>
      <c r="CI418" s="58"/>
      <c r="CJ418" s="58"/>
      <c r="CK418" s="58"/>
      <c r="CL418" s="58"/>
      <c r="CM418" s="58"/>
      <c r="CN418" s="58"/>
      <c r="CO418" s="58"/>
      <c r="CP418" s="58"/>
      <c r="CQ418" s="58"/>
      <c r="CR418" s="58"/>
      <c r="CS418" s="58"/>
      <c r="CT418" s="58"/>
      <c r="CU418" s="58"/>
      <c r="CV418" s="58"/>
      <c r="CW418" s="58"/>
      <c r="CX418" s="58"/>
      <c r="CY418" s="58"/>
      <c r="CZ418" s="58"/>
      <c r="DA418" s="58"/>
      <c r="DB418" s="58"/>
      <c r="DC418" s="58"/>
      <c r="DD418" s="58"/>
      <c r="DE418" s="58"/>
      <c r="DF418" s="58"/>
      <c r="DG418" s="58"/>
      <c r="DH418" s="58"/>
      <c r="DI418" s="58"/>
      <c r="DJ418" s="58"/>
      <c r="DK418" s="58"/>
      <c r="DL418" s="58"/>
      <c r="DM418" s="58"/>
      <c r="DN418" s="58"/>
      <c r="DO418" s="58"/>
      <c r="DP418" s="58"/>
      <c r="DQ418" s="58"/>
      <c r="DR418" s="58"/>
      <c r="DS418" s="58"/>
      <c r="DT418" s="58"/>
      <c r="DU418" s="58"/>
      <c r="DV418" s="58"/>
      <c r="DW418" s="58"/>
      <c r="DX418" s="58"/>
      <c r="DY418" s="58"/>
      <c r="DZ418" s="58"/>
      <c r="EA418" s="58"/>
      <c r="EB418" s="58"/>
      <c r="EC418" s="58"/>
      <c r="ED418" s="58"/>
      <c r="EE418" s="58"/>
      <c r="EF418" s="58"/>
      <c r="EG418" s="58"/>
      <c r="EH418" s="58"/>
      <c r="EI418" s="58"/>
      <c r="EJ418" s="58"/>
      <c r="EK418" s="58"/>
      <c r="EL418" s="58"/>
      <c r="EM418" s="58"/>
      <c r="EN418" s="58"/>
    </row>
    <row r="419" spans="1:144" outlineLevel="1" x14ac:dyDescent="0.2">
      <c r="A419" s="16">
        <v>228</v>
      </c>
      <c r="B419" s="16">
        <v>0</v>
      </c>
      <c r="C419" s="1">
        <v>2.518778565565991E-8</v>
      </c>
      <c r="D419" s="1">
        <f t="shared" si="40"/>
        <v>-2.518778565565991E-8</v>
      </c>
      <c r="E419" s="1">
        <f t="shared" si="41"/>
        <v>5.037557196781023E-8</v>
      </c>
      <c r="F419" s="1">
        <f t="shared" si="42"/>
        <v>-2.2444503106063682E-4</v>
      </c>
      <c r="G419" s="1">
        <f t="shared" si="43"/>
        <v>-1.5870660443120969E-4</v>
      </c>
      <c r="H419" s="1">
        <v>7.93270564052918E-7</v>
      </c>
      <c r="I419" s="1">
        <f t="shared" si="44"/>
        <v>1.9980745287716747E-14</v>
      </c>
      <c r="J419" s="1">
        <f t="shared" si="45"/>
        <v>-1.5870666737988594E-4</v>
      </c>
      <c r="AQ419" s="58"/>
      <c r="AR419" s="58"/>
      <c r="AS419" s="58"/>
      <c r="AT419" s="58"/>
      <c r="AU419" s="58"/>
      <c r="AV419" s="58"/>
      <c r="AW419" s="58"/>
      <c r="AX419" s="71"/>
      <c r="AY419" s="58"/>
      <c r="AZ419" s="58"/>
      <c r="BA419" s="58"/>
      <c r="BB419" s="58">
        <f t="shared" si="46"/>
        <v>1</v>
      </c>
      <c r="BC419" s="58">
        <f t="shared" si="47"/>
        <v>2.518778565565991E-8</v>
      </c>
      <c r="BD419" s="58" t="e">
        <f t="shared" si="48"/>
        <v>#N/A</v>
      </c>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c r="CB419" s="58"/>
      <c r="CC419" s="58"/>
      <c r="CD419" s="58"/>
      <c r="CE419" s="58"/>
      <c r="CF419" s="58"/>
      <c r="CG419" s="58"/>
      <c r="CH419" s="58"/>
      <c r="CI419" s="58"/>
      <c r="CJ419" s="58"/>
      <c r="CK419" s="58"/>
      <c r="CL419" s="58"/>
      <c r="CM419" s="58"/>
      <c r="CN419" s="58"/>
      <c r="CO419" s="58"/>
      <c r="CP419" s="58"/>
      <c r="CQ419" s="58"/>
      <c r="CR419" s="58"/>
      <c r="CS419" s="58"/>
      <c r="CT419" s="58"/>
      <c r="CU419" s="58"/>
      <c r="CV419" s="58"/>
      <c r="CW419" s="58"/>
      <c r="CX419" s="58"/>
      <c r="CY419" s="58"/>
      <c r="CZ419" s="58"/>
      <c r="DA419" s="58"/>
      <c r="DB419" s="58"/>
      <c r="DC419" s="58"/>
      <c r="DD419" s="58"/>
      <c r="DE419" s="58"/>
      <c r="DF419" s="58"/>
      <c r="DG419" s="58"/>
      <c r="DH419" s="58"/>
      <c r="DI419" s="58"/>
      <c r="DJ419" s="58"/>
      <c r="DK419" s="58"/>
      <c r="DL419" s="58"/>
      <c r="DM419" s="58"/>
      <c r="DN419" s="58"/>
      <c r="DO419" s="58"/>
      <c r="DP419" s="58"/>
      <c r="DQ419" s="58"/>
      <c r="DR419" s="58"/>
      <c r="DS419" s="58"/>
      <c r="DT419" s="58"/>
      <c r="DU419" s="58"/>
      <c r="DV419" s="58"/>
      <c r="DW419" s="58"/>
      <c r="DX419" s="58"/>
      <c r="DY419" s="58"/>
      <c r="DZ419" s="58"/>
      <c r="EA419" s="58"/>
      <c r="EB419" s="58"/>
      <c r="EC419" s="58"/>
      <c r="ED419" s="58"/>
      <c r="EE419" s="58"/>
      <c r="EF419" s="58"/>
      <c r="EG419" s="58"/>
      <c r="EH419" s="58"/>
      <c r="EI419" s="58"/>
      <c r="EJ419" s="58"/>
      <c r="EK419" s="58"/>
      <c r="EL419" s="58"/>
      <c r="EM419" s="58"/>
      <c r="EN419" s="58"/>
    </row>
    <row r="420" spans="1:144" outlineLevel="1" x14ac:dyDescent="0.2">
      <c r="A420" s="16">
        <v>229</v>
      </c>
      <c r="B420" s="16">
        <v>0</v>
      </c>
      <c r="C420" s="1">
        <v>7.5700317938868167E-2</v>
      </c>
      <c r="D420" s="1">
        <f t="shared" si="40"/>
        <v>-7.5700317938868167E-2</v>
      </c>
      <c r="E420" s="1">
        <f t="shared" si="41"/>
        <v>0.15743785737893462</v>
      </c>
      <c r="F420" s="1">
        <f t="shared" si="42"/>
        <v>-0.39678439659207193</v>
      </c>
      <c r="G420" s="1">
        <f t="shared" si="43"/>
        <v>-0.28618208928389882</v>
      </c>
      <c r="H420" s="1">
        <v>6.8620035517424044E-2</v>
      </c>
      <c r="I420" s="1">
        <f t="shared" si="44"/>
        <v>6.0340505908730588E-3</v>
      </c>
      <c r="J420" s="1">
        <f t="shared" si="45"/>
        <v>-0.29653707831866571</v>
      </c>
      <c r="AQ420" s="58"/>
      <c r="AR420" s="58"/>
      <c r="AS420" s="58"/>
      <c r="AT420" s="58"/>
      <c r="AU420" s="58"/>
      <c r="AV420" s="58"/>
      <c r="AW420" s="58"/>
      <c r="AX420" s="71"/>
      <c r="AY420" s="58"/>
      <c r="AZ420" s="58"/>
      <c r="BA420" s="58"/>
      <c r="BB420" s="58">
        <f t="shared" si="46"/>
        <v>1</v>
      </c>
      <c r="BC420" s="58">
        <f t="shared" si="47"/>
        <v>7.5700317938868167E-2</v>
      </c>
      <c r="BD420" s="58" t="e">
        <f t="shared" si="48"/>
        <v>#N/A</v>
      </c>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c r="CB420" s="58"/>
      <c r="CC420" s="58"/>
      <c r="CD420" s="58"/>
      <c r="CE420" s="58"/>
      <c r="CF420" s="58"/>
      <c r="CG420" s="58"/>
      <c r="CH420" s="58"/>
      <c r="CI420" s="58"/>
      <c r="CJ420" s="58"/>
      <c r="CK420" s="58"/>
      <c r="CL420" s="58"/>
      <c r="CM420" s="58"/>
      <c r="CN420" s="58"/>
      <c r="CO420" s="58"/>
      <c r="CP420" s="58"/>
      <c r="CQ420" s="58"/>
      <c r="CR420" s="58"/>
      <c r="CS420" s="58"/>
      <c r="CT420" s="58"/>
      <c r="CU420" s="58"/>
      <c r="CV420" s="58"/>
      <c r="CW420" s="58"/>
      <c r="CX420" s="58"/>
      <c r="CY420" s="58"/>
      <c r="CZ420" s="58"/>
      <c r="DA420" s="58"/>
      <c r="DB420" s="58"/>
      <c r="DC420" s="58"/>
      <c r="DD420" s="58"/>
      <c r="DE420" s="58"/>
      <c r="DF420" s="58"/>
      <c r="DG420" s="58"/>
      <c r="DH420" s="58"/>
      <c r="DI420" s="58"/>
      <c r="DJ420" s="58"/>
      <c r="DK420" s="58"/>
      <c r="DL420" s="58"/>
      <c r="DM420" s="58"/>
      <c r="DN420" s="58"/>
      <c r="DO420" s="58"/>
      <c r="DP420" s="58"/>
      <c r="DQ420" s="58"/>
      <c r="DR420" s="58"/>
      <c r="DS420" s="58"/>
      <c r="DT420" s="58"/>
      <c r="DU420" s="58"/>
      <c r="DV420" s="58"/>
      <c r="DW420" s="58"/>
      <c r="DX420" s="58"/>
      <c r="DY420" s="58"/>
      <c r="DZ420" s="58"/>
      <c r="EA420" s="58"/>
      <c r="EB420" s="58"/>
      <c r="EC420" s="58"/>
      <c r="ED420" s="58"/>
      <c r="EE420" s="58"/>
      <c r="EF420" s="58"/>
      <c r="EG420" s="58"/>
      <c r="EH420" s="58"/>
      <c r="EI420" s="58"/>
      <c r="EJ420" s="58"/>
      <c r="EK420" s="58"/>
      <c r="EL420" s="58"/>
      <c r="EM420" s="58"/>
      <c r="EN420" s="58"/>
    </row>
    <row r="421" spans="1:144" outlineLevel="1" x14ac:dyDescent="0.2">
      <c r="A421" s="16">
        <v>230</v>
      </c>
      <c r="B421" s="16">
        <v>0</v>
      </c>
      <c r="C421" s="1">
        <v>5.91127772012531E-7</v>
      </c>
      <c r="D421" s="1">
        <f t="shared" si="40"/>
        <v>-5.91127772012531E-7</v>
      </c>
      <c r="E421" s="1">
        <f t="shared" si="41"/>
        <v>1.1822558936939712E-6</v>
      </c>
      <c r="F421" s="1">
        <f t="shared" si="42"/>
        <v>-1.0873159125543833E-3</v>
      </c>
      <c r="G421" s="1">
        <f t="shared" si="43"/>
        <v>-7.6884856860423459E-4</v>
      </c>
      <c r="H421" s="1">
        <v>6.3656106265994925E-6</v>
      </c>
      <c r="I421" s="1">
        <f t="shared" si="44"/>
        <v>3.7629154048049771E-12</v>
      </c>
      <c r="J421" s="1">
        <f t="shared" si="45"/>
        <v>-7.6885101571122689E-4</v>
      </c>
      <c r="AQ421" s="58"/>
      <c r="AR421" s="58"/>
      <c r="AS421" s="58"/>
      <c r="AT421" s="58"/>
      <c r="AU421" s="58"/>
      <c r="AV421" s="58"/>
      <c r="AW421" s="58"/>
      <c r="AX421" s="71"/>
      <c r="AY421" s="58"/>
      <c r="AZ421" s="58"/>
      <c r="BA421" s="58"/>
      <c r="BB421" s="58">
        <f t="shared" si="46"/>
        <v>1</v>
      </c>
      <c r="BC421" s="58">
        <f t="shared" si="47"/>
        <v>5.91127772012531E-7</v>
      </c>
      <c r="BD421" s="58" t="e">
        <f t="shared" si="48"/>
        <v>#N/A</v>
      </c>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c r="CB421" s="58"/>
      <c r="CC421" s="58"/>
      <c r="CD421" s="58"/>
      <c r="CE421" s="58"/>
      <c r="CF421" s="58"/>
      <c r="CG421" s="58"/>
      <c r="CH421" s="58"/>
      <c r="CI421" s="58"/>
      <c r="CJ421" s="58"/>
      <c r="CK421" s="58"/>
      <c r="CL421" s="58"/>
      <c r="CM421" s="58"/>
      <c r="CN421" s="58"/>
      <c r="CO421" s="58"/>
      <c r="CP421" s="58"/>
      <c r="CQ421" s="58"/>
      <c r="CR421" s="58"/>
      <c r="CS421" s="58"/>
      <c r="CT421" s="58"/>
      <c r="CU421" s="58"/>
      <c r="CV421" s="58"/>
      <c r="CW421" s="58"/>
      <c r="CX421" s="58"/>
      <c r="CY421" s="58"/>
      <c r="CZ421" s="58"/>
      <c r="DA421" s="58"/>
      <c r="DB421" s="58"/>
      <c r="DC421" s="58"/>
      <c r="DD421" s="58"/>
      <c r="DE421" s="58"/>
      <c r="DF421" s="58"/>
      <c r="DG421" s="58"/>
      <c r="DH421" s="58"/>
      <c r="DI421" s="58"/>
      <c r="DJ421" s="58"/>
      <c r="DK421" s="58"/>
      <c r="DL421" s="58"/>
      <c r="DM421" s="58"/>
      <c r="DN421" s="58"/>
      <c r="DO421" s="58"/>
      <c r="DP421" s="58"/>
      <c r="DQ421" s="58"/>
      <c r="DR421" s="58"/>
      <c r="DS421" s="58"/>
      <c r="DT421" s="58"/>
      <c r="DU421" s="58"/>
      <c r="DV421" s="58"/>
      <c r="DW421" s="58"/>
      <c r="DX421" s="58"/>
      <c r="DY421" s="58"/>
      <c r="DZ421" s="58"/>
      <c r="EA421" s="58"/>
      <c r="EB421" s="58"/>
      <c r="EC421" s="58"/>
      <c r="ED421" s="58"/>
      <c r="EE421" s="58"/>
      <c r="EF421" s="58"/>
      <c r="EG421" s="58"/>
      <c r="EH421" s="58"/>
      <c r="EI421" s="58"/>
      <c r="EJ421" s="58"/>
      <c r="EK421" s="58"/>
      <c r="EL421" s="58"/>
      <c r="EM421" s="58"/>
      <c r="EN421" s="58"/>
    </row>
    <row r="422" spans="1:144" outlineLevel="1" x14ac:dyDescent="0.2">
      <c r="A422" s="16">
        <v>231</v>
      </c>
      <c r="B422" s="16">
        <v>0</v>
      </c>
      <c r="C422" s="1">
        <v>1.1600289987053426E-3</v>
      </c>
      <c r="D422" s="1">
        <f t="shared" si="40"/>
        <v>-1.1600289987053426E-3</v>
      </c>
      <c r="E422" s="1">
        <f t="shared" si="41"/>
        <v>2.3214047062701847E-3</v>
      </c>
      <c r="F422" s="1">
        <f t="shared" si="42"/>
        <v>-4.8180957921882213E-2</v>
      </c>
      <c r="G422" s="1">
        <f t="shared" si="43"/>
        <v>-3.4078970477541846E-2</v>
      </c>
      <c r="H422" s="1">
        <v>4.0643892642577839E-3</v>
      </c>
      <c r="I422" s="1">
        <f t="shared" si="44"/>
        <v>4.7395484459573552E-6</v>
      </c>
      <c r="J422" s="1">
        <f t="shared" si="45"/>
        <v>-3.4148437405760255E-2</v>
      </c>
      <c r="AQ422" s="58"/>
      <c r="AR422" s="58"/>
      <c r="AS422" s="58"/>
      <c r="AT422" s="58"/>
      <c r="AU422" s="58"/>
      <c r="AV422" s="58"/>
      <c r="AW422" s="58"/>
      <c r="AX422" s="71"/>
      <c r="AY422" s="58"/>
      <c r="AZ422" s="58"/>
      <c r="BA422" s="58"/>
      <c r="BB422" s="58">
        <f t="shared" si="46"/>
        <v>1</v>
      </c>
      <c r="BC422" s="58">
        <f t="shared" si="47"/>
        <v>1.1600289987053426E-3</v>
      </c>
      <c r="BD422" s="58" t="e">
        <f t="shared" si="48"/>
        <v>#N/A</v>
      </c>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c r="CB422" s="58"/>
      <c r="CC422" s="58"/>
      <c r="CD422" s="58"/>
      <c r="CE422" s="58"/>
      <c r="CF422" s="58"/>
      <c r="CG422" s="58"/>
      <c r="CH422" s="58"/>
      <c r="CI422" s="58"/>
      <c r="CJ422" s="58"/>
      <c r="CK422" s="58"/>
      <c r="CL422" s="58"/>
      <c r="CM422" s="58"/>
      <c r="CN422" s="58"/>
      <c r="CO422" s="58"/>
      <c r="CP422" s="58"/>
      <c r="CQ422" s="58"/>
      <c r="CR422" s="58"/>
      <c r="CS422" s="58"/>
      <c r="CT422" s="58"/>
      <c r="CU422" s="58"/>
      <c r="CV422" s="58"/>
      <c r="CW422" s="58"/>
      <c r="CX422" s="58"/>
      <c r="CY422" s="58"/>
      <c r="CZ422" s="58"/>
      <c r="DA422" s="58"/>
      <c r="DB422" s="58"/>
      <c r="DC422" s="58"/>
      <c r="DD422" s="58"/>
      <c r="DE422" s="58"/>
      <c r="DF422" s="58"/>
      <c r="DG422" s="58"/>
      <c r="DH422" s="58"/>
      <c r="DI422" s="58"/>
      <c r="DJ422" s="58"/>
      <c r="DK422" s="58"/>
      <c r="DL422" s="58"/>
      <c r="DM422" s="58"/>
      <c r="DN422" s="58"/>
      <c r="DO422" s="58"/>
      <c r="DP422" s="58"/>
      <c r="DQ422" s="58"/>
      <c r="DR422" s="58"/>
      <c r="DS422" s="58"/>
      <c r="DT422" s="58"/>
      <c r="DU422" s="58"/>
      <c r="DV422" s="58"/>
      <c r="DW422" s="58"/>
      <c r="DX422" s="58"/>
      <c r="DY422" s="58"/>
      <c r="DZ422" s="58"/>
      <c r="EA422" s="58"/>
      <c r="EB422" s="58"/>
      <c r="EC422" s="58"/>
      <c r="ED422" s="58"/>
      <c r="EE422" s="58"/>
      <c r="EF422" s="58"/>
      <c r="EG422" s="58"/>
      <c r="EH422" s="58"/>
      <c r="EI422" s="58"/>
      <c r="EJ422" s="58"/>
      <c r="EK422" s="58"/>
      <c r="EL422" s="58"/>
      <c r="EM422" s="58"/>
      <c r="EN422" s="58"/>
    </row>
    <row r="423" spans="1:144" outlineLevel="1" x14ac:dyDescent="0.2">
      <c r="A423" s="16">
        <v>232</v>
      </c>
      <c r="B423" s="16">
        <v>0</v>
      </c>
      <c r="C423" s="1">
        <v>1.6801194815257655E-4</v>
      </c>
      <c r="D423" s="1">
        <f t="shared" si="40"/>
        <v>-1.6801194815257655E-4</v>
      </c>
      <c r="E423" s="1">
        <f t="shared" si="41"/>
        <v>3.3605212748209106E-4</v>
      </c>
      <c r="F423" s="1">
        <f t="shared" si="42"/>
        <v>-1.8331724618324677E-2</v>
      </c>
      <c r="G423" s="1">
        <f t="shared" si="43"/>
        <v>-1.2963031316429783E-2</v>
      </c>
      <c r="H423" s="1">
        <v>6.1042506004170527E-4</v>
      </c>
      <c r="I423" s="1">
        <f t="shared" si="44"/>
        <v>1.0263859068974142E-7</v>
      </c>
      <c r="J423" s="1">
        <f t="shared" si="45"/>
        <v>-1.2966989608287231E-2</v>
      </c>
      <c r="AQ423" s="58"/>
      <c r="AR423" s="58"/>
      <c r="AS423" s="58"/>
      <c r="AT423" s="58"/>
      <c r="AU423" s="58"/>
      <c r="AV423" s="58"/>
      <c r="AW423" s="58"/>
      <c r="AX423" s="71"/>
      <c r="AY423" s="58"/>
      <c r="AZ423" s="58"/>
      <c r="BA423" s="58"/>
      <c r="BB423" s="58">
        <f t="shared" si="46"/>
        <v>1</v>
      </c>
      <c r="BC423" s="58">
        <f t="shared" si="47"/>
        <v>1.6801194815257655E-4</v>
      </c>
      <c r="BD423" s="58" t="e">
        <f t="shared" si="48"/>
        <v>#N/A</v>
      </c>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c r="CB423" s="58"/>
      <c r="CC423" s="58"/>
      <c r="CD423" s="58"/>
      <c r="CE423" s="58"/>
      <c r="CF423" s="58"/>
      <c r="CG423" s="58"/>
      <c r="CH423" s="58"/>
      <c r="CI423" s="58"/>
      <c r="CJ423" s="58"/>
      <c r="CK423" s="58"/>
      <c r="CL423" s="58"/>
      <c r="CM423" s="58"/>
      <c r="CN423" s="58"/>
      <c r="CO423" s="58"/>
      <c r="CP423" s="58"/>
      <c r="CQ423" s="58"/>
      <c r="CR423" s="58"/>
      <c r="CS423" s="58"/>
      <c r="CT423" s="58"/>
      <c r="CU423" s="58"/>
      <c r="CV423" s="58"/>
      <c r="CW423" s="58"/>
      <c r="CX423" s="58"/>
      <c r="CY423" s="58"/>
      <c r="CZ423" s="58"/>
      <c r="DA423" s="58"/>
      <c r="DB423" s="58"/>
      <c r="DC423" s="58"/>
      <c r="DD423" s="58"/>
      <c r="DE423" s="58"/>
      <c r="DF423" s="58"/>
      <c r="DG423" s="58"/>
      <c r="DH423" s="58"/>
      <c r="DI423" s="58"/>
      <c r="DJ423" s="58"/>
      <c r="DK423" s="58"/>
      <c r="DL423" s="58"/>
      <c r="DM423" s="58"/>
      <c r="DN423" s="58"/>
      <c r="DO423" s="58"/>
      <c r="DP423" s="58"/>
      <c r="DQ423" s="58"/>
      <c r="DR423" s="58"/>
      <c r="DS423" s="58"/>
      <c r="DT423" s="58"/>
      <c r="DU423" s="58"/>
      <c r="DV423" s="58"/>
      <c r="DW423" s="58"/>
      <c r="DX423" s="58"/>
      <c r="DY423" s="58"/>
      <c r="DZ423" s="58"/>
      <c r="EA423" s="58"/>
      <c r="EB423" s="58"/>
      <c r="EC423" s="58"/>
      <c r="ED423" s="58"/>
      <c r="EE423" s="58"/>
      <c r="EF423" s="58"/>
      <c r="EG423" s="58"/>
      <c r="EH423" s="58"/>
      <c r="EI423" s="58"/>
      <c r="EJ423" s="58"/>
      <c r="EK423" s="58"/>
      <c r="EL423" s="58"/>
      <c r="EM423" s="58"/>
      <c r="EN423" s="58"/>
    </row>
    <row r="424" spans="1:144" outlineLevel="1" x14ac:dyDescent="0.2">
      <c r="A424" s="16">
        <v>233</v>
      </c>
      <c r="B424" s="16">
        <v>1</v>
      </c>
      <c r="C424" s="1">
        <v>0.99959126862461867</v>
      </c>
      <c r="D424" s="1">
        <f t="shared" si="40"/>
        <v>4.0873137538133264E-4</v>
      </c>
      <c r="E424" s="1">
        <f t="shared" si="41"/>
        <v>8.176298576359674E-4</v>
      </c>
      <c r="F424" s="1">
        <f t="shared" si="42"/>
        <v>2.8594227697840823E-2</v>
      </c>
      <c r="G424" s="1">
        <f t="shared" si="43"/>
        <v>2.022123895881963E-2</v>
      </c>
      <c r="H424" s="1">
        <v>2.5968135727431302E-3</v>
      </c>
      <c r="I424" s="1">
        <f t="shared" si="44"/>
        <v>1.0645977496211887E-6</v>
      </c>
      <c r="J424" s="1">
        <f t="shared" si="45"/>
        <v>2.0247545598894353E-2</v>
      </c>
      <c r="AQ424" s="58"/>
      <c r="AR424" s="58"/>
      <c r="AS424" s="58"/>
      <c r="AT424" s="58"/>
      <c r="AU424" s="58"/>
      <c r="AV424" s="58"/>
      <c r="AW424" s="58"/>
      <c r="AX424" s="71"/>
      <c r="AY424" s="58"/>
      <c r="AZ424" s="58"/>
      <c r="BA424" s="58"/>
      <c r="BB424" s="58">
        <f t="shared" si="46"/>
        <v>0</v>
      </c>
      <c r="BC424" s="58" t="e">
        <f t="shared" si="47"/>
        <v>#N/A</v>
      </c>
      <c r="BD424" s="58">
        <f t="shared" si="48"/>
        <v>0.99959126862461867</v>
      </c>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c r="CB424" s="58"/>
      <c r="CC424" s="58"/>
      <c r="CD424" s="58"/>
      <c r="CE424" s="58"/>
      <c r="CF424" s="58"/>
      <c r="CG424" s="58"/>
      <c r="CH424" s="58"/>
      <c r="CI424" s="58"/>
      <c r="CJ424" s="58"/>
      <c r="CK424" s="58"/>
      <c r="CL424" s="58"/>
      <c r="CM424" s="58"/>
      <c r="CN424" s="58"/>
      <c r="CO424" s="58"/>
      <c r="CP424" s="58"/>
      <c r="CQ424" s="58"/>
      <c r="CR424" s="58"/>
      <c r="CS424" s="58"/>
      <c r="CT424" s="58"/>
      <c r="CU424" s="58"/>
      <c r="CV424" s="58"/>
      <c r="CW424" s="58"/>
      <c r="CX424" s="58"/>
      <c r="CY424" s="58"/>
      <c r="CZ424" s="58"/>
      <c r="DA424" s="58"/>
      <c r="DB424" s="58"/>
      <c r="DC424" s="58"/>
      <c r="DD424" s="58"/>
      <c r="DE424" s="58"/>
      <c r="DF424" s="58"/>
      <c r="DG424" s="58"/>
      <c r="DH424" s="58"/>
      <c r="DI424" s="58"/>
      <c r="DJ424" s="58"/>
      <c r="DK424" s="58"/>
      <c r="DL424" s="58"/>
      <c r="DM424" s="58"/>
      <c r="DN424" s="58"/>
      <c r="DO424" s="58"/>
      <c r="DP424" s="58"/>
      <c r="DQ424" s="58"/>
      <c r="DR424" s="58"/>
      <c r="DS424" s="58"/>
      <c r="DT424" s="58"/>
      <c r="DU424" s="58"/>
      <c r="DV424" s="58"/>
      <c r="DW424" s="58"/>
      <c r="DX424" s="58"/>
      <c r="DY424" s="58"/>
      <c r="DZ424" s="58"/>
      <c r="EA424" s="58"/>
      <c r="EB424" s="58"/>
      <c r="EC424" s="58"/>
      <c r="ED424" s="58"/>
      <c r="EE424" s="58"/>
      <c r="EF424" s="58"/>
      <c r="EG424" s="58"/>
      <c r="EH424" s="58"/>
      <c r="EI424" s="58"/>
      <c r="EJ424" s="58"/>
      <c r="EK424" s="58"/>
      <c r="EL424" s="58"/>
      <c r="EM424" s="58"/>
      <c r="EN424" s="58"/>
    </row>
    <row r="425" spans="1:144" outlineLevel="1" x14ac:dyDescent="0.2">
      <c r="A425" s="16">
        <v>234</v>
      </c>
      <c r="B425" s="16">
        <v>0</v>
      </c>
      <c r="C425" s="1">
        <v>2.3726566141613802E-4</v>
      </c>
      <c r="D425" s="1">
        <f t="shared" si="40"/>
        <v>-2.3726566141613802E-4</v>
      </c>
      <c r="E425" s="1">
        <f t="shared" si="41"/>
        <v>4.745876267324415E-4</v>
      </c>
      <c r="F425" s="1">
        <f t="shared" si="42"/>
        <v>-2.1785032171939556E-2</v>
      </c>
      <c r="G425" s="1">
        <f t="shared" si="43"/>
        <v>-1.5405257861206483E-2</v>
      </c>
      <c r="H425" s="1">
        <v>7.8791219727200276E-4</v>
      </c>
      <c r="I425" s="1">
        <f t="shared" si="44"/>
        <v>1.8713632165299166E-7</v>
      </c>
      <c r="J425" s="1">
        <f t="shared" si="45"/>
        <v>-1.5411330445224939E-2</v>
      </c>
      <c r="AQ425" s="58"/>
      <c r="AR425" s="58"/>
      <c r="AS425" s="58"/>
      <c r="AT425" s="58"/>
      <c r="AU425" s="58"/>
      <c r="AV425" s="58"/>
      <c r="AW425" s="58"/>
      <c r="AX425" s="71"/>
      <c r="AY425" s="58"/>
      <c r="AZ425" s="58"/>
      <c r="BA425" s="58"/>
      <c r="BB425" s="58">
        <f t="shared" si="46"/>
        <v>1</v>
      </c>
      <c r="BC425" s="58">
        <f t="shared" si="47"/>
        <v>2.3726566141613802E-4</v>
      </c>
      <c r="BD425" s="58" t="e">
        <f t="shared" si="48"/>
        <v>#N/A</v>
      </c>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c r="CB425" s="58"/>
      <c r="CC425" s="58"/>
      <c r="CD425" s="58"/>
      <c r="CE425" s="58"/>
      <c r="CF425" s="58"/>
      <c r="CG425" s="58"/>
      <c r="CH425" s="58"/>
      <c r="CI425" s="58"/>
      <c r="CJ425" s="58"/>
      <c r="CK425" s="58"/>
      <c r="CL425" s="58"/>
      <c r="CM425" s="58"/>
      <c r="CN425" s="58"/>
      <c r="CO425" s="58"/>
      <c r="CP425" s="58"/>
      <c r="CQ425" s="58"/>
      <c r="CR425" s="58"/>
      <c r="CS425" s="58"/>
      <c r="CT425" s="58"/>
      <c r="CU425" s="58"/>
      <c r="CV425" s="58"/>
      <c r="CW425" s="58"/>
      <c r="CX425" s="58"/>
      <c r="CY425" s="58"/>
      <c r="CZ425" s="58"/>
      <c r="DA425" s="58"/>
      <c r="DB425" s="58"/>
      <c r="DC425" s="58"/>
      <c r="DD425" s="58"/>
      <c r="DE425" s="58"/>
      <c r="DF425" s="58"/>
      <c r="DG425" s="58"/>
      <c r="DH425" s="58"/>
      <c r="DI425" s="58"/>
      <c r="DJ425" s="58"/>
      <c r="DK425" s="58"/>
      <c r="DL425" s="58"/>
      <c r="DM425" s="58"/>
      <c r="DN425" s="58"/>
      <c r="DO425" s="58"/>
      <c r="DP425" s="58"/>
      <c r="DQ425" s="58"/>
      <c r="DR425" s="58"/>
      <c r="DS425" s="58"/>
      <c r="DT425" s="58"/>
      <c r="DU425" s="58"/>
      <c r="DV425" s="58"/>
      <c r="DW425" s="58"/>
      <c r="DX425" s="58"/>
      <c r="DY425" s="58"/>
      <c r="DZ425" s="58"/>
      <c r="EA425" s="58"/>
      <c r="EB425" s="58"/>
      <c r="EC425" s="58"/>
      <c r="ED425" s="58"/>
      <c r="EE425" s="58"/>
      <c r="EF425" s="58"/>
      <c r="EG425" s="58"/>
      <c r="EH425" s="58"/>
      <c r="EI425" s="58"/>
      <c r="EJ425" s="58"/>
      <c r="EK425" s="58"/>
      <c r="EL425" s="58"/>
      <c r="EM425" s="58"/>
      <c r="EN425" s="58"/>
    </row>
    <row r="426" spans="1:144" outlineLevel="1" x14ac:dyDescent="0.2">
      <c r="A426" s="16">
        <v>235</v>
      </c>
      <c r="B426" s="16">
        <v>0</v>
      </c>
      <c r="C426" s="1">
        <v>6.623028072135893E-4</v>
      </c>
      <c r="D426" s="1">
        <f t="shared" si="40"/>
        <v>-6.623028072135893E-4</v>
      </c>
      <c r="E426" s="1">
        <f t="shared" si="41"/>
        <v>1.3250444532090127E-3</v>
      </c>
      <c r="F426" s="1">
        <f t="shared" si="42"/>
        <v>-3.6401160053067164E-2</v>
      </c>
      <c r="G426" s="1">
        <f t="shared" si="43"/>
        <v>-2.5743770953968452E-2</v>
      </c>
      <c r="H426" s="1">
        <v>1.9253255207541567E-3</v>
      </c>
      <c r="I426" s="1">
        <f t="shared" si="44"/>
        <v>1.2784550334359809E-6</v>
      </c>
      <c r="J426" s="1">
        <f t="shared" si="45"/>
        <v>-2.5768589366975944E-2</v>
      </c>
      <c r="AQ426" s="58"/>
      <c r="AR426" s="58"/>
      <c r="AS426" s="58"/>
      <c r="AT426" s="58"/>
      <c r="AU426" s="58"/>
      <c r="AV426" s="58"/>
      <c r="AW426" s="58"/>
      <c r="AX426" s="71"/>
      <c r="AY426" s="58"/>
      <c r="AZ426" s="58"/>
      <c r="BA426" s="58"/>
      <c r="BB426" s="58">
        <f t="shared" si="46"/>
        <v>1</v>
      </c>
      <c r="BC426" s="58">
        <f t="shared" si="47"/>
        <v>6.623028072135893E-4</v>
      </c>
      <c r="BD426" s="58" t="e">
        <f t="shared" si="48"/>
        <v>#N/A</v>
      </c>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c r="CB426" s="58"/>
      <c r="CC426" s="58"/>
      <c r="CD426" s="58"/>
      <c r="CE426" s="58"/>
      <c r="CF426" s="58"/>
      <c r="CG426" s="58"/>
      <c r="CH426" s="58"/>
      <c r="CI426" s="58"/>
      <c r="CJ426" s="58"/>
      <c r="CK426" s="58"/>
      <c r="CL426" s="58"/>
      <c r="CM426" s="58"/>
      <c r="CN426" s="58"/>
      <c r="CO426" s="58"/>
      <c r="CP426" s="58"/>
      <c r="CQ426" s="58"/>
      <c r="CR426" s="58"/>
      <c r="CS426" s="58"/>
      <c r="CT426" s="58"/>
      <c r="CU426" s="58"/>
      <c r="CV426" s="58"/>
      <c r="CW426" s="58"/>
      <c r="CX426" s="58"/>
      <c r="CY426" s="58"/>
      <c r="CZ426" s="58"/>
      <c r="DA426" s="58"/>
      <c r="DB426" s="58"/>
      <c r="DC426" s="58"/>
      <c r="DD426" s="58"/>
      <c r="DE426" s="58"/>
      <c r="DF426" s="58"/>
      <c r="DG426" s="58"/>
      <c r="DH426" s="58"/>
      <c r="DI426" s="58"/>
      <c r="DJ426" s="58"/>
      <c r="DK426" s="58"/>
      <c r="DL426" s="58"/>
      <c r="DM426" s="58"/>
      <c r="DN426" s="58"/>
      <c r="DO426" s="58"/>
      <c r="DP426" s="58"/>
      <c r="DQ426" s="58"/>
      <c r="DR426" s="58"/>
      <c r="DS426" s="58"/>
      <c r="DT426" s="58"/>
      <c r="DU426" s="58"/>
      <c r="DV426" s="58"/>
      <c r="DW426" s="58"/>
      <c r="DX426" s="58"/>
      <c r="DY426" s="58"/>
      <c r="DZ426" s="58"/>
      <c r="EA426" s="58"/>
      <c r="EB426" s="58"/>
      <c r="EC426" s="58"/>
      <c r="ED426" s="58"/>
      <c r="EE426" s="58"/>
      <c r="EF426" s="58"/>
      <c r="EG426" s="58"/>
      <c r="EH426" s="58"/>
      <c r="EI426" s="58"/>
      <c r="EJ426" s="58"/>
      <c r="EK426" s="58"/>
      <c r="EL426" s="58"/>
      <c r="EM426" s="58"/>
      <c r="EN426" s="58"/>
    </row>
    <row r="427" spans="1:144" outlineLevel="1" x14ac:dyDescent="0.2">
      <c r="A427" s="16">
        <v>236</v>
      </c>
      <c r="B427" s="16">
        <v>0</v>
      </c>
      <c r="C427" s="1">
        <v>5.6347619175900017E-3</v>
      </c>
      <c r="D427" s="1">
        <f t="shared" si="40"/>
        <v>-5.6347619175900017E-3</v>
      </c>
      <c r="E427" s="1">
        <f t="shared" si="41"/>
        <v>1.1301394154542298E-2</v>
      </c>
      <c r="F427" s="1">
        <f t="shared" si="42"/>
        <v>-0.10630801547645548</v>
      </c>
      <c r="G427" s="1">
        <f t="shared" si="43"/>
        <v>-7.5277436061622002E-2</v>
      </c>
      <c r="H427" s="1">
        <v>8.6385513234399497E-3</v>
      </c>
      <c r="I427" s="1">
        <f t="shared" si="44"/>
        <v>4.9378572289880504E-5</v>
      </c>
      <c r="J427" s="1">
        <f t="shared" si="45"/>
        <v>-7.5604701919268685E-2</v>
      </c>
      <c r="AQ427" s="58"/>
      <c r="AR427" s="58"/>
      <c r="AS427" s="58"/>
      <c r="AT427" s="58"/>
      <c r="AU427" s="58"/>
      <c r="AV427" s="58"/>
      <c r="AW427" s="58"/>
      <c r="AX427" s="71"/>
      <c r="AY427" s="58"/>
      <c r="AZ427" s="58"/>
      <c r="BA427" s="58"/>
      <c r="BB427" s="58">
        <f t="shared" si="46"/>
        <v>1</v>
      </c>
      <c r="BC427" s="58">
        <f t="shared" si="47"/>
        <v>5.6347619175900017E-3</v>
      </c>
      <c r="BD427" s="58" t="e">
        <f t="shared" si="48"/>
        <v>#N/A</v>
      </c>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c r="CB427" s="58"/>
      <c r="CC427" s="58"/>
      <c r="CD427" s="58"/>
      <c r="CE427" s="58"/>
      <c r="CF427" s="58"/>
      <c r="CG427" s="58"/>
      <c r="CH427" s="58"/>
      <c r="CI427" s="58"/>
      <c r="CJ427" s="58"/>
      <c r="CK427" s="58"/>
      <c r="CL427" s="58"/>
      <c r="CM427" s="58"/>
      <c r="CN427" s="58"/>
      <c r="CO427" s="58"/>
      <c r="CP427" s="58"/>
      <c r="CQ427" s="58"/>
      <c r="CR427" s="58"/>
      <c r="CS427" s="58"/>
      <c r="CT427" s="58"/>
      <c r="CU427" s="58"/>
      <c r="CV427" s="58"/>
      <c r="CW427" s="58"/>
      <c r="CX427" s="58"/>
      <c r="CY427" s="58"/>
      <c r="CZ427" s="58"/>
      <c r="DA427" s="58"/>
      <c r="DB427" s="58"/>
      <c r="DC427" s="58"/>
      <c r="DD427" s="58"/>
      <c r="DE427" s="58"/>
      <c r="DF427" s="58"/>
      <c r="DG427" s="58"/>
      <c r="DH427" s="58"/>
      <c r="DI427" s="58"/>
      <c r="DJ427" s="58"/>
      <c r="DK427" s="58"/>
      <c r="DL427" s="58"/>
      <c r="DM427" s="58"/>
      <c r="DN427" s="58"/>
      <c r="DO427" s="58"/>
      <c r="DP427" s="58"/>
      <c r="DQ427" s="58"/>
      <c r="DR427" s="58"/>
      <c r="DS427" s="58"/>
      <c r="DT427" s="58"/>
      <c r="DU427" s="58"/>
      <c r="DV427" s="58"/>
      <c r="DW427" s="58"/>
      <c r="DX427" s="58"/>
      <c r="DY427" s="58"/>
      <c r="DZ427" s="58"/>
      <c r="EA427" s="58"/>
      <c r="EB427" s="58"/>
      <c r="EC427" s="58"/>
      <c r="ED427" s="58"/>
      <c r="EE427" s="58"/>
      <c r="EF427" s="58"/>
      <c r="EG427" s="58"/>
      <c r="EH427" s="58"/>
      <c r="EI427" s="58"/>
      <c r="EJ427" s="58"/>
      <c r="EK427" s="58"/>
      <c r="EL427" s="58"/>
      <c r="EM427" s="58"/>
      <c r="EN427" s="58"/>
    </row>
    <row r="428" spans="1:144" outlineLevel="1" x14ac:dyDescent="0.2">
      <c r="A428" s="16">
        <v>237</v>
      </c>
      <c r="B428" s="16">
        <v>0</v>
      </c>
      <c r="C428" s="1">
        <v>2.6463732582927363E-7</v>
      </c>
      <c r="D428" s="1">
        <f t="shared" si="40"/>
        <v>-2.6463732582927363E-7</v>
      </c>
      <c r="E428" s="1">
        <f t="shared" si="41"/>
        <v>5.2927472151679974E-7</v>
      </c>
      <c r="F428" s="1">
        <f t="shared" si="42"/>
        <v>-7.2751269508978308E-4</v>
      </c>
      <c r="G428" s="1">
        <f t="shared" si="43"/>
        <v>-5.1442919421646979E-4</v>
      </c>
      <c r="H428" s="1">
        <v>3.2008686546755187E-6</v>
      </c>
      <c r="I428" s="1">
        <f t="shared" si="44"/>
        <v>8.4707225663732766E-13</v>
      </c>
      <c r="J428" s="1">
        <f t="shared" si="45"/>
        <v>-5.144300175285877E-4</v>
      </c>
      <c r="AQ428" s="58"/>
      <c r="AR428" s="58"/>
      <c r="AS428" s="58"/>
      <c r="AT428" s="58"/>
      <c r="AU428" s="58"/>
      <c r="AV428" s="58"/>
      <c r="AW428" s="58"/>
      <c r="AX428" s="71"/>
      <c r="AY428" s="58"/>
      <c r="AZ428" s="58"/>
      <c r="BA428" s="58"/>
      <c r="BB428" s="58">
        <f t="shared" si="46"/>
        <v>1</v>
      </c>
      <c r="BC428" s="58">
        <f t="shared" si="47"/>
        <v>2.6463732582927363E-7</v>
      </c>
      <c r="BD428" s="58" t="e">
        <f t="shared" si="48"/>
        <v>#N/A</v>
      </c>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c r="CB428" s="58"/>
      <c r="CC428" s="58"/>
      <c r="CD428" s="58"/>
      <c r="CE428" s="58"/>
      <c r="CF428" s="58"/>
      <c r="CG428" s="58"/>
      <c r="CH428" s="58"/>
      <c r="CI428" s="58"/>
      <c r="CJ428" s="58"/>
      <c r="CK428" s="58"/>
      <c r="CL428" s="58"/>
      <c r="CM428" s="58"/>
      <c r="CN428" s="58"/>
      <c r="CO428" s="58"/>
      <c r="CP428" s="58"/>
      <c r="CQ428" s="58"/>
      <c r="CR428" s="58"/>
      <c r="CS428" s="58"/>
      <c r="CT428" s="58"/>
      <c r="CU428" s="58"/>
      <c r="CV428" s="58"/>
      <c r="CW428" s="58"/>
      <c r="CX428" s="58"/>
      <c r="CY428" s="58"/>
      <c r="CZ428" s="58"/>
      <c r="DA428" s="58"/>
      <c r="DB428" s="58"/>
      <c r="DC428" s="58"/>
      <c r="DD428" s="58"/>
      <c r="DE428" s="58"/>
      <c r="DF428" s="58"/>
      <c r="DG428" s="58"/>
      <c r="DH428" s="58"/>
      <c r="DI428" s="58"/>
      <c r="DJ428" s="58"/>
      <c r="DK428" s="58"/>
      <c r="DL428" s="58"/>
      <c r="DM428" s="58"/>
      <c r="DN428" s="58"/>
      <c r="DO428" s="58"/>
      <c r="DP428" s="58"/>
      <c r="DQ428" s="58"/>
      <c r="DR428" s="58"/>
      <c r="DS428" s="58"/>
      <c r="DT428" s="58"/>
      <c r="DU428" s="58"/>
      <c r="DV428" s="58"/>
      <c r="DW428" s="58"/>
      <c r="DX428" s="58"/>
      <c r="DY428" s="58"/>
      <c r="DZ428" s="58"/>
      <c r="EA428" s="58"/>
      <c r="EB428" s="58"/>
      <c r="EC428" s="58"/>
      <c r="ED428" s="58"/>
      <c r="EE428" s="58"/>
      <c r="EF428" s="58"/>
      <c r="EG428" s="58"/>
      <c r="EH428" s="58"/>
      <c r="EI428" s="58"/>
      <c r="EJ428" s="58"/>
      <c r="EK428" s="58"/>
      <c r="EL428" s="58"/>
      <c r="EM428" s="58"/>
      <c r="EN428" s="58"/>
    </row>
    <row r="429" spans="1:144" outlineLevel="1" x14ac:dyDescent="0.2">
      <c r="A429" s="16">
        <v>238</v>
      </c>
      <c r="B429" s="16">
        <v>0</v>
      </c>
      <c r="C429" s="1">
        <v>0.13047703105590783</v>
      </c>
      <c r="D429" s="1">
        <f t="shared" si="40"/>
        <v>-0.13047703105590783</v>
      </c>
      <c r="E429" s="1">
        <f t="shared" si="41"/>
        <v>0.27962105853955355</v>
      </c>
      <c r="F429" s="1">
        <f t="shared" si="42"/>
        <v>-0.52879207495910296</v>
      </c>
      <c r="G429" s="1">
        <f t="shared" si="43"/>
        <v>-0.3873704638795108</v>
      </c>
      <c r="H429" s="1">
        <v>0.12952531383188493</v>
      </c>
      <c r="I429" s="1">
        <f t="shared" si="44"/>
        <v>2.2328086935934646E-2</v>
      </c>
      <c r="J429" s="1">
        <f t="shared" si="45"/>
        <v>-0.4151914777812305</v>
      </c>
      <c r="AQ429" s="58"/>
      <c r="AR429" s="58"/>
      <c r="AS429" s="58"/>
      <c r="AT429" s="58"/>
      <c r="AU429" s="58"/>
      <c r="AV429" s="58"/>
      <c r="AW429" s="58"/>
      <c r="AX429" s="71"/>
      <c r="AY429" s="58"/>
      <c r="AZ429" s="58"/>
      <c r="BA429" s="58"/>
      <c r="BB429" s="58">
        <f t="shared" si="46"/>
        <v>1</v>
      </c>
      <c r="BC429" s="58">
        <f t="shared" si="47"/>
        <v>0.13047703105590783</v>
      </c>
      <c r="BD429" s="58" t="e">
        <f t="shared" si="48"/>
        <v>#N/A</v>
      </c>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c r="CB429" s="58"/>
      <c r="CC429" s="58"/>
      <c r="CD429" s="58"/>
      <c r="CE429" s="58"/>
      <c r="CF429" s="58"/>
      <c r="CG429" s="58"/>
      <c r="CH429" s="58"/>
      <c r="CI429" s="58"/>
      <c r="CJ429" s="58"/>
      <c r="CK429" s="58"/>
      <c r="CL429" s="58"/>
      <c r="CM429" s="58"/>
      <c r="CN429" s="58"/>
      <c r="CO429" s="58"/>
      <c r="CP429" s="58"/>
      <c r="CQ429" s="58"/>
      <c r="CR429" s="58"/>
      <c r="CS429" s="58"/>
      <c r="CT429" s="58"/>
      <c r="CU429" s="58"/>
      <c r="CV429" s="58"/>
      <c r="CW429" s="58"/>
      <c r="CX429" s="58"/>
      <c r="CY429" s="58"/>
      <c r="CZ429" s="58"/>
      <c r="DA429" s="58"/>
      <c r="DB429" s="58"/>
      <c r="DC429" s="58"/>
      <c r="DD429" s="58"/>
      <c r="DE429" s="58"/>
      <c r="DF429" s="58"/>
      <c r="DG429" s="58"/>
      <c r="DH429" s="58"/>
      <c r="DI429" s="58"/>
      <c r="DJ429" s="58"/>
      <c r="DK429" s="58"/>
      <c r="DL429" s="58"/>
      <c r="DM429" s="58"/>
      <c r="DN429" s="58"/>
      <c r="DO429" s="58"/>
      <c r="DP429" s="58"/>
      <c r="DQ429" s="58"/>
      <c r="DR429" s="58"/>
      <c r="DS429" s="58"/>
      <c r="DT429" s="58"/>
      <c r="DU429" s="58"/>
      <c r="DV429" s="58"/>
      <c r="DW429" s="58"/>
      <c r="DX429" s="58"/>
      <c r="DY429" s="58"/>
      <c r="DZ429" s="58"/>
      <c r="EA429" s="58"/>
      <c r="EB429" s="58"/>
      <c r="EC429" s="58"/>
      <c r="ED429" s="58"/>
      <c r="EE429" s="58"/>
      <c r="EF429" s="58"/>
      <c r="EG429" s="58"/>
      <c r="EH429" s="58"/>
      <c r="EI429" s="58"/>
      <c r="EJ429" s="58"/>
      <c r="EK429" s="58"/>
      <c r="EL429" s="58"/>
      <c r="EM429" s="58"/>
      <c r="EN429" s="58"/>
    </row>
    <row r="430" spans="1:144" outlineLevel="1" x14ac:dyDescent="0.2">
      <c r="A430" s="16">
        <v>239</v>
      </c>
      <c r="B430" s="16">
        <v>0</v>
      </c>
      <c r="C430" s="1">
        <v>2.5000362772813136E-6</v>
      </c>
      <c r="D430" s="1">
        <f t="shared" si="40"/>
        <v>-2.5000362772813136E-6</v>
      </c>
      <c r="E430" s="1">
        <f t="shared" si="41"/>
        <v>5.0000788046825844E-6</v>
      </c>
      <c r="F430" s="1">
        <f t="shared" si="42"/>
        <v>-2.2360855986930787E-3</v>
      </c>
      <c r="G430" s="1">
        <f t="shared" si="43"/>
        <v>-1.5811522783964634E-3</v>
      </c>
      <c r="H430" s="1">
        <v>1.7862702168961196E-5</v>
      </c>
      <c r="I430" s="1">
        <f t="shared" si="44"/>
        <v>4.465831279622319E-11</v>
      </c>
      <c r="J430" s="1">
        <f t="shared" si="45"/>
        <v>-1.5811664004117731E-3</v>
      </c>
      <c r="AQ430" s="58"/>
      <c r="AR430" s="58"/>
      <c r="AS430" s="58"/>
      <c r="AT430" s="58"/>
      <c r="AU430" s="58"/>
      <c r="AV430" s="58"/>
      <c r="AW430" s="58"/>
      <c r="AX430" s="71"/>
      <c r="AY430" s="58"/>
      <c r="AZ430" s="58"/>
      <c r="BA430" s="58"/>
      <c r="BB430" s="58">
        <f t="shared" si="46"/>
        <v>1</v>
      </c>
      <c r="BC430" s="58">
        <f t="shared" si="47"/>
        <v>2.5000362772813136E-6</v>
      </c>
      <c r="BD430" s="58" t="e">
        <f t="shared" si="48"/>
        <v>#N/A</v>
      </c>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c r="CB430" s="58"/>
      <c r="CC430" s="58"/>
      <c r="CD430" s="58"/>
      <c r="CE430" s="58"/>
      <c r="CF430" s="58"/>
      <c r="CG430" s="58"/>
      <c r="CH430" s="58"/>
      <c r="CI430" s="58"/>
      <c r="CJ430" s="58"/>
      <c r="CK430" s="58"/>
      <c r="CL430" s="58"/>
      <c r="CM430" s="58"/>
      <c r="CN430" s="58"/>
      <c r="CO430" s="58"/>
      <c r="CP430" s="58"/>
      <c r="CQ430" s="58"/>
      <c r="CR430" s="58"/>
      <c r="CS430" s="58"/>
      <c r="CT430" s="58"/>
      <c r="CU430" s="58"/>
      <c r="CV430" s="58"/>
      <c r="CW430" s="58"/>
      <c r="CX430" s="58"/>
      <c r="CY430" s="58"/>
      <c r="CZ430" s="58"/>
      <c r="DA430" s="58"/>
      <c r="DB430" s="58"/>
      <c r="DC430" s="58"/>
      <c r="DD430" s="58"/>
      <c r="DE430" s="58"/>
      <c r="DF430" s="58"/>
      <c r="DG430" s="58"/>
      <c r="DH430" s="58"/>
      <c r="DI430" s="58"/>
      <c r="DJ430" s="58"/>
      <c r="DK430" s="58"/>
      <c r="DL430" s="58"/>
      <c r="DM430" s="58"/>
      <c r="DN430" s="58"/>
      <c r="DO430" s="58"/>
      <c r="DP430" s="58"/>
      <c r="DQ430" s="58"/>
      <c r="DR430" s="58"/>
      <c r="DS430" s="58"/>
      <c r="DT430" s="58"/>
      <c r="DU430" s="58"/>
      <c r="DV430" s="58"/>
      <c r="DW430" s="58"/>
      <c r="DX430" s="58"/>
      <c r="DY430" s="58"/>
      <c r="DZ430" s="58"/>
      <c r="EA430" s="58"/>
      <c r="EB430" s="58"/>
      <c r="EC430" s="58"/>
      <c r="ED430" s="58"/>
      <c r="EE430" s="58"/>
      <c r="EF430" s="58"/>
      <c r="EG430" s="58"/>
      <c r="EH430" s="58"/>
      <c r="EI430" s="58"/>
      <c r="EJ430" s="58"/>
      <c r="EK430" s="58"/>
      <c r="EL430" s="58"/>
      <c r="EM430" s="58"/>
      <c r="EN430" s="58"/>
    </row>
    <row r="431" spans="1:144" outlineLevel="1" x14ac:dyDescent="0.2">
      <c r="A431" s="16">
        <v>240</v>
      </c>
      <c r="B431" s="16">
        <v>0</v>
      </c>
      <c r="C431" s="1">
        <v>5.3706783483700525E-7</v>
      </c>
      <c r="D431" s="1">
        <f t="shared" si="40"/>
        <v>-5.3706783483700525E-7</v>
      </c>
      <c r="E431" s="1">
        <f t="shared" si="41"/>
        <v>1.0741359581728326E-6</v>
      </c>
      <c r="F431" s="1">
        <f t="shared" si="42"/>
        <v>-1.0364053059362601E-3</v>
      </c>
      <c r="G431" s="1">
        <f t="shared" si="43"/>
        <v>-7.3284931826332448E-4</v>
      </c>
      <c r="H431" s="1">
        <v>4.9228363259384118E-6</v>
      </c>
      <c r="I431" s="1">
        <f t="shared" si="44"/>
        <v>2.6439114823250137E-12</v>
      </c>
      <c r="J431" s="1">
        <f t="shared" si="45"/>
        <v>-7.3285112211860719E-4</v>
      </c>
      <c r="AQ431" s="58"/>
      <c r="AR431" s="58"/>
      <c r="AS431" s="58"/>
      <c r="AT431" s="58"/>
      <c r="AU431" s="58"/>
      <c r="AV431" s="58"/>
      <c r="AW431" s="58"/>
      <c r="AX431" s="71"/>
      <c r="AY431" s="58"/>
      <c r="AZ431" s="58"/>
      <c r="BA431" s="58"/>
      <c r="BB431" s="58">
        <f t="shared" si="46"/>
        <v>1</v>
      </c>
      <c r="BC431" s="58">
        <f t="shared" si="47"/>
        <v>5.3706783483700525E-7</v>
      </c>
      <c r="BD431" s="58" t="e">
        <f t="shared" si="48"/>
        <v>#N/A</v>
      </c>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c r="CB431" s="58"/>
      <c r="CC431" s="58"/>
      <c r="CD431" s="58"/>
      <c r="CE431" s="58"/>
      <c r="CF431" s="58"/>
      <c r="CG431" s="58"/>
      <c r="CH431" s="58"/>
      <c r="CI431" s="58"/>
      <c r="CJ431" s="58"/>
      <c r="CK431" s="58"/>
      <c r="CL431" s="58"/>
      <c r="CM431" s="58"/>
      <c r="CN431" s="58"/>
      <c r="CO431" s="58"/>
      <c r="CP431" s="58"/>
      <c r="CQ431" s="58"/>
      <c r="CR431" s="58"/>
      <c r="CS431" s="58"/>
      <c r="CT431" s="58"/>
      <c r="CU431" s="58"/>
      <c r="CV431" s="58"/>
      <c r="CW431" s="58"/>
      <c r="CX431" s="58"/>
      <c r="CY431" s="58"/>
      <c r="CZ431" s="58"/>
      <c r="DA431" s="58"/>
      <c r="DB431" s="58"/>
      <c r="DC431" s="58"/>
      <c r="DD431" s="58"/>
      <c r="DE431" s="58"/>
      <c r="DF431" s="58"/>
      <c r="DG431" s="58"/>
      <c r="DH431" s="58"/>
      <c r="DI431" s="58"/>
      <c r="DJ431" s="58"/>
      <c r="DK431" s="58"/>
      <c r="DL431" s="58"/>
      <c r="DM431" s="58"/>
      <c r="DN431" s="58"/>
      <c r="DO431" s="58"/>
      <c r="DP431" s="58"/>
      <c r="DQ431" s="58"/>
      <c r="DR431" s="58"/>
      <c r="DS431" s="58"/>
      <c r="DT431" s="58"/>
      <c r="DU431" s="58"/>
      <c r="DV431" s="58"/>
      <c r="DW431" s="58"/>
      <c r="DX431" s="58"/>
      <c r="DY431" s="58"/>
      <c r="DZ431" s="58"/>
      <c r="EA431" s="58"/>
      <c r="EB431" s="58"/>
      <c r="EC431" s="58"/>
      <c r="ED431" s="58"/>
      <c r="EE431" s="58"/>
      <c r="EF431" s="58"/>
      <c r="EG431" s="58"/>
      <c r="EH431" s="58"/>
      <c r="EI431" s="58"/>
      <c r="EJ431" s="58"/>
      <c r="EK431" s="58"/>
      <c r="EL431" s="58"/>
      <c r="EM431" s="58"/>
      <c r="EN431" s="58"/>
    </row>
    <row r="432" spans="1:144" outlineLevel="1" x14ac:dyDescent="0.2">
      <c r="A432" s="16">
        <v>241</v>
      </c>
      <c r="B432" s="16">
        <v>0</v>
      </c>
      <c r="C432" s="1">
        <v>6.5454531845075183E-5</v>
      </c>
      <c r="D432" s="1">
        <f t="shared" si="40"/>
        <v>-6.5454531845075183E-5</v>
      </c>
      <c r="E432" s="1">
        <f t="shared" si="41"/>
        <v>1.3091334817289562E-4</v>
      </c>
      <c r="F432" s="1">
        <f t="shared" si="42"/>
        <v>-1.1441737113432366E-2</v>
      </c>
      <c r="G432" s="1">
        <f t="shared" si="43"/>
        <v>-8.0906622980605955E-3</v>
      </c>
      <c r="H432" s="1">
        <v>3.2990176118021316E-4</v>
      </c>
      <c r="I432" s="1">
        <f t="shared" si="44"/>
        <v>2.1602105394760583E-8</v>
      </c>
      <c r="J432" s="1">
        <f t="shared" si="45"/>
        <v>-8.0919971902277572E-3</v>
      </c>
      <c r="AQ432" s="58"/>
      <c r="AR432" s="58"/>
      <c r="AS432" s="58"/>
      <c r="AT432" s="58"/>
      <c r="AU432" s="58"/>
      <c r="AV432" s="58"/>
      <c r="AW432" s="58"/>
      <c r="AX432" s="71"/>
      <c r="AY432" s="58"/>
      <c r="AZ432" s="58"/>
      <c r="BA432" s="58"/>
      <c r="BB432" s="58">
        <f t="shared" si="46"/>
        <v>1</v>
      </c>
      <c r="BC432" s="58">
        <f t="shared" si="47"/>
        <v>6.5454531845075183E-5</v>
      </c>
      <c r="BD432" s="58" t="e">
        <f t="shared" si="48"/>
        <v>#N/A</v>
      </c>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c r="CB432" s="58"/>
      <c r="CC432" s="58"/>
      <c r="CD432" s="58"/>
      <c r="CE432" s="58"/>
      <c r="CF432" s="58"/>
      <c r="CG432" s="58"/>
      <c r="CH432" s="58"/>
      <c r="CI432" s="58"/>
      <c r="CJ432" s="58"/>
      <c r="CK432" s="58"/>
      <c r="CL432" s="58"/>
      <c r="CM432" s="58"/>
      <c r="CN432" s="58"/>
      <c r="CO432" s="58"/>
      <c r="CP432" s="58"/>
      <c r="CQ432" s="58"/>
      <c r="CR432" s="58"/>
      <c r="CS432" s="58"/>
      <c r="CT432" s="58"/>
      <c r="CU432" s="58"/>
      <c r="CV432" s="58"/>
      <c r="CW432" s="58"/>
      <c r="CX432" s="58"/>
      <c r="CY432" s="58"/>
      <c r="CZ432" s="58"/>
      <c r="DA432" s="58"/>
      <c r="DB432" s="58"/>
      <c r="DC432" s="58"/>
      <c r="DD432" s="58"/>
      <c r="DE432" s="58"/>
      <c r="DF432" s="58"/>
      <c r="DG432" s="58"/>
      <c r="DH432" s="58"/>
      <c r="DI432" s="58"/>
      <c r="DJ432" s="58"/>
      <c r="DK432" s="58"/>
      <c r="DL432" s="58"/>
      <c r="DM432" s="58"/>
      <c r="DN432" s="58"/>
      <c r="DO432" s="58"/>
      <c r="DP432" s="58"/>
      <c r="DQ432" s="58"/>
      <c r="DR432" s="58"/>
      <c r="DS432" s="58"/>
      <c r="DT432" s="58"/>
      <c r="DU432" s="58"/>
      <c r="DV432" s="58"/>
      <c r="DW432" s="58"/>
      <c r="DX432" s="58"/>
      <c r="DY432" s="58"/>
      <c r="DZ432" s="58"/>
      <c r="EA432" s="58"/>
      <c r="EB432" s="58"/>
      <c r="EC432" s="58"/>
      <c r="ED432" s="58"/>
      <c r="EE432" s="58"/>
      <c r="EF432" s="58"/>
      <c r="EG432" s="58"/>
      <c r="EH432" s="58"/>
      <c r="EI432" s="58"/>
      <c r="EJ432" s="58"/>
      <c r="EK432" s="58"/>
      <c r="EL432" s="58"/>
      <c r="EM432" s="58"/>
      <c r="EN432" s="58"/>
    </row>
    <row r="433" spans="1:144" outlineLevel="1" x14ac:dyDescent="0.2">
      <c r="A433" s="16">
        <v>242</v>
      </c>
      <c r="B433" s="16">
        <v>0</v>
      </c>
      <c r="C433" s="1">
        <v>1.5315863727819883E-5</v>
      </c>
      <c r="D433" s="1">
        <f t="shared" si="40"/>
        <v>-1.5315863727819883E-5</v>
      </c>
      <c r="E433" s="1">
        <f t="shared" si="41"/>
        <v>3.0631962033894217E-5</v>
      </c>
      <c r="F433" s="1">
        <f t="shared" si="42"/>
        <v>-5.5346148948137502E-3</v>
      </c>
      <c r="G433" s="1">
        <f t="shared" si="43"/>
        <v>-3.9135787084322703E-3</v>
      </c>
      <c r="H433" s="1">
        <v>1.0415335001197851E-4</v>
      </c>
      <c r="I433" s="1">
        <f t="shared" si="44"/>
        <v>1.595389112917357E-9</v>
      </c>
      <c r="J433" s="1">
        <f t="shared" si="45"/>
        <v>-3.9137825305204828E-3</v>
      </c>
      <c r="AQ433" s="58"/>
      <c r="AR433" s="58"/>
      <c r="AS433" s="58"/>
      <c r="AT433" s="58"/>
      <c r="AU433" s="58"/>
      <c r="AV433" s="58"/>
      <c r="AW433" s="58"/>
      <c r="AX433" s="71"/>
      <c r="AY433" s="58"/>
      <c r="AZ433" s="58"/>
      <c r="BA433" s="58"/>
      <c r="BB433" s="58">
        <f t="shared" si="46"/>
        <v>1</v>
      </c>
      <c r="BC433" s="58">
        <f t="shared" si="47"/>
        <v>1.5315863727819883E-5</v>
      </c>
      <c r="BD433" s="58" t="e">
        <f t="shared" si="48"/>
        <v>#N/A</v>
      </c>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c r="CB433" s="58"/>
      <c r="CC433" s="58"/>
      <c r="CD433" s="58"/>
      <c r="CE433" s="58"/>
      <c r="CF433" s="58"/>
      <c r="CG433" s="58"/>
      <c r="CH433" s="58"/>
      <c r="CI433" s="58"/>
      <c r="CJ433" s="58"/>
      <c r="CK433" s="58"/>
      <c r="CL433" s="58"/>
      <c r="CM433" s="58"/>
      <c r="CN433" s="58"/>
      <c r="CO433" s="58"/>
      <c r="CP433" s="58"/>
      <c r="CQ433" s="58"/>
      <c r="CR433" s="58"/>
      <c r="CS433" s="58"/>
      <c r="CT433" s="58"/>
      <c r="CU433" s="58"/>
      <c r="CV433" s="58"/>
      <c r="CW433" s="58"/>
      <c r="CX433" s="58"/>
      <c r="CY433" s="58"/>
      <c r="CZ433" s="58"/>
      <c r="DA433" s="58"/>
      <c r="DB433" s="58"/>
      <c r="DC433" s="58"/>
      <c r="DD433" s="58"/>
      <c r="DE433" s="58"/>
      <c r="DF433" s="58"/>
      <c r="DG433" s="58"/>
      <c r="DH433" s="58"/>
      <c r="DI433" s="58"/>
      <c r="DJ433" s="58"/>
      <c r="DK433" s="58"/>
      <c r="DL433" s="58"/>
      <c r="DM433" s="58"/>
      <c r="DN433" s="58"/>
      <c r="DO433" s="58"/>
      <c r="DP433" s="58"/>
      <c r="DQ433" s="58"/>
      <c r="DR433" s="58"/>
      <c r="DS433" s="58"/>
      <c r="DT433" s="58"/>
      <c r="DU433" s="58"/>
      <c r="DV433" s="58"/>
      <c r="DW433" s="58"/>
      <c r="DX433" s="58"/>
      <c r="DY433" s="58"/>
      <c r="DZ433" s="58"/>
      <c r="EA433" s="58"/>
      <c r="EB433" s="58"/>
      <c r="EC433" s="58"/>
      <c r="ED433" s="58"/>
      <c r="EE433" s="58"/>
      <c r="EF433" s="58"/>
      <c r="EG433" s="58"/>
      <c r="EH433" s="58"/>
      <c r="EI433" s="58"/>
      <c r="EJ433" s="58"/>
      <c r="EK433" s="58"/>
      <c r="EL433" s="58"/>
      <c r="EM433" s="58"/>
      <c r="EN433" s="58"/>
    </row>
    <row r="434" spans="1:144" outlineLevel="1" x14ac:dyDescent="0.2">
      <c r="A434" s="16">
        <v>243</v>
      </c>
      <c r="B434" s="16">
        <v>0</v>
      </c>
      <c r="C434" s="1">
        <v>1.1472753265962838E-3</v>
      </c>
      <c r="D434" s="1">
        <f t="shared" si="40"/>
        <v>-1.1472753265962838E-3</v>
      </c>
      <c r="E434" s="1">
        <f t="shared" si="41"/>
        <v>2.2958679014615417E-3</v>
      </c>
      <c r="F434" s="1">
        <f t="shared" si="42"/>
        <v>-4.791521576140028E-2</v>
      </c>
      <c r="G434" s="1">
        <f t="shared" si="43"/>
        <v>-3.3890899650145467E-2</v>
      </c>
      <c r="H434" s="1">
        <v>3.009448429200522E-3</v>
      </c>
      <c r="I434" s="1">
        <f t="shared" si="44"/>
        <v>3.4670655927788637E-6</v>
      </c>
      <c r="J434" s="1">
        <f t="shared" si="45"/>
        <v>-3.3942011500337002E-2</v>
      </c>
      <c r="AQ434" s="58"/>
      <c r="AR434" s="58"/>
      <c r="AS434" s="58"/>
      <c r="AT434" s="58"/>
      <c r="AU434" s="58"/>
      <c r="AV434" s="58"/>
      <c r="AW434" s="58"/>
      <c r="AX434" s="71"/>
      <c r="AY434" s="58"/>
      <c r="AZ434" s="58"/>
      <c r="BA434" s="58"/>
      <c r="BB434" s="58">
        <f t="shared" si="46"/>
        <v>1</v>
      </c>
      <c r="BC434" s="58">
        <f t="shared" si="47"/>
        <v>1.1472753265962838E-3</v>
      </c>
      <c r="BD434" s="58" t="e">
        <f t="shared" si="48"/>
        <v>#N/A</v>
      </c>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c r="CB434" s="58"/>
      <c r="CC434" s="58"/>
      <c r="CD434" s="58"/>
      <c r="CE434" s="58"/>
      <c r="CF434" s="58"/>
      <c r="CG434" s="58"/>
      <c r="CH434" s="58"/>
      <c r="CI434" s="58"/>
      <c r="CJ434" s="58"/>
      <c r="CK434" s="58"/>
      <c r="CL434" s="58"/>
      <c r="CM434" s="58"/>
      <c r="CN434" s="58"/>
      <c r="CO434" s="58"/>
      <c r="CP434" s="58"/>
      <c r="CQ434" s="58"/>
      <c r="CR434" s="58"/>
      <c r="CS434" s="58"/>
      <c r="CT434" s="58"/>
      <c r="CU434" s="58"/>
      <c r="CV434" s="58"/>
      <c r="CW434" s="58"/>
      <c r="CX434" s="58"/>
      <c r="CY434" s="58"/>
      <c r="CZ434" s="58"/>
      <c r="DA434" s="58"/>
      <c r="DB434" s="58"/>
      <c r="DC434" s="58"/>
      <c r="DD434" s="58"/>
      <c r="DE434" s="58"/>
      <c r="DF434" s="58"/>
      <c r="DG434" s="58"/>
      <c r="DH434" s="58"/>
      <c r="DI434" s="58"/>
      <c r="DJ434" s="58"/>
      <c r="DK434" s="58"/>
      <c r="DL434" s="58"/>
      <c r="DM434" s="58"/>
      <c r="DN434" s="58"/>
      <c r="DO434" s="58"/>
      <c r="DP434" s="58"/>
      <c r="DQ434" s="58"/>
      <c r="DR434" s="58"/>
      <c r="DS434" s="58"/>
      <c r="DT434" s="58"/>
      <c r="DU434" s="58"/>
      <c r="DV434" s="58"/>
      <c r="DW434" s="58"/>
      <c r="DX434" s="58"/>
      <c r="DY434" s="58"/>
      <c r="DZ434" s="58"/>
      <c r="EA434" s="58"/>
      <c r="EB434" s="58"/>
      <c r="EC434" s="58"/>
      <c r="ED434" s="58"/>
      <c r="EE434" s="58"/>
      <c r="EF434" s="58"/>
      <c r="EG434" s="58"/>
      <c r="EH434" s="58"/>
      <c r="EI434" s="58"/>
      <c r="EJ434" s="58"/>
      <c r="EK434" s="58"/>
      <c r="EL434" s="58"/>
      <c r="EM434" s="58"/>
      <c r="EN434" s="58"/>
    </row>
    <row r="435" spans="1:144" outlineLevel="1" x14ac:dyDescent="0.2">
      <c r="A435" s="16">
        <v>244</v>
      </c>
      <c r="B435" s="16">
        <v>0</v>
      </c>
      <c r="C435" s="1">
        <v>1.0455125990454942E-3</v>
      </c>
      <c r="D435" s="1">
        <f t="shared" si="40"/>
        <v>-1.0455125990454942E-3</v>
      </c>
      <c r="E435" s="1">
        <f t="shared" si="41"/>
        <v>2.0921190571811439E-3</v>
      </c>
      <c r="F435" s="1">
        <f t="shared" si="42"/>
        <v>-4.5739687987361083E-2</v>
      </c>
      <c r="G435" s="1">
        <f t="shared" si="43"/>
        <v>-3.2351303523701018E-2</v>
      </c>
      <c r="H435" s="1">
        <v>2.8682140589207155E-3</v>
      </c>
      <c r="I435" s="1">
        <f t="shared" si="44"/>
        <v>3.0105272884337487E-6</v>
      </c>
      <c r="J435" s="1">
        <f t="shared" si="45"/>
        <v>-3.2397798798237259E-2</v>
      </c>
      <c r="AQ435" s="58"/>
      <c r="AR435" s="58"/>
      <c r="AS435" s="58"/>
      <c r="AT435" s="58"/>
      <c r="AU435" s="58"/>
      <c r="AV435" s="58"/>
      <c r="AW435" s="58"/>
      <c r="AX435" s="71"/>
      <c r="AY435" s="58"/>
      <c r="AZ435" s="58"/>
      <c r="BA435" s="58"/>
      <c r="BB435" s="58">
        <f t="shared" si="46"/>
        <v>1</v>
      </c>
      <c r="BC435" s="58">
        <f t="shared" si="47"/>
        <v>1.0455125990454942E-3</v>
      </c>
      <c r="BD435" s="58" t="e">
        <f t="shared" si="48"/>
        <v>#N/A</v>
      </c>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c r="CB435" s="58"/>
      <c r="CC435" s="58"/>
      <c r="CD435" s="58"/>
      <c r="CE435" s="58"/>
      <c r="CF435" s="58"/>
      <c r="CG435" s="58"/>
      <c r="CH435" s="58"/>
      <c r="CI435" s="58"/>
      <c r="CJ435" s="58"/>
      <c r="CK435" s="58"/>
      <c r="CL435" s="58"/>
      <c r="CM435" s="58"/>
      <c r="CN435" s="58"/>
      <c r="CO435" s="58"/>
      <c r="CP435" s="58"/>
      <c r="CQ435" s="58"/>
      <c r="CR435" s="58"/>
      <c r="CS435" s="58"/>
      <c r="CT435" s="58"/>
      <c r="CU435" s="58"/>
      <c r="CV435" s="58"/>
      <c r="CW435" s="58"/>
      <c r="CX435" s="58"/>
      <c r="CY435" s="58"/>
      <c r="CZ435" s="58"/>
      <c r="DA435" s="58"/>
      <c r="DB435" s="58"/>
      <c r="DC435" s="58"/>
      <c r="DD435" s="58"/>
      <c r="DE435" s="58"/>
      <c r="DF435" s="58"/>
      <c r="DG435" s="58"/>
      <c r="DH435" s="58"/>
      <c r="DI435" s="58"/>
      <c r="DJ435" s="58"/>
      <c r="DK435" s="58"/>
      <c r="DL435" s="58"/>
      <c r="DM435" s="58"/>
      <c r="DN435" s="58"/>
      <c r="DO435" s="58"/>
      <c r="DP435" s="58"/>
      <c r="DQ435" s="58"/>
      <c r="DR435" s="58"/>
      <c r="DS435" s="58"/>
      <c r="DT435" s="58"/>
      <c r="DU435" s="58"/>
      <c r="DV435" s="58"/>
      <c r="DW435" s="58"/>
      <c r="DX435" s="58"/>
      <c r="DY435" s="58"/>
      <c r="DZ435" s="58"/>
      <c r="EA435" s="58"/>
      <c r="EB435" s="58"/>
      <c r="EC435" s="58"/>
      <c r="ED435" s="58"/>
      <c r="EE435" s="58"/>
      <c r="EF435" s="58"/>
      <c r="EG435" s="58"/>
      <c r="EH435" s="58"/>
      <c r="EI435" s="58"/>
      <c r="EJ435" s="58"/>
      <c r="EK435" s="58"/>
      <c r="EL435" s="58"/>
      <c r="EM435" s="58"/>
      <c r="EN435" s="58"/>
    </row>
    <row r="436" spans="1:144" outlineLevel="1" x14ac:dyDescent="0.2">
      <c r="A436" s="16">
        <v>245</v>
      </c>
      <c r="B436" s="16">
        <v>0</v>
      </c>
      <c r="C436" s="1">
        <v>7.2027175414520076E-7</v>
      </c>
      <c r="D436" s="1">
        <f t="shared" si="40"/>
        <v>-7.2027175414520076E-7</v>
      </c>
      <c r="E436" s="1">
        <f t="shared" si="41"/>
        <v>1.4405440270801598E-6</v>
      </c>
      <c r="F436" s="1">
        <f t="shared" si="42"/>
        <v>-1.2002266565445711E-3</v>
      </c>
      <c r="G436" s="1">
        <f t="shared" si="43"/>
        <v>-8.4868856062573041E-4</v>
      </c>
      <c r="H436" s="1">
        <v>6.7674184624557978E-6</v>
      </c>
      <c r="I436" s="1">
        <f t="shared" si="44"/>
        <v>4.8744168650873668E-12</v>
      </c>
      <c r="J436" s="1">
        <f t="shared" si="45"/>
        <v>-8.4869143235562314E-4</v>
      </c>
      <c r="AQ436" s="58"/>
      <c r="AR436" s="58"/>
      <c r="AS436" s="58"/>
      <c r="AT436" s="58"/>
      <c r="AU436" s="58"/>
      <c r="AV436" s="58"/>
      <c r="AW436" s="58"/>
      <c r="AX436" s="71"/>
      <c r="AY436" s="58"/>
      <c r="AZ436" s="58"/>
      <c r="BA436" s="58"/>
      <c r="BB436" s="58">
        <f t="shared" si="46"/>
        <v>1</v>
      </c>
      <c r="BC436" s="58">
        <f t="shared" si="47"/>
        <v>7.2027175414520076E-7</v>
      </c>
      <c r="BD436" s="58" t="e">
        <f t="shared" si="48"/>
        <v>#N/A</v>
      </c>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c r="CB436" s="58"/>
      <c r="CC436" s="58"/>
      <c r="CD436" s="58"/>
      <c r="CE436" s="58"/>
      <c r="CF436" s="58"/>
      <c r="CG436" s="58"/>
      <c r="CH436" s="58"/>
      <c r="CI436" s="58"/>
      <c r="CJ436" s="58"/>
      <c r="CK436" s="58"/>
      <c r="CL436" s="58"/>
      <c r="CM436" s="58"/>
      <c r="CN436" s="58"/>
      <c r="CO436" s="58"/>
      <c r="CP436" s="58"/>
      <c r="CQ436" s="58"/>
      <c r="CR436" s="58"/>
      <c r="CS436" s="58"/>
      <c r="CT436" s="58"/>
      <c r="CU436" s="58"/>
      <c r="CV436" s="58"/>
      <c r="CW436" s="58"/>
      <c r="CX436" s="58"/>
      <c r="CY436" s="58"/>
      <c r="CZ436" s="58"/>
      <c r="DA436" s="58"/>
      <c r="DB436" s="58"/>
      <c r="DC436" s="58"/>
      <c r="DD436" s="58"/>
      <c r="DE436" s="58"/>
      <c r="DF436" s="58"/>
      <c r="DG436" s="58"/>
      <c r="DH436" s="58"/>
      <c r="DI436" s="58"/>
      <c r="DJ436" s="58"/>
      <c r="DK436" s="58"/>
      <c r="DL436" s="58"/>
      <c r="DM436" s="58"/>
      <c r="DN436" s="58"/>
      <c r="DO436" s="58"/>
      <c r="DP436" s="58"/>
      <c r="DQ436" s="58"/>
      <c r="DR436" s="58"/>
      <c r="DS436" s="58"/>
      <c r="DT436" s="58"/>
      <c r="DU436" s="58"/>
      <c r="DV436" s="58"/>
      <c r="DW436" s="58"/>
      <c r="DX436" s="58"/>
      <c r="DY436" s="58"/>
      <c r="DZ436" s="58"/>
      <c r="EA436" s="58"/>
      <c r="EB436" s="58"/>
      <c r="EC436" s="58"/>
      <c r="ED436" s="58"/>
      <c r="EE436" s="58"/>
      <c r="EF436" s="58"/>
      <c r="EG436" s="58"/>
      <c r="EH436" s="58"/>
      <c r="EI436" s="58"/>
      <c r="EJ436" s="58"/>
      <c r="EK436" s="58"/>
      <c r="EL436" s="58"/>
      <c r="EM436" s="58"/>
      <c r="EN436" s="58"/>
    </row>
    <row r="437" spans="1:144" outlineLevel="1" x14ac:dyDescent="0.2">
      <c r="A437" s="16">
        <v>246</v>
      </c>
      <c r="B437" s="16">
        <v>0</v>
      </c>
      <c r="C437" s="1">
        <v>0.5023180800357725</v>
      </c>
      <c r="D437" s="1">
        <f t="shared" si="40"/>
        <v>-0.5023180800357725</v>
      </c>
      <c r="E437" s="1">
        <f t="shared" si="41"/>
        <v>1.395588241908067</v>
      </c>
      <c r="F437" s="1">
        <f t="shared" si="42"/>
        <v>-1.1813501775121833</v>
      </c>
      <c r="G437" s="1">
        <f t="shared" si="43"/>
        <v>-1.0046469570604688</v>
      </c>
      <c r="H437" s="1">
        <v>0.22310413341618102</v>
      </c>
      <c r="I437" s="1">
        <f t="shared" si="44"/>
        <v>0.28984896369682739</v>
      </c>
      <c r="J437" s="1">
        <f t="shared" si="45"/>
        <v>-1.1398089629528656</v>
      </c>
      <c r="AQ437" s="58"/>
      <c r="AR437" s="58"/>
      <c r="AS437" s="58"/>
      <c r="AT437" s="58"/>
      <c r="AU437" s="58"/>
      <c r="AV437" s="58"/>
      <c r="AW437" s="58"/>
      <c r="AX437" s="71"/>
      <c r="AY437" s="58"/>
      <c r="AZ437" s="58"/>
      <c r="BA437" s="58"/>
      <c r="BB437" s="58">
        <f t="shared" si="46"/>
        <v>1</v>
      </c>
      <c r="BC437" s="58">
        <f t="shared" si="47"/>
        <v>0.5023180800357725</v>
      </c>
      <c r="BD437" s="58" t="e">
        <f t="shared" si="48"/>
        <v>#N/A</v>
      </c>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c r="CB437" s="58"/>
      <c r="CC437" s="58"/>
      <c r="CD437" s="58"/>
      <c r="CE437" s="58"/>
      <c r="CF437" s="58"/>
      <c r="CG437" s="58"/>
      <c r="CH437" s="58"/>
      <c r="CI437" s="58"/>
      <c r="CJ437" s="58"/>
      <c r="CK437" s="58"/>
      <c r="CL437" s="58"/>
      <c r="CM437" s="58"/>
      <c r="CN437" s="58"/>
      <c r="CO437" s="58"/>
      <c r="CP437" s="58"/>
      <c r="CQ437" s="58"/>
      <c r="CR437" s="58"/>
      <c r="CS437" s="58"/>
      <c r="CT437" s="58"/>
      <c r="CU437" s="58"/>
      <c r="CV437" s="58"/>
      <c r="CW437" s="58"/>
      <c r="CX437" s="58"/>
      <c r="CY437" s="58"/>
      <c r="CZ437" s="58"/>
      <c r="DA437" s="58"/>
      <c r="DB437" s="58"/>
      <c r="DC437" s="58"/>
      <c r="DD437" s="58"/>
      <c r="DE437" s="58"/>
      <c r="DF437" s="58"/>
      <c r="DG437" s="58"/>
      <c r="DH437" s="58"/>
      <c r="DI437" s="58"/>
      <c r="DJ437" s="58"/>
      <c r="DK437" s="58"/>
      <c r="DL437" s="58"/>
      <c r="DM437" s="58"/>
      <c r="DN437" s="58"/>
      <c r="DO437" s="58"/>
      <c r="DP437" s="58"/>
      <c r="DQ437" s="58"/>
      <c r="DR437" s="58"/>
      <c r="DS437" s="58"/>
      <c r="DT437" s="58"/>
      <c r="DU437" s="58"/>
      <c r="DV437" s="58"/>
      <c r="DW437" s="58"/>
      <c r="DX437" s="58"/>
      <c r="DY437" s="58"/>
      <c r="DZ437" s="58"/>
      <c r="EA437" s="58"/>
      <c r="EB437" s="58"/>
      <c r="EC437" s="58"/>
      <c r="ED437" s="58"/>
      <c r="EE437" s="58"/>
      <c r="EF437" s="58"/>
      <c r="EG437" s="58"/>
      <c r="EH437" s="58"/>
      <c r="EI437" s="58"/>
      <c r="EJ437" s="58"/>
      <c r="EK437" s="58"/>
      <c r="EL437" s="58"/>
      <c r="EM437" s="58"/>
      <c r="EN437" s="58"/>
    </row>
    <row r="438" spans="1:144" outlineLevel="1" x14ac:dyDescent="0.2">
      <c r="A438" s="16">
        <v>247</v>
      </c>
      <c r="B438" s="16">
        <v>0</v>
      </c>
      <c r="C438" s="1">
        <v>2.2162309833125514E-4</v>
      </c>
      <c r="D438" s="1">
        <f t="shared" si="40"/>
        <v>-2.2162309833125514E-4</v>
      </c>
      <c r="E438" s="1">
        <f t="shared" si="41"/>
        <v>4.4329532071853324E-4</v>
      </c>
      <c r="F438" s="1">
        <f t="shared" si="42"/>
        <v>-2.105457956641579E-2</v>
      </c>
      <c r="G438" s="1">
        <f t="shared" si="43"/>
        <v>-1.4888660988040496E-2</v>
      </c>
      <c r="H438" s="1">
        <v>8.1824814353021716E-4</v>
      </c>
      <c r="I438" s="1">
        <f t="shared" si="44"/>
        <v>1.8153142516208777E-7</v>
      </c>
      <c r="J438" s="1">
        <f t="shared" si="45"/>
        <v>-1.489475603834991E-2</v>
      </c>
      <c r="AQ438" s="58"/>
      <c r="AR438" s="58"/>
      <c r="AS438" s="58"/>
      <c r="AT438" s="58"/>
      <c r="AU438" s="58"/>
      <c r="AV438" s="58"/>
      <c r="AW438" s="58"/>
      <c r="AX438" s="71"/>
      <c r="AY438" s="58"/>
      <c r="AZ438" s="58"/>
      <c r="BA438" s="58"/>
      <c r="BB438" s="58">
        <f t="shared" si="46"/>
        <v>1</v>
      </c>
      <c r="BC438" s="58">
        <f t="shared" si="47"/>
        <v>2.2162309833125514E-4</v>
      </c>
      <c r="BD438" s="58" t="e">
        <f t="shared" si="48"/>
        <v>#N/A</v>
      </c>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c r="CB438" s="58"/>
      <c r="CC438" s="58"/>
      <c r="CD438" s="58"/>
      <c r="CE438" s="58"/>
      <c r="CF438" s="58"/>
      <c r="CG438" s="58"/>
      <c r="CH438" s="58"/>
      <c r="CI438" s="58"/>
      <c r="CJ438" s="58"/>
      <c r="CK438" s="58"/>
      <c r="CL438" s="58"/>
      <c r="CM438" s="58"/>
      <c r="CN438" s="58"/>
      <c r="CO438" s="58"/>
      <c r="CP438" s="58"/>
      <c r="CQ438" s="58"/>
      <c r="CR438" s="58"/>
      <c r="CS438" s="58"/>
      <c r="CT438" s="58"/>
      <c r="CU438" s="58"/>
      <c r="CV438" s="58"/>
      <c r="CW438" s="58"/>
      <c r="CX438" s="58"/>
      <c r="CY438" s="58"/>
      <c r="CZ438" s="58"/>
      <c r="DA438" s="58"/>
      <c r="DB438" s="58"/>
      <c r="DC438" s="58"/>
      <c r="DD438" s="58"/>
      <c r="DE438" s="58"/>
      <c r="DF438" s="58"/>
      <c r="DG438" s="58"/>
      <c r="DH438" s="58"/>
      <c r="DI438" s="58"/>
      <c r="DJ438" s="58"/>
      <c r="DK438" s="58"/>
      <c r="DL438" s="58"/>
      <c r="DM438" s="58"/>
      <c r="DN438" s="58"/>
      <c r="DO438" s="58"/>
      <c r="DP438" s="58"/>
      <c r="DQ438" s="58"/>
      <c r="DR438" s="58"/>
      <c r="DS438" s="58"/>
      <c r="DT438" s="58"/>
      <c r="DU438" s="58"/>
      <c r="DV438" s="58"/>
      <c r="DW438" s="58"/>
      <c r="DX438" s="58"/>
      <c r="DY438" s="58"/>
      <c r="DZ438" s="58"/>
      <c r="EA438" s="58"/>
      <c r="EB438" s="58"/>
      <c r="EC438" s="58"/>
      <c r="ED438" s="58"/>
      <c r="EE438" s="58"/>
      <c r="EF438" s="58"/>
      <c r="EG438" s="58"/>
      <c r="EH438" s="58"/>
      <c r="EI438" s="58"/>
      <c r="EJ438" s="58"/>
      <c r="EK438" s="58"/>
      <c r="EL438" s="58"/>
      <c r="EM438" s="58"/>
      <c r="EN438" s="58"/>
    </row>
    <row r="439" spans="1:144" outlineLevel="1" x14ac:dyDescent="0.2">
      <c r="A439" s="16">
        <v>248</v>
      </c>
      <c r="B439" s="16">
        <v>0</v>
      </c>
      <c r="C439" s="1">
        <v>1.4655341531224733E-2</v>
      </c>
      <c r="D439" s="1">
        <f t="shared" si="40"/>
        <v>-1.4655341531224733E-2</v>
      </c>
      <c r="E439" s="1">
        <f t="shared" si="41"/>
        <v>2.952758387670695E-2</v>
      </c>
      <c r="F439" s="1">
        <f t="shared" si="42"/>
        <v>-0.17183592138056278</v>
      </c>
      <c r="G439" s="1">
        <f t="shared" si="43"/>
        <v>-0.12195620133014819</v>
      </c>
      <c r="H439" s="1">
        <v>2.3589439105436698E-2</v>
      </c>
      <c r="I439" s="1">
        <f t="shared" si="44"/>
        <v>3.5932954184614903E-4</v>
      </c>
      <c r="J439" s="1">
        <f t="shared" si="45"/>
        <v>-0.12342060032557688</v>
      </c>
      <c r="AQ439" s="58"/>
      <c r="AR439" s="58"/>
      <c r="AS439" s="58"/>
      <c r="AT439" s="58"/>
      <c r="AU439" s="58"/>
      <c r="AV439" s="58"/>
      <c r="AW439" s="58"/>
      <c r="AX439" s="71"/>
      <c r="AY439" s="58"/>
      <c r="AZ439" s="58"/>
      <c r="BA439" s="58"/>
      <c r="BB439" s="58">
        <f t="shared" si="46"/>
        <v>1</v>
      </c>
      <c r="BC439" s="58">
        <f t="shared" si="47"/>
        <v>1.4655341531224733E-2</v>
      </c>
      <c r="BD439" s="58" t="e">
        <f t="shared" si="48"/>
        <v>#N/A</v>
      </c>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c r="CB439" s="58"/>
      <c r="CC439" s="58"/>
      <c r="CD439" s="58"/>
      <c r="CE439" s="58"/>
      <c r="CF439" s="58"/>
      <c r="CG439" s="58"/>
      <c r="CH439" s="58"/>
      <c r="CI439" s="58"/>
      <c r="CJ439" s="58"/>
      <c r="CK439" s="58"/>
      <c r="CL439" s="58"/>
      <c r="CM439" s="58"/>
      <c r="CN439" s="58"/>
      <c r="CO439" s="58"/>
      <c r="CP439" s="58"/>
      <c r="CQ439" s="58"/>
      <c r="CR439" s="58"/>
      <c r="CS439" s="58"/>
      <c r="CT439" s="58"/>
      <c r="CU439" s="58"/>
      <c r="CV439" s="58"/>
      <c r="CW439" s="58"/>
      <c r="CX439" s="58"/>
      <c r="CY439" s="58"/>
      <c r="CZ439" s="58"/>
      <c r="DA439" s="58"/>
      <c r="DB439" s="58"/>
      <c r="DC439" s="58"/>
      <c r="DD439" s="58"/>
      <c r="DE439" s="58"/>
      <c r="DF439" s="58"/>
      <c r="DG439" s="58"/>
      <c r="DH439" s="58"/>
      <c r="DI439" s="58"/>
      <c r="DJ439" s="58"/>
      <c r="DK439" s="58"/>
      <c r="DL439" s="58"/>
      <c r="DM439" s="58"/>
      <c r="DN439" s="58"/>
      <c r="DO439" s="58"/>
      <c r="DP439" s="58"/>
      <c r="DQ439" s="58"/>
      <c r="DR439" s="58"/>
      <c r="DS439" s="58"/>
      <c r="DT439" s="58"/>
      <c r="DU439" s="58"/>
      <c r="DV439" s="58"/>
      <c r="DW439" s="58"/>
      <c r="DX439" s="58"/>
      <c r="DY439" s="58"/>
      <c r="DZ439" s="58"/>
      <c r="EA439" s="58"/>
      <c r="EB439" s="58"/>
      <c r="EC439" s="58"/>
      <c r="ED439" s="58"/>
      <c r="EE439" s="58"/>
      <c r="EF439" s="58"/>
      <c r="EG439" s="58"/>
      <c r="EH439" s="58"/>
      <c r="EI439" s="58"/>
      <c r="EJ439" s="58"/>
      <c r="EK439" s="58"/>
      <c r="EL439" s="58"/>
      <c r="EM439" s="58"/>
      <c r="EN439" s="58"/>
    </row>
    <row r="440" spans="1:144" outlineLevel="1" x14ac:dyDescent="0.2">
      <c r="A440" s="16">
        <v>249</v>
      </c>
      <c r="B440" s="16">
        <v>0</v>
      </c>
      <c r="C440" s="1">
        <v>9.1435425526041579E-3</v>
      </c>
      <c r="D440" s="1">
        <f t="shared" si="40"/>
        <v>-9.1435425526041579E-3</v>
      </c>
      <c r="E440" s="1">
        <f t="shared" si="41"/>
        <v>1.8371202622971195E-2</v>
      </c>
      <c r="F440" s="1">
        <f t="shared" si="42"/>
        <v>-0.13554040955733901</v>
      </c>
      <c r="G440" s="1">
        <f t="shared" si="43"/>
        <v>-9.60620550338422E-2</v>
      </c>
      <c r="H440" s="1">
        <v>1.0308359249022738E-2</v>
      </c>
      <c r="I440" s="1">
        <f t="shared" si="44"/>
        <v>9.6115491178927335E-5</v>
      </c>
      <c r="J440" s="1">
        <f t="shared" si="45"/>
        <v>-9.6561037217419404E-2</v>
      </c>
      <c r="AQ440" s="58"/>
      <c r="AR440" s="58"/>
      <c r="AS440" s="58"/>
      <c r="AT440" s="58"/>
      <c r="AU440" s="58"/>
      <c r="AV440" s="58"/>
      <c r="AW440" s="58"/>
      <c r="AX440" s="71"/>
      <c r="AY440" s="58"/>
      <c r="AZ440" s="58"/>
      <c r="BA440" s="58"/>
      <c r="BB440" s="58">
        <f t="shared" si="46"/>
        <v>1</v>
      </c>
      <c r="BC440" s="58">
        <f t="shared" si="47"/>
        <v>9.1435425526041579E-3</v>
      </c>
      <c r="BD440" s="58" t="e">
        <f t="shared" si="48"/>
        <v>#N/A</v>
      </c>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c r="CB440" s="58"/>
      <c r="CC440" s="58"/>
      <c r="CD440" s="58"/>
      <c r="CE440" s="58"/>
      <c r="CF440" s="58"/>
      <c r="CG440" s="58"/>
      <c r="CH440" s="58"/>
      <c r="CI440" s="58"/>
      <c r="CJ440" s="58"/>
      <c r="CK440" s="58"/>
      <c r="CL440" s="58"/>
      <c r="CM440" s="58"/>
      <c r="CN440" s="58"/>
      <c r="CO440" s="58"/>
      <c r="CP440" s="58"/>
      <c r="CQ440" s="58"/>
      <c r="CR440" s="58"/>
      <c r="CS440" s="58"/>
      <c r="CT440" s="58"/>
      <c r="CU440" s="58"/>
      <c r="CV440" s="58"/>
      <c r="CW440" s="58"/>
      <c r="CX440" s="58"/>
      <c r="CY440" s="58"/>
      <c r="CZ440" s="58"/>
      <c r="DA440" s="58"/>
      <c r="DB440" s="58"/>
      <c r="DC440" s="58"/>
      <c r="DD440" s="58"/>
      <c r="DE440" s="58"/>
      <c r="DF440" s="58"/>
      <c r="DG440" s="58"/>
      <c r="DH440" s="58"/>
      <c r="DI440" s="58"/>
      <c r="DJ440" s="58"/>
      <c r="DK440" s="58"/>
      <c r="DL440" s="58"/>
      <c r="DM440" s="58"/>
      <c r="DN440" s="58"/>
      <c r="DO440" s="58"/>
      <c r="DP440" s="58"/>
      <c r="DQ440" s="58"/>
      <c r="DR440" s="58"/>
      <c r="DS440" s="58"/>
      <c r="DT440" s="58"/>
      <c r="DU440" s="58"/>
      <c r="DV440" s="58"/>
      <c r="DW440" s="58"/>
      <c r="DX440" s="58"/>
      <c r="DY440" s="58"/>
      <c r="DZ440" s="58"/>
      <c r="EA440" s="58"/>
      <c r="EB440" s="58"/>
      <c r="EC440" s="58"/>
      <c r="ED440" s="58"/>
      <c r="EE440" s="58"/>
      <c r="EF440" s="58"/>
      <c r="EG440" s="58"/>
      <c r="EH440" s="58"/>
      <c r="EI440" s="58"/>
      <c r="EJ440" s="58"/>
      <c r="EK440" s="58"/>
      <c r="EL440" s="58"/>
      <c r="EM440" s="58"/>
      <c r="EN440" s="58"/>
    </row>
    <row r="441" spans="1:144" outlineLevel="1" x14ac:dyDescent="0.2">
      <c r="A441" s="16">
        <v>250</v>
      </c>
      <c r="B441" s="16">
        <v>1</v>
      </c>
      <c r="C441" s="1">
        <v>0.9829682964568609</v>
      </c>
      <c r="D441" s="1">
        <f t="shared" si="40"/>
        <v>1.7031703543139098E-2</v>
      </c>
      <c r="E441" s="1">
        <f t="shared" si="41"/>
        <v>3.4356822358442923E-2</v>
      </c>
      <c r="F441" s="1">
        <f t="shared" si="42"/>
        <v>0.18535593424124011</v>
      </c>
      <c r="G441" s="1">
        <f t="shared" si="43"/>
        <v>0.13163133597569399</v>
      </c>
      <c r="H441" s="1">
        <v>4.3749130083435908E-2</v>
      </c>
      <c r="I441" s="1">
        <f t="shared" si="44"/>
        <v>7.9271332208928212E-4</v>
      </c>
      <c r="J441" s="1">
        <f t="shared" si="45"/>
        <v>0.13460877361017487</v>
      </c>
      <c r="AQ441" s="58"/>
      <c r="AR441" s="58"/>
      <c r="AS441" s="58"/>
      <c r="AT441" s="58"/>
      <c r="AU441" s="58"/>
      <c r="AV441" s="58"/>
      <c r="AW441" s="58"/>
      <c r="AX441" s="71"/>
      <c r="AY441" s="58"/>
      <c r="AZ441" s="58"/>
      <c r="BA441" s="58"/>
      <c r="BB441" s="58">
        <f t="shared" si="46"/>
        <v>0</v>
      </c>
      <c r="BC441" s="58" t="e">
        <f t="shared" si="47"/>
        <v>#N/A</v>
      </c>
      <c r="BD441" s="58">
        <f t="shared" si="48"/>
        <v>0.9829682964568609</v>
      </c>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c r="CB441" s="58"/>
      <c r="CC441" s="58"/>
      <c r="CD441" s="58"/>
      <c r="CE441" s="58"/>
      <c r="CF441" s="58"/>
      <c r="CG441" s="58"/>
      <c r="CH441" s="58"/>
      <c r="CI441" s="58"/>
      <c r="CJ441" s="58"/>
      <c r="CK441" s="58"/>
      <c r="CL441" s="58"/>
      <c r="CM441" s="58"/>
      <c r="CN441" s="58"/>
      <c r="CO441" s="58"/>
      <c r="CP441" s="58"/>
      <c r="CQ441" s="58"/>
      <c r="CR441" s="58"/>
      <c r="CS441" s="58"/>
      <c r="CT441" s="58"/>
      <c r="CU441" s="58"/>
      <c r="CV441" s="58"/>
      <c r="CW441" s="58"/>
      <c r="CX441" s="58"/>
      <c r="CY441" s="58"/>
      <c r="CZ441" s="58"/>
      <c r="DA441" s="58"/>
      <c r="DB441" s="58"/>
      <c r="DC441" s="58"/>
      <c r="DD441" s="58"/>
      <c r="DE441" s="58"/>
      <c r="DF441" s="58"/>
      <c r="DG441" s="58"/>
      <c r="DH441" s="58"/>
      <c r="DI441" s="58"/>
      <c r="DJ441" s="58"/>
      <c r="DK441" s="58"/>
      <c r="DL441" s="58"/>
      <c r="DM441" s="58"/>
      <c r="DN441" s="58"/>
      <c r="DO441" s="58"/>
      <c r="DP441" s="58"/>
      <c r="DQ441" s="58"/>
      <c r="DR441" s="58"/>
      <c r="DS441" s="58"/>
      <c r="DT441" s="58"/>
      <c r="DU441" s="58"/>
      <c r="DV441" s="58"/>
      <c r="DW441" s="58"/>
      <c r="DX441" s="58"/>
      <c r="DY441" s="58"/>
      <c r="DZ441" s="58"/>
      <c r="EA441" s="58"/>
      <c r="EB441" s="58"/>
      <c r="EC441" s="58"/>
      <c r="ED441" s="58"/>
      <c r="EE441" s="58"/>
      <c r="EF441" s="58"/>
      <c r="EG441" s="58"/>
      <c r="EH441" s="58"/>
      <c r="EI441" s="58"/>
      <c r="EJ441" s="58"/>
      <c r="EK441" s="58"/>
      <c r="EL441" s="58"/>
      <c r="EM441" s="58"/>
      <c r="EN441" s="58"/>
    </row>
    <row r="442" spans="1:144" outlineLevel="1" x14ac:dyDescent="0.2">
      <c r="A442" s="16">
        <v>251</v>
      </c>
      <c r="B442" s="16">
        <v>0</v>
      </c>
      <c r="C442" s="1">
        <v>5.3537091262428217E-5</v>
      </c>
      <c r="D442" s="1">
        <f t="shared" si="40"/>
        <v>-5.3537091262428217E-5</v>
      </c>
      <c r="E442" s="1">
        <f t="shared" si="41"/>
        <v>1.070770488472828E-4</v>
      </c>
      <c r="F442" s="1">
        <f t="shared" si="42"/>
        <v>-1.0347804059184867E-2</v>
      </c>
      <c r="G442" s="1">
        <f t="shared" si="43"/>
        <v>-7.3171003571104835E-3</v>
      </c>
      <c r="H442" s="1">
        <v>2.3232990203985606E-4</v>
      </c>
      <c r="I442" s="1">
        <f t="shared" si="44"/>
        <v>1.2441823720482226E-8</v>
      </c>
      <c r="J442" s="1">
        <f t="shared" si="45"/>
        <v>-7.3179504958524313E-3</v>
      </c>
      <c r="AQ442" s="58"/>
      <c r="AR442" s="58"/>
      <c r="AS442" s="58"/>
      <c r="AT442" s="58"/>
      <c r="AU442" s="58"/>
      <c r="AV442" s="58"/>
      <c r="AW442" s="58"/>
      <c r="AX442" s="71"/>
      <c r="AY442" s="58"/>
      <c r="AZ442" s="58"/>
      <c r="BA442" s="58"/>
      <c r="BB442" s="58">
        <f t="shared" si="46"/>
        <v>1</v>
      </c>
      <c r="BC442" s="58">
        <f t="shared" si="47"/>
        <v>5.3537091262428217E-5</v>
      </c>
      <c r="BD442" s="58" t="e">
        <f t="shared" si="48"/>
        <v>#N/A</v>
      </c>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c r="CB442" s="58"/>
      <c r="CC442" s="58"/>
      <c r="CD442" s="58"/>
      <c r="CE442" s="58"/>
      <c r="CF442" s="58"/>
      <c r="CG442" s="58"/>
      <c r="CH442" s="58"/>
      <c r="CI442" s="58"/>
      <c r="CJ442" s="58"/>
      <c r="CK442" s="58"/>
      <c r="CL442" s="58"/>
      <c r="CM442" s="58"/>
      <c r="CN442" s="58"/>
      <c r="CO442" s="58"/>
      <c r="CP442" s="58"/>
      <c r="CQ442" s="58"/>
      <c r="CR442" s="58"/>
      <c r="CS442" s="58"/>
      <c r="CT442" s="58"/>
      <c r="CU442" s="58"/>
      <c r="CV442" s="58"/>
      <c r="CW442" s="58"/>
      <c r="CX442" s="58"/>
      <c r="CY442" s="58"/>
      <c r="CZ442" s="58"/>
      <c r="DA442" s="58"/>
      <c r="DB442" s="58"/>
      <c r="DC442" s="58"/>
      <c r="DD442" s="58"/>
      <c r="DE442" s="58"/>
      <c r="DF442" s="58"/>
      <c r="DG442" s="58"/>
      <c r="DH442" s="58"/>
      <c r="DI442" s="58"/>
      <c r="DJ442" s="58"/>
      <c r="DK442" s="58"/>
      <c r="DL442" s="58"/>
      <c r="DM442" s="58"/>
      <c r="DN442" s="58"/>
      <c r="DO442" s="58"/>
      <c r="DP442" s="58"/>
      <c r="DQ442" s="58"/>
      <c r="DR442" s="58"/>
      <c r="DS442" s="58"/>
      <c r="DT442" s="58"/>
      <c r="DU442" s="58"/>
      <c r="DV442" s="58"/>
      <c r="DW442" s="58"/>
      <c r="DX442" s="58"/>
      <c r="DY442" s="58"/>
      <c r="DZ442" s="58"/>
      <c r="EA442" s="58"/>
      <c r="EB442" s="58"/>
      <c r="EC442" s="58"/>
      <c r="ED442" s="58"/>
      <c r="EE442" s="58"/>
      <c r="EF442" s="58"/>
      <c r="EG442" s="58"/>
      <c r="EH442" s="58"/>
      <c r="EI442" s="58"/>
      <c r="EJ442" s="58"/>
      <c r="EK442" s="58"/>
      <c r="EL442" s="58"/>
      <c r="EM442" s="58"/>
      <c r="EN442" s="58"/>
    </row>
    <row r="443" spans="1:144" outlineLevel="1" x14ac:dyDescent="0.2">
      <c r="A443" s="16">
        <v>252</v>
      </c>
      <c r="B443" s="16">
        <v>0</v>
      </c>
      <c r="C443" s="1">
        <v>9.1461560977466232E-5</v>
      </c>
      <c r="D443" s="1">
        <f t="shared" si="40"/>
        <v>-9.1461560977466232E-5</v>
      </c>
      <c r="E443" s="1">
        <f t="shared" si="41"/>
        <v>1.8293148768233663E-4</v>
      </c>
      <c r="F443" s="1">
        <f t="shared" si="42"/>
        <v>-1.3525216733285149E-2</v>
      </c>
      <c r="G443" s="1">
        <f t="shared" si="43"/>
        <v>-9.5639911626772475E-3</v>
      </c>
      <c r="H443" s="1">
        <v>4.5296444347305096E-4</v>
      </c>
      <c r="I443" s="1">
        <f t="shared" si="44"/>
        <v>4.1451400570442723E-8</v>
      </c>
      <c r="J443" s="1">
        <f t="shared" si="45"/>
        <v>-9.5661579727881838E-3</v>
      </c>
      <c r="AQ443" s="58"/>
      <c r="AR443" s="58"/>
      <c r="AS443" s="58"/>
      <c r="AT443" s="58"/>
      <c r="AU443" s="58"/>
      <c r="AV443" s="58"/>
      <c r="AW443" s="58"/>
      <c r="AX443" s="71"/>
      <c r="AY443" s="58"/>
      <c r="AZ443" s="58"/>
      <c r="BA443" s="58"/>
      <c r="BB443" s="58">
        <f t="shared" si="46"/>
        <v>1</v>
      </c>
      <c r="BC443" s="58">
        <f t="shared" si="47"/>
        <v>9.1461560977466232E-5</v>
      </c>
      <c r="BD443" s="58" t="e">
        <f t="shared" si="48"/>
        <v>#N/A</v>
      </c>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c r="CB443" s="58"/>
      <c r="CC443" s="58"/>
      <c r="CD443" s="58"/>
      <c r="CE443" s="58"/>
      <c r="CF443" s="58"/>
      <c r="CG443" s="58"/>
      <c r="CH443" s="58"/>
      <c r="CI443" s="58"/>
      <c r="CJ443" s="58"/>
      <c r="CK443" s="58"/>
      <c r="CL443" s="58"/>
      <c r="CM443" s="58"/>
      <c r="CN443" s="58"/>
      <c r="CO443" s="58"/>
      <c r="CP443" s="58"/>
      <c r="CQ443" s="58"/>
      <c r="CR443" s="58"/>
      <c r="CS443" s="58"/>
      <c r="CT443" s="58"/>
      <c r="CU443" s="58"/>
      <c r="CV443" s="58"/>
      <c r="CW443" s="58"/>
      <c r="CX443" s="58"/>
      <c r="CY443" s="58"/>
      <c r="CZ443" s="58"/>
      <c r="DA443" s="58"/>
      <c r="DB443" s="58"/>
      <c r="DC443" s="58"/>
      <c r="DD443" s="58"/>
      <c r="DE443" s="58"/>
      <c r="DF443" s="58"/>
      <c r="DG443" s="58"/>
      <c r="DH443" s="58"/>
      <c r="DI443" s="58"/>
      <c r="DJ443" s="58"/>
      <c r="DK443" s="58"/>
      <c r="DL443" s="58"/>
      <c r="DM443" s="58"/>
      <c r="DN443" s="58"/>
      <c r="DO443" s="58"/>
      <c r="DP443" s="58"/>
      <c r="DQ443" s="58"/>
      <c r="DR443" s="58"/>
      <c r="DS443" s="58"/>
      <c r="DT443" s="58"/>
      <c r="DU443" s="58"/>
      <c r="DV443" s="58"/>
      <c r="DW443" s="58"/>
      <c r="DX443" s="58"/>
      <c r="DY443" s="58"/>
      <c r="DZ443" s="58"/>
      <c r="EA443" s="58"/>
      <c r="EB443" s="58"/>
      <c r="EC443" s="58"/>
      <c r="ED443" s="58"/>
      <c r="EE443" s="58"/>
      <c r="EF443" s="58"/>
      <c r="EG443" s="58"/>
      <c r="EH443" s="58"/>
      <c r="EI443" s="58"/>
      <c r="EJ443" s="58"/>
      <c r="EK443" s="58"/>
      <c r="EL443" s="58"/>
      <c r="EM443" s="58"/>
      <c r="EN443" s="58"/>
    </row>
    <row r="444" spans="1:144" outlineLevel="1" x14ac:dyDescent="0.2">
      <c r="A444" s="16">
        <v>253</v>
      </c>
      <c r="B444" s="16">
        <v>0</v>
      </c>
      <c r="C444" s="1">
        <v>2.7519601869222531E-6</v>
      </c>
      <c r="D444" s="1">
        <f t="shared" si="40"/>
        <v>-2.7519601869222531E-6</v>
      </c>
      <c r="E444" s="1">
        <f t="shared" si="41"/>
        <v>5.5039279473660781E-6</v>
      </c>
      <c r="F444" s="1">
        <f t="shared" si="42"/>
        <v>-2.3460451716380225E-3</v>
      </c>
      <c r="G444" s="1">
        <f t="shared" si="43"/>
        <v>-1.6589055911136008E-3</v>
      </c>
      <c r="H444" s="1">
        <v>1.9717197064079316E-5</v>
      </c>
      <c r="I444" s="1">
        <f t="shared" si="44"/>
        <v>5.4262160540120262E-11</v>
      </c>
      <c r="J444" s="1">
        <f t="shared" si="45"/>
        <v>-1.6589219458396785E-3</v>
      </c>
      <c r="AQ444" s="58"/>
      <c r="AR444" s="58"/>
      <c r="AS444" s="58"/>
      <c r="AT444" s="58"/>
      <c r="AU444" s="58"/>
      <c r="AV444" s="58"/>
      <c r="AW444" s="58"/>
      <c r="AX444" s="71"/>
      <c r="AY444" s="58"/>
      <c r="AZ444" s="58"/>
      <c r="BA444" s="58"/>
      <c r="BB444" s="58">
        <f t="shared" si="46"/>
        <v>1</v>
      </c>
      <c r="BC444" s="58">
        <f t="shared" si="47"/>
        <v>2.7519601869222531E-6</v>
      </c>
      <c r="BD444" s="58" t="e">
        <f t="shared" si="48"/>
        <v>#N/A</v>
      </c>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c r="CB444" s="58"/>
      <c r="CC444" s="58"/>
      <c r="CD444" s="58"/>
      <c r="CE444" s="58"/>
      <c r="CF444" s="58"/>
      <c r="CG444" s="58"/>
      <c r="CH444" s="58"/>
      <c r="CI444" s="58"/>
      <c r="CJ444" s="58"/>
      <c r="CK444" s="58"/>
      <c r="CL444" s="58"/>
      <c r="CM444" s="58"/>
      <c r="CN444" s="58"/>
      <c r="CO444" s="58"/>
      <c r="CP444" s="58"/>
      <c r="CQ444" s="58"/>
      <c r="CR444" s="58"/>
      <c r="CS444" s="58"/>
      <c r="CT444" s="58"/>
      <c r="CU444" s="58"/>
      <c r="CV444" s="58"/>
      <c r="CW444" s="58"/>
      <c r="CX444" s="58"/>
      <c r="CY444" s="58"/>
      <c r="CZ444" s="58"/>
      <c r="DA444" s="58"/>
      <c r="DB444" s="58"/>
      <c r="DC444" s="58"/>
      <c r="DD444" s="58"/>
      <c r="DE444" s="58"/>
      <c r="DF444" s="58"/>
      <c r="DG444" s="58"/>
      <c r="DH444" s="58"/>
      <c r="DI444" s="58"/>
      <c r="DJ444" s="58"/>
      <c r="DK444" s="58"/>
      <c r="DL444" s="58"/>
      <c r="DM444" s="58"/>
      <c r="DN444" s="58"/>
      <c r="DO444" s="58"/>
      <c r="DP444" s="58"/>
      <c r="DQ444" s="58"/>
      <c r="DR444" s="58"/>
      <c r="DS444" s="58"/>
      <c r="DT444" s="58"/>
      <c r="DU444" s="58"/>
      <c r="DV444" s="58"/>
      <c r="DW444" s="58"/>
      <c r="DX444" s="58"/>
      <c r="DY444" s="58"/>
      <c r="DZ444" s="58"/>
      <c r="EA444" s="58"/>
      <c r="EB444" s="58"/>
      <c r="EC444" s="58"/>
      <c r="ED444" s="58"/>
      <c r="EE444" s="58"/>
      <c r="EF444" s="58"/>
      <c r="EG444" s="58"/>
      <c r="EH444" s="58"/>
      <c r="EI444" s="58"/>
      <c r="EJ444" s="58"/>
      <c r="EK444" s="58"/>
      <c r="EL444" s="58"/>
      <c r="EM444" s="58"/>
      <c r="EN444" s="58"/>
    </row>
    <row r="445" spans="1:144" outlineLevel="1" x14ac:dyDescent="0.2">
      <c r="A445" s="16">
        <v>254</v>
      </c>
      <c r="B445" s="16">
        <v>0</v>
      </c>
      <c r="C445" s="1">
        <v>3.5051725079581598E-4</v>
      </c>
      <c r="D445" s="1">
        <f t="shared" si="40"/>
        <v>-3.5051725079581598E-4</v>
      </c>
      <c r="E445" s="1">
        <f t="shared" si="41"/>
        <v>7.0115739265262786E-4</v>
      </c>
      <c r="F445" s="1">
        <f t="shared" si="42"/>
        <v>-2.6479376742148366E-2</v>
      </c>
      <c r="G445" s="1">
        <f t="shared" si="43"/>
        <v>-1.8725388012519065E-2</v>
      </c>
      <c r="H445" s="1">
        <v>1.3235113338947383E-3</v>
      </c>
      <c r="I445" s="1">
        <f t="shared" si="44"/>
        <v>4.6469124500451292E-7</v>
      </c>
      <c r="J445" s="1">
        <f t="shared" si="45"/>
        <v>-1.8737791958082926E-2</v>
      </c>
      <c r="AQ445" s="58"/>
      <c r="AR445" s="58"/>
      <c r="AS445" s="58"/>
      <c r="AT445" s="58"/>
      <c r="AU445" s="58"/>
      <c r="AV445" s="58"/>
      <c r="AW445" s="58"/>
      <c r="AX445" s="71"/>
      <c r="AY445" s="58"/>
      <c r="AZ445" s="58"/>
      <c r="BA445" s="58"/>
      <c r="BB445" s="58">
        <f t="shared" si="46"/>
        <v>1</v>
      </c>
      <c r="BC445" s="58">
        <f t="shared" si="47"/>
        <v>3.5051725079581598E-4</v>
      </c>
      <c r="BD445" s="58" t="e">
        <f t="shared" si="48"/>
        <v>#N/A</v>
      </c>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c r="CB445" s="58"/>
      <c r="CC445" s="58"/>
      <c r="CD445" s="58"/>
      <c r="CE445" s="58"/>
      <c r="CF445" s="58"/>
      <c r="CG445" s="58"/>
      <c r="CH445" s="58"/>
      <c r="CI445" s="58"/>
      <c r="CJ445" s="58"/>
      <c r="CK445" s="58"/>
      <c r="CL445" s="58"/>
      <c r="CM445" s="58"/>
      <c r="CN445" s="58"/>
      <c r="CO445" s="58"/>
      <c r="CP445" s="58"/>
      <c r="CQ445" s="58"/>
      <c r="CR445" s="58"/>
      <c r="CS445" s="58"/>
      <c r="CT445" s="58"/>
      <c r="CU445" s="58"/>
      <c r="CV445" s="58"/>
      <c r="CW445" s="58"/>
      <c r="CX445" s="58"/>
      <c r="CY445" s="58"/>
      <c r="CZ445" s="58"/>
      <c r="DA445" s="58"/>
      <c r="DB445" s="58"/>
      <c r="DC445" s="58"/>
      <c r="DD445" s="58"/>
      <c r="DE445" s="58"/>
      <c r="DF445" s="58"/>
      <c r="DG445" s="58"/>
      <c r="DH445" s="58"/>
      <c r="DI445" s="58"/>
      <c r="DJ445" s="58"/>
      <c r="DK445" s="58"/>
      <c r="DL445" s="58"/>
      <c r="DM445" s="58"/>
      <c r="DN445" s="58"/>
      <c r="DO445" s="58"/>
      <c r="DP445" s="58"/>
      <c r="DQ445" s="58"/>
      <c r="DR445" s="58"/>
      <c r="DS445" s="58"/>
      <c r="DT445" s="58"/>
      <c r="DU445" s="58"/>
      <c r="DV445" s="58"/>
      <c r="DW445" s="58"/>
      <c r="DX445" s="58"/>
      <c r="DY445" s="58"/>
      <c r="DZ445" s="58"/>
      <c r="EA445" s="58"/>
      <c r="EB445" s="58"/>
      <c r="EC445" s="58"/>
      <c r="ED445" s="58"/>
      <c r="EE445" s="58"/>
      <c r="EF445" s="58"/>
      <c r="EG445" s="58"/>
      <c r="EH445" s="58"/>
      <c r="EI445" s="58"/>
      <c r="EJ445" s="58"/>
      <c r="EK445" s="58"/>
      <c r="EL445" s="58"/>
      <c r="EM445" s="58"/>
      <c r="EN445" s="58"/>
    </row>
    <row r="446" spans="1:144" outlineLevel="1" x14ac:dyDescent="0.2">
      <c r="A446" s="16">
        <v>255</v>
      </c>
      <c r="B446" s="16">
        <v>0</v>
      </c>
      <c r="C446" s="1">
        <v>2.9838840619390985E-4</v>
      </c>
      <c r="D446" s="1">
        <f t="shared" si="40"/>
        <v>-2.9838840619390985E-4</v>
      </c>
      <c r="E446" s="1">
        <f t="shared" si="41"/>
        <v>5.968658657443212E-4</v>
      </c>
      <c r="F446" s="1">
        <f t="shared" si="42"/>
        <v>-2.4430838416728991E-2</v>
      </c>
      <c r="G446" s="1">
        <f t="shared" si="43"/>
        <v>-1.7276500467687129E-2</v>
      </c>
      <c r="H446" s="1">
        <v>9.3153735371605479E-4</v>
      </c>
      <c r="I446" s="1">
        <f t="shared" si="44"/>
        <v>2.7830215992410193E-7</v>
      </c>
      <c r="J446" s="1">
        <f t="shared" si="45"/>
        <v>-1.7284552946776426E-2</v>
      </c>
      <c r="AQ446" s="58"/>
      <c r="AR446" s="58"/>
      <c r="AS446" s="58"/>
      <c r="AT446" s="58"/>
      <c r="AU446" s="58"/>
      <c r="AV446" s="58"/>
      <c r="AW446" s="58"/>
      <c r="AX446" s="71"/>
      <c r="AY446" s="58"/>
      <c r="AZ446" s="58"/>
      <c r="BA446" s="58"/>
      <c r="BB446" s="58">
        <f t="shared" si="46"/>
        <v>1</v>
      </c>
      <c r="BC446" s="58">
        <f t="shared" si="47"/>
        <v>2.9838840619390985E-4</v>
      </c>
      <c r="BD446" s="58" t="e">
        <f t="shared" si="48"/>
        <v>#N/A</v>
      </c>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c r="CB446" s="58"/>
      <c r="CC446" s="58"/>
      <c r="CD446" s="58"/>
      <c r="CE446" s="58"/>
      <c r="CF446" s="58"/>
      <c r="CG446" s="58"/>
      <c r="CH446" s="58"/>
      <c r="CI446" s="58"/>
      <c r="CJ446" s="58"/>
      <c r="CK446" s="58"/>
      <c r="CL446" s="58"/>
      <c r="CM446" s="58"/>
      <c r="CN446" s="58"/>
      <c r="CO446" s="58"/>
      <c r="CP446" s="58"/>
      <c r="CQ446" s="58"/>
      <c r="CR446" s="58"/>
      <c r="CS446" s="58"/>
      <c r="CT446" s="58"/>
      <c r="CU446" s="58"/>
      <c r="CV446" s="58"/>
      <c r="CW446" s="58"/>
      <c r="CX446" s="58"/>
      <c r="CY446" s="58"/>
      <c r="CZ446" s="58"/>
      <c r="DA446" s="58"/>
      <c r="DB446" s="58"/>
      <c r="DC446" s="58"/>
      <c r="DD446" s="58"/>
      <c r="DE446" s="58"/>
      <c r="DF446" s="58"/>
      <c r="DG446" s="58"/>
      <c r="DH446" s="58"/>
      <c r="DI446" s="58"/>
      <c r="DJ446" s="58"/>
      <c r="DK446" s="58"/>
      <c r="DL446" s="58"/>
      <c r="DM446" s="58"/>
      <c r="DN446" s="58"/>
      <c r="DO446" s="58"/>
      <c r="DP446" s="58"/>
      <c r="DQ446" s="58"/>
      <c r="DR446" s="58"/>
      <c r="DS446" s="58"/>
      <c r="DT446" s="58"/>
      <c r="DU446" s="58"/>
      <c r="DV446" s="58"/>
      <c r="DW446" s="58"/>
      <c r="DX446" s="58"/>
      <c r="DY446" s="58"/>
      <c r="DZ446" s="58"/>
      <c r="EA446" s="58"/>
      <c r="EB446" s="58"/>
      <c r="EC446" s="58"/>
      <c r="ED446" s="58"/>
      <c r="EE446" s="58"/>
      <c r="EF446" s="58"/>
      <c r="EG446" s="58"/>
      <c r="EH446" s="58"/>
      <c r="EI446" s="58"/>
      <c r="EJ446" s="58"/>
      <c r="EK446" s="58"/>
      <c r="EL446" s="58"/>
      <c r="EM446" s="58"/>
      <c r="EN446" s="58"/>
    </row>
    <row r="447" spans="1:144" outlineLevel="1" x14ac:dyDescent="0.2">
      <c r="A447" s="16">
        <v>256</v>
      </c>
      <c r="B447" s="16">
        <v>0</v>
      </c>
      <c r="C447" s="1">
        <v>3.4917411072856661E-2</v>
      </c>
      <c r="D447" s="1">
        <f t="shared" si="40"/>
        <v>-3.4917411072856661E-2</v>
      </c>
      <c r="E447" s="1">
        <f t="shared" si="41"/>
        <v>7.1083193849651602E-2</v>
      </c>
      <c r="F447" s="1">
        <f t="shared" si="42"/>
        <v>-0.26661431666294966</v>
      </c>
      <c r="G447" s="1">
        <f t="shared" si="43"/>
        <v>-0.19021237910386449</v>
      </c>
      <c r="H447" s="1">
        <v>5.6819747549160464E-2</v>
      </c>
      <c r="I447" s="1">
        <f t="shared" si="44"/>
        <v>2.179626882895479E-3</v>
      </c>
      <c r="J447" s="1">
        <f t="shared" si="45"/>
        <v>-0.19585805075933882</v>
      </c>
      <c r="AQ447" s="58"/>
      <c r="AR447" s="58"/>
      <c r="AS447" s="58"/>
      <c r="AT447" s="58"/>
      <c r="AU447" s="58"/>
      <c r="AV447" s="58"/>
      <c r="AW447" s="58"/>
      <c r="AX447" s="71"/>
      <c r="AY447" s="58"/>
      <c r="AZ447" s="58"/>
      <c r="BA447" s="58"/>
      <c r="BB447" s="58">
        <f t="shared" si="46"/>
        <v>1</v>
      </c>
      <c r="BC447" s="58">
        <f t="shared" si="47"/>
        <v>3.4917411072856661E-2</v>
      </c>
      <c r="BD447" s="58" t="e">
        <f t="shared" si="48"/>
        <v>#N/A</v>
      </c>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c r="CB447" s="58"/>
      <c r="CC447" s="58"/>
      <c r="CD447" s="58"/>
      <c r="CE447" s="58"/>
      <c r="CF447" s="58"/>
      <c r="CG447" s="58"/>
      <c r="CH447" s="58"/>
      <c r="CI447" s="58"/>
      <c r="CJ447" s="58"/>
      <c r="CK447" s="58"/>
      <c r="CL447" s="58"/>
      <c r="CM447" s="58"/>
      <c r="CN447" s="58"/>
      <c r="CO447" s="58"/>
      <c r="CP447" s="58"/>
      <c r="CQ447" s="58"/>
      <c r="CR447" s="58"/>
      <c r="CS447" s="58"/>
      <c r="CT447" s="58"/>
      <c r="CU447" s="58"/>
      <c r="CV447" s="58"/>
      <c r="CW447" s="58"/>
      <c r="CX447" s="58"/>
      <c r="CY447" s="58"/>
      <c r="CZ447" s="58"/>
      <c r="DA447" s="58"/>
      <c r="DB447" s="58"/>
      <c r="DC447" s="58"/>
      <c r="DD447" s="58"/>
      <c r="DE447" s="58"/>
      <c r="DF447" s="58"/>
      <c r="DG447" s="58"/>
      <c r="DH447" s="58"/>
      <c r="DI447" s="58"/>
      <c r="DJ447" s="58"/>
      <c r="DK447" s="58"/>
      <c r="DL447" s="58"/>
      <c r="DM447" s="58"/>
      <c r="DN447" s="58"/>
      <c r="DO447" s="58"/>
      <c r="DP447" s="58"/>
      <c r="DQ447" s="58"/>
      <c r="DR447" s="58"/>
      <c r="DS447" s="58"/>
      <c r="DT447" s="58"/>
      <c r="DU447" s="58"/>
      <c r="DV447" s="58"/>
      <c r="DW447" s="58"/>
      <c r="DX447" s="58"/>
      <c r="DY447" s="58"/>
      <c r="DZ447" s="58"/>
      <c r="EA447" s="58"/>
      <c r="EB447" s="58"/>
      <c r="EC447" s="58"/>
      <c r="ED447" s="58"/>
      <c r="EE447" s="58"/>
      <c r="EF447" s="58"/>
      <c r="EG447" s="58"/>
      <c r="EH447" s="58"/>
      <c r="EI447" s="58"/>
      <c r="EJ447" s="58"/>
      <c r="EK447" s="58"/>
      <c r="EL447" s="58"/>
      <c r="EM447" s="58"/>
      <c r="EN447" s="58"/>
    </row>
    <row r="448" spans="1:144" outlineLevel="1" x14ac:dyDescent="0.2">
      <c r="A448" s="16">
        <v>257</v>
      </c>
      <c r="B448" s="16">
        <v>0</v>
      </c>
      <c r="C448" s="1">
        <v>2.6452330417625031E-7</v>
      </c>
      <c r="D448" s="1">
        <f t="shared" si="40"/>
        <v>-2.6452330417625031E-7</v>
      </c>
      <c r="E448" s="1">
        <f t="shared" si="41"/>
        <v>5.290466782151639E-7</v>
      </c>
      <c r="F448" s="1">
        <f t="shared" si="42"/>
        <v>-7.2735595014763153E-4</v>
      </c>
      <c r="G448" s="1">
        <f t="shared" si="43"/>
        <v>-5.1431835875151031E-4</v>
      </c>
      <c r="H448" s="1">
        <v>2.702766453839781E-6</v>
      </c>
      <c r="I448" s="1">
        <f t="shared" si="44"/>
        <v>7.1494683424033333E-13</v>
      </c>
      <c r="J448" s="1">
        <f t="shared" si="45"/>
        <v>-5.1431905379412254E-4</v>
      </c>
      <c r="AQ448" s="58"/>
      <c r="AR448" s="58"/>
      <c r="AS448" s="58"/>
      <c r="AT448" s="58"/>
      <c r="AU448" s="58"/>
      <c r="AV448" s="58"/>
      <c r="AW448" s="58"/>
      <c r="AX448" s="71"/>
      <c r="AY448" s="58"/>
      <c r="AZ448" s="58"/>
      <c r="BA448" s="58"/>
      <c r="BB448" s="58">
        <f t="shared" si="46"/>
        <v>1</v>
      </c>
      <c r="BC448" s="58">
        <f t="shared" si="47"/>
        <v>2.6452330417625031E-7</v>
      </c>
      <c r="BD448" s="58" t="e">
        <f t="shared" si="48"/>
        <v>#N/A</v>
      </c>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c r="CB448" s="58"/>
      <c r="CC448" s="58"/>
      <c r="CD448" s="58"/>
      <c r="CE448" s="58"/>
      <c r="CF448" s="58"/>
      <c r="CG448" s="58"/>
      <c r="CH448" s="58"/>
      <c r="CI448" s="58"/>
      <c r="CJ448" s="58"/>
      <c r="CK448" s="58"/>
      <c r="CL448" s="58"/>
      <c r="CM448" s="58"/>
      <c r="CN448" s="58"/>
      <c r="CO448" s="58"/>
      <c r="CP448" s="58"/>
      <c r="CQ448" s="58"/>
      <c r="CR448" s="58"/>
      <c r="CS448" s="58"/>
      <c r="CT448" s="58"/>
      <c r="CU448" s="58"/>
      <c r="CV448" s="58"/>
      <c r="CW448" s="58"/>
      <c r="CX448" s="58"/>
      <c r="CY448" s="58"/>
      <c r="CZ448" s="58"/>
      <c r="DA448" s="58"/>
      <c r="DB448" s="58"/>
      <c r="DC448" s="58"/>
      <c r="DD448" s="58"/>
      <c r="DE448" s="58"/>
      <c r="DF448" s="58"/>
      <c r="DG448" s="58"/>
      <c r="DH448" s="58"/>
      <c r="DI448" s="58"/>
      <c r="DJ448" s="58"/>
      <c r="DK448" s="58"/>
      <c r="DL448" s="58"/>
      <c r="DM448" s="58"/>
      <c r="DN448" s="58"/>
      <c r="DO448" s="58"/>
      <c r="DP448" s="58"/>
      <c r="DQ448" s="58"/>
      <c r="DR448" s="58"/>
      <c r="DS448" s="58"/>
      <c r="DT448" s="58"/>
      <c r="DU448" s="58"/>
      <c r="DV448" s="58"/>
      <c r="DW448" s="58"/>
      <c r="DX448" s="58"/>
      <c r="DY448" s="58"/>
      <c r="DZ448" s="58"/>
      <c r="EA448" s="58"/>
      <c r="EB448" s="58"/>
      <c r="EC448" s="58"/>
      <c r="ED448" s="58"/>
      <c r="EE448" s="58"/>
      <c r="EF448" s="58"/>
      <c r="EG448" s="58"/>
      <c r="EH448" s="58"/>
      <c r="EI448" s="58"/>
      <c r="EJ448" s="58"/>
      <c r="EK448" s="58"/>
      <c r="EL448" s="58"/>
      <c r="EM448" s="58"/>
      <c r="EN448" s="58"/>
    </row>
    <row r="449" spans="1:144" outlineLevel="1" x14ac:dyDescent="0.2">
      <c r="A449" s="16">
        <v>258</v>
      </c>
      <c r="B449" s="16">
        <v>0</v>
      </c>
      <c r="C449" s="1">
        <v>1.5321138016038084E-3</v>
      </c>
      <c r="D449" s="1">
        <f t="shared" ref="D449:D512" si="49">B449 - C449</f>
        <v>-1.5321138016038084E-3</v>
      </c>
      <c r="E449" s="1">
        <f t="shared" ref="E449:E512" si="50">2*IF(B449=1,LN(1/C449),LN(1/(1-C449)))</f>
        <v>3.0665773762952589E-3</v>
      </c>
      <c r="F449" s="1">
        <f t="shared" ref="F449:F512" si="51">SQRT(E449)*SIGN(D449)</f>
        <v>-5.5376686216270281E-2</v>
      </c>
      <c r="G449" s="1">
        <f t="shared" ref="G449:G512" si="52">D449/(SQRT(C449*(1-C449)))</f>
        <v>-3.9172244973521751E-2</v>
      </c>
      <c r="H449" s="1">
        <v>4.5389606734605997E-3</v>
      </c>
      <c r="I449" s="1">
        <f t="shared" ref="I449:I512" si="53">G449^2*H449/(1-H449)</f>
        <v>6.9966327150202011E-6</v>
      </c>
      <c r="J449" s="1">
        <f t="shared" ref="J449:J512" si="54">G449/SQRT(1-H449)</f>
        <v>-3.9261449399896335E-2</v>
      </c>
      <c r="AQ449" s="58"/>
      <c r="AR449" s="58"/>
      <c r="AS449" s="58"/>
      <c r="AT449" s="58"/>
      <c r="AU449" s="58"/>
      <c r="AV449" s="58"/>
      <c r="AW449" s="58"/>
      <c r="AX449" s="71"/>
      <c r="AY449" s="58"/>
      <c r="AZ449" s="58"/>
      <c r="BA449" s="58"/>
      <c r="BB449" s="58">
        <f t="shared" ref="BB449:BB512" si="55">1-B449</f>
        <v>1</v>
      </c>
      <c r="BC449" s="58">
        <f t="shared" ref="BC449:BC512" si="56">IF(B449=0,C449,NA())</f>
        <v>1.5321138016038084E-3</v>
      </c>
      <c r="BD449" s="58" t="e">
        <f t="shared" ref="BD449:BD512" si="57">IF(B449=1,C449,NA())</f>
        <v>#N/A</v>
      </c>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c r="CB449" s="58"/>
      <c r="CC449" s="58"/>
      <c r="CD449" s="58"/>
      <c r="CE449" s="58"/>
      <c r="CF449" s="58"/>
      <c r="CG449" s="58"/>
      <c r="CH449" s="58"/>
      <c r="CI449" s="58"/>
      <c r="CJ449" s="58"/>
      <c r="CK449" s="58"/>
      <c r="CL449" s="58"/>
      <c r="CM449" s="58"/>
      <c r="CN449" s="58"/>
      <c r="CO449" s="58"/>
      <c r="CP449" s="58"/>
      <c r="CQ449" s="58"/>
      <c r="CR449" s="58"/>
      <c r="CS449" s="58"/>
      <c r="CT449" s="58"/>
      <c r="CU449" s="58"/>
      <c r="CV449" s="58"/>
      <c r="CW449" s="58"/>
      <c r="CX449" s="58"/>
      <c r="CY449" s="58"/>
      <c r="CZ449" s="58"/>
      <c r="DA449" s="58"/>
      <c r="DB449" s="58"/>
      <c r="DC449" s="58"/>
      <c r="DD449" s="58"/>
      <c r="DE449" s="58"/>
      <c r="DF449" s="58"/>
      <c r="DG449" s="58"/>
      <c r="DH449" s="58"/>
      <c r="DI449" s="58"/>
      <c r="DJ449" s="58"/>
      <c r="DK449" s="58"/>
      <c r="DL449" s="58"/>
      <c r="DM449" s="58"/>
      <c r="DN449" s="58"/>
      <c r="DO449" s="58"/>
      <c r="DP449" s="58"/>
      <c r="DQ449" s="58"/>
      <c r="DR449" s="58"/>
      <c r="DS449" s="58"/>
      <c r="DT449" s="58"/>
      <c r="DU449" s="58"/>
      <c r="DV449" s="58"/>
      <c r="DW449" s="58"/>
      <c r="DX449" s="58"/>
      <c r="DY449" s="58"/>
      <c r="DZ449" s="58"/>
      <c r="EA449" s="58"/>
      <c r="EB449" s="58"/>
      <c r="EC449" s="58"/>
      <c r="ED449" s="58"/>
      <c r="EE449" s="58"/>
      <c r="EF449" s="58"/>
      <c r="EG449" s="58"/>
      <c r="EH449" s="58"/>
      <c r="EI449" s="58"/>
      <c r="EJ449" s="58"/>
      <c r="EK449" s="58"/>
      <c r="EL449" s="58"/>
      <c r="EM449" s="58"/>
      <c r="EN449" s="58"/>
    </row>
    <row r="450" spans="1:144" outlineLevel="1" x14ac:dyDescent="0.2">
      <c r="A450" s="16">
        <v>259</v>
      </c>
      <c r="B450" s="16">
        <v>0</v>
      </c>
      <c r="C450" s="1">
        <v>1.5416608289657922E-6</v>
      </c>
      <c r="D450" s="1">
        <f t="shared" si="49"/>
        <v>-1.5416608289657922E-6</v>
      </c>
      <c r="E450" s="1">
        <f t="shared" si="50"/>
        <v>3.0833240348007595E-6</v>
      </c>
      <c r="F450" s="1">
        <f t="shared" si="51"/>
        <v>-1.7559396444071645E-3</v>
      </c>
      <c r="G450" s="1">
        <f t="shared" si="52"/>
        <v>-1.2416373084309154E-3</v>
      </c>
      <c r="H450" s="1">
        <v>1.1923526532273823E-5</v>
      </c>
      <c r="I450" s="1">
        <f t="shared" si="53"/>
        <v>1.838228131846506E-11</v>
      </c>
      <c r="J450" s="1">
        <f t="shared" si="54"/>
        <v>-1.2416447108448078E-3</v>
      </c>
      <c r="AQ450" s="58"/>
      <c r="AR450" s="58"/>
      <c r="AS450" s="58"/>
      <c r="AT450" s="58"/>
      <c r="AU450" s="58"/>
      <c r="AV450" s="58"/>
      <c r="AW450" s="58"/>
      <c r="AX450" s="71"/>
      <c r="AY450" s="58"/>
      <c r="AZ450" s="58"/>
      <c r="BA450" s="58"/>
      <c r="BB450" s="58">
        <f t="shared" si="55"/>
        <v>1</v>
      </c>
      <c r="BC450" s="58">
        <f t="shared" si="56"/>
        <v>1.5416608289657922E-6</v>
      </c>
      <c r="BD450" s="58" t="e">
        <f t="shared" si="57"/>
        <v>#N/A</v>
      </c>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c r="CB450" s="58"/>
      <c r="CC450" s="58"/>
      <c r="CD450" s="58"/>
      <c r="CE450" s="58"/>
      <c r="CF450" s="58"/>
      <c r="CG450" s="58"/>
      <c r="CH450" s="58"/>
      <c r="CI450" s="58"/>
      <c r="CJ450" s="58"/>
      <c r="CK450" s="58"/>
      <c r="CL450" s="58"/>
      <c r="CM450" s="58"/>
      <c r="CN450" s="58"/>
      <c r="CO450" s="58"/>
      <c r="CP450" s="58"/>
      <c r="CQ450" s="58"/>
      <c r="CR450" s="58"/>
      <c r="CS450" s="58"/>
      <c r="CT450" s="58"/>
      <c r="CU450" s="58"/>
      <c r="CV450" s="58"/>
      <c r="CW450" s="58"/>
      <c r="CX450" s="58"/>
      <c r="CY450" s="58"/>
      <c r="CZ450" s="58"/>
      <c r="DA450" s="58"/>
      <c r="DB450" s="58"/>
      <c r="DC450" s="58"/>
      <c r="DD450" s="58"/>
      <c r="DE450" s="58"/>
      <c r="DF450" s="58"/>
      <c r="DG450" s="58"/>
      <c r="DH450" s="58"/>
      <c r="DI450" s="58"/>
      <c r="DJ450" s="58"/>
      <c r="DK450" s="58"/>
      <c r="DL450" s="58"/>
      <c r="DM450" s="58"/>
      <c r="DN450" s="58"/>
      <c r="DO450" s="58"/>
      <c r="DP450" s="58"/>
      <c r="DQ450" s="58"/>
      <c r="DR450" s="58"/>
      <c r="DS450" s="58"/>
      <c r="DT450" s="58"/>
      <c r="DU450" s="58"/>
      <c r="DV450" s="58"/>
      <c r="DW450" s="58"/>
      <c r="DX450" s="58"/>
      <c r="DY450" s="58"/>
      <c r="DZ450" s="58"/>
      <c r="EA450" s="58"/>
      <c r="EB450" s="58"/>
      <c r="EC450" s="58"/>
      <c r="ED450" s="58"/>
      <c r="EE450" s="58"/>
      <c r="EF450" s="58"/>
      <c r="EG450" s="58"/>
      <c r="EH450" s="58"/>
      <c r="EI450" s="58"/>
      <c r="EJ450" s="58"/>
      <c r="EK450" s="58"/>
      <c r="EL450" s="58"/>
      <c r="EM450" s="58"/>
      <c r="EN450" s="58"/>
    </row>
    <row r="451" spans="1:144" outlineLevel="1" x14ac:dyDescent="0.2">
      <c r="A451" s="16">
        <v>260</v>
      </c>
      <c r="B451" s="16">
        <v>0</v>
      </c>
      <c r="C451" s="1">
        <v>8.1961526126558435E-4</v>
      </c>
      <c r="D451" s="1">
        <f t="shared" si="49"/>
        <v>-8.1961526126558435E-4</v>
      </c>
      <c r="E451" s="1">
        <f t="shared" si="50"/>
        <v>1.6399026589949742E-3</v>
      </c>
      <c r="F451" s="1">
        <f t="shared" si="51"/>
        <v>-4.0495711612403777E-2</v>
      </c>
      <c r="G451" s="1">
        <f t="shared" si="52"/>
        <v>-2.864066307692608E-2</v>
      </c>
      <c r="H451" s="1">
        <v>2.3711912034927547E-3</v>
      </c>
      <c r="I451" s="1">
        <f t="shared" si="53"/>
        <v>1.9496817658066328E-6</v>
      </c>
      <c r="J451" s="1">
        <f t="shared" si="54"/>
        <v>-2.8674679828235284E-2</v>
      </c>
      <c r="AQ451" s="58"/>
      <c r="AR451" s="58"/>
      <c r="AS451" s="58"/>
      <c r="AT451" s="58"/>
      <c r="AU451" s="58"/>
      <c r="AV451" s="58"/>
      <c r="AW451" s="58"/>
      <c r="AX451" s="71"/>
      <c r="AY451" s="58"/>
      <c r="AZ451" s="58"/>
      <c r="BA451" s="58"/>
      <c r="BB451" s="58">
        <f t="shared" si="55"/>
        <v>1</v>
      </c>
      <c r="BC451" s="58">
        <f t="shared" si="56"/>
        <v>8.1961526126558435E-4</v>
      </c>
      <c r="BD451" s="58" t="e">
        <f t="shared" si="57"/>
        <v>#N/A</v>
      </c>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c r="CB451" s="58"/>
      <c r="CC451" s="58"/>
      <c r="CD451" s="58"/>
      <c r="CE451" s="58"/>
      <c r="CF451" s="58"/>
      <c r="CG451" s="58"/>
      <c r="CH451" s="58"/>
      <c r="CI451" s="58"/>
      <c r="CJ451" s="58"/>
      <c r="CK451" s="58"/>
      <c r="CL451" s="58"/>
      <c r="CM451" s="58"/>
      <c r="CN451" s="58"/>
      <c r="CO451" s="58"/>
      <c r="CP451" s="58"/>
      <c r="CQ451" s="58"/>
      <c r="CR451" s="58"/>
      <c r="CS451" s="58"/>
      <c r="CT451" s="58"/>
      <c r="CU451" s="58"/>
      <c r="CV451" s="58"/>
      <c r="CW451" s="58"/>
      <c r="CX451" s="58"/>
      <c r="CY451" s="58"/>
      <c r="CZ451" s="58"/>
      <c r="DA451" s="58"/>
      <c r="DB451" s="58"/>
      <c r="DC451" s="58"/>
      <c r="DD451" s="58"/>
      <c r="DE451" s="58"/>
      <c r="DF451" s="58"/>
      <c r="DG451" s="58"/>
      <c r="DH451" s="58"/>
      <c r="DI451" s="58"/>
      <c r="DJ451" s="58"/>
      <c r="DK451" s="58"/>
      <c r="DL451" s="58"/>
      <c r="DM451" s="58"/>
      <c r="DN451" s="58"/>
      <c r="DO451" s="58"/>
      <c r="DP451" s="58"/>
      <c r="DQ451" s="58"/>
      <c r="DR451" s="58"/>
      <c r="DS451" s="58"/>
      <c r="DT451" s="58"/>
      <c r="DU451" s="58"/>
      <c r="DV451" s="58"/>
      <c r="DW451" s="58"/>
      <c r="DX451" s="58"/>
      <c r="DY451" s="58"/>
      <c r="DZ451" s="58"/>
      <c r="EA451" s="58"/>
      <c r="EB451" s="58"/>
      <c r="EC451" s="58"/>
      <c r="ED451" s="58"/>
      <c r="EE451" s="58"/>
      <c r="EF451" s="58"/>
      <c r="EG451" s="58"/>
      <c r="EH451" s="58"/>
      <c r="EI451" s="58"/>
      <c r="EJ451" s="58"/>
      <c r="EK451" s="58"/>
      <c r="EL451" s="58"/>
      <c r="EM451" s="58"/>
      <c r="EN451" s="58"/>
    </row>
    <row r="452" spans="1:144" outlineLevel="1" x14ac:dyDescent="0.2">
      <c r="A452" s="16">
        <v>261</v>
      </c>
      <c r="B452" s="16">
        <v>0</v>
      </c>
      <c r="C452" s="1">
        <v>6.0011799749731278E-4</v>
      </c>
      <c r="D452" s="1">
        <f t="shared" si="49"/>
        <v>-6.0011799749731278E-4</v>
      </c>
      <c r="E452" s="1">
        <f t="shared" si="50"/>
        <v>1.2005962807554017E-3</v>
      </c>
      <c r="F452" s="1">
        <f t="shared" si="51"/>
        <v>-3.4649621653856509E-2</v>
      </c>
      <c r="G452" s="1">
        <f t="shared" si="52"/>
        <v>-2.4504659870430261E-2</v>
      </c>
      <c r="H452" s="1">
        <v>1.9314023208229099E-3</v>
      </c>
      <c r="I452" s="1">
        <f t="shared" si="53"/>
        <v>1.1620095971896333E-6</v>
      </c>
      <c r="J452" s="1">
        <f t="shared" si="54"/>
        <v>-2.4528358382954713E-2</v>
      </c>
      <c r="AQ452" s="58"/>
      <c r="AR452" s="58"/>
      <c r="AS452" s="58"/>
      <c r="AT452" s="58"/>
      <c r="AU452" s="58"/>
      <c r="AV452" s="58"/>
      <c r="AW452" s="58"/>
      <c r="AX452" s="71"/>
      <c r="AY452" s="58"/>
      <c r="AZ452" s="58"/>
      <c r="BA452" s="58"/>
      <c r="BB452" s="58">
        <f t="shared" si="55"/>
        <v>1</v>
      </c>
      <c r="BC452" s="58">
        <f t="shared" si="56"/>
        <v>6.0011799749731278E-4</v>
      </c>
      <c r="BD452" s="58" t="e">
        <f t="shared" si="57"/>
        <v>#N/A</v>
      </c>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c r="CB452" s="58"/>
      <c r="CC452" s="58"/>
      <c r="CD452" s="58"/>
      <c r="CE452" s="58"/>
      <c r="CF452" s="58"/>
      <c r="CG452" s="58"/>
      <c r="CH452" s="58"/>
      <c r="CI452" s="58"/>
      <c r="CJ452" s="58"/>
      <c r="CK452" s="58"/>
      <c r="CL452" s="58"/>
      <c r="CM452" s="58"/>
      <c r="CN452" s="58"/>
      <c r="CO452" s="58"/>
      <c r="CP452" s="58"/>
      <c r="CQ452" s="58"/>
      <c r="CR452" s="58"/>
      <c r="CS452" s="58"/>
      <c r="CT452" s="58"/>
      <c r="CU452" s="58"/>
      <c r="CV452" s="58"/>
      <c r="CW452" s="58"/>
      <c r="CX452" s="58"/>
      <c r="CY452" s="58"/>
      <c r="CZ452" s="58"/>
      <c r="DA452" s="58"/>
      <c r="DB452" s="58"/>
      <c r="DC452" s="58"/>
      <c r="DD452" s="58"/>
      <c r="DE452" s="58"/>
      <c r="DF452" s="58"/>
      <c r="DG452" s="58"/>
      <c r="DH452" s="58"/>
      <c r="DI452" s="58"/>
      <c r="DJ452" s="58"/>
      <c r="DK452" s="58"/>
      <c r="DL452" s="58"/>
      <c r="DM452" s="58"/>
      <c r="DN452" s="58"/>
      <c r="DO452" s="58"/>
      <c r="DP452" s="58"/>
      <c r="DQ452" s="58"/>
      <c r="DR452" s="58"/>
      <c r="DS452" s="58"/>
      <c r="DT452" s="58"/>
      <c r="DU452" s="58"/>
      <c r="DV452" s="58"/>
      <c r="DW452" s="58"/>
      <c r="DX452" s="58"/>
      <c r="DY452" s="58"/>
      <c r="DZ452" s="58"/>
      <c r="EA452" s="58"/>
      <c r="EB452" s="58"/>
      <c r="EC452" s="58"/>
      <c r="ED452" s="58"/>
      <c r="EE452" s="58"/>
      <c r="EF452" s="58"/>
      <c r="EG452" s="58"/>
      <c r="EH452" s="58"/>
      <c r="EI452" s="58"/>
      <c r="EJ452" s="58"/>
      <c r="EK452" s="58"/>
      <c r="EL452" s="58"/>
      <c r="EM452" s="58"/>
      <c r="EN452" s="58"/>
    </row>
    <row r="453" spans="1:144" outlineLevel="1" x14ac:dyDescent="0.2">
      <c r="A453" s="16">
        <v>262</v>
      </c>
      <c r="B453" s="16">
        <v>0</v>
      </c>
      <c r="C453" s="1">
        <v>0.26938123699982469</v>
      </c>
      <c r="D453" s="1">
        <f t="shared" si="49"/>
        <v>-0.26938123699982469</v>
      </c>
      <c r="E453" s="1">
        <f t="shared" si="50"/>
        <v>0.62772696663789351</v>
      </c>
      <c r="F453" s="1">
        <f t="shared" si="51"/>
        <v>-0.79229222300732793</v>
      </c>
      <c r="G453" s="1">
        <f t="shared" si="52"/>
        <v>-0.60720908509268767</v>
      </c>
      <c r="H453" s="1">
        <v>0.19865676608293506</v>
      </c>
      <c r="I453" s="1">
        <f t="shared" si="53"/>
        <v>9.1403180683798907E-2</v>
      </c>
      <c r="J453" s="1">
        <f t="shared" si="54"/>
        <v>-0.67831117763375959</v>
      </c>
      <c r="AQ453" s="58"/>
      <c r="AR453" s="58"/>
      <c r="AS453" s="58"/>
      <c r="AT453" s="58"/>
      <c r="AU453" s="58"/>
      <c r="AV453" s="58"/>
      <c r="AW453" s="58"/>
      <c r="AX453" s="71"/>
      <c r="AY453" s="58"/>
      <c r="AZ453" s="58"/>
      <c r="BA453" s="58"/>
      <c r="BB453" s="58">
        <f t="shared" si="55"/>
        <v>1</v>
      </c>
      <c r="BC453" s="58">
        <f t="shared" si="56"/>
        <v>0.26938123699982469</v>
      </c>
      <c r="BD453" s="58" t="e">
        <f t="shared" si="57"/>
        <v>#N/A</v>
      </c>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c r="CB453" s="58"/>
      <c r="CC453" s="58"/>
      <c r="CD453" s="58"/>
      <c r="CE453" s="58"/>
      <c r="CF453" s="58"/>
      <c r="CG453" s="58"/>
      <c r="CH453" s="58"/>
      <c r="CI453" s="58"/>
      <c r="CJ453" s="58"/>
      <c r="CK453" s="58"/>
      <c r="CL453" s="58"/>
      <c r="CM453" s="58"/>
      <c r="CN453" s="58"/>
      <c r="CO453" s="58"/>
      <c r="CP453" s="58"/>
      <c r="CQ453" s="58"/>
      <c r="CR453" s="58"/>
      <c r="CS453" s="58"/>
      <c r="CT453" s="58"/>
      <c r="CU453" s="58"/>
      <c r="CV453" s="58"/>
      <c r="CW453" s="58"/>
      <c r="CX453" s="58"/>
      <c r="CY453" s="58"/>
      <c r="CZ453" s="58"/>
      <c r="DA453" s="58"/>
      <c r="DB453" s="58"/>
      <c r="DC453" s="58"/>
      <c r="DD453" s="58"/>
      <c r="DE453" s="58"/>
      <c r="DF453" s="58"/>
      <c r="DG453" s="58"/>
      <c r="DH453" s="58"/>
      <c r="DI453" s="58"/>
      <c r="DJ453" s="58"/>
      <c r="DK453" s="58"/>
      <c r="DL453" s="58"/>
      <c r="DM453" s="58"/>
      <c r="DN453" s="58"/>
      <c r="DO453" s="58"/>
      <c r="DP453" s="58"/>
      <c r="DQ453" s="58"/>
      <c r="DR453" s="58"/>
      <c r="DS453" s="58"/>
      <c r="DT453" s="58"/>
      <c r="DU453" s="58"/>
      <c r="DV453" s="58"/>
      <c r="DW453" s="58"/>
      <c r="DX453" s="58"/>
      <c r="DY453" s="58"/>
      <c r="DZ453" s="58"/>
      <c r="EA453" s="58"/>
      <c r="EB453" s="58"/>
      <c r="EC453" s="58"/>
      <c r="ED453" s="58"/>
      <c r="EE453" s="58"/>
      <c r="EF453" s="58"/>
      <c r="EG453" s="58"/>
      <c r="EH453" s="58"/>
      <c r="EI453" s="58"/>
      <c r="EJ453" s="58"/>
      <c r="EK453" s="58"/>
      <c r="EL453" s="58"/>
      <c r="EM453" s="58"/>
      <c r="EN453" s="58"/>
    </row>
    <row r="454" spans="1:144" outlineLevel="1" x14ac:dyDescent="0.2">
      <c r="A454" s="16">
        <v>263</v>
      </c>
      <c r="B454" s="16">
        <v>0</v>
      </c>
      <c r="C454" s="1">
        <v>9.4050035549053199E-5</v>
      </c>
      <c r="D454" s="1">
        <f t="shared" si="49"/>
        <v>-9.4050035549053199E-5</v>
      </c>
      <c r="E454" s="1">
        <f t="shared" si="50"/>
        <v>1.8810891706177887E-4</v>
      </c>
      <c r="F454" s="1">
        <f t="shared" si="51"/>
        <v>-1.3715280422280067E-2</v>
      </c>
      <c r="G454" s="1">
        <f t="shared" si="52"/>
        <v>-9.6983958359220038E-3</v>
      </c>
      <c r="H454" s="1">
        <v>4.6394553780857518E-4</v>
      </c>
      <c r="I454" s="1">
        <f t="shared" si="53"/>
        <v>4.365845364259622E-8</v>
      </c>
      <c r="J454" s="1">
        <f t="shared" si="54"/>
        <v>-9.7006463827866568E-3</v>
      </c>
      <c r="AQ454" s="58"/>
      <c r="AR454" s="58"/>
      <c r="AS454" s="58"/>
      <c r="AT454" s="58"/>
      <c r="AU454" s="58"/>
      <c r="AV454" s="58"/>
      <c r="AW454" s="58"/>
      <c r="AX454" s="71"/>
      <c r="AY454" s="58"/>
      <c r="AZ454" s="58"/>
      <c r="BA454" s="58"/>
      <c r="BB454" s="58">
        <f t="shared" si="55"/>
        <v>1</v>
      </c>
      <c r="BC454" s="58">
        <f t="shared" si="56"/>
        <v>9.4050035549053199E-5</v>
      </c>
      <c r="BD454" s="58" t="e">
        <f t="shared" si="57"/>
        <v>#N/A</v>
      </c>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c r="CB454" s="58"/>
      <c r="CC454" s="58"/>
      <c r="CD454" s="58"/>
      <c r="CE454" s="58"/>
      <c r="CF454" s="58"/>
      <c r="CG454" s="58"/>
      <c r="CH454" s="58"/>
      <c r="CI454" s="58"/>
      <c r="CJ454" s="58"/>
      <c r="CK454" s="58"/>
      <c r="CL454" s="58"/>
      <c r="CM454" s="58"/>
      <c r="CN454" s="58"/>
      <c r="CO454" s="58"/>
      <c r="CP454" s="58"/>
      <c r="CQ454" s="58"/>
      <c r="CR454" s="58"/>
      <c r="CS454" s="58"/>
      <c r="CT454" s="58"/>
      <c r="CU454" s="58"/>
      <c r="CV454" s="58"/>
      <c r="CW454" s="58"/>
      <c r="CX454" s="58"/>
      <c r="CY454" s="58"/>
      <c r="CZ454" s="58"/>
      <c r="DA454" s="58"/>
      <c r="DB454" s="58"/>
      <c r="DC454" s="58"/>
      <c r="DD454" s="58"/>
      <c r="DE454" s="58"/>
      <c r="DF454" s="58"/>
      <c r="DG454" s="58"/>
      <c r="DH454" s="58"/>
      <c r="DI454" s="58"/>
      <c r="DJ454" s="58"/>
      <c r="DK454" s="58"/>
      <c r="DL454" s="58"/>
      <c r="DM454" s="58"/>
      <c r="DN454" s="58"/>
      <c r="DO454" s="58"/>
      <c r="DP454" s="58"/>
      <c r="DQ454" s="58"/>
      <c r="DR454" s="58"/>
      <c r="DS454" s="58"/>
      <c r="DT454" s="58"/>
      <c r="DU454" s="58"/>
      <c r="DV454" s="58"/>
      <c r="DW454" s="58"/>
      <c r="DX454" s="58"/>
      <c r="DY454" s="58"/>
      <c r="DZ454" s="58"/>
      <c r="EA454" s="58"/>
      <c r="EB454" s="58"/>
      <c r="EC454" s="58"/>
      <c r="ED454" s="58"/>
      <c r="EE454" s="58"/>
      <c r="EF454" s="58"/>
      <c r="EG454" s="58"/>
      <c r="EH454" s="58"/>
      <c r="EI454" s="58"/>
      <c r="EJ454" s="58"/>
      <c r="EK454" s="58"/>
      <c r="EL454" s="58"/>
      <c r="EM454" s="58"/>
      <c r="EN454" s="58"/>
    </row>
    <row r="455" spans="1:144" outlineLevel="1" x14ac:dyDescent="0.2">
      <c r="A455" s="16">
        <v>264</v>
      </c>
      <c r="B455" s="16">
        <v>0</v>
      </c>
      <c r="C455" s="1">
        <v>3.4944434601409773E-2</v>
      </c>
      <c r="D455" s="1">
        <f t="shared" si="49"/>
        <v>-3.4944434601409773E-2</v>
      </c>
      <c r="E455" s="1">
        <f t="shared" si="50"/>
        <v>7.1139197153859274E-2</v>
      </c>
      <c r="F455" s="1">
        <f t="shared" si="51"/>
        <v>-0.26671932279806665</v>
      </c>
      <c r="G455" s="1">
        <f t="shared" si="52"/>
        <v>-0.1902886342991657</v>
      </c>
      <c r="H455" s="1">
        <v>4.2606069185270268E-2</v>
      </c>
      <c r="I455" s="1">
        <f t="shared" si="53"/>
        <v>1.6114116406463338E-3</v>
      </c>
      <c r="J455" s="1">
        <f t="shared" si="54"/>
        <v>-0.19447667208199537</v>
      </c>
      <c r="AQ455" s="58"/>
      <c r="AR455" s="58"/>
      <c r="AS455" s="58"/>
      <c r="AT455" s="58"/>
      <c r="AU455" s="58"/>
      <c r="AV455" s="58"/>
      <c r="AW455" s="58"/>
      <c r="AX455" s="71"/>
      <c r="AY455" s="58"/>
      <c r="AZ455" s="58"/>
      <c r="BA455" s="58"/>
      <c r="BB455" s="58">
        <f t="shared" si="55"/>
        <v>1</v>
      </c>
      <c r="BC455" s="58">
        <f t="shared" si="56"/>
        <v>3.4944434601409773E-2</v>
      </c>
      <c r="BD455" s="58" t="e">
        <f t="shared" si="57"/>
        <v>#N/A</v>
      </c>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c r="CB455" s="58"/>
      <c r="CC455" s="58"/>
      <c r="CD455" s="58"/>
      <c r="CE455" s="58"/>
      <c r="CF455" s="58"/>
      <c r="CG455" s="58"/>
      <c r="CH455" s="58"/>
      <c r="CI455" s="58"/>
      <c r="CJ455" s="58"/>
      <c r="CK455" s="58"/>
      <c r="CL455" s="58"/>
      <c r="CM455" s="58"/>
      <c r="CN455" s="58"/>
      <c r="CO455" s="58"/>
      <c r="CP455" s="58"/>
      <c r="CQ455" s="58"/>
      <c r="CR455" s="58"/>
      <c r="CS455" s="58"/>
      <c r="CT455" s="58"/>
      <c r="CU455" s="58"/>
      <c r="CV455" s="58"/>
      <c r="CW455" s="58"/>
      <c r="CX455" s="58"/>
      <c r="CY455" s="58"/>
      <c r="CZ455" s="58"/>
      <c r="DA455" s="58"/>
      <c r="DB455" s="58"/>
      <c r="DC455" s="58"/>
      <c r="DD455" s="58"/>
      <c r="DE455" s="58"/>
      <c r="DF455" s="58"/>
      <c r="DG455" s="58"/>
      <c r="DH455" s="58"/>
      <c r="DI455" s="58"/>
      <c r="DJ455" s="58"/>
      <c r="DK455" s="58"/>
      <c r="DL455" s="58"/>
      <c r="DM455" s="58"/>
      <c r="DN455" s="58"/>
      <c r="DO455" s="58"/>
      <c r="DP455" s="58"/>
      <c r="DQ455" s="58"/>
      <c r="DR455" s="58"/>
      <c r="DS455" s="58"/>
      <c r="DT455" s="58"/>
      <c r="DU455" s="58"/>
      <c r="DV455" s="58"/>
      <c r="DW455" s="58"/>
      <c r="DX455" s="58"/>
      <c r="DY455" s="58"/>
      <c r="DZ455" s="58"/>
      <c r="EA455" s="58"/>
      <c r="EB455" s="58"/>
      <c r="EC455" s="58"/>
      <c r="ED455" s="58"/>
      <c r="EE455" s="58"/>
      <c r="EF455" s="58"/>
      <c r="EG455" s="58"/>
      <c r="EH455" s="58"/>
      <c r="EI455" s="58"/>
      <c r="EJ455" s="58"/>
      <c r="EK455" s="58"/>
      <c r="EL455" s="58"/>
      <c r="EM455" s="58"/>
      <c r="EN455" s="58"/>
    </row>
    <row r="456" spans="1:144" outlineLevel="1" x14ac:dyDescent="0.2">
      <c r="A456" s="16">
        <v>265</v>
      </c>
      <c r="B456" s="16">
        <v>0</v>
      </c>
      <c r="C456" s="1">
        <v>0.70731933586235096</v>
      </c>
      <c r="D456" s="1">
        <f t="shared" si="49"/>
        <v>-0.70731933586235096</v>
      </c>
      <c r="E456" s="1">
        <f t="shared" si="50"/>
        <v>2.4573462956184464</v>
      </c>
      <c r="F456" s="1">
        <f t="shared" si="51"/>
        <v>-1.5675925158083801</v>
      </c>
      <c r="G456" s="1">
        <f t="shared" si="52"/>
        <v>-1.5545716711213085</v>
      </c>
      <c r="H456" s="1">
        <v>0.18675047331596717</v>
      </c>
      <c r="I456" s="1">
        <f t="shared" si="53"/>
        <v>0.5549570726607993</v>
      </c>
      <c r="J456" s="1">
        <f t="shared" si="54"/>
        <v>-1.7238474855142194</v>
      </c>
      <c r="AQ456" s="58"/>
      <c r="AR456" s="58"/>
      <c r="AS456" s="58"/>
      <c r="AT456" s="58"/>
      <c r="AU456" s="58"/>
      <c r="AV456" s="58"/>
      <c r="AW456" s="58"/>
      <c r="AX456" s="71"/>
      <c r="AY456" s="58"/>
      <c r="AZ456" s="58"/>
      <c r="BA456" s="58"/>
      <c r="BB456" s="58">
        <f t="shared" si="55"/>
        <v>1</v>
      </c>
      <c r="BC456" s="58">
        <f t="shared" si="56"/>
        <v>0.70731933586235096</v>
      </c>
      <c r="BD456" s="58" t="e">
        <f t="shared" si="57"/>
        <v>#N/A</v>
      </c>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c r="CB456" s="58"/>
      <c r="CC456" s="58"/>
      <c r="CD456" s="58"/>
      <c r="CE456" s="58"/>
      <c r="CF456" s="58"/>
      <c r="CG456" s="58"/>
      <c r="CH456" s="58"/>
      <c r="CI456" s="58"/>
      <c r="CJ456" s="58"/>
      <c r="CK456" s="58"/>
      <c r="CL456" s="58"/>
      <c r="CM456" s="58"/>
      <c r="CN456" s="58"/>
      <c r="CO456" s="58"/>
      <c r="CP456" s="58"/>
      <c r="CQ456" s="58"/>
      <c r="CR456" s="58"/>
      <c r="CS456" s="58"/>
      <c r="CT456" s="58"/>
      <c r="CU456" s="58"/>
      <c r="CV456" s="58"/>
      <c r="CW456" s="58"/>
      <c r="CX456" s="58"/>
      <c r="CY456" s="58"/>
      <c r="CZ456" s="58"/>
      <c r="DA456" s="58"/>
      <c r="DB456" s="58"/>
      <c r="DC456" s="58"/>
      <c r="DD456" s="58"/>
      <c r="DE456" s="58"/>
      <c r="DF456" s="58"/>
      <c r="DG456" s="58"/>
      <c r="DH456" s="58"/>
      <c r="DI456" s="58"/>
      <c r="DJ456" s="58"/>
      <c r="DK456" s="58"/>
      <c r="DL456" s="58"/>
      <c r="DM456" s="58"/>
      <c r="DN456" s="58"/>
      <c r="DO456" s="58"/>
      <c r="DP456" s="58"/>
      <c r="DQ456" s="58"/>
      <c r="DR456" s="58"/>
      <c r="DS456" s="58"/>
      <c r="DT456" s="58"/>
      <c r="DU456" s="58"/>
      <c r="DV456" s="58"/>
      <c r="DW456" s="58"/>
      <c r="DX456" s="58"/>
      <c r="DY456" s="58"/>
      <c r="DZ456" s="58"/>
      <c r="EA456" s="58"/>
      <c r="EB456" s="58"/>
      <c r="EC456" s="58"/>
      <c r="ED456" s="58"/>
      <c r="EE456" s="58"/>
      <c r="EF456" s="58"/>
      <c r="EG456" s="58"/>
      <c r="EH456" s="58"/>
      <c r="EI456" s="58"/>
      <c r="EJ456" s="58"/>
      <c r="EK456" s="58"/>
      <c r="EL456" s="58"/>
      <c r="EM456" s="58"/>
      <c r="EN456" s="58"/>
    </row>
    <row r="457" spans="1:144" outlineLevel="1" x14ac:dyDescent="0.2">
      <c r="A457" s="16">
        <v>266</v>
      </c>
      <c r="B457" s="16">
        <v>0</v>
      </c>
      <c r="C457" s="1">
        <v>3.5812555154786306E-5</v>
      </c>
      <c r="D457" s="1">
        <f t="shared" si="49"/>
        <v>-3.5812555154786306E-5</v>
      </c>
      <c r="E457" s="1">
        <f t="shared" si="50"/>
        <v>7.1626392879395719E-5</v>
      </c>
      <c r="F457" s="1">
        <f t="shared" si="51"/>
        <v>-8.4632377302894975E-3</v>
      </c>
      <c r="G457" s="1">
        <f t="shared" si="52"/>
        <v>-5.9844663705150578E-3</v>
      </c>
      <c r="H457" s="1">
        <v>2.6326264447989339E-4</v>
      </c>
      <c r="I457" s="1">
        <f t="shared" si="53"/>
        <v>9.4309284435222541E-9</v>
      </c>
      <c r="J457" s="1">
        <f t="shared" si="54"/>
        <v>-5.9852542693079628E-3</v>
      </c>
      <c r="AQ457" s="58"/>
      <c r="AR457" s="58"/>
      <c r="AS457" s="58"/>
      <c r="AT457" s="58"/>
      <c r="AU457" s="58"/>
      <c r="AV457" s="58"/>
      <c r="AW457" s="58"/>
      <c r="AX457" s="71"/>
      <c r="AY457" s="58"/>
      <c r="AZ457" s="58"/>
      <c r="BA457" s="58"/>
      <c r="BB457" s="58">
        <f t="shared" si="55"/>
        <v>1</v>
      </c>
      <c r="BC457" s="58">
        <f t="shared" si="56"/>
        <v>3.5812555154786306E-5</v>
      </c>
      <c r="BD457" s="58" t="e">
        <f t="shared" si="57"/>
        <v>#N/A</v>
      </c>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c r="CB457" s="58"/>
      <c r="CC457" s="58"/>
      <c r="CD457" s="58"/>
      <c r="CE457" s="58"/>
      <c r="CF457" s="58"/>
      <c r="CG457" s="58"/>
      <c r="CH457" s="58"/>
      <c r="CI457" s="58"/>
      <c r="CJ457" s="58"/>
      <c r="CK457" s="58"/>
      <c r="CL457" s="58"/>
      <c r="CM457" s="58"/>
      <c r="CN457" s="58"/>
      <c r="CO457" s="58"/>
      <c r="CP457" s="58"/>
      <c r="CQ457" s="58"/>
      <c r="CR457" s="58"/>
      <c r="CS457" s="58"/>
      <c r="CT457" s="58"/>
      <c r="CU457" s="58"/>
      <c r="CV457" s="58"/>
      <c r="CW457" s="58"/>
      <c r="CX457" s="58"/>
      <c r="CY457" s="58"/>
      <c r="CZ457" s="58"/>
      <c r="DA457" s="58"/>
      <c r="DB457" s="58"/>
      <c r="DC457" s="58"/>
      <c r="DD457" s="58"/>
      <c r="DE457" s="58"/>
      <c r="DF457" s="58"/>
      <c r="DG457" s="58"/>
      <c r="DH457" s="58"/>
      <c r="DI457" s="58"/>
      <c r="DJ457" s="58"/>
      <c r="DK457" s="58"/>
      <c r="DL457" s="58"/>
      <c r="DM457" s="58"/>
      <c r="DN457" s="58"/>
      <c r="DO457" s="58"/>
      <c r="DP457" s="58"/>
      <c r="DQ457" s="58"/>
      <c r="DR457" s="58"/>
      <c r="DS457" s="58"/>
      <c r="DT457" s="58"/>
      <c r="DU457" s="58"/>
      <c r="DV457" s="58"/>
      <c r="DW457" s="58"/>
      <c r="DX457" s="58"/>
      <c r="DY457" s="58"/>
      <c r="DZ457" s="58"/>
      <c r="EA457" s="58"/>
      <c r="EB457" s="58"/>
      <c r="EC457" s="58"/>
      <c r="ED457" s="58"/>
      <c r="EE457" s="58"/>
      <c r="EF457" s="58"/>
      <c r="EG457" s="58"/>
      <c r="EH457" s="58"/>
      <c r="EI457" s="58"/>
      <c r="EJ457" s="58"/>
      <c r="EK457" s="58"/>
      <c r="EL457" s="58"/>
      <c r="EM457" s="58"/>
      <c r="EN457" s="58"/>
    </row>
    <row r="458" spans="1:144" outlineLevel="1" x14ac:dyDescent="0.2">
      <c r="A458" s="16">
        <v>267</v>
      </c>
      <c r="B458" s="16">
        <v>0</v>
      </c>
      <c r="C458" s="1">
        <v>3.2767176668655126E-2</v>
      </c>
      <c r="D458" s="1">
        <f t="shared" si="49"/>
        <v>-3.2767176668655126E-2</v>
      </c>
      <c r="E458" s="1">
        <f t="shared" si="50"/>
        <v>6.663208762116464E-2</v>
      </c>
      <c r="F458" s="1">
        <f t="shared" si="51"/>
        <v>-0.2581319190281679</v>
      </c>
      <c r="G458" s="1">
        <f t="shared" si="52"/>
        <v>-0.18405770322107129</v>
      </c>
      <c r="H458" s="1">
        <v>3.0822959785635314E-2</v>
      </c>
      <c r="I458" s="1">
        <f t="shared" si="53"/>
        <v>1.0774055768351374E-3</v>
      </c>
      <c r="J458" s="1">
        <f t="shared" si="54"/>
        <v>-0.18696161020875676</v>
      </c>
      <c r="AQ458" s="58"/>
      <c r="AR458" s="58"/>
      <c r="AS458" s="58"/>
      <c r="AT458" s="58"/>
      <c r="AU458" s="58"/>
      <c r="AV458" s="58"/>
      <c r="AW458" s="58"/>
      <c r="AX458" s="71"/>
      <c r="AY458" s="58"/>
      <c r="AZ458" s="58"/>
      <c r="BA458" s="58"/>
      <c r="BB458" s="58">
        <f t="shared" si="55"/>
        <v>1</v>
      </c>
      <c r="BC458" s="58">
        <f t="shared" si="56"/>
        <v>3.2767176668655126E-2</v>
      </c>
      <c r="BD458" s="58" t="e">
        <f t="shared" si="57"/>
        <v>#N/A</v>
      </c>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c r="CB458" s="58"/>
      <c r="CC458" s="58"/>
      <c r="CD458" s="58"/>
      <c r="CE458" s="58"/>
      <c r="CF458" s="58"/>
      <c r="CG458" s="58"/>
      <c r="CH458" s="58"/>
      <c r="CI458" s="58"/>
      <c r="CJ458" s="58"/>
      <c r="CK458" s="58"/>
      <c r="CL458" s="58"/>
      <c r="CM458" s="58"/>
      <c r="CN458" s="58"/>
      <c r="CO458" s="58"/>
      <c r="CP458" s="58"/>
      <c r="CQ458" s="58"/>
      <c r="CR458" s="58"/>
      <c r="CS458" s="58"/>
      <c r="CT458" s="58"/>
      <c r="CU458" s="58"/>
      <c r="CV458" s="58"/>
      <c r="CW458" s="58"/>
      <c r="CX458" s="58"/>
      <c r="CY458" s="58"/>
      <c r="CZ458" s="58"/>
      <c r="DA458" s="58"/>
      <c r="DB458" s="58"/>
      <c r="DC458" s="58"/>
      <c r="DD458" s="58"/>
      <c r="DE458" s="58"/>
      <c r="DF458" s="58"/>
      <c r="DG458" s="58"/>
      <c r="DH458" s="58"/>
      <c r="DI458" s="58"/>
      <c r="DJ458" s="58"/>
      <c r="DK458" s="58"/>
      <c r="DL458" s="58"/>
      <c r="DM458" s="58"/>
      <c r="DN458" s="58"/>
      <c r="DO458" s="58"/>
      <c r="DP458" s="58"/>
      <c r="DQ458" s="58"/>
      <c r="DR458" s="58"/>
      <c r="DS458" s="58"/>
      <c r="DT458" s="58"/>
      <c r="DU458" s="58"/>
      <c r="DV458" s="58"/>
      <c r="DW458" s="58"/>
      <c r="DX458" s="58"/>
      <c r="DY458" s="58"/>
      <c r="DZ458" s="58"/>
      <c r="EA458" s="58"/>
      <c r="EB458" s="58"/>
      <c r="EC458" s="58"/>
      <c r="ED458" s="58"/>
      <c r="EE458" s="58"/>
      <c r="EF458" s="58"/>
      <c r="EG458" s="58"/>
      <c r="EH458" s="58"/>
      <c r="EI458" s="58"/>
      <c r="EJ458" s="58"/>
      <c r="EK458" s="58"/>
      <c r="EL458" s="58"/>
      <c r="EM458" s="58"/>
      <c r="EN458" s="58"/>
    </row>
    <row r="459" spans="1:144" outlineLevel="1" x14ac:dyDescent="0.2">
      <c r="A459" s="16">
        <v>268</v>
      </c>
      <c r="B459" s="16">
        <v>0</v>
      </c>
      <c r="C459" s="1">
        <v>8.3305467634594845E-6</v>
      </c>
      <c r="D459" s="1">
        <f t="shared" si="49"/>
        <v>-8.3305467634594845E-6</v>
      </c>
      <c r="E459" s="1">
        <f t="shared" si="50"/>
        <v>1.6661162925242062E-5</v>
      </c>
      <c r="F459" s="1">
        <f t="shared" si="51"/>
        <v>-4.0818087810726832E-3</v>
      </c>
      <c r="G459" s="1">
        <f t="shared" si="52"/>
        <v>-2.8862806797064957E-3</v>
      </c>
      <c r="H459" s="1">
        <v>5.2381386013047934E-5</v>
      </c>
      <c r="I459" s="1">
        <f t="shared" si="53"/>
        <v>4.3639207973270087E-10</v>
      </c>
      <c r="J459" s="1">
        <f t="shared" si="54"/>
        <v>-2.8863562763676146E-3</v>
      </c>
      <c r="AQ459" s="58"/>
      <c r="AR459" s="58"/>
      <c r="AS459" s="58"/>
      <c r="AT459" s="58"/>
      <c r="AU459" s="58"/>
      <c r="AV459" s="58"/>
      <c r="AW459" s="58"/>
      <c r="AX459" s="71"/>
      <c r="AY459" s="58"/>
      <c r="AZ459" s="58"/>
      <c r="BA459" s="58"/>
      <c r="BB459" s="58">
        <f t="shared" si="55"/>
        <v>1</v>
      </c>
      <c r="BC459" s="58">
        <f t="shared" si="56"/>
        <v>8.3305467634594845E-6</v>
      </c>
      <c r="BD459" s="58" t="e">
        <f t="shared" si="57"/>
        <v>#N/A</v>
      </c>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c r="CB459" s="58"/>
      <c r="CC459" s="58"/>
      <c r="CD459" s="58"/>
      <c r="CE459" s="58"/>
      <c r="CF459" s="58"/>
      <c r="CG459" s="58"/>
      <c r="CH459" s="58"/>
      <c r="CI459" s="58"/>
      <c r="CJ459" s="58"/>
      <c r="CK459" s="58"/>
      <c r="CL459" s="58"/>
      <c r="CM459" s="58"/>
      <c r="CN459" s="58"/>
      <c r="CO459" s="58"/>
      <c r="CP459" s="58"/>
      <c r="CQ459" s="58"/>
      <c r="CR459" s="58"/>
      <c r="CS459" s="58"/>
      <c r="CT459" s="58"/>
      <c r="CU459" s="58"/>
      <c r="CV459" s="58"/>
      <c r="CW459" s="58"/>
      <c r="CX459" s="58"/>
      <c r="CY459" s="58"/>
      <c r="CZ459" s="58"/>
      <c r="DA459" s="58"/>
      <c r="DB459" s="58"/>
      <c r="DC459" s="58"/>
      <c r="DD459" s="58"/>
      <c r="DE459" s="58"/>
      <c r="DF459" s="58"/>
      <c r="DG459" s="58"/>
      <c r="DH459" s="58"/>
      <c r="DI459" s="58"/>
      <c r="DJ459" s="58"/>
      <c r="DK459" s="58"/>
      <c r="DL459" s="58"/>
      <c r="DM459" s="58"/>
      <c r="DN459" s="58"/>
      <c r="DO459" s="58"/>
      <c r="DP459" s="58"/>
      <c r="DQ459" s="58"/>
      <c r="DR459" s="58"/>
      <c r="DS459" s="58"/>
      <c r="DT459" s="58"/>
      <c r="DU459" s="58"/>
      <c r="DV459" s="58"/>
      <c r="DW459" s="58"/>
      <c r="DX459" s="58"/>
      <c r="DY459" s="58"/>
      <c r="DZ459" s="58"/>
      <c r="EA459" s="58"/>
      <c r="EB459" s="58"/>
      <c r="EC459" s="58"/>
      <c r="ED459" s="58"/>
      <c r="EE459" s="58"/>
      <c r="EF459" s="58"/>
      <c r="EG459" s="58"/>
      <c r="EH459" s="58"/>
      <c r="EI459" s="58"/>
      <c r="EJ459" s="58"/>
      <c r="EK459" s="58"/>
      <c r="EL459" s="58"/>
      <c r="EM459" s="58"/>
      <c r="EN459" s="58"/>
    </row>
    <row r="460" spans="1:144" outlineLevel="1" x14ac:dyDescent="0.2">
      <c r="A460" s="16">
        <v>269</v>
      </c>
      <c r="B460" s="16">
        <v>0</v>
      </c>
      <c r="C460" s="1">
        <v>8.4669841109943445E-4</v>
      </c>
      <c r="D460" s="1">
        <f t="shared" si="49"/>
        <v>-8.4669841109943445E-4</v>
      </c>
      <c r="E460" s="1">
        <f t="shared" si="50"/>
        <v>1.6941141253196787E-3</v>
      </c>
      <c r="F460" s="1">
        <f t="shared" si="51"/>
        <v>-4.1159617652739178E-2</v>
      </c>
      <c r="G460" s="1">
        <f t="shared" si="52"/>
        <v>-2.9110409080082295E-2</v>
      </c>
      <c r="H460" s="1">
        <v>2.7334966129344529E-3</v>
      </c>
      <c r="I460" s="1">
        <f t="shared" si="53"/>
        <v>2.3227577888947732E-6</v>
      </c>
      <c r="J460" s="1">
        <f t="shared" si="54"/>
        <v>-2.9150277436049084E-2</v>
      </c>
      <c r="AQ460" s="58"/>
      <c r="AR460" s="58"/>
      <c r="AS460" s="58"/>
      <c r="AT460" s="58"/>
      <c r="AU460" s="58"/>
      <c r="AV460" s="58"/>
      <c r="AW460" s="58"/>
      <c r="AX460" s="71"/>
      <c r="AY460" s="58"/>
      <c r="AZ460" s="58"/>
      <c r="BA460" s="58"/>
      <c r="BB460" s="58">
        <f t="shared" si="55"/>
        <v>1</v>
      </c>
      <c r="BC460" s="58">
        <f t="shared" si="56"/>
        <v>8.4669841109943445E-4</v>
      </c>
      <c r="BD460" s="58" t="e">
        <f t="shared" si="57"/>
        <v>#N/A</v>
      </c>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c r="CB460" s="58"/>
      <c r="CC460" s="58"/>
      <c r="CD460" s="58"/>
      <c r="CE460" s="58"/>
      <c r="CF460" s="58"/>
      <c r="CG460" s="58"/>
      <c r="CH460" s="58"/>
      <c r="CI460" s="58"/>
      <c r="CJ460" s="58"/>
      <c r="CK460" s="58"/>
      <c r="CL460" s="58"/>
      <c r="CM460" s="58"/>
      <c r="CN460" s="58"/>
      <c r="CO460" s="58"/>
      <c r="CP460" s="58"/>
      <c r="CQ460" s="58"/>
      <c r="CR460" s="58"/>
      <c r="CS460" s="58"/>
      <c r="CT460" s="58"/>
      <c r="CU460" s="58"/>
      <c r="CV460" s="58"/>
      <c r="CW460" s="58"/>
      <c r="CX460" s="58"/>
      <c r="CY460" s="58"/>
      <c r="CZ460" s="58"/>
      <c r="DA460" s="58"/>
      <c r="DB460" s="58"/>
      <c r="DC460" s="58"/>
      <c r="DD460" s="58"/>
      <c r="DE460" s="58"/>
      <c r="DF460" s="58"/>
      <c r="DG460" s="58"/>
      <c r="DH460" s="58"/>
      <c r="DI460" s="58"/>
      <c r="DJ460" s="58"/>
      <c r="DK460" s="58"/>
      <c r="DL460" s="58"/>
      <c r="DM460" s="58"/>
      <c r="DN460" s="58"/>
      <c r="DO460" s="58"/>
      <c r="DP460" s="58"/>
      <c r="DQ460" s="58"/>
      <c r="DR460" s="58"/>
      <c r="DS460" s="58"/>
      <c r="DT460" s="58"/>
      <c r="DU460" s="58"/>
      <c r="DV460" s="58"/>
      <c r="DW460" s="58"/>
      <c r="DX460" s="58"/>
      <c r="DY460" s="58"/>
      <c r="DZ460" s="58"/>
      <c r="EA460" s="58"/>
      <c r="EB460" s="58"/>
      <c r="EC460" s="58"/>
      <c r="ED460" s="58"/>
      <c r="EE460" s="58"/>
      <c r="EF460" s="58"/>
      <c r="EG460" s="58"/>
      <c r="EH460" s="58"/>
      <c r="EI460" s="58"/>
      <c r="EJ460" s="58"/>
      <c r="EK460" s="58"/>
      <c r="EL460" s="58"/>
      <c r="EM460" s="58"/>
      <c r="EN460" s="58"/>
    </row>
    <row r="461" spans="1:144" outlineLevel="1" x14ac:dyDescent="0.2">
      <c r="A461" s="16">
        <v>270</v>
      </c>
      <c r="B461" s="16">
        <v>0</v>
      </c>
      <c r="C461" s="1">
        <v>3.1977403615588898E-4</v>
      </c>
      <c r="D461" s="1">
        <f t="shared" si="49"/>
        <v>-3.1977403615588898E-4</v>
      </c>
      <c r="E461" s="1">
        <f t="shared" si="50"/>
        <v>6.3965034955054635E-4</v>
      </c>
      <c r="F461" s="1">
        <f t="shared" si="51"/>
        <v>-2.5291309763445353E-2</v>
      </c>
      <c r="G461" s="1">
        <f t="shared" si="52"/>
        <v>-1.7885086645000658E-2</v>
      </c>
      <c r="H461" s="1">
        <v>1.0762816538671504E-3</v>
      </c>
      <c r="I461" s="1">
        <f t="shared" si="53"/>
        <v>3.4464795762350032E-7</v>
      </c>
      <c r="J461" s="1">
        <f t="shared" si="54"/>
        <v>-1.7894719116454565E-2</v>
      </c>
      <c r="AQ461" s="58"/>
      <c r="AR461" s="58"/>
      <c r="AS461" s="58"/>
      <c r="AT461" s="58"/>
      <c r="AU461" s="58"/>
      <c r="AV461" s="58"/>
      <c r="AW461" s="58"/>
      <c r="AX461" s="71"/>
      <c r="AY461" s="58"/>
      <c r="AZ461" s="58"/>
      <c r="BA461" s="58"/>
      <c r="BB461" s="58">
        <f t="shared" si="55"/>
        <v>1</v>
      </c>
      <c r="BC461" s="58">
        <f t="shared" si="56"/>
        <v>3.1977403615588898E-4</v>
      </c>
      <c r="BD461" s="58" t="e">
        <f t="shared" si="57"/>
        <v>#N/A</v>
      </c>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c r="CB461" s="58"/>
      <c r="CC461" s="58"/>
      <c r="CD461" s="58"/>
      <c r="CE461" s="58"/>
      <c r="CF461" s="58"/>
      <c r="CG461" s="58"/>
      <c r="CH461" s="58"/>
      <c r="CI461" s="58"/>
      <c r="CJ461" s="58"/>
      <c r="CK461" s="58"/>
      <c r="CL461" s="58"/>
      <c r="CM461" s="58"/>
      <c r="CN461" s="58"/>
      <c r="CO461" s="58"/>
      <c r="CP461" s="58"/>
      <c r="CQ461" s="58"/>
      <c r="CR461" s="58"/>
      <c r="CS461" s="58"/>
      <c r="CT461" s="58"/>
      <c r="CU461" s="58"/>
      <c r="CV461" s="58"/>
      <c r="CW461" s="58"/>
      <c r="CX461" s="58"/>
      <c r="CY461" s="58"/>
      <c r="CZ461" s="58"/>
      <c r="DA461" s="58"/>
      <c r="DB461" s="58"/>
      <c r="DC461" s="58"/>
      <c r="DD461" s="58"/>
      <c r="DE461" s="58"/>
      <c r="DF461" s="58"/>
      <c r="DG461" s="58"/>
      <c r="DH461" s="58"/>
      <c r="DI461" s="58"/>
      <c r="DJ461" s="58"/>
      <c r="DK461" s="58"/>
      <c r="DL461" s="58"/>
      <c r="DM461" s="58"/>
      <c r="DN461" s="58"/>
      <c r="DO461" s="58"/>
      <c r="DP461" s="58"/>
      <c r="DQ461" s="58"/>
      <c r="DR461" s="58"/>
      <c r="DS461" s="58"/>
      <c r="DT461" s="58"/>
      <c r="DU461" s="58"/>
      <c r="DV461" s="58"/>
      <c r="DW461" s="58"/>
      <c r="DX461" s="58"/>
      <c r="DY461" s="58"/>
      <c r="DZ461" s="58"/>
      <c r="EA461" s="58"/>
      <c r="EB461" s="58"/>
      <c r="EC461" s="58"/>
      <c r="ED461" s="58"/>
      <c r="EE461" s="58"/>
      <c r="EF461" s="58"/>
      <c r="EG461" s="58"/>
      <c r="EH461" s="58"/>
      <c r="EI461" s="58"/>
      <c r="EJ461" s="58"/>
      <c r="EK461" s="58"/>
      <c r="EL461" s="58"/>
      <c r="EM461" s="58"/>
      <c r="EN461" s="58"/>
    </row>
    <row r="462" spans="1:144" outlineLevel="1" x14ac:dyDescent="0.2">
      <c r="A462" s="16">
        <v>271</v>
      </c>
      <c r="B462" s="16">
        <v>0</v>
      </c>
      <c r="C462" s="1">
        <v>4.1304609110757426E-4</v>
      </c>
      <c r="D462" s="1">
        <f t="shared" si="49"/>
        <v>-4.1304609110757426E-4</v>
      </c>
      <c r="E462" s="1">
        <f t="shared" si="50"/>
        <v>8.2626283628239091E-4</v>
      </c>
      <c r="F462" s="1">
        <f t="shared" si="51"/>
        <v>-2.8744787984648468E-2</v>
      </c>
      <c r="G462" s="1">
        <f t="shared" si="52"/>
        <v>-2.0327733977958715E-2</v>
      </c>
      <c r="H462" s="1">
        <v>1.3918023114772378E-3</v>
      </c>
      <c r="I462" s="1">
        <f t="shared" si="53"/>
        <v>5.7591761725903191E-7</v>
      </c>
      <c r="J462" s="1">
        <f t="shared" si="54"/>
        <v>-2.034189485509932E-2</v>
      </c>
      <c r="AQ462" s="58"/>
      <c r="AR462" s="58"/>
      <c r="AS462" s="58"/>
      <c r="AT462" s="58"/>
      <c r="AU462" s="58"/>
      <c r="AV462" s="58"/>
      <c r="AW462" s="58"/>
      <c r="AX462" s="71"/>
      <c r="AY462" s="58"/>
      <c r="AZ462" s="58"/>
      <c r="BA462" s="58"/>
      <c r="BB462" s="58">
        <f t="shared" si="55"/>
        <v>1</v>
      </c>
      <c r="BC462" s="58">
        <f t="shared" si="56"/>
        <v>4.1304609110757426E-4</v>
      </c>
      <c r="BD462" s="58" t="e">
        <f t="shared" si="57"/>
        <v>#N/A</v>
      </c>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c r="CB462" s="58"/>
      <c r="CC462" s="58"/>
      <c r="CD462" s="58"/>
      <c r="CE462" s="58"/>
      <c r="CF462" s="58"/>
      <c r="CG462" s="58"/>
      <c r="CH462" s="58"/>
      <c r="CI462" s="58"/>
      <c r="CJ462" s="58"/>
      <c r="CK462" s="58"/>
      <c r="CL462" s="58"/>
      <c r="CM462" s="58"/>
      <c r="CN462" s="58"/>
      <c r="CO462" s="58"/>
      <c r="CP462" s="58"/>
      <c r="CQ462" s="58"/>
      <c r="CR462" s="58"/>
      <c r="CS462" s="58"/>
      <c r="CT462" s="58"/>
      <c r="CU462" s="58"/>
      <c r="CV462" s="58"/>
      <c r="CW462" s="58"/>
      <c r="CX462" s="58"/>
      <c r="CY462" s="58"/>
      <c r="CZ462" s="58"/>
      <c r="DA462" s="58"/>
      <c r="DB462" s="58"/>
      <c r="DC462" s="58"/>
      <c r="DD462" s="58"/>
      <c r="DE462" s="58"/>
      <c r="DF462" s="58"/>
      <c r="DG462" s="58"/>
      <c r="DH462" s="58"/>
      <c r="DI462" s="58"/>
      <c r="DJ462" s="58"/>
      <c r="DK462" s="58"/>
      <c r="DL462" s="58"/>
      <c r="DM462" s="58"/>
      <c r="DN462" s="58"/>
      <c r="DO462" s="58"/>
      <c r="DP462" s="58"/>
      <c r="DQ462" s="58"/>
      <c r="DR462" s="58"/>
      <c r="DS462" s="58"/>
      <c r="DT462" s="58"/>
      <c r="DU462" s="58"/>
      <c r="DV462" s="58"/>
      <c r="DW462" s="58"/>
      <c r="DX462" s="58"/>
      <c r="DY462" s="58"/>
      <c r="DZ462" s="58"/>
      <c r="EA462" s="58"/>
      <c r="EB462" s="58"/>
      <c r="EC462" s="58"/>
      <c r="ED462" s="58"/>
      <c r="EE462" s="58"/>
      <c r="EF462" s="58"/>
      <c r="EG462" s="58"/>
      <c r="EH462" s="58"/>
      <c r="EI462" s="58"/>
      <c r="EJ462" s="58"/>
      <c r="EK462" s="58"/>
      <c r="EL462" s="58"/>
      <c r="EM462" s="58"/>
      <c r="EN462" s="58"/>
    </row>
    <row r="463" spans="1:144" outlineLevel="1" x14ac:dyDescent="0.2">
      <c r="A463" s="16">
        <v>272</v>
      </c>
      <c r="B463" s="16">
        <v>0</v>
      </c>
      <c r="C463" s="1">
        <v>1.6245927124893575E-6</v>
      </c>
      <c r="D463" s="1">
        <f t="shared" si="49"/>
        <v>-1.6245927124893575E-6</v>
      </c>
      <c r="E463" s="1">
        <f t="shared" si="50"/>
        <v>3.249188064295324E-6</v>
      </c>
      <c r="F463" s="1">
        <f t="shared" si="51"/>
        <v>-1.8025504332182564E-3</v>
      </c>
      <c r="G463" s="1">
        <f t="shared" si="52"/>
        <v>-1.2745961524322624E-3</v>
      </c>
      <c r="H463" s="1">
        <v>1.250517221568191E-5</v>
      </c>
      <c r="I463" s="1">
        <f t="shared" si="53"/>
        <v>2.0316098711307537E-11</v>
      </c>
      <c r="J463" s="1">
        <f t="shared" si="54"/>
        <v>-1.2746041220292042E-3</v>
      </c>
      <c r="AQ463" s="58"/>
      <c r="AR463" s="58"/>
      <c r="AS463" s="58"/>
      <c r="AT463" s="58"/>
      <c r="AU463" s="58"/>
      <c r="AV463" s="58"/>
      <c r="AW463" s="58"/>
      <c r="AX463" s="71"/>
      <c r="AY463" s="58"/>
      <c r="AZ463" s="58"/>
      <c r="BA463" s="58"/>
      <c r="BB463" s="58">
        <f t="shared" si="55"/>
        <v>1</v>
      </c>
      <c r="BC463" s="58">
        <f t="shared" si="56"/>
        <v>1.6245927124893575E-6</v>
      </c>
      <c r="BD463" s="58" t="e">
        <f t="shared" si="57"/>
        <v>#N/A</v>
      </c>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c r="CB463" s="58"/>
      <c r="CC463" s="58"/>
      <c r="CD463" s="58"/>
      <c r="CE463" s="58"/>
      <c r="CF463" s="58"/>
      <c r="CG463" s="58"/>
      <c r="CH463" s="58"/>
      <c r="CI463" s="58"/>
      <c r="CJ463" s="58"/>
      <c r="CK463" s="58"/>
      <c r="CL463" s="58"/>
      <c r="CM463" s="58"/>
      <c r="CN463" s="58"/>
      <c r="CO463" s="58"/>
      <c r="CP463" s="58"/>
      <c r="CQ463" s="58"/>
      <c r="CR463" s="58"/>
      <c r="CS463" s="58"/>
      <c r="CT463" s="58"/>
      <c r="CU463" s="58"/>
      <c r="CV463" s="58"/>
      <c r="CW463" s="58"/>
      <c r="CX463" s="58"/>
      <c r="CY463" s="58"/>
      <c r="CZ463" s="58"/>
      <c r="DA463" s="58"/>
      <c r="DB463" s="58"/>
      <c r="DC463" s="58"/>
      <c r="DD463" s="58"/>
      <c r="DE463" s="58"/>
      <c r="DF463" s="58"/>
      <c r="DG463" s="58"/>
      <c r="DH463" s="58"/>
      <c r="DI463" s="58"/>
      <c r="DJ463" s="58"/>
      <c r="DK463" s="58"/>
      <c r="DL463" s="58"/>
      <c r="DM463" s="58"/>
      <c r="DN463" s="58"/>
      <c r="DO463" s="58"/>
      <c r="DP463" s="58"/>
      <c r="DQ463" s="58"/>
      <c r="DR463" s="58"/>
      <c r="DS463" s="58"/>
      <c r="DT463" s="58"/>
      <c r="DU463" s="58"/>
      <c r="DV463" s="58"/>
      <c r="DW463" s="58"/>
      <c r="DX463" s="58"/>
      <c r="DY463" s="58"/>
      <c r="DZ463" s="58"/>
      <c r="EA463" s="58"/>
      <c r="EB463" s="58"/>
      <c r="EC463" s="58"/>
      <c r="ED463" s="58"/>
      <c r="EE463" s="58"/>
      <c r="EF463" s="58"/>
      <c r="EG463" s="58"/>
      <c r="EH463" s="58"/>
      <c r="EI463" s="58"/>
      <c r="EJ463" s="58"/>
      <c r="EK463" s="58"/>
      <c r="EL463" s="58"/>
      <c r="EM463" s="58"/>
      <c r="EN463" s="58"/>
    </row>
    <row r="464" spans="1:144" outlineLevel="1" x14ac:dyDescent="0.2">
      <c r="A464" s="16">
        <v>273</v>
      </c>
      <c r="B464" s="16">
        <v>0</v>
      </c>
      <c r="C464" s="1">
        <v>2.61301875412923E-6</v>
      </c>
      <c r="D464" s="1">
        <f t="shared" si="49"/>
        <v>-2.61301875412923E-6</v>
      </c>
      <c r="E464" s="1">
        <f t="shared" si="50"/>
        <v>5.2260443363735351E-6</v>
      </c>
      <c r="F464" s="1">
        <f t="shared" si="51"/>
        <v>-2.2860543161468266E-3</v>
      </c>
      <c r="G464" s="1">
        <f t="shared" si="52"/>
        <v>-1.6164855650497103E-3</v>
      </c>
      <c r="H464" s="1">
        <v>1.8766094797333838E-5</v>
      </c>
      <c r="I464" s="1">
        <f t="shared" si="53"/>
        <v>4.9037206016791381E-11</v>
      </c>
      <c r="J464" s="1">
        <f t="shared" si="54"/>
        <v>-1.6165007328238666E-3</v>
      </c>
      <c r="AQ464" s="58"/>
      <c r="AR464" s="58"/>
      <c r="AS464" s="58"/>
      <c r="AT464" s="58"/>
      <c r="AU464" s="58"/>
      <c r="AV464" s="58"/>
      <c r="AW464" s="58"/>
      <c r="AX464" s="71"/>
      <c r="AY464" s="58"/>
      <c r="AZ464" s="58"/>
      <c r="BA464" s="58"/>
      <c r="BB464" s="58">
        <f t="shared" si="55"/>
        <v>1</v>
      </c>
      <c r="BC464" s="58">
        <f t="shared" si="56"/>
        <v>2.61301875412923E-6</v>
      </c>
      <c r="BD464" s="58" t="e">
        <f t="shared" si="57"/>
        <v>#N/A</v>
      </c>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c r="CB464" s="58"/>
      <c r="CC464" s="58"/>
      <c r="CD464" s="58"/>
      <c r="CE464" s="58"/>
      <c r="CF464" s="58"/>
      <c r="CG464" s="58"/>
      <c r="CH464" s="58"/>
      <c r="CI464" s="58"/>
      <c r="CJ464" s="58"/>
      <c r="CK464" s="58"/>
      <c r="CL464" s="58"/>
      <c r="CM464" s="58"/>
      <c r="CN464" s="58"/>
      <c r="CO464" s="58"/>
      <c r="CP464" s="58"/>
      <c r="CQ464" s="58"/>
      <c r="CR464" s="58"/>
      <c r="CS464" s="58"/>
      <c r="CT464" s="58"/>
      <c r="CU464" s="58"/>
      <c r="CV464" s="58"/>
      <c r="CW464" s="58"/>
      <c r="CX464" s="58"/>
      <c r="CY464" s="58"/>
      <c r="CZ464" s="58"/>
      <c r="DA464" s="58"/>
      <c r="DB464" s="58"/>
      <c r="DC464" s="58"/>
      <c r="DD464" s="58"/>
      <c r="DE464" s="58"/>
      <c r="DF464" s="58"/>
      <c r="DG464" s="58"/>
      <c r="DH464" s="58"/>
      <c r="DI464" s="58"/>
      <c r="DJ464" s="58"/>
      <c r="DK464" s="58"/>
      <c r="DL464" s="58"/>
      <c r="DM464" s="58"/>
      <c r="DN464" s="58"/>
      <c r="DO464" s="58"/>
      <c r="DP464" s="58"/>
      <c r="DQ464" s="58"/>
      <c r="DR464" s="58"/>
      <c r="DS464" s="58"/>
      <c r="DT464" s="58"/>
      <c r="DU464" s="58"/>
      <c r="DV464" s="58"/>
      <c r="DW464" s="58"/>
      <c r="DX464" s="58"/>
      <c r="DY464" s="58"/>
      <c r="DZ464" s="58"/>
      <c r="EA464" s="58"/>
      <c r="EB464" s="58"/>
      <c r="EC464" s="58"/>
      <c r="ED464" s="58"/>
      <c r="EE464" s="58"/>
      <c r="EF464" s="58"/>
      <c r="EG464" s="58"/>
      <c r="EH464" s="58"/>
      <c r="EI464" s="58"/>
      <c r="EJ464" s="58"/>
      <c r="EK464" s="58"/>
      <c r="EL464" s="58"/>
      <c r="EM464" s="58"/>
      <c r="EN464" s="58"/>
    </row>
    <row r="465" spans="1:144" outlineLevel="1" x14ac:dyDescent="0.2">
      <c r="A465" s="16">
        <v>274</v>
      </c>
      <c r="B465" s="16">
        <v>1</v>
      </c>
      <c r="C465" s="1">
        <v>0.56303641427034123</v>
      </c>
      <c r="D465" s="1">
        <f t="shared" si="49"/>
        <v>0.43696358572965877</v>
      </c>
      <c r="E465" s="1">
        <f t="shared" si="50"/>
        <v>1.1488219478917392</v>
      </c>
      <c r="F465" s="1">
        <f t="shared" si="51"/>
        <v>1.0718311191096008</v>
      </c>
      <c r="G465" s="1">
        <f t="shared" si="52"/>
        <v>0.88095633203967383</v>
      </c>
      <c r="H465" s="1">
        <v>0.13737380093086601</v>
      </c>
      <c r="I465" s="1">
        <f t="shared" si="53"/>
        <v>0.12359190705817466</v>
      </c>
      <c r="J465" s="1">
        <f t="shared" si="54"/>
        <v>0.94851250177262858</v>
      </c>
      <c r="AQ465" s="58"/>
      <c r="AR465" s="58"/>
      <c r="AS465" s="58"/>
      <c r="AT465" s="58"/>
      <c r="AU465" s="58"/>
      <c r="AV465" s="58"/>
      <c r="AW465" s="58"/>
      <c r="AX465" s="71"/>
      <c r="AY465" s="58"/>
      <c r="AZ465" s="58"/>
      <c r="BA465" s="58"/>
      <c r="BB465" s="58">
        <f t="shared" si="55"/>
        <v>0</v>
      </c>
      <c r="BC465" s="58" t="e">
        <f t="shared" si="56"/>
        <v>#N/A</v>
      </c>
      <c r="BD465" s="58">
        <f t="shared" si="57"/>
        <v>0.56303641427034123</v>
      </c>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c r="CB465" s="58"/>
      <c r="CC465" s="58"/>
      <c r="CD465" s="58"/>
      <c r="CE465" s="58"/>
      <c r="CF465" s="58"/>
      <c r="CG465" s="58"/>
      <c r="CH465" s="58"/>
      <c r="CI465" s="58"/>
      <c r="CJ465" s="58"/>
      <c r="CK465" s="58"/>
      <c r="CL465" s="58"/>
      <c r="CM465" s="58"/>
      <c r="CN465" s="58"/>
      <c r="CO465" s="58"/>
      <c r="CP465" s="58"/>
      <c r="CQ465" s="58"/>
      <c r="CR465" s="58"/>
      <c r="CS465" s="58"/>
      <c r="CT465" s="58"/>
      <c r="CU465" s="58"/>
      <c r="CV465" s="58"/>
      <c r="CW465" s="58"/>
      <c r="CX465" s="58"/>
      <c r="CY465" s="58"/>
      <c r="CZ465" s="58"/>
      <c r="DA465" s="58"/>
      <c r="DB465" s="58"/>
      <c r="DC465" s="58"/>
      <c r="DD465" s="58"/>
      <c r="DE465" s="58"/>
      <c r="DF465" s="58"/>
      <c r="DG465" s="58"/>
      <c r="DH465" s="58"/>
      <c r="DI465" s="58"/>
      <c r="DJ465" s="58"/>
      <c r="DK465" s="58"/>
      <c r="DL465" s="58"/>
      <c r="DM465" s="58"/>
      <c r="DN465" s="58"/>
      <c r="DO465" s="58"/>
      <c r="DP465" s="58"/>
      <c r="DQ465" s="58"/>
      <c r="DR465" s="58"/>
      <c r="DS465" s="58"/>
      <c r="DT465" s="58"/>
      <c r="DU465" s="58"/>
      <c r="DV465" s="58"/>
      <c r="DW465" s="58"/>
      <c r="DX465" s="58"/>
      <c r="DY465" s="58"/>
      <c r="DZ465" s="58"/>
      <c r="EA465" s="58"/>
      <c r="EB465" s="58"/>
      <c r="EC465" s="58"/>
      <c r="ED465" s="58"/>
      <c r="EE465" s="58"/>
      <c r="EF465" s="58"/>
      <c r="EG465" s="58"/>
      <c r="EH465" s="58"/>
      <c r="EI465" s="58"/>
      <c r="EJ465" s="58"/>
      <c r="EK465" s="58"/>
      <c r="EL465" s="58"/>
      <c r="EM465" s="58"/>
      <c r="EN465" s="58"/>
    </row>
    <row r="466" spans="1:144" outlineLevel="1" x14ac:dyDescent="0.2">
      <c r="A466" s="16">
        <v>275</v>
      </c>
      <c r="B466" s="16">
        <v>0</v>
      </c>
      <c r="C466" s="1">
        <v>1.2278350240828266E-5</v>
      </c>
      <c r="D466" s="1">
        <f t="shared" si="49"/>
        <v>-1.2278350240828266E-5</v>
      </c>
      <c r="E466" s="1">
        <f t="shared" si="50"/>
        <v>2.4556851240860386E-5</v>
      </c>
      <c r="F466" s="1">
        <f t="shared" si="51"/>
        <v>-4.9554869832197507E-3</v>
      </c>
      <c r="G466" s="1">
        <f t="shared" si="52"/>
        <v>-3.5040692060180523E-3</v>
      </c>
      <c r="H466" s="1">
        <v>7.2615986692478219E-5</v>
      </c>
      <c r="I466" s="1">
        <f t="shared" si="53"/>
        <v>8.9168021549919739E-10</v>
      </c>
      <c r="J466" s="1">
        <f t="shared" si="54"/>
        <v>-3.5041964386688545E-3</v>
      </c>
      <c r="AQ466" s="58"/>
      <c r="AR466" s="58"/>
      <c r="AS466" s="58"/>
      <c r="AT466" s="58"/>
      <c r="AU466" s="58"/>
      <c r="AV466" s="58"/>
      <c r="AW466" s="58"/>
      <c r="AX466" s="71"/>
      <c r="AY466" s="58"/>
      <c r="AZ466" s="58"/>
      <c r="BA466" s="58"/>
      <c r="BB466" s="58">
        <f t="shared" si="55"/>
        <v>1</v>
      </c>
      <c r="BC466" s="58">
        <f t="shared" si="56"/>
        <v>1.2278350240828266E-5</v>
      </c>
      <c r="BD466" s="58" t="e">
        <f t="shared" si="57"/>
        <v>#N/A</v>
      </c>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c r="CB466" s="58"/>
      <c r="CC466" s="58"/>
      <c r="CD466" s="58"/>
      <c r="CE466" s="58"/>
      <c r="CF466" s="58"/>
      <c r="CG466" s="58"/>
      <c r="CH466" s="58"/>
      <c r="CI466" s="58"/>
      <c r="CJ466" s="58"/>
      <c r="CK466" s="58"/>
      <c r="CL466" s="58"/>
      <c r="CM466" s="58"/>
      <c r="CN466" s="58"/>
      <c r="CO466" s="58"/>
      <c r="CP466" s="58"/>
      <c r="CQ466" s="58"/>
      <c r="CR466" s="58"/>
      <c r="CS466" s="58"/>
      <c r="CT466" s="58"/>
      <c r="CU466" s="58"/>
      <c r="CV466" s="58"/>
      <c r="CW466" s="58"/>
      <c r="CX466" s="58"/>
      <c r="CY466" s="58"/>
      <c r="CZ466" s="58"/>
      <c r="DA466" s="58"/>
      <c r="DB466" s="58"/>
      <c r="DC466" s="58"/>
      <c r="DD466" s="58"/>
      <c r="DE466" s="58"/>
      <c r="DF466" s="58"/>
      <c r="DG466" s="58"/>
      <c r="DH466" s="58"/>
      <c r="DI466" s="58"/>
      <c r="DJ466" s="58"/>
      <c r="DK466" s="58"/>
      <c r="DL466" s="58"/>
      <c r="DM466" s="58"/>
      <c r="DN466" s="58"/>
      <c r="DO466" s="58"/>
      <c r="DP466" s="58"/>
      <c r="DQ466" s="58"/>
      <c r="DR466" s="58"/>
      <c r="DS466" s="58"/>
      <c r="DT466" s="58"/>
      <c r="DU466" s="58"/>
      <c r="DV466" s="58"/>
      <c r="DW466" s="58"/>
      <c r="DX466" s="58"/>
      <c r="DY466" s="58"/>
      <c r="DZ466" s="58"/>
      <c r="EA466" s="58"/>
      <c r="EB466" s="58"/>
      <c r="EC466" s="58"/>
      <c r="ED466" s="58"/>
      <c r="EE466" s="58"/>
      <c r="EF466" s="58"/>
      <c r="EG466" s="58"/>
      <c r="EH466" s="58"/>
      <c r="EI466" s="58"/>
      <c r="EJ466" s="58"/>
      <c r="EK466" s="58"/>
      <c r="EL466" s="58"/>
      <c r="EM466" s="58"/>
      <c r="EN466" s="58"/>
    </row>
    <row r="467" spans="1:144" outlineLevel="1" x14ac:dyDescent="0.2">
      <c r="A467" s="16">
        <v>276</v>
      </c>
      <c r="B467" s="16">
        <v>1</v>
      </c>
      <c r="C467" s="1">
        <v>0.97296267436422823</v>
      </c>
      <c r="D467" s="1">
        <f t="shared" si="49"/>
        <v>2.703732563577177E-2</v>
      </c>
      <c r="E467" s="1">
        <f t="shared" si="50"/>
        <v>5.4819117850684933E-2</v>
      </c>
      <c r="F467" s="1">
        <f t="shared" si="51"/>
        <v>0.23413482835897126</v>
      </c>
      <c r="G467" s="1">
        <f t="shared" si="52"/>
        <v>0.16669929991772292</v>
      </c>
      <c r="H467" s="1">
        <v>5.8787516103817605E-2</v>
      </c>
      <c r="I467" s="1">
        <f t="shared" si="53"/>
        <v>1.735661314441407E-3</v>
      </c>
      <c r="J467" s="1">
        <f t="shared" si="54"/>
        <v>0.17182641795573911</v>
      </c>
      <c r="AQ467" s="58"/>
      <c r="AR467" s="58"/>
      <c r="AS467" s="58"/>
      <c r="AT467" s="58"/>
      <c r="AU467" s="58"/>
      <c r="AV467" s="58"/>
      <c r="AW467" s="58"/>
      <c r="AX467" s="71"/>
      <c r="AY467" s="58"/>
      <c r="AZ467" s="58"/>
      <c r="BA467" s="58"/>
      <c r="BB467" s="58">
        <f t="shared" si="55"/>
        <v>0</v>
      </c>
      <c r="BC467" s="58" t="e">
        <f t="shared" si="56"/>
        <v>#N/A</v>
      </c>
      <c r="BD467" s="58">
        <f t="shared" si="57"/>
        <v>0.97296267436422823</v>
      </c>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c r="CB467" s="58"/>
      <c r="CC467" s="58"/>
      <c r="CD467" s="58"/>
      <c r="CE467" s="58"/>
      <c r="CF467" s="58"/>
      <c r="CG467" s="58"/>
      <c r="CH467" s="58"/>
      <c r="CI467" s="58"/>
      <c r="CJ467" s="58"/>
      <c r="CK467" s="58"/>
      <c r="CL467" s="58"/>
      <c r="CM467" s="58"/>
      <c r="CN467" s="58"/>
      <c r="CO467" s="58"/>
      <c r="CP467" s="58"/>
      <c r="CQ467" s="58"/>
      <c r="CR467" s="58"/>
      <c r="CS467" s="58"/>
      <c r="CT467" s="58"/>
      <c r="CU467" s="58"/>
      <c r="CV467" s="58"/>
      <c r="CW467" s="58"/>
      <c r="CX467" s="58"/>
      <c r="CY467" s="58"/>
      <c r="CZ467" s="58"/>
      <c r="DA467" s="58"/>
      <c r="DB467" s="58"/>
      <c r="DC467" s="58"/>
      <c r="DD467" s="58"/>
      <c r="DE467" s="58"/>
      <c r="DF467" s="58"/>
      <c r="DG467" s="58"/>
      <c r="DH467" s="58"/>
      <c r="DI467" s="58"/>
      <c r="DJ467" s="58"/>
      <c r="DK467" s="58"/>
      <c r="DL467" s="58"/>
      <c r="DM467" s="58"/>
      <c r="DN467" s="58"/>
      <c r="DO467" s="58"/>
      <c r="DP467" s="58"/>
      <c r="DQ467" s="58"/>
      <c r="DR467" s="58"/>
      <c r="DS467" s="58"/>
      <c r="DT467" s="58"/>
      <c r="DU467" s="58"/>
      <c r="DV467" s="58"/>
      <c r="DW467" s="58"/>
      <c r="DX467" s="58"/>
      <c r="DY467" s="58"/>
      <c r="DZ467" s="58"/>
      <c r="EA467" s="58"/>
      <c r="EB467" s="58"/>
      <c r="EC467" s="58"/>
      <c r="ED467" s="58"/>
      <c r="EE467" s="58"/>
      <c r="EF467" s="58"/>
      <c r="EG467" s="58"/>
      <c r="EH467" s="58"/>
      <c r="EI467" s="58"/>
      <c r="EJ467" s="58"/>
      <c r="EK467" s="58"/>
      <c r="EL467" s="58"/>
      <c r="EM467" s="58"/>
      <c r="EN467" s="58"/>
    </row>
    <row r="468" spans="1:144" outlineLevel="1" x14ac:dyDescent="0.2">
      <c r="A468" s="16">
        <v>277</v>
      </c>
      <c r="B468" s="16">
        <v>0</v>
      </c>
      <c r="C468" s="1">
        <v>4.5016320221204664E-6</v>
      </c>
      <c r="D468" s="1">
        <f t="shared" si="49"/>
        <v>-4.5016320221204664E-6</v>
      </c>
      <c r="E468" s="1">
        <f t="shared" si="50"/>
        <v>9.0032843090610537E-6</v>
      </c>
      <c r="F468" s="1">
        <f t="shared" si="51"/>
        <v>-3.0005473349142575E-3</v>
      </c>
      <c r="G468" s="1">
        <f t="shared" si="52"/>
        <v>-2.121709755575101E-3</v>
      </c>
      <c r="H468" s="1">
        <v>2.930492309321266E-5</v>
      </c>
      <c r="I468" s="1">
        <f t="shared" si="53"/>
        <v>1.3192444009563536E-10</v>
      </c>
      <c r="J468" s="1">
        <f t="shared" si="54"/>
        <v>-2.1217408445290036E-3</v>
      </c>
      <c r="AQ468" s="58"/>
      <c r="AR468" s="58"/>
      <c r="AS468" s="58"/>
      <c r="AT468" s="58"/>
      <c r="AU468" s="58"/>
      <c r="AV468" s="58"/>
      <c r="AW468" s="58"/>
      <c r="AX468" s="71"/>
      <c r="AY468" s="58"/>
      <c r="AZ468" s="58"/>
      <c r="BA468" s="58"/>
      <c r="BB468" s="58">
        <f t="shared" si="55"/>
        <v>1</v>
      </c>
      <c r="BC468" s="58">
        <f t="shared" si="56"/>
        <v>4.5016320221204664E-6</v>
      </c>
      <c r="BD468" s="58" t="e">
        <f t="shared" si="57"/>
        <v>#N/A</v>
      </c>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c r="CB468" s="58"/>
      <c r="CC468" s="58"/>
      <c r="CD468" s="58"/>
      <c r="CE468" s="58"/>
      <c r="CF468" s="58"/>
      <c r="CG468" s="58"/>
      <c r="CH468" s="58"/>
      <c r="CI468" s="58"/>
      <c r="CJ468" s="58"/>
      <c r="CK468" s="58"/>
      <c r="CL468" s="58"/>
      <c r="CM468" s="58"/>
      <c r="CN468" s="58"/>
      <c r="CO468" s="58"/>
      <c r="CP468" s="58"/>
      <c r="CQ468" s="58"/>
      <c r="CR468" s="58"/>
      <c r="CS468" s="58"/>
      <c r="CT468" s="58"/>
      <c r="CU468" s="58"/>
      <c r="CV468" s="58"/>
      <c r="CW468" s="58"/>
      <c r="CX468" s="58"/>
      <c r="CY468" s="58"/>
      <c r="CZ468" s="58"/>
      <c r="DA468" s="58"/>
      <c r="DB468" s="58"/>
      <c r="DC468" s="58"/>
      <c r="DD468" s="58"/>
      <c r="DE468" s="58"/>
      <c r="DF468" s="58"/>
      <c r="DG468" s="58"/>
      <c r="DH468" s="58"/>
      <c r="DI468" s="58"/>
      <c r="DJ468" s="58"/>
      <c r="DK468" s="58"/>
      <c r="DL468" s="58"/>
      <c r="DM468" s="58"/>
      <c r="DN468" s="58"/>
      <c r="DO468" s="58"/>
      <c r="DP468" s="58"/>
      <c r="DQ468" s="58"/>
      <c r="DR468" s="58"/>
      <c r="DS468" s="58"/>
      <c r="DT468" s="58"/>
      <c r="DU468" s="58"/>
      <c r="DV468" s="58"/>
      <c r="DW468" s="58"/>
      <c r="DX468" s="58"/>
      <c r="DY468" s="58"/>
      <c r="DZ468" s="58"/>
      <c r="EA468" s="58"/>
      <c r="EB468" s="58"/>
      <c r="EC468" s="58"/>
      <c r="ED468" s="58"/>
      <c r="EE468" s="58"/>
      <c r="EF468" s="58"/>
      <c r="EG468" s="58"/>
      <c r="EH468" s="58"/>
      <c r="EI468" s="58"/>
      <c r="EJ468" s="58"/>
      <c r="EK468" s="58"/>
      <c r="EL468" s="58"/>
      <c r="EM468" s="58"/>
      <c r="EN468" s="58"/>
    </row>
    <row r="469" spans="1:144" outlineLevel="1" x14ac:dyDescent="0.2">
      <c r="A469" s="16">
        <v>278</v>
      </c>
      <c r="B469" s="16">
        <v>0</v>
      </c>
      <c r="C469" s="1">
        <v>2.0124147330537755E-6</v>
      </c>
      <c r="D469" s="1">
        <f t="shared" si="49"/>
        <v>-2.0124147330537755E-6</v>
      </c>
      <c r="E469" s="1">
        <f t="shared" si="50"/>
        <v>4.0248335160729634E-6</v>
      </c>
      <c r="F469" s="1">
        <f t="shared" si="51"/>
        <v>-2.0061987728221156E-3</v>
      </c>
      <c r="G469" s="1">
        <f t="shared" si="52"/>
        <v>-1.4185974703470267E-3</v>
      </c>
      <c r="H469" s="1">
        <v>1.5144708515008674E-5</v>
      </c>
      <c r="I469" s="1">
        <f t="shared" si="53"/>
        <v>3.0477957456551965E-11</v>
      </c>
      <c r="J469" s="1">
        <f t="shared" si="54"/>
        <v>-1.4186082125916372E-3</v>
      </c>
      <c r="AQ469" s="58"/>
      <c r="AR469" s="58"/>
      <c r="AS469" s="58"/>
      <c r="AT469" s="58"/>
      <c r="AU469" s="58"/>
      <c r="AV469" s="58"/>
      <c r="AW469" s="58"/>
      <c r="AX469" s="71"/>
      <c r="AY469" s="58"/>
      <c r="AZ469" s="58"/>
      <c r="BA469" s="58"/>
      <c r="BB469" s="58">
        <f t="shared" si="55"/>
        <v>1</v>
      </c>
      <c r="BC469" s="58">
        <f t="shared" si="56"/>
        <v>2.0124147330537755E-6</v>
      </c>
      <c r="BD469" s="58" t="e">
        <f t="shared" si="57"/>
        <v>#N/A</v>
      </c>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c r="CB469" s="58"/>
      <c r="CC469" s="58"/>
      <c r="CD469" s="58"/>
      <c r="CE469" s="58"/>
      <c r="CF469" s="58"/>
      <c r="CG469" s="58"/>
      <c r="CH469" s="58"/>
      <c r="CI469" s="58"/>
      <c r="CJ469" s="58"/>
      <c r="CK469" s="58"/>
      <c r="CL469" s="58"/>
      <c r="CM469" s="58"/>
      <c r="CN469" s="58"/>
      <c r="CO469" s="58"/>
      <c r="CP469" s="58"/>
      <c r="CQ469" s="58"/>
      <c r="CR469" s="58"/>
      <c r="CS469" s="58"/>
      <c r="CT469" s="58"/>
      <c r="CU469" s="58"/>
      <c r="CV469" s="58"/>
      <c r="CW469" s="58"/>
      <c r="CX469" s="58"/>
      <c r="CY469" s="58"/>
      <c r="CZ469" s="58"/>
      <c r="DA469" s="58"/>
      <c r="DB469" s="58"/>
      <c r="DC469" s="58"/>
      <c r="DD469" s="58"/>
      <c r="DE469" s="58"/>
      <c r="DF469" s="58"/>
      <c r="DG469" s="58"/>
      <c r="DH469" s="58"/>
      <c r="DI469" s="58"/>
      <c r="DJ469" s="58"/>
      <c r="DK469" s="58"/>
      <c r="DL469" s="58"/>
      <c r="DM469" s="58"/>
      <c r="DN469" s="58"/>
      <c r="DO469" s="58"/>
      <c r="DP469" s="58"/>
      <c r="DQ469" s="58"/>
      <c r="DR469" s="58"/>
      <c r="DS469" s="58"/>
      <c r="DT469" s="58"/>
      <c r="DU469" s="58"/>
      <c r="DV469" s="58"/>
      <c r="DW469" s="58"/>
      <c r="DX469" s="58"/>
      <c r="DY469" s="58"/>
      <c r="DZ469" s="58"/>
      <c r="EA469" s="58"/>
      <c r="EB469" s="58"/>
      <c r="EC469" s="58"/>
      <c r="ED469" s="58"/>
      <c r="EE469" s="58"/>
      <c r="EF469" s="58"/>
      <c r="EG469" s="58"/>
      <c r="EH469" s="58"/>
      <c r="EI469" s="58"/>
      <c r="EJ469" s="58"/>
      <c r="EK469" s="58"/>
      <c r="EL469" s="58"/>
      <c r="EM469" s="58"/>
      <c r="EN469" s="58"/>
    </row>
    <row r="470" spans="1:144" outlineLevel="1" x14ac:dyDescent="0.2">
      <c r="A470" s="16">
        <v>279</v>
      </c>
      <c r="B470" s="16">
        <v>0</v>
      </c>
      <c r="C470" s="1">
        <v>3.102443369477187E-3</v>
      </c>
      <c r="D470" s="1">
        <f t="shared" si="49"/>
        <v>-3.102443369477187E-3</v>
      </c>
      <c r="E470" s="1">
        <f t="shared" si="50"/>
        <v>6.2145318479175302E-3</v>
      </c>
      <c r="F470" s="1">
        <f t="shared" si="51"/>
        <v>-7.8832302058975359E-2</v>
      </c>
      <c r="G470" s="1">
        <f t="shared" si="52"/>
        <v>-5.5786185375662684E-2</v>
      </c>
      <c r="H470" s="1">
        <v>6.8350984882393894E-3</v>
      </c>
      <c r="I470" s="1">
        <f t="shared" si="53"/>
        <v>2.1417893015650449E-5</v>
      </c>
      <c r="J470" s="1">
        <f t="shared" si="54"/>
        <v>-5.5977820355775303E-2</v>
      </c>
      <c r="AQ470" s="58"/>
      <c r="AR470" s="58"/>
      <c r="AS470" s="58"/>
      <c r="AT470" s="58"/>
      <c r="AU470" s="58"/>
      <c r="AV470" s="58"/>
      <c r="AW470" s="58"/>
      <c r="AX470" s="71"/>
      <c r="AY470" s="58"/>
      <c r="AZ470" s="58"/>
      <c r="BA470" s="58"/>
      <c r="BB470" s="58">
        <f t="shared" si="55"/>
        <v>1</v>
      </c>
      <c r="BC470" s="58">
        <f t="shared" si="56"/>
        <v>3.102443369477187E-3</v>
      </c>
      <c r="BD470" s="58" t="e">
        <f t="shared" si="57"/>
        <v>#N/A</v>
      </c>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c r="CB470" s="58"/>
      <c r="CC470" s="58"/>
      <c r="CD470" s="58"/>
      <c r="CE470" s="58"/>
      <c r="CF470" s="58"/>
      <c r="CG470" s="58"/>
      <c r="CH470" s="58"/>
      <c r="CI470" s="58"/>
      <c r="CJ470" s="58"/>
      <c r="CK470" s="58"/>
      <c r="CL470" s="58"/>
      <c r="CM470" s="58"/>
      <c r="CN470" s="58"/>
      <c r="CO470" s="58"/>
      <c r="CP470" s="58"/>
      <c r="CQ470" s="58"/>
      <c r="CR470" s="58"/>
      <c r="CS470" s="58"/>
      <c r="CT470" s="58"/>
      <c r="CU470" s="58"/>
      <c r="CV470" s="58"/>
      <c r="CW470" s="58"/>
      <c r="CX470" s="58"/>
      <c r="CY470" s="58"/>
      <c r="CZ470" s="58"/>
      <c r="DA470" s="58"/>
      <c r="DB470" s="58"/>
      <c r="DC470" s="58"/>
      <c r="DD470" s="58"/>
      <c r="DE470" s="58"/>
      <c r="DF470" s="58"/>
      <c r="DG470" s="58"/>
      <c r="DH470" s="58"/>
      <c r="DI470" s="58"/>
      <c r="DJ470" s="58"/>
      <c r="DK470" s="58"/>
      <c r="DL470" s="58"/>
      <c r="DM470" s="58"/>
      <c r="DN470" s="58"/>
      <c r="DO470" s="58"/>
      <c r="DP470" s="58"/>
      <c r="DQ470" s="58"/>
      <c r="DR470" s="58"/>
      <c r="DS470" s="58"/>
      <c r="DT470" s="58"/>
      <c r="DU470" s="58"/>
      <c r="DV470" s="58"/>
      <c r="DW470" s="58"/>
      <c r="DX470" s="58"/>
      <c r="DY470" s="58"/>
      <c r="DZ470" s="58"/>
      <c r="EA470" s="58"/>
      <c r="EB470" s="58"/>
      <c r="EC470" s="58"/>
      <c r="ED470" s="58"/>
      <c r="EE470" s="58"/>
      <c r="EF470" s="58"/>
      <c r="EG470" s="58"/>
      <c r="EH470" s="58"/>
      <c r="EI470" s="58"/>
      <c r="EJ470" s="58"/>
      <c r="EK470" s="58"/>
      <c r="EL470" s="58"/>
      <c r="EM470" s="58"/>
      <c r="EN470" s="58"/>
    </row>
    <row r="471" spans="1:144" outlineLevel="1" x14ac:dyDescent="0.2">
      <c r="A471" s="16">
        <v>280</v>
      </c>
      <c r="B471" s="16">
        <v>0</v>
      </c>
      <c r="C471" s="1">
        <v>1.4248313001483608E-4</v>
      </c>
      <c r="D471" s="1">
        <f t="shared" si="49"/>
        <v>-1.4248313001483608E-4</v>
      </c>
      <c r="E471" s="1">
        <f t="shared" si="50"/>
        <v>2.8498656340081345E-4</v>
      </c>
      <c r="F471" s="1">
        <f t="shared" si="51"/>
        <v>-1.6881545053721043E-2</v>
      </c>
      <c r="G471" s="1">
        <f t="shared" si="52"/>
        <v>-1.1937480234546993E-2</v>
      </c>
      <c r="H471" s="1">
        <v>5.8321388793799512E-4</v>
      </c>
      <c r="I471" s="1">
        <f t="shared" si="53"/>
        <v>8.3158481173017008E-8</v>
      </c>
      <c r="J471" s="1">
        <f t="shared" si="54"/>
        <v>-1.1940962810065743E-2</v>
      </c>
      <c r="AQ471" s="58"/>
      <c r="AR471" s="58"/>
      <c r="AS471" s="58"/>
      <c r="AT471" s="58"/>
      <c r="AU471" s="58"/>
      <c r="AV471" s="58"/>
      <c r="AW471" s="58"/>
      <c r="AX471" s="71"/>
      <c r="AY471" s="58"/>
      <c r="AZ471" s="58"/>
      <c r="BA471" s="58"/>
      <c r="BB471" s="58">
        <f t="shared" si="55"/>
        <v>1</v>
      </c>
      <c r="BC471" s="58">
        <f t="shared" si="56"/>
        <v>1.4248313001483608E-4</v>
      </c>
      <c r="BD471" s="58" t="e">
        <f t="shared" si="57"/>
        <v>#N/A</v>
      </c>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c r="CB471" s="58"/>
      <c r="CC471" s="58"/>
      <c r="CD471" s="58"/>
      <c r="CE471" s="58"/>
      <c r="CF471" s="58"/>
      <c r="CG471" s="58"/>
      <c r="CH471" s="58"/>
      <c r="CI471" s="58"/>
      <c r="CJ471" s="58"/>
      <c r="CK471" s="58"/>
      <c r="CL471" s="58"/>
      <c r="CM471" s="58"/>
      <c r="CN471" s="58"/>
      <c r="CO471" s="58"/>
      <c r="CP471" s="58"/>
      <c r="CQ471" s="58"/>
      <c r="CR471" s="58"/>
      <c r="CS471" s="58"/>
      <c r="CT471" s="58"/>
      <c r="CU471" s="58"/>
      <c r="CV471" s="58"/>
      <c r="CW471" s="58"/>
      <c r="CX471" s="58"/>
      <c r="CY471" s="58"/>
      <c r="CZ471" s="58"/>
      <c r="DA471" s="58"/>
      <c r="DB471" s="58"/>
      <c r="DC471" s="58"/>
      <c r="DD471" s="58"/>
      <c r="DE471" s="58"/>
      <c r="DF471" s="58"/>
      <c r="DG471" s="58"/>
      <c r="DH471" s="58"/>
      <c r="DI471" s="58"/>
      <c r="DJ471" s="58"/>
      <c r="DK471" s="58"/>
      <c r="DL471" s="58"/>
      <c r="DM471" s="58"/>
      <c r="DN471" s="58"/>
      <c r="DO471" s="58"/>
      <c r="DP471" s="58"/>
      <c r="DQ471" s="58"/>
      <c r="DR471" s="58"/>
      <c r="DS471" s="58"/>
      <c r="DT471" s="58"/>
      <c r="DU471" s="58"/>
      <c r="DV471" s="58"/>
      <c r="DW471" s="58"/>
      <c r="DX471" s="58"/>
      <c r="DY471" s="58"/>
      <c r="DZ471" s="58"/>
      <c r="EA471" s="58"/>
      <c r="EB471" s="58"/>
      <c r="EC471" s="58"/>
      <c r="ED471" s="58"/>
      <c r="EE471" s="58"/>
      <c r="EF471" s="58"/>
      <c r="EG471" s="58"/>
      <c r="EH471" s="58"/>
      <c r="EI471" s="58"/>
      <c r="EJ471" s="58"/>
      <c r="EK471" s="58"/>
      <c r="EL471" s="58"/>
      <c r="EM471" s="58"/>
      <c r="EN471" s="58"/>
    </row>
    <row r="472" spans="1:144" outlineLevel="1" x14ac:dyDescent="0.2">
      <c r="A472" s="16">
        <v>281</v>
      </c>
      <c r="B472" s="16">
        <v>0</v>
      </c>
      <c r="C472" s="1">
        <v>1.3974281177039852E-6</v>
      </c>
      <c r="D472" s="1">
        <f t="shared" si="49"/>
        <v>-1.3974281177039852E-6</v>
      </c>
      <c r="E472" s="1">
        <f t="shared" si="50"/>
        <v>2.7948581882886609E-6</v>
      </c>
      <c r="F472" s="1">
        <f t="shared" si="51"/>
        <v>-1.6717829369534375E-3</v>
      </c>
      <c r="G472" s="1">
        <f t="shared" si="52"/>
        <v>-1.1821294643616909E-3</v>
      </c>
      <c r="H472" s="1">
        <v>1.0981841927955715E-5</v>
      </c>
      <c r="I472" s="1">
        <f t="shared" si="53"/>
        <v>1.5346524672843535E-11</v>
      </c>
      <c r="J472" s="1">
        <f t="shared" si="54"/>
        <v>-1.1821359553946117E-3</v>
      </c>
      <c r="AQ472" s="58"/>
      <c r="AR472" s="58"/>
      <c r="AS472" s="58"/>
      <c r="AT472" s="58"/>
      <c r="AU472" s="58"/>
      <c r="AV472" s="58"/>
      <c r="AW472" s="58"/>
      <c r="AX472" s="71"/>
      <c r="AY472" s="58"/>
      <c r="AZ472" s="58"/>
      <c r="BA472" s="58"/>
      <c r="BB472" s="58">
        <f t="shared" si="55"/>
        <v>1</v>
      </c>
      <c r="BC472" s="58">
        <f t="shared" si="56"/>
        <v>1.3974281177039852E-6</v>
      </c>
      <c r="BD472" s="58" t="e">
        <f t="shared" si="57"/>
        <v>#N/A</v>
      </c>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c r="CB472" s="58"/>
      <c r="CC472" s="58"/>
      <c r="CD472" s="58"/>
      <c r="CE472" s="58"/>
      <c r="CF472" s="58"/>
      <c r="CG472" s="58"/>
      <c r="CH472" s="58"/>
      <c r="CI472" s="58"/>
      <c r="CJ472" s="58"/>
      <c r="CK472" s="58"/>
      <c r="CL472" s="58"/>
      <c r="CM472" s="58"/>
      <c r="CN472" s="58"/>
      <c r="CO472" s="58"/>
      <c r="CP472" s="58"/>
      <c r="CQ472" s="58"/>
      <c r="CR472" s="58"/>
      <c r="CS472" s="58"/>
      <c r="CT472" s="58"/>
      <c r="CU472" s="58"/>
      <c r="CV472" s="58"/>
      <c r="CW472" s="58"/>
      <c r="CX472" s="58"/>
      <c r="CY472" s="58"/>
      <c r="CZ472" s="58"/>
      <c r="DA472" s="58"/>
      <c r="DB472" s="58"/>
      <c r="DC472" s="58"/>
      <c r="DD472" s="58"/>
      <c r="DE472" s="58"/>
      <c r="DF472" s="58"/>
      <c r="DG472" s="58"/>
      <c r="DH472" s="58"/>
      <c r="DI472" s="58"/>
      <c r="DJ472" s="58"/>
      <c r="DK472" s="58"/>
      <c r="DL472" s="58"/>
      <c r="DM472" s="58"/>
      <c r="DN472" s="58"/>
      <c r="DO472" s="58"/>
      <c r="DP472" s="58"/>
      <c r="DQ472" s="58"/>
      <c r="DR472" s="58"/>
      <c r="DS472" s="58"/>
      <c r="DT472" s="58"/>
      <c r="DU472" s="58"/>
      <c r="DV472" s="58"/>
      <c r="DW472" s="58"/>
      <c r="DX472" s="58"/>
      <c r="DY472" s="58"/>
      <c r="DZ472" s="58"/>
      <c r="EA472" s="58"/>
      <c r="EB472" s="58"/>
      <c r="EC472" s="58"/>
      <c r="ED472" s="58"/>
      <c r="EE472" s="58"/>
      <c r="EF472" s="58"/>
      <c r="EG472" s="58"/>
      <c r="EH472" s="58"/>
      <c r="EI472" s="58"/>
      <c r="EJ472" s="58"/>
      <c r="EK472" s="58"/>
      <c r="EL472" s="58"/>
      <c r="EM472" s="58"/>
      <c r="EN472" s="58"/>
    </row>
    <row r="473" spans="1:144" outlineLevel="1" x14ac:dyDescent="0.2">
      <c r="A473" s="16">
        <v>282</v>
      </c>
      <c r="B473" s="16">
        <v>0</v>
      </c>
      <c r="C473" s="1">
        <v>3.2475222836151905E-5</v>
      </c>
      <c r="D473" s="1">
        <f t="shared" si="49"/>
        <v>-3.2475222836151905E-5</v>
      </c>
      <c r="E473" s="1">
        <f t="shared" si="50"/>
        <v>6.4951500335381005E-5</v>
      </c>
      <c r="F473" s="1">
        <f t="shared" si="51"/>
        <v>-8.0592493655042719E-3</v>
      </c>
      <c r="G473" s="1">
        <f t="shared" si="52"/>
        <v>-5.698796145722441E-3</v>
      </c>
      <c r="H473" s="1">
        <v>1.6778436308594432E-4</v>
      </c>
      <c r="I473" s="1">
        <f t="shared" si="53"/>
        <v>5.4499259498561404E-9</v>
      </c>
      <c r="J473" s="1">
        <f t="shared" si="54"/>
        <v>-5.6992742903330075E-3</v>
      </c>
      <c r="AQ473" s="58"/>
      <c r="AR473" s="58"/>
      <c r="AS473" s="58"/>
      <c r="AT473" s="58"/>
      <c r="AU473" s="58"/>
      <c r="AV473" s="58"/>
      <c r="AW473" s="58"/>
      <c r="AX473" s="71"/>
      <c r="AY473" s="58"/>
      <c r="AZ473" s="58"/>
      <c r="BA473" s="58"/>
      <c r="BB473" s="58">
        <f t="shared" si="55"/>
        <v>1</v>
      </c>
      <c r="BC473" s="58">
        <f t="shared" si="56"/>
        <v>3.2475222836151905E-5</v>
      </c>
      <c r="BD473" s="58" t="e">
        <f t="shared" si="57"/>
        <v>#N/A</v>
      </c>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c r="CB473" s="58"/>
      <c r="CC473" s="58"/>
      <c r="CD473" s="58"/>
      <c r="CE473" s="58"/>
      <c r="CF473" s="58"/>
      <c r="CG473" s="58"/>
      <c r="CH473" s="58"/>
      <c r="CI473" s="58"/>
      <c r="CJ473" s="58"/>
      <c r="CK473" s="58"/>
      <c r="CL473" s="58"/>
      <c r="CM473" s="58"/>
      <c r="CN473" s="58"/>
      <c r="CO473" s="58"/>
      <c r="CP473" s="58"/>
      <c r="CQ473" s="58"/>
      <c r="CR473" s="58"/>
      <c r="CS473" s="58"/>
      <c r="CT473" s="58"/>
      <c r="CU473" s="58"/>
      <c r="CV473" s="58"/>
      <c r="CW473" s="58"/>
      <c r="CX473" s="58"/>
      <c r="CY473" s="58"/>
      <c r="CZ473" s="58"/>
      <c r="DA473" s="58"/>
      <c r="DB473" s="58"/>
      <c r="DC473" s="58"/>
      <c r="DD473" s="58"/>
      <c r="DE473" s="58"/>
      <c r="DF473" s="58"/>
      <c r="DG473" s="58"/>
      <c r="DH473" s="58"/>
      <c r="DI473" s="58"/>
      <c r="DJ473" s="58"/>
      <c r="DK473" s="58"/>
      <c r="DL473" s="58"/>
      <c r="DM473" s="58"/>
      <c r="DN473" s="58"/>
      <c r="DO473" s="58"/>
      <c r="DP473" s="58"/>
      <c r="DQ473" s="58"/>
      <c r="DR473" s="58"/>
      <c r="DS473" s="58"/>
      <c r="DT473" s="58"/>
      <c r="DU473" s="58"/>
      <c r="DV473" s="58"/>
      <c r="DW473" s="58"/>
      <c r="DX473" s="58"/>
      <c r="DY473" s="58"/>
      <c r="DZ473" s="58"/>
      <c r="EA473" s="58"/>
      <c r="EB473" s="58"/>
      <c r="EC473" s="58"/>
      <c r="ED473" s="58"/>
      <c r="EE473" s="58"/>
      <c r="EF473" s="58"/>
      <c r="EG473" s="58"/>
      <c r="EH473" s="58"/>
      <c r="EI473" s="58"/>
      <c r="EJ473" s="58"/>
      <c r="EK473" s="58"/>
      <c r="EL473" s="58"/>
      <c r="EM473" s="58"/>
      <c r="EN473" s="58"/>
    </row>
    <row r="474" spans="1:144" outlineLevel="1" x14ac:dyDescent="0.2">
      <c r="A474" s="16">
        <v>283</v>
      </c>
      <c r="B474" s="16">
        <v>1</v>
      </c>
      <c r="C474" s="1">
        <v>0.99573044750085626</v>
      </c>
      <c r="D474" s="1">
        <f t="shared" si="49"/>
        <v>4.2695524991437361E-3</v>
      </c>
      <c r="E474" s="1">
        <f t="shared" si="50"/>
        <v>8.5573861302214345E-3</v>
      </c>
      <c r="F474" s="1">
        <f t="shared" si="51"/>
        <v>9.250614104058949E-2</v>
      </c>
      <c r="G474" s="1">
        <f t="shared" si="52"/>
        <v>6.5481751209162761E-2</v>
      </c>
      <c r="H474" s="1">
        <v>2.0782758644915224E-2</v>
      </c>
      <c r="I474" s="1">
        <f t="shared" si="53"/>
        <v>9.1004886705052155E-5</v>
      </c>
      <c r="J474" s="1">
        <f t="shared" si="54"/>
        <v>6.6172990170640933E-2</v>
      </c>
      <c r="AQ474" s="58"/>
      <c r="AR474" s="58"/>
      <c r="AS474" s="58"/>
      <c r="AT474" s="58"/>
      <c r="AU474" s="58"/>
      <c r="AV474" s="58"/>
      <c r="AW474" s="58"/>
      <c r="AX474" s="71"/>
      <c r="AY474" s="58"/>
      <c r="AZ474" s="58"/>
      <c r="BA474" s="58"/>
      <c r="BB474" s="58">
        <f t="shared" si="55"/>
        <v>0</v>
      </c>
      <c r="BC474" s="58" t="e">
        <f t="shared" si="56"/>
        <v>#N/A</v>
      </c>
      <c r="BD474" s="58">
        <f t="shared" si="57"/>
        <v>0.99573044750085626</v>
      </c>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c r="CB474" s="58"/>
      <c r="CC474" s="58"/>
      <c r="CD474" s="58"/>
      <c r="CE474" s="58"/>
      <c r="CF474" s="58"/>
      <c r="CG474" s="58"/>
      <c r="CH474" s="58"/>
      <c r="CI474" s="58"/>
      <c r="CJ474" s="58"/>
      <c r="CK474" s="58"/>
      <c r="CL474" s="58"/>
      <c r="CM474" s="58"/>
      <c r="CN474" s="58"/>
      <c r="CO474" s="58"/>
      <c r="CP474" s="58"/>
      <c r="CQ474" s="58"/>
      <c r="CR474" s="58"/>
      <c r="CS474" s="58"/>
      <c r="CT474" s="58"/>
      <c r="CU474" s="58"/>
      <c r="CV474" s="58"/>
      <c r="CW474" s="58"/>
      <c r="CX474" s="58"/>
      <c r="CY474" s="58"/>
      <c r="CZ474" s="58"/>
      <c r="DA474" s="58"/>
      <c r="DB474" s="58"/>
      <c r="DC474" s="58"/>
      <c r="DD474" s="58"/>
      <c r="DE474" s="58"/>
      <c r="DF474" s="58"/>
      <c r="DG474" s="58"/>
      <c r="DH474" s="58"/>
      <c r="DI474" s="58"/>
      <c r="DJ474" s="58"/>
      <c r="DK474" s="58"/>
      <c r="DL474" s="58"/>
      <c r="DM474" s="58"/>
      <c r="DN474" s="58"/>
      <c r="DO474" s="58"/>
      <c r="DP474" s="58"/>
      <c r="DQ474" s="58"/>
      <c r="DR474" s="58"/>
      <c r="DS474" s="58"/>
      <c r="DT474" s="58"/>
      <c r="DU474" s="58"/>
      <c r="DV474" s="58"/>
      <c r="DW474" s="58"/>
      <c r="DX474" s="58"/>
      <c r="DY474" s="58"/>
      <c r="DZ474" s="58"/>
      <c r="EA474" s="58"/>
      <c r="EB474" s="58"/>
      <c r="EC474" s="58"/>
      <c r="ED474" s="58"/>
      <c r="EE474" s="58"/>
      <c r="EF474" s="58"/>
      <c r="EG474" s="58"/>
      <c r="EH474" s="58"/>
      <c r="EI474" s="58"/>
      <c r="EJ474" s="58"/>
      <c r="EK474" s="58"/>
      <c r="EL474" s="58"/>
      <c r="EM474" s="58"/>
      <c r="EN474" s="58"/>
    </row>
    <row r="475" spans="1:144" outlineLevel="1" x14ac:dyDescent="0.2">
      <c r="A475" s="16">
        <v>284</v>
      </c>
      <c r="B475" s="16">
        <v>0</v>
      </c>
      <c r="C475" s="1">
        <v>7.8344994431940856E-6</v>
      </c>
      <c r="D475" s="1">
        <f t="shared" si="49"/>
        <v>-7.8344994431940856E-6</v>
      </c>
      <c r="E475" s="1">
        <f t="shared" si="50"/>
        <v>1.5669060265944313E-5</v>
      </c>
      <c r="F475" s="1">
        <f t="shared" si="51"/>
        <v>-3.958416383598915E-3</v>
      </c>
      <c r="G475" s="1">
        <f t="shared" si="52"/>
        <v>-2.79902854988235E-3</v>
      </c>
      <c r="H475" s="1">
        <v>6.077290068832877E-5</v>
      </c>
      <c r="I475" s="1">
        <f t="shared" si="53"/>
        <v>4.7615792433453092E-10</v>
      </c>
      <c r="J475" s="1">
        <f t="shared" si="54"/>
        <v>-2.7991136063012564E-3</v>
      </c>
      <c r="AQ475" s="58"/>
      <c r="AR475" s="58"/>
      <c r="AS475" s="58"/>
      <c r="AT475" s="58"/>
      <c r="AU475" s="58"/>
      <c r="AV475" s="58"/>
      <c r="AW475" s="58"/>
      <c r="AX475" s="71"/>
      <c r="AY475" s="58"/>
      <c r="AZ475" s="58"/>
      <c r="BA475" s="58"/>
      <c r="BB475" s="58">
        <f t="shared" si="55"/>
        <v>1</v>
      </c>
      <c r="BC475" s="58">
        <f t="shared" si="56"/>
        <v>7.8344994431940856E-6</v>
      </c>
      <c r="BD475" s="58" t="e">
        <f t="shared" si="57"/>
        <v>#N/A</v>
      </c>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c r="CB475" s="58"/>
      <c r="CC475" s="58"/>
      <c r="CD475" s="58"/>
      <c r="CE475" s="58"/>
      <c r="CF475" s="58"/>
      <c r="CG475" s="58"/>
      <c r="CH475" s="58"/>
      <c r="CI475" s="58"/>
      <c r="CJ475" s="58"/>
      <c r="CK475" s="58"/>
      <c r="CL475" s="58"/>
      <c r="CM475" s="58"/>
      <c r="CN475" s="58"/>
      <c r="CO475" s="58"/>
      <c r="CP475" s="58"/>
      <c r="CQ475" s="58"/>
      <c r="CR475" s="58"/>
      <c r="CS475" s="58"/>
      <c r="CT475" s="58"/>
      <c r="CU475" s="58"/>
      <c r="CV475" s="58"/>
      <c r="CW475" s="58"/>
      <c r="CX475" s="58"/>
      <c r="CY475" s="58"/>
      <c r="CZ475" s="58"/>
      <c r="DA475" s="58"/>
      <c r="DB475" s="58"/>
      <c r="DC475" s="58"/>
      <c r="DD475" s="58"/>
      <c r="DE475" s="58"/>
      <c r="DF475" s="58"/>
      <c r="DG475" s="58"/>
      <c r="DH475" s="58"/>
      <c r="DI475" s="58"/>
      <c r="DJ475" s="58"/>
      <c r="DK475" s="58"/>
      <c r="DL475" s="58"/>
      <c r="DM475" s="58"/>
      <c r="DN475" s="58"/>
      <c r="DO475" s="58"/>
      <c r="DP475" s="58"/>
      <c r="DQ475" s="58"/>
      <c r="DR475" s="58"/>
      <c r="DS475" s="58"/>
      <c r="DT475" s="58"/>
      <c r="DU475" s="58"/>
      <c r="DV475" s="58"/>
      <c r="DW475" s="58"/>
      <c r="DX475" s="58"/>
      <c r="DY475" s="58"/>
      <c r="DZ475" s="58"/>
      <c r="EA475" s="58"/>
      <c r="EB475" s="58"/>
      <c r="EC475" s="58"/>
      <c r="ED475" s="58"/>
      <c r="EE475" s="58"/>
      <c r="EF475" s="58"/>
      <c r="EG475" s="58"/>
      <c r="EH475" s="58"/>
      <c r="EI475" s="58"/>
      <c r="EJ475" s="58"/>
      <c r="EK475" s="58"/>
      <c r="EL475" s="58"/>
      <c r="EM475" s="58"/>
      <c r="EN475" s="58"/>
    </row>
    <row r="476" spans="1:144" outlineLevel="1" x14ac:dyDescent="0.2">
      <c r="A476" s="16">
        <v>285</v>
      </c>
      <c r="B476" s="16">
        <v>0</v>
      </c>
      <c r="C476" s="1">
        <v>9.6099931915066348E-6</v>
      </c>
      <c r="D476" s="1">
        <f t="shared" si="49"/>
        <v>-9.6099931915066348E-6</v>
      </c>
      <c r="E476" s="1">
        <f t="shared" si="50"/>
        <v>1.9220078735754789E-5</v>
      </c>
      <c r="F476" s="1">
        <f t="shared" si="51"/>
        <v>-4.3840710231193552E-3</v>
      </c>
      <c r="G476" s="1">
        <f t="shared" si="52"/>
        <v>-3.1000137974472445E-3</v>
      </c>
      <c r="H476" s="1">
        <v>5.6333965867561228E-5</v>
      </c>
      <c r="I476" s="1">
        <f t="shared" si="53"/>
        <v>5.4140473051611437E-10</v>
      </c>
      <c r="J476" s="1">
        <f t="shared" si="54"/>
        <v>-3.1001011191723734E-3</v>
      </c>
      <c r="AQ476" s="58"/>
      <c r="AR476" s="58"/>
      <c r="AS476" s="58"/>
      <c r="AT476" s="58"/>
      <c r="AU476" s="58"/>
      <c r="AV476" s="58"/>
      <c r="AW476" s="58"/>
      <c r="AX476" s="71"/>
      <c r="AY476" s="58"/>
      <c r="AZ476" s="58"/>
      <c r="BA476" s="58"/>
      <c r="BB476" s="58">
        <f t="shared" si="55"/>
        <v>1</v>
      </c>
      <c r="BC476" s="58">
        <f t="shared" si="56"/>
        <v>9.6099931915066348E-6</v>
      </c>
      <c r="BD476" s="58" t="e">
        <f t="shared" si="57"/>
        <v>#N/A</v>
      </c>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c r="CB476" s="58"/>
      <c r="CC476" s="58"/>
      <c r="CD476" s="58"/>
      <c r="CE476" s="58"/>
      <c r="CF476" s="58"/>
      <c r="CG476" s="58"/>
      <c r="CH476" s="58"/>
      <c r="CI476" s="58"/>
      <c r="CJ476" s="58"/>
      <c r="CK476" s="58"/>
      <c r="CL476" s="58"/>
      <c r="CM476" s="58"/>
      <c r="CN476" s="58"/>
      <c r="CO476" s="58"/>
      <c r="CP476" s="58"/>
      <c r="CQ476" s="58"/>
      <c r="CR476" s="58"/>
      <c r="CS476" s="58"/>
      <c r="CT476" s="58"/>
      <c r="CU476" s="58"/>
      <c r="CV476" s="58"/>
      <c r="CW476" s="58"/>
      <c r="CX476" s="58"/>
      <c r="CY476" s="58"/>
      <c r="CZ476" s="58"/>
      <c r="DA476" s="58"/>
      <c r="DB476" s="58"/>
      <c r="DC476" s="58"/>
      <c r="DD476" s="58"/>
      <c r="DE476" s="58"/>
      <c r="DF476" s="58"/>
      <c r="DG476" s="58"/>
      <c r="DH476" s="58"/>
      <c r="DI476" s="58"/>
      <c r="DJ476" s="58"/>
      <c r="DK476" s="58"/>
      <c r="DL476" s="58"/>
      <c r="DM476" s="58"/>
      <c r="DN476" s="58"/>
      <c r="DO476" s="58"/>
      <c r="DP476" s="58"/>
      <c r="DQ476" s="58"/>
      <c r="DR476" s="58"/>
      <c r="DS476" s="58"/>
      <c r="DT476" s="58"/>
      <c r="DU476" s="58"/>
      <c r="DV476" s="58"/>
      <c r="DW476" s="58"/>
      <c r="DX476" s="58"/>
      <c r="DY476" s="58"/>
      <c r="DZ476" s="58"/>
      <c r="EA476" s="58"/>
      <c r="EB476" s="58"/>
      <c r="EC476" s="58"/>
      <c r="ED476" s="58"/>
      <c r="EE476" s="58"/>
      <c r="EF476" s="58"/>
      <c r="EG476" s="58"/>
      <c r="EH476" s="58"/>
      <c r="EI476" s="58"/>
      <c r="EJ476" s="58"/>
      <c r="EK476" s="58"/>
      <c r="EL476" s="58"/>
      <c r="EM476" s="58"/>
      <c r="EN476" s="58"/>
    </row>
    <row r="477" spans="1:144" outlineLevel="1" x14ac:dyDescent="0.2">
      <c r="A477" s="16">
        <v>286</v>
      </c>
      <c r="B477" s="16">
        <v>0</v>
      </c>
      <c r="C477" s="1">
        <v>3.8080531010536291E-5</v>
      </c>
      <c r="D477" s="1">
        <f t="shared" si="49"/>
        <v>-3.8080531010536291E-5</v>
      </c>
      <c r="E477" s="1">
        <f t="shared" si="50"/>
        <v>7.6162512184493487E-5</v>
      </c>
      <c r="F477" s="1">
        <f t="shared" si="51"/>
        <v>-8.7271136227560081E-3</v>
      </c>
      <c r="G477" s="1">
        <f t="shared" si="52"/>
        <v>-6.1710599731814334E-3</v>
      </c>
      <c r="H477" s="1">
        <v>1.7346080742305312E-4</v>
      </c>
      <c r="I477" s="1">
        <f t="shared" si="53"/>
        <v>6.6068772401989021E-9</v>
      </c>
      <c r="J477" s="1">
        <f t="shared" si="54"/>
        <v>-6.1715952613438799E-3</v>
      </c>
      <c r="AQ477" s="58"/>
      <c r="AR477" s="58"/>
      <c r="AS477" s="58"/>
      <c r="AT477" s="58"/>
      <c r="AU477" s="58"/>
      <c r="AV477" s="58"/>
      <c r="AW477" s="58"/>
      <c r="AX477" s="71"/>
      <c r="AY477" s="58"/>
      <c r="AZ477" s="58"/>
      <c r="BA477" s="58"/>
      <c r="BB477" s="58">
        <f t="shared" si="55"/>
        <v>1</v>
      </c>
      <c r="BC477" s="58">
        <f t="shared" si="56"/>
        <v>3.8080531010536291E-5</v>
      </c>
      <c r="BD477" s="58" t="e">
        <f t="shared" si="57"/>
        <v>#N/A</v>
      </c>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c r="CB477" s="58"/>
      <c r="CC477" s="58"/>
      <c r="CD477" s="58"/>
      <c r="CE477" s="58"/>
      <c r="CF477" s="58"/>
      <c r="CG477" s="58"/>
      <c r="CH477" s="58"/>
      <c r="CI477" s="58"/>
      <c r="CJ477" s="58"/>
      <c r="CK477" s="58"/>
      <c r="CL477" s="58"/>
      <c r="CM477" s="58"/>
      <c r="CN477" s="58"/>
      <c r="CO477" s="58"/>
      <c r="CP477" s="58"/>
      <c r="CQ477" s="58"/>
      <c r="CR477" s="58"/>
      <c r="CS477" s="58"/>
      <c r="CT477" s="58"/>
      <c r="CU477" s="58"/>
      <c r="CV477" s="58"/>
      <c r="CW477" s="58"/>
      <c r="CX477" s="58"/>
      <c r="CY477" s="58"/>
      <c r="CZ477" s="58"/>
      <c r="DA477" s="58"/>
      <c r="DB477" s="58"/>
      <c r="DC477" s="58"/>
      <c r="DD477" s="58"/>
      <c r="DE477" s="58"/>
      <c r="DF477" s="58"/>
      <c r="DG477" s="58"/>
      <c r="DH477" s="58"/>
      <c r="DI477" s="58"/>
      <c r="DJ477" s="58"/>
      <c r="DK477" s="58"/>
      <c r="DL477" s="58"/>
      <c r="DM477" s="58"/>
      <c r="DN477" s="58"/>
      <c r="DO477" s="58"/>
      <c r="DP477" s="58"/>
      <c r="DQ477" s="58"/>
      <c r="DR477" s="58"/>
      <c r="DS477" s="58"/>
      <c r="DT477" s="58"/>
      <c r="DU477" s="58"/>
      <c r="DV477" s="58"/>
      <c r="DW477" s="58"/>
      <c r="DX477" s="58"/>
      <c r="DY477" s="58"/>
      <c r="DZ477" s="58"/>
      <c r="EA477" s="58"/>
      <c r="EB477" s="58"/>
      <c r="EC477" s="58"/>
      <c r="ED477" s="58"/>
      <c r="EE477" s="58"/>
      <c r="EF477" s="58"/>
      <c r="EG477" s="58"/>
      <c r="EH477" s="58"/>
      <c r="EI477" s="58"/>
      <c r="EJ477" s="58"/>
      <c r="EK477" s="58"/>
      <c r="EL477" s="58"/>
      <c r="EM477" s="58"/>
      <c r="EN477" s="58"/>
    </row>
    <row r="478" spans="1:144" outlineLevel="1" x14ac:dyDescent="0.2">
      <c r="A478" s="16">
        <v>287</v>
      </c>
      <c r="B478" s="16">
        <v>0</v>
      </c>
      <c r="C478" s="1">
        <v>8.0075037286344685E-7</v>
      </c>
      <c r="D478" s="1">
        <f t="shared" si="49"/>
        <v>-8.0075037286344685E-7</v>
      </c>
      <c r="E478" s="1">
        <f t="shared" si="50"/>
        <v>1.6015013871236966E-6</v>
      </c>
      <c r="F478" s="1">
        <f t="shared" si="51"/>
        <v>-1.2655044002782829E-3</v>
      </c>
      <c r="G478" s="1">
        <f t="shared" si="52"/>
        <v>-8.948469221409435E-4</v>
      </c>
      <c r="H478" s="1">
        <v>8.3634007134785522E-6</v>
      </c>
      <c r="I478" s="1">
        <f t="shared" si="53"/>
        <v>6.6970576125273123E-12</v>
      </c>
      <c r="J478" s="1">
        <f t="shared" si="54"/>
        <v>-8.9485066414610897E-4</v>
      </c>
      <c r="AQ478" s="58"/>
      <c r="AR478" s="58"/>
      <c r="AS478" s="58"/>
      <c r="AT478" s="58"/>
      <c r="AU478" s="58"/>
      <c r="AV478" s="58"/>
      <c r="AW478" s="58"/>
      <c r="AX478" s="71"/>
      <c r="AY478" s="58"/>
      <c r="AZ478" s="58"/>
      <c r="BA478" s="58"/>
      <c r="BB478" s="58">
        <f t="shared" si="55"/>
        <v>1</v>
      </c>
      <c r="BC478" s="58">
        <f t="shared" si="56"/>
        <v>8.0075037286344685E-7</v>
      </c>
      <c r="BD478" s="58" t="e">
        <f t="shared" si="57"/>
        <v>#N/A</v>
      </c>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c r="CB478" s="58"/>
      <c r="CC478" s="58"/>
      <c r="CD478" s="58"/>
      <c r="CE478" s="58"/>
      <c r="CF478" s="58"/>
      <c r="CG478" s="58"/>
      <c r="CH478" s="58"/>
      <c r="CI478" s="58"/>
      <c r="CJ478" s="58"/>
      <c r="CK478" s="58"/>
      <c r="CL478" s="58"/>
      <c r="CM478" s="58"/>
      <c r="CN478" s="58"/>
      <c r="CO478" s="58"/>
      <c r="CP478" s="58"/>
      <c r="CQ478" s="58"/>
      <c r="CR478" s="58"/>
      <c r="CS478" s="58"/>
      <c r="CT478" s="58"/>
      <c r="CU478" s="58"/>
      <c r="CV478" s="58"/>
      <c r="CW478" s="58"/>
      <c r="CX478" s="58"/>
      <c r="CY478" s="58"/>
      <c r="CZ478" s="58"/>
      <c r="DA478" s="58"/>
      <c r="DB478" s="58"/>
      <c r="DC478" s="58"/>
      <c r="DD478" s="58"/>
      <c r="DE478" s="58"/>
      <c r="DF478" s="58"/>
      <c r="DG478" s="58"/>
      <c r="DH478" s="58"/>
      <c r="DI478" s="58"/>
      <c r="DJ478" s="58"/>
      <c r="DK478" s="58"/>
      <c r="DL478" s="58"/>
      <c r="DM478" s="58"/>
      <c r="DN478" s="58"/>
      <c r="DO478" s="58"/>
      <c r="DP478" s="58"/>
      <c r="DQ478" s="58"/>
      <c r="DR478" s="58"/>
      <c r="DS478" s="58"/>
      <c r="DT478" s="58"/>
      <c r="DU478" s="58"/>
      <c r="DV478" s="58"/>
      <c r="DW478" s="58"/>
      <c r="DX478" s="58"/>
      <c r="DY478" s="58"/>
      <c r="DZ478" s="58"/>
      <c r="EA478" s="58"/>
      <c r="EB478" s="58"/>
      <c r="EC478" s="58"/>
      <c r="ED478" s="58"/>
      <c r="EE478" s="58"/>
      <c r="EF478" s="58"/>
      <c r="EG478" s="58"/>
      <c r="EH478" s="58"/>
      <c r="EI478" s="58"/>
      <c r="EJ478" s="58"/>
      <c r="EK478" s="58"/>
      <c r="EL478" s="58"/>
      <c r="EM478" s="58"/>
      <c r="EN478" s="58"/>
    </row>
    <row r="479" spans="1:144" outlineLevel="1" x14ac:dyDescent="0.2">
      <c r="A479" s="16">
        <v>288</v>
      </c>
      <c r="B479" s="16">
        <v>0</v>
      </c>
      <c r="C479" s="1">
        <v>1.5480917645451255E-3</v>
      </c>
      <c r="D479" s="1">
        <f t="shared" si="49"/>
        <v>-1.5480917645451255E-3</v>
      </c>
      <c r="E479" s="1">
        <f t="shared" si="50"/>
        <v>3.0985825935025638E-3</v>
      </c>
      <c r="F479" s="1">
        <f t="shared" si="51"/>
        <v>-5.5664913486886548E-2</v>
      </c>
      <c r="G479" s="1">
        <f t="shared" si="52"/>
        <v>-3.9376288150960045E-2</v>
      </c>
      <c r="H479" s="1">
        <v>4.6683832050800579E-3</v>
      </c>
      <c r="I479" s="1">
        <f t="shared" si="53"/>
        <v>7.2722407389456833E-6</v>
      </c>
      <c r="J479" s="1">
        <f t="shared" si="54"/>
        <v>-3.9468523018810597E-2</v>
      </c>
      <c r="AQ479" s="58"/>
      <c r="AR479" s="58"/>
      <c r="AS479" s="58"/>
      <c r="AT479" s="58"/>
      <c r="AU479" s="58"/>
      <c r="AV479" s="58"/>
      <c r="AW479" s="58"/>
      <c r="AX479" s="71"/>
      <c r="AY479" s="58"/>
      <c r="AZ479" s="58"/>
      <c r="BA479" s="58"/>
      <c r="BB479" s="58">
        <f t="shared" si="55"/>
        <v>1</v>
      </c>
      <c r="BC479" s="58">
        <f t="shared" si="56"/>
        <v>1.5480917645451255E-3</v>
      </c>
      <c r="BD479" s="58" t="e">
        <f t="shared" si="57"/>
        <v>#N/A</v>
      </c>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c r="CB479" s="58"/>
      <c r="CC479" s="58"/>
      <c r="CD479" s="58"/>
      <c r="CE479" s="58"/>
      <c r="CF479" s="58"/>
      <c r="CG479" s="58"/>
      <c r="CH479" s="58"/>
      <c r="CI479" s="58"/>
      <c r="CJ479" s="58"/>
      <c r="CK479" s="58"/>
      <c r="CL479" s="58"/>
      <c r="CM479" s="58"/>
      <c r="CN479" s="58"/>
      <c r="CO479" s="58"/>
      <c r="CP479" s="58"/>
      <c r="CQ479" s="58"/>
      <c r="CR479" s="58"/>
      <c r="CS479" s="58"/>
      <c r="CT479" s="58"/>
      <c r="CU479" s="58"/>
      <c r="CV479" s="58"/>
      <c r="CW479" s="58"/>
      <c r="CX479" s="58"/>
      <c r="CY479" s="58"/>
      <c r="CZ479" s="58"/>
      <c r="DA479" s="58"/>
      <c r="DB479" s="58"/>
      <c r="DC479" s="58"/>
      <c r="DD479" s="58"/>
      <c r="DE479" s="58"/>
      <c r="DF479" s="58"/>
      <c r="DG479" s="58"/>
      <c r="DH479" s="58"/>
      <c r="DI479" s="58"/>
      <c r="DJ479" s="58"/>
      <c r="DK479" s="58"/>
      <c r="DL479" s="58"/>
      <c r="DM479" s="58"/>
      <c r="DN479" s="58"/>
      <c r="DO479" s="58"/>
      <c r="DP479" s="58"/>
      <c r="DQ479" s="58"/>
      <c r="DR479" s="58"/>
      <c r="DS479" s="58"/>
      <c r="DT479" s="58"/>
      <c r="DU479" s="58"/>
      <c r="DV479" s="58"/>
      <c r="DW479" s="58"/>
      <c r="DX479" s="58"/>
      <c r="DY479" s="58"/>
      <c r="DZ479" s="58"/>
      <c r="EA479" s="58"/>
      <c r="EB479" s="58"/>
      <c r="EC479" s="58"/>
      <c r="ED479" s="58"/>
      <c r="EE479" s="58"/>
      <c r="EF479" s="58"/>
      <c r="EG479" s="58"/>
      <c r="EH479" s="58"/>
      <c r="EI479" s="58"/>
      <c r="EJ479" s="58"/>
      <c r="EK479" s="58"/>
      <c r="EL479" s="58"/>
      <c r="EM479" s="58"/>
      <c r="EN479" s="58"/>
    </row>
    <row r="480" spans="1:144" outlineLevel="1" x14ac:dyDescent="0.2">
      <c r="A480" s="16">
        <v>289</v>
      </c>
      <c r="B480" s="16">
        <v>0</v>
      </c>
      <c r="C480" s="1">
        <v>1.1309215824187981E-6</v>
      </c>
      <c r="D480" s="1">
        <f t="shared" si="49"/>
        <v>-1.1309215824187981E-6</v>
      </c>
      <c r="E480" s="1">
        <f t="shared" si="50"/>
        <v>2.2618444437319276E-6</v>
      </c>
      <c r="F480" s="1">
        <f t="shared" si="51"/>
        <v>-1.503942965584775E-3</v>
      </c>
      <c r="G480" s="1">
        <f t="shared" si="52"/>
        <v>-1.0634485701734098E-3</v>
      </c>
      <c r="H480" s="1">
        <v>9.2458044683856704E-6</v>
      </c>
      <c r="I480" s="1">
        <f t="shared" si="53"/>
        <v>1.0456388323089287E-11</v>
      </c>
      <c r="J480" s="1">
        <f t="shared" si="54"/>
        <v>-1.0634534864262719E-3</v>
      </c>
      <c r="AQ480" s="58"/>
      <c r="AR480" s="58"/>
      <c r="AS480" s="58"/>
      <c r="AT480" s="58"/>
      <c r="AU480" s="58"/>
      <c r="AV480" s="58"/>
      <c r="AW480" s="58"/>
      <c r="AX480" s="71"/>
      <c r="AY480" s="58"/>
      <c r="AZ480" s="58"/>
      <c r="BA480" s="58"/>
      <c r="BB480" s="58">
        <f t="shared" si="55"/>
        <v>1</v>
      </c>
      <c r="BC480" s="58">
        <f t="shared" si="56"/>
        <v>1.1309215824187981E-6</v>
      </c>
      <c r="BD480" s="58" t="e">
        <f t="shared" si="57"/>
        <v>#N/A</v>
      </c>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c r="CB480" s="58"/>
      <c r="CC480" s="58"/>
      <c r="CD480" s="58"/>
      <c r="CE480" s="58"/>
      <c r="CF480" s="58"/>
      <c r="CG480" s="58"/>
      <c r="CH480" s="58"/>
      <c r="CI480" s="58"/>
      <c r="CJ480" s="58"/>
      <c r="CK480" s="58"/>
      <c r="CL480" s="58"/>
      <c r="CM480" s="58"/>
      <c r="CN480" s="58"/>
      <c r="CO480" s="58"/>
      <c r="CP480" s="58"/>
      <c r="CQ480" s="58"/>
      <c r="CR480" s="58"/>
      <c r="CS480" s="58"/>
      <c r="CT480" s="58"/>
      <c r="CU480" s="58"/>
      <c r="CV480" s="58"/>
      <c r="CW480" s="58"/>
      <c r="CX480" s="58"/>
      <c r="CY480" s="58"/>
      <c r="CZ480" s="58"/>
      <c r="DA480" s="58"/>
      <c r="DB480" s="58"/>
      <c r="DC480" s="58"/>
      <c r="DD480" s="58"/>
      <c r="DE480" s="58"/>
      <c r="DF480" s="58"/>
      <c r="DG480" s="58"/>
      <c r="DH480" s="58"/>
      <c r="DI480" s="58"/>
      <c r="DJ480" s="58"/>
      <c r="DK480" s="58"/>
      <c r="DL480" s="58"/>
      <c r="DM480" s="58"/>
      <c r="DN480" s="58"/>
      <c r="DO480" s="58"/>
      <c r="DP480" s="58"/>
      <c r="DQ480" s="58"/>
      <c r="DR480" s="58"/>
      <c r="DS480" s="58"/>
      <c r="DT480" s="58"/>
      <c r="DU480" s="58"/>
      <c r="DV480" s="58"/>
      <c r="DW480" s="58"/>
      <c r="DX480" s="58"/>
      <c r="DY480" s="58"/>
      <c r="DZ480" s="58"/>
      <c r="EA480" s="58"/>
      <c r="EB480" s="58"/>
      <c r="EC480" s="58"/>
      <c r="ED480" s="58"/>
      <c r="EE480" s="58"/>
      <c r="EF480" s="58"/>
      <c r="EG480" s="58"/>
      <c r="EH480" s="58"/>
      <c r="EI480" s="58"/>
      <c r="EJ480" s="58"/>
      <c r="EK480" s="58"/>
      <c r="EL480" s="58"/>
      <c r="EM480" s="58"/>
      <c r="EN480" s="58"/>
    </row>
    <row r="481" spans="1:144" outlineLevel="1" x14ac:dyDescent="0.2">
      <c r="A481" s="16">
        <v>290</v>
      </c>
      <c r="B481" s="16">
        <v>0</v>
      </c>
      <c r="C481" s="1">
        <v>7.0058033115772603E-6</v>
      </c>
      <c r="D481" s="1">
        <f t="shared" si="49"/>
        <v>-7.0058033115772603E-6</v>
      </c>
      <c r="E481" s="1">
        <f t="shared" si="50"/>
        <v>1.4011655704471319E-5</v>
      </c>
      <c r="F481" s="1">
        <f t="shared" si="51"/>
        <v>-3.7432146217484404E-3</v>
      </c>
      <c r="G481" s="1">
        <f t="shared" si="52"/>
        <v>-2.6468570783480467E-3</v>
      </c>
      <c r="H481" s="1">
        <v>4.5082762393164767E-5</v>
      </c>
      <c r="I481" s="1">
        <f t="shared" si="53"/>
        <v>3.1585741852922217E-10</v>
      </c>
      <c r="J481" s="1">
        <f t="shared" si="54"/>
        <v>-2.6469167441798558E-3</v>
      </c>
      <c r="AQ481" s="58"/>
      <c r="AR481" s="58"/>
      <c r="AS481" s="58"/>
      <c r="AT481" s="58"/>
      <c r="AU481" s="58"/>
      <c r="AV481" s="58"/>
      <c r="AW481" s="58"/>
      <c r="AX481" s="71"/>
      <c r="AY481" s="58"/>
      <c r="AZ481" s="58"/>
      <c r="BA481" s="58"/>
      <c r="BB481" s="58">
        <f t="shared" si="55"/>
        <v>1</v>
      </c>
      <c r="BC481" s="58">
        <f t="shared" si="56"/>
        <v>7.0058033115772603E-6</v>
      </c>
      <c r="BD481" s="58" t="e">
        <f t="shared" si="57"/>
        <v>#N/A</v>
      </c>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c r="CB481" s="58"/>
      <c r="CC481" s="58"/>
      <c r="CD481" s="58"/>
      <c r="CE481" s="58"/>
      <c r="CF481" s="58"/>
      <c r="CG481" s="58"/>
      <c r="CH481" s="58"/>
      <c r="CI481" s="58"/>
      <c r="CJ481" s="58"/>
      <c r="CK481" s="58"/>
      <c r="CL481" s="58"/>
      <c r="CM481" s="58"/>
      <c r="CN481" s="58"/>
      <c r="CO481" s="58"/>
      <c r="CP481" s="58"/>
      <c r="CQ481" s="58"/>
      <c r="CR481" s="58"/>
      <c r="CS481" s="58"/>
      <c r="CT481" s="58"/>
      <c r="CU481" s="58"/>
      <c r="CV481" s="58"/>
      <c r="CW481" s="58"/>
      <c r="CX481" s="58"/>
      <c r="CY481" s="58"/>
      <c r="CZ481" s="58"/>
      <c r="DA481" s="58"/>
      <c r="DB481" s="58"/>
      <c r="DC481" s="58"/>
      <c r="DD481" s="58"/>
      <c r="DE481" s="58"/>
      <c r="DF481" s="58"/>
      <c r="DG481" s="58"/>
      <c r="DH481" s="58"/>
      <c r="DI481" s="58"/>
      <c r="DJ481" s="58"/>
      <c r="DK481" s="58"/>
      <c r="DL481" s="58"/>
      <c r="DM481" s="58"/>
      <c r="DN481" s="58"/>
      <c r="DO481" s="58"/>
      <c r="DP481" s="58"/>
      <c r="DQ481" s="58"/>
      <c r="DR481" s="58"/>
      <c r="DS481" s="58"/>
      <c r="DT481" s="58"/>
      <c r="DU481" s="58"/>
      <c r="DV481" s="58"/>
      <c r="DW481" s="58"/>
      <c r="DX481" s="58"/>
      <c r="DY481" s="58"/>
      <c r="DZ481" s="58"/>
      <c r="EA481" s="58"/>
      <c r="EB481" s="58"/>
      <c r="EC481" s="58"/>
      <c r="ED481" s="58"/>
      <c r="EE481" s="58"/>
      <c r="EF481" s="58"/>
      <c r="EG481" s="58"/>
      <c r="EH481" s="58"/>
      <c r="EI481" s="58"/>
      <c r="EJ481" s="58"/>
      <c r="EK481" s="58"/>
      <c r="EL481" s="58"/>
      <c r="EM481" s="58"/>
      <c r="EN481" s="58"/>
    </row>
    <row r="482" spans="1:144" outlineLevel="1" x14ac:dyDescent="0.2">
      <c r="A482" s="16">
        <v>291</v>
      </c>
      <c r="B482" s="16">
        <v>0</v>
      </c>
      <c r="C482" s="1">
        <v>3.0216487593173578E-4</v>
      </c>
      <c r="D482" s="1">
        <f t="shared" si="49"/>
        <v>-3.0216487593173578E-4</v>
      </c>
      <c r="E482" s="1">
        <f t="shared" si="50"/>
        <v>6.0442107387241736E-4</v>
      </c>
      <c r="F482" s="1">
        <f t="shared" si="51"/>
        <v>-2.4584976588811661E-2</v>
      </c>
      <c r="G482" s="1">
        <f t="shared" si="52"/>
        <v>-1.7385517166338946E-2</v>
      </c>
      <c r="H482" s="1">
        <v>2.7001171107406208E-3</v>
      </c>
      <c r="I482" s="1">
        <f t="shared" si="53"/>
        <v>8.1833676182209811E-7</v>
      </c>
      <c r="J482" s="1">
        <f t="shared" si="54"/>
        <v>-1.7409036271513946E-2</v>
      </c>
      <c r="AQ482" s="58"/>
      <c r="AR482" s="58"/>
      <c r="AS482" s="58"/>
      <c r="AT482" s="58"/>
      <c r="AU482" s="58"/>
      <c r="AV482" s="58"/>
      <c r="AW482" s="58"/>
      <c r="AX482" s="71"/>
      <c r="AY482" s="58"/>
      <c r="AZ482" s="58"/>
      <c r="BA482" s="58"/>
      <c r="BB482" s="58">
        <f t="shared" si="55"/>
        <v>1</v>
      </c>
      <c r="BC482" s="58">
        <f t="shared" si="56"/>
        <v>3.0216487593173578E-4</v>
      </c>
      <c r="BD482" s="58" t="e">
        <f t="shared" si="57"/>
        <v>#N/A</v>
      </c>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c r="CB482" s="58"/>
      <c r="CC482" s="58"/>
      <c r="CD482" s="58"/>
      <c r="CE482" s="58"/>
      <c r="CF482" s="58"/>
      <c r="CG482" s="58"/>
      <c r="CH482" s="58"/>
      <c r="CI482" s="58"/>
      <c r="CJ482" s="58"/>
      <c r="CK482" s="58"/>
      <c r="CL482" s="58"/>
      <c r="CM482" s="58"/>
      <c r="CN482" s="58"/>
      <c r="CO482" s="58"/>
      <c r="CP482" s="58"/>
      <c r="CQ482" s="58"/>
      <c r="CR482" s="58"/>
      <c r="CS482" s="58"/>
      <c r="CT482" s="58"/>
      <c r="CU482" s="58"/>
      <c r="CV482" s="58"/>
      <c r="CW482" s="58"/>
      <c r="CX482" s="58"/>
      <c r="CY482" s="58"/>
      <c r="CZ482" s="58"/>
      <c r="DA482" s="58"/>
      <c r="DB482" s="58"/>
      <c r="DC482" s="58"/>
      <c r="DD482" s="58"/>
      <c r="DE482" s="58"/>
      <c r="DF482" s="58"/>
      <c r="DG482" s="58"/>
      <c r="DH482" s="58"/>
      <c r="DI482" s="58"/>
      <c r="DJ482" s="58"/>
      <c r="DK482" s="58"/>
      <c r="DL482" s="58"/>
      <c r="DM482" s="58"/>
      <c r="DN482" s="58"/>
      <c r="DO482" s="58"/>
      <c r="DP482" s="58"/>
      <c r="DQ482" s="58"/>
      <c r="DR482" s="58"/>
      <c r="DS482" s="58"/>
      <c r="DT482" s="58"/>
      <c r="DU482" s="58"/>
      <c r="DV482" s="58"/>
      <c r="DW482" s="58"/>
      <c r="DX482" s="58"/>
      <c r="DY482" s="58"/>
      <c r="DZ482" s="58"/>
      <c r="EA482" s="58"/>
      <c r="EB482" s="58"/>
      <c r="EC482" s="58"/>
      <c r="ED482" s="58"/>
      <c r="EE482" s="58"/>
      <c r="EF482" s="58"/>
      <c r="EG482" s="58"/>
      <c r="EH482" s="58"/>
      <c r="EI482" s="58"/>
      <c r="EJ482" s="58"/>
      <c r="EK482" s="58"/>
      <c r="EL482" s="58"/>
      <c r="EM482" s="58"/>
      <c r="EN482" s="58"/>
    </row>
    <row r="483" spans="1:144" outlineLevel="1" x14ac:dyDescent="0.2">
      <c r="A483" s="16">
        <v>292</v>
      </c>
      <c r="B483" s="16">
        <v>0</v>
      </c>
      <c r="C483" s="1">
        <v>4.6378399693001883E-5</v>
      </c>
      <c r="D483" s="1">
        <f t="shared" si="49"/>
        <v>-4.6378399693001883E-5</v>
      </c>
      <c r="E483" s="1">
        <f t="shared" si="50"/>
        <v>9.275895040838728E-5</v>
      </c>
      <c r="F483" s="1">
        <f t="shared" si="51"/>
        <v>-9.6311448129693944E-3</v>
      </c>
      <c r="G483" s="1">
        <f t="shared" si="52"/>
        <v>-6.8103267725361377E-3</v>
      </c>
      <c r="H483" s="1">
        <v>2.4768398987300806E-4</v>
      </c>
      <c r="I483" s="1">
        <f t="shared" si="53"/>
        <v>1.1490565891156935E-8</v>
      </c>
      <c r="J483" s="1">
        <f t="shared" si="54"/>
        <v>-6.8111703336954975E-3</v>
      </c>
      <c r="AQ483" s="58"/>
      <c r="AR483" s="58"/>
      <c r="AS483" s="58"/>
      <c r="AT483" s="58"/>
      <c r="AU483" s="58"/>
      <c r="AV483" s="58"/>
      <c r="AW483" s="58"/>
      <c r="AX483" s="71"/>
      <c r="AY483" s="58"/>
      <c r="AZ483" s="58"/>
      <c r="BA483" s="58"/>
      <c r="BB483" s="58">
        <f t="shared" si="55"/>
        <v>1</v>
      </c>
      <c r="BC483" s="58">
        <f t="shared" si="56"/>
        <v>4.6378399693001883E-5</v>
      </c>
      <c r="BD483" s="58" t="e">
        <f t="shared" si="57"/>
        <v>#N/A</v>
      </c>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c r="CB483" s="58"/>
      <c r="CC483" s="58"/>
      <c r="CD483" s="58"/>
      <c r="CE483" s="58"/>
      <c r="CF483" s="58"/>
      <c r="CG483" s="58"/>
      <c r="CH483" s="58"/>
      <c r="CI483" s="58"/>
      <c r="CJ483" s="58"/>
      <c r="CK483" s="58"/>
      <c r="CL483" s="58"/>
      <c r="CM483" s="58"/>
      <c r="CN483" s="58"/>
      <c r="CO483" s="58"/>
      <c r="CP483" s="58"/>
      <c r="CQ483" s="58"/>
      <c r="CR483" s="58"/>
      <c r="CS483" s="58"/>
      <c r="CT483" s="58"/>
      <c r="CU483" s="58"/>
      <c r="CV483" s="58"/>
      <c r="CW483" s="58"/>
      <c r="CX483" s="58"/>
      <c r="CY483" s="58"/>
      <c r="CZ483" s="58"/>
      <c r="DA483" s="58"/>
      <c r="DB483" s="58"/>
      <c r="DC483" s="58"/>
      <c r="DD483" s="58"/>
      <c r="DE483" s="58"/>
      <c r="DF483" s="58"/>
      <c r="DG483" s="58"/>
      <c r="DH483" s="58"/>
      <c r="DI483" s="58"/>
      <c r="DJ483" s="58"/>
      <c r="DK483" s="58"/>
      <c r="DL483" s="58"/>
      <c r="DM483" s="58"/>
      <c r="DN483" s="58"/>
      <c r="DO483" s="58"/>
      <c r="DP483" s="58"/>
      <c r="DQ483" s="58"/>
      <c r="DR483" s="58"/>
      <c r="DS483" s="58"/>
      <c r="DT483" s="58"/>
      <c r="DU483" s="58"/>
      <c r="DV483" s="58"/>
      <c r="DW483" s="58"/>
      <c r="DX483" s="58"/>
      <c r="DY483" s="58"/>
      <c r="DZ483" s="58"/>
      <c r="EA483" s="58"/>
      <c r="EB483" s="58"/>
      <c r="EC483" s="58"/>
      <c r="ED483" s="58"/>
      <c r="EE483" s="58"/>
      <c r="EF483" s="58"/>
      <c r="EG483" s="58"/>
      <c r="EH483" s="58"/>
      <c r="EI483" s="58"/>
      <c r="EJ483" s="58"/>
      <c r="EK483" s="58"/>
      <c r="EL483" s="58"/>
      <c r="EM483" s="58"/>
      <c r="EN483" s="58"/>
    </row>
    <row r="484" spans="1:144" outlineLevel="1" x14ac:dyDescent="0.2">
      <c r="A484" s="16">
        <v>293</v>
      </c>
      <c r="B484" s="16">
        <v>0</v>
      </c>
      <c r="C484" s="1">
        <v>3.5017947984601253E-7</v>
      </c>
      <c r="D484" s="1">
        <f t="shared" si="49"/>
        <v>-3.5017947984601253E-7</v>
      </c>
      <c r="E484" s="1">
        <f t="shared" si="50"/>
        <v>7.0035908222694883E-7</v>
      </c>
      <c r="F484" s="1">
        <f t="shared" si="51"/>
        <v>-8.368745916963597E-4</v>
      </c>
      <c r="G484" s="1">
        <f t="shared" si="52"/>
        <v>-5.9175975063510667E-4</v>
      </c>
      <c r="H484" s="1">
        <v>3.424921959650959E-6</v>
      </c>
      <c r="I484" s="1">
        <f t="shared" si="53"/>
        <v>1.1993419179797217E-12</v>
      </c>
      <c r="J484" s="1">
        <f t="shared" si="54"/>
        <v>-5.9176076400319208E-4</v>
      </c>
      <c r="AQ484" s="58"/>
      <c r="AR484" s="58"/>
      <c r="AS484" s="58"/>
      <c r="AT484" s="58"/>
      <c r="AU484" s="58"/>
      <c r="AV484" s="58"/>
      <c r="AW484" s="58"/>
      <c r="AX484" s="71"/>
      <c r="AY484" s="58"/>
      <c r="AZ484" s="58"/>
      <c r="BA484" s="58"/>
      <c r="BB484" s="58">
        <f t="shared" si="55"/>
        <v>1</v>
      </c>
      <c r="BC484" s="58">
        <f t="shared" si="56"/>
        <v>3.5017947984601253E-7</v>
      </c>
      <c r="BD484" s="58" t="e">
        <f t="shared" si="57"/>
        <v>#N/A</v>
      </c>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c r="CB484" s="58"/>
      <c r="CC484" s="58"/>
      <c r="CD484" s="58"/>
      <c r="CE484" s="58"/>
      <c r="CF484" s="58"/>
      <c r="CG484" s="58"/>
      <c r="CH484" s="58"/>
      <c r="CI484" s="58"/>
      <c r="CJ484" s="58"/>
      <c r="CK484" s="58"/>
      <c r="CL484" s="58"/>
      <c r="CM484" s="58"/>
      <c r="CN484" s="58"/>
      <c r="CO484" s="58"/>
      <c r="CP484" s="58"/>
      <c r="CQ484" s="58"/>
      <c r="CR484" s="58"/>
      <c r="CS484" s="58"/>
      <c r="CT484" s="58"/>
      <c r="CU484" s="58"/>
      <c r="CV484" s="58"/>
      <c r="CW484" s="58"/>
      <c r="CX484" s="58"/>
      <c r="CY484" s="58"/>
      <c r="CZ484" s="58"/>
      <c r="DA484" s="58"/>
      <c r="DB484" s="58"/>
      <c r="DC484" s="58"/>
      <c r="DD484" s="58"/>
      <c r="DE484" s="58"/>
      <c r="DF484" s="58"/>
      <c r="DG484" s="58"/>
      <c r="DH484" s="58"/>
      <c r="DI484" s="58"/>
      <c r="DJ484" s="58"/>
      <c r="DK484" s="58"/>
      <c r="DL484" s="58"/>
      <c r="DM484" s="58"/>
      <c r="DN484" s="58"/>
      <c r="DO484" s="58"/>
      <c r="DP484" s="58"/>
      <c r="DQ484" s="58"/>
      <c r="DR484" s="58"/>
      <c r="DS484" s="58"/>
      <c r="DT484" s="58"/>
      <c r="DU484" s="58"/>
      <c r="DV484" s="58"/>
      <c r="DW484" s="58"/>
      <c r="DX484" s="58"/>
      <c r="DY484" s="58"/>
      <c r="DZ484" s="58"/>
      <c r="EA484" s="58"/>
      <c r="EB484" s="58"/>
      <c r="EC484" s="58"/>
      <c r="ED484" s="58"/>
      <c r="EE484" s="58"/>
      <c r="EF484" s="58"/>
      <c r="EG484" s="58"/>
      <c r="EH484" s="58"/>
      <c r="EI484" s="58"/>
      <c r="EJ484" s="58"/>
      <c r="EK484" s="58"/>
      <c r="EL484" s="58"/>
      <c r="EM484" s="58"/>
      <c r="EN484" s="58"/>
    </row>
    <row r="485" spans="1:144" outlineLevel="1" x14ac:dyDescent="0.2">
      <c r="A485" s="16">
        <v>294</v>
      </c>
      <c r="B485" s="16">
        <v>0</v>
      </c>
      <c r="C485" s="1">
        <v>3.540407986832781E-2</v>
      </c>
      <c r="D485" s="1">
        <f t="shared" si="49"/>
        <v>-3.540407986832781E-2</v>
      </c>
      <c r="E485" s="1">
        <f t="shared" si="50"/>
        <v>7.2092001904474831E-2</v>
      </c>
      <c r="F485" s="1">
        <f t="shared" si="51"/>
        <v>-0.26849953799676235</v>
      </c>
      <c r="G485" s="1">
        <f t="shared" si="52"/>
        <v>-0.19158166599090057</v>
      </c>
      <c r="H485" s="1">
        <v>4.2532338547186493E-2</v>
      </c>
      <c r="I485" s="1">
        <f t="shared" si="53"/>
        <v>1.6304333069955507E-3</v>
      </c>
      <c r="J485" s="1">
        <f t="shared" si="54"/>
        <v>-0.19579062299008229</v>
      </c>
      <c r="AQ485" s="58"/>
      <c r="AR485" s="58"/>
      <c r="AS485" s="58"/>
      <c r="AT485" s="58"/>
      <c r="AU485" s="58"/>
      <c r="AV485" s="58"/>
      <c r="AW485" s="58"/>
      <c r="AX485" s="71"/>
      <c r="AY485" s="58"/>
      <c r="AZ485" s="58"/>
      <c r="BA485" s="58"/>
      <c r="BB485" s="58">
        <f t="shared" si="55"/>
        <v>1</v>
      </c>
      <c r="BC485" s="58">
        <f t="shared" si="56"/>
        <v>3.540407986832781E-2</v>
      </c>
      <c r="BD485" s="58" t="e">
        <f t="shared" si="57"/>
        <v>#N/A</v>
      </c>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c r="CB485" s="58"/>
      <c r="CC485" s="58"/>
      <c r="CD485" s="58"/>
      <c r="CE485" s="58"/>
      <c r="CF485" s="58"/>
      <c r="CG485" s="58"/>
      <c r="CH485" s="58"/>
      <c r="CI485" s="58"/>
      <c r="CJ485" s="58"/>
      <c r="CK485" s="58"/>
      <c r="CL485" s="58"/>
      <c r="CM485" s="58"/>
      <c r="CN485" s="58"/>
      <c r="CO485" s="58"/>
      <c r="CP485" s="58"/>
      <c r="CQ485" s="58"/>
      <c r="CR485" s="58"/>
      <c r="CS485" s="58"/>
      <c r="CT485" s="58"/>
      <c r="CU485" s="58"/>
      <c r="CV485" s="58"/>
      <c r="CW485" s="58"/>
      <c r="CX485" s="58"/>
      <c r="CY485" s="58"/>
      <c r="CZ485" s="58"/>
      <c r="DA485" s="58"/>
      <c r="DB485" s="58"/>
      <c r="DC485" s="58"/>
      <c r="DD485" s="58"/>
      <c r="DE485" s="58"/>
      <c r="DF485" s="58"/>
      <c r="DG485" s="58"/>
      <c r="DH485" s="58"/>
      <c r="DI485" s="58"/>
      <c r="DJ485" s="58"/>
      <c r="DK485" s="58"/>
      <c r="DL485" s="58"/>
      <c r="DM485" s="58"/>
      <c r="DN485" s="58"/>
      <c r="DO485" s="58"/>
      <c r="DP485" s="58"/>
      <c r="DQ485" s="58"/>
      <c r="DR485" s="58"/>
      <c r="DS485" s="58"/>
      <c r="DT485" s="58"/>
      <c r="DU485" s="58"/>
      <c r="DV485" s="58"/>
      <c r="DW485" s="58"/>
      <c r="DX485" s="58"/>
      <c r="DY485" s="58"/>
      <c r="DZ485" s="58"/>
      <c r="EA485" s="58"/>
      <c r="EB485" s="58"/>
      <c r="EC485" s="58"/>
      <c r="ED485" s="58"/>
      <c r="EE485" s="58"/>
      <c r="EF485" s="58"/>
      <c r="EG485" s="58"/>
      <c r="EH485" s="58"/>
      <c r="EI485" s="58"/>
      <c r="EJ485" s="58"/>
      <c r="EK485" s="58"/>
      <c r="EL485" s="58"/>
      <c r="EM485" s="58"/>
      <c r="EN485" s="58"/>
    </row>
    <row r="486" spans="1:144" outlineLevel="1" x14ac:dyDescent="0.2">
      <c r="A486" s="16">
        <v>295</v>
      </c>
      <c r="B486" s="16">
        <v>0</v>
      </c>
      <c r="C486" s="1">
        <v>9.2504976465095459E-4</v>
      </c>
      <c r="D486" s="1">
        <f t="shared" si="49"/>
        <v>-9.2504976465095459E-4</v>
      </c>
      <c r="E486" s="1">
        <f t="shared" si="50"/>
        <v>1.850955774456064E-3</v>
      </c>
      <c r="F486" s="1">
        <f t="shared" si="51"/>
        <v>-4.3022735552915088E-2</v>
      </c>
      <c r="G486" s="1">
        <f t="shared" si="52"/>
        <v>-3.0428708057225112E-2</v>
      </c>
      <c r="H486" s="1">
        <v>2.0771630689889005E-3</v>
      </c>
      <c r="I486" s="1">
        <f t="shared" si="53"/>
        <v>1.9272615542888982E-6</v>
      </c>
      <c r="J486" s="1">
        <f t="shared" si="54"/>
        <v>-3.0460360069869911E-2</v>
      </c>
      <c r="AQ486" s="58"/>
      <c r="AR486" s="58"/>
      <c r="AS486" s="58"/>
      <c r="AT486" s="58"/>
      <c r="AU486" s="58"/>
      <c r="AV486" s="58"/>
      <c r="AW486" s="58"/>
      <c r="AX486" s="71"/>
      <c r="AY486" s="58"/>
      <c r="AZ486" s="58"/>
      <c r="BA486" s="58"/>
      <c r="BB486" s="58">
        <f t="shared" si="55"/>
        <v>1</v>
      </c>
      <c r="BC486" s="58">
        <f t="shared" si="56"/>
        <v>9.2504976465095459E-4</v>
      </c>
      <c r="BD486" s="58" t="e">
        <f t="shared" si="57"/>
        <v>#N/A</v>
      </c>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c r="CB486" s="58"/>
      <c r="CC486" s="58"/>
      <c r="CD486" s="58"/>
      <c r="CE486" s="58"/>
      <c r="CF486" s="58"/>
      <c r="CG486" s="58"/>
      <c r="CH486" s="58"/>
      <c r="CI486" s="58"/>
      <c r="CJ486" s="58"/>
      <c r="CK486" s="58"/>
      <c r="CL486" s="58"/>
      <c r="CM486" s="58"/>
      <c r="CN486" s="58"/>
      <c r="CO486" s="58"/>
      <c r="CP486" s="58"/>
      <c r="CQ486" s="58"/>
      <c r="CR486" s="58"/>
      <c r="CS486" s="58"/>
      <c r="CT486" s="58"/>
      <c r="CU486" s="58"/>
      <c r="CV486" s="58"/>
      <c r="CW486" s="58"/>
      <c r="CX486" s="58"/>
      <c r="CY486" s="58"/>
      <c r="CZ486" s="58"/>
      <c r="DA486" s="58"/>
      <c r="DB486" s="58"/>
      <c r="DC486" s="58"/>
      <c r="DD486" s="58"/>
      <c r="DE486" s="58"/>
      <c r="DF486" s="58"/>
      <c r="DG486" s="58"/>
      <c r="DH486" s="58"/>
      <c r="DI486" s="58"/>
      <c r="DJ486" s="58"/>
      <c r="DK486" s="58"/>
      <c r="DL486" s="58"/>
      <c r="DM486" s="58"/>
      <c r="DN486" s="58"/>
      <c r="DO486" s="58"/>
      <c r="DP486" s="58"/>
      <c r="DQ486" s="58"/>
      <c r="DR486" s="58"/>
      <c r="DS486" s="58"/>
      <c r="DT486" s="58"/>
      <c r="DU486" s="58"/>
      <c r="DV486" s="58"/>
      <c r="DW486" s="58"/>
      <c r="DX486" s="58"/>
      <c r="DY486" s="58"/>
      <c r="DZ486" s="58"/>
      <c r="EA486" s="58"/>
      <c r="EB486" s="58"/>
      <c r="EC486" s="58"/>
      <c r="ED486" s="58"/>
      <c r="EE486" s="58"/>
      <c r="EF486" s="58"/>
      <c r="EG486" s="58"/>
      <c r="EH486" s="58"/>
      <c r="EI486" s="58"/>
      <c r="EJ486" s="58"/>
      <c r="EK486" s="58"/>
      <c r="EL486" s="58"/>
      <c r="EM486" s="58"/>
      <c r="EN486" s="58"/>
    </row>
    <row r="487" spans="1:144" outlineLevel="1" x14ac:dyDescent="0.2">
      <c r="A487" s="16">
        <v>296</v>
      </c>
      <c r="B487" s="16">
        <v>0</v>
      </c>
      <c r="C487" s="1">
        <v>1.9127362614308567E-4</v>
      </c>
      <c r="D487" s="1">
        <f t="shared" si="49"/>
        <v>-1.9127362614308567E-4</v>
      </c>
      <c r="E487" s="1">
        <f t="shared" si="50"/>
        <v>3.8258384255205767E-4</v>
      </c>
      <c r="F487" s="1">
        <f t="shared" si="51"/>
        <v>-1.9559750574893783E-2</v>
      </c>
      <c r="G487" s="1">
        <f t="shared" si="52"/>
        <v>-1.3831493727806218E-2</v>
      </c>
      <c r="H487" s="1">
        <v>7.8550608648283722E-4</v>
      </c>
      <c r="I487" s="1">
        <f t="shared" si="53"/>
        <v>1.5039347621941086E-7</v>
      </c>
      <c r="J487" s="1">
        <f t="shared" si="54"/>
        <v>-1.3836929291521374E-2</v>
      </c>
      <c r="AQ487" s="58"/>
      <c r="AR487" s="58"/>
      <c r="AS487" s="58"/>
      <c r="AT487" s="58"/>
      <c r="AU487" s="58"/>
      <c r="AV487" s="58"/>
      <c r="AW487" s="58"/>
      <c r="AX487" s="71"/>
      <c r="AY487" s="58"/>
      <c r="AZ487" s="58"/>
      <c r="BA487" s="58"/>
      <c r="BB487" s="58">
        <f t="shared" si="55"/>
        <v>1</v>
      </c>
      <c r="BC487" s="58">
        <f t="shared" si="56"/>
        <v>1.9127362614308567E-4</v>
      </c>
      <c r="BD487" s="58" t="e">
        <f t="shared" si="57"/>
        <v>#N/A</v>
      </c>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c r="CB487" s="58"/>
      <c r="CC487" s="58"/>
      <c r="CD487" s="58"/>
      <c r="CE487" s="58"/>
      <c r="CF487" s="58"/>
      <c r="CG487" s="58"/>
      <c r="CH487" s="58"/>
      <c r="CI487" s="58"/>
      <c r="CJ487" s="58"/>
      <c r="CK487" s="58"/>
      <c r="CL487" s="58"/>
      <c r="CM487" s="58"/>
      <c r="CN487" s="58"/>
      <c r="CO487" s="58"/>
      <c r="CP487" s="58"/>
      <c r="CQ487" s="58"/>
      <c r="CR487" s="58"/>
      <c r="CS487" s="58"/>
      <c r="CT487" s="58"/>
      <c r="CU487" s="58"/>
      <c r="CV487" s="58"/>
      <c r="CW487" s="58"/>
      <c r="CX487" s="58"/>
      <c r="CY487" s="58"/>
      <c r="CZ487" s="58"/>
      <c r="DA487" s="58"/>
      <c r="DB487" s="58"/>
      <c r="DC487" s="58"/>
      <c r="DD487" s="58"/>
      <c r="DE487" s="58"/>
      <c r="DF487" s="58"/>
      <c r="DG487" s="58"/>
      <c r="DH487" s="58"/>
      <c r="DI487" s="58"/>
      <c r="DJ487" s="58"/>
      <c r="DK487" s="58"/>
      <c r="DL487" s="58"/>
      <c r="DM487" s="58"/>
      <c r="DN487" s="58"/>
      <c r="DO487" s="58"/>
      <c r="DP487" s="58"/>
      <c r="DQ487" s="58"/>
      <c r="DR487" s="58"/>
      <c r="DS487" s="58"/>
      <c r="DT487" s="58"/>
      <c r="DU487" s="58"/>
      <c r="DV487" s="58"/>
      <c r="DW487" s="58"/>
      <c r="DX487" s="58"/>
      <c r="DY487" s="58"/>
      <c r="DZ487" s="58"/>
      <c r="EA487" s="58"/>
      <c r="EB487" s="58"/>
      <c r="EC487" s="58"/>
      <c r="ED487" s="58"/>
      <c r="EE487" s="58"/>
      <c r="EF487" s="58"/>
      <c r="EG487" s="58"/>
      <c r="EH487" s="58"/>
      <c r="EI487" s="58"/>
      <c r="EJ487" s="58"/>
      <c r="EK487" s="58"/>
      <c r="EL487" s="58"/>
      <c r="EM487" s="58"/>
      <c r="EN487" s="58"/>
    </row>
    <row r="488" spans="1:144" outlineLevel="1" x14ac:dyDescent="0.2">
      <c r="A488" s="16">
        <v>297</v>
      </c>
      <c r="B488" s="16">
        <v>1</v>
      </c>
      <c r="C488" s="1">
        <v>0.90230087910056922</v>
      </c>
      <c r="D488" s="1">
        <f t="shared" si="49"/>
        <v>9.769912089943078E-2</v>
      </c>
      <c r="E488" s="1">
        <f t="shared" si="50"/>
        <v>0.20561449138719007</v>
      </c>
      <c r="F488" s="1">
        <f t="shared" si="51"/>
        <v>0.45344734136081344</v>
      </c>
      <c r="G488" s="1">
        <f t="shared" si="52"/>
        <v>0.32905586634269279</v>
      </c>
      <c r="H488" s="1">
        <v>0.13252607696464155</v>
      </c>
      <c r="I488" s="1">
        <f t="shared" si="53"/>
        <v>1.6541854221759054E-2</v>
      </c>
      <c r="J488" s="1">
        <f t="shared" si="54"/>
        <v>0.35329819897120784</v>
      </c>
      <c r="AQ488" s="58"/>
      <c r="AR488" s="58"/>
      <c r="AS488" s="58"/>
      <c r="AT488" s="58"/>
      <c r="AU488" s="58"/>
      <c r="AV488" s="58"/>
      <c r="AW488" s="58"/>
      <c r="AX488" s="71"/>
      <c r="AY488" s="58"/>
      <c r="AZ488" s="58"/>
      <c r="BA488" s="58"/>
      <c r="BB488" s="58">
        <f t="shared" si="55"/>
        <v>0</v>
      </c>
      <c r="BC488" s="58" t="e">
        <f t="shared" si="56"/>
        <v>#N/A</v>
      </c>
      <c r="BD488" s="58">
        <f t="shared" si="57"/>
        <v>0.90230087910056922</v>
      </c>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c r="CB488" s="58"/>
      <c r="CC488" s="58"/>
      <c r="CD488" s="58"/>
      <c r="CE488" s="58"/>
      <c r="CF488" s="58"/>
      <c r="CG488" s="58"/>
      <c r="CH488" s="58"/>
      <c r="CI488" s="58"/>
      <c r="CJ488" s="58"/>
      <c r="CK488" s="58"/>
      <c r="CL488" s="58"/>
      <c r="CM488" s="58"/>
      <c r="CN488" s="58"/>
      <c r="CO488" s="58"/>
      <c r="CP488" s="58"/>
      <c r="CQ488" s="58"/>
      <c r="CR488" s="58"/>
      <c r="CS488" s="58"/>
      <c r="CT488" s="58"/>
      <c r="CU488" s="58"/>
      <c r="CV488" s="58"/>
      <c r="CW488" s="58"/>
      <c r="CX488" s="58"/>
      <c r="CY488" s="58"/>
      <c r="CZ488" s="58"/>
      <c r="DA488" s="58"/>
      <c r="DB488" s="58"/>
      <c r="DC488" s="58"/>
      <c r="DD488" s="58"/>
      <c r="DE488" s="58"/>
      <c r="DF488" s="58"/>
      <c r="DG488" s="58"/>
      <c r="DH488" s="58"/>
      <c r="DI488" s="58"/>
      <c r="DJ488" s="58"/>
      <c r="DK488" s="58"/>
      <c r="DL488" s="58"/>
      <c r="DM488" s="58"/>
      <c r="DN488" s="58"/>
      <c r="DO488" s="58"/>
      <c r="DP488" s="58"/>
      <c r="DQ488" s="58"/>
      <c r="DR488" s="58"/>
      <c r="DS488" s="58"/>
      <c r="DT488" s="58"/>
      <c r="DU488" s="58"/>
      <c r="DV488" s="58"/>
      <c r="DW488" s="58"/>
      <c r="DX488" s="58"/>
      <c r="DY488" s="58"/>
      <c r="DZ488" s="58"/>
      <c r="EA488" s="58"/>
      <c r="EB488" s="58"/>
      <c r="EC488" s="58"/>
      <c r="ED488" s="58"/>
      <c r="EE488" s="58"/>
      <c r="EF488" s="58"/>
      <c r="EG488" s="58"/>
      <c r="EH488" s="58"/>
      <c r="EI488" s="58"/>
      <c r="EJ488" s="58"/>
      <c r="EK488" s="58"/>
      <c r="EL488" s="58"/>
      <c r="EM488" s="58"/>
      <c r="EN488" s="58"/>
    </row>
    <row r="489" spans="1:144" outlineLevel="1" x14ac:dyDescent="0.2">
      <c r="A489" s="16">
        <v>298</v>
      </c>
      <c r="B489" s="16">
        <v>0</v>
      </c>
      <c r="C489" s="1">
        <v>3.7856227144256492E-7</v>
      </c>
      <c r="D489" s="1">
        <f t="shared" si="49"/>
        <v>-3.7856227144256492E-7</v>
      </c>
      <c r="E489" s="1">
        <f t="shared" si="50"/>
        <v>7.5712468618850252E-7</v>
      </c>
      <c r="F489" s="1">
        <f t="shared" si="51"/>
        <v>-8.7012912041173666E-4</v>
      </c>
      <c r="G489" s="1">
        <f t="shared" si="52"/>
        <v>-6.1527425978340146E-4</v>
      </c>
      <c r="H489" s="1">
        <v>3.6582800844811574E-6</v>
      </c>
      <c r="I489" s="1">
        <f t="shared" si="53"/>
        <v>1.3848924089447023E-12</v>
      </c>
      <c r="J489" s="1">
        <f t="shared" si="54"/>
        <v>-6.1527538520927483E-4</v>
      </c>
      <c r="AQ489" s="58"/>
      <c r="AR489" s="58"/>
      <c r="AS489" s="58"/>
      <c r="AT489" s="58"/>
      <c r="AU489" s="58"/>
      <c r="AV489" s="58"/>
      <c r="AW489" s="58"/>
      <c r="AX489" s="71"/>
      <c r="AY489" s="58"/>
      <c r="AZ489" s="58"/>
      <c r="BA489" s="58"/>
      <c r="BB489" s="58">
        <f t="shared" si="55"/>
        <v>1</v>
      </c>
      <c r="BC489" s="58">
        <f t="shared" si="56"/>
        <v>3.7856227144256492E-7</v>
      </c>
      <c r="BD489" s="58" t="e">
        <f t="shared" si="57"/>
        <v>#N/A</v>
      </c>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c r="CB489" s="58"/>
      <c r="CC489" s="58"/>
      <c r="CD489" s="58"/>
      <c r="CE489" s="58"/>
      <c r="CF489" s="58"/>
      <c r="CG489" s="58"/>
      <c r="CH489" s="58"/>
      <c r="CI489" s="58"/>
      <c r="CJ489" s="58"/>
      <c r="CK489" s="58"/>
      <c r="CL489" s="58"/>
      <c r="CM489" s="58"/>
      <c r="CN489" s="58"/>
      <c r="CO489" s="58"/>
      <c r="CP489" s="58"/>
      <c r="CQ489" s="58"/>
      <c r="CR489" s="58"/>
      <c r="CS489" s="58"/>
      <c r="CT489" s="58"/>
      <c r="CU489" s="58"/>
      <c r="CV489" s="58"/>
      <c r="CW489" s="58"/>
      <c r="CX489" s="58"/>
      <c r="CY489" s="58"/>
      <c r="CZ489" s="58"/>
      <c r="DA489" s="58"/>
      <c r="DB489" s="58"/>
      <c r="DC489" s="58"/>
      <c r="DD489" s="58"/>
      <c r="DE489" s="58"/>
      <c r="DF489" s="58"/>
      <c r="DG489" s="58"/>
      <c r="DH489" s="58"/>
      <c r="DI489" s="58"/>
      <c r="DJ489" s="58"/>
      <c r="DK489" s="58"/>
      <c r="DL489" s="58"/>
      <c r="DM489" s="58"/>
      <c r="DN489" s="58"/>
      <c r="DO489" s="58"/>
      <c r="DP489" s="58"/>
      <c r="DQ489" s="58"/>
      <c r="DR489" s="58"/>
      <c r="DS489" s="58"/>
      <c r="DT489" s="58"/>
      <c r="DU489" s="58"/>
      <c r="DV489" s="58"/>
      <c r="DW489" s="58"/>
      <c r="DX489" s="58"/>
      <c r="DY489" s="58"/>
      <c r="DZ489" s="58"/>
      <c r="EA489" s="58"/>
      <c r="EB489" s="58"/>
      <c r="EC489" s="58"/>
      <c r="ED489" s="58"/>
      <c r="EE489" s="58"/>
      <c r="EF489" s="58"/>
      <c r="EG489" s="58"/>
      <c r="EH489" s="58"/>
      <c r="EI489" s="58"/>
      <c r="EJ489" s="58"/>
      <c r="EK489" s="58"/>
      <c r="EL489" s="58"/>
      <c r="EM489" s="58"/>
      <c r="EN489" s="58"/>
    </row>
    <row r="490" spans="1:144" outlineLevel="1" x14ac:dyDescent="0.2">
      <c r="A490" s="16">
        <v>299</v>
      </c>
      <c r="B490" s="16">
        <v>0</v>
      </c>
      <c r="C490" s="1">
        <v>6.8500439835114983E-4</v>
      </c>
      <c r="D490" s="1">
        <f t="shared" si="49"/>
        <v>-6.8500439835114983E-4</v>
      </c>
      <c r="E490" s="1">
        <f t="shared" si="50"/>
        <v>1.3704782421215928E-3</v>
      </c>
      <c r="F490" s="1">
        <f t="shared" si="51"/>
        <v>-3.701997085522344E-2</v>
      </c>
      <c r="G490" s="1">
        <f t="shared" si="52"/>
        <v>-2.6181557459833353E-2</v>
      </c>
      <c r="H490" s="1">
        <v>1.6848967274364628E-3</v>
      </c>
      <c r="I490" s="1">
        <f t="shared" si="53"/>
        <v>1.1569020773449289E-6</v>
      </c>
      <c r="J490" s="1">
        <f t="shared" si="54"/>
        <v>-2.6203641981600582E-2</v>
      </c>
      <c r="AQ490" s="58"/>
      <c r="AR490" s="58"/>
      <c r="AS490" s="58"/>
      <c r="AT490" s="58"/>
      <c r="AU490" s="58"/>
      <c r="AV490" s="58"/>
      <c r="AW490" s="58"/>
      <c r="AX490" s="71"/>
      <c r="AY490" s="58"/>
      <c r="AZ490" s="58"/>
      <c r="BA490" s="58"/>
      <c r="BB490" s="58">
        <f t="shared" si="55"/>
        <v>1</v>
      </c>
      <c r="BC490" s="58">
        <f t="shared" si="56"/>
        <v>6.8500439835114983E-4</v>
      </c>
      <c r="BD490" s="58" t="e">
        <f t="shared" si="57"/>
        <v>#N/A</v>
      </c>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c r="CB490" s="58"/>
      <c r="CC490" s="58"/>
      <c r="CD490" s="58"/>
      <c r="CE490" s="58"/>
      <c r="CF490" s="58"/>
      <c r="CG490" s="58"/>
      <c r="CH490" s="58"/>
      <c r="CI490" s="58"/>
      <c r="CJ490" s="58"/>
      <c r="CK490" s="58"/>
      <c r="CL490" s="58"/>
      <c r="CM490" s="58"/>
      <c r="CN490" s="58"/>
      <c r="CO490" s="58"/>
      <c r="CP490" s="58"/>
      <c r="CQ490" s="58"/>
      <c r="CR490" s="58"/>
      <c r="CS490" s="58"/>
      <c r="CT490" s="58"/>
      <c r="CU490" s="58"/>
      <c r="CV490" s="58"/>
      <c r="CW490" s="58"/>
      <c r="CX490" s="58"/>
      <c r="CY490" s="58"/>
      <c r="CZ490" s="58"/>
      <c r="DA490" s="58"/>
      <c r="DB490" s="58"/>
      <c r="DC490" s="58"/>
      <c r="DD490" s="58"/>
      <c r="DE490" s="58"/>
      <c r="DF490" s="58"/>
      <c r="DG490" s="58"/>
      <c r="DH490" s="58"/>
      <c r="DI490" s="58"/>
      <c r="DJ490" s="58"/>
      <c r="DK490" s="58"/>
      <c r="DL490" s="58"/>
      <c r="DM490" s="58"/>
      <c r="DN490" s="58"/>
      <c r="DO490" s="58"/>
      <c r="DP490" s="58"/>
      <c r="DQ490" s="58"/>
      <c r="DR490" s="58"/>
      <c r="DS490" s="58"/>
      <c r="DT490" s="58"/>
      <c r="DU490" s="58"/>
      <c r="DV490" s="58"/>
      <c r="DW490" s="58"/>
      <c r="DX490" s="58"/>
      <c r="DY490" s="58"/>
      <c r="DZ490" s="58"/>
      <c r="EA490" s="58"/>
      <c r="EB490" s="58"/>
      <c r="EC490" s="58"/>
      <c r="ED490" s="58"/>
      <c r="EE490" s="58"/>
      <c r="EF490" s="58"/>
      <c r="EG490" s="58"/>
      <c r="EH490" s="58"/>
      <c r="EI490" s="58"/>
      <c r="EJ490" s="58"/>
      <c r="EK490" s="58"/>
      <c r="EL490" s="58"/>
      <c r="EM490" s="58"/>
      <c r="EN490" s="58"/>
    </row>
    <row r="491" spans="1:144" outlineLevel="1" x14ac:dyDescent="0.2">
      <c r="A491" s="16">
        <v>300</v>
      </c>
      <c r="B491" s="16">
        <v>0</v>
      </c>
      <c r="C491" s="1">
        <v>7.7563384656890262E-3</v>
      </c>
      <c r="D491" s="1">
        <f t="shared" si="49"/>
        <v>-7.7563384656890262E-3</v>
      </c>
      <c r="E491" s="1">
        <f t="shared" si="50"/>
        <v>1.5573150623682334E-2</v>
      </c>
      <c r="F491" s="1">
        <f t="shared" si="51"/>
        <v>-0.12479243015376507</v>
      </c>
      <c r="G491" s="1">
        <f t="shared" si="52"/>
        <v>-8.8413627496655309E-2</v>
      </c>
      <c r="H491" s="1">
        <v>1.0557885123138142E-2</v>
      </c>
      <c r="I491" s="1">
        <f t="shared" si="53"/>
        <v>8.3411313342617632E-5</v>
      </c>
      <c r="J491" s="1">
        <f t="shared" si="54"/>
        <v>-8.8884086542304869E-2</v>
      </c>
      <c r="AQ491" s="58"/>
      <c r="AR491" s="58"/>
      <c r="AS491" s="58"/>
      <c r="AT491" s="58"/>
      <c r="AU491" s="58"/>
      <c r="AV491" s="58"/>
      <c r="AW491" s="58"/>
      <c r="AX491" s="71"/>
      <c r="AY491" s="58"/>
      <c r="AZ491" s="58"/>
      <c r="BA491" s="58"/>
      <c r="BB491" s="58">
        <f t="shared" si="55"/>
        <v>1</v>
      </c>
      <c r="BC491" s="58">
        <f t="shared" si="56"/>
        <v>7.7563384656890262E-3</v>
      </c>
      <c r="BD491" s="58" t="e">
        <f t="shared" si="57"/>
        <v>#N/A</v>
      </c>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c r="CB491" s="58"/>
      <c r="CC491" s="58"/>
      <c r="CD491" s="58"/>
      <c r="CE491" s="58"/>
      <c r="CF491" s="58"/>
      <c r="CG491" s="58"/>
      <c r="CH491" s="58"/>
      <c r="CI491" s="58"/>
      <c r="CJ491" s="58"/>
      <c r="CK491" s="58"/>
      <c r="CL491" s="58"/>
      <c r="CM491" s="58"/>
      <c r="CN491" s="58"/>
      <c r="CO491" s="58"/>
      <c r="CP491" s="58"/>
      <c r="CQ491" s="58"/>
      <c r="CR491" s="58"/>
      <c r="CS491" s="58"/>
      <c r="CT491" s="58"/>
      <c r="CU491" s="58"/>
      <c r="CV491" s="58"/>
      <c r="CW491" s="58"/>
      <c r="CX491" s="58"/>
      <c r="CY491" s="58"/>
      <c r="CZ491" s="58"/>
      <c r="DA491" s="58"/>
      <c r="DB491" s="58"/>
      <c r="DC491" s="58"/>
      <c r="DD491" s="58"/>
      <c r="DE491" s="58"/>
      <c r="DF491" s="58"/>
      <c r="DG491" s="58"/>
      <c r="DH491" s="58"/>
      <c r="DI491" s="58"/>
      <c r="DJ491" s="58"/>
      <c r="DK491" s="58"/>
      <c r="DL491" s="58"/>
      <c r="DM491" s="58"/>
      <c r="DN491" s="58"/>
      <c r="DO491" s="58"/>
      <c r="DP491" s="58"/>
      <c r="DQ491" s="58"/>
      <c r="DR491" s="58"/>
      <c r="DS491" s="58"/>
      <c r="DT491" s="58"/>
      <c r="DU491" s="58"/>
      <c r="DV491" s="58"/>
      <c r="DW491" s="58"/>
      <c r="DX491" s="58"/>
      <c r="DY491" s="58"/>
      <c r="DZ491" s="58"/>
      <c r="EA491" s="58"/>
      <c r="EB491" s="58"/>
      <c r="EC491" s="58"/>
      <c r="ED491" s="58"/>
      <c r="EE491" s="58"/>
      <c r="EF491" s="58"/>
      <c r="EG491" s="58"/>
      <c r="EH491" s="58"/>
      <c r="EI491" s="58"/>
      <c r="EJ491" s="58"/>
      <c r="EK491" s="58"/>
      <c r="EL491" s="58"/>
      <c r="EM491" s="58"/>
      <c r="EN491" s="58"/>
    </row>
    <row r="492" spans="1:144" outlineLevel="1" x14ac:dyDescent="0.2">
      <c r="A492" s="16">
        <v>301</v>
      </c>
      <c r="B492" s="16">
        <v>0</v>
      </c>
      <c r="C492" s="1">
        <v>1.1800307274789407E-3</v>
      </c>
      <c r="D492" s="1">
        <f t="shared" si="49"/>
        <v>-1.1800307274789407E-3</v>
      </c>
      <c r="E492" s="1">
        <f t="shared" si="50"/>
        <v>2.3614550238862152E-3</v>
      </c>
      <c r="F492" s="1">
        <f t="shared" si="51"/>
        <v>-4.8594804494783338E-2</v>
      </c>
      <c r="G492" s="1">
        <f t="shared" si="52"/>
        <v>-3.4371861239949807E-2</v>
      </c>
      <c r="H492" s="1">
        <v>3.1622540256515835E-3</v>
      </c>
      <c r="I492" s="1">
        <f t="shared" si="53"/>
        <v>3.7478170218819512E-6</v>
      </c>
      <c r="J492" s="1">
        <f t="shared" si="54"/>
        <v>-3.4426336751392034E-2</v>
      </c>
      <c r="AQ492" s="58"/>
      <c r="AR492" s="58"/>
      <c r="AS492" s="58"/>
      <c r="AT492" s="58"/>
      <c r="AU492" s="58"/>
      <c r="AV492" s="58"/>
      <c r="AW492" s="58"/>
      <c r="AX492" s="71"/>
      <c r="AY492" s="58"/>
      <c r="AZ492" s="58"/>
      <c r="BA492" s="58"/>
      <c r="BB492" s="58">
        <f t="shared" si="55"/>
        <v>1</v>
      </c>
      <c r="BC492" s="58">
        <f t="shared" si="56"/>
        <v>1.1800307274789407E-3</v>
      </c>
      <c r="BD492" s="58" t="e">
        <f t="shared" si="57"/>
        <v>#N/A</v>
      </c>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c r="CB492" s="58"/>
      <c r="CC492" s="58"/>
      <c r="CD492" s="58"/>
      <c r="CE492" s="58"/>
      <c r="CF492" s="58"/>
      <c r="CG492" s="58"/>
      <c r="CH492" s="58"/>
      <c r="CI492" s="58"/>
      <c r="CJ492" s="58"/>
      <c r="CK492" s="58"/>
      <c r="CL492" s="58"/>
      <c r="CM492" s="58"/>
      <c r="CN492" s="58"/>
      <c r="CO492" s="58"/>
      <c r="CP492" s="58"/>
      <c r="CQ492" s="58"/>
      <c r="CR492" s="58"/>
      <c r="CS492" s="58"/>
      <c r="CT492" s="58"/>
      <c r="CU492" s="58"/>
      <c r="CV492" s="58"/>
      <c r="CW492" s="58"/>
      <c r="CX492" s="58"/>
      <c r="CY492" s="58"/>
      <c r="CZ492" s="58"/>
      <c r="DA492" s="58"/>
      <c r="DB492" s="58"/>
      <c r="DC492" s="58"/>
      <c r="DD492" s="58"/>
      <c r="DE492" s="58"/>
      <c r="DF492" s="58"/>
      <c r="DG492" s="58"/>
      <c r="DH492" s="58"/>
      <c r="DI492" s="58"/>
      <c r="DJ492" s="58"/>
      <c r="DK492" s="58"/>
      <c r="DL492" s="58"/>
      <c r="DM492" s="58"/>
      <c r="DN492" s="58"/>
      <c r="DO492" s="58"/>
      <c r="DP492" s="58"/>
      <c r="DQ492" s="58"/>
      <c r="DR492" s="58"/>
      <c r="DS492" s="58"/>
      <c r="DT492" s="58"/>
      <c r="DU492" s="58"/>
      <c r="DV492" s="58"/>
      <c r="DW492" s="58"/>
      <c r="DX492" s="58"/>
      <c r="DY492" s="58"/>
      <c r="DZ492" s="58"/>
      <c r="EA492" s="58"/>
      <c r="EB492" s="58"/>
      <c r="EC492" s="58"/>
      <c r="ED492" s="58"/>
      <c r="EE492" s="58"/>
      <c r="EF492" s="58"/>
      <c r="EG492" s="58"/>
      <c r="EH492" s="58"/>
      <c r="EI492" s="58"/>
      <c r="EJ492" s="58"/>
      <c r="EK492" s="58"/>
      <c r="EL492" s="58"/>
      <c r="EM492" s="58"/>
      <c r="EN492" s="58"/>
    </row>
    <row r="493" spans="1:144" outlineLevel="1" x14ac:dyDescent="0.2">
      <c r="A493" s="16">
        <v>302</v>
      </c>
      <c r="B493" s="16">
        <v>0</v>
      </c>
      <c r="C493" s="1">
        <v>0.24824963214620413</v>
      </c>
      <c r="D493" s="1">
        <f t="shared" si="49"/>
        <v>-0.24824963214620413</v>
      </c>
      <c r="E493" s="1">
        <f t="shared" si="50"/>
        <v>0.57070193556732063</v>
      </c>
      <c r="F493" s="1">
        <f t="shared" si="51"/>
        <v>-0.75544816868354414</v>
      </c>
      <c r="G493" s="1">
        <f t="shared" si="52"/>
        <v>-0.57465538687271611</v>
      </c>
      <c r="H493" s="1">
        <v>0.10305331946488844</v>
      </c>
      <c r="I493" s="1">
        <f t="shared" si="53"/>
        <v>3.7941135375517583E-2</v>
      </c>
      <c r="J493" s="1">
        <f t="shared" si="54"/>
        <v>-0.6067700957012867</v>
      </c>
      <c r="AQ493" s="58"/>
      <c r="AR493" s="58"/>
      <c r="AS493" s="58"/>
      <c r="AT493" s="58"/>
      <c r="AU493" s="58"/>
      <c r="AV493" s="58"/>
      <c r="AW493" s="58"/>
      <c r="AX493" s="71"/>
      <c r="AY493" s="58"/>
      <c r="AZ493" s="58"/>
      <c r="BA493" s="58"/>
      <c r="BB493" s="58">
        <f t="shared" si="55"/>
        <v>1</v>
      </c>
      <c r="BC493" s="58">
        <f t="shared" si="56"/>
        <v>0.24824963214620413</v>
      </c>
      <c r="BD493" s="58" t="e">
        <f t="shared" si="57"/>
        <v>#N/A</v>
      </c>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c r="CB493" s="58"/>
      <c r="CC493" s="58"/>
      <c r="CD493" s="58"/>
      <c r="CE493" s="58"/>
      <c r="CF493" s="58"/>
      <c r="CG493" s="58"/>
      <c r="CH493" s="58"/>
      <c r="CI493" s="58"/>
      <c r="CJ493" s="58"/>
      <c r="CK493" s="58"/>
      <c r="CL493" s="58"/>
      <c r="CM493" s="58"/>
      <c r="CN493" s="58"/>
      <c r="CO493" s="58"/>
      <c r="CP493" s="58"/>
      <c r="CQ493" s="58"/>
      <c r="CR493" s="58"/>
      <c r="CS493" s="58"/>
      <c r="CT493" s="58"/>
      <c r="CU493" s="58"/>
      <c r="CV493" s="58"/>
      <c r="CW493" s="58"/>
      <c r="CX493" s="58"/>
      <c r="CY493" s="58"/>
      <c r="CZ493" s="58"/>
      <c r="DA493" s="58"/>
      <c r="DB493" s="58"/>
      <c r="DC493" s="58"/>
      <c r="DD493" s="58"/>
      <c r="DE493" s="58"/>
      <c r="DF493" s="58"/>
      <c r="DG493" s="58"/>
      <c r="DH493" s="58"/>
      <c r="DI493" s="58"/>
      <c r="DJ493" s="58"/>
      <c r="DK493" s="58"/>
      <c r="DL493" s="58"/>
      <c r="DM493" s="58"/>
      <c r="DN493" s="58"/>
      <c r="DO493" s="58"/>
      <c r="DP493" s="58"/>
      <c r="DQ493" s="58"/>
      <c r="DR493" s="58"/>
      <c r="DS493" s="58"/>
      <c r="DT493" s="58"/>
      <c r="DU493" s="58"/>
      <c r="DV493" s="58"/>
      <c r="DW493" s="58"/>
      <c r="DX493" s="58"/>
      <c r="DY493" s="58"/>
      <c r="DZ493" s="58"/>
      <c r="EA493" s="58"/>
      <c r="EB493" s="58"/>
      <c r="EC493" s="58"/>
      <c r="ED493" s="58"/>
      <c r="EE493" s="58"/>
      <c r="EF493" s="58"/>
      <c r="EG493" s="58"/>
      <c r="EH493" s="58"/>
      <c r="EI493" s="58"/>
      <c r="EJ493" s="58"/>
      <c r="EK493" s="58"/>
      <c r="EL493" s="58"/>
      <c r="EM493" s="58"/>
      <c r="EN493" s="58"/>
    </row>
    <row r="494" spans="1:144" outlineLevel="1" x14ac:dyDescent="0.2">
      <c r="A494" s="16">
        <v>303</v>
      </c>
      <c r="B494" s="16">
        <v>0</v>
      </c>
      <c r="C494" s="1">
        <v>4.3341780247340049E-3</v>
      </c>
      <c r="D494" s="1">
        <f t="shared" si="49"/>
        <v>-4.3341780247340049E-3</v>
      </c>
      <c r="E494" s="1">
        <f t="shared" si="50"/>
        <v>8.6871956043147232E-3</v>
      </c>
      <c r="F494" s="1">
        <f t="shared" si="51"/>
        <v>-9.3205126491597678E-2</v>
      </c>
      <c r="G494" s="1">
        <f t="shared" si="52"/>
        <v>-6.5977609052344968E-2</v>
      </c>
      <c r="H494" s="1">
        <v>8.7037291922027558E-3</v>
      </c>
      <c r="I494" s="1">
        <f t="shared" si="53"/>
        <v>3.8220383808877343E-5</v>
      </c>
      <c r="J494" s="1">
        <f t="shared" si="54"/>
        <v>-6.6266622669885256E-2</v>
      </c>
      <c r="AQ494" s="58"/>
      <c r="AR494" s="58"/>
      <c r="AS494" s="58"/>
      <c r="AT494" s="58"/>
      <c r="AU494" s="58"/>
      <c r="AV494" s="58"/>
      <c r="AW494" s="58"/>
      <c r="AX494" s="71"/>
      <c r="AY494" s="58"/>
      <c r="AZ494" s="58"/>
      <c r="BA494" s="58"/>
      <c r="BB494" s="58">
        <f t="shared" si="55"/>
        <v>1</v>
      </c>
      <c r="BC494" s="58">
        <f t="shared" si="56"/>
        <v>4.3341780247340049E-3</v>
      </c>
      <c r="BD494" s="58" t="e">
        <f t="shared" si="57"/>
        <v>#N/A</v>
      </c>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c r="CB494" s="58"/>
      <c r="CC494" s="58"/>
      <c r="CD494" s="58"/>
      <c r="CE494" s="58"/>
      <c r="CF494" s="58"/>
      <c r="CG494" s="58"/>
      <c r="CH494" s="58"/>
      <c r="CI494" s="58"/>
      <c r="CJ494" s="58"/>
      <c r="CK494" s="58"/>
      <c r="CL494" s="58"/>
      <c r="CM494" s="58"/>
      <c r="CN494" s="58"/>
      <c r="CO494" s="58"/>
      <c r="CP494" s="58"/>
      <c r="CQ494" s="58"/>
      <c r="CR494" s="58"/>
      <c r="CS494" s="58"/>
      <c r="CT494" s="58"/>
      <c r="CU494" s="58"/>
      <c r="CV494" s="58"/>
      <c r="CW494" s="58"/>
      <c r="CX494" s="58"/>
      <c r="CY494" s="58"/>
      <c r="CZ494" s="58"/>
      <c r="DA494" s="58"/>
      <c r="DB494" s="58"/>
      <c r="DC494" s="58"/>
      <c r="DD494" s="58"/>
      <c r="DE494" s="58"/>
      <c r="DF494" s="58"/>
      <c r="DG494" s="58"/>
      <c r="DH494" s="58"/>
      <c r="DI494" s="58"/>
      <c r="DJ494" s="58"/>
      <c r="DK494" s="58"/>
      <c r="DL494" s="58"/>
      <c r="DM494" s="58"/>
      <c r="DN494" s="58"/>
      <c r="DO494" s="58"/>
      <c r="DP494" s="58"/>
      <c r="DQ494" s="58"/>
      <c r="DR494" s="58"/>
      <c r="DS494" s="58"/>
      <c r="DT494" s="58"/>
      <c r="DU494" s="58"/>
      <c r="DV494" s="58"/>
      <c r="DW494" s="58"/>
      <c r="DX494" s="58"/>
      <c r="DY494" s="58"/>
      <c r="DZ494" s="58"/>
      <c r="EA494" s="58"/>
      <c r="EB494" s="58"/>
      <c r="EC494" s="58"/>
      <c r="ED494" s="58"/>
      <c r="EE494" s="58"/>
      <c r="EF494" s="58"/>
      <c r="EG494" s="58"/>
      <c r="EH494" s="58"/>
      <c r="EI494" s="58"/>
      <c r="EJ494" s="58"/>
      <c r="EK494" s="58"/>
      <c r="EL494" s="58"/>
      <c r="EM494" s="58"/>
      <c r="EN494" s="58"/>
    </row>
    <row r="495" spans="1:144" outlineLevel="1" x14ac:dyDescent="0.2">
      <c r="A495" s="16">
        <v>304</v>
      </c>
      <c r="B495" s="16">
        <v>0</v>
      </c>
      <c r="C495" s="1">
        <v>1.5130083550234986E-5</v>
      </c>
      <c r="D495" s="1">
        <f t="shared" si="49"/>
        <v>-1.5130083550234986E-5</v>
      </c>
      <c r="E495" s="1">
        <f t="shared" si="50"/>
        <v>3.026039602221917E-5</v>
      </c>
      <c r="F495" s="1">
        <f t="shared" si="51"/>
        <v>-5.5009450117429071E-3</v>
      </c>
      <c r="G495" s="1">
        <f t="shared" si="52"/>
        <v>-3.8897702339761465E-3</v>
      </c>
      <c r="H495" s="1">
        <v>9.4062242145783834E-5</v>
      </c>
      <c r="I495" s="1">
        <f t="shared" si="53"/>
        <v>1.4233249967291253E-9</v>
      </c>
      <c r="J495" s="1">
        <f t="shared" si="54"/>
        <v>-3.8899531871378059E-3</v>
      </c>
      <c r="AQ495" s="58"/>
      <c r="AR495" s="58"/>
      <c r="AS495" s="58"/>
      <c r="AT495" s="58"/>
      <c r="AU495" s="58"/>
      <c r="AV495" s="58"/>
      <c r="AW495" s="58"/>
      <c r="AX495" s="71"/>
      <c r="AY495" s="58"/>
      <c r="AZ495" s="58"/>
      <c r="BA495" s="58"/>
      <c r="BB495" s="58">
        <f t="shared" si="55"/>
        <v>1</v>
      </c>
      <c r="BC495" s="58">
        <f t="shared" si="56"/>
        <v>1.5130083550234986E-5</v>
      </c>
      <c r="BD495" s="58" t="e">
        <f t="shared" si="57"/>
        <v>#N/A</v>
      </c>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c r="CB495" s="58"/>
      <c r="CC495" s="58"/>
      <c r="CD495" s="58"/>
      <c r="CE495" s="58"/>
      <c r="CF495" s="58"/>
      <c r="CG495" s="58"/>
      <c r="CH495" s="58"/>
      <c r="CI495" s="58"/>
      <c r="CJ495" s="58"/>
      <c r="CK495" s="58"/>
      <c r="CL495" s="58"/>
      <c r="CM495" s="58"/>
      <c r="CN495" s="58"/>
      <c r="CO495" s="58"/>
      <c r="CP495" s="58"/>
      <c r="CQ495" s="58"/>
      <c r="CR495" s="58"/>
      <c r="CS495" s="58"/>
      <c r="CT495" s="58"/>
      <c r="CU495" s="58"/>
      <c r="CV495" s="58"/>
      <c r="CW495" s="58"/>
      <c r="CX495" s="58"/>
      <c r="CY495" s="58"/>
      <c r="CZ495" s="58"/>
      <c r="DA495" s="58"/>
      <c r="DB495" s="58"/>
      <c r="DC495" s="58"/>
      <c r="DD495" s="58"/>
      <c r="DE495" s="58"/>
      <c r="DF495" s="58"/>
      <c r="DG495" s="58"/>
      <c r="DH495" s="58"/>
      <c r="DI495" s="58"/>
      <c r="DJ495" s="58"/>
      <c r="DK495" s="58"/>
      <c r="DL495" s="58"/>
      <c r="DM495" s="58"/>
      <c r="DN495" s="58"/>
      <c r="DO495" s="58"/>
      <c r="DP495" s="58"/>
      <c r="DQ495" s="58"/>
      <c r="DR495" s="58"/>
      <c r="DS495" s="58"/>
      <c r="DT495" s="58"/>
      <c r="DU495" s="58"/>
      <c r="DV495" s="58"/>
      <c r="DW495" s="58"/>
      <c r="DX495" s="58"/>
      <c r="DY495" s="58"/>
      <c r="DZ495" s="58"/>
      <c r="EA495" s="58"/>
      <c r="EB495" s="58"/>
      <c r="EC495" s="58"/>
      <c r="ED495" s="58"/>
      <c r="EE495" s="58"/>
      <c r="EF495" s="58"/>
      <c r="EG495" s="58"/>
      <c r="EH495" s="58"/>
      <c r="EI495" s="58"/>
      <c r="EJ495" s="58"/>
      <c r="EK495" s="58"/>
      <c r="EL495" s="58"/>
      <c r="EM495" s="58"/>
      <c r="EN495" s="58"/>
    </row>
    <row r="496" spans="1:144" outlineLevel="1" x14ac:dyDescent="0.2">
      <c r="A496" s="16">
        <v>305</v>
      </c>
      <c r="B496" s="16">
        <v>0</v>
      </c>
      <c r="C496" s="1">
        <v>4.7396417486861075E-4</v>
      </c>
      <c r="D496" s="1">
        <f t="shared" si="49"/>
        <v>-4.7396417486861075E-4</v>
      </c>
      <c r="E496" s="1">
        <f t="shared" si="50"/>
        <v>9.4815306278280605E-4</v>
      </c>
      <c r="F496" s="1">
        <f t="shared" si="51"/>
        <v>-3.0792094160397829E-2</v>
      </c>
      <c r="G496" s="1">
        <f t="shared" si="52"/>
        <v>-2.1775879395111376E-2</v>
      </c>
      <c r="H496" s="1">
        <v>1.8513559452926092E-3</v>
      </c>
      <c r="I496" s="1">
        <f t="shared" si="53"/>
        <v>8.7952078862587087E-7</v>
      </c>
      <c r="J496" s="1">
        <f t="shared" si="54"/>
        <v>-2.1796064879217578E-2</v>
      </c>
      <c r="AQ496" s="58"/>
      <c r="AR496" s="58"/>
      <c r="AS496" s="58"/>
      <c r="AT496" s="58"/>
      <c r="AU496" s="58"/>
      <c r="AV496" s="58"/>
      <c r="AW496" s="58"/>
      <c r="AX496" s="71"/>
      <c r="AY496" s="58"/>
      <c r="AZ496" s="58"/>
      <c r="BA496" s="58"/>
      <c r="BB496" s="58">
        <f t="shared" si="55"/>
        <v>1</v>
      </c>
      <c r="BC496" s="58">
        <f t="shared" si="56"/>
        <v>4.7396417486861075E-4</v>
      </c>
      <c r="BD496" s="58" t="e">
        <f t="shared" si="57"/>
        <v>#N/A</v>
      </c>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c r="CB496" s="58"/>
      <c r="CC496" s="58"/>
      <c r="CD496" s="58"/>
      <c r="CE496" s="58"/>
      <c r="CF496" s="58"/>
      <c r="CG496" s="58"/>
      <c r="CH496" s="58"/>
      <c r="CI496" s="58"/>
      <c r="CJ496" s="58"/>
      <c r="CK496" s="58"/>
      <c r="CL496" s="58"/>
      <c r="CM496" s="58"/>
      <c r="CN496" s="58"/>
      <c r="CO496" s="58"/>
      <c r="CP496" s="58"/>
      <c r="CQ496" s="58"/>
      <c r="CR496" s="58"/>
      <c r="CS496" s="58"/>
      <c r="CT496" s="58"/>
      <c r="CU496" s="58"/>
      <c r="CV496" s="58"/>
      <c r="CW496" s="58"/>
      <c r="CX496" s="58"/>
      <c r="CY496" s="58"/>
      <c r="CZ496" s="58"/>
      <c r="DA496" s="58"/>
      <c r="DB496" s="58"/>
      <c r="DC496" s="58"/>
      <c r="DD496" s="58"/>
      <c r="DE496" s="58"/>
      <c r="DF496" s="58"/>
      <c r="DG496" s="58"/>
      <c r="DH496" s="58"/>
      <c r="DI496" s="58"/>
      <c r="DJ496" s="58"/>
      <c r="DK496" s="58"/>
      <c r="DL496" s="58"/>
      <c r="DM496" s="58"/>
      <c r="DN496" s="58"/>
      <c r="DO496" s="58"/>
      <c r="DP496" s="58"/>
      <c r="DQ496" s="58"/>
      <c r="DR496" s="58"/>
      <c r="DS496" s="58"/>
      <c r="DT496" s="58"/>
      <c r="DU496" s="58"/>
      <c r="DV496" s="58"/>
      <c r="DW496" s="58"/>
      <c r="DX496" s="58"/>
      <c r="DY496" s="58"/>
      <c r="DZ496" s="58"/>
      <c r="EA496" s="58"/>
      <c r="EB496" s="58"/>
      <c r="EC496" s="58"/>
      <c r="ED496" s="58"/>
      <c r="EE496" s="58"/>
      <c r="EF496" s="58"/>
      <c r="EG496" s="58"/>
      <c r="EH496" s="58"/>
      <c r="EI496" s="58"/>
      <c r="EJ496" s="58"/>
      <c r="EK496" s="58"/>
      <c r="EL496" s="58"/>
      <c r="EM496" s="58"/>
      <c r="EN496" s="58"/>
    </row>
    <row r="497" spans="1:144" outlineLevel="1" x14ac:dyDescent="0.2">
      <c r="A497" s="16">
        <v>306</v>
      </c>
      <c r="B497" s="16">
        <v>0</v>
      </c>
      <c r="C497" s="1">
        <v>3.9051389188896235E-3</v>
      </c>
      <c r="D497" s="1">
        <f t="shared" si="49"/>
        <v>-3.9051389188896235E-3</v>
      </c>
      <c r="E497" s="1">
        <f t="shared" si="50"/>
        <v>7.825567766934485E-3</v>
      </c>
      <c r="F497" s="1">
        <f t="shared" si="51"/>
        <v>-8.8462239215014699E-2</v>
      </c>
      <c r="G497" s="1">
        <f t="shared" si="52"/>
        <v>-6.2613487493838341E-2</v>
      </c>
      <c r="H497" s="1">
        <v>7.4171762383526485E-3</v>
      </c>
      <c r="I497" s="1">
        <f t="shared" si="53"/>
        <v>2.9295953049598553E-5</v>
      </c>
      <c r="J497" s="1">
        <f t="shared" si="54"/>
        <v>-6.2846994909785847E-2</v>
      </c>
      <c r="AQ497" s="58"/>
      <c r="AR497" s="58"/>
      <c r="AS497" s="58"/>
      <c r="AT497" s="58"/>
      <c r="AU497" s="58"/>
      <c r="AV497" s="58"/>
      <c r="AW497" s="58"/>
      <c r="AX497" s="71"/>
      <c r="AY497" s="58"/>
      <c r="AZ497" s="58"/>
      <c r="BA497" s="58"/>
      <c r="BB497" s="58">
        <f t="shared" si="55"/>
        <v>1</v>
      </c>
      <c r="BC497" s="58">
        <f t="shared" si="56"/>
        <v>3.9051389188896235E-3</v>
      </c>
      <c r="BD497" s="58" t="e">
        <f t="shared" si="57"/>
        <v>#N/A</v>
      </c>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c r="CB497" s="58"/>
      <c r="CC497" s="58"/>
      <c r="CD497" s="58"/>
      <c r="CE497" s="58"/>
      <c r="CF497" s="58"/>
      <c r="CG497" s="58"/>
      <c r="CH497" s="58"/>
      <c r="CI497" s="58"/>
      <c r="CJ497" s="58"/>
      <c r="CK497" s="58"/>
      <c r="CL497" s="58"/>
      <c r="CM497" s="58"/>
      <c r="CN497" s="58"/>
      <c r="CO497" s="58"/>
      <c r="CP497" s="58"/>
      <c r="CQ497" s="58"/>
      <c r="CR497" s="58"/>
      <c r="CS497" s="58"/>
      <c r="CT497" s="58"/>
      <c r="CU497" s="58"/>
      <c r="CV497" s="58"/>
      <c r="CW497" s="58"/>
      <c r="CX497" s="58"/>
      <c r="CY497" s="58"/>
      <c r="CZ497" s="58"/>
      <c r="DA497" s="58"/>
      <c r="DB497" s="58"/>
      <c r="DC497" s="58"/>
      <c r="DD497" s="58"/>
      <c r="DE497" s="58"/>
      <c r="DF497" s="58"/>
      <c r="DG497" s="58"/>
      <c r="DH497" s="58"/>
      <c r="DI497" s="58"/>
      <c r="DJ497" s="58"/>
      <c r="DK497" s="58"/>
      <c r="DL497" s="58"/>
      <c r="DM497" s="58"/>
      <c r="DN497" s="58"/>
      <c r="DO497" s="58"/>
      <c r="DP497" s="58"/>
      <c r="DQ497" s="58"/>
      <c r="DR497" s="58"/>
      <c r="DS497" s="58"/>
      <c r="DT497" s="58"/>
      <c r="DU497" s="58"/>
      <c r="DV497" s="58"/>
      <c r="DW497" s="58"/>
      <c r="DX497" s="58"/>
      <c r="DY497" s="58"/>
      <c r="DZ497" s="58"/>
      <c r="EA497" s="58"/>
      <c r="EB497" s="58"/>
      <c r="EC497" s="58"/>
      <c r="ED497" s="58"/>
      <c r="EE497" s="58"/>
      <c r="EF497" s="58"/>
      <c r="EG497" s="58"/>
      <c r="EH497" s="58"/>
      <c r="EI497" s="58"/>
      <c r="EJ497" s="58"/>
      <c r="EK497" s="58"/>
      <c r="EL497" s="58"/>
      <c r="EM497" s="58"/>
      <c r="EN497" s="58"/>
    </row>
    <row r="498" spans="1:144" outlineLevel="1" x14ac:dyDescent="0.2">
      <c r="A498" s="16">
        <v>307</v>
      </c>
      <c r="B498" s="16">
        <v>0</v>
      </c>
      <c r="C498" s="1">
        <v>2.1999367512620823E-4</v>
      </c>
      <c r="D498" s="1">
        <f t="shared" si="49"/>
        <v>-2.1999367512620823E-4</v>
      </c>
      <c r="E498" s="1">
        <f t="shared" si="50"/>
        <v>4.400357545687917E-4</v>
      </c>
      <c r="F498" s="1">
        <f t="shared" si="51"/>
        <v>-2.0977029212183303E-2</v>
      </c>
      <c r="G498" s="1">
        <f t="shared" si="52"/>
        <v>-1.4833815523752757E-2</v>
      </c>
      <c r="H498" s="1">
        <v>7.4450702003562945E-4</v>
      </c>
      <c r="I498" s="1">
        <f t="shared" si="53"/>
        <v>1.6394493364534699E-7</v>
      </c>
      <c r="J498" s="1">
        <f t="shared" si="54"/>
        <v>-1.4839340548904914E-2</v>
      </c>
      <c r="AQ498" s="58"/>
      <c r="AR498" s="58"/>
      <c r="AS498" s="58"/>
      <c r="AT498" s="58"/>
      <c r="AU498" s="58"/>
      <c r="AV498" s="58"/>
      <c r="AW498" s="58"/>
      <c r="AX498" s="71"/>
      <c r="AY498" s="58"/>
      <c r="AZ498" s="58"/>
      <c r="BA498" s="58"/>
      <c r="BB498" s="58">
        <f t="shared" si="55"/>
        <v>1</v>
      </c>
      <c r="BC498" s="58">
        <f t="shared" si="56"/>
        <v>2.1999367512620823E-4</v>
      </c>
      <c r="BD498" s="58" t="e">
        <f t="shared" si="57"/>
        <v>#N/A</v>
      </c>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c r="CB498" s="58"/>
      <c r="CC498" s="58"/>
      <c r="CD498" s="58"/>
      <c r="CE498" s="58"/>
      <c r="CF498" s="58"/>
      <c r="CG498" s="58"/>
      <c r="CH498" s="58"/>
      <c r="CI498" s="58"/>
      <c r="CJ498" s="58"/>
      <c r="CK498" s="58"/>
      <c r="CL498" s="58"/>
      <c r="CM498" s="58"/>
      <c r="CN498" s="58"/>
      <c r="CO498" s="58"/>
      <c r="CP498" s="58"/>
      <c r="CQ498" s="58"/>
      <c r="CR498" s="58"/>
      <c r="CS498" s="58"/>
      <c r="CT498" s="58"/>
      <c r="CU498" s="58"/>
      <c r="CV498" s="58"/>
      <c r="CW498" s="58"/>
      <c r="CX498" s="58"/>
      <c r="CY498" s="58"/>
      <c r="CZ498" s="58"/>
      <c r="DA498" s="58"/>
      <c r="DB498" s="58"/>
      <c r="DC498" s="58"/>
      <c r="DD498" s="58"/>
      <c r="DE498" s="58"/>
      <c r="DF498" s="58"/>
      <c r="DG498" s="58"/>
      <c r="DH498" s="58"/>
      <c r="DI498" s="58"/>
      <c r="DJ498" s="58"/>
      <c r="DK498" s="58"/>
      <c r="DL498" s="58"/>
      <c r="DM498" s="58"/>
      <c r="DN498" s="58"/>
      <c r="DO498" s="58"/>
      <c r="DP498" s="58"/>
      <c r="DQ498" s="58"/>
      <c r="DR498" s="58"/>
      <c r="DS498" s="58"/>
      <c r="DT498" s="58"/>
      <c r="DU498" s="58"/>
      <c r="DV498" s="58"/>
      <c r="DW498" s="58"/>
      <c r="DX498" s="58"/>
      <c r="DY498" s="58"/>
      <c r="DZ498" s="58"/>
      <c r="EA498" s="58"/>
      <c r="EB498" s="58"/>
      <c r="EC498" s="58"/>
      <c r="ED498" s="58"/>
      <c r="EE498" s="58"/>
      <c r="EF498" s="58"/>
      <c r="EG498" s="58"/>
      <c r="EH498" s="58"/>
      <c r="EI498" s="58"/>
      <c r="EJ498" s="58"/>
      <c r="EK498" s="58"/>
      <c r="EL498" s="58"/>
      <c r="EM498" s="58"/>
      <c r="EN498" s="58"/>
    </row>
    <row r="499" spans="1:144" outlineLevel="1" x14ac:dyDescent="0.2">
      <c r="A499" s="16">
        <v>308</v>
      </c>
      <c r="B499" s="16">
        <v>0</v>
      </c>
      <c r="C499" s="1">
        <v>4.028391075323224E-2</v>
      </c>
      <c r="D499" s="1">
        <f t="shared" si="49"/>
        <v>-4.028391075323224E-2</v>
      </c>
      <c r="E499" s="1">
        <f t="shared" si="50"/>
        <v>8.2235557256023759E-2</v>
      </c>
      <c r="F499" s="1">
        <f t="shared" si="51"/>
        <v>-0.28676742711825509</v>
      </c>
      <c r="G499" s="1">
        <f t="shared" si="52"/>
        <v>-0.20487757486735952</v>
      </c>
      <c r="H499" s="1">
        <v>6.068213699799644E-2</v>
      </c>
      <c r="I499" s="1">
        <f t="shared" si="53"/>
        <v>2.7116718626470958E-3</v>
      </c>
      <c r="J499" s="1">
        <f t="shared" si="54"/>
        <v>-0.21139179867293245</v>
      </c>
      <c r="AQ499" s="58"/>
      <c r="AR499" s="58"/>
      <c r="AS499" s="58"/>
      <c r="AT499" s="58"/>
      <c r="AU499" s="58"/>
      <c r="AV499" s="58"/>
      <c r="AW499" s="58"/>
      <c r="AX499" s="71"/>
      <c r="AY499" s="58"/>
      <c r="AZ499" s="58"/>
      <c r="BA499" s="58"/>
      <c r="BB499" s="58">
        <f t="shared" si="55"/>
        <v>1</v>
      </c>
      <c r="BC499" s="58">
        <f t="shared" si="56"/>
        <v>4.028391075323224E-2</v>
      </c>
      <c r="BD499" s="58" t="e">
        <f t="shared" si="57"/>
        <v>#N/A</v>
      </c>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c r="CB499" s="58"/>
      <c r="CC499" s="58"/>
      <c r="CD499" s="58"/>
      <c r="CE499" s="58"/>
      <c r="CF499" s="58"/>
      <c r="CG499" s="58"/>
      <c r="CH499" s="58"/>
      <c r="CI499" s="58"/>
      <c r="CJ499" s="58"/>
      <c r="CK499" s="58"/>
      <c r="CL499" s="58"/>
      <c r="CM499" s="58"/>
      <c r="CN499" s="58"/>
      <c r="CO499" s="58"/>
      <c r="CP499" s="58"/>
      <c r="CQ499" s="58"/>
      <c r="CR499" s="58"/>
      <c r="CS499" s="58"/>
      <c r="CT499" s="58"/>
      <c r="CU499" s="58"/>
      <c r="CV499" s="58"/>
      <c r="CW499" s="58"/>
      <c r="CX499" s="58"/>
      <c r="CY499" s="58"/>
      <c r="CZ499" s="58"/>
      <c r="DA499" s="58"/>
      <c r="DB499" s="58"/>
      <c r="DC499" s="58"/>
      <c r="DD499" s="58"/>
      <c r="DE499" s="58"/>
      <c r="DF499" s="58"/>
      <c r="DG499" s="58"/>
      <c r="DH499" s="58"/>
      <c r="DI499" s="58"/>
      <c r="DJ499" s="58"/>
      <c r="DK499" s="58"/>
      <c r="DL499" s="58"/>
      <c r="DM499" s="58"/>
      <c r="DN499" s="58"/>
      <c r="DO499" s="58"/>
      <c r="DP499" s="58"/>
      <c r="DQ499" s="58"/>
      <c r="DR499" s="58"/>
      <c r="DS499" s="58"/>
      <c r="DT499" s="58"/>
      <c r="DU499" s="58"/>
      <c r="DV499" s="58"/>
      <c r="DW499" s="58"/>
      <c r="DX499" s="58"/>
      <c r="DY499" s="58"/>
      <c r="DZ499" s="58"/>
      <c r="EA499" s="58"/>
      <c r="EB499" s="58"/>
      <c r="EC499" s="58"/>
      <c r="ED499" s="58"/>
      <c r="EE499" s="58"/>
      <c r="EF499" s="58"/>
      <c r="EG499" s="58"/>
      <c r="EH499" s="58"/>
      <c r="EI499" s="58"/>
      <c r="EJ499" s="58"/>
      <c r="EK499" s="58"/>
      <c r="EL499" s="58"/>
      <c r="EM499" s="58"/>
      <c r="EN499" s="58"/>
    </row>
    <row r="500" spans="1:144" outlineLevel="1" x14ac:dyDescent="0.2">
      <c r="A500" s="16">
        <v>309</v>
      </c>
      <c r="B500" s="16">
        <v>0</v>
      </c>
      <c r="C500" s="1">
        <v>9.5716836217409941E-4</v>
      </c>
      <c r="D500" s="1">
        <f t="shared" si="49"/>
        <v>-9.5716836217409941E-4</v>
      </c>
      <c r="E500" s="1">
        <f t="shared" si="50"/>
        <v>1.9152534806616828E-3</v>
      </c>
      <c r="F500" s="1">
        <f t="shared" si="51"/>
        <v>-4.3763609090906597E-2</v>
      </c>
      <c r="G500" s="1">
        <f t="shared" si="52"/>
        <v>-3.0952954805930525E-2</v>
      </c>
      <c r="H500" s="1">
        <v>2.1389533320076031E-3</v>
      </c>
      <c r="I500" s="1">
        <f t="shared" si="53"/>
        <v>2.0536927355922826E-6</v>
      </c>
      <c r="J500" s="1">
        <f t="shared" si="54"/>
        <v>-3.0986111468746282E-2</v>
      </c>
      <c r="AQ500" s="58"/>
      <c r="AR500" s="58"/>
      <c r="AS500" s="58"/>
      <c r="AT500" s="58"/>
      <c r="AU500" s="58"/>
      <c r="AV500" s="58"/>
      <c r="AW500" s="58"/>
      <c r="AX500" s="71"/>
      <c r="AY500" s="58"/>
      <c r="AZ500" s="58"/>
      <c r="BA500" s="58"/>
      <c r="BB500" s="58">
        <f t="shared" si="55"/>
        <v>1</v>
      </c>
      <c r="BC500" s="58">
        <f t="shared" si="56"/>
        <v>9.5716836217409941E-4</v>
      </c>
      <c r="BD500" s="58" t="e">
        <f t="shared" si="57"/>
        <v>#N/A</v>
      </c>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c r="CB500" s="58"/>
      <c r="CC500" s="58"/>
      <c r="CD500" s="58"/>
      <c r="CE500" s="58"/>
      <c r="CF500" s="58"/>
      <c r="CG500" s="58"/>
      <c r="CH500" s="58"/>
      <c r="CI500" s="58"/>
      <c r="CJ500" s="58"/>
      <c r="CK500" s="58"/>
      <c r="CL500" s="58"/>
      <c r="CM500" s="58"/>
      <c r="CN500" s="58"/>
      <c r="CO500" s="58"/>
      <c r="CP500" s="58"/>
      <c r="CQ500" s="58"/>
      <c r="CR500" s="58"/>
      <c r="CS500" s="58"/>
      <c r="CT500" s="58"/>
      <c r="CU500" s="58"/>
      <c r="CV500" s="58"/>
      <c r="CW500" s="58"/>
      <c r="CX500" s="58"/>
      <c r="CY500" s="58"/>
      <c r="CZ500" s="58"/>
      <c r="DA500" s="58"/>
      <c r="DB500" s="58"/>
      <c r="DC500" s="58"/>
      <c r="DD500" s="58"/>
      <c r="DE500" s="58"/>
      <c r="DF500" s="58"/>
      <c r="DG500" s="58"/>
      <c r="DH500" s="58"/>
      <c r="DI500" s="58"/>
      <c r="DJ500" s="58"/>
      <c r="DK500" s="58"/>
      <c r="DL500" s="58"/>
      <c r="DM500" s="58"/>
      <c r="DN500" s="58"/>
      <c r="DO500" s="58"/>
      <c r="DP500" s="58"/>
      <c r="DQ500" s="58"/>
      <c r="DR500" s="58"/>
      <c r="DS500" s="58"/>
      <c r="DT500" s="58"/>
      <c r="DU500" s="58"/>
      <c r="DV500" s="58"/>
      <c r="DW500" s="58"/>
      <c r="DX500" s="58"/>
      <c r="DY500" s="58"/>
      <c r="DZ500" s="58"/>
      <c r="EA500" s="58"/>
      <c r="EB500" s="58"/>
      <c r="EC500" s="58"/>
      <c r="ED500" s="58"/>
      <c r="EE500" s="58"/>
      <c r="EF500" s="58"/>
      <c r="EG500" s="58"/>
      <c r="EH500" s="58"/>
      <c r="EI500" s="58"/>
      <c r="EJ500" s="58"/>
      <c r="EK500" s="58"/>
      <c r="EL500" s="58"/>
      <c r="EM500" s="58"/>
      <c r="EN500" s="58"/>
    </row>
    <row r="501" spans="1:144" outlineLevel="1" x14ac:dyDescent="0.2">
      <c r="A501" s="16">
        <v>310</v>
      </c>
      <c r="B501" s="16">
        <v>0</v>
      </c>
      <c r="C501" s="1">
        <v>8.3260079527946295E-3</v>
      </c>
      <c r="D501" s="1">
        <f t="shared" si="49"/>
        <v>-8.3260079527946295E-3</v>
      </c>
      <c r="E501" s="1">
        <f t="shared" si="50"/>
        <v>1.6721725518883023E-2</v>
      </c>
      <c r="F501" s="1">
        <f t="shared" si="51"/>
        <v>-0.12931251106866273</v>
      </c>
      <c r="G501" s="1">
        <f t="shared" si="52"/>
        <v>-9.1629211423498558E-2</v>
      </c>
      <c r="H501" s="1">
        <v>1.1711466131301551E-2</v>
      </c>
      <c r="I501" s="1">
        <f t="shared" si="53"/>
        <v>9.9493660182601746E-5</v>
      </c>
      <c r="J501" s="1">
        <f t="shared" si="54"/>
        <v>-9.2170526993582927E-2</v>
      </c>
      <c r="AQ501" s="58"/>
      <c r="AR501" s="58"/>
      <c r="AS501" s="58"/>
      <c r="AT501" s="58"/>
      <c r="AU501" s="58"/>
      <c r="AV501" s="58"/>
      <c r="AW501" s="58"/>
      <c r="AX501" s="71"/>
      <c r="AY501" s="58"/>
      <c r="AZ501" s="58"/>
      <c r="BA501" s="58"/>
      <c r="BB501" s="58">
        <f t="shared" si="55"/>
        <v>1</v>
      </c>
      <c r="BC501" s="58">
        <f t="shared" si="56"/>
        <v>8.3260079527946295E-3</v>
      </c>
      <c r="BD501" s="58" t="e">
        <f t="shared" si="57"/>
        <v>#N/A</v>
      </c>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c r="CB501" s="58"/>
      <c r="CC501" s="58"/>
      <c r="CD501" s="58"/>
      <c r="CE501" s="58"/>
      <c r="CF501" s="58"/>
      <c r="CG501" s="58"/>
      <c r="CH501" s="58"/>
      <c r="CI501" s="58"/>
      <c r="CJ501" s="58"/>
      <c r="CK501" s="58"/>
      <c r="CL501" s="58"/>
      <c r="CM501" s="58"/>
      <c r="CN501" s="58"/>
      <c r="CO501" s="58"/>
      <c r="CP501" s="58"/>
      <c r="CQ501" s="58"/>
      <c r="CR501" s="58"/>
      <c r="CS501" s="58"/>
      <c r="CT501" s="58"/>
      <c r="CU501" s="58"/>
      <c r="CV501" s="58"/>
      <c r="CW501" s="58"/>
      <c r="CX501" s="58"/>
      <c r="CY501" s="58"/>
      <c r="CZ501" s="58"/>
      <c r="DA501" s="58"/>
      <c r="DB501" s="58"/>
      <c r="DC501" s="58"/>
      <c r="DD501" s="58"/>
      <c r="DE501" s="58"/>
      <c r="DF501" s="58"/>
      <c r="DG501" s="58"/>
      <c r="DH501" s="58"/>
      <c r="DI501" s="58"/>
      <c r="DJ501" s="58"/>
      <c r="DK501" s="58"/>
      <c r="DL501" s="58"/>
      <c r="DM501" s="58"/>
      <c r="DN501" s="58"/>
      <c r="DO501" s="58"/>
      <c r="DP501" s="58"/>
      <c r="DQ501" s="58"/>
      <c r="DR501" s="58"/>
      <c r="DS501" s="58"/>
      <c r="DT501" s="58"/>
      <c r="DU501" s="58"/>
      <c r="DV501" s="58"/>
      <c r="DW501" s="58"/>
      <c r="DX501" s="58"/>
      <c r="DY501" s="58"/>
      <c r="DZ501" s="58"/>
      <c r="EA501" s="58"/>
      <c r="EB501" s="58"/>
      <c r="EC501" s="58"/>
      <c r="ED501" s="58"/>
      <c r="EE501" s="58"/>
      <c r="EF501" s="58"/>
      <c r="EG501" s="58"/>
      <c r="EH501" s="58"/>
      <c r="EI501" s="58"/>
      <c r="EJ501" s="58"/>
      <c r="EK501" s="58"/>
      <c r="EL501" s="58"/>
      <c r="EM501" s="58"/>
      <c r="EN501" s="58"/>
    </row>
    <row r="502" spans="1:144" outlineLevel="1" x14ac:dyDescent="0.2">
      <c r="A502" s="16">
        <v>311</v>
      </c>
      <c r="B502" s="16">
        <v>0</v>
      </c>
      <c r="C502" s="1">
        <v>2.4312003016557517E-3</v>
      </c>
      <c r="D502" s="1">
        <f t="shared" si="49"/>
        <v>-2.4312003016557517E-3</v>
      </c>
      <c r="E502" s="1">
        <f t="shared" si="50"/>
        <v>4.8683209358411465E-3</v>
      </c>
      <c r="F502" s="1">
        <f t="shared" si="51"/>
        <v>-6.9773354053256936E-2</v>
      </c>
      <c r="G502" s="1">
        <f t="shared" si="52"/>
        <v>-4.9367250700894247E-2</v>
      </c>
      <c r="H502" s="1">
        <v>6.9541055526621924E-3</v>
      </c>
      <c r="I502" s="1">
        <f t="shared" si="53"/>
        <v>1.7066711278781349E-5</v>
      </c>
      <c r="J502" s="1">
        <f t="shared" si="54"/>
        <v>-4.9539803724315712E-2</v>
      </c>
      <c r="AQ502" s="58"/>
      <c r="AR502" s="58"/>
      <c r="AS502" s="58"/>
      <c r="AT502" s="58"/>
      <c r="AU502" s="58"/>
      <c r="AV502" s="58"/>
      <c r="AW502" s="58"/>
      <c r="AX502" s="71"/>
      <c r="AY502" s="58"/>
      <c r="AZ502" s="58"/>
      <c r="BA502" s="58"/>
      <c r="BB502" s="58">
        <f t="shared" si="55"/>
        <v>1</v>
      </c>
      <c r="BC502" s="58">
        <f t="shared" si="56"/>
        <v>2.4312003016557517E-3</v>
      </c>
      <c r="BD502" s="58" t="e">
        <f t="shared" si="57"/>
        <v>#N/A</v>
      </c>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c r="CB502" s="58"/>
      <c r="CC502" s="58"/>
      <c r="CD502" s="58"/>
      <c r="CE502" s="58"/>
      <c r="CF502" s="58"/>
      <c r="CG502" s="58"/>
      <c r="CH502" s="58"/>
      <c r="CI502" s="58"/>
      <c r="CJ502" s="58"/>
      <c r="CK502" s="58"/>
      <c r="CL502" s="58"/>
      <c r="CM502" s="58"/>
      <c r="CN502" s="58"/>
      <c r="CO502" s="58"/>
      <c r="CP502" s="58"/>
      <c r="CQ502" s="58"/>
      <c r="CR502" s="58"/>
      <c r="CS502" s="58"/>
      <c r="CT502" s="58"/>
      <c r="CU502" s="58"/>
      <c r="CV502" s="58"/>
      <c r="CW502" s="58"/>
      <c r="CX502" s="58"/>
      <c r="CY502" s="58"/>
      <c r="CZ502" s="58"/>
      <c r="DA502" s="58"/>
      <c r="DB502" s="58"/>
      <c r="DC502" s="58"/>
      <c r="DD502" s="58"/>
      <c r="DE502" s="58"/>
      <c r="DF502" s="58"/>
      <c r="DG502" s="58"/>
      <c r="DH502" s="58"/>
      <c r="DI502" s="58"/>
      <c r="DJ502" s="58"/>
      <c r="DK502" s="58"/>
      <c r="DL502" s="58"/>
      <c r="DM502" s="58"/>
      <c r="DN502" s="58"/>
      <c r="DO502" s="58"/>
      <c r="DP502" s="58"/>
      <c r="DQ502" s="58"/>
      <c r="DR502" s="58"/>
      <c r="DS502" s="58"/>
      <c r="DT502" s="58"/>
      <c r="DU502" s="58"/>
      <c r="DV502" s="58"/>
      <c r="DW502" s="58"/>
      <c r="DX502" s="58"/>
      <c r="DY502" s="58"/>
      <c r="DZ502" s="58"/>
      <c r="EA502" s="58"/>
      <c r="EB502" s="58"/>
      <c r="EC502" s="58"/>
      <c r="ED502" s="58"/>
      <c r="EE502" s="58"/>
      <c r="EF502" s="58"/>
      <c r="EG502" s="58"/>
      <c r="EH502" s="58"/>
      <c r="EI502" s="58"/>
      <c r="EJ502" s="58"/>
      <c r="EK502" s="58"/>
      <c r="EL502" s="58"/>
      <c r="EM502" s="58"/>
      <c r="EN502" s="58"/>
    </row>
    <row r="503" spans="1:144" outlineLevel="1" x14ac:dyDescent="0.2">
      <c r="A503" s="16">
        <v>312</v>
      </c>
      <c r="B503" s="16">
        <v>0</v>
      </c>
      <c r="C503" s="1">
        <v>0.61267050234054032</v>
      </c>
      <c r="D503" s="1">
        <f t="shared" si="49"/>
        <v>-0.61267050234054032</v>
      </c>
      <c r="E503" s="1">
        <f t="shared" si="50"/>
        <v>1.8969590661198046</v>
      </c>
      <c r="F503" s="1">
        <f t="shared" si="51"/>
        <v>-1.3773013708407484</v>
      </c>
      <c r="G503" s="1">
        <f t="shared" si="52"/>
        <v>-1.2576888170748801</v>
      </c>
      <c r="H503" s="1">
        <v>0.21803627904384065</v>
      </c>
      <c r="I503" s="1">
        <f t="shared" si="53"/>
        <v>0.44105074094244778</v>
      </c>
      <c r="J503" s="1">
        <f t="shared" si="54"/>
        <v>-1.4222629509122633</v>
      </c>
      <c r="AQ503" s="58"/>
      <c r="AR503" s="58"/>
      <c r="AS503" s="58"/>
      <c r="AT503" s="58"/>
      <c r="AU503" s="58"/>
      <c r="AV503" s="58"/>
      <c r="AW503" s="58"/>
      <c r="AX503" s="71"/>
      <c r="AY503" s="58"/>
      <c r="AZ503" s="58"/>
      <c r="BA503" s="58"/>
      <c r="BB503" s="58">
        <f t="shared" si="55"/>
        <v>1</v>
      </c>
      <c r="BC503" s="58">
        <f t="shared" si="56"/>
        <v>0.61267050234054032</v>
      </c>
      <c r="BD503" s="58" t="e">
        <f t="shared" si="57"/>
        <v>#N/A</v>
      </c>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c r="CB503" s="58"/>
      <c r="CC503" s="58"/>
      <c r="CD503" s="58"/>
      <c r="CE503" s="58"/>
      <c r="CF503" s="58"/>
      <c r="CG503" s="58"/>
      <c r="CH503" s="58"/>
      <c r="CI503" s="58"/>
      <c r="CJ503" s="58"/>
      <c r="CK503" s="58"/>
      <c r="CL503" s="58"/>
      <c r="CM503" s="58"/>
      <c r="CN503" s="58"/>
      <c r="CO503" s="58"/>
      <c r="CP503" s="58"/>
      <c r="CQ503" s="58"/>
      <c r="CR503" s="58"/>
      <c r="CS503" s="58"/>
      <c r="CT503" s="58"/>
      <c r="CU503" s="58"/>
      <c r="CV503" s="58"/>
      <c r="CW503" s="58"/>
      <c r="CX503" s="58"/>
      <c r="CY503" s="58"/>
      <c r="CZ503" s="58"/>
      <c r="DA503" s="58"/>
      <c r="DB503" s="58"/>
      <c r="DC503" s="58"/>
      <c r="DD503" s="58"/>
      <c r="DE503" s="58"/>
      <c r="DF503" s="58"/>
      <c r="DG503" s="58"/>
      <c r="DH503" s="58"/>
      <c r="DI503" s="58"/>
      <c r="DJ503" s="58"/>
      <c r="DK503" s="58"/>
      <c r="DL503" s="58"/>
      <c r="DM503" s="58"/>
      <c r="DN503" s="58"/>
      <c r="DO503" s="58"/>
      <c r="DP503" s="58"/>
      <c r="DQ503" s="58"/>
      <c r="DR503" s="58"/>
      <c r="DS503" s="58"/>
      <c r="DT503" s="58"/>
      <c r="DU503" s="58"/>
      <c r="DV503" s="58"/>
      <c r="DW503" s="58"/>
      <c r="DX503" s="58"/>
      <c r="DY503" s="58"/>
      <c r="DZ503" s="58"/>
      <c r="EA503" s="58"/>
      <c r="EB503" s="58"/>
      <c r="EC503" s="58"/>
      <c r="ED503" s="58"/>
      <c r="EE503" s="58"/>
      <c r="EF503" s="58"/>
      <c r="EG503" s="58"/>
      <c r="EH503" s="58"/>
      <c r="EI503" s="58"/>
      <c r="EJ503" s="58"/>
      <c r="EK503" s="58"/>
      <c r="EL503" s="58"/>
      <c r="EM503" s="58"/>
      <c r="EN503" s="58"/>
    </row>
    <row r="504" spans="1:144" outlineLevel="1" x14ac:dyDescent="0.2">
      <c r="A504" s="16">
        <v>313</v>
      </c>
      <c r="B504" s="16">
        <v>0</v>
      </c>
      <c r="C504" s="1">
        <v>6.3180293456963467E-8</v>
      </c>
      <c r="D504" s="1">
        <f t="shared" si="49"/>
        <v>-6.3180293456963467E-8</v>
      </c>
      <c r="E504" s="1">
        <f t="shared" si="50"/>
        <v>1.2636059088472363E-7</v>
      </c>
      <c r="F504" s="1">
        <f t="shared" si="51"/>
        <v>-3.5547234897348012E-4</v>
      </c>
      <c r="G504" s="1">
        <f t="shared" si="52"/>
        <v>-2.5135691247449949E-4</v>
      </c>
      <c r="H504" s="1">
        <v>8.5996863808994884E-7</v>
      </c>
      <c r="I504" s="1">
        <f t="shared" si="53"/>
        <v>5.433312107586789E-14</v>
      </c>
      <c r="J504" s="1">
        <f t="shared" si="54"/>
        <v>-2.5135702055410005E-4</v>
      </c>
      <c r="AQ504" s="58"/>
      <c r="AR504" s="58"/>
      <c r="AS504" s="58"/>
      <c r="AT504" s="58"/>
      <c r="AU504" s="58"/>
      <c r="AV504" s="58"/>
      <c r="AW504" s="58"/>
      <c r="AX504" s="71"/>
      <c r="AY504" s="58"/>
      <c r="AZ504" s="58"/>
      <c r="BA504" s="58"/>
      <c r="BB504" s="58">
        <f t="shared" si="55"/>
        <v>1</v>
      </c>
      <c r="BC504" s="58">
        <f t="shared" si="56"/>
        <v>6.3180293456963467E-8</v>
      </c>
      <c r="BD504" s="58" t="e">
        <f t="shared" si="57"/>
        <v>#N/A</v>
      </c>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c r="CB504" s="58"/>
      <c r="CC504" s="58"/>
      <c r="CD504" s="58"/>
      <c r="CE504" s="58"/>
      <c r="CF504" s="58"/>
      <c r="CG504" s="58"/>
      <c r="CH504" s="58"/>
      <c r="CI504" s="58"/>
      <c r="CJ504" s="58"/>
      <c r="CK504" s="58"/>
      <c r="CL504" s="58"/>
      <c r="CM504" s="58"/>
      <c r="CN504" s="58"/>
      <c r="CO504" s="58"/>
      <c r="CP504" s="58"/>
      <c r="CQ504" s="58"/>
      <c r="CR504" s="58"/>
      <c r="CS504" s="58"/>
      <c r="CT504" s="58"/>
      <c r="CU504" s="58"/>
      <c r="CV504" s="58"/>
      <c r="CW504" s="58"/>
      <c r="CX504" s="58"/>
      <c r="CY504" s="58"/>
      <c r="CZ504" s="58"/>
      <c r="DA504" s="58"/>
      <c r="DB504" s="58"/>
      <c r="DC504" s="58"/>
      <c r="DD504" s="58"/>
      <c r="DE504" s="58"/>
      <c r="DF504" s="58"/>
      <c r="DG504" s="58"/>
      <c r="DH504" s="58"/>
      <c r="DI504" s="58"/>
      <c r="DJ504" s="58"/>
      <c r="DK504" s="58"/>
      <c r="DL504" s="58"/>
      <c r="DM504" s="58"/>
      <c r="DN504" s="58"/>
      <c r="DO504" s="58"/>
      <c r="DP504" s="58"/>
      <c r="DQ504" s="58"/>
      <c r="DR504" s="58"/>
      <c r="DS504" s="58"/>
      <c r="DT504" s="58"/>
      <c r="DU504" s="58"/>
      <c r="DV504" s="58"/>
      <c r="DW504" s="58"/>
      <c r="DX504" s="58"/>
      <c r="DY504" s="58"/>
      <c r="DZ504" s="58"/>
      <c r="EA504" s="58"/>
      <c r="EB504" s="58"/>
      <c r="EC504" s="58"/>
      <c r="ED504" s="58"/>
      <c r="EE504" s="58"/>
      <c r="EF504" s="58"/>
      <c r="EG504" s="58"/>
      <c r="EH504" s="58"/>
      <c r="EI504" s="58"/>
      <c r="EJ504" s="58"/>
      <c r="EK504" s="58"/>
      <c r="EL504" s="58"/>
      <c r="EM504" s="58"/>
      <c r="EN504" s="58"/>
    </row>
    <row r="505" spans="1:144" outlineLevel="1" x14ac:dyDescent="0.2">
      <c r="A505" s="16">
        <v>314</v>
      </c>
      <c r="B505" s="16">
        <v>0</v>
      </c>
      <c r="C505" s="1">
        <v>1.1304651876422327E-6</v>
      </c>
      <c r="D505" s="1">
        <f t="shared" si="49"/>
        <v>-1.1304651876422327E-6</v>
      </c>
      <c r="E505" s="1">
        <f t="shared" si="50"/>
        <v>2.2609316531439479E-6</v>
      </c>
      <c r="F505" s="1">
        <f t="shared" si="51"/>
        <v>-1.5036394691361184E-3</v>
      </c>
      <c r="G505" s="1">
        <f t="shared" si="52"/>
        <v>-1.063233965595164E-3</v>
      </c>
      <c r="H505" s="1">
        <v>9.1780031780102884E-6</v>
      </c>
      <c r="I505" s="1">
        <f t="shared" si="53"/>
        <v>1.0375520040422876E-11</v>
      </c>
      <c r="J505" s="1">
        <f t="shared" si="54"/>
        <v>-1.0632388448111078E-3</v>
      </c>
      <c r="AQ505" s="58"/>
      <c r="AR505" s="58"/>
      <c r="AS505" s="58"/>
      <c r="AT505" s="58"/>
      <c r="AU505" s="58"/>
      <c r="AV505" s="58"/>
      <c r="AW505" s="58"/>
      <c r="AX505" s="71"/>
      <c r="AY505" s="58"/>
      <c r="AZ505" s="58"/>
      <c r="BA505" s="58"/>
      <c r="BB505" s="58">
        <f t="shared" si="55"/>
        <v>1</v>
      </c>
      <c r="BC505" s="58">
        <f t="shared" si="56"/>
        <v>1.1304651876422327E-6</v>
      </c>
      <c r="BD505" s="58" t="e">
        <f t="shared" si="57"/>
        <v>#N/A</v>
      </c>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c r="CB505" s="58"/>
      <c r="CC505" s="58"/>
      <c r="CD505" s="58"/>
      <c r="CE505" s="58"/>
      <c r="CF505" s="58"/>
      <c r="CG505" s="58"/>
      <c r="CH505" s="58"/>
      <c r="CI505" s="58"/>
      <c r="CJ505" s="58"/>
      <c r="CK505" s="58"/>
      <c r="CL505" s="58"/>
      <c r="CM505" s="58"/>
      <c r="CN505" s="58"/>
      <c r="CO505" s="58"/>
      <c r="CP505" s="58"/>
      <c r="CQ505" s="58"/>
      <c r="CR505" s="58"/>
      <c r="CS505" s="58"/>
      <c r="CT505" s="58"/>
      <c r="CU505" s="58"/>
      <c r="CV505" s="58"/>
      <c r="CW505" s="58"/>
      <c r="CX505" s="58"/>
      <c r="CY505" s="58"/>
      <c r="CZ505" s="58"/>
      <c r="DA505" s="58"/>
      <c r="DB505" s="58"/>
      <c r="DC505" s="58"/>
      <c r="DD505" s="58"/>
      <c r="DE505" s="58"/>
      <c r="DF505" s="58"/>
      <c r="DG505" s="58"/>
      <c r="DH505" s="58"/>
      <c r="DI505" s="58"/>
      <c r="DJ505" s="58"/>
      <c r="DK505" s="58"/>
      <c r="DL505" s="58"/>
      <c r="DM505" s="58"/>
      <c r="DN505" s="58"/>
      <c r="DO505" s="58"/>
      <c r="DP505" s="58"/>
      <c r="DQ505" s="58"/>
      <c r="DR505" s="58"/>
      <c r="DS505" s="58"/>
      <c r="DT505" s="58"/>
      <c r="DU505" s="58"/>
      <c r="DV505" s="58"/>
      <c r="DW505" s="58"/>
      <c r="DX505" s="58"/>
      <c r="DY505" s="58"/>
      <c r="DZ505" s="58"/>
      <c r="EA505" s="58"/>
      <c r="EB505" s="58"/>
      <c r="EC505" s="58"/>
      <c r="ED505" s="58"/>
      <c r="EE505" s="58"/>
      <c r="EF505" s="58"/>
      <c r="EG505" s="58"/>
      <c r="EH505" s="58"/>
      <c r="EI505" s="58"/>
      <c r="EJ505" s="58"/>
      <c r="EK505" s="58"/>
      <c r="EL505" s="58"/>
      <c r="EM505" s="58"/>
      <c r="EN505" s="58"/>
    </row>
    <row r="506" spans="1:144" outlineLevel="1" x14ac:dyDescent="0.2">
      <c r="A506" s="16">
        <v>315</v>
      </c>
      <c r="B506" s="16">
        <v>0</v>
      </c>
      <c r="C506" s="1">
        <v>3.1243338938121703E-4</v>
      </c>
      <c r="D506" s="1">
        <f t="shared" si="49"/>
        <v>-3.1243338938121703E-4</v>
      </c>
      <c r="E506" s="1">
        <f t="shared" si="50"/>
        <v>6.2496441372194233E-4</v>
      </c>
      <c r="F506" s="1">
        <f t="shared" si="51"/>
        <v>-2.4999288264307494E-2</v>
      </c>
      <c r="G506" s="1">
        <f t="shared" si="52"/>
        <v>-1.7678547296415967E-2</v>
      </c>
      <c r="H506" s="1">
        <v>1.2924650362672351E-3</v>
      </c>
      <c r="I506" s="1">
        <f t="shared" si="53"/>
        <v>4.044581829147422E-7</v>
      </c>
      <c r="J506" s="1">
        <f t="shared" si="54"/>
        <v>-1.7689982834772085E-2</v>
      </c>
      <c r="AQ506" s="58"/>
      <c r="AR506" s="58"/>
      <c r="AS506" s="58"/>
      <c r="AT506" s="58"/>
      <c r="AU506" s="58"/>
      <c r="AV506" s="58"/>
      <c r="AW506" s="58"/>
      <c r="AX506" s="71"/>
      <c r="AY506" s="58"/>
      <c r="AZ506" s="58"/>
      <c r="BA506" s="58"/>
      <c r="BB506" s="58">
        <f t="shared" si="55"/>
        <v>1</v>
      </c>
      <c r="BC506" s="58">
        <f t="shared" si="56"/>
        <v>3.1243338938121703E-4</v>
      </c>
      <c r="BD506" s="58" t="e">
        <f t="shared" si="57"/>
        <v>#N/A</v>
      </c>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c r="CB506" s="58"/>
      <c r="CC506" s="58"/>
      <c r="CD506" s="58"/>
      <c r="CE506" s="58"/>
      <c r="CF506" s="58"/>
      <c r="CG506" s="58"/>
      <c r="CH506" s="58"/>
      <c r="CI506" s="58"/>
      <c r="CJ506" s="58"/>
      <c r="CK506" s="58"/>
      <c r="CL506" s="58"/>
      <c r="CM506" s="58"/>
      <c r="CN506" s="58"/>
      <c r="CO506" s="58"/>
      <c r="CP506" s="58"/>
      <c r="CQ506" s="58"/>
      <c r="CR506" s="58"/>
      <c r="CS506" s="58"/>
      <c r="CT506" s="58"/>
      <c r="CU506" s="58"/>
      <c r="CV506" s="58"/>
      <c r="CW506" s="58"/>
      <c r="CX506" s="58"/>
      <c r="CY506" s="58"/>
      <c r="CZ506" s="58"/>
      <c r="DA506" s="58"/>
      <c r="DB506" s="58"/>
      <c r="DC506" s="58"/>
      <c r="DD506" s="58"/>
      <c r="DE506" s="58"/>
      <c r="DF506" s="58"/>
      <c r="DG506" s="58"/>
      <c r="DH506" s="58"/>
      <c r="DI506" s="58"/>
      <c r="DJ506" s="58"/>
      <c r="DK506" s="58"/>
      <c r="DL506" s="58"/>
      <c r="DM506" s="58"/>
      <c r="DN506" s="58"/>
      <c r="DO506" s="58"/>
      <c r="DP506" s="58"/>
      <c r="DQ506" s="58"/>
      <c r="DR506" s="58"/>
      <c r="DS506" s="58"/>
      <c r="DT506" s="58"/>
      <c r="DU506" s="58"/>
      <c r="DV506" s="58"/>
      <c r="DW506" s="58"/>
      <c r="DX506" s="58"/>
      <c r="DY506" s="58"/>
      <c r="DZ506" s="58"/>
      <c r="EA506" s="58"/>
      <c r="EB506" s="58"/>
      <c r="EC506" s="58"/>
      <c r="ED506" s="58"/>
      <c r="EE506" s="58"/>
      <c r="EF506" s="58"/>
      <c r="EG506" s="58"/>
      <c r="EH506" s="58"/>
      <c r="EI506" s="58"/>
      <c r="EJ506" s="58"/>
      <c r="EK506" s="58"/>
      <c r="EL506" s="58"/>
      <c r="EM506" s="58"/>
      <c r="EN506" s="58"/>
    </row>
    <row r="507" spans="1:144" outlineLevel="1" x14ac:dyDescent="0.2">
      <c r="A507" s="16">
        <v>316</v>
      </c>
      <c r="B507" s="16">
        <v>0</v>
      </c>
      <c r="C507" s="1">
        <v>1.8925006259736294E-4</v>
      </c>
      <c r="D507" s="1">
        <f t="shared" si="49"/>
        <v>-1.8925006259736294E-4</v>
      </c>
      <c r="E507" s="1">
        <f t="shared" si="50"/>
        <v>3.7853594530047466E-4</v>
      </c>
      <c r="F507" s="1">
        <f t="shared" si="51"/>
        <v>-1.9456000239013019E-2</v>
      </c>
      <c r="G507" s="1">
        <f t="shared" si="52"/>
        <v>-1.3758120691538542E-2</v>
      </c>
      <c r="H507" s="1">
        <v>7.51963618636617E-4</v>
      </c>
      <c r="I507" s="1">
        <f t="shared" si="53"/>
        <v>1.4244321112605608E-7</v>
      </c>
      <c r="J507" s="1">
        <f t="shared" si="54"/>
        <v>-1.3763296413798077E-2</v>
      </c>
      <c r="AQ507" s="58"/>
      <c r="AR507" s="58"/>
      <c r="AS507" s="58"/>
      <c r="AT507" s="58"/>
      <c r="AU507" s="58"/>
      <c r="AV507" s="58"/>
      <c r="AW507" s="58"/>
      <c r="AX507" s="71"/>
      <c r="AY507" s="58"/>
      <c r="AZ507" s="58"/>
      <c r="BA507" s="58"/>
      <c r="BB507" s="58">
        <f t="shared" si="55"/>
        <v>1</v>
      </c>
      <c r="BC507" s="58">
        <f t="shared" si="56"/>
        <v>1.8925006259736294E-4</v>
      </c>
      <c r="BD507" s="58" t="e">
        <f t="shared" si="57"/>
        <v>#N/A</v>
      </c>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c r="CB507" s="58"/>
      <c r="CC507" s="58"/>
      <c r="CD507" s="58"/>
      <c r="CE507" s="58"/>
      <c r="CF507" s="58"/>
      <c r="CG507" s="58"/>
      <c r="CH507" s="58"/>
      <c r="CI507" s="58"/>
      <c r="CJ507" s="58"/>
      <c r="CK507" s="58"/>
      <c r="CL507" s="58"/>
      <c r="CM507" s="58"/>
      <c r="CN507" s="58"/>
      <c r="CO507" s="58"/>
      <c r="CP507" s="58"/>
      <c r="CQ507" s="58"/>
      <c r="CR507" s="58"/>
      <c r="CS507" s="58"/>
      <c r="CT507" s="58"/>
      <c r="CU507" s="58"/>
      <c r="CV507" s="58"/>
      <c r="CW507" s="58"/>
      <c r="CX507" s="58"/>
      <c r="CY507" s="58"/>
      <c r="CZ507" s="58"/>
      <c r="DA507" s="58"/>
      <c r="DB507" s="58"/>
      <c r="DC507" s="58"/>
      <c r="DD507" s="58"/>
      <c r="DE507" s="58"/>
      <c r="DF507" s="58"/>
      <c r="DG507" s="58"/>
      <c r="DH507" s="58"/>
      <c r="DI507" s="58"/>
      <c r="DJ507" s="58"/>
      <c r="DK507" s="58"/>
      <c r="DL507" s="58"/>
      <c r="DM507" s="58"/>
      <c r="DN507" s="58"/>
      <c r="DO507" s="58"/>
      <c r="DP507" s="58"/>
      <c r="DQ507" s="58"/>
      <c r="DR507" s="58"/>
      <c r="DS507" s="58"/>
      <c r="DT507" s="58"/>
      <c r="DU507" s="58"/>
      <c r="DV507" s="58"/>
      <c r="DW507" s="58"/>
      <c r="DX507" s="58"/>
      <c r="DY507" s="58"/>
      <c r="DZ507" s="58"/>
      <c r="EA507" s="58"/>
      <c r="EB507" s="58"/>
      <c r="EC507" s="58"/>
      <c r="ED507" s="58"/>
      <c r="EE507" s="58"/>
      <c r="EF507" s="58"/>
      <c r="EG507" s="58"/>
      <c r="EH507" s="58"/>
      <c r="EI507" s="58"/>
      <c r="EJ507" s="58"/>
      <c r="EK507" s="58"/>
      <c r="EL507" s="58"/>
      <c r="EM507" s="58"/>
      <c r="EN507" s="58"/>
    </row>
    <row r="508" spans="1:144" outlineLevel="1" x14ac:dyDescent="0.2">
      <c r="A508" s="16">
        <v>317</v>
      </c>
      <c r="B508" s="16">
        <v>0</v>
      </c>
      <c r="C508" s="1">
        <v>1.0979697782988465E-4</v>
      </c>
      <c r="D508" s="1">
        <f t="shared" si="49"/>
        <v>-1.0979697782988465E-4</v>
      </c>
      <c r="E508" s="1">
        <f t="shared" si="50"/>
        <v>2.1960601191848433E-4</v>
      </c>
      <c r="F508" s="1">
        <f t="shared" si="51"/>
        <v>-1.4819109687106183E-2</v>
      </c>
      <c r="G508" s="1">
        <f t="shared" si="52"/>
        <v>-1.047898060547945E-2</v>
      </c>
      <c r="H508" s="1">
        <v>4.4515706617042071E-4</v>
      </c>
      <c r="I508" s="1">
        <f t="shared" si="53"/>
        <v>4.8904037628302161E-8</v>
      </c>
      <c r="J508" s="1">
        <f t="shared" si="54"/>
        <v>-1.0481313780611798E-2</v>
      </c>
      <c r="AQ508" s="58"/>
      <c r="AR508" s="58"/>
      <c r="AS508" s="58"/>
      <c r="AT508" s="58"/>
      <c r="AU508" s="58"/>
      <c r="AV508" s="58"/>
      <c r="AW508" s="58"/>
      <c r="AX508" s="71"/>
      <c r="AY508" s="58"/>
      <c r="AZ508" s="58"/>
      <c r="BA508" s="58"/>
      <c r="BB508" s="58">
        <f t="shared" si="55"/>
        <v>1</v>
      </c>
      <c r="BC508" s="58">
        <f t="shared" si="56"/>
        <v>1.0979697782988465E-4</v>
      </c>
      <c r="BD508" s="58" t="e">
        <f t="shared" si="57"/>
        <v>#N/A</v>
      </c>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c r="CB508" s="58"/>
      <c r="CC508" s="58"/>
      <c r="CD508" s="58"/>
      <c r="CE508" s="58"/>
      <c r="CF508" s="58"/>
      <c r="CG508" s="58"/>
      <c r="CH508" s="58"/>
      <c r="CI508" s="58"/>
      <c r="CJ508" s="58"/>
      <c r="CK508" s="58"/>
      <c r="CL508" s="58"/>
      <c r="CM508" s="58"/>
      <c r="CN508" s="58"/>
      <c r="CO508" s="58"/>
      <c r="CP508" s="58"/>
      <c r="CQ508" s="58"/>
      <c r="CR508" s="58"/>
      <c r="CS508" s="58"/>
      <c r="CT508" s="58"/>
      <c r="CU508" s="58"/>
      <c r="CV508" s="58"/>
      <c r="CW508" s="58"/>
      <c r="CX508" s="58"/>
      <c r="CY508" s="58"/>
      <c r="CZ508" s="58"/>
      <c r="DA508" s="58"/>
      <c r="DB508" s="58"/>
      <c r="DC508" s="58"/>
      <c r="DD508" s="58"/>
      <c r="DE508" s="58"/>
      <c r="DF508" s="58"/>
      <c r="DG508" s="58"/>
      <c r="DH508" s="58"/>
      <c r="DI508" s="58"/>
      <c r="DJ508" s="58"/>
      <c r="DK508" s="58"/>
      <c r="DL508" s="58"/>
      <c r="DM508" s="58"/>
      <c r="DN508" s="58"/>
      <c r="DO508" s="58"/>
      <c r="DP508" s="58"/>
      <c r="DQ508" s="58"/>
      <c r="DR508" s="58"/>
      <c r="DS508" s="58"/>
      <c r="DT508" s="58"/>
      <c r="DU508" s="58"/>
      <c r="DV508" s="58"/>
      <c r="DW508" s="58"/>
      <c r="DX508" s="58"/>
      <c r="DY508" s="58"/>
      <c r="DZ508" s="58"/>
      <c r="EA508" s="58"/>
      <c r="EB508" s="58"/>
      <c r="EC508" s="58"/>
      <c r="ED508" s="58"/>
      <c r="EE508" s="58"/>
      <c r="EF508" s="58"/>
      <c r="EG508" s="58"/>
      <c r="EH508" s="58"/>
      <c r="EI508" s="58"/>
      <c r="EJ508" s="58"/>
      <c r="EK508" s="58"/>
      <c r="EL508" s="58"/>
      <c r="EM508" s="58"/>
      <c r="EN508" s="58"/>
    </row>
    <row r="509" spans="1:144" outlineLevel="1" x14ac:dyDescent="0.2">
      <c r="A509" s="16">
        <v>318</v>
      </c>
      <c r="B509" s="16">
        <v>0</v>
      </c>
      <c r="C509" s="1">
        <v>4.2648815063867604E-6</v>
      </c>
      <c r="D509" s="1">
        <f t="shared" si="49"/>
        <v>-4.2648815063867604E-6</v>
      </c>
      <c r="E509" s="1">
        <f t="shared" si="50"/>
        <v>8.5297812019370581E-6</v>
      </c>
      <c r="F509" s="1">
        <f t="shared" si="51"/>
        <v>-2.9205789155468918E-3</v>
      </c>
      <c r="G509" s="1">
        <f t="shared" si="52"/>
        <v>-2.0651633581096193E-3</v>
      </c>
      <c r="H509" s="1">
        <v>3.8632620798143298E-5</v>
      </c>
      <c r="I509" s="1">
        <f t="shared" si="53"/>
        <v>1.6477061820607992E-10</v>
      </c>
      <c r="J509" s="1">
        <f t="shared" si="54"/>
        <v>-2.0652032506019366E-3</v>
      </c>
      <c r="AQ509" s="58"/>
      <c r="AR509" s="58"/>
      <c r="AS509" s="58"/>
      <c r="AT509" s="58"/>
      <c r="AU509" s="58"/>
      <c r="AV509" s="58"/>
      <c r="AW509" s="58"/>
      <c r="AX509" s="71"/>
      <c r="AY509" s="58"/>
      <c r="AZ509" s="58"/>
      <c r="BA509" s="58"/>
      <c r="BB509" s="58">
        <f t="shared" si="55"/>
        <v>1</v>
      </c>
      <c r="BC509" s="58">
        <f t="shared" si="56"/>
        <v>4.2648815063867604E-6</v>
      </c>
      <c r="BD509" s="58" t="e">
        <f t="shared" si="57"/>
        <v>#N/A</v>
      </c>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c r="CB509" s="58"/>
      <c r="CC509" s="58"/>
      <c r="CD509" s="58"/>
      <c r="CE509" s="58"/>
      <c r="CF509" s="58"/>
      <c r="CG509" s="58"/>
      <c r="CH509" s="58"/>
      <c r="CI509" s="58"/>
      <c r="CJ509" s="58"/>
      <c r="CK509" s="58"/>
      <c r="CL509" s="58"/>
      <c r="CM509" s="58"/>
      <c r="CN509" s="58"/>
      <c r="CO509" s="58"/>
      <c r="CP509" s="58"/>
      <c r="CQ509" s="58"/>
      <c r="CR509" s="58"/>
      <c r="CS509" s="58"/>
      <c r="CT509" s="58"/>
      <c r="CU509" s="58"/>
      <c r="CV509" s="58"/>
      <c r="CW509" s="58"/>
      <c r="CX509" s="58"/>
      <c r="CY509" s="58"/>
      <c r="CZ509" s="58"/>
      <c r="DA509" s="58"/>
      <c r="DB509" s="58"/>
      <c r="DC509" s="58"/>
      <c r="DD509" s="58"/>
      <c r="DE509" s="58"/>
      <c r="DF509" s="58"/>
      <c r="DG509" s="58"/>
      <c r="DH509" s="58"/>
      <c r="DI509" s="58"/>
      <c r="DJ509" s="58"/>
      <c r="DK509" s="58"/>
      <c r="DL509" s="58"/>
      <c r="DM509" s="58"/>
      <c r="DN509" s="58"/>
      <c r="DO509" s="58"/>
      <c r="DP509" s="58"/>
      <c r="DQ509" s="58"/>
      <c r="DR509" s="58"/>
      <c r="DS509" s="58"/>
      <c r="DT509" s="58"/>
      <c r="DU509" s="58"/>
      <c r="DV509" s="58"/>
      <c r="DW509" s="58"/>
      <c r="DX509" s="58"/>
      <c r="DY509" s="58"/>
      <c r="DZ509" s="58"/>
      <c r="EA509" s="58"/>
      <c r="EB509" s="58"/>
      <c r="EC509" s="58"/>
      <c r="ED509" s="58"/>
      <c r="EE509" s="58"/>
      <c r="EF509" s="58"/>
      <c r="EG509" s="58"/>
      <c r="EH509" s="58"/>
      <c r="EI509" s="58"/>
      <c r="EJ509" s="58"/>
      <c r="EK509" s="58"/>
      <c r="EL509" s="58"/>
      <c r="EM509" s="58"/>
      <c r="EN509" s="58"/>
    </row>
    <row r="510" spans="1:144" outlineLevel="1" x14ac:dyDescent="0.2">
      <c r="A510" s="16">
        <v>319</v>
      </c>
      <c r="B510" s="16">
        <v>0</v>
      </c>
      <c r="C510" s="1">
        <v>0.39375187950451007</v>
      </c>
      <c r="D510" s="1">
        <f t="shared" si="49"/>
        <v>-0.39375187950451007</v>
      </c>
      <c r="E510" s="1">
        <f t="shared" si="50"/>
        <v>1.0009318738977493</v>
      </c>
      <c r="F510" s="1">
        <f t="shared" si="51"/>
        <v>-1.0004658284508019</v>
      </c>
      <c r="G510" s="1">
        <f t="shared" si="52"/>
        <v>-0.80590920695371182</v>
      </c>
      <c r="H510" s="1">
        <v>0.21009438539653677</v>
      </c>
      <c r="I510" s="1">
        <f t="shared" si="53"/>
        <v>0.17274738435139281</v>
      </c>
      <c r="J510" s="1">
        <f t="shared" si="54"/>
        <v>-0.90677286803485335</v>
      </c>
      <c r="AQ510" s="58"/>
      <c r="AR510" s="58"/>
      <c r="AS510" s="58"/>
      <c r="AT510" s="58"/>
      <c r="AU510" s="58"/>
      <c r="AV510" s="58"/>
      <c r="AW510" s="58"/>
      <c r="AX510" s="71"/>
      <c r="AY510" s="58"/>
      <c r="AZ510" s="58"/>
      <c r="BA510" s="58"/>
      <c r="BB510" s="58">
        <f t="shared" si="55"/>
        <v>1</v>
      </c>
      <c r="BC510" s="58">
        <f t="shared" si="56"/>
        <v>0.39375187950451007</v>
      </c>
      <c r="BD510" s="58" t="e">
        <f t="shared" si="57"/>
        <v>#N/A</v>
      </c>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c r="CB510" s="58"/>
      <c r="CC510" s="58"/>
      <c r="CD510" s="58"/>
      <c r="CE510" s="58"/>
      <c r="CF510" s="58"/>
      <c r="CG510" s="58"/>
      <c r="CH510" s="58"/>
      <c r="CI510" s="58"/>
      <c r="CJ510" s="58"/>
      <c r="CK510" s="58"/>
      <c r="CL510" s="58"/>
      <c r="CM510" s="58"/>
      <c r="CN510" s="58"/>
      <c r="CO510" s="58"/>
      <c r="CP510" s="58"/>
      <c r="CQ510" s="58"/>
      <c r="CR510" s="58"/>
      <c r="CS510" s="58"/>
      <c r="CT510" s="58"/>
      <c r="CU510" s="58"/>
      <c r="CV510" s="58"/>
      <c r="CW510" s="58"/>
      <c r="CX510" s="58"/>
      <c r="CY510" s="58"/>
      <c r="CZ510" s="58"/>
      <c r="DA510" s="58"/>
      <c r="DB510" s="58"/>
      <c r="DC510" s="58"/>
      <c r="DD510" s="58"/>
      <c r="DE510" s="58"/>
      <c r="DF510" s="58"/>
      <c r="DG510" s="58"/>
      <c r="DH510" s="58"/>
      <c r="DI510" s="58"/>
      <c r="DJ510" s="58"/>
      <c r="DK510" s="58"/>
      <c r="DL510" s="58"/>
      <c r="DM510" s="58"/>
      <c r="DN510" s="58"/>
      <c r="DO510" s="58"/>
      <c r="DP510" s="58"/>
      <c r="DQ510" s="58"/>
      <c r="DR510" s="58"/>
      <c r="DS510" s="58"/>
      <c r="DT510" s="58"/>
      <c r="DU510" s="58"/>
      <c r="DV510" s="58"/>
      <c r="DW510" s="58"/>
      <c r="DX510" s="58"/>
      <c r="DY510" s="58"/>
      <c r="DZ510" s="58"/>
      <c r="EA510" s="58"/>
      <c r="EB510" s="58"/>
      <c r="EC510" s="58"/>
      <c r="ED510" s="58"/>
      <c r="EE510" s="58"/>
      <c r="EF510" s="58"/>
      <c r="EG510" s="58"/>
      <c r="EH510" s="58"/>
      <c r="EI510" s="58"/>
      <c r="EJ510" s="58"/>
      <c r="EK510" s="58"/>
      <c r="EL510" s="58"/>
      <c r="EM510" s="58"/>
      <c r="EN510" s="58"/>
    </row>
    <row r="511" spans="1:144" outlineLevel="1" x14ac:dyDescent="0.2">
      <c r="A511" s="16">
        <v>320</v>
      </c>
      <c r="B511" s="16">
        <v>0</v>
      </c>
      <c r="C511" s="1">
        <v>4.6913645417505651E-5</v>
      </c>
      <c r="D511" s="1">
        <f t="shared" si="49"/>
        <v>-4.6913645417505651E-5</v>
      </c>
      <c r="E511" s="1">
        <f t="shared" si="50"/>
        <v>9.3829491794041443E-5</v>
      </c>
      <c r="F511" s="1">
        <f t="shared" si="51"/>
        <v>-9.6865624343232017E-3</v>
      </c>
      <c r="G511" s="1">
        <f t="shared" si="52"/>
        <v>-6.8495143193432802E-3</v>
      </c>
      <c r="H511" s="1">
        <v>2.5461727786408266E-4</v>
      </c>
      <c r="I511" s="1">
        <f t="shared" si="53"/>
        <v>1.1948627428819997E-8</v>
      </c>
      <c r="J511" s="1">
        <f t="shared" si="54"/>
        <v>-6.8503864882441092E-3</v>
      </c>
      <c r="AQ511" s="58"/>
      <c r="AR511" s="58"/>
      <c r="AS511" s="58"/>
      <c r="AT511" s="58"/>
      <c r="AU511" s="58"/>
      <c r="AV511" s="58"/>
      <c r="AW511" s="58"/>
      <c r="AX511" s="71"/>
      <c r="AY511" s="58"/>
      <c r="AZ511" s="58"/>
      <c r="BA511" s="58"/>
      <c r="BB511" s="58">
        <f t="shared" si="55"/>
        <v>1</v>
      </c>
      <c r="BC511" s="58">
        <f t="shared" si="56"/>
        <v>4.6913645417505651E-5</v>
      </c>
      <c r="BD511" s="58" t="e">
        <f t="shared" si="57"/>
        <v>#N/A</v>
      </c>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c r="CB511" s="58"/>
      <c r="CC511" s="58"/>
      <c r="CD511" s="58"/>
      <c r="CE511" s="58"/>
      <c r="CF511" s="58"/>
      <c r="CG511" s="58"/>
      <c r="CH511" s="58"/>
      <c r="CI511" s="58"/>
      <c r="CJ511" s="58"/>
      <c r="CK511" s="58"/>
      <c r="CL511" s="58"/>
      <c r="CM511" s="58"/>
      <c r="CN511" s="58"/>
      <c r="CO511" s="58"/>
      <c r="CP511" s="58"/>
      <c r="CQ511" s="58"/>
      <c r="CR511" s="58"/>
      <c r="CS511" s="58"/>
      <c r="CT511" s="58"/>
      <c r="CU511" s="58"/>
      <c r="CV511" s="58"/>
      <c r="CW511" s="58"/>
      <c r="CX511" s="58"/>
      <c r="CY511" s="58"/>
      <c r="CZ511" s="58"/>
      <c r="DA511" s="58"/>
      <c r="DB511" s="58"/>
      <c r="DC511" s="58"/>
      <c r="DD511" s="58"/>
      <c r="DE511" s="58"/>
      <c r="DF511" s="58"/>
      <c r="DG511" s="58"/>
      <c r="DH511" s="58"/>
      <c r="DI511" s="58"/>
      <c r="DJ511" s="58"/>
      <c r="DK511" s="58"/>
      <c r="DL511" s="58"/>
      <c r="DM511" s="58"/>
      <c r="DN511" s="58"/>
      <c r="DO511" s="58"/>
      <c r="DP511" s="58"/>
      <c r="DQ511" s="58"/>
      <c r="DR511" s="58"/>
      <c r="DS511" s="58"/>
      <c r="DT511" s="58"/>
      <c r="DU511" s="58"/>
      <c r="DV511" s="58"/>
      <c r="DW511" s="58"/>
      <c r="DX511" s="58"/>
      <c r="DY511" s="58"/>
      <c r="DZ511" s="58"/>
      <c r="EA511" s="58"/>
      <c r="EB511" s="58"/>
      <c r="EC511" s="58"/>
      <c r="ED511" s="58"/>
      <c r="EE511" s="58"/>
      <c r="EF511" s="58"/>
      <c r="EG511" s="58"/>
      <c r="EH511" s="58"/>
      <c r="EI511" s="58"/>
      <c r="EJ511" s="58"/>
      <c r="EK511" s="58"/>
      <c r="EL511" s="58"/>
      <c r="EM511" s="58"/>
      <c r="EN511" s="58"/>
    </row>
    <row r="512" spans="1:144" outlineLevel="1" x14ac:dyDescent="0.2">
      <c r="A512" s="16">
        <v>321</v>
      </c>
      <c r="B512" s="16">
        <v>0</v>
      </c>
      <c r="C512" s="1">
        <v>8.0048395753358571E-6</v>
      </c>
      <c r="D512" s="1">
        <f t="shared" si="49"/>
        <v>-8.0048395753358571E-6</v>
      </c>
      <c r="E512" s="1">
        <f t="shared" si="50"/>
        <v>1.6009743228397909E-5</v>
      </c>
      <c r="F512" s="1">
        <f t="shared" si="51"/>
        <v>-4.0012177181950387E-3</v>
      </c>
      <c r="G512" s="1">
        <f t="shared" si="52"/>
        <v>-2.8292938435774779E-3</v>
      </c>
      <c r="H512" s="1">
        <v>4.831338438861976E-5</v>
      </c>
      <c r="I512" s="1">
        <f t="shared" si="53"/>
        <v>3.8676267300969952E-10</v>
      </c>
      <c r="J512" s="1">
        <f t="shared" si="54"/>
        <v>-2.8293621924346179E-3</v>
      </c>
      <c r="AQ512" s="58"/>
      <c r="AR512" s="58"/>
      <c r="AS512" s="58"/>
      <c r="AT512" s="58"/>
      <c r="AU512" s="58"/>
      <c r="AV512" s="58"/>
      <c r="AW512" s="58"/>
      <c r="AX512" s="71"/>
      <c r="AY512" s="58"/>
      <c r="AZ512" s="58"/>
      <c r="BA512" s="58"/>
      <c r="BB512" s="58">
        <f t="shared" si="55"/>
        <v>1</v>
      </c>
      <c r="BC512" s="58">
        <f t="shared" si="56"/>
        <v>8.0048395753358571E-6</v>
      </c>
      <c r="BD512" s="58" t="e">
        <f t="shared" si="57"/>
        <v>#N/A</v>
      </c>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c r="CB512" s="58"/>
      <c r="CC512" s="58"/>
      <c r="CD512" s="58"/>
      <c r="CE512" s="58"/>
      <c r="CF512" s="58"/>
      <c r="CG512" s="58"/>
      <c r="CH512" s="58"/>
      <c r="CI512" s="58"/>
      <c r="CJ512" s="58"/>
      <c r="CK512" s="58"/>
      <c r="CL512" s="58"/>
      <c r="CM512" s="58"/>
      <c r="CN512" s="58"/>
      <c r="CO512" s="58"/>
      <c r="CP512" s="58"/>
      <c r="CQ512" s="58"/>
      <c r="CR512" s="58"/>
      <c r="CS512" s="58"/>
      <c r="CT512" s="58"/>
      <c r="CU512" s="58"/>
      <c r="CV512" s="58"/>
      <c r="CW512" s="58"/>
      <c r="CX512" s="58"/>
      <c r="CY512" s="58"/>
      <c r="CZ512" s="58"/>
      <c r="DA512" s="58"/>
      <c r="DB512" s="58"/>
      <c r="DC512" s="58"/>
      <c r="DD512" s="58"/>
      <c r="DE512" s="58"/>
      <c r="DF512" s="58"/>
      <c r="DG512" s="58"/>
      <c r="DH512" s="58"/>
      <c r="DI512" s="58"/>
      <c r="DJ512" s="58"/>
      <c r="DK512" s="58"/>
      <c r="DL512" s="58"/>
      <c r="DM512" s="58"/>
      <c r="DN512" s="58"/>
      <c r="DO512" s="58"/>
      <c r="DP512" s="58"/>
      <c r="DQ512" s="58"/>
      <c r="DR512" s="58"/>
      <c r="DS512" s="58"/>
      <c r="DT512" s="58"/>
      <c r="DU512" s="58"/>
      <c r="DV512" s="58"/>
      <c r="DW512" s="58"/>
      <c r="DX512" s="58"/>
      <c r="DY512" s="58"/>
      <c r="DZ512" s="58"/>
      <c r="EA512" s="58"/>
      <c r="EB512" s="58"/>
      <c r="EC512" s="58"/>
      <c r="ED512" s="58"/>
      <c r="EE512" s="58"/>
      <c r="EF512" s="58"/>
      <c r="EG512" s="58"/>
      <c r="EH512" s="58"/>
      <c r="EI512" s="58"/>
      <c r="EJ512" s="58"/>
      <c r="EK512" s="58"/>
      <c r="EL512" s="58"/>
      <c r="EM512" s="58"/>
      <c r="EN512" s="58"/>
    </row>
    <row r="513" spans="1:144" outlineLevel="1" x14ac:dyDescent="0.2">
      <c r="A513" s="16">
        <v>322</v>
      </c>
      <c r="B513" s="16">
        <v>0</v>
      </c>
      <c r="C513" s="1">
        <v>4.9331996289819257E-3</v>
      </c>
      <c r="D513" s="1">
        <f t="shared" ref="D513:D537" si="58">B513 - C513</f>
        <v>-4.9331996289819257E-3</v>
      </c>
      <c r="E513" s="1">
        <f t="shared" ref="E513:E537" si="59">2*IF(B513=1,LN(1/C513),LN(1/(1-C513)))</f>
        <v>9.8908160515873457E-3</v>
      </c>
      <c r="F513" s="1">
        <f t="shared" ref="F513:F537" si="60">SQRT(E513)*SIGN(D513)</f>
        <v>-9.9452581925193601E-2</v>
      </c>
      <c r="G513" s="1">
        <f t="shared" ref="G513:G537" si="61">D513/(SQRT(C513*(1-C513)))</f>
        <v>-7.0410629448750151E-2</v>
      </c>
      <c r="H513" s="1">
        <v>1.4495336772771924E-2</v>
      </c>
      <c r="I513" s="1">
        <f t="shared" ref="I513:I537" si="62">G513^2*H513/(1-H513)</f>
        <v>7.2919902586386325E-5</v>
      </c>
      <c r="J513" s="1">
        <f t="shared" ref="J513:J537" si="63">G513/SQRT(1-H513)</f>
        <v>-7.092655808620342E-2</v>
      </c>
      <c r="AQ513" s="58"/>
      <c r="AR513" s="58"/>
      <c r="AS513" s="58"/>
      <c r="AT513" s="58"/>
      <c r="AU513" s="58"/>
      <c r="AV513" s="58"/>
      <c r="AW513" s="58"/>
      <c r="AX513" s="71"/>
      <c r="AY513" s="58"/>
      <c r="AZ513" s="58"/>
      <c r="BA513" s="58"/>
      <c r="BB513" s="58">
        <f t="shared" ref="BB513:BB537" si="64">1-B513</f>
        <v>1</v>
      </c>
      <c r="BC513" s="58">
        <f t="shared" ref="BC513:BC537" si="65">IF(B513=0,C513,NA())</f>
        <v>4.9331996289819257E-3</v>
      </c>
      <c r="BD513" s="58" t="e">
        <f t="shared" ref="BD513:BD537" si="66">IF(B513=1,C513,NA())</f>
        <v>#N/A</v>
      </c>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c r="CB513" s="58"/>
      <c r="CC513" s="58"/>
      <c r="CD513" s="58"/>
      <c r="CE513" s="58"/>
      <c r="CF513" s="58"/>
      <c r="CG513" s="58"/>
      <c r="CH513" s="58"/>
      <c r="CI513" s="58"/>
      <c r="CJ513" s="58"/>
      <c r="CK513" s="58"/>
      <c r="CL513" s="58"/>
      <c r="CM513" s="58"/>
      <c r="CN513" s="58"/>
      <c r="CO513" s="58"/>
      <c r="CP513" s="58"/>
      <c r="CQ513" s="58"/>
      <c r="CR513" s="58"/>
      <c r="CS513" s="58"/>
      <c r="CT513" s="58"/>
      <c r="CU513" s="58"/>
      <c r="CV513" s="58"/>
      <c r="CW513" s="58"/>
      <c r="CX513" s="58"/>
      <c r="CY513" s="58"/>
      <c r="CZ513" s="58"/>
      <c r="DA513" s="58"/>
      <c r="DB513" s="58"/>
      <c r="DC513" s="58"/>
      <c r="DD513" s="58"/>
      <c r="DE513" s="58"/>
      <c r="DF513" s="58"/>
      <c r="DG513" s="58"/>
      <c r="DH513" s="58"/>
      <c r="DI513" s="58"/>
      <c r="DJ513" s="58"/>
      <c r="DK513" s="58"/>
      <c r="DL513" s="58"/>
      <c r="DM513" s="58"/>
      <c r="DN513" s="58"/>
      <c r="DO513" s="58"/>
      <c r="DP513" s="58"/>
      <c r="DQ513" s="58"/>
      <c r="DR513" s="58"/>
      <c r="DS513" s="58"/>
      <c r="DT513" s="58"/>
      <c r="DU513" s="58"/>
      <c r="DV513" s="58"/>
      <c r="DW513" s="58"/>
      <c r="DX513" s="58"/>
      <c r="DY513" s="58"/>
      <c r="DZ513" s="58"/>
      <c r="EA513" s="58"/>
      <c r="EB513" s="58"/>
      <c r="EC513" s="58"/>
      <c r="ED513" s="58"/>
      <c r="EE513" s="58"/>
      <c r="EF513" s="58"/>
      <c r="EG513" s="58"/>
      <c r="EH513" s="58"/>
      <c r="EI513" s="58"/>
      <c r="EJ513" s="58"/>
      <c r="EK513" s="58"/>
      <c r="EL513" s="58"/>
      <c r="EM513" s="58"/>
      <c r="EN513" s="58"/>
    </row>
    <row r="514" spans="1:144" outlineLevel="1" x14ac:dyDescent="0.2">
      <c r="A514" s="16">
        <v>323</v>
      </c>
      <c r="B514" s="16">
        <v>0</v>
      </c>
      <c r="C514" s="1">
        <v>2.5497580331819268E-7</v>
      </c>
      <c r="D514" s="1">
        <f t="shared" si="58"/>
        <v>-2.5497580331819268E-7</v>
      </c>
      <c r="E514" s="1">
        <f t="shared" si="59"/>
        <v>5.0995167182519454E-7</v>
      </c>
      <c r="F514" s="1">
        <f t="shared" si="60"/>
        <v>-7.1410900556231232E-4</v>
      </c>
      <c r="G514" s="1">
        <f t="shared" si="61"/>
        <v>-5.0495135243988556E-4</v>
      </c>
      <c r="H514" s="1">
        <v>2.6218793235422166E-6</v>
      </c>
      <c r="I514" s="1">
        <f t="shared" si="62"/>
        <v>6.6851770995169055E-13</v>
      </c>
      <c r="J514" s="1">
        <f t="shared" si="63"/>
        <v>-5.0495201440194245E-4</v>
      </c>
      <c r="AQ514" s="58"/>
      <c r="AR514" s="58"/>
      <c r="AS514" s="58"/>
      <c r="AT514" s="58"/>
      <c r="AU514" s="58"/>
      <c r="AV514" s="58"/>
      <c r="AW514" s="58"/>
      <c r="AX514" s="71"/>
      <c r="AY514" s="58"/>
      <c r="AZ514" s="58"/>
      <c r="BA514" s="58"/>
      <c r="BB514" s="58">
        <f t="shared" si="64"/>
        <v>1</v>
      </c>
      <c r="BC514" s="58">
        <f t="shared" si="65"/>
        <v>2.5497580331819268E-7</v>
      </c>
      <c r="BD514" s="58" t="e">
        <f t="shared" si="66"/>
        <v>#N/A</v>
      </c>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c r="CB514" s="58"/>
      <c r="CC514" s="58"/>
      <c r="CD514" s="58"/>
      <c r="CE514" s="58"/>
      <c r="CF514" s="58"/>
      <c r="CG514" s="58"/>
      <c r="CH514" s="58"/>
      <c r="CI514" s="58"/>
      <c r="CJ514" s="58"/>
      <c r="CK514" s="58"/>
      <c r="CL514" s="58"/>
      <c r="CM514" s="58"/>
      <c r="CN514" s="58"/>
      <c r="CO514" s="58"/>
      <c r="CP514" s="58"/>
      <c r="CQ514" s="58"/>
      <c r="CR514" s="58"/>
      <c r="CS514" s="58"/>
      <c r="CT514" s="58"/>
      <c r="CU514" s="58"/>
      <c r="CV514" s="58"/>
      <c r="CW514" s="58"/>
      <c r="CX514" s="58"/>
      <c r="CY514" s="58"/>
      <c r="CZ514" s="58"/>
      <c r="DA514" s="58"/>
      <c r="DB514" s="58"/>
      <c r="DC514" s="58"/>
      <c r="DD514" s="58"/>
      <c r="DE514" s="58"/>
      <c r="DF514" s="58"/>
      <c r="DG514" s="58"/>
      <c r="DH514" s="58"/>
      <c r="DI514" s="58"/>
      <c r="DJ514" s="58"/>
      <c r="DK514" s="58"/>
      <c r="DL514" s="58"/>
      <c r="DM514" s="58"/>
      <c r="DN514" s="58"/>
      <c r="DO514" s="58"/>
      <c r="DP514" s="58"/>
      <c r="DQ514" s="58"/>
      <c r="DR514" s="58"/>
      <c r="DS514" s="58"/>
      <c r="DT514" s="58"/>
      <c r="DU514" s="58"/>
      <c r="DV514" s="58"/>
      <c r="DW514" s="58"/>
      <c r="DX514" s="58"/>
      <c r="DY514" s="58"/>
      <c r="DZ514" s="58"/>
      <c r="EA514" s="58"/>
      <c r="EB514" s="58"/>
      <c r="EC514" s="58"/>
      <c r="ED514" s="58"/>
      <c r="EE514" s="58"/>
      <c r="EF514" s="58"/>
      <c r="EG514" s="58"/>
      <c r="EH514" s="58"/>
      <c r="EI514" s="58"/>
      <c r="EJ514" s="58"/>
      <c r="EK514" s="58"/>
      <c r="EL514" s="58"/>
      <c r="EM514" s="58"/>
      <c r="EN514" s="58"/>
    </row>
    <row r="515" spans="1:144" outlineLevel="1" x14ac:dyDescent="0.2">
      <c r="A515" s="16">
        <v>324</v>
      </c>
      <c r="B515" s="16">
        <v>0</v>
      </c>
      <c r="C515" s="1">
        <v>8.8281235980221309E-6</v>
      </c>
      <c r="D515" s="1">
        <f t="shared" si="58"/>
        <v>-8.8281235980221309E-6</v>
      </c>
      <c r="E515" s="1">
        <f t="shared" si="59"/>
        <v>1.7656325132260475E-5</v>
      </c>
      <c r="F515" s="1">
        <f t="shared" si="60"/>
        <v>-4.2019430186831987E-3</v>
      </c>
      <c r="G515" s="1">
        <f t="shared" si="61"/>
        <v>-2.9712289602917552E-3</v>
      </c>
      <c r="H515" s="1">
        <v>5.7569906570648525E-5</v>
      </c>
      <c r="I515" s="1">
        <f t="shared" si="62"/>
        <v>5.0826799846784843E-10</v>
      </c>
      <c r="J515" s="1">
        <f t="shared" si="63"/>
        <v>-2.9713144906715768E-3</v>
      </c>
      <c r="AQ515" s="58"/>
      <c r="AR515" s="58"/>
      <c r="AS515" s="58"/>
      <c r="AT515" s="58"/>
      <c r="AU515" s="58"/>
      <c r="AV515" s="58"/>
      <c r="AW515" s="58"/>
      <c r="AX515" s="71"/>
      <c r="AY515" s="58"/>
      <c r="AZ515" s="58"/>
      <c r="BA515" s="58"/>
      <c r="BB515" s="58">
        <f t="shared" si="64"/>
        <v>1</v>
      </c>
      <c r="BC515" s="58">
        <f t="shared" si="65"/>
        <v>8.8281235980221309E-6</v>
      </c>
      <c r="BD515" s="58" t="e">
        <f t="shared" si="66"/>
        <v>#N/A</v>
      </c>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c r="CB515" s="58"/>
      <c r="CC515" s="58"/>
      <c r="CD515" s="58"/>
      <c r="CE515" s="58"/>
      <c r="CF515" s="58"/>
      <c r="CG515" s="58"/>
      <c r="CH515" s="58"/>
      <c r="CI515" s="58"/>
      <c r="CJ515" s="58"/>
      <c r="CK515" s="58"/>
      <c r="CL515" s="58"/>
      <c r="CM515" s="58"/>
      <c r="CN515" s="58"/>
      <c r="CO515" s="58"/>
      <c r="CP515" s="58"/>
      <c r="CQ515" s="58"/>
      <c r="CR515" s="58"/>
      <c r="CS515" s="58"/>
      <c r="CT515" s="58"/>
      <c r="CU515" s="58"/>
      <c r="CV515" s="58"/>
      <c r="CW515" s="58"/>
      <c r="CX515" s="58"/>
      <c r="CY515" s="58"/>
      <c r="CZ515" s="58"/>
      <c r="DA515" s="58"/>
      <c r="DB515" s="58"/>
      <c r="DC515" s="58"/>
      <c r="DD515" s="58"/>
      <c r="DE515" s="58"/>
      <c r="DF515" s="58"/>
      <c r="DG515" s="58"/>
      <c r="DH515" s="58"/>
      <c r="DI515" s="58"/>
      <c r="DJ515" s="58"/>
      <c r="DK515" s="58"/>
      <c r="DL515" s="58"/>
      <c r="DM515" s="58"/>
      <c r="DN515" s="58"/>
      <c r="DO515" s="58"/>
      <c r="DP515" s="58"/>
      <c r="DQ515" s="58"/>
      <c r="DR515" s="58"/>
      <c r="DS515" s="58"/>
      <c r="DT515" s="58"/>
      <c r="DU515" s="58"/>
      <c r="DV515" s="58"/>
      <c r="DW515" s="58"/>
      <c r="DX515" s="58"/>
      <c r="DY515" s="58"/>
      <c r="DZ515" s="58"/>
      <c r="EA515" s="58"/>
      <c r="EB515" s="58"/>
      <c r="EC515" s="58"/>
      <c r="ED515" s="58"/>
      <c r="EE515" s="58"/>
      <c r="EF515" s="58"/>
      <c r="EG515" s="58"/>
      <c r="EH515" s="58"/>
      <c r="EI515" s="58"/>
      <c r="EJ515" s="58"/>
      <c r="EK515" s="58"/>
      <c r="EL515" s="58"/>
      <c r="EM515" s="58"/>
      <c r="EN515" s="58"/>
    </row>
    <row r="516" spans="1:144" outlineLevel="1" x14ac:dyDescent="0.2">
      <c r="A516" s="16">
        <v>325</v>
      </c>
      <c r="B516" s="16">
        <v>0</v>
      </c>
      <c r="C516" s="1">
        <v>2.9916113967215839E-5</v>
      </c>
      <c r="D516" s="1">
        <f t="shared" si="58"/>
        <v>-2.9916113967215839E-5</v>
      </c>
      <c r="E516" s="1">
        <f t="shared" si="59"/>
        <v>5.9833122926280897E-5</v>
      </c>
      <c r="F516" s="1">
        <f t="shared" si="60"/>
        <v>-7.735187323283186E-3</v>
      </c>
      <c r="G516" s="1">
        <f t="shared" si="61"/>
        <v>-5.4696443182226835E-3</v>
      </c>
      <c r="H516" s="1">
        <v>2.637399390078137E-4</v>
      </c>
      <c r="I516" s="1">
        <f t="shared" si="62"/>
        <v>7.8923916593759801E-9</v>
      </c>
      <c r="J516" s="1">
        <f t="shared" si="63"/>
        <v>-5.4703657427566084E-3</v>
      </c>
      <c r="AQ516" s="58"/>
      <c r="AR516" s="58"/>
      <c r="AS516" s="58"/>
      <c r="AT516" s="58"/>
      <c r="AU516" s="58"/>
      <c r="AV516" s="58"/>
      <c r="AW516" s="58"/>
      <c r="AX516" s="71"/>
      <c r="AY516" s="58"/>
      <c r="AZ516" s="58"/>
      <c r="BA516" s="58"/>
      <c r="BB516" s="58">
        <f t="shared" si="64"/>
        <v>1</v>
      </c>
      <c r="BC516" s="58">
        <f t="shared" si="65"/>
        <v>2.9916113967215839E-5</v>
      </c>
      <c r="BD516" s="58" t="e">
        <f t="shared" si="66"/>
        <v>#N/A</v>
      </c>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c r="CB516" s="58"/>
      <c r="CC516" s="58"/>
      <c r="CD516" s="58"/>
      <c r="CE516" s="58"/>
      <c r="CF516" s="58"/>
      <c r="CG516" s="58"/>
      <c r="CH516" s="58"/>
      <c r="CI516" s="58"/>
      <c r="CJ516" s="58"/>
      <c r="CK516" s="58"/>
      <c r="CL516" s="58"/>
      <c r="CM516" s="58"/>
      <c r="CN516" s="58"/>
      <c r="CO516" s="58"/>
      <c r="CP516" s="58"/>
      <c r="CQ516" s="58"/>
      <c r="CR516" s="58"/>
      <c r="CS516" s="58"/>
      <c r="CT516" s="58"/>
      <c r="CU516" s="58"/>
      <c r="CV516" s="58"/>
      <c r="CW516" s="58"/>
      <c r="CX516" s="58"/>
      <c r="CY516" s="58"/>
      <c r="CZ516" s="58"/>
      <c r="DA516" s="58"/>
      <c r="DB516" s="58"/>
      <c r="DC516" s="58"/>
      <c r="DD516" s="58"/>
      <c r="DE516" s="58"/>
      <c r="DF516" s="58"/>
      <c r="DG516" s="58"/>
      <c r="DH516" s="58"/>
      <c r="DI516" s="58"/>
      <c r="DJ516" s="58"/>
      <c r="DK516" s="58"/>
      <c r="DL516" s="58"/>
      <c r="DM516" s="58"/>
      <c r="DN516" s="58"/>
      <c r="DO516" s="58"/>
      <c r="DP516" s="58"/>
      <c r="DQ516" s="58"/>
      <c r="DR516" s="58"/>
      <c r="DS516" s="58"/>
      <c r="DT516" s="58"/>
      <c r="DU516" s="58"/>
      <c r="DV516" s="58"/>
      <c r="DW516" s="58"/>
      <c r="DX516" s="58"/>
      <c r="DY516" s="58"/>
      <c r="DZ516" s="58"/>
      <c r="EA516" s="58"/>
      <c r="EB516" s="58"/>
      <c r="EC516" s="58"/>
      <c r="ED516" s="58"/>
      <c r="EE516" s="58"/>
      <c r="EF516" s="58"/>
      <c r="EG516" s="58"/>
      <c r="EH516" s="58"/>
      <c r="EI516" s="58"/>
      <c r="EJ516" s="58"/>
      <c r="EK516" s="58"/>
      <c r="EL516" s="58"/>
      <c r="EM516" s="58"/>
      <c r="EN516" s="58"/>
    </row>
    <row r="517" spans="1:144" outlineLevel="1" x14ac:dyDescent="0.2">
      <c r="A517" s="16">
        <v>326</v>
      </c>
      <c r="B517" s="16">
        <v>1</v>
      </c>
      <c r="C517" s="1">
        <v>0.99993719406163861</v>
      </c>
      <c r="D517" s="1">
        <f t="shared" si="58"/>
        <v>6.2805938361387703E-5</v>
      </c>
      <c r="E517" s="1">
        <f t="shared" si="59"/>
        <v>1.2561582147367588E-4</v>
      </c>
      <c r="F517" s="1">
        <f t="shared" si="60"/>
        <v>1.1207846424433014E-2</v>
      </c>
      <c r="G517" s="1">
        <f t="shared" si="61"/>
        <v>7.9252686512849609E-3</v>
      </c>
      <c r="H517" s="1">
        <v>3.7863101386748695E-4</v>
      </c>
      <c r="I517" s="1">
        <f t="shared" si="62"/>
        <v>2.379077768131065E-8</v>
      </c>
      <c r="J517" s="1">
        <f t="shared" si="63"/>
        <v>7.926769453738481E-3</v>
      </c>
      <c r="AQ517" s="58"/>
      <c r="AR517" s="58"/>
      <c r="AS517" s="58"/>
      <c r="AT517" s="58"/>
      <c r="AU517" s="58"/>
      <c r="AV517" s="58"/>
      <c r="AW517" s="58"/>
      <c r="AX517" s="71"/>
      <c r="AY517" s="58"/>
      <c r="AZ517" s="58"/>
      <c r="BA517" s="58"/>
      <c r="BB517" s="58">
        <f t="shared" si="64"/>
        <v>0</v>
      </c>
      <c r="BC517" s="58" t="e">
        <f t="shared" si="65"/>
        <v>#N/A</v>
      </c>
      <c r="BD517" s="58">
        <f t="shared" si="66"/>
        <v>0.99993719406163861</v>
      </c>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c r="CB517" s="58"/>
      <c r="CC517" s="58"/>
      <c r="CD517" s="58"/>
      <c r="CE517" s="58"/>
      <c r="CF517" s="58"/>
      <c r="CG517" s="58"/>
      <c r="CH517" s="58"/>
      <c r="CI517" s="58"/>
      <c r="CJ517" s="58"/>
      <c r="CK517" s="58"/>
      <c r="CL517" s="58"/>
      <c r="CM517" s="58"/>
      <c r="CN517" s="58"/>
      <c r="CO517" s="58"/>
      <c r="CP517" s="58"/>
      <c r="CQ517" s="58"/>
      <c r="CR517" s="58"/>
      <c r="CS517" s="58"/>
      <c r="CT517" s="58"/>
      <c r="CU517" s="58"/>
      <c r="CV517" s="58"/>
      <c r="CW517" s="58"/>
      <c r="CX517" s="58"/>
      <c r="CY517" s="58"/>
      <c r="CZ517" s="58"/>
      <c r="DA517" s="58"/>
      <c r="DB517" s="58"/>
      <c r="DC517" s="58"/>
      <c r="DD517" s="58"/>
      <c r="DE517" s="58"/>
      <c r="DF517" s="58"/>
      <c r="DG517" s="58"/>
      <c r="DH517" s="58"/>
      <c r="DI517" s="58"/>
      <c r="DJ517" s="58"/>
      <c r="DK517" s="58"/>
      <c r="DL517" s="58"/>
      <c r="DM517" s="58"/>
      <c r="DN517" s="58"/>
      <c r="DO517" s="58"/>
      <c r="DP517" s="58"/>
      <c r="DQ517" s="58"/>
      <c r="DR517" s="58"/>
      <c r="DS517" s="58"/>
      <c r="DT517" s="58"/>
      <c r="DU517" s="58"/>
      <c r="DV517" s="58"/>
      <c r="DW517" s="58"/>
      <c r="DX517" s="58"/>
      <c r="DY517" s="58"/>
      <c r="DZ517" s="58"/>
      <c r="EA517" s="58"/>
      <c r="EB517" s="58"/>
      <c r="EC517" s="58"/>
      <c r="ED517" s="58"/>
      <c r="EE517" s="58"/>
      <c r="EF517" s="58"/>
      <c r="EG517" s="58"/>
      <c r="EH517" s="58"/>
      <c r="EI517" s="58"/>
      <c r="EJ517" s="58"/>
      <c r="EK517" s="58"/>
      <c r="EL517" s="58"/>
      <c r="EM517" s="58"/>
      <c r="EN517" s="58"/>
    </row>
    <row r="518" spans="1:144" outlineLevel="1" x14ac:dyDescent="0.2">
      <c r="A518" s="16">
        <v>327</v>
      </c>
      <c r="B518" s="16">
        <v>0</v>
      </c>
      <c r="C518" s="1">
        <v>8.0198110072099181E-6</v>
      </c>
      <c r="D518" s="1">
        <f t="shared" si="58"/>
        <v>-8.0198110072099181E-6</v>
      </c>
      <c r="E518" s="1">
        <f t="shared" si="59"/>
        <v>1.603968633228656E-5</v>
      </c>
      <c r="F518" s="1">
        <f t="shared" si="60"/>
        <v>-4.0049577191634067E-3</v>
      </c>
      <c r="G518" s="1">
        <f t="shared" si="61"/>
        <v>-2.8319384394958741E-3</v>
      </c>
      <c r="H518" s="1">
        <v>4.7158137138033647E-5</v>
      </c>
      <c r="I518" s="1">
        <f t="shared" si="62"/>
        <v>3.7822021657157196E-10</v>
      </c>
      <c r="J518" s="1">
        <f t="shared" si="63"/>
        <v>-2.8320052163283349E-3</v>
      </c>
      <c r="AQ518" s="58"/>
      <c r="AR518" s="58"/>
      <c r="AS518" s="58"/>
      <c r="AT518" s="58"/>
      <c r="AU518" s="58"/>
      <c r="AV518" s="58"/>
      <c r="AW518" s="58"/>
      <c r="AX518" s="71"/>
      <c r="AY518" s="58"/>
      <c r="AZ518" s="58"/>
      <c r="BA518" s="58"/>
      <c r="BB518" s="58">
        <f t="shared" si="64"/>
        <v>1</v>
      </c>
      <c r="BC518" s="58">
        <f t="shared" si="65"/>
        <v>8.0198110072099181E-6</v>
      </c>
      <c r="BD518" s="58" t="e">
        <f t="shared" si="66"/>
        <v>#N/A</v>
      </c>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c r="CB518" s="58"/>
      <c r="CC518" s="58"/>
      <c r="CD518" s="58"/>
      <c r="CE518" s="58"/>
      <c r="CF518" s="58"/>
      <c r="CG518" s="58"/>
      <c r="CH518" s="58"/>
      <c r="CI518" s="58"/>
      <c r="CJ518" s="58"/>
      <c r="CK518" s="58"/>
      <c r="CL518" s="58"/>
      <c r="CM518" s="58"/>
      <c r="CN518" s="58"/>
      <c r="CO518" s="58"/>
      <c r="CP518" s="58"/>
      <c r="CQ518" s="58"/>
      <c r="CR518" s="58"/>
      <c r="CS518" s="58"/>
      <c r="CT518" s="58"/>
      <c r="CU518" s="58"/>
      <c r="CV518" s="58"/>
      <c r="CW518" s="58"/>
      <c r="CX518" s="58"/>
      <c r="CY518" s="58"/>
      <c r="CZ518" s="58"/>
      <c r="DA518" s="58"/>
      <c r="DB518" s="58"/>
      <c r="DC518" s="58"/>
      <c r="DD518" s="58"/>
      <c r="DE518" s="58"/>
      <c r="DF518" s="58"/>
      <c r="DG518" s="58"/>
      <c r="DH518" s="58"/>
      <c r="DI518" s="58"/>
      <c r="DJ518" s="58"/>
      <c r="DK518" s="58"/>
      <c r="DL518" s="58"/>
      <c r="DM518" s="58"/>
      <c r="DN518" s="58"/>
      <c r="DO518" s="58"/>
      <c r="DP518" s="58"/>
      <c r="DQ518" s="58"/>
      <c r="DR518" s="58"/>
      <c r="DS518" s="58"/>
      <c r="DT518" s="58"/>
      <c r="DU518" s="58"/>
      <c r="DV518" s="58"/>
      <c r="DW518" s="58"/>
      <c r="DX518" s="58"/>
      <c r="DY518" s="58"/>
      <c r="DZ518" s="58"/>
      <c r="EA518" s="58"/>
      <c r="EB518" s="58"/>
      <c r="EC518" s="58"/>
      <c r="ED518" s="58"/>
      <c r="EE518" s="58"/>
      <c r="EF518" s="58"/>
      <c r="EG518" s="58"/>
      <c r="EH518" s="58"/>
      <c r="EI518" s="58"/>
      <c r="EJ518" s="58"/>
      <c r="EK518" s="58"/>
      <c r="EL518" s="58"/>
      <c r="EM518" s="58"/>
      <c r="EN518" s="58"/>
    </row>
    <row r="519" spans="1:144" outlineLevel="1" x14ac:dyDescent="0.2">
      <c r="A519" s="16">
        <v>328</v>
      </c>
      <c r="B519" s="16">
        <v>1</v>
      </c>
      <c r="C519" s="1">
        <v>0.89298451051628547</v>
      </c>
      <c r="D519" s="1">
        <f t="shared" si="58"/>
        <v>0.10701548948371453</v>
      </c>
      <c r="E519" s="1">
        <f t="shared" si="59"/>
        <v>0.22637208740512152</v>
      </c>
      <c r="F519" s="1">
        <f t="shared" si="60"/>
        <v>0.47578575788386257</v>
      </c>
      <c r="G519" s="1">
        <f t="shared" si="61"/>
        <v>0.34617950949845971</v>
      </c>
      <c r="H519" s="1">
        <v>0.10799602416473636</v>
      </c>
      <c r="I519" s="1">
        <f t="shared" si="62"/>
        <v>1.4509207568060541E-2</v>
      </c>
      <c r="J519" s="1">
        <f t="shared" si="63"/>
        <v>0.36653712003650424</v>
      </c>
      <c r="AQ519" s="58"/>
      <c r="AR519" s="58"/>
      <c r="AS519" s="58"/>
      <c r="AT519" s="58"/>
      <c r="AU519" s="58"/>
      <c r="AV519" s="58"/>
      <c r="AW519" s="58"/>
      <c r="AX519" s="71"/>
      <c r="AY519" s="58"/>
      <c r="AZ519" s="58"/>
      <c r="BA519" s="58"/>
      <c r="BB519" s="58">
        <f t="shared" si="64"/>
        <v>0</v>
      </c>
      <c r="BC519" s="58" t="e">
        <f t="shared" si="65"/>
        <v>#N/A</v>
      </c>
      <c r="BD519" s="58">
        <f t="shared" si="66"/>
        <v>0.89298451051628547</v>
      </c>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c r="CB519" s="58"/>
      <c r="CC519" s="58"/>
      <c r="CD519" s="58"/>
      <c r="CE519" s="58"/>
      <c r="CF519" s="58"/>
      <c r="CG519" s="58"/>
      <c r="CH519" s="58"/>
      <c r="CI519" s="58"/>
      <c r="CJ519" s="58"/>
      <c r="CK519" s="58"/>
      <c r="CL519" s="58"/>
      <c r="CM519" s="58"/>
      <c r="CN519" s="58"/>
      <c r="CO519" s="58"/>
      <c r="CP519" s="58"/>
      <c r="CQ519" s="58"/>
      <c r="CR519" s="58"/>
      <c r="CS519" s="58"/>
      <c r="CT519" s="58"/>
      <c r="CU519" s="58"/>
      <c r="CV519" s="58"/>
      <c r="CW519" s="58"/>
      <c r="CX519" s="58"/>
      <c r="CY519" s="58"/>
      <c r="CZ519" s="58"/>
      <c r="DA519" s="58"/>
      <c r="DB519" s="58"/>
      <c r="DC519" s="58"/>
      <c r="DD519" s="58"/>
      <c r="DE519" s="58"/>
      <c r="DF519" s="58"/>
      <c r="DG519" s="58"/>
      <c r="DH519" s="58"/>
      <c r="DI519" s="58"/>
      <c r="DJ519" s="58"/>
      <c r="DK519" s="58"/>
      <c r="DL519" s="58"/>
      <c r="DM519" s="58"/>
      <c r="DN519" s="58"/>
      <c r="DO519" s="58"/>
      <c r="DP519" s="58"/>
      <c r="DQ519" s="58"/>
      <c r="DR519" s="58"/>
      <c r="DS519" s="58"/>
      <c r="DT519" s="58"/>
      <c r="DU519" s="58"/>
      <c r="DV519" s="58"/>
      <c r="DW519" s="58"/>
      <c r="DX519" s="58"/>
      <c r="DY519" s="58"/>
      <c r="DZ519" s="58"/>
      <c r="EA519" s="58"/>
      <c r="EB519" s="58"/>
      <c r="EC519" s="58"/>
      <c r="ED519" s="58"/>
      <c r="EE519" s="58"/>
      <c r="EF519" s="58"/>
      <c r="EG519" s="58"/>
      <c r="EH519" s="58"/>
      <c r="EI519" s="58"/>
      <c r="EJ519" s="58"/>
      <c r="EK519" s="58"/>
      <c r="EL519" s="58"/>
      <c r="EM519" s="58"/>
      <c r="EN519" s="58"/>
    </row>
    <row r="520" spans="1:144" outlineLevel="1" x14ac:dyDescent="0.2">
      <c r="A520" s="16">
        <v>329</v>
      </c>
      <c r="B520" s="16">
        <v>0</v>
      </c>
      <c r="C520" s="1">
        <v>4.0355888401006283E-2</v>
      </c>
      <c r="D520" s="1">
        <f t="shared" si="58"/>
        <v>-4.0355888401006283E-2</v>
      </c>
      <c r="E520" s="1">
        <f t="shared" si="59"/>
        <v>8.2385560674404529E-2</v>
      </c>
      <c r="F520" s="1">
        <f t="shared" si="60"/>
        <v>-0.28702884989910776</v>
      </c>
      <c r="G520" s="1">
        <f t="shared" si="61"/>
        <v>-0.20506821671525846</v>
      </c>
      <c r="H520" s="1">
        <v>7.8772725748927089E-2</v>
      </c>
      <c r="I520" s="1">
        <f t="shared" si="62"/>
        <v>3.595885012923912E-3</v>
      </c>
      <c r="J520" s="1">
        <f t="shared" si="63"/>
        <v>-0.21365593490399495</v>
      </c>
      <c r="AQ520" s="58"/>
      <c r="AR520" s="58"/>
      <c r="AS520" s="58"/>
      <c r="AT520" s="58"/>
      <c r="AU520" s="58"/>
      <c r="AV520" s="58"/>
      <c r="AW520" s="58"/>
      <c r="AX520" s="71"/>
      <c r="AY520" s="58"/>
      <c r="AZ520" s="58"/>
      <c r="BA520" s="58"/>
      <c r="BB520" s="58">
        <f t="shared" si="64"/>
        <v>1</v>
      </c>
      <c r="BC520" s="58">
        <f t="shared" si="65"/>
        <v>4.0355888401006283E-2</v>
      </c>
      <c r="BD520" s="58" t="e">
        <f t="shared" si="66"/>
        <v>#N/A</v>
      </c>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c r="CB520" s="58"/>
      <c r="CC520" s="58"/>
      <c r="CD520" s="58"/>
      <c r="CE520" s="58"/>
      <c r="CF520" s="58"/>
      <c r="CG520" s="58"/>
      <c r="CH520" s="58"/>
      <c r="CI520" s="58"/>
      <c r="CJ520" s="58"/>
      <c r="CK520" s="58"/>
      <c r="CL520" s="58"/>
      <c r="CM520" s="58"/>
      <c r="CN520" s="58"/>
      <c r="CO520" s="58"/>
      <c r="CP520" s="58"/>
      <c r="CQ520" s="58"/>
      <c r="CR520" s="58"/>
      <c r="CS520" s="58"/>
      <c r="CT520" s="58"/>
      <c r="CU520" s="58"/>
      <c r="CV520" s="58"/>
      <c r="CW520" s="58"/>
      <c r="CX520" s="58"/>
      <c r="CY520" s="58"/>
      <c r="CZ520" s="58"/>
      <c r="DA520" s="58"/>
      <c r="DB520" s="58"/>
      <c r="DC520" s="58"/>
      <c r="DD520" s="58"/>
      <c r="DE520" s="58"/>
      <c r="DF520" s="58"/>
      <c r="DG520" s="58"/>
      <c r="DH520" s="58"/>
      <c r="DI520" s="58"/>
      <c r="DJ520" s="58"/>
      <c r="DK520" s="58"/>
      <c r="DL520" s="58"/>
      <c r="DM520" s="58"/>
      <c r="DN520" s="58"/>
      <c r="DO520" s="58"/>
      <c r="DP520" s="58"/>
      <c r="DQ520" s="58"/>
      <c r="DR520" s="58"/>
      <c r="DS520" s="58"/>
      <c r="DT520" s="58"/>
      <c r="DU520" s="58"/>
      <c r="DV520" s="58"/>
      <c r="DW520" s="58"/>
      <c r="DX520" s="58"/>
      <c r="DY520" s="58"/>
      <c r="DZ520" s="58"/>
      <c r="EA520" s="58"/>
      <c r="EB520" s="58"/>
      <c r="EC520" s="58"/>
      <c r="ED520" s="58"/>
      <c r="EE520" s="58"/>
      <c r="EF520" s="58"/>
      <c r="EG520" s="58"/>
      <c r="EH520" s="58"/>
      <c r="EI520" s="58"/>
      <c r="EJ520" s="58"/>
      <c r="EK520" s="58"/>
      <c r="EL520" s="58"/>
      <c r="EM520" s="58"/>
      <c r="EN520" s="58"/>
    </row>
    <row r="521" spans="1:144" outlineLevel="1" x14ac:dyDescent="0.2">
      <c r="A521" s="16">
        <v>330</v>
      </c>
      <c r="B521" s="16">
        <v>0</v>
      </c>
      <c r="C521" s="1">
        <v>1.3912168578914458E-3</v>
      </c>
      <c r="D521" s="1">
        <f t="shared" si="58"/>
        <v>-1.3912168578914458E-3</v>
      </c>
      <c r="E521" s="1">
        <f t="shared" si="59"/>
        <v>2.7843709971228717E-3</v>
      </c>
      <c r="F521" s="1">
        <f t="shared" si="60"/>
        <v>-5.2767139368387894E-2</v>
      </c>
      <c r="G521" s="1">
        <f t="shared" si="61"/>
        <v>-3.7324992145570446E-2</v>
      </c>
      <c r="H521" s="1">
        <v>3.7114235006292353E-3</v>
      </c>
      <c r="I521" s="1">
        <f t="shared" si="62"/>
        <v>5.1898500820877501E-6</v>
      </c>
      <c r="J521" s="1">
        <f t="shared" si="63"/>
        <v>-3.7394449972542494E-2</v>
      </c>
      <c r="AQ521" s="58"/>
      <c r="AR521" s="58"/>
      <c r="AS521" s="58"/>
      <c r="AT521" s="58"/>
      <c r="AU521" s="58"/>
      <c r="AV521" s="58"/>
      <c r="AW521" s="58"/>
      <c r="AX521" s="71"/>
      <c r="AY521" s="58"/>
      <c r="AZ521" s="58"/>
      <c r="BA521" s="58"/>
      <c r="BB521" s="58">
        <f t="shared" si="64"/>
        <v>1</v>
      </c>
      <c r="BC521" s="58">
        <f t="shared" si="65"/>
        <v>1.3912168578914458E-3</v>
      </c>
      <c r="BD521" s="58" t="e">
        <f t="shared" si="66"/>
        <v>#N/A</v>
      </c>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c r="CB521" s="58"/>
      <c r="CC521" s="58"/>
      <c r="CD521" s="58"/>
      <c r="CE521" s="58"/>
      <c r="CF521" s="58"/>
      <c r="CG521" s="58"/>
      <c r="CH521" s="58"/>
      <c r="CI521" s="58"/>
      <c r="CJ521" s="58"/>
      <c r="CK521" s="58"/>
      <c r="CL521" s="58"/>
      <c r="CM521" s="58"/>
      <c r="CN521" s="58"/>
      <c r="CO521" s="58"/>
      <c r="CP521" s="58"/>
      <c r="CQ521" s="58"/>
      <c r="CR521" s="58"/>
      <c r="CS521" s="58"/>
      <c r="CT521" s="58"/>
      <c r="CU521" s="58"/>
      <c r="CV521" s="58"/>
      <c r="CW521" s="58"/>
      <c r="CX521" s="58"/>
      <c r="CY521" s="58"/>
      <c r="CZ521" s="58"/>
      <c r="DA521" s="58"/>
      <c r="DB521" s="58"/>
      <c r="DC521" s="58"/>
      <c r="DD521" s="58"/>
      <c r="DE521" s="58"/>
      <c r="DF521" s="58"/>
      <c r="DG521" s="58"/>
      <c r="DH521" s="58"/>
      <c r="DI521" s="58"/>
      <c r="DJ521" s="58"/>
      <c r="DK521" s="58"/>
      <c r="DL521" s="58"/>
      <c r="DM521" s="58"/>
      <c r="DN521" s="58"/>
      <c r="DO521" s="58"/>
      <c r="DP521" s="58"/>
      <c r="DQ521" s="58"/>
      <c r="DR521" s="58"/>
      <c r="DS521" s="58"/>
      <c r="DT521" s="58"/>
      <c r="DU521" s="58"/>
      <c r="DV521" s="58"/>
      <c r="DW521" s="58"/>
      <c r="DX521" s="58"/>
      <c r="DY521" s="58"/>
      <c r="DZ521" s="58"/>
      <c r="EA521" s="58"/>
      <c r="EB521" s="58"/>
      <c r="EC521" s="58"/>
      <c r="ED521" s="58"/>
      <c r="EE521" s="58"/>
      <c r="EF521" s="58"/>
      <c r="EG521" s="58"/>
      <c r="EH521" s="58"/>
      <c r="EI521" s="58"/>
      <c r="EJ521" s="58"/>
      <c r="EK521" s="58"/>
      <c r="EL521" s="58"/>
      <c r="EM521" s="58"/>
      <c r="EN521" s="58"/>
    </row>
    <row r="522" spans="1:144" outlineLevel="1" x14ac:dyDescent="0.2">
      <c r="A522" s="16">
        <v>331</v>
      </c>
      <c r="B522" s="16">
        <v>0</v>
      </c>
      <c r="C522" s="1">
        <v>1.4003171821243123E-7</v>
      </c>
      <c r="D522" s="1">
        <f t="shared" si="58"/>
        <v>-1.4003171821243123E-7</v>
      </c>
      <c r="E522" s="1">
        <f t="shared" si="59"/>
        <v>2.8006345591289994E-7</v>
      </c>
      <c r="F522" s="1">
        <f t="shared" si="60"/>
        <v>-5.2921021901783036E-4</v>
      </c>
      <c r="G522" s="1">
        <f t="shared" si="61"/>
        <v>-3.7420814772171399E-4</v>
      </c>
      <c r="H522" s="1">
        <v>1.9966685377538652E-6</v>
      </c>
      <c r="I522" s="1">
        <f t="shared" si="62"/>
        <v>2.795975234583982E-13</v>
      </c>
      <c r="J522" s="1">
        <f t="shared" si="63"/>
        <v>-3.7420852130709098E-4</v>
      </c>
      <c r="AQ522" s="58"/>
      <c r="AR522" s="58"/>
      <c r="AS522" s="58"/>
      <c r="AT522" s="58"/>
      <c r="AU522" s="58"/>
      <c r="AV522" s="58"/>
      <c r="AW522" s="58"/>
      <c r="AX522" s="71"/>
      <c r="AY522" s="58"/>
      <c r="AZ522" s="58"/>
      <c r="BA522" s="58"/>
      <c r="BB522" s="58">
        <f t="shared" si="64"/>
        <v>1</v>
      </c>
      <c r="BC522" s="58">
        <f t="shared" si="65"/>
        <v>1.4003171821243123E-7</v>
      </c>
      <c r="BD522" s="58" t="e">
        <f t="shared" si="66"/>
        <v>#N/A</v>
      </c>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c r="CB522" s="58"/>
      <c r="CC522" s="58"/>
      <c r="CD522" s="58"/>
      <c r="CE522" s="58"/>
      <c r="CF522" s="58"/>
      <c r="CG522" s="58"/>
      <c r="CH522" s="58"/>
      <c r="CI522" s="58"/>
      <c r="CJ522" s="58"/>
      <c r="CK522" s="58"/>
      <c r="CL522" s="58"/>
      <c r="CM522" s="58"/>
      <c r="CN522" s="58"/>
      <c r="CO522" s="58"/>
      <c r="CP522" s="58"/>
      <c r="CQ522" s="58"/>
      <c r="CR522" s="58"/>
      <c r="CS522" s="58"/>
      <c r="CT522" s="58"/>
      <c r="CU522" s="58"/>
      <c r="CV522" s="58"/>
      <c r="CW522" s="58"/>
      <c r="CX522" s="58"/>
      <c r="CY522" s="58"/>
      <c r="CZ522" s="58"/>
      <c r="DA522" s="58"/>
      <c r="DB522" s="58"/>
      <c r="DC522" s="58"/>
      <c r="DD522" s="58"/>
      <c r="DE522" s="58"/>
      <c r="DF522" s="58"/>
      <c r="DG522" s="58"/>
      <c r="DH522" s="58"/>
      <c r="DI522" s="58"/>
      <c r="DJ522" s="58"/>
      <c r="DK522" s="58"/>
      <c r="DL522" s="58"/>
      <c r="DM522" s="58"/>
      <c r="DN522" s="58"/>
      <c r="DO522" s="58"/>
      <c r="DP522" s="58"/>
      <c r="DQ522" s="58"/>
      <c r="DR522" s="58"/>
      <c r="DS522" s="58"/>
      <c r="DT522" s="58"/>
      <c r="DU522" s="58"/>
      <c r="DV522" s="58"/>
      <c r="DW522" s="58"/>
      <c r="DX522" s="58"/>
      <c r="DY522" s="58"/>
      <c r="DZ522" s="58"/>
      <c r="EA522" s="58"/>
      <c r="EB522" s="58"/>
      <c r="EC522" s="58"/>
      <c r="ED522" s="58"/>
      <c r="EE522" s="58"/>
      <c r="EF522" s="58"/>
      <c r="EG522" s="58"/>
      <c r="EH522" s="58"/>
      <c r="EI522" s="58"/>
      <c r="EJ522" s="58"/>
      <c r="EK522" s="58"/>
      <c r="EL522" s="58"/>
      <c r="EM522" s="58"/>
      <c r="EN522" s="58"/>
    </row>
    <row r="523" spans="1:144" outlineLevel="1" x14ac:dyDescent="0.2">
      <c r="A523" s="16">
        <v>332</v>
      </c>
      <c r="B523" s="16">
        <v>0</v>
      </c>
      <c r="C523" s="1">
        <v>4.4871474973943505E-4</v>
      </c>
      <c r="D523" s="1">
        <f t="shared" si="58"/>
        <v>-4.4871474973943505E-4</v>
      </c>
      <c r="E523" s="1">
        <f t="shared" si="59"/>
        <v>8.9763090465648748E-4</v>
      </c>
      <c r="F523" s="1">
        <f t="shared" si="60"/>
        <v>-2.9960489059033858E-2</v>
      </c>
      <c r="G523" s="1">
        <f t="shared" si="61"/>
        <v>-2.1187642272161033E-2</v>
      </c>
      <c r="H523" s="1">
        <v>1.4364117180297785E-3</v>
      </c>
      <c r="I523" s="1">
        <f t="shared" si="62"/>
        <v>6.4575604016653093E-7</v>
      </c>
      <c r="J523" s="1">
        <f t="shared" si="63"/>
        <v>-2.1202875774131009E-2</v>
      </c>
      <c r="AQ523" s="58"/>
      <c r="AR523" s="58"/>
      <c r="AS523" s="58"/>
      <c r="AT523" s="58"/>
      <c r="AU523" s="58"/>
      <c r="AV523" s="58"/>
      <c r="AW523" s="58"/>
      <c r="AX523" s="71"/>
      <c r="AY523" s="58"/>
      <c r="AZ523" s="58"/>
      <c r="BA523" s="58"/>
      <c r="BB523" s="58">
        <f t="shared" si="64"/>
        <v>1</v>
      </c>
      <c r="BC523" s="58">
        <f t="shared" si="65"/>
        <v>4.4871474973943505E-4</v>
      </c>
      <c r="BD523" s="58" t="e">
        <f t="shared" si="66"/>
        <v>#N/A</v>
      </c>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c r="CB523" s="58"/>
      <c r="CC523" s="58"/>
      <c r="CD523" s="58"/>
      <c r="CE523" s="58"/>
      <c r="CF523" s="58"/>
      <c r="CG523" s="58"/>
      <c r="CH523" s="58"/>
      <c r="CI523" s="58"/>
      <c r="CJ523" s="58"/>
      <c r="CK523" s="58"/>
      <c r="CL523" s="58"/>
      <c r="CM523" s="58"/>
      <c r="CN523" s="58"/>
      <c r="CO523" s="58"/>
      <c r="CP523" s="58"/>
      <c r="CQ523" s="58"/>
      <c r="CR523" s="58"/>
      <c r="CS523" s="58"/>
      <c r="CT523" s="58"/>
      <c r="CU523" s="58"/>
      <c r="CV523" s="58"/>
      <c r="CW523" s="58"/>
      <c r="CX523" s="58"/>
      <c r="CY523" s="58"/>
      <c r="CZ523" s="58"/>
      <c r="DA523" s="58"/>
      <c r="DB523" s="58"/>
      <c r="DC523" s="58"/>
      <c r="DD523" s="58"/>
      <c r="DE523" s="58"/>
      <c r="DF523" s="58"/>
      <c r="DG523" s="58"/>
      <c r="DH523" s="58"/>
      <c r="DI523" s="58"/>
      <c r="DJ523" s="58"/>
      <c r="DK523" s="58"/>
      <c r="DL523" s="58"/>
      <c r="DM523" s="58"/>
      <c r="DN523" s="58"/>
      <c r="DO523" s="58"/>
      <c r="DP523" s="58"/>
      <c r="DQ523" s="58"/>
      <c r="DR523" s="58"/>
      <c r="DS523" s="58"/>
      <c r="DT523" s="58"/>
      <c r="DU523" s="58"/>
      <c r="DV523" s="58"/>
      <c r="DW523" s="58"/>
      <c r="DX523" s="58"/>
      <c r="DY523" s="58"/>
      <c r="DZ523" s="58"/>
      <c r="EA523" s="58"/>
      <c r="EB523" s="58"/>
      <c r="EC523" s="58"/>
      <c r="ED523" s="58"/>
      <c r="EE523" s="58"/>
      <c r="EF523" s="58"/>
      <c r="EG523" s="58"/>
      <c r="EH523" s="58"/>
      <c r="EI523" s="58"/>
      <c r="EJ523" s="58"/>
      <c r="EK523" s="58"/>
      <c r="EL523" s="58"/>
      <c r="EM523" s="58"/>
      <c r="EN523" s="58"/>
    </row>
    <row r="524" spans="1:144" outlineLevel="1" x14ac:dyDescent="0.2">
      <c r="A524" s="16">
        <v>333</v>
      </c>
      <c r="B524" s="16">
        <v>0</v>
      </c>
      <c r="C524" s="1">
        <v>7.2749381822446494E-5</v>
      </c>
      <c r="D524" s="1">
        <f t="shared" si="58"/>
        <v>-7.2749381822446494E-5</v>
      </c>
      <c r="E524" s="1">
        <f t="shared" si="59"/>
        <v>1.4550405637434353E-4</v>
      </c>
      <c r="F524" s="1">
        <f t="shared" si="60"/>
        <v>-1.2062506222769111E-2</v>
      </c>
      <c r="G524" s="1">
        <f t="shared" si="61"/>
        <v>-8.5296350848119012E-3</v>
      </c>
      <c r="H524" s="1">
        <v>3.5633952691345471E-4</v>
      </c>
      <c r="I524" s="1">
        <f t="shared" si="62"/>
        <v>2.59346078821362E-8</v>
      </c>
      <c r="J524" s="1">
        <f t="shared" si="63"/>
        <v>-8.5311552141510288E-3</v>
      </c>
      <c r="AQ524" s="58"/>
      <c r="AR524" s="58"/>
      <c r="AS524" s="58"/>
      <c r="AT524" s="58"/>
      <c r="AU524" s="58"/>
      <c r="AV524" s="58"/>
      <c r="AW524" s="58"/>
      <c r="AX524" s="71"/>
      <c r="AY524" s="58"/>
      <c r="AZ524" s="58"/>
      <c r="BA524" s="58"/>
      <c r="BB524" s="58">
        <f t="shared" si="64"/>
        <v>1</v>
      </c>
      <c r="BC524" s="58">
        <f t="shared" si="65"/>
        <v>7.2749381822446494E-5</v>
      </c>
      <c r="BD524" s="58" t="e">
        <f t="shared" si="66"/>
        <v>#N/A</v>
      </c>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c r="CB524" s="58"/>
      <c r="CC524" s="58"/>
      <c r="CD524" s="58"/>
      <c r="CE524" s="58"/>
      <c r="CF524" s="58"/>
      <c r="CG524" s="58"/>
      <c r="CH524" s="58"/>
      <c r="CI524" s="58"/>
      <c r="CJ524" s="58"/>
      <c r="CK524" s="58"/>
      <c r="CL524" s="58"/>
      <c r="CM524" s="58"/>
      <c r="CN524" s="58"/>
      <c r="CO524" s="58"/>
      <c r="CP524" s="58"/>
      <c r="CQ524" s="58"/>
      <c r="CR524" s="58"/>
      <c r="CS524" s="58"/>
      <c r="CT524" s="58"/>
      <c r="CU524" s="58"/>
      <c r="CV524" s="58"/>
      <c r="CW524" s="58"/>
      <c r="CX524" s="58"/>
      <c r="CY524" s="58"/>
      <c r="CZ524" s="58"/>
      <c r="DA524" s="58"/>
      <c r="DB524" s="58"/>
      <c r="DC524" s="58"/>
      <c r="DD524" s="58"/>
      <c r="DE524" s="58"/>
      <c r="DF524" s="58"/>
      <c r="DG524" s="58"/>
      <c r="DH524" s="58"/>
      <c r="DI524" s="58"/>
      <c r="DJ524" s="58"/>
      <c r="DK524" s="58"/>
      <c r="DL524" s="58"/>
      <c r="DM524" s="58"/>
      <c r="DN524" s="58"/>
      <c r="DO524" s="58"/>
      <c r="DP524" s="58"/>
      <c r="DQ524" s="58"/>
      <c r="DR524" s="58"/>
      <c r="DS524" s="58"/>
      <c r="DT524" s="58"/>
      <c r="DU524" s="58"/>
      <c r="DV524" s="58"/>
      <c r="DW524" s="58"/>
      <c r="DX524" s="58"/>
      <c r="DY524" s="58"/>
      <c r="DZ524" s="58"/>
      <c r="EA524" s="58"/>
      <c r="EB524" s="58"/>
      <c r="EC524" s="58"/>
      <c r="ED524" s="58"/>
      <c r="EE524" s="58"/>
      <c r="EF524" s="58"/>
      <c r="EG524" s="58"/>
      <c r="EH524" s="58"/>
      <c r="EI524" s="58"/>
      <c r="EJ524" s="58"/>
      <c r="EK524" s="58"/>
      <c r="EL524" s="58"/>
      <c r="EM524" s="58"/>
      <c r="EN524" s="58"/>
    </row>
    <row r="525" spans="1:144" outlineLevel="1" x14ac:dyDescent="0.2">
      <c r="A525" s="16">
        <v>334</v>
      </c>
      <c r="B525" s="16">
        <v>0</v>
      </c>
      <c r="C525" s="1">
        <v>3.5727020495197432E-7</v>
      </c>
      <c r="D525" s="1">
        <f t="shared" si="58"/>
        <v>-3.5727020495197432E-7</v>
      </c>
      <c r="E525" s="1">
        <f t="shared" si="59"/>
        <v>7.1454053766101592E-7</v>
      </c>
      <c r="F525" s="1">
        <f t="shared" si="60"/>
        <v>-8.4530499682719008E-4</v>
      </c>
      <c r="G525" s="1">
        <f t="shared" si="61"/>
        <v>-5.9772094876624432E-4</v>
      </c>
      <c r="H525" s="1">
        <v>3.5149094231991891E-6</v>
      </c>
      <c r="I525" s="1">
        <f t="shared" si="62"/>
        <v>1.2557772726075957E-12</v>
      </c>
      <c r="J525" s="1">
        <f t="shared" si="63"/>
        <v>-5.9772199923651119E-4</v>
      </c>
      <c r="AQ525" s="58"/>
      <c r="AR525" s="58"/>
      <c r="AS525" s="58"/>
      <c r="AT525" s="58"/>
      <c r="AU525" s="58"/>
      <c r="AV525" s="58"/>
      <c r="AW525" s="58"/>
      <c r="AX525" s="71"/>
      <c r="AY525" s="58"/>
      <c r="AZ525" s="58"/>
      <c r="BA525" s="58"/>
      <c r="BB525" s="58">
        <f t="shared" si="64"/>
        <v>1</v>
      </c>
      <c r="BC525" s="58">
        <f t="shared" si="65"/>
        <v>3.5727020495197432E-7</v>
      </c>
      <c r="BD525" s="58" t="e">
        <f t="shared" si="66"/>
        <v>#N/A</v>
      </c>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c r="CB525" s="58"/>
      <c r="CC525" s="58"/>
      <c r="CD525" s="58"/>
      <c r="CE525" s="58"/>
      <c r="CF525" s="58"/>
      <c r="CG525" s="58"/>
      <c r="CH525" s="58"/>
      <c r="CI525" s="58"/>
      <c r="CJ525" s="58"/>
      <c r="CK525" s="58"/>
      <c r="CL525" s="58"/>
      <c r="CM525" s="58"/>
      <c r="CN525" s="58"/>
      <c r="CO525" s="58"/>
      <c r="CP525" s="58"/>
      <c r="CQ525" s="58"/>
      <c r="CR525" s="58"/>
      <c r="CS525" s="58"/>
      <c r="CT525" s="58"/>
      <c r="CU525" s="58"/>
      <c r="CV525" s="58"/>
      <c r="CW525" s="58"/>
      <c r="CX525" s="58"/>
      <c r="CY525" s="58"/>
      <c r="CZ525" s="58"/>
      <c r="DA525" s="58"/>
      <c r="DB525" s="58"/>
      <c r="DC525" s="58"/>
      <c r="DD525" s="58"/>
      <c r="DE525" s="58"/>
      <c r="DF525" s="58"/>
      <c r="DG525" s="58"/>
      <c r="DH525" s="58"/>
      <c r="DI525" s="58"/>
      <c r="DJ525" s="58"/>
      <c r="DK525" s="58"/>
      <c r="DL525" s="58"/>
      <c r="DM525" s="58"/>
      <c r="DN525" s="58"/>
      <c r="DO525" s="58"/>
      <c r="DP525" s="58"/>
      <c r="DQ525" s="58"/>
      <c r="DR525" s="58"/>
      <c r="DS525" s="58"/>
      <c r="DT525" s="58"/>
      <c r="DU525" s="58"/>
      <c r="DV525" s="58"/>
      <c r="DW525" s="58"/>
      <c r="DX525" s="58"/>
      <c r="DY525" s="58"/>
      <c r="DZ525" s="58"/>
      <c r="EA525" s="58"/>
      <c r="EB525" s="58"/>
      <c r="EC525" s="58"/>
      <c r="ED525" s="58"/>
      <c r="EE525" s="58"/>
      <c r="EF525" s="58"/>
      <c r="EG525" s="58"/>
      <c r="EH525" s="58"/>
      <c r="EI525" s="58"/>
      <c r="EJ525" s="58"/>
      <c r="EK525" s="58"/>
      <c r="EL525" s="58"/>
      <c r="EM525" s="58"/>
      <c r="EN525" s="58"/>
    </row>
    <row r="526" spans="1:144" outlineLevel="1" x14ac:dyDescent="0.2">
      <c r="A526" s="16">
        <v>335</v>
      </c>
      <c r="B526" s="16">
        <v>0</v>
      </c>
      <c r="C526" s="1">
        <v>7.8454418737007887E-3</v>
      </c>
      <c r="D526" s="1">
        <f t="shared" si="58"/>
        <v>-7.8454418737007887E-3</v>
      </c>
      <c r="E526" s="1">
        <f t="shared" si="59"/>
        <v>1.5752758541465899E-2</v>
      </c>
      <c r="F526" s="1">
        <f t="shared" si="60"/>
        <v>-0.12550999379119537</v>
      </c>
      <c r="G526" s="1">
        <f t="shared" si="61"/>
        <v>-8.8924009945780605E-2</v>
      </c>
      <c r="H526" s="1">
        <v>1.6053894662917421E-2</v>
      </c>
      <c r="I526" s="1">
        <f t="shared" si="62"/>
        <v>1.2901707011534193E-4</v>
      </c>
      <c r="J526" s="1">
        <f t="shared" si="63"/>
        <v>-8.9646509217886611E-2</v>
      </c>
      <c r="AQ526" s="58"/>
      <c r="AR526" s="58"/>
      <c r="AS526" s="58"/>
      <c r="AT526" s="58"/>
      <c r="AU526" s="58"/>
      <c r="AV526" s="58"/>
      <c r="AW526" s="58"/>
      <c r="AX526" s="71"/>
      <c r="AY526" s="58"/>
      <c r="AZ526" s="58"/>
      <c r="BA526" s="58"/>
      <c r="BB526" s="58">
        <f t="shared" si="64"/>
        <v>1</v>
      </c>
      <c r="BC526" s="58">
        <f t="shared" si="65"/>
        <v>7.8454418737007887E-3</v>
      </c>
      <c r="BD526" s="58" t="e">
        <f t="shared" si="66"/>
        <v>#N/A</v>
      </c>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c r="CB526" s="58"/>
      <c r="CC526" s="58"/>
      <c r="CD526" s="58"/>
      <c r="CE526" s="58"/>
      <c r="CF526" s="58"/>
      <c r="CG526" s="58"/>
      <c r="CH526" s="58"/>
      <c r="CI526" s="58"/>
      <c r="CJ526" s="58"/>
      <c r="CK526" s="58"/>
      <c r="CL526" s="58"/>
      <c r="CM526" s="58"/>
      <c r="CN526" s="58"/>
      <c r="CO526" s="58"/>
      <c r="CP526" s="58"/>
      <c r="CQ526" s="58"/>
      <c r="CR526" s="58"/>
      <c r="CS526" s="58"/>
      <c r="CT526" s="58"/>
      <c r="CU526" s="58"/>
      <c r="CV526" s="58"/>
      <c r="CW526" s="58"/>
      <c r="CX526" s="58"/>
      <c r="CY526" s="58"/>
      <c r="CZ526" s="58"/>
      <c r="DA526" s="58"/>
      <c r="DB526" s="58"/>
      <c r="DC526" s="58"/>
      <c r="DD526" s="58"/>
      <c r="DE526" s="58"/>
      <c r="DF526" s="58"/>
      <c r="DG526" s="58"/>
      <c r="DH526" s="58"/>
      <c r="DI526" s="58"/>
      <c r="DJ526" s="58"/>
      <c r="DK526" s="58"/>
      <c r="DL526" s="58"/>
      <c r="DM526" s="58"/>
      <c r="DN526" s="58"/>
      <c r="DO526" s="58"/>
      <c r="DP526" s="58"/>
      <c r="DQ526" s="58"/>
      <c r="DR526" s="58"/>
      <c r="DS526" s="58"/>
      <c r="DT526" s="58"/>
      <c r="DU526" s="58"/>
      <c r="DV526" s="58"/>
      <c r="DW526" s="58"/>
      <c r="DX526" s="58"/>
      <c r="DY526" s="58"/>
      <c r="DZ526" s="58"/>
      <c r="EA526" s="58"/>
      <c r="EB526" s="58"/>
      <c r="EC526" s="58"/>
      <c r="ED526" s="58"/>
      <c r="EE526" s="58"/>
      <c r="EF526" s="58"/>
      <c r="EG526" s="58"/>
      <c r="EH526" s="58"/>
      <c r="EI526" s="58"/>
      <c r="EJ526" s="58"/>
      <c r="EK526" s="58"/>
      <c r="EL526" s="58"/>
      <c r="EM526" s="58"/>
      <c r="EN526" s="58"/>
    </row>
    <row r="527" spans="1:144" outlineLevel="1" x14ac:dyDescent="0.2">
      <c r="A527" s="16">
        <v>336</v>
      </c>
      <c r="B527" s="16">
        <v>0</v>
      </c>
      <c r="C527" s="1">
        <v>8.1321126384918508E-6</v>
      </c>
      <c r="D527" s="1">
        <f t="shared" si="58"/>
        <v>-8.1321126384918508E-6</v>
      </c>
      <c r="E527" s="1">
        <f t="shared" si="59"/>
        <v>1.6264291408789808E-5</v>
      </c>
      <c r="F527" s="1">
        <f t="shared" si="60"/>
        <v>-4.0329011156721665E-3</v>
      </c>
      <c r="G527" s="1">
        <f t="shared" si="61"/>
        <v>-2.8516975243327624E-3</v>
      </c>
      <c r="H527" s="1">
        <v>4.8443256953006463E-5</v>
      </c>
      <c r="I527" s="1">
        <f t="shared" si="62"/>
        <v>3.9396831086484427E-10</v>
      </c>
      <c r="J527" s="1">
        <f t="shared" si="63"/>
        <v>-2.8517665996004075E-3</v>
      </c>
      <c r="AQ527" s="58"/>
      <c r="AR527" s="58"/>
      <c r="AS527" s="58"/>
      <c r="AT527" s="58"/>
      <c r="AU527" s="58"/>
      <c r="AV527" s="58"/>
      <c r="AW527" s="58"/>
      <c r="AX527" s="71"/>
      <c r="AY527" s="58"/>
      <c r="AZ527" s="58"/>
      <c r="BA527" s="58"/>
      <c r="BB527" s="58">
        <f t="shared" si="64"/>
        <v>1</v>
      </c>
      <c r="BC527" s="58">
        <f t="shared" si="65"/>
        <v>8.1321126384918508E-6</v>
      </c>
      <c r="BD527" s="58" t="e">
        <f t="shared" si="66"/>
        <v>#N/A</v>
      </c>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c r="CB527" s="58"/>
      <c r="CC527" s="58"/>
      <c r="CD527" s="58"/>
      <c r="CE527" s="58"/>
      <c r="CF527" s="58"/>
      <c r="CG527" s="58"/>
      <c r="CH527" s="58"/>
      <c r="CI527" s="58"/>
      <c r="CJ527" s="58"/>
      <c r="CK527" s="58"/>
      <c r="CL527" s="58"/>
      <c r="CM527" s="58"/>
      <c r="CN527" s="58"/>
      <c r="CO527" s="58"/>
      <c r="CP527" s="58"/>
      <c r="CQ527" s="58"/>
      <c r="CR527" s="58"/>
      <c r="CS527" s="58"/>
      <c r="CT527" s="58"/>
      <c r="CU527" s="58"/>
      <c r="CV527" s="58"/>
      <c r="CW527" s="58"/>
      <c r="CX527" s="58"/>
      <c r="CY527" s="58"/>
      <c r="CZ527" s="58"/>
      <c r="DA527" s="58"/>
      <c r="DB527" s="58"/>
      <c r="DC527" s="58"/>
      <c r="DD527" s="58"/>
      <c r="DE527" s="58"/>
      <c r="DF527" s="58"/>
      <c r="DG527" s="58"/>
      <c r="DH527" s="58"/>
      <c r="DI527" s="58"/>
      <c r="DJ527" s="58"/>
      <c r="DK527" s="58"/>
      <c r="DL527" s="58"/>
      <c r="DM527" s="58"/>
      <c r="DN527" s="58"/>
      <c r="DO527" s="58"/>
      <c r="DP527" s="58"/>
      <c r="DQ527" s="58"/>
      <c r="DR527" s="58"/>
      <c r="DS527" s="58"/>
      <c r="DT527" s="58"/>
      <c r="DU527" s="58"/>
      <c r="DV527" s="58"/>
      <c r="DW527" s="58"/>
      <c r="DX527" s="58"/>
      <c r="DY527" s="58"/>
      <c r="DZ527" s="58"/>
      <c r="EA527" s="58"/>
      <c r="EB527" s="58"/>
      <c r="EC527" s="58"/>
      <c r="ED527" s="58"/>
      <c r="EE527" s="58"/>
      <c r="EF527" s="58"/>
      <c r="EG527" s="58"/>
      <c r="EH527" s="58"/>
      <c r="EI527" s="58"/>
      <c r="EJ527" s="58"/>
      <c r="EK527" s="58"/>
      <c r="EL527" s="58"/>
      <c r="EM527" s="58"/>
      <c r="EN527" s="58"/>
    </row>
    <row r="528" spans="1:144" outlineLevel="1" x14ac:dyDescent="0.2">
      <c r="A528" s="16">
        <v>337</v>
      </c>
      <c r="B528" s="16">
        <v>0</v>
      </c>
      <c r="C528" s="1">
        <v>2.4570958934487042E-6</v>
      </c>
      <c r="D528" s="1">
        <f t="shared" si="58"/>
        <v>-2.4570958934487042E-6</v>
      </c>
      <c r="E528" s="1">
        <f t="shared" si="59"/>
        <v>4.9141978242767748E-6</v>
      </c>
      <c r="F528" s="1">
        <f t="shared" si="60"/>
        <v>-2.2167990040318892E-3</v>
      </c>
      <c r="G528" s="1">
        <f t="shared" si="61"/>
        <v>-1.5675145711551673E-3</v>
      </c>
      <c r="H528" s="1">
        <v>1.7666529586823047E-5</v>
      </c>
      <c r="I528" s="1">
        <f t="shared" si="62"/>
        <v>4.3409230848492601E-11</v>
      </c>
      <c r="J528" s="1">
        <f t="shared" si="63"/>
        <v>-1.5675284176099064E-3</v>
      </c>
      <c r="AQ528" s="58"/>
      <c r="AR528" s="58"/>
      <c r="AS528" s="58"/>
      <c r="AT528" s="58"/>
      <c r="AU528" s="58"/>
      <c r="AV528" s="58"/>
      <c r="AW528" s="58"/>
      <c r="AX528" s="71"/>
      <c r="AY528" s="58"/>
      <c r="AZ528" s="58"/>
      <c r="BA528" s="58"/>
      <c r="BB528" s="58">
        <f t="shared" si="64"/>
        <v>1</v>
      </c>
      <c r="BC528" s="58">
        <f t="shared" si="65"/>
        <v>2.4570958934487042E-6</v>
      </c>
      <c r="BD528" s="58" t="e">
        <f t="shared" si="66"/>
        <v>#N/A</v>
      </c>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c r="CB528" s="58"/>
      <c r="CC528" s="58"/>
      <c r="CD528" s="58"/>
      <c r="CE528" s="58"/>
      <c r="CF528" s="58"/>
      <c r="CG528" s="58"/>
      <c r="CH528" s="58"/>
      <c r="CI528" s="58"/>
      <c r="CJ528" s="58"/>
      <c r="CK528" s="58"/>
      <c r="CL528" s="58"/>
      <c r="CM528" s="58"/>
      <c r="CN528" s="58"/>
      <c r="CO528" s="58"/>
      <c r="CP528" s="58"/>
      <c r="CQ528" s="58"/>
      <c r="CR528" s="58"/>
      <c r="CS528" s="58"/>
      <c r="CT528" s="58"/>
      <c r="CU528" s="58"/>
      <c r="CV528" s="58"/>
      <c r="CW528" s="58"/>
      <c r="CX528" s="58"/>
      <c r="CY528" s="58"/>
      <c r="CZ528" s="58"/>
      <c r="DA528" s="58"/>
      <c r="DB528" s="58"/>
      <c r="DC528" s="58"/>
      <c r="DD528" s="58"/>
      <c r="DE528" s="58"/>
      <c r="DF528" s="58"/>
      <c r="DG528" s="58"/>
      <c r="DH528" s="58"/>
      <c r="DI528" s="58"/>
      <c r="DJ528" s="58"/>
      <c r="DK528" s="58"/>
      <c r="DL528" s="58"/>
      <c r="DM528" s="58"/>
      <c r="DN528" s="58"/>
      <c r="DO528" s="58"/>
      <c r="DP528" s="58"/>
      <c r="DQ528" s="58"/>
      <c r="DR528" s="58"/>
      <c r="DS528" s="58"/>
      <c r="DT528" s="58"/>
      <c r="DU528" s="58"/>
      <c r="DV528" s="58"/>
      <c r="DW528" s="58"/>
      <c r="DX528" s="58"/>
      <c r="DY528" s="58"/>
      <c r="DZ528" s="58"/>
      <c r="EA528" s="58"/>
      <c r="EB528" s="58"/>
      <c r="EC528" s="58"/>
      <c r="ED528" s="58"/>
      <c r="EE528" s="58"/>
      <c r="EF528" s="58"/>
      <c r="EG528" s="58"/>
      <c r="EH528" s="58"/>
      <c r="EI528" s="58"/>
      <c r="EJ528" s="58"/>
      <c r="EK528" s="58"/>
      <c r="EL528" s="58"/>
      <c r="EM528" s="58"/>
      <c r="EN528" s="58"/>
    </row>
    <row r="529" spans="1:144" outlineLevel="1" x14ac:dyDescent="0.2">
      <c r="A529" s="16">
        <v>338</v>
      </c>
      <c r="B529" s="16">
        <v>0</v>
      </c>
      <c r="C529" s="1">
        <v>5.6230930525965892E-6</v>
      </c>
      <c r="D529" s="1">
        <f t="shared" si="58"/>
        <v>-5.6230930525965892E-6</v>
      </c>
      <c r="E529" s="1">
        <f t="shared" si="59"/>
        <v>1.1246217724375608E-5</v>
      </c>
      <c r="F529" s="1">
        <f t="shared" si="60"/>
        <v>-3.3535380904912366E-3</v>
      </c>
      <c r="G529" s="1">
        <f t="shared" si="61"/>
        <v>-2.371312858302309E-3</v>
      </c>
      <c r="H529" s="1">
        <v>3.5674054146666769E-5</v>
      </c>
      <c r="I529" s="1">
        <f t="shared" si="62"/>
        <v>2.0060681047881657E-10</v>
      </c>
      <c r="J529" s="1">
        <f t="shared" si="63"/>
        <v>-2.3713551566056793E-3</v>
      </c>
      <c r="AQ529" s="58"/>
      <c r="AR529" s="58"/>
      <c r="AS529" s="58"/>
      <c r="AT529" s="58"/>
      <c r="AU529" s="58"/>
      <c r="AV529" s="58"/>
      <c r="AW529" s="58"/>
      <c r="AX529" s="71"/>
      <c r="AY529" s="58"/>
      <c r="AZ529" s="58"/>
      <c r="BA529" s="58"/>
      <c r="BB529" s="58">
        <f t="shared" si="64"/>
        <v>1</v>
      </c>
      <c r="BC529" s="58">
        <f t="shared" si="65"/>
        <v>5.6230930525965892E-6</v>
      </c>
      <c r="BD529" s="58" t="e">
        <f t="shared" si="66"/>
        <v>#N/A</v>
      </c>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c r="CB529" s="58"/>
      <c r="CC529" s="58"/>
      <c r="CD529" s="58"/>
      <c r="CE529" s="58"/>
      <c r="CF529" s="58"/>
      <c r="CG529" s="58"/>
      <c r="CH529" s="58"/>
      <c r="CI529" s="58"/>
      <c r="CJ529" s="58"/>
      <c r="CK529" s="58"/>
      <c r="CL529" s="58"/>
      <c r="CM529" s="58"/>
      <c r="CN529" s="58"/>
      <c r="CO529" s="58"/>
      <c r="CP529" s="58"/>
      <c r="CQ529" s="58"/>
      <c r="CR529" s="58"/>
      <c r="CS529" s="58"/>
      <c r="CT529" s="58"/>
      <c r="CU529" s="58"/>
      <c r="CV529" s="58"/>
      <c r="CW529" s="58"/>
      <c r="CX529" s="58"/>
      <c r="CY529" s="58"/>
      <c r="CZ529" s="58"/>
      <c r="DA529" s="58"/>
      <c r="DB529" s="58"/>
      <c r="DC529" s="58"/>
      <c r="DD529" s="58"/>
      <c r="DE529" s="58"/>
      <c r="DF529" s="58"/>
      <c r="DG529" s="58"/>
      <c r="DH529" s="58"/>
      <c r="DI529" s="58"/>
      <c r="DJ529" s="58"/>
      <c r="DK529" s="58"/>
      <c r="DL529" s="58"/>
      <c r="DM529" s="58"/>
      <c r="DN529" s="58"/>
      <c r="DO529" s="58"/>
      <c r="DP529" s="58"/>
      <c r="DQ529" s="58"/>
      <c r="DR529" s="58"/>
      <c r="DS529" s="58"/>
      <c r="DT529" s="58"/>
      <c r="DU529" s="58"/>
      <c r="DV529" s="58"/>
      <c r="DW529" s="58"/>
      <c r="DX529" s="58"/>
      <c r="DY529" s="58"/>
      <c r="DZ529" s="58"/>
      <c r="EA529" s="58"/>
      <c r="EB529" s="58"/>
      <c r="EC529" s="58"/>
      <c r="ED529" s="58"/>
      <c r="EE529" s="58"/>
      <c r="EF529" s="58"/>
      <c r="EG529" s="58"/>
      <c r="EH529" s="58"/>
      <c r="EI529" s="58"/>
      <c r="EJ529" s="58"/>
      <c r="EK529" s="58"/>
      <c r="EL529" s="58"/>
      <c r="EM529" s="58"/>
      <c r="EN529" s="58"/>
    </row>
    <row r="530" spans="1:144" outlineLevel="1" x14ac:dyDescent="0.2">
      <c r="A530" s="16">
        <v>339</v>
      </c>
      <c r="B530" s="16">
        <v>0</v>
      </c>
      <c r="C530" s="1">
        <v>1.3189940703515173E-3</v>
      </c>
      <c r="D530" s="1">
        <f t="shared" si="58"/>
        <v>-1.3189940703515173E-3</v>
      </c>
      <c r="E530" s="1">
        <f t="shared" si="59"/>
        <v>2.6397294173849668E-3</v>
      </c>
      <c r="F530" s="1">
        <f t="shared" si="60"/>
        <v>-5.1378297143686719E-2</v>
      </c>
      <c r="G530" s="1">
        <f t="shared" si="61"/>
        <v>-3.6341933265219423E-2</v>
      </c>
      <c r="H530" s="1">
        <v>3.4535865874861234E-3</v>
      </c>
      <c r="I530" s="1">
        <f t="shared" si="62"/>
        <v>4.5770838825386523E-6</v>
      </c>
      <c r="J530" s="1">
        <f t="shared" si="63"/>
        <v>-3.6404851288478028E-2</v>
      </c>
      <c r="AQ530" s="58"/>
      <c r="AR530" s="58"/>
      <c r="AS530" s="58"/>
      <c r="AT530" s="58"/>
      <c r="AU530" s="58"/>
      <c r="AV530" s="58"/>
      <c r="AW530" s="58"/>
      <c r="AX530" s="71"/>
      <c r="AY530" s="58"/>
      <c r="AZ530" s="58"/>
      <c r="BA530" s="58"/>
      <c r="BB530" s="58">
        <f t="shared" si="64"/>
        <v>1</v>
      </c>
      <c r="BC530" s="58">
        <f t="shared" si="65"/>
        <v>1.3189940703515173E-3</v>
      </c>
      <c r="BD530" s="58" t="e">
        <f t="shared" si="66"/>
        <v>#N/A</v>
      </c>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c r="CB530" s="58"/>
      <c r="CC530" s="58"/>
      <c r="CD530" s="58"/>
      <c r="CE530" s="58"/>
      <c r="CF530" s="58"/>
      <c r="CG530" s="58"/>
      <c r="CH530" s="58"/>
      <c r="CI530" s="58"/>
      <c r="CJ530" s="58"/>
      <c r="CK530" s="58"/>
      <c r="CL530" s="58"/>
      <c r="CM530" s="58"/>
      <c r="CN530" s="58"/>
      <c r="CO530" s="58"/>
      <c r="CP530" s="58"/>
      <c r="CQ530" s="58"/>
      <c r="CR530" s="58"/>
      <c r="CS530" s="58"/>
      <c r="CT530" s="58"/>
      <c r="CU530" s="58"/>
      <c r="CV530" s="58"/>
      <c r="CW530" s="58"/>
      <c r="CX530" s="58"/>
      <c r="CY530" s="58"/>
      <c r="CZ530" s="58"/>
      <c r="DA530" s="58"/>
      <c r="DB530" s="58"/>
      <c r="DC530" s="58"/>
      <c r="DD530" s="58"/>
      <c r="DE530" s="58"/>
      <c r="DF530" s="58"/>
      <c r="DG530" s="58"/>
      <c r="DH530" s="58"/>
      <c r="DI530" s="58"/>
      <c r="DJ530" s="58"/>
      <c r="DK530" s="58"/>
      <c r="DL530" s="58"/>
      <c r="DM530" s="58"/>
      <c r="DN530" s="58"/>
      <c r="DO530" s="58"/>
      <c r="DP530" s="58"/>
      <c r="DQ530" s="58"/>
      <c r="DR530" s="58"/>
      <c r="DS530" s="58"/>
      <c r="DT530" s="58"/>
      <c r="DU530" s="58"/>
      <c r="DV530" s="58"/>
      <c r="DW530" s="58"/>
      <c r="DX530" s="58"/>
      <c r="DY530" s="58"/>
      <c r="DZ530" s="58"/>
      <c r="EA530" s="58"/>
      <c r="EB530" s="58"/>
      <c r="EC530" s="58"/>
      <c r="ED530" s="58"/>
      <c r="EE530" s="58"/>
      <c r="EF530" s="58"/>
      <c r="EG530" s="58"/>
      <c r="EH530" s="58"/>
      <c r="EI530" s="58"/>
      <c r="EJ530" s="58"/>
      <c r="EK530" s="58"/>
      <c r="EL530" s="58"/>
      <c r="EM530" s="58"/>
      <c r="EN530" s="58"/>
    </row>
    <row r="531" spans="1:144" outlineLevel="1" x14ac:dyDescent="0.2">
      <c r="A531" s="16">
        <v>340</v>
      </c>
      <c r="B531" s="16">
        <v>0</v>
      </c>
      <c r="C531" s="1">
        <v>1.3323339640323936E-2</v>
      </c>
      <c r="D531" s="1">
        <f t="shared" si="58"/>
        <v>-1.3323339640323936E-2</v>
      </c>
      <c r="E531" s="1">
        <f t="shared" si="59"/>
        <v>2.6825783281042227E-2</v>
      </c>
      <c r="F531" s="1">
        <f t="shared" si="60"/>
        <v>-0.16378578473433592</v>
      </c>
      <c r="G531" s="1">
        <f t="shared" si="61"/>
        <v>-0.11620347671077264</v>
      </c>
      <c r="H531" s="1">
        <v>1.6640047501433934E-2</v>
      </c>
      <c r="I531" s="1">
        <f t="shared" si="62"/>
        <v>2.2849688719502449E-4</v>
      </c>
      <c r="J531" s="1">
        <f t="shared" si="63"/>
        <v>-0.11718252807849003</v>
      </c>
      <c r="AQ531" s="58"/>
      <c r="AR531" s="58"/>
      <c r="AS531" s="58"/>
      <c r="AT531" s="58"/>
      <c r="AU531" s="58"/>
      <c r="AV531" s="58"/>
      <c r="AW531" s="58"/>
      <c r="AX531" s="71"/>
      <c r="AY531" s="58"/>
      <c r="AZ531" s="58"/>
      <c r="BA531" s="58"/>
      <c r="BB531" s="58">
        <f t="shared" si="64"/>
        <v>1</v>
      </c>
      <c r="BC531" s="58">
        <f t="shared" si="65"/>
        <v>1.3323339640323936E-2</v>
      </c>
      <c r="BD531" s="58" t="e">
        <f t="shared" si="66"/>
        <v>#N/A</v>
      </c>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c r="CB531" s="58"/>
      <c r="CC531" s="58"/>
      <c r="CD531" s="58"/>
      <c r="CE531" s="58"/>
      <c r="CF531" s="58"/>
      <c r="CG531" s="58"/>
      <c r="CH531" s="58"/>
      <c r="CI531" s="58"/>
      <c r="CJ531" s="58"/>
      <c r="CK531" s="58"/>
      <c r="CL531" s="58"/>
      <c r="CM531" s="58"/>
      <c r="CN531" s="58"/>
      <c r="CO531" s="58"/>
      <c r="CP531" s="58"/>
      <c r="CQ531" s="58"/>
      <c r="CR531" s="58"/>
      <c r="CS531" s="58"/>
      <c r="CT531" s="58"/>
      <c r="CU531" s="58"/>
      <c r="CV531" s="58"/>
      <c r="CW531" s="58"/>
      <c r="CX531" s="58"/>
      <c r="CY531" s="58"/>
      <c r="CZ531" s="58"/>
      <c r="DA531" s="58"/>
      <c r="DB531" s="58"/>
      <c r="DC531" s="58"/>
      <c r="DD531" s="58"/>
      <c r="DE531" s="58"/>
      <c r="DF531" s="58"/>
      <c r="DG531" s="58"/>
      <c r="DH531" s="58"/>
      <c r="DI531" s="58"/>
      <c r="DJ531" s="58"/>
      <c r="DK531" s="58"/>
      <c r="DL531" s="58"/>
      <c r="DM531" s="58"/>
      <c r="DN531" s="58"/>
      <c r="DO531" s="58"/>
      <c r="DP531" s="58"/>
      <c r="DQ531" s="58"/>
      <c r="DR531" s="58"/>
      <c r="DS531" s="58"/>
      <c r="DT531" s="58"/>
      <c r="DU531" s="58"/>
      <c r="DV531" s="58"/>
      <c r="DW531" s="58"/>
      <c r="DX531" s="58"/>
      <c r="DY531" s="58"/>
      <c r="DZ531" s="58"/>
      <c r="EA531" s="58"/>
      <c r="EB531" s="58"/>
      <c r="EC531" s="58"/>
      <c r="ED531" s="58"/>
      <c r="EE531" s="58"/>
      <c r="EF531" s="58"/>
      <c r="EG531" s="58"/>
      <c r="EH531" s="58"/>
      <c r="EI531" s="58"/>
      <c r="EJ531" s="58"/>
      <c r="EK531" s="58"/>
      <c r="EL531" s="58"/>
      <c r="EM531" s="58"/>
      <c r="EN531" s="58"/>
    </row>
    <row r="532" spans="1:144" outlineLevel="1" x14ac:dyDescent="0.2">
      <c r="A532" s="16">
        <v>341</v>
      </c>
      <c r="B532" s="16">
        <v>0</v>
      </c>
      <c r="C532" s="1">
        <v>2.0733231923584828E-2</v>
      </c>
      <c r="D532" s="1">
        <f t="shared" si="58"/>
        <v>-2.0733231923584828E-2</v>
      </c>
      <c r="E532" s="1">
        <f t="shared" si="59"/>
        <v>4.1902366392221765E-2</v>
      </c>
      <c r="F532" s="1">
        <f t="shared" si="60"/>
        <v>-0.20470067511423054</v>
      </c>
      <c r="G532" s="1">
        <f t="shared" si="61"/>
        <v>-0.1455067010749469</v>
      </c>
      <c r="H532" s="1">
        <v>5.3648073762697659E-2</v>
      </c>
      <c r="I532" s="1">
        <f t="shared" si="62"/>
        <v>1.2002382189160467E-3</v>
      </c>
      <c r="J532" s="1">
        <f t="shared" si="63"/>
        <v>-0.1495741898745569</v>
      </c>
      <c r="AQ532" s="58"/>
      <c r="AR532" s="58"/>
      <c r="AS532" s="58"/>
      <c r="AT532" s="58"/>
      <c r="AU532" s="58"/>
      <c r="AV532" s="58"/>
      <c r="AW532" s="58"/>
      <c r="AX532" s="71"/>
      <c r="AY532" s="58"/>
      <c r="AZ532" s="58"/>
      <c r="BA532" s="58"/>
      <c r="BB532" s="58">
        <f t="shared" si="64"/>
        <v>1</v>
      </c>
      <c r="BC532" s="58">
        <f t="shared" si="65"/>
        <v>2.0733231923584828E-2</v>
      </c>
      <c r="BD532" s="58" t="e">
        <f t="shared" si="66"/>
        <v>#N/A</v>
      </c>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c r="CB532" s="58"/>
      <c r="CC532" s="58"/>
      <c r="CD532" s="58"/>
      <c r="CE532" s="58"/>
      <c r="CF532" s="58"/>
      <c r="CG532" s="58"/>
      <c r="CH532" s="58"/>
      <c r="CI532" s="58"/>
      <c r="CJ532" s="58"/>
      <c r="CK532" s="58"/>
      <c r="CL532" s="58"/>
      <c r="CM532" s="58"/>
      <c r="CN532" s="58"/>
      <c r="CO532" s="58"/>
      <c r="CP532" s="58"/>
      <c r="CQ532" s="58"/>
      <c r="CR532" s="58"/>
      <c r="CS532" s="58"/>
      <c r="CT532" s="58"/>
      <c r="CU532" s="58"/>
      <c r="CV532" s="58"/>
      <c r="CW532" s="58"/>
      <c r="CX532" s="58"/>
      <c r="CY532" s="58"/>
      <c r="CZ532" s="58"/>
      <c r="DA532" s="58"/>
      <c r="DB532" s="58"/>
      <c r="DC532" s="58"/>
      <c r="DD532" s="58"/>
      <c r="DE532" s="58"/>
      <c r="DF532" s="58"/>
      <c r="DG532" s="58"/>
      <c r="DH532" s="58"/>
      <c r="DI532" s="58"/>
      <c r="DJ532" s="58"/>
      <c r="DK532" s="58"/>
      <c r="DL532" s="58"/>
      <c r="DM532" s="58"/>
      <c r="DN532" s="58"/>
      <c r="DO532" s="58"/>
      <c r="DP532" s="58"/>
      <c r="DQ532" s="58"/>
      <c r="DR532" s="58"/>
      <c r="DS532" s="58"/>
      <c r="DT532" s="58"/>
      <c r="DU532" s="58"/>
      <c r="DV532" s="58"/>
      <c r="DW532" s="58"/>
      <c r="DX532" s="58"/>
      <c r="DY532" s="58"/>
      <c r="DZ532" s="58"/>
      <c r="EA532" s="58"/>
      <c r="EB532" s="58"/>
      <c r="EC532" s="58"/>
      <c r="ED532" s="58"/>
      <c r="EE532" s="58"/>
      <c r="EF532" s="58"/>
      <c r="EG532" s="58"/>
      <c r="EH532" s="58"/>
      <c r="EI532" s="58"/>
      <c r="EJ532" s="58"/>
      <c r="EK532" s="58"/>
      <c r="EL532" s="58"/>
      <c r="EM532" s="58"/>
      <c r="EN532" s="58"/>
    </row>
    <row r="533" spans="1:144" outlineLevel="1" x14ac:dyDescent="0.2">
      <c r="A533" s="16">
        <v>342</v>
      </c>
      <c r="B533" s="16">
        <v>0</v>
      </c>
      <c r="C533" s="1">
        <v>1.1690202951696994E-3</v>
      </c>
      <c r="D533" s="1">
        <f t="shared" si="58"/>
        <v>-1.1690202951696994E-3</v>
      </c>
      <c r="E533" s="1">
        <f t="shared" si="59"/>
        <v>2.3394082647868425E-3</v>
      </c>
      <c r="F533" s="1">
        <f t="shared" si="60"/>
        <v>-4.8367429793062633E-2</v>
      </c>
      <c r="G533" s="1">
        <f t="shared" si="61"/>
        <v>-3.4210941277360914E-2</v>
      </c>
      <c r="H533" s="1">
        <v>3.1409004971840733E-3</v>
      </c>
      <c r="I533" s="1">
        <f t="shared" si="62"/>
        <v>3.687656393030347E-6</v>
      </c>
      <c r="J533" s="1">
        <f t="shared" si="63"/>
        <v>-3.4264794753158336E-2</v>
      </c>
      <c r="AQ533" s="58"/>
      <c r="AR533" s="58"/>
      <c r="AS533" s="58"/>
      <c r="AT533" s="58"/>
      <c r="AU533" s="58"/>
      <c r="AV533" s="58"/>
      <c r="AW533" s="58"/>
      <c r="AX533" s="71"/>
      <c r="AY533" s="58"/>
      <c r="AZ533" s="58"/>
      <c r="BA533" s="58"/>
      <c r="BB533" s="58">
        <f t="shared" si="64"/>
        <v>1</v>
      </c>
      <c r="BC533" s="58">
        <f t="shared" si="65"/>
        <v>1.1690202951696994E-3</v>
      </c>
      <c r="BD533" s="58" t="e">
        <f t="shared" si="66"/>
        <v>#N/A</v>
      </c>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c r="CB533" s="58"/>
      <c r="CC533" s="58"/>
      <c r="CD533" s="58"/>
      <c r="CE533" s="58"/>
      <c r="CF533" s="58"/>
      <c r="CG533" s="58"/>
      <c r="CH533" s="58"/>
      <c r="CI533" s="58"/>
      <c r="CJ533" s="58"/>
      <c r="CK533" s="58"/>
      <c r="CL533" s="58"/>
      <c r="CM533" s="58"/>
      <c r="CN533" s="58"/>
      <c r="CO533" s="58"/>
      <c r="CP533" s="58"/>
      <c r="CQ533" s="58"/>
      <c r="CR533" s="58"/>
      <c r="CS533" s="58"/>
      <c r="CT533" s="58"/>
      <c r="CU533" s="58"/>
      <c r="CV533" s="58"/>
      <c r="CW533" s="58"/>
      <c r="CX533" s="58"/>
      <c r="CY533" s="58"/>
      <c r="CZ533" s="58"/>
      <c r="DA533" s="58"/>
      <c r="DB533" s="58"/>
      <c r="DC533" s="58"/>
      <c r="DD533" s="58"/>
      <c r="DE533" s="58"/>
      <c r="DF533" s="58"/>
      <c r="DG533" s="58"/>
      <c r="DH533" s="58"/>
      <c r="DI533" s="58"/>
      <c r="DJ533" s="58"/>
      <c r="DK533" s="58"/>
      <c r="DL533" s="58"/>
      <c r="DM533" s="58"/>
      <c r="DN533" s="58"/>
      <c r="DO533" s="58"/>
      <c r="DP533" s="58"/>
      <c r="DQ533" s="58"/>
      <c r="DR533" s="58"/>
      <c r="DS533" s="58"/>
      <c r="DT533" s="58"/>
      <c r="DU533" s="58"/>
      <c r="DV533" s="58"/>
      <c r="DW533" s="58"/>
      <c r="DX533" s="58"/>
      <c r="DY533" s="58"/>
      <c r="DZ533" s="58"/>
      <c r="EA533" s="58"/>
      <c r="EB533" s="58"/>
      <c r="EC533" s="58"/>
      <c r="ED533" s="58"/>
      <c r="EE533" s="58"/>
      <c r="EF533" s="58"/>
      <c r="EG533" s="58"/>
      <c r="EH533" s="58"/>
      <c r="EI533" s="58"/>
      <c r="EJ533" s="58"/>
      <c r="EK533" s="58"/>
      <c r="EL533" s="58"/>
      <c r="EM533" s="58"/>
      <c r="EN533" s="58"/>
    </row>
    <row r="534" spans="1:144" outlineLevel="1" x14ac:dyDescent="0.2">
      <c r="A534" s="16">
        <v>343</v>
      </c>
      <c r="B534" s="16">
        <v>0</v>
      </c>
      <c r="C534" s="1">
        <v>1.6688322659616475E-3</v>
      </c>
      <c r="D534" s="1">
        <f t="shared" si="58"/>
        <v>-1.6688322659616475E-3</v>
      </c>
      <c r="E534" s="1">
        <f t="shared" si="59"/>
        <v>3.3404526354050691E-3</v>
      </c>
      <c r="F534" s="1">
        <f t="shared" si="60"/>
        <v>-5.7796648998061029E-2</v>
      </c>
      <c r="G534" s="1">
        <f t="shared" si="61"/>
        <v>-4.0885473246160535E-2</v>
      </c>
      <c r="H534" s="1">
        <v>5.3664480982315056E-3</v>
      </c>
      <c r="I534" s="1">
        <f t="shared" si="62"/>
        <v>9.0190726726898378E-6</v>
      </c>
      <c r="J534" s="1">
        <f t="shared" si="63"/>
        <v>-4.0995621659333313E-2</v>
      </c>
      <c r="AQ534" s="58"/>
      <c r="AR534" s="58"/>
      <c r="AS534" s="58"/>
      <c r="AT534" s="58"/>
      <c r="AU534" s="58"/>
      <c r="AV534" s="58"/>
      <c r="AW534" s="58"/>
      <c r="AX534" s="71"/>
      <c r="AY534" s="58"/>
      <c r="AZ534" s="58"/>
      <c r="BA534" s="58"/>
      <c r="BB534" s="58">
        <f t="shared" si="64"/>
        <v>1</v>
      </c>
      <c r="BC534" s="58">
        <f t="shared" si="65"/>
        <v>1.6688322659616475E-3</v>
      </c>
      <c r="BD534" s="58" t="e">
        <f t="shared" si="66"/>
        <v>#N/A</v>
      </c>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c r="CB534" s="58"/>
      <c r="CC534" s="58"/>
      <c r="CD534" s="58"/>
      <c r="CE534" s="58"/>
      <c r="CF534" s="58"/>
      <c r="CG534" s="58"/>
      <c r="CH534" s="58"/>
      <c r="CI534" s="58"/>
      <c r="CJ534" s="58"/>
      <c r="CK534" s="58"/>
      <c r="CL534" s="58"/>
      <c r="CM534" s="58"/>
      <c r="CN534" s="58"/>
      <c r="CO534" s="58"/>
      <c r="CP534" s="58"/>
      <c r="CQ534" s="58"/>
      <c r="CR534" s="58"/>
      <c r="CS534" s="58"/>
      <c r="CT534" s="58"/>
      <c r="CU534" s="58"/>
      <c r="CV534" s="58"/>
      <c r="CW534" s="58"/>
      <c r="CX534" s="58"/>
      <c r="CY534" s="58"/>
      <c r="CZ534" s="58"/>
      <c r="DA534" s="58"/>
      <c r="DB534" s="58"/>
      <c r="DC534" s="58"/>
      <c r="DD534" s="58"/>
      <c r="DE534" s="58"/>
      <c r="DF534" s="58"/>
      <c r="DG534" s="58"/>
      <c r="DH534" s="58"/>
      <c r="DI534" s="58"/>
      <c r="DJ534" s="58"/>
      <c r="DK534" s="58"/>
      <c r="DL534" s="58"/>
      <c r="DM534" s="58"/>
      <c r="DN534" s="58"/>
      <c r="DO534" s="58"/>
      <c r="DP534" s="58"/>
      <c r="DQ534" s="58"/>
      <c r="DR534" s="58"/>
      <c r="DS534" s="58"/>
      <c r="DT534" s="58"/>
      <c r="DU534" s="58"/>
      <c r="DV534" s="58"/>
      <c r="DW534" s="58"/>
      <c r="DX534" s="58"/>
      <c r="DY534" s="58"/>
      <c r="DZ534" s="58"/>
      <c r="EA534" s="58"/>
      <c r="EB534" s="58"/>
      <c r="EC534" s="58"/>
      <c r="ED534" s="58"/>
      <c r="EE534" s="58"/>
      <c r="EF534" s="58"/>
      <c r="EG534" s="58"/>
      <c r="EH534" s="58"/>
      <c r="EI534" s="58"/>
      <c r="EJ534" s="58"/>
      <c r="EK534" s="58"/>
      <c r="EL534" s="58"/>
      <c r="EM534" s="58"/>
      <c r="EN534" s="58"/>
    </row>
    <row r="535" spans="1:144" outlineLevel="1" x14ac:dyDescent="0.2">
      <c r="A535" s="16">
        <v>344</v>
      </c>
      <c r="B535" s="16">
        <v>0</v>
      </c>
      <c r="C535" s="1">
        <v>0.24701237213087246</v>
      </c>
      <c r="D535" s="1">
        <f t="shared" si="58"/>
        <v>-0.24701237213087246</v>
      </c>
      <c r="E535" s="1">
        <f t="shared" si="59"/>
        <v>0.5674129635398214</v>
      </c>
      <c r="F535" s="1">
        <f t="shared" si="60"/>
        <v>-0.75326818832327003</v>
      </c>
      <c r="G535" s="1">
        <f t="shared" si="61"/>
        <v>-0.57275044189313229</v>
      </c>
      <c r="H535" s="1">
        <v>0.27126094566213965</v>
      </c>
      <c r="I535" s="1">
        <f t="shared" si="62"/>
        <v>0.12210855518273431</v>
      </c>
      <c r="J535" s="1">
        <f t="shared" si="63"/>
        <v>-0.6709333974930094</v>
      </c>
      <c r="AQ535" s="58"/>
      <c r="AR535" s="58"/>
      <c r="AS535" s="58"/>
      <c r="AT535" s="58"/>
      <c r="AU535" s="58"/>
      <c r="AV535" s="58"/>
      <c r="AW535" s="58"/>
      <c r="AX535" s="71"/>
      <c r="AY535" s="58"/>
      <c r="AZ535" s="58"/>
      <c r="BA535" s="58"/>
      <c r="BB535" s="58">
        <f t="shared" si="64"/>
        <v>1</v>
      </c>
      <c r="BC535" s="58">
        <f t="shared" si="65"/>
        <v>0.24701237213087246</v>
      </c>
      <c r="BD535" s="58" t="e">
        <f t="shared" si="66"/>
        <v>#N/A</v>
      </c>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c r="CB535" s="58"/>
      <c r="CC535" s="58"/>
      <c r="CD535" s="58"/>
      <c r="CE535" s="58"/>
      <c r="CF535" s="58"/>
      <c r="CG535" s="58"/>
      <c r="CH535" s="58"/>
      <c r="CI535" s="58"/>
      <c r="CJ535" s="58"/>
      <c r="CK535" s="58"/>
      <c r="CL535" s="58"/>
      <c r="CM535" s="58"/>
      <c r="CN535" s="58"/>
      <c r="CO535" s="58"/>
      <c r="CP535" s="58"/>
      <c r="CQ535" s="58"/>
      <c r="CR535" s="58"/>
      <c r="CS535" s="58"/>
      <c r="CT535" s="58"/>
      <c r="CU535" s="58"/>
      <c r="CV535" s="58"/>
      <c r="CW535" s="58"/>
      <c r="CX535" s="58"/>
      <c r="CY535" s="58"/>
      <c r="CZ535" s="58"/>
      <c r="DA535" s="58"/>
      <c r="DB535" s="58"/>
      <c r="DC535" s="58"/>
      <c r="DD535" s="58"/>
      <c r="DE535" s="58"/>
      <c r="DF535" s="58"/>
      <c r="DG535" s="58"/>
      <c r="DH535" s="58"/>
      <c r="DI535" s="58"/>
      <c r="DJ535" s="58"/>
      <c r="DK535" s="58"/>
      <c r="DL535" s="58"/>
      <c r="DM535" s="58"/>
      <c r="DN535" s="58"/>
      <c r="DO535" s="58"/>
      <c r="DP535" s="58"/>
      <c r="DQ535" s="58"/>
      <c r="DR535" s="58"/>
      <c r="DS535" s="58"/>
      <c r="DT535" s="58"/>
      <c r="DU535" s="58"/>
      <c r="DV535" s="58"/>
      <c r="DW535" s="58"/>
      <c r="DX535" s="58"/>
      <c r="DY535" s="58"/>
      <c r="DZ535" s="58"/>
      <c r="EA535" s="58"/>
      <c r="EB535" s="58"/>
      <c r="EC535" s="58"/>
      <c r="ED535" s="58"/>
      <c r="EE535" s="58"/>
      <c r="EF535" s="58"/>
      <c r="EG535" s="58"/>
      <c r="EH535" s="58"/>
      <c r="EI535" s="58"/>
      <c r="EJ535" s="58"/>
      <c r="EK535" s="58"/>
      <c r="EL535" s="58"/>
      <c r="EM535" s="58"/>
      <c r="EN535" s="58"/>
    </row>
    <row r="536" spans="1:144" outlineLevel="1" x14ac:dyDescent="0.2">
      <c r="A536" s="16">
        <v>345</v>
      </c>
      <c r="B536" s="16">
        <v>0</v>
      </c>
      <c r="C536" s="1">
        <v>3.341202527999982E-7</v>
      </c>
      <c r="D536" s="1">
        <f t="shared" si="58"/>
        <v>-3.341202527999982E-7</v>
      </c>
      <c r="E536" s="1">
        <f t="shared" si="59"/>
        <v>6.6824061733736377E-7</v>
      </c>
      <c r="F536" s="1">
        <f t="shared" si="60"/>
        <v>-8.1745985671307665E-4</v>
      </c>
      <c r="G536" s="1">
        <f t="shared" si="61"/>
        <v>-5.7803145626892901E-4</v>
      </c>
      <c r="H536" s="1">
        <v>3.2919752433390572E-6</v>
      </c>
      <c r="I536" s="1">
        <f t="shared" si="62"/>
        <v>1.0999195889280389E-12</v>
      </c>
      <c r="J536" s="1">
        <f t="shared" si="63"/>
        <v>-5.7803240770390007E-4</v>
      </c>
      <c r="AQ536" s="58"/>
      <c r="AR536" s="58"/>
      <c r="AS536" s="58"/>
      <c r="AT536" s="58"/>
      <c r="AU536" s="58"/>
      <c r="AV536" s="58"/>
      <c r="AW536" s="58"/>
      <c r="AX536" s="71"/>
      <c r="AY536" s="58"/>
      <c r="AZ536" s="58"/>
      <c r="BA536" s="58"/>
      <c r="BB536" s="58">
        <f t="shared" si="64"/>
        <v>1</v>
      </c>
      <c r="BC536" s="58">
        <f t="shared" si="65"/>
        <v>3.341202527999982E-7</v>
      </c>
      <c r="BD536" s="58" t="e">
        <f t="shared" si="66"/>
        <v>#N/A</v>
      </c>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c r="CB536" s="58"/>
      <c r="CC536" s="58"/>
      <c r="CD536" s="58"/>
      <c r="CE536" s="58"/>
      <c r="CF536" s="58"/>
      <c r="CG536" s="58"/>
      <c r="CH536" s="58"/>
      <c r="CI536" s="58"/>
      <c r="CJ536" s="58"/>
      <c r="CK536" s="58"/>
      <c r="CL536" s="58"/>
      <c r="CM536" s="58"/>
      <c r="CN536" s="58"/>
      <c r="CO536" s="58"/>
      <c r="CP536" s="58"/>
      <c r="CQ536" s="58"/>
      <c r="CR536" s="58"/>
      <c r="CS536" s="58"/>
      <c r="CT536" s="58"/>
      <c r="CU536" s="58"/>
      <c r="CV536" s="58"/>
      <c r="CW536" s="58"/>
      <c r="CX536" s="58"/>
      <c r="CY536" s="58"/>
      <c r="CZ536" s="58"/>
      <c r="DA536" s="58"/>
      <c r="DB536" s="58"/>
      <c r="DC536" s="58"/>
      <c r="DD536" s="58"/>
      <c r="DE536" s="58"/>
      <c r="DF536" s="58"/>
      <c r="DG536" s="58"/>
      <c r="DH536" s="58"/>
      <c r="DI536" s="58"/>
      <c r="DJ536" s="58"/>
      <c r="DK536" s="58"/>
      <c r="DL536" s="58"/>
      <c r="DM536" s="58"/>
      <c r="DN536" s="58"/>
      <c r="DO536" s="58"/>
      <c r="DP536" s="58"/>
      <c r="DQ536" s="58"/>
      <c r="DR536" s="58"/>
      <c r="DS536" s="58"/>
      <c r="DT536" s="58"/>
      <c r="DU536" s="58"/>
      <c r="DV536" s="58"/>
      <c r="DW536" s="58"/>
      <c r="DX536" s="58"/>
      <c r="DY536" s="58"/>
      <c r="DZ536" s="58"/>
      <c r="EA536" s="58"/>
      <c r="EB536" s="58"/>
      <c r="EC536" s="58"/>
      <c r="ED536" s="58"/>
      <c r="EE536" s="58"/>
      <c r="EF536" s="58"/>
      <c r="EG536" s="58"/>
      <c r="EH536" s="58"/>
      <c r="EI536" s="58"/>
      <c r="EJ536" s="58"/>
      <c r="EK536" s="58"/>
      <c r="EL536" s="58"/>
      <c r="EM536" s="58"/>
      <c r="EN536" s="58"/>
    </row>
    <row r="537" spans="1:144" outlineLevel="1" x14ac:dyDescent="0.2">
      <c r="A537" s="16">
        <v>346</v>
      </c>
      <c r="B537" s="16">
        <v>0</v>
      </c>
      <c r="C537" s="1">
        <v>1.6119018033638208E-3</v>
      </c>
      <c r="D537" s="1">
        <f t="shared" si="58"/>
        <v>-1.6119018033638208E-3</v>
      </c>
      <c r="E537" s="1">
        <f t="shared" si="59"/>
        <v>3.226404629589231E-3</v>
      </c>
      <c r="F537" s="1">
        <f t="shared" si="60"/>
        <v>-5.6801449185643414E-2</v>
      </c>
      <c r="G537" s="1">
        <f t="shared" si="61"/>
        <v>-4.0180893788424654E-2</v>
      </c>
      <c r="H537" s="1">
        <v>4.7921418813203619E-3</v>
      </c>
      <c r="I537" s="1">
        <f t="shared" si="62"/>
        <v>7.7741883307351406E-6</v>
      </c>
      <c r="J537" s="1">
        <f t="shared" si="63"/>
        <v>-4.0277517475229258E-2</v>
      </c>
      <c r="AQ537" s="58"/>
      <c r="AR537" s="58"/>
      <c r="AS537" s="58"/>
      <c r="AT537" s="58"/>
      <c r="AU537" s="58"/>
      <c r="AV537" s="58"/>
      <c r="AW537" s="58"/>
      <c r="AX537" s="71"/>
      <c r="AY537" s="58"/>
      <c r="AZ537" s="58"/>
      <c r="BA537" s="58"/>
      <c r="BB537" s="58">
        <f t="shared" si="64"/>
        <v>1</v>
      </c>
      <c r="BC537" s="58">
        <f t="shared" si="65"/>
        <v>1.6119018033638208E-3</v>
      </c>
      <c r="BD537" s="58" t="e">
        <f t="shared" si="66"/>
        <v>#N/A</v>
      </c>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c r="CB537" s="58"/>
      <c r="CC537" s="58"/>
      <c r="CD537" s="58"/>
      <c r="CE537" s="58"/>
      <c r="CF537" s="58"/>
      <c r="CG537" s="58"/>
      <c r="CH537" s="58"/>
      <c r="CI537" s="58"/>
      <c r="CJ537" s="58"/>
      <c r="CK537" s="58"/>
      <c r="CL537" s="58"/>
      <c r="CM537" s="58"/>
      <c r="CN537" s="58"/>
      <c r="CO537" s="58"/>
      <c r="CP537" s="58"/>
      <c r="CQ537" s="58"/>
      <c r="CR537" s="58"/>
      <c r="CS537" s="58"/>
      <c r="CT537" s="58"/>
      <c r="CU537" s="58"/>
      <c r="CV537" s="58"/>
      <c r="CW537" s="58"/>
      <c r="CX537" s="58"/>
      <c r="CY537" s="58"/>
      <c r="CZ537" s="58"/>
      <c r="DA537" s="58"/>
      <c r="DB537" s="58"/>
      <c r="DC537" s="58"/>
      <c r="DD537" s="58"/>
      <c r="DE537" s="58"/>
      <c r="DF537" s="58"/>
      <c r="DG537" s="58"/>
      <c r="DH537" s="58"/>
      <c r="DI537" s="58"/>
      <c r="DJ537" s="58"/>
      <c r="DK537" s="58"/>
      <c r="DL537" s="58"/>
      <c r="DM537" s="58"/>
      <c r="DN537" s="58"/>
      <c r="DO537" s="58"/>
      <c r="DP537" s="58"/>
      <c r="DQ537" s="58"/>
      <c r="DR537" s="58"/>
      <c r="DS537" s="58"/>
      <c r="DT537" s="58"/>
      <c r="DU537" s="58"/>
      <c r="DV537" s="58"/>
      <c r="DW537" s="58"/>
      <c r="DX537" s="58"/>
      <c r="DY537" s="58"/>
      <c r="DZ537" s="58"/>
      <c r="EA537" s="58"/>
      <c r="EB537" s="58"/>
      <c r="EC537" s="58"/>
      <c r="ED537" s="58"/>
      <c r="EE537" s="58"/>
      <c r="EF537" s="58"/>
      <c r="EG537" s="58"/>
      <c r="EH537" s="58"/>
      <c r="EI537" s="58"/>
      <c r="EJ537" s="58"/>
      <c r="EK537" s="58"/>
      <c r="EL537" s="58"/>
      <c r="EM537" s="58"/>
      <c r="EN537" s="58"/>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1" xr:uid="{A222AC4C-584D-4AE0-95E7-461F307787D8}">
      <formula1>0</formula1>
      <formula2>1</formula2>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4597" r:id="rId3" name="Spinner 21">
              <controlPr defaultSize="0" autoPict="0">
                <anchor moveWithCells="1" sizeWithCells="1">
                  <from>
                    <xdr:col>9</xdr:col>
                    <xdr:colOff>0</xdr:colOff>
                    <xdr:row>9</xdr:row>
                    <xdr:rowOff>0</xdr:rowOff>
                  </from>
                  <to>
                    <xdr:col>10</xdr:col>
                    <xdr:colOff>0</xdr:colOff>
                    <xdr:row>11</xdr:row>
                    <xdr:rowOff>114300</xdr:rowOff>
                  </to>
                </anchor>
              </controlPr>
            </control>
          </mc:Choice>
        </mc:AlternateContent>
        <mc:AlternateContent xmlns:mc="http://schemas.openxmlformats.org/markup-compatibility/2006">
          <mc:Choice Requires="x14">
            <control shapeId="24598" r:id="rId4" name="Spinner 22">
              <controlPr defaultSize="0" autoPict="0">
                <anchor moveWithCells="1" sizeWithCells="1">
                  <from>
                    <xdr:col>9</xdr:col>
                    <xdr:colOff>0</xdr:colOff>
                    <xdr:row>80</xdr:row>
                    <xdr:rowOff>0</xdr:rowOff>
                  </from>
                  <to>
                    <xdr:col>10</xdr:col>
                    <xdr:colOff>0</xdr:colOff>
                    <xdr:row>82</xdr:row>
                    <xdr:rowOff>121920</xdr:rowOff>
                  </to>
                </anchor>
              </controlPr>
            </control>
          </mc:Choice>
        </mc:AlternateContent>
        <mc:AlternateContent xmlns:mc="http://schemas.openxmlformats.org/markup-compatibility/2006">
          <mc:Choice Requires="x14">
            <control shapeId="24599" r:id="rId5" name="Spinner 23">
              <controlPr defaultSize="0" autoPict="0">
                <anchor moveWithCells="1" sizeWithCells="1">
                  <from>
                    <xdr:col>9</xdr:col>
                    <xdr:colOff>60960</xdr:colOff>
                    <xdr:row>47</xdr:row>
                    <xdr:rowOff>0</xdr:rowOff>
                  </from>
                  <to>
                    <xdr:col>10</xdr:col>
                    <xdr:colOff>60960</xdr:colOff>
                    <xdr:row>49</xdr:row>
                    <xdr:rowOff>121920</xdr:rowOff>
                  </to>
                </anchor>
              </controlPr>
            </control>
          </mc:Choice>
        </mc:AlternateContent>
        <mc:AlternateContent xmlns:mc="http://schemas.openxmlformats.org/markup-compatibility/2006">
          <mc:Choice Requires="x14">
            <control shapeId="24600" r:id="rId6" name="Spinner 24">
              <controlPr defaultSize="0" autoPict="0">
                <anchor moveWithCells="1" sizeWithCells="1">
                  <from>
                    <xdr:col>9</xdr:col>
                    <xdr:colOff>60960</xdr:colOff>
                    <xdr:row>65</xdr:row>
                    <xdr:rowOff>0</xdr:rowOff>
                  </from>
                  <to>
                    <xdr:col>10</xdr:col>
                    <xdr:colOff>60960</xdr:colOff>
                    <xdr:row>67</xdr:row>
                    <xdr:rowOff>121920</xdr:rowOff>
                  </to>
                </anchor>
              </controlPr>
            </control>
          </mc:Choice>
        </mc:AlternateContent>
        <mc:AlternateContent xmlns:mc="http://schemas.openxmlformats.org/markup-compatibility/2006">
          <mc:Choice Requires="x14">
            <control shapeId="24601" r:id="rId7" name="Spinner 25">
              <controlPr defaultSize="0" autoPict="0">
                <anchor moveWithCells="1" sizeWithCells="1">
                  <from>
                    <xdr:col>9</xdr:col>
                    <xdr:colOff>0</xdr:colOff>
                    <xdr:row>154</xdr:row>
                    <xdr:rowOff>0</xdr:rowOff>
                  </from>
                  <to>
                    <xdr:col>10</xdr:col>
                    <xdr:colOff>0</xdr:colOff>
                    <xdr:row>156</xdr:row>
                    <xdr:rowOff>121920</xdr:rowOff>
                  </to>
                </anchor>
              </controlPr>
            </control>
          </mc:Choice>
        </mc:AlternateContent>
        <mc:AlternateContent xmlns:mc="http://schemas.openxmlformats.org/markup-compatibility/2006">
          <mc:Choice Requires="x14">
            <control shapeId="24602" r:id="rId8" name="Spinner 26">
              <controlPr defaultSize="0" autoPict="0">
                <anchor moveWithCells="1" sizeWithCells="1">
                  <from>
                    <xdr:col>9</xdr:col>
                    <xdr:colOff>0</xdr:colOff>
                    <xdr:row>177</xdr:row>
                    <xdr:rowOff>0</xdr:rowOff>
                  </from>
                  <to>
                    <xdr:col>10</xdr:col>
                    <xdr:colOff>0</xdr:colOff>
                    <xdr:row>179</xdr:row>
                    <xdr:rowOff>121920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1B1AB-8242-4C2F-83B0-61ABE49FE8D4}">
  <dimension ref="A1:EN537"/>
  <sheetViews>
    <sheetView showGridLines="0" showRowColHeaders="0" zoomScaleNormal="100" workbookViewId="0">
      <selection activeCell="K30" sqref="K30"/>
    </sheetView>
  </sheetViews>
  <sheetFormatPr defaultRowHeight="10.199999999999999" outlineLevelRow="1" x14ac:dyDescent="0.2"/>
  <cols>
    <col min="1" max="1" width="15.77734375" style="1" customWidth="1"/>
    <col min="2" max="9" width="9.77734375" style="1" customWidth="1"/>
    <col min="10" max="16384" width="8.88671875" style="1"/>
  </cols>
  <sheetData>
    <row r="1" spans="1:144" x14ac:dyDescent="0.2">
      <c r="A1" s="2" t="s">
        <v>81</v>
      </c>
      <c r="B1" s="1" t="s">
        <v>325</v>
      </c>
      <c r="F1" s="3"/>
      <c r="M1" s="3" t="s">
        <v>251</v>
      </c>
      <c r="R1" s="3" t="s">
        <v>83</v>
      </c>
      <c r="Z1" s="75" t="s">
        <v>326</v>
      </c>
      <c r="BZ1" s="4" t="s">
        <v>326</v>
      </c>
    </row>
    <row r="2" spans="1:144" x14ac:dyDescent="0.2">
      <c r="A2" s="2" t="s">
        <v>85</v>
      </c>
      <c r="C2" s="1" t="s">
        <v>4</v>
      </c>
      <c r="G2" s="6" t="s">
        <v>86</v>
      </c>
      <c r="H2" s="7" t="s">
        <v>87</v>
      </c>
      <c r="I2" s="10" t="s">
        <v>88</v>
      </c>
    </row>
    <row r="3" spans="1:144" hidden="1" outlineLevel="1" x14ac:dyDescent="0.2">
      <c r="A3" s="2" t="s">
        <v>89</v>
      </c>
    </row>
    <row r="4" spans="1:144" hidden="1" outlineLevel="1" x14ac:dyDescent="0.2">
      <c r="A4" s="1" t="s">
        <v>327</v>
      </c>
    </row>
    <row r="5" spans="1:144" hidden="1" outlineLevel="1" x14ac:dyDescent="0.2">
      <c r="A5" s="2" t="s">
        <v>91</v>
      </c>
    </row>
    <row r="6" spans="1:144" hidden="1" outlineLevel="1" x14ac:dyDescent="0.2">
      <c r="A6" s="1" t="s">
        <v>92</v>
      </c>
    </row>
    <row r="7" spans="1:144" hidden="1" outlineLevel="1" x14ac:dyDescent="0.2">
      <c r="A7" s="1" t="s">
        <v>328</v>
      </c>
    </row>
    <row r="8" spans="1:144" collapsed="1" x14ac:dyDescent="0.2">
      <c r="A8" s="73"/>
      <c r="J8" s="3" t="s">
        <v>254</v>
      </c>
      <c r="K8" s="3" t="s">
        <v>346</v>
      </c>
    </row>
    <row r="9" spans="1:144" x14ac:dyDescent="0.2">
      <c r="A9" s="11" t="s">
        <v>329</v>
      </c>
      <c r="AQ9" s="58" t="s">
        <v>215</v>
      </c>
      <c r="AR9" s="58" t="s">
        <v>216</v>
      </c>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58"/>
      <c r="EI9" s="58"/>
      <c r="EJ9" s="58"/>
      <c r="EK9" s="58"/>
      <c r="EL9" s="58"/>
      <c r="EM9" s="58"/>
      <c r="EN9" s="58"/>
    </row>
    <row r="10" spans="1:144" ht="10.8" outlineLevel="1" thickBot="1" x14ac:dyDescent="0.25">
      <c r="A10" s="12"/>
      <c r="B10" s="13" t="s">
        <v>95</v>
      </c>
      <c r="C10" s="15" t="s">
        <v>96</v>
      </c>
      <c r="D10" s="15" t="s">
        <v>97</v>
      </c>
      <c r="E10" s="15" t="s">
        <v>98</v>
      </c>
      <c r="F10" s="15" t="s">
        <v>99</v>
      </c>
      <c r="G10" s="15" t="s">
        <v>100</v>
      </c>
      <c r="H10" s="15" t="s">
        <v>101</v>
      </c>
      <c r="I10" s="15" t="s">
        <v>102</v>
      </c>
      <c r="AQ10" s="58">
        <v>7</v>
      </c>
      <c r="AR10" s="58">
        <f>CHOOSE(AQ10,0,0.25,0.5,0.68,0.8,0.9,0.95,0.98,0.99,0.997,0.999)</f>
        <v>0.95</v>
      </c>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c r="EB10" s="58"/>
      <c r="EC10" s="58"/>
      <c r="ED10" s="58"/>
      <c r="EE10" s="58"/>
      <c r="EF10" s="58"/>
      <c r="EG10" s="58"/>
      <c r="EH10" s="58"/>
      <c r="EI10" s="58"/>
      <c r="EJ10" s="58"/>
      <c r="EK10" s="58"/>
      <c r="EL10" s="58"/>
      <c r="EM10" s="58"/>
      <c r="EN10" s="58"/>
    </row>
    <row r="11" spans="1:144" outlineLevel="1" x14ac:dyDescent="0.2">
      <c r="B11" s="17">
        <f xml:space="preserve"> 1 - $C$28 / $C$29</f>
        <v>0.78036066997716858</v>
      </c>
      <c r="C11" s="17">
        <f xml:space="preserve"> MAX(0,1 - ($C$28 + 2*($B$27+1))/$C$29)</f>
        <v>0.68009699882908103</v>
      </c>
      <c r="D11" s="18">
        <v>0.12462878748288772</v>
      </c>
      <c r="E11" s="18">
        <v>7.2254335260115612E-2</v>
      </c>
      <c r="F11" s="19">
        <v>346</v>
      </c>
      <c r="G11" s="19">
        <v>0</v>
      </c>
      <c r="H11" s="17">
        <f>_xlfn.NORM.S.INV(1-(1-I11)/2)</f>
        <v>1.9599639845400536</v>
      </c>
      <c r="I11" s="20">
        <f>$AR$10</f>
        <v>0.95</v>
      </c>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58"/>
      <c r="CM11" s="58"/>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58"/>
    </row>
    <row r="12" spans="1:144" x14ac:dyDescent="0.2">
      <c r="A12" s="73"/>
      <c r="AQ12" s="58"/>
      <c r="AR12" s="58"/>
      <c r="AS12" s="58"/>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58"/>
      <c r="CM12" s="58"/>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58"/>
      <c r="EN12" s="58"/>
    </row>
    <row r="13" spans="1:144" x14ac:dyDescent="0.2">
      <c r="A13" s="11" t="s">
        <v>330</v>
      </c>
      <c r="AQ13" s="58" t="s">
        <v>115</v>
      </c>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row>
    <row r="14" spans="1:144" ht="10.8" outlineLevel="1" thickBot="1" x14ac:dyDescent="0.25">
      <c r="A14" s="15" t="s">
        <v>104</v>
      </c>
      <c r="B14" s="15" t="s">
        <v>105</v>
      </c>
      <c r="C14" s="15" t="s">
        <v>106</v>
      </c>
      <c r="D14" s="15" t="s">
        <v>107</v>
      </c>
      <c r="E14" s="15" t="s">
        <v>108</v>
      </c>
      <c r="F14" s="15" t="str">
        <f>IF($I$11&gt;99%,("Lower"&amp;TEXT($I$11,"0.0%")),("Lower"&amp;TEXT($I$11,"0%")))</f>
        <v>Lower95%</v>
      </c>
      <c r="G14" s="15" t="str">
        <f>IF($I$11&gt;99%,("Upper"&amp;TEXT($I$11,"0.0%")),("Upper"&amp;TEXT($I$11,"0%")))</f>
        <v>Upper95%</v>
      </c>
      <c r="H14" s="15" t="s">
        <v>110</v>
      </c>
      <c r="I14" s="15" t="s">
        <v>109</v>
      </c>
      <c r="AQ14" s="58" t="s">
        <v>9</v>
      </c>
      <c r="AR14" s="58" t="s">
        <v>112</v>
      </c>
      <c r="AS14" s="58" t="s">
        <v>13</v>
      </c>
      <c r="AT14" s="58" t="s">
        <v>113</v>
      </c>
      <c r="AU14" s="58" t="s">
        <v>20</v>
      </c>
      <c r="AV14" s="58" t="s">
        <v>27</v>
      </c>
      <c r="AW14" s="58" t="s">
        <v>26</v>
      </c>
      <c r="AX14" s="58" t="s">
        <v>324</v>
      </c>
      <c r="AY14" s="58" t="s">
        <v>111</v>
      </c>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c r="EB14" s="58"/>
      <c r="EC14" s="58"/>
      <c r="ED14" s="58"/>
      <c r="EE14" s="58"/>
      <c r="EF14" s="58"/>
      <c r="EG14" s="58"/>
      <c r="EH14" s="58"/>
      <c r="EI14" s="58"/>
      <c r="EJ14" s="58"/>
      <c r="EK14" s="58"/>
      <c r="EL14" s="58"/>
      <c r="EM14" s="58"/>
      <c r="EN14" s="58"/>
    </row>
    <row r="15" spans="1:144" outlineLevel="1" x14ac:dyDescent="0.2">
      <c r="A15" s="21" t="s">
        <v>111</v>
      </c>
      <c r="B15" s="14">
        <v>155.72539775859408</v>
      </c>
      <c r="C15" s="14">
        <v>47.254385567173358</v>
      </c>
      <c r="D15" s="14">
        <f t="shared" ref="D15:D23" si="0">B15 / C15</f>
        <v>3.2954697408397431</v>
      </c>
      <c r="E15" s="14">
        <f t="shared" ref="E15:E23" si="1">2*(1-_xlfn.NORM.S.DIST(ABS(B15)/C15,1))</f>
        <v>9.8257284570135717E-4</v>
      </c>
      <c r="F15" s="14">
        <f t="shared" ref="F15:F23" si="2">B15 - $H$11 * C15</f>
        <v>63.108503935364993</v>
      </c>
      <c r="G15" s="14">
        <f t="shared" ref="G15:G23" si="3">B15 + $H$11 * C15</f>
        <v>248.34229158182319</v>
      </c>
      <c r="H15" s="14"/>
      <c r="I15" s="14"/>
      <c r="AQ15" s="58">
        <v>67.255021620235709</v>
      </c>
      <c r="AR15" s="58">
        <v>-10.975966326850465</v>
      </c>
      <c r="AS15" s="58">
        <v>22.054377781895486</v>
      </c>
      <c r="AT15" s="58">
        <v>13.631282327500605</v>
      </c>
      <c r="AU15" s="58">
        <v>-4.7728146485683673</v>
      </c>
      <c r="AV15" s="58">
        <v>9.2494329160498054</v>
      </c>
      <c r="AW15" s="58">
        <v>-9.755787249186799</v>
      </c>
      <c r="AX15" s="58">
        <v>-48.628896987107851</v>
      </c>
      <c r="AY15" s="58">
        <v>375.75184779295006</v>
      </c>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58"/>
    </row>
    <row r="16" spans="1:144" outlineLevel="1" x14ac:dyDescent="0.2">
      <c r="A16" s="21" t="s">
        <v>9</v>
      </c>
      <c r="B16" s="14">
        <v>27.589637572723365</v>
      </c>
      <c r="C16" s="14">
        <v>8.2009159013024711</v>
      </c>
      <c r="D16" s="146">
        <f t="shared" si="0"/>
        <v>3.3642141810455066</v>
      </c>
      <c r="E16" s="14">
        <f t="shared" si="1"/>
        <v>7.676194700136918E-4</v>
      </c>
      <c r="F16" s="14">
        <f t="shared" si="2"/>
        <v>11.51613776592869</v>
      </c>
      <c r="G16" s="14">
        <f t="shared" si="3"/>
        <v>43.663137379518041</v>
      </c>
      <c r="H16" s="14">
        <v>8.059032003323761</v>
      </c>
      <c r="I16" s="77">
        <f>(B16*0.285260450899029)/(PI()/SQRT(3))</f>
        <v>4.3390865656514626</v>
      </c>
      <c r="AQ16" s="58">
        <v>-10.975966326850713</v>
      </c>
      <c r="AR16" s="58">
        <v>3.6739593383076294</v>
      </c>
      <c r="AS16" s="58">
        <v>-4.1222986252937472</v>
      </c>
      <c r="AT16" s="58">
        <v>-2.6799952139238279</v>
      </c>
      <c r="AU16" s="58">
        <v>1.6372146462803594</v>
      </c>
      <c r="AV16" s="58">
        <v>-1.764436248260546</v>
      </c>
      <c r="AW16" s="58">
        <v>2.5133635524024083</v>
      </c>
      <c r="AX16" s="58">
        <v>8.0619844637077342</v>
      </c>
      <c r="AY16" s="58">
        <v>-64.836950658035832</v>
      </c>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58"/>
      <c r="EC16" s="58"/>
      <c r="ED16" s="58"/>
      <c r="EE16" s="58"/>
      <c r="EF16" s="58"/>
      <c r="EG16" s="58"/>
      <c r="EH16" s="58"/>
      <c r="EI16" s="58"/>
      <c r="EJ16" s="58"/>
      <c r="EK16" s="58"/>
      <c r="EL16" s="58"/>
      <c r="EM16" s="58"/>
      <c r="EN16" s="58"/>
    </row>
    <row r="17" spans="1:144" outlineLevel="1" x14ac:dyDescent="0.2">
      <c r="A17" s="21" t="s">
        <v>112</v>
      </c>
      <c r="B17" s="14">
        <v>-6.58237116833957</v>
      </c>
      <c r="C17" s="14">
        <v>1.9167575063913613</v>
      </c>
      <c r="D17" s="229">
        <f t="shared" si="0"/>
        <v>-3.4341178507927488</v>
      </c>
      <c r="E17" s="14">
        <f t="shared" si="1"/>
        <v>5.944856682886801E-4</v>
      </c>
      <c r="F17" s="14">
        <f t="shared" si="2"/>
        <v>-10.339146847963439</v>
      </c>
      <c r="G17" s="14">
        <f t="shared" si="3"/>
        <v>-2.8255954887157002</v>
      </c>
      <c r="H17" s="14">
        <v>1.1543514564676651</v>
      </c>
      <c r="I17" s="79">
        <f>(B17*0.210314571893011)/(PI()/SQRT(3))</f>
        <v>-0.76324239693110318</v>
      </c>
      <c r="AQ17" s="58">
        <v>22.054377781895614</v>
      </c>
      <c r="AR17" s="58">
        <v>-4.122298625293686</v>
      </c>
      <c r="AS17" s="58">
        <v>8.694040463250591</v>
      </c>
      <c r="AT17" s="58">
        <v>4.9899243237683804</v>
      </c>
      <c r="AU17" s="58">
        <v>-1.7649660322666316</v>
      </c>
      <c r="AV17" s="58">
        <v>3.2048847697607261</v>
      </c>
      <c r="AW17" s="58">
        <v>-3.4187516577783703</v>
      </c>
      <c r="AX17" s="58">
        <v>-16.335236535454804</v>
      </c>
      <c r="AY17" s="58">
        <v>127.10329280354249</v>
      </c>
      <c r="AZ17" s="58"/>
      <c r="BA17" s="58"/>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58"/>
      <c r="EI17" s="58"/>
      <c r="EJ17" s="58"/>
      <c r="EK17" s="58"/>
      <c r="EL17" s="58"/>
      <c r="EM17" s="58"/>
      <c r="EN17" s="58"/>
    </row>
    <row r="18" spans="1:144" outlineLevel="1" x14ac:dyDescent="0.2">
      <c r="A18" s="21" t="s">
        <v>13</v>
      </c>
      <c r="B18" s="14">
        <v>9.853580920045939</v>
      </c>
      <c r="C18" s="14">
        <v>2.9485658315951828</v>
      </c>
      <c r="D18" s="146">
        <f t="shared" si="0"/>
        <v>3.3418215779551113</v>
      </c>
      <c r="E18" s="14">
        <f t="shared" si="1"/>
        <v>8.3230542807810615E-4</v>
      </c>
      <c r="F18" s="14">
        <f t="shared" si="2"/>
        <v>4.0744980840739879</v>
      </c>
      <c r="G18" s="14">
        <f t="shared" si="3"/>
        <v>15.632663756017891</v>
      </c>
      <c r="H18" s="14">
        <v>2.1529209374470764</v>
      </c>
      <c r="I18" s="77">
        <f>(B18*0.343112804944887)/(PI()/SQRT(3))</f>
        <v>1.8639822324867705</v>
      </c>
      <c r="AQ18" s="58">
        <v>13.631282327500742</v>
      </c>
      <c r="AR18" s="58">
        <v>-2.6799952139237972</v>
      </c>
      <c r="AS18" s="58">
        <v>4.9899243237683981</v>
      </c>
      <c r="AT18" s="58">
        <v>4.6474953211834418</v>
      </c>
      <c r="AU18" s="58">
        <v>-1.2170403009372037</v>
      </c>
      <c r="AV18" s="58">
        <v>1.9256152170503607</v>
      </c>
      <c r="AW18" s="58">
        <v>-1.6931153489110125</v>
      </c>
      <c r="AX18" s="58">
        <v>-10.430206239967037</v>
      </c>
      <c r="AY18" s="58">
        <v>81.463908849877214</v>
      </c>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row>
    <row r="19" spans="1:144" outlineLevel="1" x14ac:dyDescent="0.2">
      <c r="A19" s="21" t="s">
        <v>113</v>
      </c>
      <c r="B19" s="14">
        <v>4.5626229238202729</v>
      </c>
      <c r="C19" s="14">
        <v>2.1558050285643739</v>
      </c>
      <c r="D19" s="230">
        <f t="shared" si="0"/>
        <v>2.1164357923678669</v>
      </c>
      <c r="E19" s="14">
        <f t="shared" si="1"/>
        <v>3.4307760641337337E-2</v>
      </c>
      <c r="F19" s="14">
        <f t="shared" si="2"/>
        <v>0.33732271014375836</v>
      </c>
      <c r="G19" s="14">
        <f t="shared" si="3"/>
        <v>8.7879231374967866</v>
      </c>
      <c r="H19" s="14">
        <v>1.6505308189043024</v>
      </c>
      <c r="I19" s="77">
        <f>(B19*0.459173436315273)/(PI()/SQRT(3))</f>
        <v>1.1550534683453879</v>
      </c>
      <c r="AQ19" s="58">
        <v>-4.7728146485684908</v>
      </c>
      <c r="AR19" s="58">
        <v>1.6372146462803621</v>
      </c>
      <c r="AS19" s="58">
        <v>-1.7649660322666636</v>
      </c>
      <c r="AT19" s="58">
        <v>-1.2170403009372202</v>
      </c>
      <c r="AU19" s="58">
        <v>1.7263090464445574</v>
      </c>
      <c r="AV19" s="58">
        <v>-0.98868495094287467</v>
      </c>
      <c r="AW19" s="58">
        <v>1.6949047357732498</v>
      </c>
      <c r="AX19" s="58">
        <v>3.4192208841147336</v>
      </c>
      <c r="AY19" s="58">
        <v>-28.266241474851203</v>
      </c>
      <c r="AZ19" s="58"/>
      <c r="BA19" s="58"/>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58"/>
      <c r="EI19" s="58"/>
      <c r="EJ19" s="58"/>
      <c r="EK19" s="58"/>
      <c r="EL19" s="58"/>
      <c r="EM19" s="58"/>
      <c r="EN19" s="58"/>
    </row>
    <row r="20" spans="1:144" outlineLevel="1" x14ac:dyDescent="0.2">
      <c r="A20" s="21" t="s">
        <v>20</v>
      </c>
      <c r="B20" s="14">
        <v>-4.4582952733471855</v>
      </c>
      <c r="C20" s="14">
        <v>1.313890804612224</v>
      </c>
      <c r="D20" s="86">
        <f t="shared" si="0"/>
        <v>-3.3932007573970253</v>
      </c>
      <c r="E20" s="14">
        <f t="shared" si="1"/>
        <v>6.9080989667558157E-4</v>
      </c>
      <c r="F20" s="14">
        <f t="shared" si="2"/>
        <v>-7.0334739300054974</v>
      </c>
      <c r="G20" s="14">
        <f t="shared" si="3"/>
        <v>-1.883116616688874</v>
      </c>
      <c r="H20" s="14">
        <v>1.0344359917473602</v>
      </c>
      <c r="I20" s="79">
        <f>(B20*0.404434247313992)/(PI()/SQRT(3))</f>
        <v>-0.9940941256978314</v>
      </c>
      <c r="AQ20" s="58">
        <v>9.249432916049912</v>
      </c>
      <c r="AR20" s="58">
        <v>-1.7644362482605318</v>
      </c>
      <c r="AS20" s="58">
        <v>3.2048847697607457</v>
      </c>
      <c r="AT20" s="58">
        <v>1.925615217050366</v>
      </c>
      <c r="AU20" s="58">
        <v>-0.98868495094286646</v>
      </c>
      <c r="AV20" s="58">
        <v>2.8242433125653408</v>
      </c>
      <c r="AW20" s="58">
        <v>-1.948780316812162</v>
      </c>
      <c r="AX20" s="58">
        <v>-6.5201205573129029</v>
      </c>
      <c r="AY20" s="58">
        <v>49.590368078994409</v>
      </c>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58"/>
      <c r="EN20" s="58"/>
    </row>
    <row r="21" spans="1:144" outlineLevel="1" x14ac:dyDescent="0.2">
      <c r="A21" s="21" t="s">
        <v>27</v>
      </c>
      <c r="B21" s="14">
        <v>6.3676621337531785</v>
      </c>
      <c r="C21" s="14">
        <v>1.6805485153857775</v>
      </c>
      <c r="D21" s="231">
        <f t="shared" si="0"/>
        <v>3.7890379691248919</v>
      </c>
      <c r="E21" s="14">
        <f t="shared" si="1"/>
        <v>1.5123180061982211E-4</v>
      </c>
      <c r="F21" s="14">
        <f t="shared" si="2"/>
        <v>3.0738475693247982</v>
      </c>
      <c r="G21" s="14">
        <f t="shared" si="3"/>
        <v>9.6614766981815592</v>
      </c>
      <c r="H21" s="14">
        <v>1.0383531531555887</v>
      </c>
      <c r="I21" s="77">
        <f>(B21*0.495036941308033)/(PI()/SQRT(3))</f>
        <v>1.7379143736258944</v>
      </c>
      <c r="AQ21" s="58">
        <v>-9.7557872491869233</v>
      </c>
      <c r="AR21" s="58">
        <v>2.5133635524023941</v>
      </c>
      <c r="AS21" s="58">
        <v>-3.4187516577783938</v>
      </c>
      <c r="AT21" s="58">
        <v>-1.6931153489110196</v>
      </c>
      <c r="AU21" s="58">
        <v>1.6949047357732416</v>
      </c>
      <c r="AV21" s="58">
        <v>-1.9487803168121631</v>
      </c>
      <c r="AW21" s="58">
        <v>3.3676746543094236</v>
      </c>
      <c r="AX21" s="58">
        <v>6.7807527768791696</v>
      </c>
      <c r="AY21" s="58">
        <v>-54.189712726828212</v>
      </c>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row>
    <row r="22" spans="1:144" outlineLevel="1" x14ac:dyDescent="0.2">
      <c r="A22" s="21" t="s">
        <v>26</v>
      </c>
      <c r="B22" s="14">
        <v>-6.5913365123160288</v>
      </c>
      <c r="C22" s="14">
        <v>1.8351225175201311</v>
      </c>
      <c r="D22" s="232">
        <f t="shared" si="0"/>
        <v>-3.5917691867369954</v>
      </c>
      <c r="E22" s="14">
        <f t="shared" si="1"/>
        <v>3.2844068474191523E-4</v>
      </c>
      <c r="F22" s="14">
        <f t="shared" si="2"/>
        <v>-10.188110553873958</v>
      </c>
      <c r="G22" s="14">
        <f t="shared" si="3"/>
        <v>-2.9945624707580984</v>
      </c>
      <c r="H22" s="14">
        <v>1.0337920542643606</v>
      </c>
      <c r="I22" s="79">
        <f>(B22*0.277511530831589)/(PI()/SQRT(3))</f>
        <v>-1.0084753153120882</v>
      </c>
      <c r="AQ22" s="58">
        <v>-48.628896987108249</v>
      </c>
      <c r="AR22" s="58">
        <v>8.0619844637076135</v>
      </c>
      <c r="AS22" s="58">
        <v>-16.33523653545484</v>
      </c>
      <c r="AT22" s="58">
        <v>-10.430206239967019</v>
      </c>
      <c r="AU22" s="58">
        <v>3.4192208841146696</v>
      </c>
      <c r="AV22" s="58">
        <v>-6.5201205573128735</v>
      </c>
      <c r="AW22" s="58">
        <v>6.7807527768791322</v>
      </c>
      <c r="AX22" s="58">
        <v>36.622792515661637</v>
      </c>
      <c r="AY22" s="58">
        <v>-285.38824844684729</v>
      </c>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row>
    <row r="23" spans="1:144" outlineLevel="1" x14ac:dyDescent="0.2">
      <c r="A23" s="21" t="s">
        <v>324</v>
      </c>
      <c r="B23" s="14">
        <v>-19.917407525833866</v>
      </c>
      <c r="C23" s="14">
        <v>6.0516768350318939</v>
      </c>
      <c r="D23" s="233">
        <f t="shared" si="0"/>
        <v>-3.2912212711915072</v>
      </c>
      <c r="E23" s="14">
        <f t="shared" si="1"/>
        <v>9.9753416048886656E-4</v>
      </c>
      <c r="F23" s="14">
        <f t="shared" si="2"/>
        <v>-31.778476168571718</v>
      </c>
      <c r="G23" s="14">
        <f t="shared" si="3"/>
        <v>-8.0563388830960143</v>
      </c>
      <c r="H23" s="14">
        <v>8.7473992918457792</v>
      </c>
      <c r="I23" s="79">
        <f>(B23*0.398876642752106)/(PI()/SQRT(3))</f>
        <v>-4.3800812829065752</v>
      </c>
      <c r="AQ23" s="58">
        <v>375.75184779295404</v>
      </c>
      <c r="AR23" s="58">
        <v>-64.836950658035036</v>
      </c>
      <c r="AS23" s="58">
        <v>127.10329280354307</v>
      </c>
      <c r="AT23" s="58">
        <v>81.463908849877271</v>
      </c>
      <c r="AU23" s="58">
        <v>-28.266241474850769</v>
      </c>
      <c r="AV23" s="58">
        <v>49.590368078994288</v>
      </c>
      <c r="AW23" s="58">
        <v>-54.189712726828041</v>
      </c>
      <c r="AX23" s="58">
        <v>-285.38824844684797</v>
      </c>
      <c r="AY23" s="58">
        <v>2232.9769553310816</v>
      </c>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row>
    <row r="24" spans="1:144" x14ac:dyDescent="0.2">
      <c r="A24" s="73"/>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c r="CB24" s="58"/>
      <c r="CC24" s="58"/>
      <c r="CD24" s="58"/>
      <c r="CE24" s="58"/>
      <c r="CF24" s="58"/>
      <c r="CG24" s="58"/>
      <c r="CH24" s="58"/>
      <c r="CI24" s="58"/>
      <c r="CJ24" s="58"/>
      <c r="CK24" s="58"/>
      <c r="CL24" s="58"/>
      <c r="CM24" s="58"/>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row>
    <row r="25" spans="1:144" x14ac:dyDescent="0.2">
      <c r="A25" s="11" t="s">
        <v>331</v>
      </c>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c r="EL25" s="58"/>
      <c r="EM25" s="58"/>
      <c r="EN25" s="58"/>
    </row>
    <row r="26" spans="1:144" ht="10.8" hidden="1" outlineLevel="1" thickBot="1" x14ac:dyDescent="0.25">
      <c r="A26" s="24" t="s">
        <v>117</v>
      </c>
      <c r="B26" s="15" t="s">
        <v>118</v>
      </c>
      <c r="C26" s="15" t="s">
        <v>119</v>
      </c>
      <c r="D26" s="12"/>
      <c r="E26" s="15" t="s">
        <v>108</v>
      </c>
      <c r="F26" s="15" t="s">
        <v>120</v>
      </c>
      <c r="G26" s="15" t="s">
        <v>121</v>
      </c>
      <c r="H26" s="12"/>
      <c r="I26" s="15" t="s">
        <v>122</v>
      </c>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row>
    <row r="27" spans="1:144" hidden="1" outlineLevel="1" x14ac:dyDescent="0.2">
      <c r="A27" s="21" t="s">
        <v>123</v>
      </c>
      <c r="B27" s="19">
        <v>8</v>
      </c>
      <c r="C27" s="18">
        <f>C29 - C28</f>
        <v>140.0955291058776</v>
      </c>
      <c r="D27" s="5" t="s">
        <v>124</v>
      </c>
      <c r="E27" s="18">
        <f>_xlfn.CHISQ.DIST.RT(C27,B27)</f>
        <v>2.2667459157592292E-26</v>
      </c>
      <c r="F27" s="18">
        <f>C28+2*(1+B27)</f>
        <v>57.43111094118737</v>
      </c>
      <c r="G27" s="18">
        <f>$AR$60</f>
        <v>0.9890965732087228</v>
      </c>
      <c r="H27" s="18" t="s">
        <v>125</v>
      </c>
      <c r="I27" s="18">
        <f>1-C28/C29</f>
        <v>0.78036066997716858</v>
      </c>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c r="CE27" s="58"/>
      <c r="CF27" s="58"/>
      <c r="CG27" s="58"/>
      <c r="CH27" s="58"/>
      <c r="CI27" s="58"/>
      <c r="CJ27" s="58"/>
      <c r="CK27" s="58"/>
      <c r="CL27" s="58"/>
      <c r="CM27" s="58"/>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row>
    <row r="28" spans="1:144" hidden="1" outlineLevel="1" x14ac:dyDescent="0.2">
      <c r="A28" s="21" t="s">
        <v>126</v>
      </c>
      <c r="B28" s="19">
        <v>337</v>
      </c>
      <c r="C28" s="18">
        <v>39.43111094118737</v>
      </c>
      <c r="D28" s="5" t="s">
        <v>127</v>
      </c>
      <c r="E28" s="18"/>
      <c r="F28" s="18"/>
      <c r="G28" s="18"/>
      <c r="H28" s="18" t="s">
        <v>128</v>
      </c>
      <c r="I28" s="18">
        <f>1-EXP(((C28/2)-(C29/2))*(2/$F$11))</f>
        <v>0.33295673702492989</v>
      </c>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row>
    <row r="29" spans="1:144" hidden="1" outlineLevel="1" x14ac:dyDescent="0.2">
      <c r="A29" s="21" t="s">
        <v>129</v>
      </c>
      <c r="B29" s="19">
        <v>345</v>
      </c>
      <c r="C29" s="18">
        <f>-2*(($F$11*(1-$E$11))*LN(1-$E$11)+$F$11*$E$11*LN($E$11))</f>
        <v>179.52664004706497</v>
      </c>
      <c r="D29" s="5" t="s">
        <v>130</v>
      </c>
      <c r="E29" s="18"/>
      <c r="F29" s="18"/>
      <c r="G29" s="18"/>
      <c r="H29" s="18" t="s">
        <v>131</v>
      </c>
      <c r="I29" s="18">
        <f xml:space="preserve"> I28/(1-(($E$11^$E$11)*((1-$E$11)^(1-$E$11)))^2)</f>
        <v>0.8225151422937742</v>
      </c>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row>
    <row r="30" spans="1:144" collapsed="1" x14ac:dyDescent="0.2">
      <c r="A30" s="73"/>
      <c r="B30" s="16"/>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row>
    <row r="31" spans="1:144" x14ac:dyDescent="0.2">
      <c r="A31" s="11" t="s">
        <v>332</v>
      </c>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row>
    <row r="32" spans="1:144" ht="10.8" hidden="1" outlineLevel="1" thickBot="1" x14ac:dyDescent="0.25">
      <c r="A32" s="26" t="s">
        <v>104</v>
      </c>
      <c r="B32" s="12" t="s">
        <v>133</v>
      </c>
      <c r="AQ32" s="58"/>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row>
    <row r="33" spans="1:144" ht="10.8" hidden="1" outlineLevel="1" thickBot="1" x14ac:dyDescent="0.25">
      <c r="A33" s="25" t="s">
        <v>111</v>
      </c>
      <c r="B33" s="27">
        <v>1</v>
      </c>
      <c r="C33" s="28" t="s">
        <v>134</v>
      </c>
      <c r="D33" s="18"/>
      <c r="E33" s="18"/>
      <c r="F33" s="18"/>
      <c r="G33" s="18"/>
      <c r="H33" s="18"/>
      <c r="I33" s="18"/>
      <c r="J33" s="18"/>
      <c r="AQ33" s="58"/>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c r="EB33" s="58"/>
      <c r="EC33" s="58"/>
      <c r="ED33" s="58"/>
      <c r="EE33" s="58"/>
      <c r="EF33" s="58"/>
      <c r="EG33" s="58"/>
      <c r="EH33" s="58"/>
      <c r="EI33" s="58"/>
      <c r="EJ33" s="58"/>
      <c r="EK33" s="58"/>
      <c r="EL33" s="58"/>
      <c r="EM33" s="58"/>
      <c r="EN33" s="58"/>
    </row>
    <row r="34" spans="1:144" ht="10.8" hidden="1" outlineLevel="1" thickBot="1" x14ac:dyDescent="0.25">
      <c r="A34" s="25" t="s">
        <v>9</v>
      </c>
      <c r="B34" s="27">
        <v>0.96960901801821975</v>
      </c>
      <c r="C34" s="27">
        <v>1</v>
      </c>
      <c r="D34" s="28" t="s">
        <v>135</v>
      </c>
      <c r="E34" s="18"/>
      <c r="F34" s="18"/>
      <c r="G34" s="18"/>
      <c r="H34" s="18"/>
      <c r="I34" s="18"/>
      <c r="J34" s="18"/>
      <c r="AQ34" s="58"/>
      <c r="AR34" s="58"/>
      <c r="AS34" s="58"/>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c r="EA34" s="58"/>
      <c r="EB34" s="58"/>
      <c r="EC34" s="58"/>
      <c r="ED34" s="58"/>
      <c r="EE34" s="58"/>
      <c r="EF34" s="58"/>
      <c r="EG34" s="58"/>
      <c r="EH34" s="58"/>
      <c r="EI34" s="58"/>
      <c r="EJ34" s="58"/>
      <c r="EK34" s="58"/>
      <c r="EL34" s="58"/>
      <c r="EM34" s="58"/>
      <c r="EN34" s="58"/>
    </row>
    <row r="35" spans="1:144" ht="10.8" hidden="1" outlineLevel="1" thickBot="1" x14ac:dyDescent="0.25">
      <c r="A35" s="25" t="s">
        <v>112</v>
      </c>
      <c r="B35" s="27">
        <v>-0.7158355920137186</v>
      </c>
      <c r="C35" s="234">
        <v>-0.69825368277302358</v>
      </c>
      <c r="D35" s="27">
        <v>1</v>
      </c>
      <c r="E35" s="28" t="s">
        <v>136</v>
      </c>
      <c r="F35" s="18"/>
      <c r="G35" s="18"/>
      <c r="H35" s="18"/>
      <c r="I35" s="18"/>
      <c r="J35" s="18"/>
      <c r="AQ35" s="5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c r="EA35" s="58"/>
      <c r="EB35" s="58"/>
      <c r="EC35" s="58"/>
      <c r="ED35" s="58"/>
      <c r="EE35" s="58"/>
      <c r="EF35" s="58"/>
      <c r="EG35" s="58"/>
      <c r="EH35" s="58"/>
      <c r="EI35" s="58"/>
      <c r="EJ35" s="58"/>
      <c r="EK35" s="58"/>
      <c r="EL35" s="58"/>
      <c r="EM35" s="58"/>
      <c r="EN35" s="58"/>
    </row>
    <row r="36" spans="1:144" ht="10.8" hidden="1" outlineLevel="1" thickBot="1" x14ac:dyDescent="0.25">
      <c r="A36" s="25" t="s">
        <v>13</v>
      </c>
      <c r="B36" s="27">
        <v>0.91222895416727479</v>
      </c>
      <c r="C36" s="235">
        <v>0.91205624777078331</v>
      </c>
      <c r="D36" s="197">
        <v>-0.72939276011132703</v>
      </c>
      <c r="E36" s="27">
        <v>1</v>
      </c>
      <c r="F36" s="28" t="s">
        <v>137</v>
      </c>
      <c r="G36" s="18"/>
      <c r="H36" s="18"/>
      <c r="I36" s="18"/>
      <c r="J36" s="18"/>
      <c r="AQ36" s="58"/>
      <c r="AR36" s="58"/>
      <c r="AS36" s="5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58"/>
      <c r="CZ36" s="58"/>
      <c r="DA36" s="58"/>
      <c r="DB36" s="58"/>
      <c r="DC36" s="58"/>
      <c r="DD36" s="58"/>
      <c r="DE36" s="58"/>
      <c r="DF36" s="58"/>
      <c r="DG36" s="58"/>
      <c r="DH36" s="58"/>
      <c r="DI36" s="58"/>
      <c r="DJ36" s="58"/>
      <c r="DK36" s="58"/>
      <c r="DL36" s="58"/>
      <c r="DM36" s="58"/>
      <c r="DN36" s="58"/>
      <c r="DO36" s="58"/>
      <c r="DP36" s="58"/>
      <c r="DQ36" s="58"/>
      <c r="DR36" s="58"/>
      <c r="DS36" s="58"/>
      <c r="DT36" s="58"/>
      <c r="DU36" s="58"/>
      <c r="DV36" s="58"/>
      <c r="DW36" s="58"/>
      <c r="DX36" s="58"/>
      <c r="DY36" s="58"/>
      <c r="DZ36" s="58"/>
      <c r="EA36" s="58"/>
      <c r="EB36" s="58"/>
      <c r="EC36" s="58"/>
      <c r="ED36" s="58"/>
      <c r="EE36" s="58"/>
      <c r="EF36" s="58"/>
      <c r="EG36" s="58"/>
      <c r="EH36" s="58"/>
      <c r="EI36" s="58"/>
      <c r="EJ36" s="58"/>
      <c r="EK36" s="58"/>
      <c r="EL36" s="58"/>
      <c r="EM36" s="58"/>
      <c r="EN36" s="58"/>
    </row>
    <row r="37" spans="1:144" ht="10.8" hidden="1" outlineLevel="1" thickBot="1" x14ac:dyDescent="0.25">
      <c r="A37" s="25" t="s">
        <v>113</v>
      </c>
      <c r="B37" s="27">
        <v>0.79967522952101089</v>
      </c>
      <c r="C37" s="190">
        <v>0.771018633526249</v>
      </c>
      <c r="D37" s="236">
        <v>-0.64857075994623936</v>
      </c>
      <c r="E37" s="165">
        <v>0.78500721808969731</v>
      </c>
      <c r="F37" s="27">
        <v>1</v>
      </c>
      <c r="G37" s="28" t="s">
        <v>138</v>
      </c>
      <c r="H37" s="18"/>
      <c r="I37" s="18"/>
      <c r="J37" s="1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c r="EA37" s="58"/>
      <c r="EB37" s="58"/>
      <c r="EC37" s="58"/>
      <c r="ED37" s="58"/>
      <c r="EE37" s="58"/>
      <c r="EF37" s="58"/>
      <c r="EG37" s="58"/>
      <c r="EH37" s="58"/>
      <c r="EI37" s="58"/>
      <c r="EJ37" s="58"/>
      <c r="EK37" s="58"/>
      <c r="EL37" s="58"/>
      <c r="EM37" s="58"/>
      <c r="EN37" s="58"/>
    </row>
    <row r="38" spans="1:144" ht="10.8" hidden="1" outlineLevel="1" thickBot="1" x14ac:dyDescent="0.25">
      <c r="A38" s="25" t="s">
        <v>20</v>
      </c>
      <c r="B38" s="27">
        <v>-0.45526752348434479</v>
      </c>
      <c r="C38" s="237">
        <v>-0.44294819616278097</v>
      </c>
      <c r="D38" s="214">
        <v>0.6500985168288046</v>
      </c>
      <c r="E38" s="238">
        <v>-0.45558167795017335</v>
      </c>
      <c r="F38" s="217">
        <v>-0.42967116148461965</v>
      </c>
      <c r="G38" s="27">
        <v>1</v>
      </c>
      <c r="H38" s="28" t="s">
        <v>142</v>
      </c>
      <c r="I38" s="18"/>
      <c r="J38" s="18"/>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58"/>
      <c r="DD38" s="58"/>
      <c r="DE38" s="58"/>
      <c r="DF38" s="58"/>
      <c r="DG38" s="58"/>
      <c r="DH38" s="58"/>
      <c r="DI38" s="58"/>
      <c r="DJ38" s="58"/>
      <c r="DK38" s="58"/>
      <c r="DL38" s="58"/>
      <c r="DM38" s="58"/>
      <c r="DN38" s="58"/>
      <c r="DO38" s="58"/>
      <c r="DP38" s="58"/>
      <c r="DQ38" s="58"/>
      <c r="DR38" s="58"/>
      <c r="DS38" s="58"/>
      <c r="DT38" s="58"/>
      <c r="DU38" s="58"/>
      <c r="DV38" s="58"/>
      <c r="DW38" s="58"/>
      <c r="DX38" s="58"/>
      <c r="DY38" s="58"/>
      <c r="DZ38" s="58"/>
      <c r="EA38" s="58"/>
      <c r="EB38" s="58"/>
      <c r="EC38" s="58"/>
      <c r="ED38" s="58"/>
      <c r="EE38" s="58"/>
      <c r="EF38" s="58"/>
      <c r="EG38" s="58"/>
      <c r="EH38" s="58"/>
      <c r="EI38" s="58"/>
      <c r="EJ38" s="58"/>
      <c r="EK38" s="58"/>
      <c r="EL38" s="58"/>
      <c r="EM38" s="58"/>
      <c r="EN38" s="58"/>
    </row>
    <row r="39" spans="1:144" ht="10.8" hidden="1" outlineLevel="1" thickBot="1" x14ac:dyDescent="0.25">
      <c r="A39" s="25" t="s">
        <v>27</v>
      </c>
      <c r="B39" s="27">
        <v>0.62445932706805951</v>
      </c>
      <c r="C39" s="91">
        <v>0.67112233753020933</v>
      </c>
      <c r="D39" s="187">
        <v>-0.54775675749602493</v>
      </c>
      <c r="E39" s="214">
        <v>0.64677099619519074</v>
      </c>
      <c r="F39" s="239">
        <v>0.53150698227444959</v>
      </c>
      <c r="G39" s="195">
        <v>-0.44776237343544451</v>
      </c>
      <c r="H39" s="27">
        <v>1</v>
      </c>
      <c r="I39" s="28" t="s">
        <v>143</v>
      </c>
      <c r="J39" s="1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58"/>
      <c r="DD39" s="58"/>
      <c r="DE39" s="58"/>
      <c r="DF39" s="58"/>
      <c r="DG39" s="58"/>
      <c r="DH39" s="58"/>
      <c r="DI39" s="58"/>
      <c r="DJ39" s="58"/>
      <c r="DK39" s="58"/>
      <c r="DL39" s="58"/>
      <c r="DM39" s="58"/>
      <c r="DN39" s="58"/>
      <c r="DO39" s="58"/>
      <c r="DP39" s="58"/>
      <c r="DQ39" s="58"/>
      <c r="DR39" s="58"/>
      <c r="DS39" s="58"/>
      <c r="DT39" s="58"/>
      <c r="DU39" s="58"/>
      <c r="DV39" s="58"/>
      <c r="DW39" s="58"/>
      <c r="DX39" s="58"/>
      <c r="DY39" s="58"/>
      <c r="DZ39" s="58"/>
      <c r="EA39" s="58"/>
      <c r="EB39" s="58"/>
      <c r="EC39" s="58"/>
      <c r="ED39" s="58"/>
      <c r="EE39" s="58"/>
      <c r="EF39" s="58"/>
      <c r="EG39" s="58"/>
      <c r="EH39" s="58"/>
      <c r="EI39" s="58"/>
      <c r="EJ39" s="58"/>
      <c r="EK39" s="58"/>
      <c r="EL39" s="58"/>
      <c r="EM39" s="58"/>
      <c r="EN39" s="58"/>
    </row>
    <row r="40" spans="1:144" ht="10.8" hidden="1" outlineLevel="1" thickBot="1" x14ac:dyDescent="0.25">
      <c r="A40" s="25" t="s">
        <v>26</v>
      </c>
      <c r="B40" s="27">
        <v>-0.62489876157580915</v>
      </c>
      <c r="C40" s="236">
        <v>-0.64823861544961425</v>
      </c>
      <c r="D40" s="240">
        <v>0.714534291405718</v>
      </c>
      <c r="E40" s="92">
        <v>-0.63181751565589461</v>
      </c>
      <c r="F40" s="217">
        <v>-0.42796869458079545</v>
      </c>
      <c r="G40" s="93">
        <v>0.70294436813503436</v>
      </c>
      <c r="H40" s="92">
        <v>-0.63189768714190286</v>
      </c>
      <c r="I40" s="27">
        <v>1</v>
      </c>
      <c r="J40" s="28" t="s">
        <v>333</v>
      </c>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c r="EA40" s="58"/>
      <c r="EB40" s="58"/>
      <c r="EC40" s="58"/>
      <c r="ED40" s="58"/>
      <c r="EE40" s="58"/>
      <c r="EF40" s="58"/>
      <c r="EG40" s="58"/>
      <c r="EH40" s="58"/>
      <c r="EI40" s="58"/>
      <c r="EJ40" s="58"/>
      <c r="EK40" s="58"/>
      <c r="EL40" s="58"/>
      <c r="EM40" s="58"/>
      <c r="EN40" s="58"/>
    </row>
    <row r="41" spans="1:144" hidden="1" outlineLevel="1" x14ac:dyDescent="0.2">
      <c r="A41" s="25" t="s">
        <v>324</v>
      </c>
      <c r="B41" s="27">
        <v>-0.99797172587474048</v>
      </c>
      <c r="C41" s="241">
        <v>-0.97984263440619312</v>
      </c>
      <c r="D41" s="242">
        <v>0.6950228067272648</v>
      </c>
      <c r="E41" s="243">
        <v>-0.91545894100974923</v>
      </c>
      <c r="F41" s="183">
        <v>-0.79948015334565714</v>
      </c>
      <c r="G41" s="244">
        <v>0.43002346668703773</v>
      </c>
      <c r="H41" s="245">
        <v>-0.64110452637851001</v>
      </c>
      <c r="I41" s="216">
        <v>0.61057232868353517</v>
      </c>
      <c r="J41" s="27">
        <v>1</v>
      </c>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c r="EA41" s="58"/>
      <c r="EB41" s="58"/>
      <c r="EC41" s="58"/>
      <c r="ED41" s="58"/>
      <c r="EE41" s="58"/>
      <c r="EF41" s="58"/>
      <c r="EG41" s="58"/>
      <c r="EH41" s="58"/>
      <c r="EI41" s="58"/>
      <c r="EJ41" s="58"/>
      <c r="EK41" s="58"/>
      <c r="EL41" s="58"/>
      <c r="EM41" s="58"/>
      <c r="EN41" s="58"/>
    </row>
    <row r="42" spans="1:144" hidden="1" outlineLevel="1" x14ac:dyDescent="0.2">
      <c r="A42" s="1" t="s">
        <v>145</v>
      </c>
      <c r="C42" s="131"/>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c r="EB42" s="58"/>
      <c r="EC42" s="58"/>
      <c r="ED42" s="58"/>
      <c r="EE42" s="58"/>
      <c r="EF42" s="58"/>
      <c r="EG42" s="58"/>
      <c r="EH42" s="58"/>
      <c r="EI42" s="58"/>
      <c r="EJ42" s="58"/>
      <c r="EK42" s="58"/>
      <c r="EL42" s="58"/>
      <c r="EM42" s="58"/>
      <c r="EN42" s="58"/>
    </row>
    <row r="43" spans="1:144" hidden="1" outlineLevel="1" x14ac:dyDescent="0.2">
      <c r="A43" s="1" t="s">
        <v>146</v>
      </c>
      <c r="C43" s="131"/>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58"/>
      <c r="EN43" s="58"/>
    </row>
    <row r="44" spans="1:144" hidden="1" outlineLevel="1" x14ac:dyDescent="0.2">
      <c r="A44" s="1" t="s">
        <v>147</v>
      </c>
      <c r="C44" s="131"/>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58"/>
      <c r="EN44" s="58"/>
    </row>
    <row r="45" spans="1:144" collapsed="1" x14ac:dyDescent="0.2">
      <c r="A45" s="73"/>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c r="CB45" s="58"/>
      <c r="CC45" s="58"/>
      <c r="CD45" s="58"/>
      <c r="CE45" s="58"/>
      <c r="CF45" s="58"/>
      <c r="CG45" s="58"/>
      <c r="CH45" s="58"/>
      <c r="CI45" s="58"/>
      <c r="CJ45" s="58"/>
      <c r="CK45" s="58"/>
      <c r="CL45" s="58"/>
      <c r="CM45" s="58"/>
      <c r="CN45" s="58"/>
      <c r="CO45" s="58"/>
      <c r="CP45" s="58"/>
      <c r="CQ45" s="58"/>
      <c r="CR45" s="58"/>
      <c r="CS45" s="58"/>
      <c r="CT45" s="58"/>
      <c r="CU45" s="58"/>
      <c r="CV45" s="58"/>
      <c r="CW45" s="58"/>
      <c r="CX45" s="58"/>
      <c r="CY45" s="58"/>
      <c r="CZ45" s="58"/>
      <c r="DA45" s="58"/>
      <c r="DB45" s="58"/>
      <c r="DC45" s="58"/>
      <c r="DD45" s="58"/>
      <c r="DE45" s="58"/>
      <c r="DF45" s="58"/>
      <c r="DG45" s="58"/>
      <c r="DH45" s="58"/>
      <c r="DI45" s="58"/>
      <c r="DJ45" s="58"/>
      <c r="DK45" s="58"/>
      <c r="DL45" s="58"/>
      <c r="DM45" s="58"/>
      <c r="DN45" s="58"/>
      <c r="DO45" s="58"/>
      <c r="DP45" s="58"/>
      <c r="DQ45" s="58"/>
      <c r="DR45" s="58"/>
      <c r="DS45" s="58"/>
      <c r="DT45" s="58"/>
      <c r="DU45" s="58"/>
      <c r="DV45" s="58"/>
      <c r="DW45" s="58"/>
      <c r="DX45" s="58"/>
      <c r="DY45" s="58"/>
      <c r="DZ45" s="58"/>
      <c r="EA45" s="58"/>
      <c r="EB45" s="58"/>
      <c r="EC45" s="58"/>
      <c r="ED45" s="58"/>
      <c r="EE45" s="58"/>
      <c r="EF45" s="58"/>
      <c r="EG45" s="58"/>
      <c r="EH45" s="58"/>
      <c r="EI45" s="58"/>
      <c r="EJ45" s="58"/>
      <c r="EK45" s="58"/>
      <c r="EL45" s="58"/>
      <c r="EM45" s="58"/>
      <c r="EN45" s="58"/>
    </row>
    <row r="46" spans="1:144" x14ac:dyDescent="0.2">
      <c r="A46" s="11" t="s">
        <v>334</v>
      </c>
      <c r="AQ46" s="58" t="s">
        <v>187</v>
      </c>
      <c r="AR46" s="58"/>
      <c r="AS46" s="58"/>
      <c r="AT46" s="58">
        <v>10</v>
      </c>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58"/>
      <c r="DD46" s="58"/>
      <c r="DE46" s="58"/>
      <c r="DF46" s="58"/>
      <c r="DG46" s="58"/>
      <c r="DH46" s="58"/>
      <c r="DI46" s="58"/>
      <c r="DJ46" s="58"/>
      <c r="DK46" s="58"/>
      <c r="DL46" s="58"/>
      <c r="DM46" s="58"/>
      <c r="DN46" s="58"/>
      <c r="DO46" s="58"/>
      <c r="DP46" s="58"/>
      <c r="DQ46" s="58"/>
      <c r="DR46" s="58"/>
      <c r="DS46" s="58"/>
      <c r="DT46" s="58"/>
      <c r="DU46" s="58"/>
      <c r="DV46" s="58"/>
      <c r="DW46" s="58"/>
      <c r="DX46" s="58"/>
      <c r="DY46" s="58"/>
      <c r="DZ46" s="58"/>
      <c r="EA46" s="58"/>
      <c r="EB46" s="58"/>
      <c r="EC46" s="58"/>
      <c r="ED46" s="58"/>
      <c r="EE46" s="58"/>
      <c r="EF46" s="58"/>
      <c r="EG46" s="58"/>
      <c r="EH46" s="58"/>
      <c r="EI46" s="58"/>
      <c r="EJ46" s="58"/>
      <c r="EK46" s="58"/>
      <c r="EL46" s="58"/>
      <c r="EM46" s="58"/>
      <c r="EN46" s="58"/>
    </row>
    <row r="47" spans="1:144" outlineLevel="1" x14ac:dyDescent="0.2">
      <c r="A47" s="9"/>
      <c r="B47" s="29"/>
      <c r="C47" s="35" t="str">
        <f>"Cutoff value for prediction of "&amp;$I$2&amp;":"</f>
        <v>Cutoff value for prediction of 1:</v>
      </c>
      <c r="D47" s="36">
        <f>$AT$46/20</f>
        <v>0.5</v>
      </c>
      <c r="E47" s="35" t="s">
        <v>149</v>
      </c>
      <c r="F47" s="37">
        <v>0.12462878748288772</v>
      </c>
      <c r="G47" s="29"/>
      <c r="H47" s="29"/>
      <c r="I47" s="30"/>
      <c r="AQ47" s="58" t="s">
        <v>188</v>
      </c>
      <c r="AR47" s="58">
        <v>-9.9999999999999995E-8</v>
      </c>
      <c r="AS47" s="58">
        <v>9.9999000000000008E-3</v>
      </c>
      <c r="AT47" s="58">
        <v>1.9999900000000001E-2</v>
      </c>
      <c r="AU47" s="58">
        <v>2.9999900000000003E-2</v>
      </c>
      <c r="AV47" s="58">
        <v>3.9999900000000005E-2</v>
      </c>
      <c r="AW47" s="58">
        <v>4.9999900000000007E-2</v>
      </c>
      <c r="AX47" s="58">
        <v>5.9999900000000009E-2</v>
      </c>
      <c r="AY47" s="58">
        <v>6.9999900000000004E-2</v>
      </c>
      <c r="AZ47" s="58">
        <v>7.9999899999999999E-2</v>
      </c>
      <c r="BA47" s="58">
        <v>8.9999899999999994E-2</v>
      </c>
      <c r="BB47" s="58">
        <v>9.9999899999999989E-2</v>
      </c>
      <c r="BC47" s="58">
        <v>0.10999989999999998</v>
      </c>
      <c r="BD47" s="58">
        <v>0.11999989999999998</v>
      </c>
      <c r="BE47" s="58">
        <v>0.12999989999999997</v>
      </c>
      <c r="BF47" s="58">
        <v>0.13999989999999998</v>
      </c>
      <c r="BG47" s="58">
        <v>0.14999989999999999</v>
      </c>
      <c r="BH47" s="58">
        <v>0.1599999</v>
      </c>
      <c r="BI47" s="58">
        <v>0.16999990000000001</v>
      </c>
      <c r="BJ47" s="58">
        <v>0.17999990000000002</v>
      </c>
      <c r="BK47" s="58">
        <v>0.18999990000000003</v>
      </c>
      <c r="BL47" s="58">
        <v>0.19999990000000004</v>
      </c>
      <c r="BM47" s="58">
        <v>0.20999990000000004</v>
      </c>
      <c r="BN47" s="58">
        <v>0.21999990000000005</v>
      </c>
      <c r="BO47" s="58">
        <v>0.22999990000000006</v>
      </c>
      <c r="BP47" s="58">
        <v>0.23999990000000007</v>
      </c>
      <c r="BQ47" s="58">
        <v>0.24999990000000008</v>
      </c>
      <c r="BR47" s="58">
        <v>0.25999990000000006</v>
      </c>
      <c r="BS47" s="58">
        <v>0.26999990000000007</v>
      </c>
      <c r="BT47" s="58">
        <v>0.27999990000000008</v>
      </c>
      <c r="BU47" s="58">
        <v>0.28999990000000009</v>
      </c>
      <c r="BV47" s="58">
        <v>0.2999999000000001</v>
      </c>
      <c r="BW47" s="58">
        <v>0.30999990000000011</v>
      </c>
      <c r="BX47" s="58">
        <v>0.31999990000000011</v>
      </c>
      <c r="BY47" s="58">
        <v>0.32999990000000012</v>
      </c>
      <c r="BZ47" s="58">
        <v>0.33999990000000013</v>
      </c>
      <c r="CA47" s="58">
        <v>0.34999990000000014</v>
      </c>
      <c r="CB47" s="58">
        <v>0.35999990000000015</v>
      </c>
      <c r="CC47" s="58">
        <v>0.36999990000000016</v>
      </c>
      <c r="CD47" s="58">
        <v>0.37999990000000017</v>
      </c>
      <c r="CE47" s="58">
        <v>0.38999990000000018</v>
      </c>
      <c r="CF47" s="58">
        <v>0.39999990000000019</v>
      </c>
      <c r="CG47" s="58">
        <v>0.40999990000000019</v>
      </c>
      <c r="CH47" s="58">
        <v>0.4199999000000002</v>
      </c>
      <c r="CI47" s="58">
        <v>0.42999990000000021</v>
      </c>
      <c r="CJ47" s="58">
        <v>0.43999990000000022</v>
      </c>
      <c r="CK47" s="58">
        <v>0.44999990000000023</v>
      </c>
      <c r="CL47" s="58">
        <v>0.45999990000000024</v>
      </c>
      <c r="CM47" s="58">
        <v>0.46999990000000025</v>
      </c>
      <c r="CN47" s="58">
        <v>0.47999990000000026</v>
      </c>
      <c r="CO47" s="58">
        <v>0.48999990000000027</v>
      </c>
      <c r="CP47" s="58">
        <v>0.49999990000000027</v>
      </c>
      <c r="CQ47" s="58">
        <v>0.50999990000000028</v>
      </c>
      <c r="CR47" s="58">
        <v>0.51999990000000029</v>
      </c>
      <c r="CS47" s="58">
        <v>0.5299999000000003</v>
      </c>
      <c r="CT47" s="58">
        <v>0.53999990000000031</v>
      </c>
      <c r="CU47" s="58">
        <v>0.54999990000000032</v>
      </c>
      <c r="CV47" s="58">
        <v>0.55999990000000033</v>
      </c>
      <c r="CW47" s="58">
        <v>0.56999990000000034</v>
      </c>
      <c r="CX47" s="58">
        <v>0.57999990000000035</v>
      </c>
      <c r="CY47" s="58">
        <v>0.58999990000000035</v>
      </c>
      <c r="CZ47" s="58">
        <v>0.59999990000000036</v>
      </c>
      <c r="DA47" s="58">
        <v>0.60999990000000037</v>
      </c>
      <c r="DB47" s="58">
        <v>0.61999990000000038</v>
      </c>
      <c r="DC47" s="58">
        <v>0.62999990000000039</v>
      </c>
      <c r="DD47" s="58">
        <v>0.6399999000000004</v>
      </c>
      <c r="DE47" s="58">
        <v>0.64999990000000041</v>
      </c>
      <c r="DF47" s="58">
        <v>0.65999990000000042</v>
      </c>
      <c r="DG47" s="58">
        <v>0.66999990000000043</v>
      </c>
      <c r="DH47" s="58">
        <v>0.67999990000000043</v>
      </c>
      <c r="DI47" s="58">
        <v>0.68999990000000044</v>
      </c>
      <c r="DJ47" s="58">
        <v>0.69999990000000045</v>
      </c>
      <c r="DK47" s="58">
        <v>0.70999990000000046</v>
      </c>
      <c r="DL47" s="58">
        <v>0.71999990000000047</v>
      </c>
      <c r="DM47" s="58">
        <v>0.72999990000000048</v>
      </c>
      <c r="DN47" s="58">
        <v>0.73999990000000049</v>
      </c>
      <c r="DO47" s="58">
        <v>0.7499999000000005</v>
      </c>
      <c r="DP47" s="58">
        <v>0.75999990000000051</v>
      </c>
      <c r="DQ47" s="58">
        <v>0.76999990000000051</v>
      </c>
      <c r="DR47" s="58">
        <v>0.77999990000000052</v>
      </c>
      <c r="DS47" s="58">
        <v>0.78999990000000053</v>
      </c>
      <c r="DT47" s="58">
        <v>0.79999990000000054</v>
      </c>
      <c r="DU47" s="58">
        <v>0.80999990000000055</v>
      </c>
      <c r="DV47" s="58">
        <v>0.81999990000000056</v>
      </c>
      <c r="DW47" s="58">
        <v>0.82999990000000057</v>
      </c>
      <c r="DX47" s="58">
        <v>0.83999990000000058</v>
      </c>
      <c r="DY47" s="58">
        <v>0.84999990000000059</v>
      </c>
      <c r="DZ47" s="58">
        <v>0.85999990000000059</v>
      </c>
      <c r="EA47" s="58">
        <v>0.8699999000000006</v>
      </c>
      <c r="EB47" s="58">
        <v>0.87999990000000061</v>
      </c>
      <c r="EC47" s="58">
        <v>0.88999990000000062</v>
      </c>
      <c r="ED47" s="58">
        <v>0.89999990000000063</v>
      </c>
      <c r="EE47" s="58">
        <v>0.90999990000000064</v>
      </c>
      <c r="EF47" s="58">
        <v>0.91999990000000065</v>
      </c>
      <c r="EG47" s="58">
        <v>0.92999990000000066</v>
      </c>
      <c r="EH47" s="58">
        <v>0.93999990000000067</v>
      </c>
      <c r="EI47" s="58">
        <v>0.94999990000000067</v>
      </c>
      <c r="EJ47" s="58">
        <v>0.95999990000000068</v>
      </c>
      <c r="EK47" s="58">
        <v>0.96999990000000069</v>
      </c>
      <c r="EL47" s="58">
        <v>0.9799999000000007</v>
      </c>
      <c r="EM47" s="58">
        <v>0.98999990000000071</v>
      </c>
      <c r="EN47" s="58">
        <v>0.99999990000000072</v>
      </c>
    </row>
    <row r="48" spans="1:144" outlineLevel="1" x14ac:dyDescent="0.2">
      <c r="A48" s="8"/>
      <c r="B48" s="38" t="s">
        <v>150</v>
      </c>
      <c r="C48" s="31"/>
      <c r="D48" s="31"/>
      <c r="E48" s="31"/>
      <c r="F48" s="31"/>
      <c r="G48" s="38" t="s">
        <v>150</v>
      </c>
      <c r="H48" s="31"/>
      <c r="I48" s="32"/>
      <c r="AQ48" s="70" t="s">
        <v>189</v>
      </c>
      <c r="AR48" s="58">
        <v>346</v>
      </c>
      <c r="AS48" s="58">
        <v>72</v>
      </c>
      <c r="AT48" s="58">
        <v>59</v>
      </c>
      <c r="AU48" s="58">
        <v>50</v>
      </c>
      <c r="AV48" s="58">
        <v>46</v>
      </c>
      <c r="AW48" s="58">
        <v>45</v>
      </c>
      <c r="AX48" s="58">
        <v>43</v>
      </c>
      <c r="AY48" s="58">
        <v>41</v>
      </c>
      <c r="AZ48" s="58">
        <v>39</v>
      </c>
      <c r="BA48" s="58">
        <v>39</v>
      </c>
      <c r="BB48" s="58">
        <v>37</v>
      </c>
      <c r="BC48" s="58">
        <v>36</v>
      </c>
      <c r="BD48" s="58">
        <v>36</v>
      </c>
      <c r="BE48" s="58">
        <v>35</v>
      </c>
      <c r="BF48" s="58">
        <v>34</v>
      </c>
      <c r="BG48" s="58">
        <v>34</v>
      </c>
      <c r="BH48" s="58">
        <v>31</v>
      </c>
      <c r="BI48" s="58">
        <v>31</v>
      </c>
      <c r="BJ48" s="58">
        <v>31</v>
      </c>
      <c r="BK48" s="58">
        <v>31</v>
      </c>
      <c r="BL48" s="58">
        <v>31</v>
      </c>
      <c r="BM48" s="58">
        <v>30</v>
      </c>
      <c r="BN48" s="58">
        <v>30</v>
      </c>
      <c r="BO48" s="58">
        <v>30</v>
      </c>
      <c r="BP48" s="58">
        <v>30</v>
      </c>
      <c r="BQ48" s="58">
        <v>30</v>
      </c>
      <c r="BR48" s="58">
        <v>30</v>
      </c>
      <c r="BS48" s="58">
        <v>30</v>
      </c>
      <c r="BT48" s="58">
        <v>30</v>
      </c>
      <c r="BU48" s="58">
        <v>29</v>
      </c>
      <c r="BV48" s="58">
        <v>29</v>
      </c>
      <c r="BW48" s="58">
        <v>29</v>
      </c>
      <c r="BX48" s="58">
        <v>29</v>
      </c>
      <c r="BY48" s="58">
        <v>28</v>
      </c>
      <c r="BZ48" s="58">
        <v>27</v>
      </c>
      <c r="CA48" s="58">
        <v>26</v>
      </c>
      <c r="CB48" s="58">
        <v>26</v>
      </c>
      <c r="CC48" s="58">
        <v>25</v>
      </c>
      <c r="CD48" s="58">
        <v>25</v>
      </c>
      <c r="CE48" s="58">
        <v>25</v>
      </c>
      <c r="CF48" s="58">
        <v>25</v>
      </c>
      <c r="CG48" s="58">
        <v>24</v>
      </c>
      <c r="CH48" s="58">
        <v>24</v>
      </c>
      <c r="CI48" s="58">
        <v>23</v>
      </c>
      <c r="CJ48" s="58">
        <v>22</v>
      </c>
      <c r="CK48" s="58">
        <v>22</v>
      </c>
      <c r="CL48" s="58">
        <v>22</v>
      </c>
      <c r="CM48" s="58">
        <v>22</v>
      </c>
      <c r="CN48" s="58">
        <v>22</v>
      </c>
      <c r="CO48" s="58">
        <v>22</v>
      </c>
      <c r="CP48" s="58">
        <v>22</v>
      </c>
      <c r="CQ48" s="58">
        <v>22</v>
      </c>
      <c r="CR48" s="58">
        <v>22</v>
      </c>
      <c r="CS48" s="58">
        <v>21</v>
      </c>
      <c r="CT48" s="58">
        <v>21</v>
      </c>
      <c r="CU48" s="58">
        <v>21</v>
      </c>
      <c r="CV48" s="58">
        <v>21</v>
      </c>
      <c r="CW48" s="58">
        <v>21</v>
      </c>
      <c r="CX48" s="58">
        <v>21</v>
      </c>
      <c r="CY48" s="58">
        <v>21</v>
      </c>
      <c r="CZ48" s="58">
        <v>20</v>
      </c>
      <c r="DA48" s="58">
        <v>20</v>
      </c>
      <c r="DB48" s="58">
        <v>20</v>
      </c>
      <c r="DC48" s="58">
        <v>19</v>
      </c>
      <c r="DD48" s="58">
        <v>19</v>
      </c>
      <c r="DE48" s="58">
        <v>19</v>
      </c>
      <c r="DF48" s="58">
        <v>19</v>
      </c>
      <c r="DG48" s="58">
        <v>18</v>
      </c>
      <c r="DH48" s="58">
        <v>18</v>
      </c>
      <c r="DI48" s="58">
        <v>18</v>
      </c>
      <c r="DJ48" s="58">
        <v>18</v>
      </c>
      <c r="DK48" s="58">
        <v>17</v>
      </c>
      <c r="DL48" s="58">
        <v>17</v>
      </c>
      <c r="DM48" s="58">
        <v>17</v>
      </c>
      <c r="DN48" s="58">
        <v>16</v>
      </c>
      <c r="DO48" s="58">
        <v>16</v>
      </c>
      <c r="DP48" s="58">
        <v>16</v>
      </c>
      <c r="DQ48" s="58">
        <v>16</v>
      </c>
      <c r="DR48" s="58">
        <v>16</v>
      </c>
      <c r="DS48" s="58">
        <v>16</v>
      </c>
      <c r="DT48" s="58">
        <v>16</v>
      </c>
      <c r="DU48" s="58">
        <v>16</v>
      </c>
      <c r="DV48" s="58">
        <v>16</v>
      </c>
      <c r="DW48" s="58">
        <v>16</v>
      </c>
      <c r="DX48" s="58">
        <v>16</v>
      </c>
      <c r="DY48" s="58">
        <v>16</v>
      </c>
      <c r="DZ48" s="58">
        <v>16</v>
      </c>
      <c r="EA48" s="58">
        <v>16</v>
      </c>
      <c r="EB48" s="58">
        <v>16</v>
      </c>
      <c r="EC48" s="58">
        <v>16</v>
      </c>
      <c r="ED48" s="58">
        <v>16</v>
      </c>
      <c r="EE48" s="58">
        <v>16</v>
      </c>
      <c r="EF48" s="58">
        <v>16</v>
      </c>
      <c r="EG48" s="58">
        <v>15</v>
      </c>
      <c r="EH48" s="58">
        <v>15</v>
      </c>
      <c r="EI48" s="58">
        <v>14</v>
      </c>
      <c r="EJ48" s="58">
        <v>14</v>
      </c>
      <c r="EK48" s="58">
        <v>14</v>
      </c>
      <c r="EL48" s="58">
        <v>11</v>
      </c>
      <c r="EM48" s="58">
        <v>9</v>
      </c>
      <c r="EN48" s="58">
        <v>0</v>
      </c>
    </row>
    <row r="49" spans="1:144" outlineLevel="1" x14ac:dyDescent="0.2">
      <c r="A49" s="39" t="s">
        <v>151</v>
      </c>
      <c r="B49" s="31" t="str">
        <f>"# "&amp;$H$2</f>
        <v># 0</v>
      </c>
      <c r="C49" s="31" t="str">
        <f>"# "&amp;$I$2</f>
        <v># 1</v>
      </c>
      <c r="D49" s="31" t="s">
        <v>152</v>
      </c>
      <c r="E49" s="31"/>
      <c r="F49" s="38" t="s">
        <v>153</v>
      </c>
      <c r="G49" s="31" t="str">
        <f>"% "&amp;$H$2</f>
        <v>% 0</v>
      </c>
      <c r="H49" s="31" t="str">
        <f>"% "&amp;$I$2</f>
        <v>% 1</v>
      </c>
      <c r="I49" s="32" t="s">
        <v>152</v>
      </c>
      <c r="AQ49" s="70" t="s">
        <v>190</v>
      </c>
      <c r="AR49" s="58">
        <v>25</v>
      </c>
      <c r="AS49" s="58">
        <v>25</v>
      </c>
      <c r="AT49" s="58">
        <v>24</v>
      </c>
      <c r="AU49" s="58">
        <v>24</v>
      </c>
      <c r="AV49" s="58">
        <v>23</v>
      </c>
      <c r="AW49" s="58">
        <v>23</v>
      </c>
      <c r="AX49" s="58">
        <v>23</v>
      </c>
      <c r="AY49" s="58">
        <v>23</v>
      </c>
      <c r="AZ49" s="58">
        <v>23</v>
      </c>
      <c r="BA49" s="58">
        <v>23</v>
      </c>
      <c r="BB49" s="58">
        <v>23</v>
      </c>
      <c r="BC49" s="58">
        <v>22</v>
      </c>
      <c r="BD49" s="58">
        <v>22</v>
      </c>
      <c r="BE49" s="58">
        <v>22</v>
      </c>
      <c r="BF49" s="58">
        <v>22</v>
      </c>
      <c r="BG49" s="58">
        <v>22</v>
      </c>
      <c r="BH49" s="58">
        <v>22</v>
      </c>
      <c r="BI49" s="58">
        <v>22</v>
      </c>
      <c r="BJ49" s="58">
        <v>22</v>
      </c>
      <c r="BK49" s="58">
        <v>22</v>
      </c>
      <c r="BL49" s="58">
        <v>22</v>
      </c>
      <c r="BM49" s="58">
        <v>22</v>
      </c>
      <c r="BN49" s="58">
        <v>22</v>
      </c>
      <c r="BO49" s="58">
        <v>22</v>
      </c>
      <c r="BP49" s="58">
        <v>22</v>
      </c>
      <c r="BQ49" s="58">
        <v>22</v>
      </c>
      <c r="BR49" s="58">
        <v>22</v>
      </c>
      <c r="BS49" s="58">
        <v>22</v>
      </c>
      <c r="BT49" s="58">
        <v>22</v>
      </c>
      <c r="BU49" s="58">
        <v>22</v>
      </c>
      <c r="BV49" s="58">
        <v>22</v>
      </c>
      <c r="BW49" s="58">
        <v>22</v>
      </c>
      <c r="BX49" s="58">
        <v>22</v>
      </c>
      <c r="BY49" s="58">
        <v>22</v>
      </c>
      <c r="BZ49" s="58">
        <v>21</v>
      </c>
      <c r="CA49" s="58">
        <v>21</v>
      </c>
      <c r="CB49" s="58">
        <v>21</v>
      </c>
      <c r="CC49" s="58">
        <v>21</v>
      </c>
      <c r="CD49" s="58">
        <v>21</v>
      </c>
      <c r="CE49" s="58">
        <v>21</v>
      </c>
      <c r="CF49" s="58">
        <v>21</v>
      </c>
      <c r="CG49" s="58">
        <v>21</v>
      </c>
      <c r="CH49" s="58">
        <v>21</v>
      </c>
      <c r="CI49" s="58">
        <v>21</v>
      </c>
      <c r="CJ49" s="58">
        <v>21</v>
      </c>
      <c r="CK49" s="58">
        <v>21</v>
      </c>
      <c r="CL49" s="58">
        <v>21</v>
      </c>
      <c r="CM49" s="58">
        <v>21</v>
      </c>
      <c r="CN49" s="58">
        <v>21</v>
      </c>
      <c r="CO49" s="58">
        <v>21</v>
      </c>
      <c r="CP49" s="58">
        <v>21</v>
      </c>
      <c r="CQ49" s="58">
        <v>21</v>
      </c>
      <c r="CR49" s="58">
        <v>21</v>
      </c>
      <c r="CS49" s="58">
        <v>20</v>
      </c>
      <c r="CT49" s="58">
        <v>20</v>
      </c>
      <c r="CU49" s="58">
        <v>20</v>
      </c>
      <c r="CV49" s="58">
        <v>20</v>
      </c>
      <c r="CW49" s="58">
        <v>20</v>
      </c>
      <c r="CX49" s="58">
        <v>20</v>
      </c>
      <c r="CY49" s="58">
        <v>20</v>
      </c>
      <c r="CZ49" s="58">
        <v>19</v>
      </c>
      <c r="DA49" s="58">
        <v>19</v>
      </c>
      <c r="DB49" s="58">
        <v>19</v>
      </c>
      <c r="DC49" s="58">
        <v>19</v>
      </c>
      <c r="DD49" s="58">
        <v>19</v>
      </c>
      <c r="DE49" s="58">
        <v>19</v>
      </c>
      <c r="DF49" s="58">
        <v>19</v>
      </c>
      <c r="DG49" s="58">
        <v>18</v>
      </c>
      <c r="DH49" s="58">
        <v>18</v>
      </c>
      <c r="DI49" s="58">
        <v>18</v>
      </c>
      <c r="DJ49" s="58">
        <v>18</v>
      </c>
      <c r="DK49" s="58">
        <v>17</v>
      </c>
      <c r="DL49" s="58">
        <v>17</v>
      </c>
      <c r="DM49" s="58">
        <v>17</v>
      </c>
      <c r="DN49" s="58">
        <v>16</v>
      </c>
      <c r="DO49" s="58">
        <v>16</v>
      </c>
      <c r="DP49" s="58">
        <v>16</v>
      </c>
      <c r="DQ49" s="58">
        <v>16</v>
      </c>
      <c r="DR49" s="58">
        <v>16</v>
      </c>
      <c r="DS49" s="58">
        <v>16</v>
      </c>
      <c r="DT49" s="58">
        <v>16</v>
      </c>
      <c r="DU49" s="58">
        <v>16</v>
      </c>
      <c r="DV49" s="58">
        <v>16</v>
      </c>
      <c r="DW49" s="58">
        <v>16</v>
      </c>
      <c r="DX49" s="58">
        <v>16</v>
      </c>
      <c r="DY49" s="58">
        <v>16</v>
      </c>
      <c r="DZ49" s="58">
        <v>16</v>
      </c>
      <c r="EA49" s="58">
        <v>16</v>
      </c>
      <c r="EB49" s="58">
        <v>16</v>
      </c>
      <c r="EC49" s="58">
        <v>16</v>
      </c>
      <c r="ED49" s="58">
        <v>16</v>
      </c>
      <c r="EE49" s="58">
        <v>16</v>
      </c>
      <c r="EF49" s="58">
        <v>16</v>
      </c>
      <c r="EG49" s="58">
        <v>15</v>
      </c>
      <c r="EH49" s="58">
        <v>15</v>
      </c>
      <c r="EI49" s="58">
        <v>14</v>
      </c>
      <c r="EJ49" s="58">
        <v>14</v>
      </c>
      <c r="EK49" s="58">
        <v>14</v>
      </c>
      <c r="EL49" s="58">
        <v>11</v>
      </c>
      <c r="EM49" s="58">
        <v>9</v>
      </c>
      <c r="EN49" s="58">
        <v>0</v>
      </c>
    </row>
    <row r="50" spans="1:144" outlineLevel="1" x14ac:dyDescent="0.2">
      <c r="A50" s="40" t="str">
        <f>"# "&amp;$H$2</f>
        <v># 0</v>
      </c>
      <c r="B50" s="45">
        <f>B52-B51</f>
        <v>320</v>
      </c>
      <c r="C50" s="46">
        <f>C52-C51</f>
        <v>1</v>
      </c>
      <c r="D50" s="47">
        <f>D52-D51</f>
        <v>321</v>
      </c>
      <c r="E50" s="31"/>
      <c r="F50" s="41" t="str">
        <f>"% "&amp;$H$2</f>
        <v>% 0</v>
      </c>
      <c r="G50" s="50">
        <f>B50/D52</f>
        <v>0.92485549132947975</v>
      </c>
      <c r="H50" s="51">
        <f>C50/D52</f>
        <v>2.8901734104046241E-3</v>
      </c>
      <c r="I50" s="52">
        <f>D50/D52</f>
        <v>0.9277456647398844</v>
      </c>
      <c r="AQ50" s="70" t="s">
        <v>191</v>
      </c>
      <c r="AR50" s="58">
        <v>321</v>
      </c>
      <c r="AS50" s="58">
        <v>47</v>
      </c>
      <c r="AT50" s="58">
        <v>35</v>
      </c>
      <c r="AU50" s="58">
        <v>26</v>
      </c>
      <c r="AV50" s="58">
        <v>23</v>
      </c>
      <c r="AW50" s="58">
        <v>22</v>
      </c>
      <c r="AX50" s="58">
        <v>20</v>
      </c>
      <c r="AY50" s="58">
        <v>18</v>
      </c>
      <c r="AZ50" s="58">
        <v>16</v>
      </c>
      <c r="BA50" s="58">
        <v>16</v>
      </c>
      <c r="BB50" s="58">
        <v>14</v>
      </c>
      <c r="BC50" s="58">
        <v>14</v>
      </c>
      <c r="BD50" s="58">
        <v>14</v>
      </c>
      <c r="BE50" s="58">
        <v>13</v>
      </c>
      <c r="BF50" s="58">
        <v>12</v>
      </c>
      <c r="BG50" s="58">
        <v>12</v>
      </c>
      <c r="BH50" s="58">
        <v>9</v>
      </c>
      <c r="BI50" s="58">
        <v>9</v>
      </c>
      <c r="BJ50" s="58">
        <v>9</v>
      </c>
      <c r="BK50" s="58">
        <v>9</v>
      </c>
      <c r="BL50" s="58">
        <v>9</v>
      </c>
      <c r="BM50" s="58">
        <v>8</v>
      </c>
      <c r="BN50" s="58">
        <v>8</v>
      </c>
      <c r="BO50" s="58">
        <v>8</v>
      </c>
      <c r="BP50" s="58">
        <v>8</v>
      </c>
      <c r="BQ50" s="58">
        <v>8</v>
      </c>
      <c r="BR50" s="58">
        <v>8</v>
      </c>
      <c r="BS50" s="58">
        <v>8</v>
      </c>
      <c r="BT50" s="58">
        <v>8</v>
      </c>
      <c r="BU50" s="58">
        <v>7</v>
      </c>
      <c r="BV50" s="58">
        <v>7</v>
      </c>
      <c r="BW50" s="58">
        <v>7</v>
      </c>
      <c r="BX50" s="58">
        <v>7</v>
      </c>
      <c r="BY50" s="58">
        <v>6</v>
      </c>
      <c r="BZ50" s="58">
        <v>6</v>
      </c>
      <c r="CA50" s="58">
        <v>5</v>
      </c>
      <c r="CB50" s="58">
        <v>5</v>
      </c>
      <c r="CC50" s="58">
        <v>4</v>
      </c>
      <c r="CD50" s="58">
        <v>4</v>
      </c>
      <c r="CE50" s="58">
        <v>4</v>
      </c>
      <c r="CF50" s="58">
        <v>4</v>
      </c>
      <c r="CG50" s="58">
        <v>3</v>
      </c>
      <c r="CH50" s="58">
        <v>3</v>
      </c>
      <c r="CI50" s="58">
        <v>2</v>
      </c>
      <c r="CJ50" s="58">
        <v>1</v>
      </c>
      <c r="CK50" s="58">
        <v>1</v>
      </c>
      <c r="CL50" s="58">
        <v>1</v>
      </c>
      <c r="CM50" s="58">
        <v>1</v>
      </c>
      <c r="CN50" s="58">
        <v>1</v>
      </c>
      <c r="CO50" s="58">
        <v>1</v>
      </c>
      <c r="CP50" s="58">
        <v>1</v>
      </c>
      <c r="CQ50" s="58">
        <v>1</v>
      </c>
      <c r="CR50" s="58">
        <v>1</v>
      </c>
      <c r="CS50" s="58">
        <v>1</v>
      </c>
      <c r="CT50" s="58">
        <v>1</v>
      </c>
      <c r="CU50" s="58">
        <v>1</v>
      </c>
      <c r="CV50" s="58">
        <v>1</v>
      </c>
      <c r="CW50" s="58">
        <v>1</v>
      </c>
      <c r="CX50" s="58">
        <v>1</v>
      </c>
      <c r="CY50" s="58">
        <v>1</v>
      </c>
      <c r="CZ50" s="58">
        <v>1</v>
      </c>
      <c r="DA50" s="58">
        <v>1</v>
      </c>
      <c r="DB50" s="58">
        <v>1</v>
      </c>
      <c r="DC50" s="58">
        <v>0</v>
      </c>
      <c r="DD50" s="58">
        <v>0</v>
      </c>
      <c r="DE50" s="58">
        <v>0</v>
      </c>
      <c r="DF50" s="58">
        <v>0</v>
      </c>
      <c r="DG50" s="58">
        <v>0</v>
      </c>
      <c r="DH50" s="58">
        <v>0</v>
      </c>
      <c r="DI50" s="58">
        <v>0</v>
      </c>
      <c r="DJ50" s="58">
        <v>0</v>
      </c>
      <c r="DK50" s="58">
        <v>0</v>
      </c>
      <c r="DL50" s="58">
        <v>0</v>
      </c>
      <c r="DM50" s="58">
        <v>0</v>
      </c>
      <c r="DN50" s="58">
        <v>0</v>
      </c>
      <c r="DO50" s="58">
        <v>0</v>
      </c>
      <c r="DP50" s="58">
        <v>0</v>
      </c>
      <c r="DQ50" s="58">
        <v>0</v>
      </c>
      <c r="DR50" s="58">
        <v>0</v>
      </c>
      <c r="DS50" s="58">
        <v>0</v>
      </c>
      <c r="DT50" s="58">
        <v>0</v>
      </c>
      <c r="DU50" s="58">
        <v>0</v>
      </c>
      <c r="DV50" s="58">
        <v>0</v>
      </c>
      <c r="DW50" s="58">
        <v>0</v>
      </c>
      <c r="DX50" s="58">
        <v>0</v>
      </c>
      <c r="DY50" s="58">
        <v>0</v>
      </c>
      <c r="DZ50" s="58">
        <v>0</v>
      </c>
      <c r="EA50" s="58">
        <v>0</v>
      </c>
      <c r="EB50" s="58">
        <v>0</v>
      </c>
      <c r="EC50" s="58">
        <v>0</v>
      </c>
      <c r="ED50" s="58">
        <v>0</v>
      </c>
      <c r="EE50" s="58">
        <v>0</v>
      </c>
      <c r="EF50" s="58">
        <v>0</v>
      </c>
      <c r="EG50" s="58">
        <v>0</v>
      </c>
      <c r="EH50" s="58">
        <v>0</v>
      </c>
      <c r="EI50" s="58">
        <v>0</v>
      </c>
      <c r="EJ50" s="58">
        <v>0</v>
      </c>
      <c r="EK50" s="58">
        <v>0</v>
      </c>
      <c r="EL50" s="58">
        <v>0</v>
      </c>
      <c r="EM50" s="58">
        <v>0</v>
      </c>
      <c r="EN50" s="58">
        <v>0</v>
      </c>
    </row>
    <row r="51" spans="1:144" outlineLevel="1" x14ac:dyDescent="0.2">
      <c r="A51" s="40" t="str">
        <f>"# "&amp;$I$2</f>
        <v># 1</v>
      </c>
      <c r="B51" s="48">
        <f>D51-C51</f>
        <v>4.0000000000000036</v>
      </c>
      <c r="C51" s="49">
        <f>INDEX($AR$49:$EN$49,MATCH(D47,$AR$47:$EN$47,1))</f>
        <v>21</v>
      </c>
      <c r="D51" s="47">
        <f>$E$11 * $F$11</f>
        <v>25.000000000000004</v>
      </c>
      <c r="E51" s="31"/>
      <c r="F51" s="41" t="str">
        <f>"% "&amp;$I$2</f>
        <v>% 1</v>
      </c>
      <c r="G51" s="53">
        <f>B51/D52</f>
        <v>1.1560693641618507E-2</v>
      </c>
      <c r="H51" s="54">
        <f>C51/D52</f>
        <v>6.0693641618497107E-2</v>
      </c>
      <c r="I51" s="52">
        <f>D51/D52</f>
        <v>7.2254335260115612E-2</v>
      </c>
      <c r="AQ51" s="70" t="s">
        <v>192</v>
      </c>
      <c r="AR51" s="58">
        <v>0</v>
      </c>
      <c r="AS51" s="58">
        <v>274</v>
      </c>
      <c r="AT51" s="58">
        <v>286</v>
      </c>
      <c r="AU51" s="58">
        <v>295</v>
      </c>
      <c r="AV51" s="58">
        <v>298</v>
      </c>
      <c r="AW51" s="58">
        <v>299</v>
      </c>
      <c r="AX51" s="58">
        <v>301</v>
      </c>
      <c r="AY51" s="58">
        <v>303</v>
      </c>
      <c r="AZ51" s="58">
        <v>305</v>
      </c>
      <c r="BA51" s="58">
        <v>305</v>
      </c>
      <c r="BB51" s="58">
        <v>307</v>
      </c>
      <c r="BC51" s="58">
        <v>307</v>
      </c>
      <c r="BD51" s="58">
        <v>307</v>
      </c>
      <c r="BE51" s="58">
        <v>308</v>
      </c>
      <c r="BF51" s="58">
        <v>309</v>
      </c>
      <c r="BG51" s="58">
        <v>309</v>
      </c>
      <c r="BH51" s="58">
        <v>312</v>
      </c>
      <c r="BI51" s="58">
        <v>312</v>
      </c>
      <c r="BJ51" s="58">
        <v>312</v>
      </c>
      <c r="BK51" s="58">
        <v>312</v>
      </c>
      <c r="BL51" s="58">
        <v>312</v>
      </c>
      <c r="BM51" s="58">
        <v>313</v>
      </c>
      <c r="BN51" s="58">
        <v>313</v>
      </c>
      <c r="BO51" s="58">
        <v>313</v>
      </c>
      <c r="BP51" s="58">
        <v>313</v>
      </c>
      <c r="BQ51" s="58">
        <v>313</v>
      </c>
      <c r="BR51" s="58">
        <v>313</v>
      </c>
      <c r="BS51" s="58">
        <v>313</v>
      </c>
      <c r="BT51" s="58">
        <v>313</v>
      </c>
      <c r="BU51" s="58">
        <v>314</v>
      </c>
      <c r="BV51" s="58">
        <v>314</v>
      </c>
      <c r="BW51" s="58">
        <v>314</v>
      </c>
      <c r="BX51" s="58">
        <v>314</v>
      </c>
      <c r="BY51" s="58">
        <v>315</v>
      </c>
      <c r="BZ51" s="58">
        <v>315</v>
      </c>
      <c r="CA51" s="58">
        <v>316</v>
      </c>
      <c r="CB51" s="58">
        <v>316</v>
      </c>
      <c r="CC51" s="58">
        <v>317</v>
      </c>
      <c r="CD51" s="58">
        <v>317</v>
      </c>
      <c r="CE51" s="58">
        <v>317</v>
      </c>
      <c r="CF51" s="58">
        <v>317</v>
      </c>
      <c r="CG51" s="58">
        <v>318</v>
      </c>
      <c r="CH51" s="58">
        <v>318</v>
      </c>
      <c r="CI51" s="58">
        <v>319</v>
      </c>
      <c r="CJ51" s="58">
        <v>320</v>
      </c>
      <c r="CK51" s="58">
        <v>320</v>
      </c>
      <c r="CL51" s="58">
        <v>320</v>
      </c>
      <c r="CM51" s="58">
        <v>320</v>
      </c>
      <c r="CN51" s="58">
        <v>320</v>
      </c>
      <c r="CO51" s="58">
        <v>320</v>
      </c>
      <c r="CP51" s="58">
        <v>320</v>
      </c>
      <c r="CQ51" s="58">
        <v>320</v>
      </c>
      <c r="CR51" s="58">
        <v>320</v>
      </c>
      <c r="CS51" s="58">
        <v>320</v>
      </c>
      <c r="CT51" s="58">
        <v>320</v>
      </c>
      <c r="CU51" s="58">
        <v>320</v>
      </c>
      <c r="CV51" s="58">
        <v>320</v>
      </c>
      <c r="CW51" s="58">
        <v>320</v>
      </c>
      <c r="CX51" s="58">
        <v>320</v>
      </c>
      <c r="CY51" s="58">
        <v>320</v>
      </c>
      <c r="CZ51" s="58">
        <v>320</v>
      </c>
      <c r="DA51" s="58">
        <v>320</v>
      </c>
      <c r="DB51" s="58">
        <v>320</v>
      </c>
      <c r="DC51" s="58">
        <v>321</v>
      </c>
      <c r="DD51" s="58">
        <v>321</v>
      </c>
      <c r="DE51" s="58">
        <v>321</v>
      </c>
      <c r="DF51" s="58">
        <v>321</v>
      </c>
      <c r="DG51" s="58">
        <v>321</v>
      </c>
      <c r="DH51" s="58">
        <v>321</v>
      </c>
      <c r="DI51" s="58">
        <v>321</v>
      </c>
      <c r="DJ51" s="58">
        <v>321</v>
      </c>
      <c r="DK51" s="58">
        <v>321</v>
      </c>
      <c r="DL51" s="58">
        <v>321</v>
      </c>
      <c r="DM51" s="58">
        <v>321</v>
      </c>
      <c r="DN51" s="58">
        <v>321</v>
      </c>
      <c r="DO51" s="58">
        <v>321</v>
      </c>
      <c r="DP51" s="58">
        <v>321</v>
      </c>
      <c r="DQ51" s="58">
        <v>321</v>
      </c>
      <c r="DR51" s="58">
        <v>321</v>
      </c>
      <c r="DS51" s="58">
        <v>321</v>
      </c>
      <c r="DT51" s="58">
        <v>321</v>
      </c>
      <c r="DU51" s="58">
        <v>321</v>
      </c>
      <c r="DV51" s="58">
        <v>321</v>
      </c>
      <c r="DW51" s="58">
        <v>321</v>
      </c>
      <c r="DX51" s="58">
        <v>321</v>
      </c>
      <c r="DY51" s="58">
        <v>321</v>
      </c>
      <c r="DZ51" s="58">
        <v>321</v>
      </c>
      <c r="EA51" s="58">
        <v>321</v>
      </c>
      <c r="EB51" s="58">
        <v>321</v>
      </c>
      <c r="EC51" s="58">
        <v>321</v>
      </c>
      <c r="ED51" s="58">
        <v>321</v>
      </c>
      <c r="EE51" s="58">
        <v>321</v>
      </c>
      <c r="EF51" s="58">
        <v>321</v>
      </c>
      <c r="EG51" s="58">
        <v>321</v>
      </c>
      <c r="EH51" s="58">
        <v>321</v>
      </c>
      <c r="EI51" s="58">
        <v>321</v>
      </c>
      <c r="EJ51" s="58">
        <v>321</v>
      </c>
      <c r="EK51" s="58">
        <v>321</v>
      </c>
      <c r="EL51" s="58">
        <v>321</v>
      </c>
      <c r="EM51" s="58">
        <v>321</v>
      </c>
      <c r="EN51" s="58">
        <v>321</v>
      </c>
    </row>
    <row r="52" spans="1:144" outlineLevel="1" x14ac:dyDescent="0.2">
      <c r="A52" s="40" t="s">
        <v>152</v>
      </c>
      <c r="B52" s="47">
        <f>D52-C52</f>
        <v>324</v>
      </c>
      <c r="C52" s="47">
        <f>INDEX($AR$48:$EN$48,MATCH(D47,$AR$47:$EN$47,1))</f>
        <v>22</v>
      </c>
      <c r="D52" s="47">
        <f>$F$11</f>
        <v>346</v>
      </c>
      <c r="E52" s="31"/>
      <c r="F52" s="41" t="s">
        <v>152</v>
      </c>
      <c r="G52" s="55">
        <f>B52/D52</f>
        <v>0.93641618497109824</v>
      </c>
      <c r="H52" s="55">
        <f>C52/D52</f>
        <v>6.358381502890173E-2</v>
      </c>
      <c r="I52" s="52">
        <f>D52/D52</f>
        <v>1</v>
      </c>
      <c r="AQ52" s="70" t="s">
        <v>193</v>
      </c>
      <c r="AR52" s="58">
        <v>0</v>
      </c>
      <c r="AS52" s="58">
        <v>0</v>
      </c>
      <c r="AT52" s="58">
        <v>1.0000000000000036</v>
      </c>
      <c r="AU52" s="58">
        <v>1.0000000000000036</v>
      </c>
      <c r="AV52" s="58">
        <v>2.0000000000000036</v>
      </c>
      <c r="AW52" s="58">
        <v>2.0000000000000036</v>
      </c>
      <c r="AX52" s="58">
        <v>2.0000000000000036</v>
      </c>
      <c r="AY52" s="58">
        <v>2.0000000000000036</v>
      </c>
      <c r="AZ52" s="58">
        <v>2.0000000000000036</v>
      </c>
      <c r="BA52" s="58">
        <v>2.0000000000000036</v>
      </c>
      <c r="BB52" s="58">
        <v>2.0000000000000036</v>
      </c>
      <c r="BC52" s="58">
        <v>3.0000000000000036</v>
      </c>
      <c r="BD52" s="58">
        <v>3.0000000000000036</v>
      </c>
      <c r="BE52" s="58">
        <v>3.0000000000000036</v>
      </c>
      <c r="BF52" s="58">
        <v>3.0000000000000036</v>
      </c>
      <c r="BG52" s="58">
        <v>3.0000000000000036</v>
      </c>
      <c r="BH52" s="58">
        <v>3.0000000000000036</v>
      </c>
      <c r="BI52" s="58">
        <v>3.0000000000000036</v>
      </c>
      <c r="BJ52" s="58">
        <v>3.0000000000000036</v>
      </c>
      <c r="BK52" s="58">
        <v>3.0000000000000036</v>
      </c>
      <c r="BL52" s="58">
        <v>3.0000000000000036</v>
      </c>
      <c r="BM52" s="58">
        <v>3.0000000000000036</v>
      </c>
      <c r="BN52" s="58">
        <v>3.0000000000000036</v>
      </c>
      <c r="BO52" s="58">
        <v>3.0000000000000036</v>
      </c>
      <c r="BP52" s="58">
        <v>3.0000000000000036</v>
      </c>
      <c r="BQ52" s="58">
        <v>3.0000000000000036</v>
      </c>
      <c r="BR52" s="58">
        <v>3.0000000000000036</v>
      </c>
      <c r="BS52" s="58">
        <v>3.0000000000000036</v>
      </c>
      <c r="BT52" s="58">
        <v>3.0000000000000036</v>
      </c>
      <c r="BU52" s="58">
        <v>3.0000000000000036</v>
      </c>
      <c r="BV52" s="58">
        <v>3.0000000000000036</v>
      </c>
      <c r="BW52" s="58">
        <v>3.0000000000000036</v>
      </c>
      <c r="BX52" s="58">
        <v>3.0000000000000036</v>
      </c>
      <c r="BY52" s="58">
        <v>3.0000000000000036</v>
      </c>
      <c r="BZ52" s="58">
        <v>4.0000000000000036</v>
      </c>
      <c r="CA52" s="58">
        <v>4.0000000000000036</v>
      </c>
      <c r="CB52" s="58">
        <v>4.0000000000000036</v>
      </c>
      <c r="CC52" s="58">
        <v>4.0000000000000036</v>
      </c>
      <c r="CD52" s="58">
        <v>4.0000000000000036</v>
      </c>
      <c r="CE52" s="58">
        <v>4.0000000000000036</v>
      </c>
      <c r="CF52" s="58">
        <v>4.0000000000000036</v>
      </c>
      <c r="CG52" s="58">
        <v>4.0000000000000036</v>
      </c>
      <c r="CH52" s="58">
        <v>4.0000000000000036</v>
      </c>
      <c r="CI52" s="58">
        <v>4.0000000000000036</v>
      </c>
      <c r="CJ52" s="58">
        <v>4.0000000000000036</v>
      </c>
      <c r="CK52" s="58">
        <v>4.0000000000000036</v>
      </c>
      <c r="CL52" s="58">
        <v>4.0000000000000036</v>
      </c>
      <c r="CM52" s="58">
        <v>4.0000000000000036</v>
      </c>
      <c r="CN52" s="58">
        <v>4.0000000000000036</v>
      </c>
      <c r="CO52" s="58">
        <v>4.0000000000000036</v>
      </c>
      <c r="CP52" s="58">
        <v>4.0000000000000036</v>
      </c>
      <c r="CQ52" s="58">
        <v>4.0000000000000036</v>
      </c>
      <c r="CR52" s="58">
        <v>4.0000000000000036</v>
      </c>
      <c r="CS52" s="58">
        <v>5.0000000000000036</v>
      </c>
      <c r="CT52" s="58">
        <v>5.0000000000000036</v>
      </c>
      <c r="CU52" s="58">
        <v>5.0000000000000036</v>
      </c>
      <c r="CV52" s="58">
        <v>5.0000000000000036</v>
      </c>
      <c r="CW52" s="58">
        <v>5.0000000000000036</v>
      </c>
      <c r="CX52" s="58">
        <v>5.0000000000000036</v>
      </c>
      <c r="CY52" s="58">
        <v>5.0000000000000036</v>
      </c>
      <c r="CZ52" s="58">
        <v>6.0000000000000036</v>
      </c>
      <c r="DA52" s="58">
        <v>6.0000000000000036</v>
      </c>
      <c r="DB52" s="58">
        <v>6.0000000000000036</v>
      </c>
      <c r="DC52" s="58">
        <v>6.0000000000000036</v>
      </c>
      <c r="DD52" s="58">
        <v>6.0000000000000036</v>
      </c>
      <c r="DE52" s="58">
        <v>6.0000000000000036</v>
      </c>
      <c r="DF52" s="58">
        <v>6.0000000000000036</v>
      </c>
      <c r="DG52" s="58">
        <v>7.0000000000000036</v>
      </c>
      <c r="DH52" s="58">
        <v>7.0000000000000036</v>
      </c>
      <c r="DI52" s="58">
        <v>7.0000000000000036</v>
      </c>
      <c r="DJ52" s="58">
        <v>7.0000000000000036</v>
      </c>
      <c r="DK52" s="58">
        <v>8.0000000000000036</v>
      </c>
      <c r="DL52" s="58">
        <v>8.0000000000000036</v>
      </c>
      <c r="DM52" s="58">
        <v>8.0000000000000036</v>
      </c>
      <c r="DN52" s="58">
        <v>9.0000000000000036</v>
      </c>
      <c r="DO52" s="58">
        <v>9.0000000000000036</v>
      </c>
      <c r="DP52" s="58">
        <v>9.0000000000000036</v>
      </c>
      <c r="DQ52" s="58">
        <v>9.0000000000000036</v>
      </c>
      <c r="DR52" s="58">
        <v>9.0000000000000036</v>
      </c>
      <c r="DS52" s="58">
        <v>9.0000000000000036</v>
      </c>
      <c r="DT52" s="58">
        <v>9.0000000000000036</v>
      </c>
      <c r="DU52" s="58">
        <v>9.0000000000000036</v>
      </c>
      <c r="DV52" s="58">
        <v>9.0000000000000036</v>
      </c>
      <c r="DW52" s="58">
        <v>9.0000000000000036</v>
      </c>
      <c r="DX52" s="58">
        <v>9.0000000000000036</v>
      </c>
      <c r="DY52" s="58">
        <v>9.0000000000000036</v>
      </c>
      <c r="DZ52" s="58">
        <v>9.0000000000000036</v>
      </c>
      <c r="EA52" s="58">
        <v>9.0000000000000036</v>
      </c>
      <c r="EB52" s="58">
        <v>9.0000000000000036</v>
      </c>
      <c r="EC52" s="58">
        <v>9.0000000000000036</v>
      </c>
      <c r="ED52" s="58">
        <v>9.0000000000000036</v>
      </c>
      <c r="EE52" s="58">
        <v>9.0000000000000036</v>
      </c>
      <c r="EF52" s="58">
        <v>9.0000000000000036</v>
      </c>
      <c r="EG52" s="58">
        <v>10.000000000000004</v>
      </c>
      <c r="EH52" s="58">
        <v>10.000000000000004</v>
      </c>
      <c r="EI52" s="58">
        <v>11.000000000000004</v>
      </c>
      <c r="EJ52" s="58">
        <v>11.000000000000004</v>
      </c>
      <c r="EK52" s="58">
        <v>11.000000000000004</v>
      </c>
      <c r="EL52" s="58">
        <v>14.000000000000004</v>
      </c>
      <c r="EM52" s="58">
        <v>16.000000000000004</v>
      </c>
      <c r="EN52" s="58">
        <v>25.000000000000004</v>
      </c>
    </row>
    <row r="53" spans="1:144" outlineLevel="1" x14ac:dyDescent="0.2">
      <c r="A53" s="42" t="s">
        <v>154</v>
      </c>
      <c r="B53" s="43">
        <f>G50+H51</f>
        <v>0.98554913294797686</v>
      </c>
      <c r="C53" s="33"/>
      <c r="D53" s="44" t="s">
        <v>155</v>
      </c>
      <c r="E53" s="43">
        <f>H51/I51</f>
        <v>0.83999999999999986</v>
      </c>
      <c r="F53" s="33"/>
      <c r="G53" s="44" t="s">
        <v>156</v>
      </c>
      <c r="H53" s="43">
        <f>G50/I50</f>
        <v>0.99688473520249221</v>
      </c>
      <c r="I53" s="34"/>
      <c r="AQ53" s="70"/>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c r="CB53" s="58"/>
      <c r="CC53" s="58"/>
      <c r="CD53" s="58"/>
      <c r="CE53" s="58"/>
      <c r="CF53" s="58"/>
      <c r="CG53" s="58"/>
      <c r="CH53" s="58"/>
      <c r="CI53" s="58"/>
      <c r="CJ53" s="58"/>
      <c r="CK53" s="58"/>
      <c r="CL53" s="58"/>
      <c r="CM53" s="58"/>
      <c r="CN53" s="58"/>
      <c r="CO53" s="58"/>
      <c r="CP53" s="58"/>
      <c r="CQ53" s="58"/>
      <c r="CR53" s="58"/>
      <c r="CS53" s="58"/>
      <c r="CT53" s="58"/>
      <c r="CU53" s="58"/>
      <c r="CV53" s="58"/>
      <c r="CW53" s="58"/>
      <c r="CX53" s="58"/>
      <c r="CY53" s="58"/>
      <c r="CZ53" s="58"/>
      <c r="DA53" s="58"/>
      <c r="DB53" s="58"/>
      <c r="DC53" s="58"/>
      <c r="DD53" s="58"/>
      <c r="DE53" s="58"/>
      <c r="DF53" s="58"/>
      <c r="DG53" s="58"/>
      <c r="DH53" s="58"/>
      <c r="DI53" s="58"/>
      <c r="DJ53" s="58"/>
      <c r="DK53" s="58"/>
      <c r="DL53" s="58"/>
      <c r="DM53" s="58"/>
      <c r="DN53" s="58"/>
      <c r="DO53" s="58"/>
      <c r="DP53" s="58"/>
      <c r="DQ53" s="58"/>
      <c r="DR53" s="58"/>
      <c r="DS53" s="58"/>
      <c r="DT53" s="58"/>
      <c r="DU53" s="58"/>
      <c r="DV53" s="58"/>
      <c r="DW53" s="58"/>
      <c r="DX53" s="58"/>
      <c r="DY53" s="58"/>
      <c r="DZ53" s="58"/>
      <c r="EA53" s="58"/>
      <c r="EB53" s="58"/>
      <c r="EC53" s="58"/>
      <c r="ED53" s="58"/>
      <c r="EE53" s="58"/>
      <c r="EF53" s="58"/>
      <c r="EG53" s="58"/>
      <c r="EH53" s="58"/>
      <c r="EI53" s="58"/>
      <c r="EJ53" s="58"/>
      <c r="EK53" s="58"/>
      <c r="EL53" s="58"/>
      <c r="EM53" s="58"/>
      <c r="EN53" s="58"/>
    </row>
    <row r="54" spans="1:144" x14ac:dyDescent="0.2">
      <c r="A54" s="73"/>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58"/>
      <c r="CC54" s="58"/>
      <c r="CD54" s="58"/>
      <c r="CE54" s="58"/>
      <c r="CF54" s="58"/>
      <c r="CG54" s="58"/>
      <c r="CH54" s="58"/>
      <c r="CI54" s="58"/>
      <c r="CJ54" s="58"/>
      <c r="CK54" s="58"/>
      <c r="CL54" s="58"/>
      <c r="CM54" s="58"/>
      <c r="CN54" s="58"/>
      <c r="CO54" s="58"/>
      <c r="CP54" s="58"/>
      <c r="CQ54" s="58"/>
      <c r="CR54" s="58"/>
      <c r="CS54" s="58"/>
      <c r="CT54" s="58"/>
      <c r="CU54" s="58"/>
      <c r="CV54" s="58"/>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58"/>
      <c r="EI54" s="58"/>
      <c r="EJ54" s="58"/>
      <c r="EK54" s="58"/>
      <c r="EL54" s="58"/>
      <c r="EM54" s="58"/>
      <c r="EN54" s="58"/>
    </row>
    <row r="55" spans="1:144" x14ac:dyDescent="0.2">
      <c r="A55" s="11" t="s">
        <v>157</v>
      </c>
      <c r="AQ55" s="58" t="s">
        <v>194</v>
      </c>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c r="CB55" s="58"/>
      <c r="CC55" s="58"/>
      <c r="CD55" s="58"/>
      <c r="CE55" s="58"/>
      <c r="CF55" s="58"/>
      <c r="CG55" s="58"/>
      <c r="CH55" s="58"/>
      <c r="CI55" s="58"/>
      <c r="CJ55" s="58"/>
      <c r="CK55" s="58"/>
      <c r="CL55" s="58"/>
      <c r="CM55" s="58"/>
      <c r="CN55" s="58"/>
      <c r="CO55" s="58"/>
      <c r="CP55" s="58"/>
      <c r="CQ55" s="58"/>
      <c r="CR55" s="58"/>
      <c r="CS55" s="58"/>
      <c r="CT55" s="58"/>
      <c r="CU55" s="58"/>
      <c r="CV55" s="58"/>
      <c r="CW55" s="58"/>
      <c r="CX55" s="58"/>
      <c r="CY55" s="58"/>
      <c r="CZ55" s="58"/>
      <c r="DA55" s="58"/>
      <c r="DB55" s="58"/>
      <c r="DC55" s="58"/>
      <c r="DD55" s="58"/>
      <c r="DE55" s="58"/>
      <c r="DF55" s="58"/>
      <c r="DG55" s="58"/>
      <c r="DH55" s="58"/>
      <c r="DI55" s="58"/>
      <c r="DJ55" s="58"/>
      <c r="DK55" s="58"/>
      <c r="DL55" s="58"/>
      <c r="DM55" s="58"/>
      <c r="DN55" s="58"/>
      <c r="DO55" s="58"/>
      <c r="DP55" s="58"/>
      <c r="DQ55" s="58"/>
      <c r="DR55" s="58"/>
      <c r="DS55" s="58"/>
      <c r="DT55" s="58"/>
      <c r="DU55" s="58"/>
      <c r="DV55" s="58"/>
      <c r="DW55" s="58"/>
      <c r="DX55" s="58"/>
      <c r="DY55" s="58"/>
      <c r="DZ55" s="58"/>
      <c r="EA55" s="58"/>
      <c r="EB55" s="58"/>
      <c r="EC55" s="58"/>
      <c r="ED55" s="58"/>
      <c r="EE55" s="58"/>
      <c r="EF55" s="58"/>
      <c r="EG55" s="58"/>
      <c r="EH55" s="58"/>
      <c r="EI55" s="58"/>
      <c r="EJ55" s="58"/>
      <c r="EK55" s="58"/>
      <c r="EL55" s="58"/>
      <c r="EM55" s="58"/>
      <c r="EN55" s="58"/>
    </row>
    <row r="56" spans="1:144" outlineLevel="1" x14ac:dyDescent="0.2">
      <c r="AQ56" s="58" t="s">
        <v>188</v>
      </c>
      <c r="AR56" s="58">
        <v>0</v>
      </c>
      <c r="AS56" s="58">
        <v>0.01</v>
      </c>
      <c r="AT56" s="58">
        <v>0.02</v>
      </c>
      <c r="AU56" s="58">
        <v>0.03</v>
      </c>
      <c r="AV56" s="58">
        <v>0.04</v>
      </c>
      <c r="AW56" s="58">
        <v>0.05</v>
      </c>
      <c r="AX56" s="58">
        <v>6.0000000000000005E-2</v>
      </c>
      <c r="AY56" s="58">
        <v>7.0000000000000007E-2</v>
      </c>
      <c r="AZ56" s="58">
        <v>0.08</v>
      </c>
      <c r="BA56" s="58">
        <v>0.09</v>
      </c>
      <c r="BB56" s="58">
        <v>9.9999999999999992E-2</v>
      </c>
      <c r="BC56" s="58">
        <v>0.10999999999999999</v>
      </c>
      <c r="BD56" s="58">
        <v>0.11999999999999998</v>
      </c>
      <c r="BE56" s="58">
        <v>0.12999999999999998</v>
      </c>
      <c r="BF56" s="58">
        <v>0.13999999999999999</v>
      </c>
      <c r="BG56" s="58">
        <v>0.15</v>
      </c>
      <c r="BH56" s="58">
        <v>0.16</v>
      </c>
      <c r="BI56" s="58">
        <v>0.17</v>
      </c>
      <c r="BJ56" s="58">
        <v>0.18000000000000002</v>
      </c>
      <c r="BK56" s="58">
        <v>0.19000000000000003</v>
      </c>
      <c r="BL56" s="58">
        <v>0.20000000000000004</v>
      </c>
      <c r="BM56" s="58">
        <v>0.21000000000000005</v>
      </c>
      <c r="BN56" s="58">
        <v>0.22000000000000006</v>
      </c>
      <c r="BO56" s="58">
        <v>0.23000000000000007</v>
      </c>
      <c r="BP56" s="58">
        <v>0.24000000000000007</v>
      </c>
      <c r="BQ56" s="58">
        <v>0.25000000000000006</v>
      </c>
      <c r="BR56" s="58">
        <v>0.26000000000000006</v>
      </c>
      <c r="BS56" s="58">
        <v>0.27000000000000007</v>
      </c>
      <c r="BT56" s="58">
        <v>0.28000000000000008</v>
      </c>
      <c r="BU56" s="58">
        <v>0.29000000000000009</v>
      </c>
      <c r="BV56" s="58">
        <v>0.3000000000000001</v>
      </c>
      <c r="BW56" s="58">
        <v>0.31000000000000011</v>
      </c>
      <c r="BX56" s="58">
        <v>0.32000000000000012</v>
      </c>
      <c r="BY56" s="58">
        <v>0.33000000000000013</v>
      </c>
      <c r="BZ56" s="58">
        <v>0.34000000000000014</v>
      </c>
      <c r="CA56" s="58">
        <v>0.35000000000000014</v>
      </c>
      <c r="CB56" s="58">
        <v>0.36000000000000015</v>
      </c>
      <c r="CC56" s="58">
        <v>0.37000000000000016</v>
      </c>
      <c r="CD56" s="58">
        <v>0.38000000000000017</v>
      </c>
      <c r="CE56" s="58">
        <v>0.39000000000000018</v>
      </c>
      <c r="CF56" s="58">
        <v>0.40000000000000019</v>
      </c>
      <c r="CG56" s="58">
        <v>0.4100000000000002</v>
      </c>
      <c r="CH56" s="58">
        <v>0.42000000000000021</v>
      </c>
      <c r="CI56" s="58">
        <v>0.43000000000000022</v>
      </c>
      <c r="CJ56" s="58">
        <v>0.44000000000000022</v>
      </c>
      <c r="CK56" s="58">
        <v>0.45000000000000023</v>
      </c>
      <c r="CL56" s="58">
        <v>0.46000000000000024</v>
      </c>
      <c r="CM56" s="58">
        <v>0.47000000000000025</v>
      </c>
      <c r="CN56" s="58">
        <v>0.48000000000000026</v>
      </c>
      <c r="CO56" s="58">
        <v>0.49000000000000027</v>
      </c>
      <c r="CP56" s="58">
        <v>0.50000000000000022</v>
      </c>
      <c r="CQ56" s="58">
        <v>0.51000000000000023</v>
      </c>
      <c r="CR56" s="58">
        <v>0.52000000000000024</v>
      </c>
      <c r="CS56" s="58">
        <v>0.53000000000000025</v>
      </c>
      <c r="CT56" s="58">
        <v>0.54000000000000026</v>
      </c>
      <c r="CU56" s="58">
        <v>0.55000000000000027</v>
      </c>
      <c r="CV56" s="58">
        <v>0.56000000000000028</v>
      </c>
      <c r="CW56" s="58">
        <v>0.57000000000000028</v>
      </c>
      <c r="CX56" s="58">
        <v>0.58000000000000029</v>
      </c>
      <c r="CY56" s="58">
        <v>0.5900000000000003</v>
      </c>
      <c r="CZ56" s="58">
        <v>0.60000000000000031</v>
      </c>
      <c r="DA56" s="58">
        <v>0.61000000000000032</v>
      </c>
      <c r="DB56" s="58">
        <v>0.62000000000000033</v>
      </c>
      <c r="DC56" s="58">
        <v>0.63000000000000034</v>
      </c>
      <c r="DD56" s="58">
        <v>0.64000000000000035</v>
      </c>
      <c r="DE56" s="58">
        <v>0.65000000000000036</v>
      </c>
      <c r="DF56" s="58">
        <v>0.66000000000000036</v>
      </c>
      <c r="DG56" s="58">
        <v>0.67000000000000037</v>
      </c>
      <c r="DH56" s="58">
        <v>0.68000000000000038</v>
      </c>
      <c r="DI56" s="58">
        <v>0.69000000000000039</v>
      </c>
      <c r="DJ56" s="58">
        <v>0.7000000000000004</v>
      </c>
      <c r="DK56" s="58">
        <v>0.71000000000000041</v>
      </c>
      <c r="DL56" s="58">
        <v>0.72000000000000042</v>
      </c>
      <c r="DM56" s="58">
        <v>0.73000000000000043</v>
      </c>
      <c r="DN56" s="58">
        <v>0.74000000000000044</v>
      </c>
      <c r="DO56" s="58">
        <v>0.75000000000000044</v>
      </c>
      <c r="DP56" s="58">
        <v>0.76000000000000045</v>
      </c>
      <c r="DQ56" s="58">
        <v>0.77000000000000046</v>
      </c>
      <c r="DR56" s="58">
        <v>0.78000000000000047</v>
      </c>
      <c r="DS56" s="58">
        <v>0.79000000000000048</v>
      </c>
      <c r="DT56" s="58">
        <v>0.80000000000000049</v>
      </c>
      <c r="DU56" s="58">
        <v>0.8100000000000005</v>
      </c>
      <c r="DV56" s="58">
        <v>0.82000000000000051</v>
      </c>
      <c r="DW56" s="58">
        <v>0.83000000000000052</v>
      </c>
      <c r="DX56" s="58">
        <v>0.84000000000000052</v>
      </c>
      <c r="DY56" s="58">
        <v>0.85000000000000053</v>
      </c>
      <c r="DZ56" s="58">
        <v>0.86000000000000054</v>
      </c>
      <c r="EA56" s="58">
        <v>0.87000000000000055</v>
      </c>
      <c r="EB56" s="58">
        <v>0.88000000000000056</v>
      </c>
      <c r="EC56" s="58">
        <v>0.89000000000000057</v>
      </c>
      <c r="ED56" s="58">
        <v>0.90000000000000058</v>
      </c>
      <c r="EE56" s="58">
        <v>0.91000000000000059</v>
      </c>
      <c r="EF56" s="58">
        <v>0.9200000000000006</v>
      </c>
      <c r="EG56" s="58">
        <v>0.9300000000000006</v>
      </c>
      <c r="EH56" s="58">
        <v>0.94000000000000061</v>
      </c>
      <c r="EI56" s="58">
        <v>0.95000000000000062</v>
      </c>
      <c r="EJ56" s="58">
        <v>0.96000000000000063</v>
      </c>
      <c r="EK56" s="58">
        <v>0.97000000000000064</v>
      </c>
      <c r="EL56" s="58">
        <v>0.98000000000000065</v>
      </c>
      <c r="EM56" s="58">
        <v>0.99000000000000066</v>
      </c>
      <c r="EN56" s="58">
        <v>1.0000000000000007</v>
      </c>
    </row>
    <row r="57" spans="1:144" outlineLevel="1" x14ac:dyDescent="0.2">
      <c r="AQ57" s="58" t="s">
        <v>195</v>
      </c>
      <c r="AR57" s="58">
        <v>0.99999999999999989</v>
      </c>
      <c r="AS57" s="58">
        <v>0.99999999999999989</v>
      </c>
      <c r="AT57" s="58">
        <v>0.95999999999999985</v>
      </c>
      <c r="AU57" s="58">
        <v>0.95999999999999985</v>
      </c>
      <c r="AV57" s="58">
        <v>0.91999999999999982</v>
      </c>
      <c r="AW57" s="58">
        <v>0.91999999999999982</v>
      </c>
      <c r="AX57" s="58">
        <v>0.91999999999999982</v>
      </c>
      <c r="AY57" s="58">
        <v>0.91999999999999982</v>
      </c>
      <c r="AZ57" s="58">
        <v>0.91999999999999982</v>
      </c>
      <c r="BA57" s="58">
        <v>0.91999999999999982</v>
      </c>
      <c r="BB57" s="58">
        <v>0.91999999999999982</v>
      </c>
      <c r="BC57" s="58">
        <v>0.87999999999999989</v>
      </c>
      <c r="BD57" s="58">
        <v>0.87999999999999989</v>
      </c>
      <c r="BE57" s="58">
        <v>0.87999999999999989</v>
      </c>
      <c r="BF57" s="58">
        <v>0.87999999999999989</v>
      </c>
      <c r="BG57" s="58">
        <v>0.87999999999999989</v>
      </c>
      <c r="BH57" s="58">
        <v>0.87999999999999989</v>
      </c>
      <c r="BI57" s="58">
        <v>0.87999999999999989</v>
      </c>
      <c r="BJ57" s="58">
        <v>0.87999999999999989</v>
      </c>
      <c r="BK57" s="58">
        <v>0.87999999999999989</v>
      </c>
      <c r="BL57" s="58">
        <v>0.87999999999999989</v>
      </c>
      <c r="BM57" s="58">
        <v>0.87999999999999989</v>
      </c>
      <c r="BN57" s="58">
        <v>0.87999999999999989</v>
      </c>
      <c r="BO57" s="58">
        <v>0.87999999999999989</v>
      </c>
      <c r="BP57" s="58">
        <v>0.87999999999999989</v>
      </c>
      <c r="BQ57" s="58">
        <v>0.87999999999999989</v>
      </c>
      <c r="BR57" s="58">
        <v>0.87999999999999989</v>
      </c>
      <c r="BS57" s="58">
        <v>0.87999999999999989</v>
      </c>
      <c r="BT57" s="58">
        <v>0.87999999999999989</v>
      </c>
      <c r="BU57" s="58">
        <v>0.87999999999999989</v>
      </c>
      <c r="BV57" s="58">
        <v>0.87999999999999989</v>
      </c>
      <c r="BW57" s="58">
        <v>0.87999999999999989</v>
      </c>
      <c r="BX57" s="58">
        <v>0.87999999999999989</v>
      </c>
      <c r="BY57" s="58">
        <v>0.87999999999999989</v>
      </c>
      <c r="BZ57" s="58">
        <v>0.83999999999999986</v>
      </c>
      <c r="CA57" s="58">
        <v>0.83999999999999986</v>
      </c>
      <c r="CB57" s="58">
        <v>0.83999999999999986</v>
      </c>
      <c r="CC57" s="58">
        <v>0.83999999999999986</v>
      </c>
      <c r="CD57" s="58">
        <v>0.83999999999999986</v>
      </c>
      <c r="CE57" s="58">
        <v>0.83999999999999986</v>
      </c>
      <c r="CF57" s="58">
        <v>0.83999999999999986</v>
      </c>
      <c r="CG57" s="58">
        <v>0.83999999999999986</v>
      </c>
      <c r="CH57" s="58">
        <v>0.83999999999999986</v>
      </c>
      <c r="CI57" s="58">
        <v>0.83999999999999986</v>
      </c>
      <c r="CJ57" s="58">
        <v>0.83999999999999986</v>
      </c>
      <c r="CK57" s="58">
        <v>0.83999999999999986</v>
      </c>
      <c r="CL57" s="58">
        <v>0.83999999999999986</v>
      </c>
      <c r="CM57" s="58">
        <v>0.83999999999999986</v>
      </c>
      <c r="CN57" s="58">
        <v>0.83999999999999986</v>
      </c>
      <c r="CO57" s="58">
        <v>0.83999999999999986</v>
      </c>
      <c r="CP57" s="58">
        <v>0.83999999999999986</v>
      </c>
      <c r="CQ57" s="58">
        <v>0.83999999999999986</v>
      </c>
      <c r="CR57" s="58">
        <v>0.83999999999999986</v>
      </c>
      <c r="CS57" s="58">
        <v>0.79999999999999993</v>
      </c>
      <c r="CT57" s="58">
        <v>0.79999999999999993</v>
      </c>
      <c r="CU57" s="58">
        <v>0.79999999999999993</v>
      </c>
      <c r="CV57" s="58">
        <v>0.79999999999999993</v>
      </c>
      <c r="CW57" s="58">
        <v>0.79999999999999993</v>
      </c>
      <c r="CX57" s="58">
        <v>0.79999999999999993</v>
      </c>
      <c r="CY57" s="58">
        <v>0.79999999999999993</v>
      </c>
      <c r="CZ57" s="58">
        <v>0.7599999999999999</v>
      </c>
      <c r="DA57" s="58">
        <v>0.7599999999999999</v>
      </c>
      <c r="DB57" s="58">
        <v>0.7599999999999999</v>
      </c>
      <c r="DC57" s="58">
        <v>0.7599999999999999</v>
      </c>
      <c r="DD57" s="58">
        <v>0.7599999999999999</v>
      </c>
      <c r="DE57" s="58">
        <v>0.7599999999999999</v>
      </c>
      <c r="DF57" s="58">
        <v>0.7599999999999999</v>
      </c>
      <c r="DG57" s="58">
        <v>0.71999999999999986</v>
      </c>
      <c r="DH57" s="58">
        <v>0.71999999999999986</v>
      </c>
      <c r="DI57" s="58">
        <v>0.71999999999999986</v>
      </c>
      <c r="DJ57" s="58">
        <v>0.71999999999999986</v>
      </c>
      <c r="DK57" s="58">
        <v>0.67999999999999994</v>
      </c>
      <c r="DL57" s="58">
        <v>0.67999999999999994</v>
      </c>
      <c r="DM57" s="58">
        <v>0.67999999999999994</v>
      </c>
      <c r="DN57" s="58">
        <v>0.6399999999999999</v>
      </c>
      <c r="DO57" s="58">
        <v>0.6399999999999999</v>
      </c>
      <c r="DP57" s="58">
        <v>0.6399999999999999</v>
      </c>
      <c r="DQ57" s="58">
        <v>0.6399999999999999</v>
      </c>
      <c r="DR57" s="58">
        <v>0.6399999999999999</v>
      </c>
      <c r="DS57" s="58">
        <v>0.6399999999999999</v>
      </c>
      <c r="DT57" s="58">
        <v>0.6399999999999999</v>
      </c>
      <c r="DU57" s="58">
        <v>0.6399999999999999</v>
      </c>
      <c r="DV57" s="58">
        <v>0.6399999999999999</v>
      </c>
      <c r="DW57" s="58">
        <v>0.6399999999999999</v>
      </c>
      <c r="DX57" s="58">
        <v>0.6399999999999999</v>
      </c>
      <c r="DY57" s="58">
        <v>0.6399999999999999</v>
      </c>
      <c r="DZ57" s="58">
        <v>0.6399999999999999</v>
      </c>
      <c r="EA57" s="58">
        <v>0.6399999999999999</v>
      </c>
      <c r="EB57" s="58">
        <v>0.6399999999999999</v>
      </c>
      <c r="EC57" s="58">
        <v>0.6399999999999999</v>
      </c>
      <c r="ED57" s="58">
        <v>0.6399999999999999</v>
      </c>
      <c r="EE57" s="58">
        <v>0.6399999999999999</v>
      </c>
      <c r="EF57" s="58">
        <v>0.6399999999999999</v>
      </c>
      <c r="EG57" s="58">
        <v>0.59999999999999987</v>
      </c>
      <c r="EH57" s="58">
        <v>0.59999999999999987</v>
      </c>
      <c r="EI57" s="58">
        <v>0.55999999999999994</v>
      </c>
      <c r="EJ57" s="58">
        <v>0.55999999999999994</v>
      </c>
      <c r="EK57" s="58">
        <v>0.55999999999999994</v>
      </c>
      <c r="EL57" s="58">
        <v>0.43999999999999995</v>
      </c>
      <c r="EM57" s="58">
        <v>0.35999999999999993</v>
      </c>
      <c r="EN57" s="58">
        <v>0</v>
      </c>
    </row>
    <row r="58" spans="1:144" outlineLevel="1" x14ac:dyDescent="0.2">
      <c r="B58" s="1" t="s">
        <v>198</v>
      </c>
      <c r="C58" s="1">
        <f>$AR$60</f>
        <v>0.9890965732087228</v>
      </c>
      <c r="AQ58" s="58" t="s">
        <v>196</v>
      </c>
      <c r="AR58" s="58">
        <v>1</v>
      </c>
      <c r="AS58" s="58">
        <v>0.14641744548286603</v>
      </c>
      <c r="AT58" s="58">
        <v>0.10903426791277258</v>
      </c>
      <c r="AU58" s="58">
        <v>8.0996884735202487E-2</v>
      </c>
      <c r="AV58" s="58">
        <v>7.1651090342679122E-2</v>
      </c>
      <c r="AW58" s="58">
        <v>6.8535825545171333E-2</v>
      </c>
      <c r="AX58" s="58">
        <v>6.2305295950155763E-2</v>
      </c>
      <c r="AY58" s="58">
        <v>5.6074766355140186E-2</v>
      </c>
      <c r="AZ58" s="58">
        <v>4.9844236760124609E-2</v>
      </c>
      <c r="BA58" s="58">
        <v>4.9844236760124609E-2</v>
      </c>
      <c r="BB58" s="58">
        <v>4.3613707165109032E-2</v>
      </c>
      <c r="BC58" s="58">
        <v>4.3613707165109032E-2</v>
      </c>
      <c r="BD58" s="58">
        <v>4.3613707165109032E-2</v>
      </c>
      <c r="BE58" s="58">
        <v>4.0498442367601244E-2</v>
      </c>
      <c r="BF58" s="58">
        <v>3.7383177570093455E-2</v>
      </c>
      <c r="BG58" s="58">
        <v>3.7383177570093455E-2</v>
      </c>
      <c r="BH58" s="58">
        <v>2.8037383177570093E-2</v>
      </c>
      <c r="BI58" s="58">
        <v>2.8037383177570093E-2</v>
      </c>
      <c r="BJ58" s="58">
        <v>2.8037383177570093E-2</v>
      </c>
      <c r="BK58" s="58">
        <v>2.8037383177570093E-2</v>
      </c>
      <c r="BL58" s="58">
        <v>2.8037383177570093E-2</v>
      </c>
      <c r="BM58" s="58">
        <v>2.4922118380062305E-2</v>
      </c>
      <c r="BN58" s="58">
        <v>2.4922118380062305E-2</v>
      </c>
      <c r="BO58" s="58">
        <v>2.4922118380062305E-2</v>
      </c>
      <c r="BP58" s="58">
        <v>2.4922118380062305E-2</v>
      </c>
      <c r="BQ58" s="58">
        <v>2.4922118380062305E-2</v>
      </c>
      <c r="BR58" s="58">
        <v>2.4922118380062305E-2</v>
      </c>
      <c r="BS58" s="58">
        <v>2.4922118380062305E-2</v>
      </c>
      <c r="BT58" s="58">
        <v>2.4922118380062305E-2</v>
      </c>
      <c r="BU58" s="58">
        <v>2.1806853582554516E-2</v>
      </c>
      <c r="BV58" s="58">
        <v>2.1806853582554516E-2</v>
      </c>
      <c r="BW58" s="58">
        <v>2.1806853582554516E-2</v>
      </c>
      <c r="BX58" s="58">
        <v>2.1806853582554516E-2</v>
      </c>
      <c r="BY58" s="58">
        <v>1.8691588785046728E-2</v>
      </c>
      <c r="BZ58" s="58">
        <v>1.8691588785046728E-2</v>
      </c>
      <c r="CA58" s="58">
        <v>1.5576323987538941E-2</v>
      </c>
      <c r="CB58" s="58">
        <v>1.5576323987538941E-2</v>
      </c>
      <c r="CC58" s="58">
        <v>1.2461059190031152E-2</v>
      </c>
      <c r="CD58" s="58">
        <v>1.2461059190031152E-2</v>
      </c>
      <c r="CE58" s="58">
        <v>1.2461059190031152E-2</v>
      </c>
      <c r="CF58" s="58">
        <v>1.2461059190031152E-2</v>
      </c>
      <c r="CG58" s="58">
        <v>9.3457943925233638E-3</v>
      </c>
      <c r="CH58" s="58">
        <v>9.3457943925233638E-3</v>
      </c>
      <c r="CI58" s="58">
        <v>6.2305295950155761E-3</v>
      </c>
      <c r="CJ58" s="58">
        <v>3.1152647975077881E-3</v>
      </c>
      <c r="CK58" s="58">
        <v>3.1152647975077881E-3</v>
      </c>
      <c r="CL58" s="58">
        <v>3.1152647975077881E-3</v>
      </c>
      <c r="CM58" s="58">
        <v>3.1152647975077881E-3</v>
      </c>
      <c r="CN58" s="58">
        <v>3.1152647975077881E-3</v>
      </c>
      <c r="CO58" s="58">
        <v>3.1152647975077881E-3</v>
      </c>
      <c r="CP58" s="58">
        <v>3.1152647975077881E-3</v>
      </c>
      <c r="CQ58" s="58">
        <v>3.1152647975077881E-3</v>
      </c>
      <c r="CR58" s="58">
        <v>3.1152647975077881E-3</v>
      </c>
      <c r="CS58" s="58">
        <v>3.1152647975077881E-3</v>
      </c>
      <c r="CT58" s="58">
        <v>3.1152647975077881E-3</v>
      </c>
      <c r="CU58" s="58">
        <v>3.1152647975077881E-3</v>
      </c>
      <c r="CV58" s="58">
        <v>3.1152647975077881E-3</v>
      </c>
      <c r="CW58" s="58">
        <v>3.1152647975077881E-3</v>
      </c>
      <c r="CX58" s="58">
        <v>3.1152647975077881E-3</v>
      </c>
      <c r="CY58" s="58">
        <v>3.1152647975077881E-3</v>
      </c>
      <c r="CZ58" s="58">
        <v>3.1152647975077881E-3</v>
      </c>
      <c r="DA58" s="58">
        <v>3.1152647975077881E-3</v>
      </c>
      <c r="DB58" s="58">
        <v>3.1152647975077881E-3</v>
      </c>
      <c r="DC58" s="58">
        <v>0</v>
      </c>
      <c r="DD58" s="58">
        <v>0</v>
      </c>
      <c r="DE58" s="58">
        <v>0</v>
      </c>
      <c r="DF58" s="58">
        <v>0</v>
      </c>
      <c r="DG58" s="58">
        <v>0</v>
      </c>
      <c r="DH58" s="58">
        <v>0</v>
      </c>
      <c r="DI58" s="58">
        <v>0</v>
      </c>
      <c r="DJ58" s="58">
        <v>0</v>
      </c>
      <c r="DK58" s="58">
        <v>0</v>
      </c>
      <c r="DL58" s="58">
        <v>0</v>
      </c>
      <c r="DM58" s="58">
        <v>0</v>
      </c>
      <c r="DN58" s="58">
        <v>0</v>
      </c>
      <c r="DO58" s="58">
        <v>0</v>
      </c>
      <c r="DP58" s="58">
        <v>0</v>
      </c>
      <c r="DQ58" s="58">
        <v>0</v>
      </c>
      <c r="DR58" s="58">
        <v>0</v>
      </c>
      <c r="DS58" s="58">
        <v>0</v>
      </c>
      <c r="DT58" s="58">
        <v>0</v>
      </c>
      <c r="DU58" s="58">
        <v>0</v>
      </c>
      <c r="DV58" s="58">
        <v>0</v>
      </c>
      <c r="DW58" s="58">
        <v>0</v>
      </c>
      <c r="DX58" s="58">
        <v>0</v>
      </c>
      <c r="DY58" s="58">
        <v>0</v>
      </c>
      <c r="DZ58" s="58">
        <v>0</v>
      </c>
      <c r="EA58" s="58">
        <v>0</v>
      </c>
      <c r="EB58" s="58">
        <v>0</v>
      </c>
      <c r="EC58" s="58">
        <v>0</v>
      </c>
      <c r="ED58" s="58">
        <v>0</v>
      </c>
      <c r="EE58" s="58">
        <v>0</v>
      </c>
      <c r="EF58" s="58">
        <v>0</v>
      </c>
      <c r="EG58" s="58">
        <v>0</v>
      </c>
      <c r="EH58" s="58">
        <v>0</v>
      </c>
      <c r="EI58" s="58">
        <v>0</v>
      </c>
      <c r="EJ58" s="58">
        <v>0</v>
      </c>
      <c r="EK58" s="58">
        <v>0</v>
      </c>
      <c r="EL58" s="58">
        <v>0</v>
      </c>
      <c r="EM58" s="58">
        <v>0</v>
      </c>
      <c r="EN58" s="58">
        <v>0</v>
      </c>
    </row>
    <row r="59" spans="1:144" outlineLevel="1" x14ac:dyDescent="0.2">
      <c r="B59" s="1" t="s">
        <v>199</v>
      </c>
      <c r="C59" s="1" t="str">
        <f xml:space="preserve"> "Cutoff = " &amp; TEXT($D$47,"0.00")</f>
        <v>Cutoff = 0.50</v>
      </c>
      <c r="AQ59" s="58" t="s">
        <v>197</v>
      </c>
      <c r="AR59" s="58">
        <v>0.85358255451713383</v>
      </c>
      <c r="AS59" s="58">
        <v>3.6635514018691577E-2</v>
      </c>
      <c r="AT59" s="58">
        <v>2.691588785046729E-2</v>
      </c>
      <c r="AU59" s="58">
        <v>8.7850467289719621E-3</v>
      </c>
      <c r="AV59" s="58">
        <v>2.8660436137071649E-3</v>
      </c>
      <c r="AW59" s="58">
        <v>5.7320872274143229E-3</v>
      </c>
      <c r="AX59" s="58">
        <v>5.7320872274143298E-3</v>
      </c>
      <c r="AY59" s="58">
        <v>5.7320872274143298E-3</v>
      </c>
      <c r="AZ59" s="58">
        <v>0</v>
      </c>
      <c r="BA59" s="58">
        <v>5.7320872274143298E-3</v>
      </c>
      <c r="BB59" s="58">
        <v>0</v>
      </c>
      <c r="BC59" s="58">
        <v>0</v>
      </c>
      <c r="BD59" s="58">
        <v>2.7414330218068533E-3</v>
      </c>
      <c r="BE59" s="58">
        <v>2.7414330218068533E-3</v>
      </c>
      <c r="BF59" s="58">
        <v>0</v>
      </c>
      <c r="BG59" s="58">
        <v>8.224299065420557E-3</v>
      </c>
      <c r="BH59" s="58">
        <v>0</v>
      </c>
      <c r="BI59" s="58">
        <v>0</v>
      </c>
      <c r="BJ59" s="58">
        <v>0</v>
      </c>
      <c r="BK59" s="58">
        <v>0</v>
      </c>
      <c r="BL59" s="58">
        <v>2.7414330218068533E-3</v>
      </c>
      <c r="BM59" s="58">
        <v>0</v>
      </c>
      <c r="BN59" s="58">
        <v>0</v>
      </c>
      <c r="BO59" s="58">
        <v>0</v>
      </c>
      <c r="BP59" s="58">
        <v>0</v>
      </c>
      <c r="BQ59" s="58">
        <v>0</v>
      </c>
      <c r="BR59" s="58">
        <v>0</v>
      </c>
      <c r="BS59" s="58">
        <v>0</v>
      </c>
      <c r="BT59" s="58">
        <v>2.7414330218068533E-3</v>
      </c>
      <c r="BU59" s="58">
        <v>0</v>
      </c>
      <c r="BV59" s="58">
        <v>0</v>
      </c>
      <c r="BW59" s="58">
        <v>0</v>
      </c>
      <c r="BX59" s="58">
        <v>2.7414330218068533E-3</v>
      </c>
      <c r="BY59" s="58">
        <v>0</v>
      </c>
      <c r="BZ59" s="58">
        <v>2.6168224299065405E-3</v>
      </c>
      <c r="CA59" s="58">
        <v>0</v>
      </c>
      <c r="CB59" s="58">
        <v>2.6168224299065418E-3</v>
      </c>
      <c r="CC59" s="58">
        <v>0</v>
      </c>
      <c r="CD59" s="58">
        <v>0</v>
      </c>
      <c r="CE59" s="58">
        <v>0</v>
      </c>
      <c r="CF59" s="58">
        <v>2.6168224299065418E-3</v>
      </c>
      <c r="CG59" s="58">
        <v>0</v>
      </c>
      <c r="CH59" s="58">
        <v>2.6168224299065413E-3</v>
      </c>
      <c r="CI59" s="58">
        <v>2.6168224299065413E-3</v>
      </c>
      <c r="CJ59" s="58">
        <v>0</v>
      </c>
      <c r="CK59" s="58">
        <v>0</v>
      </c>
      <c r="CL59" s="58">
        <v>0</v>
      </c>
      <c r="CM59" s="58">
        <v>0</v>
      </c>
      <c r="CN59" s="58">
        <v>0</v>
      </c>
      <c r="CO59" s="58">
        <v>0</v>
      </c>
      <c r="CP59" s="58">
        <v>0</v>
      </c>
      <c r="CQ59" s="58">
        <v>0</v>
      </c>
      <c r="CR59" s="58">
        <v>0</v>
      </c>
      <c r="CS59" s="58">
        <v>0</v>
      </c>
      <c r="CT59" s="58">
        <v>0</v>
      </c>
      <c r="CU59" s="58">
        <v>0</v>
      </c>
      <c r="CV59" s="58">
        <v>0</v>
      </c>
      <c r="CW59" s="58">
        <v>0</v>
      </c>
      <c r="CX59" s="58">
        <v>0</v>
      </c>
      <c r="CY59" s="58">
        <v>0</v>
      </c>
      <c r="CZ59" s="58">
        <v>0</v>
      </c>
      <c r="DA59" s="58">
        <v>0</v>
      </c>
      <c r="DB59" s="58">
        <v>2.3676012461059186E-3</v>
      </c>
      <c r="DC59" s="58">
        <v>0</v>
      </c>
      <c r="DD59" s="58">
        <v>0</v>
      </c>
      <c r="DE59" s="58">
        <v>0</v>
      </c>
      <c r="DF59" s="58">
        <v>0</v>
      </c>
      <c r="DG59" s="58">
        <v>0</v>
      </c>
      <c r="DH59" s="58">
        <v>0</v>
      </c>
      <c r="DI59" s="58">
        <v>0</v>
      </c>
      <c r="DJ59" s="58">
        <v>0</v>
      </c>
      <c r="DK59" s="58">
        <v>0</v>
      </c>
      <c r="DL59" s="58">
        <v>0</v>
      </c>
      <c r="DM59" s="58">
        <v>0</v>
      </c>
      <c r="DN59" s="58">
        <v>0</v>
      </c>
      <c r="DO59" s="58">
        <v>0</v>
      </c>
      <c r="DP59" s="58">
        <v>0</v>
      </c>
      <c r="DQ59" s="58">
        <v>0</v>
      </c>
      <c r="DR59" s="58">
        <v>0</v>
      </c>
      <c r="DS59" s="58">
        <v>0</v>
      </c>
      <c r="DT59" s="58">
        <v>0</v>
      </c>
      <c r="DU59" s="58">
        <v>0</v>
      </c>
      <c r="DV59" s="58">
        <v>0</v>
      </c>
      <c r="DW59" s="58">
        <v>0</v>
      </c>
      <c r="DX59" s="58">
        <v>0</v>
      </c>
      <c r="DY59" s="58">
        <v>0</v>
      </c>
      <c r="DZ59" s="58">
        <v>0</v>
      </c>
      <c r="EA59" s="58">
        <v>0</v>
      </c>
      <c r="EB59" s="58">
        <v>0</v>
      </c>
      <c r="EC59" s="58">
        <v>0</v>
      </c>
      <c r="ED59" s="58">
        <v>0</v>
      </c>
      <c r="EE59" s="58">
        <v>0</v>
      </c>
      <c r="EF59" s="58">
        <v>0</v>
      </c>
      <c r="EG59" s="58">
        <v>0</v>
      </c>
      <c r="EH59" s="58">
        <v>0</v>
      </c>
      <c r="EI59" s="58">
        <v>0</v>
      </c>
      <c r="EJ59" s="58">
        <v>0</v>
      </c>
      <c r="EK59" s="58">
        <v>0</v>
      </c>
      <c r="EL59" s="58">
        <v>0</v>
      </c>
      <c r="EM59" s="58">
        <v>0</v>
      </c>
      <c r="EN59" s="58">
        <v>0</v>
      </c>
    </row>
    <row r="60" spans="1:144" outlineLevel="1" x14ac:dyDescent="0.2">
      <c r="B60" s="1" t="s">
        <v>200</v>
      </c>
      <c r="C60" s="1" t="str">
        <f xml:space="preserve"> "ROC curve:  area under curve = " &amp; TEXT(C58,"0.00") &amp; " 
Model 5 for Vendor.Eq.EnchantedDiamonds    (8 variables, n=346)"</f>
        <v>ROC curve:  area under curve = 0.99 
Model 5 for Vendor.Eq.EnchantedDiamonds    (8 variables, n=346)</v>
      </c>
      <c r="AQ60" s="58" t="s">
        <v>198</v>
      </c>
      <c r="AR60" s="58">
        <f>SUM(AR59:EN59)</f>
        <v>0.9890965732087228</v>
      </c>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c r="CB60" s="58"/>
      <c r="CC60" s="58"/>
      <c r="CD60" s="58"/>
      <c r="CE60" s="58"/>
      <c r="CF60" s="58"/>
      <c r="CG60" s="58"/>
      <c r="CH60" s="58"/>
      <c r="CI60" s="58"/>
      <c r="CJ60" s="58"/>
      <c r="CK60" s="58"/>
      <c r="CL60" s="58"/>
      <c r="CM60" s="58"/>
      <c r="CN60" s="58"/>
      <c r="CO60" s="58"/>
      <c r="CP60" s="58"/>
      <c r="CQ60" s="58"/>
      <c r="CR60" s="58"/>
      <c r="CS60" s="58"/>
      <c r="CT60" s="58"/>
      <c r="CU60" s="58"/>
      <c r="CV60" s="58"/>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row>
    <row r="61" spans="1:144" outlineLevel="1" x14ac:dyDescent="0.2">
      <c r="B61" s="1" t="s">
        <v>201</v>
      </c>
      <c r="D61" s="1">
        <v>0</v>
      </c>
      <c r="E61" s="1">
        <v>1</v>
      </c>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c r="CB61" s="58"/>
      <c r="CC61" s="58"/>
      <c r="CD61" s="58"/>
      <c r="CE61" s="58"/>
      <c r="CF61" s="58"/>
      <c r="CG61" s="58"/>
      <c r="CH61" s="58"/>
      <c r="CI61" s="58"/>
      <c r="CJ61" s="58"/>
      <c r="CK61" s="58"/>
      <c r="CL61" s="58"/>
      <c r="CM61" s="58"/>
      <c r="CN61" s="58"/>
      <c r="CO61" s="58"/>
      <c r="CP61" s="58"/>
      <c r="CQ61" s="58"/>
      <c r="CR61" s="58"/>
      <c r="CS61" s="58"/>
      <c r="CT61" s="58"/>
      <c r="CU61" s="58"/>
      <c r="CV61" s="58"/>
      <c r="CW61" s="58"/>
      <c r="CX61" s="58"/>
      <c r="CY61" s="58"/>
      <c r="CZ61" s="58"/>
      <c r="DA61" s="58"/>
      <c r="DB61" s="58"/>
      <c r="DC61" s="58"/>
      <c r="DD61" s="58"/>
      <c r="DE61" s="58"/>
      <c r="DF61" s="58"/>
      <c r="DG61" s="58"/>
      <c r="DH61" s="58"/>
      <c r="DI61" s="58"/>
      <c r="DJ61" s="58"/>
      <c r="DK61" s="58"/>
      <c r="DL61" s="58"/>
      <c r="DM61" s="58"/>
      <c r="DN61" s="58"/>
      <c r="DO61" s="58"/>
      <c r="DP61" s="58"/>
      <c r="DQ61" s="58"/>
      <c r="DR61" s="58"/>
      <c r="DS61" s="58"/>
      <c r="DT61" s="58"/>
      <c r="DU61" s="58"/>
      <c r="DV61" s="58"/>
      <c r="DW61" s="58"/>
      <c r="DX61" s="58"/>
      <c r="DY61" s="58"/>
      <c r="DZ61" s="58"/>
      <c r="EA61" s="58"/>
      <c r="EB61" s="58"/>
      <c r="EC61" s="58"/>
      <c r="ED61" s="58"/>
      <c r="EE61" s="58"/>
      <c r="EF61" s="58"/>
      <c r="EG61" s="58"/>
      <c r="EH61" s="58"/>
      <c r="EI61" s="58"/>
      <c r="EJ61" s="58"/>
      <c r="EK61" s="58"/>
      <c r="EL61" s="58"/>
      <c r="EM61" s="58"/>
      <c r="EN61" s="58"/>
    </row>
    <row r="62" spans="1:144" outlineLevel="1" x14ac:dyDescent="0.2">
      <c r="D62" s="1">
        <v>0</v>
      </c>
      <c r="E62" s="1">
        <v>1</v>
      </c>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c r="CB62" s="58"/>
      <c r="CC62" s="58"/>
      <c r="CD62" s="58"/>
      <c r="CE62" s="58"/>
      <c r="CF62" s="58"/>
      <c r="CG62" s="58"/>
      <c r="CH62" s="58"/>
      <c r="CI62" s="58"/>
      <c r="CJ62" s="58"/>
      <c r="CK62" s="58"/>
      <c r="CL62" s="58"/>
      <c r="CM62" s="58"/>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58"/>
      <c r="EI62" s="58"/>
      <c r="EJ62" s="58"/>
      <c r="EK62" s="58"/>
      <c r="EL62" s="58"/>
      <c r="EM62" s="58"/>
      <c r="EN62" s="58"/>
    </row>
    <row r="63" spans="1:144" outlineLevel="1" x14ac:dyDescent="0.2">
      <c r="D63" s="1">
        <f>1-$H$53</f>
        <v>3.1152647975077885E-3</v>
      </c>
      <c r="E63" s="1">
        <f>$E$53</f>
        <v>0.83999999999999986</v>
      </c>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c r="CB63" s="58"/>
      <c r="CC63" s="58"/>
      <c r="CD63" s="58"/>
      <c r="CE63" s="58"/>
      <c r="CF63" s="58"/>
      <c r="CG63" s="58"/>
      <c r="CH63" s="58"/>
      <c r="CI63" s="58"/>
      <c r="CJ63" s="58"/>
      <c r="CK63" s="58"/>
      <c r="CL63" s="58"/>
      <c r="CM63" s="58"/>
      <c r="CN63" s="58"/>
      <c r="CO63" s="58"/>
      <c r="CP63" s="58"/>
      <c r="CQ63" s="58"/>
      <c r="CR63" s="58"/>
      <c r="CS63" s="58"/>
      <c r="CT63" s="58"/>
      <c r="CU63" s="58"/>
      <c r="CV63" s="58"/>
      <c r="CW63" s="58"/>
      <c r="CX63" s="58"/>
      <c r="CY63" s="58"/>
      <c r="CZ63" s="58"/>
      <c r="DA63" s="58"/>
      <c r="DB63" s="58"/>
      <c r="DC63" s="58"/>
      <c r="DD63" s="58"/>
      <c r="DE63" s="58"/>
      <c r="DF63" s="58"/>
      <c r="DG63" s="58"/>
      <c r="DH63" s="58"/>
      <c r="DI63" s="58"/>
      <c r="DJ63" s="58"/>
      <c r="DK63" s="58"/>
      <c r="DL63" s="58"/>
      <c r="DM63" s="58"/>
      <c r="DN63" s="58"/>
      <c r="DO63" s="58"/>
      <c r="DP63" s="58"/>
      <c r="DQ63" s="58"/>
      <c r="DR63" s="58"/>
      <c r="DS63" s="58"/>
      <c r="DT63" s="58"/>
      <c r="DU63" s="58"/>
      <c r="DV63" s="58"/>
      <c r="DW63" s="58"/>
      <c r="DX63" s="58"/>
      <c r="DY63" s="58"/>
      <c r="DZ63" s="58"/>
      <c r="EA63" s="58"/>
      <c r="EB63" s="58"/>
      <c r="EC63" s="58"/>
      <c r="ED63" s="58"/>
      <c r="EE63" s="58"/>
      <c r="EF63" s="58"/>
      <c r="EG63" s="58"/>
      <c r="EH63" s="58"/>
      <c r="EI63" s="58"/>
      <c r="EJ63" s="58"/>
      <c r="EK63" s="58"/>
      <c r="EL63" s="58"/>
      <c r="EM63" s="58"/>
      <c r="EN63" s="58"/>
    </row>
    <row r="64" spans="1:144" outlineLevel="1" x14ac:dyDescent="0.2">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c r="CK64" s="58"/>
      <c r="CL64" s="58"/>
      <c r="CM64" s="58"/>
      <c r="CN64" s="58"/>
      <c r="CO64" s="58"/>
      <c r="CP64" s="58"/>
      <c r="CQ64" s="58"/>
      <c r="CR64" s="58"/>
      <c r="CS64" s="58"/>
      <c r="CT64" s="58"/>
      <c r="CU64" s="58"/>
      <c r="CV64" s="58"/>
      <c r="CW64" s="58"/>
      <c r="CX64" s="58"/>
      <c r="CY64" s="58"/>
      <c r="CZ64" s="58"/>
      <c r="DA64" s="58"/>
      <c r="DB64" s="58"/>
      <c r="DC64" s="58"/>
      <c r="DD64" s="58"/>
      <c r="DE64" s="58"/>
      <c r="DF64" s="58"/>
      <c r="DG64" s="58"/>
      <c r="DH64" s="58"/>
      <c r="DI64" s="58"/>
      <c r="DJ64" s="58"/>
      <c r="DK64" s="58"/>
      <c r="DL64" s="58"/>
      <c r="DM64" s="58"/>
      <c r="DN64" s="58"/>
      <c r="DO64" s="58"/>
      <c r="DP64" s="58"/>
      <c r="DQ64" s="58"/>
      <c r="DR64" s="58"/>
      <c r="DS64" s="58"/>
      <c r="DT64" s="58"/>
      <c r="DU64" s="58"/>
      <c r="DV64" s="58"/>
      <c r="DW64" s="58"/>
      <c r="DX64" s="58"/>
      <c r="DY64" s="58"/>
      <c r="DZ64" s="58"/>
      <c r="EA64" s="58"/>
      <c r="EB64" s="58"/>
      <c r="EC64" s="58"/>
      <c r="ED64" s="58"/>
      <c r="EE64" s="58"/>
      <c r="EF64" s="58"/>
      <c r="EG64" s="58"/>
      <c r="EH64" s="58"/>
      <c r="EI64" s="58"/>
      <c r="EJ64" s="58"/>
      <c r="EK64" s="58"/>
      <c r="EL64" s="58"/>
      <c r="EM64" s="58"/>
      <c r="EN64" s="58"/>
    </row>
    <row r="65" spans="1:144" outlineLevel="1" x14ac:dyDescent="0.2">
      <c r="AQ65" s="58"/>
      <c r="AR65" s="58"/>
      <c r="AS65" s="58"/>
      <c r="AT65" s="58"/>
      <c r="AU65" s="58"/>
      <c r="AV65" s="58"/>
      <c r="AW65" s="58"/>
      <c r="AX65" s="58"/>
      <c r="AY65" s="58"/>
      <c r="AZ65" s="58"/>
      <c r="BA65" s="58"/>
      <c r="BB65" s="58"/>
      <c r="BC65" s="58"/>
      <c r="BD65" s="58"/>
      <c r="BE65" s="58"/>
      <c r="BF65" s="58"/>
      <c r="BG65" s="58"/>
      <c r="BH65" s="58"/>
      <c r="BI65" s="58"/>
      <c r="BJ65" s="58"/>
      <c r="BK65" s="58"/>
      <c r="BL65" s="58"/>
      <c r="BM65" s="58"/>
      <c r="BN65" s="58"/>
      <c r="BO65" s="58"/>
      <c r="BP65" s="58"/>
      <c r="BQ65" s="58"/>
      <c r="BR65" s="58"/>
      <c r="BS65" s="58"/>
      <c r="BT65" s="58"/>
      <c r="BU65" s="58"/>
      <c r="BV65" s="58"/>
      <c r="BW65" s="58"/>
      <c r="BX65" s="58"/>
      <c r="BY65" s="58"/>
      <c r="BZ65" s="58"/>
      <c r="CA65" s="58"/>
      <c r="CB65" s="58"/>
      <c r="CC65" s="58"/>
      <c r="CD65" s="58"/>
      <c r="CE65" s="58"/>
      <c r="CF65" s="58"/>
      <c r="CG65" s="58"/>
      <c r="CH65" s="58"/>
      <c r="CI65" s="58"/>
      <c r="CJ65" s="58"/>
      <c r="CK65" s="58"/>
      <c r="CL65" s="58"/>
      <c r="CM65" s="58"/>
      <c r="CN65" s="58"/>
      <c r="CO65" s="58"/>
      <c r="CP65" s="58"/>
      <c r="CQ65" s="58"/>
      <c r="CR65" s="58"/>
      <c r="CS65" s="58"/>
      <c r="CT65" s="58"/>
      <c r="CU65" s="58"/>
      <c r="CV65" s="58"/>
      <c r="CW65" s="58"/>
      <c r="CX65" s="58"/>
      <c r="CY65" s="58"/>
      <c r="CZ65" s="58"/>
      <c r="DA65" s="58"/>
      <c r="DB65" s="58"/>
      <c r="DC65" s="58"/>
      <c r="DD65" s="58"/>
      <c r="DE65" s="58"/>
      <c r="DF65" s="58"/>
      <c r="DG65" s="58"/>
      <c r="DH65" s="58"/>
      <c r="DI65" s="58"/>
      <c r="DJ65" s="58"/>
      <c r="DK65" s="58"/>
      <c r="DL65" s="58"/>
      <c r="DM65" s="58"/>
      <c r="DN65" s="58"/>
      <c r="DO65" s="58"/>
      <c r="DP65" s="58"/>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row>
    <row r="66" spans="1:144" outlineLevel="1" x14ac:dyDescent="0.2">
      <c r="AQ66" s="58"/>
      <c r="AR66" s="58"/>
      <c r="AS66" s="58"/>
      <c r="AT66" s="58"/>
      <c r="AU66" s="58"/>
      <c r="AV66" s="58"/>
      <c r="AW66" s="58"/>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c r="CF66" s="58"/>
      <c r="CG66" s="58"/>
      <c r="CH66" s="58"/>
      <c r="CI66" s="58"/>
      <c r="CJ66" s="58"/>
      <c r="CK66" s="58"/>
      <c r="CL66" s="58"/>
      <c r="CM66" s="58"/>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row>
    <row r="67" spans="1:144" outlineLevel="1" x14ac:dyDescent="0.2">
      <c r="AQ67" s="58"/>
      <c r="AR67" s="58"/>
      <c r="AS67" s="58"/>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c r="CE67" s="58"/>
      <c r="CF67" s="58"/>
      <c r="CG67" s="58"/>
      <c r="CH67" s="58"/>
      <c r="CI67" s="58"/>
      <c r="CJ67" s="58"/>
      <c r="CK67" s="58"/>
      <c r="CL67" s="58"/>
      <c r="CM67" s="58"/>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row>
    <row r="68" spans="1:144" outlineLevel="1" x14ac:dyDescent="0.2">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row>
    <row r="69" spans="1:144" outlineLevel="1" x14ac:dyDescent="0.2">
      <c r="AQ69" s="58"/>
      <c r="AR69" s="58"/>
      <c r="AS69" s="58"/>
      <c r="AT69" s="58"/>
      <c r="AU69" s="58"/>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c r="CG69" s="58"/>
      <c r="CH69" s="58"/>
      <c r="CI69" s="58"/>
      <c r="CJ69" s="58"/>
      <c r="CK69" s="58"/>
      <c r="CL69" s="58"/>
      <c r="CM69" s="58"/>
      <c r="CN69" s="58"/>
      <c r="CO69" s="58"/>
      <c r="CP69" s="58"/>
      <c r="CQ69" s="58"/>
      <c r="CR69" s="58"/>
      <c r="CS69" s="58"/>
      <c r="CT69" s="58"/>
      <c r="CU69" s="58"/>
      <c r="CV69" s="58"/>
      <c r="CW69" s="58"/>
      <c r="CX69" s="58"/>
      <c r="CY69" s="58"/>
      <c r="CZ69" s="58"/>
      <c r="DA69" s="58"/>
      <c r="DB69" s="58"/>
      <c r="DC69" s="58"/>
      <c r="DD69" s="58"/>
      <c r="DE69" s="58"/>
      <c r="DF69" s="58"/>
      <c r="DG69" s="58"/>
      <c r="DH69" s="58"/>
      <c r="DI69" s="58"/>
      <c r="DJ69" s="58"/>
      <c r="DK69" s="58"/>
      <c r="DL69" s="58"/>
      <c r="DM69" s="58"/>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row>
    <row r="70" spans="1:144" outlineLevel="1" x14ac:dyDescent="0.2">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c r="CG70" s="58"/>
      <c r="CH70" s="58"/>
      <c r="CI70" s="58"/>
      <c r="CJ70" s="58"/>
      <c r="CK70" s="58"/>
      <c r="CL70" s="58"/>
      <c r="CM70" s="58"/>
      <c r="CN70" s="58"/>
      <c r="CO70" s="58"/>
      <c r="CP70" s="58"/>
      <c r="CQ70" s="58"/>
      <c r="CR70" s="58"/>
      <c r="CS70" s="58"/>
      <c r="CT70" s="58"/>
      <c r="CU70" s="58"/>
      <c r="CV70" s="58"/>
      <c r="CW70" s="58"/>
      <c r="CX70" s="58"/>
      <c r="CY70" s="58"/>
      <c r="CZ70" s="58"/>
      <c r="DA70" s="58"/>
      <c r="DB70" s="58"/>
      <c r="DC70" s="58"/>
      <c r="DD70" s="58"/>
      <c r="DE70" s="58"/>
      <c r="DF70" s="58"/>
      <c r="DG70" s="58"/>
      <c r="DH70" s="58"/>
      <c r="DI70" s="58"/>
      <c r="DJ70" s="58"/>
      <c r="DK70" s="58"/>
      <c r="DL70" s="58"/>
      <c r="DM70" s="58"/>
      <c r="DN70" s="58"/>
      <c r="DO70" s="58"/>
      <c r="DP70" s="58"/>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row>
    <row r="71" spans="1:144" outlineLevel="1" x14ac:dyDescent="0.2">
      <c r="AQ71" s="58"/>
      <c r="AR71" s="58"/>
      <c r="AS71" s="58"/>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c r="CG71" s="58"/>
      <c r="CH71" s="58"/>
      <c r="CI71" s="58"/>
      <c r="CJ71" s="58"/>
      <c r="CK71" s="58"/>
      <c r="CL71" s="58"/>
      <c r="CM71" s="58"/>
      <c r="CN71" s="58"/>
      <c r="CO71" s="58"/>
      <c r="CP71" s="58"/>
      <c r="CQ71" s="58"/>
      <c r="CR71" s="58"/>
      <c r="CS71" s="58"/>
      <c r="CT71" s="58"/>
      <c r="CU71" s="58"/>
      <c r="CV71" s="58"/>
      <c r="CW71" s="58"/>
      <c r="CX71" s="58"/>
      <c r="CY71" s="58"/>
      <c r="CZ71" s="58"/>
      <c r="DA71" s="58"/>
      <c r="DB71" s="58"/>
      <c r="DC71" s="58"/>
      <c r="DD71" s="58"/>
      <c r="DE71" s="58"/>
      <c r="DF71" s="58"/>
      <c r="DG71" s="58"/>
      <c r="DH71" s="58"/>
      <c r="DI71" s="58"/>
      <c r="DJ71" s="58"/>
      <c r="DK71" s="58"/>
      <c r="DL71" s="58"/>
      <c r="DM71" s="58"/>
      <c r="DN71" s="58"/>
      <c r="DO71" s="58"/>
      <c r="DP71" s="58"/>
      <c r="DQ71" s="58"/>
      <c r="DR71" s="58"/>
      <c r="DS71" s="58"/>
      <c r="DT71" s="58"/>
      <c r="DU71" s="58"/>
      <c r="DV71" s="58"/>
      <c r="DW71" s="58"/>
      <c r="DX71" s="58"/>
      <c r="DY71" s="58"/>
      <c r="DZ71" s="58"/>
      <c r="EA71" s="58"/>
      <c r="EB71" s="58"/>
      <c r="EC71" s="58"/>
      <c r="ED71" s="58"/>
      <c r="EE71" s="58"/>
      <c r="EF71" s="58"/>
      <c r="EG71" s="58"/>
      <c r="EH71" s="58"/>
      <c r="EI71" s="58"/>
      <c r="EJ71" s="58"/>
      <c r="EK71" s="58"/>
      <c r="EL71" s="58"/>
      <c r="EM71" s="58"/>
      <c r="EN71" s="58"/>
    </row>
    <row r="72" spans="1:144" outlineLevel="1" x14ac:dyDescent="0.2">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c r="CB72" s="58"/>
      <c r="CC72" s="58"/>
      <c r="CD72" s="58"/>
      <c r="CE72" s="58"/>
      <c r="CF72" s="58"/>
      <c r="CG72" s="58"/>
      <c r="CH72" s="58"/>
      <c r="CI72" s="58"/>
      <c r="CJ72" s="58"/>
      <c r="CK72" s="58"/>
      <c r="CL72" s="58"/>
      <c r="CM72" s="58"/>
      <c r="CN72" s="58"/>
      <c r="CO72" s="58"/>
      <c r="CP72" s="58"/>
      <c r="CQ72" s="58"/>
      <c r="CR72" s="58"/>
      <c r="CS72" s="58"/>
      <c r="CT72" s="58"/>
      <c r="CU72" s="58"/>
      <c r="CV72" s="58"/>
      <c r="CW72" s="58"/>
      <c r="CX72" s="58"/>
      <c r="CY72" s="58"/>
      <c r="CZ72" s="58"/>
      <c r="DA72" s="58"/>
      <c r="DB72" s="58"/>
      <c r="DC72" s="58"/>
      <c r="DD72" s="58"/>
      <c r="DE72" s="58"/>
      <c r="DF72" s="58"/>
      <c r="DG72" s="58"/>
      <c r="DH72" s="58"/>
      <c r="DI72" s="58"/>
      <c r="DJ72" s="58"/>
      <c r="DK72" s="58"/>
      <c r="DL72" s="58"/>
      <c r="DM72" s="58"/>
      <c r="DN72" s="58"/>
      <c r="DO72" s="58"/>
      <c r="DP72" s="58"/>
      <c r="DQ72" s="58"/>
      <c r="DR72" s="58"/>
      <c r="DS72" s="58"/>
      <c r="DT72" s="58"/>
      <c r="DU72" s="58"/>
      <c r="DV72" s="58"/>
      <c r="DW72" s="58"/>
      <c r="DX72" s="58"/>
      <c r="DY72" s="58"/>
      <c r="DZ72" s="58"/>
      <c r="EA72" s="58"/>
      <c r="EB72" s="58"/>
      <c r="EC72" s="58"/>
      <c r="ED72" s="58"/>
      <c r="EE72" s="58"/>
      <c r="EF72" s="58"/>
      <c r="EG72" s="58"/>
      <c r="EH72" s="58"/>
      <c r="EI72" s="58"/>
      <c r="EJ72" s="58"/>
      <c r="EK72" s="58"/>
      <c r="EL72" s="58"/>
      <c r="EM72" s="58"/>
      <c r="EN72" s="58"/>
    </row>
    <row r="73" spans="1:144" outlineLevel="1" x14ac:dyDescent="0.2">
      <c r="AQ73" s="58"/>
      <c r="AR73" s="58"/>
      <c r="AS73" s="58"/>
      <c r="AT73" s="58"/>
      <c r="AU73" s="58"/>
      <c r="AV73" s="58"/>
      <c r="AW73" s="58"/>
      <c r="AX73" s="58"/>
      <c r="AY73" s="58"/>
      <c r="AZ73" s="58"/>
      <c r="BA73" s="58"/>
      <c r="BB73" s="58"/>
      <c r="BC73" s="58"/>
      <c r="BD73" s="58"/>
      <c r="BE73" s="58"/>
      <c r="BF73" s="58"/>
      <c r="BG73" s="58"/>
      <c r="BH73" s="58"/>
      <c r="BI73" s="58"/>
      <c r="BJ73" s="58"/>
      <c r="BK73" s="58"/>
      <c r="BL73" s="58"/>
      <c r="BM73" s="58"/>
      <c r="BN73" s="58"/>
      <c r="BO73" s="58"/>
      <c r="BP73" s="58"/>
      <c r="BQ73" s="58"/>
      <c r="BR73" s="58"/>
      <c r="BS73" s="58"/>
      <c r="BT73" s="58"/>
      <c r="BU73" s="58"/>
      <c r="BV73" s="58"/>
      <c r="BW73" s="58"/>
      <c r="BX73" s="58"/>
      <c r="BY73" s="58"/>
      <c r="BZ73" s="58"/>
      <c r="CA73" s="58"/>
      <c r="CB73" s="58"/>
      <c r="CC73" s="58"/>
      <c r="CD73" s="58"/>
      <c r="CE73" s="58"/>
      <c r="CF73" s="58"/>
      <c r="CG73" s="58"/>
      <c r="CH73" s="58"/>
      <c r="CI73" s="58"/>
      <c r="CJ73" s="58"/>
      <c r="CK73" s="58"/>
      <c r="CL73" s="58"/>
      <c r="CM73" s="58"/>
      <c r="CN73" s="58"/>
      <c r="CO73" s="58"/>
      <c r="CP73" s="58"/>
      <c r="CQ73" s="58"/>
      <c r="CR73" s="58"/>
      <c r="CS73" s="58"/>
      <c r="CT73" s="58"/>
      <c r="CU73" s="58"/>
      <c r="CV73" s="58"/>
      <c r="CW73" s="58"/>
      <c r="CX73" s="58"/>
      <c r="CY73" s="58"/>
      <c r="CZ73" s="58"/>
      <c r="DA73" s="58"/>
      <c r="DB73" s="58"/>
      <c r="DC73" s="58"/>
      <c r="DD73" s="58"/>
      <c r="DE73" s="58"/>
      <c r="DF73" s="58"/>
      <c r="DG73" s="58"/>
      <c r="DH73" s="58"/>
      <c r="DI73" s="58"/>
      <c r="DJ73" s="58"/>
      <c r="DK73" s="58"/>
      <c r="DL73" s="58"/>
      <c r="DM73" s="58"/>
      <c r="DN73" s="58"/>
      <c r="DO73" s="58"/>
      <c r="DP73" s="58"/>
      <c r="DQ73" s="58"/>
      <c r="DR73" s="58"/>
      <c r="DS73" s="58"/>
      <c r="DT73" s="58"/>
      <c r="DU73" s="58"/>
      <c r="DV73" s="58"/>
      <c r="DW73" s="58"/>
      <c r="DX73" s="58"/>
      <c r="DY73" s="58"/>
      <c r="DZ73" s="58"/>
      <c r="EA73" s="58"/>
      <c r="EB73" s="58"/>
      <c r="EC73" s="58"/>
      <c r="ED73" s="58"/>
      <c r="EE73" s="58"/>
      <c r="EF73" s="58"/>
      <c r="EG73" s="58"/>
      <c r="EH73" s="58"/>
      <c r="EI73" s="58"/>
      <c r="EJ73" s="58"/>
      <c r="EK73" s="58"/>
      <c r="EL73" s="58"/>
      <c r="EM73" s="58"/>
      <c r="EN73" s="58"/>
    </row>
    <row r="74" spans="1:144" outlineLevel="1" x14ac:dyDescent="0.2">
      <c r="AQ74" s="58"/>
      <c r="AR74" s="58"/>
      <c r="AS74" s="58"/>
      <c r="AT74" s="58"/>
      <c r="AU74" s="58"/>
      <c r="AV74" s="58"/>
      <c r="AW74" s="58"/>
      <c r="AX74" s="58"/>
      <c r="AY74" s="58"/>
      <c r="AZ74" s="58"/>
      <c r="BA74" s="58"/>
      <c r="BB74" s="58"/>
      <c r="BC74" s="58"/>
      <c r="BD74" s="58"/>
      <c r="BE74" s="58"/>
      <c r="BF74" s="58"/>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c r="CK74" s="58"/>
      <c r="CL74" s="58"/>
      <c r="CM74" s="58"/>
      <c r="CN74" s="58"/>
      <c r="CO74" s="58"/>
      <c r="CP74" s="58"/>
      <c r="CQ74" s="58"/>
      <c r="CR74" s="58"/>
      <c r="CS74" s="58"/>
      <c r="CT74" s="58"/>
      <c r="CU74" s="58"/>
      <c r="CV74" s="58"/>
      <c r="CW74" s="58"/>
      <c r="CX74" s="58"/>
      <c r="CY74" s="58"/>
      <c r="CZ74" s="58"/>
      <c r="DA74" s="58"/>
      <c r="DB74" s="58"/>
      <c r="DC74" s="58"/>
      <c r="DD74" s="58"/>
      <c r="DE74" s="58"/>
      <c r="DF74" s="58"/>
      <c r="DG74" s="58"/>
      <c r="DH74" s="58"/>
      <c r="DI74" s="58"/>
      <c r="DJ74" s="58"/>
      <c r="DK74" s="58"/>
      <c r="DL74" s="58"/>
      <c r="DM74" s="58"/>
      <c r="DN74" s="58"/>
      <c r="DO74" s="58"/>
      <c r="DP74" s="58"/>
      <c r="DQ74" s="58"/>
      <c r="DR74" s="58"/>
      <c r="DS74" s="58"/>
      <c r="DT74" s="58"/>
      <c r="DU74" s="58"/>
      <c r="DV74" s="58"/>
      <c r="DW74" s="58"/>
      <c r="DX74" s="58"/>
      <c r="DY74" s="58"/>
      <c r="DZ74" s="58"/>
      <c r="EA74" s="58"/>
      <c r="EB74" s="58"/>
      <c r="EC74" s="58"/>
      <c r="ED74" s="58"/>
      <c r="EE74" s="58"/>
      <c r="EF74" s="58"/>
      <c r="EG74" s="58"/>
      <c r="EH74" s="58"/>
      <c r="EI74" s="58"/>
      <c r="EJ74" s="58"/>
      <c r="EK74" s="58"/>
      <c r="EL74" s="58"/>
      <c r="EM74" s="58"/>
      <c r="EN74" s="58"/>
    </row>
    <row r="75" spans="1:144" outlineLevel="1" x14ac:dyDescent="0.2">
      <c r="AQ75" s="58"/>
      <c r="AR75" s="58"/>
      <c r="AS75" s="58"/>
      <c r="AT75" s="58"/>
      <c r="AU75" s="58"/>
      <c r="AV75" s="58"/>
      <c r="AW75" s="58"/>
      <c r="AX75" s="58"/>
      <c r="AY75" s="58"/>
      <c r="AZ75" s="58"/>
      <c r="BA75" s="58"/>
      <c r="BB75" s="58"/>
      <c r="BC75" s="58"/>
      <c r="BD75" s="58"/>
      <c r="BE75" s="58"/>
      <c r="BF75" s="58"/>
      <c r="BG75" s="58"/>
      <c r="BH75" s="58"/>
      <c r="BI75" s="58"/>
      <c r="BJ75" s="58"/>
      <c r="BK75" s="58"/>
      <c r="BL75" s="58"/>
      <c r="BM75" s="58"/>
      <c r="BN75" s="58"/>
      <c r="BO75" s="58"/>
      <c r="BP75" s="58"/>
      <c r="BQ75" s="58"/>
      <c r="BR75" s="58"/>
      <c r="BS75" s="58"/>
      <c r="BT75" s="58"/>
      <c r="BU75" s="58"/>
      <c r="BV75" s="58"/>
      <c r="BW75" s="58"/>
      <c r="BX75" s="58"/>
      <c r="BY75" s="58"/>
      <c r="BZ75" s="58"/>
      <c r="CA75" s="58"/>
      <c r="CB75" s="58"/>
      <c r="CC75" s="58"/>
      <c r="CD75" s="58"/>
      <c r="CE75" s="58"/>
      <c r="CF75" s="58"/>
      <c r="CG75" s="58"/>
      <c r="CH75" s="58"/>
      <c r="CI75" s="58"/>
      <c r="CJ75" s="58"/>
      <c r="CK75" s="58"/>
      <c r="CL75" s="58"/>
      <c r="CM75" s="58"/>
      <c r="CN75" s="58"/>
      <c r="CO75" s="58"/>
      <c r="CP75" s="58"/>
      <c r="CQ75" s="58"/>
      <c r="CR75" s="58"/>
      <c r="CS75" s="58"/>
      <c r="CT75" s="58"/>
      <c r="CU75" s="58"/>
      <c r="CV75" s="58"/>
      <c r="CW75" s="58"/>
      <c r="CX75" s="58"/>
      <c r="CY75" s="58"/>
      <c r="CZ75" s="58"/>
      <c r="DA75" s="58"/>
      <c r="DB75" s="58"/>
      <c r="DC75" s="58"/>
      <c r="DD75" s="58"/>
      <c r="DE75" s="58"/>
      <c r="DF75" s="58"/>
      <c r="DG75" s="58"/>
      <c r="DH75" s="58"/>
      <c r="DI75" s="58"/>
      <c r="DJ75" s="58"/>
      <c r="DK75" s="58"/>
      <c r="DL75" s="58"/>
      <c r="DM75" s="58"/>
      <c r="DN75" s="58"/>
      <c r="DO75" s="58"/>
      <c r="DP75" s="58"/>
      <c r="DQ75" s="58"/>
      <c r="DR75" s="58"/>
      <c r="DS75" s="58"/>
      <c r="DT75" s="58"/>
      <c r="DU75" s="58"/>
      <c r="DV75" s="58"/>
      <c r="DW75" s="58"/>
      <c r="DX75" s="58"/>
      <c r="DY75" s="58"/>
      <c r="DZ75" s="58"/>
      <c r="EA75" s="58"/>
      <c r="EB75" s="58"/>
      <c r="EC75" s="58"/>
      <c r="ED75" s="58"/>
      <c r="EE75" s="58"/>
      <c r="EF75" s="58"/>
      <c r="EG75" s="58"/>
      <c r="EH75" s="58"/>
      <c r="EI75" s="58"/>
      <c r="EJ75" s="58"/>
      <c r="EK75" s="58"/>
      <c r="EL75" s="58"/>
      <c r="EM75" s="58"/>
      <c r="EN75" s="58"/>
    </row>
    <row r="76" spans="1:144" x14ac:dyDescent="0.2">
      <c r="A76" s="74"/>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c r="CL76" s="58"/>
      <c r="CM76" s="58"/>
      <c r="CN76" s="58"/>
      <c r="CO76" s="58"/>
      <c r="CP76" s="58"/>
      <c r="CQ76" s="58"/>
      <c r="CR76" s="58"/>
      <c r="CS76" s="58"/>
      <c r="CT76" s="58"/>
      <c r="CU76" s="58"/>
      <c r="CV76" s="58"/>
      <c r="CW76" s="58"/>
      <c r="CX76" s="58"/>
      <c r="CY76" s="58"/>
      <c r="CZ76" s="58"/>
      <c r="DA76" s="58"/>
      <c r="DB76" s="58"/>
      <c r="DC76" s="58"/>
      <c r="DD76" s="58"/>
      <c r="DE76" s="58"/>
      <c r="DF76" s="58"/>
      <c r="DG76" s="58"/>
      <c r="DH76" s="58"/>
      <c r="DI76" s="58"/>
      <c r="DJ76" s="58"/>
      <c r="DK76" s="58"/>
      <c r="DL76" s="58"/>
      <c r="DM76" s="58"/>
      <c r="DN76" s="58"/>
      <c r="DO76" s="58"/>
      <c r="DP76" s="58"/>
      <c r="DQ76" s="58"/>
      <c r="DR76" s="58"/>
      <c r="DS76" s="58"/>
      <c r="DT76" s="58"/>
      <c r="DU76" s="58"/>
      <c r="DV76" s="58"/>
      <c r="DW76" s="58"/>
      <c r="DX76" s="58"/>
      <c r="DY76" s="58"/>
      <c r="DZ76" s="58"/>
      <c r="EA76" s="58"/>
      <c r="EB76" s="58"/>
      <c r="EC76" s="58"/>
      <c r="ED76" s="58"/>
      <c r="EE76" s="58"/>
      <c r="EF76" s="58"/>
      <c r="EG76" s="58"/>
      <c r="EH76" s="58"/>
      <c r="EI76" s="58"/>
      <c r="EJ76" s="58"/>
      <c r="EK76" s="58"/>
      <c r="EL76" s="58"/>
      <c r="EM76" s="58"/>
      <c r="EN76" s="58"/>
    </row>
    <row r="77" spans="1:144" x14ac:dyDescent="0.2">
      <c r="A77" s="11" t="s">
        <v>158</v>
      </c>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c r="CB77" s="58"/>
      <c r="CC77" s="58"/>
      <c r="CD77" s="58"/>
      <c r="CE77" s="58"/>
      <c r="CF77" s="58"/>
      <c r="CG77" s="58"/>
      <c r="CH77" s="58"/>
      <c r="CI77" s="58"/>
      <c r="CJ77" s="58"/>
      <c r="CK77" s="58"/>
      <c r="CL77" s="58"/>
      <c r="CM77" s="58"/>
      <c r="CN77" s="58"/>
      <c r="CO77" s="58"/>
      <c r="CP77" s="58"/>
      <c r="CQ77" s="58"/>
      <c r="CR77" s="58"/>
      <c r="CS77" s="58"/>
      <c r="CT77" s="58"/>
      <c r="CU77" s="58"/>
      <c r="CV77" s="58"/>
      <c r="CW77" s="58"/>
      <c r="CX77" s="58"/>
      <c r="CY77" s="58"/>
      <c r="CZ77" s="58"/>
      <c r="DA77" s="58"/>
      <c r="DB77" s="58"/>
      <c r="DC77" s="58"/>
      <c r="DD77" s="58"/>
      <c r="DE77" s="58"/>
      <c r="DF77" s="58"/>
      <c r="DG77" s="58"/>
      <c r="DH77" s="58"/>
      <c r="DI77" s="58"/>
      <c r="DJ77" s="58"/>
      <c r="DK77" s="58"/>
      <c r="DL77" s="58"/>
      <c r="DM77" s="58"/>
      <c r="DN77" s="58"/>
      <c r="DO77" s="58"/>
      <c r="DP77" s="58"/>
      <c r="DQ77" s="58"/>
      <c r="DR77" s="58"/>
      <c r="DS77" s="58"/>
      <c r="DT77" s="58"/>
      <c r="DU77" s="58"/>
      <c r="DV77" s="58"/>
      <c r="DW77" s="58"/>
      <c r="DX77" s="58"/>
      <c r="DY77" s="58"/>
      <c r="DZ77" s="58"/>
      <c r="EA77" s="58"/>
      <c r="EB77" s="58"/>
      <c r="EC77" s="58"/>
      <c r="ED77" s="58"/>
      <c r="EE77" s="58"/>
      <c r="EF77" s="58"/>
      <c r="EG77" s="58"/>
      <c r="EH77" s="58"/>
      <c r="EI77" s="58"/>
      <c r="EJ77" s="58"/>
      <c r="EK77" s="58"/>
      <c r="EL77" s="58"/>
      <c r="EM77" s="58"/>
      <c r="EN77" s="58"/>
    </row>
    <row r="78" spans="1:144" outlineLevel="1" x14ac:dyDescent="0.2">
      <c r="AQ78" s="70" t="s">
        <v>161</v>
      </c>
      <c r="AR78" s="70">
        <v>1</v>
      </c>
      <c r="AS78" s="58" t="s">
        <v>166</v>
      </c>
      <c r="AT78" s="58" t="s">
        <v>9</v>
      </c>
      <c r="AU78" s="58" t="s">
        <v>112</v>
      </c>
      <c r="AV78" s="58" t="s">
        <v>13</v>
      </c>
      <c r="AW78" s="58" t="s">
        <v>113</v>
      </c>
      <c r="AX78" s="58" t="s">
        <v>20</v>
      </c>
      <c r="AY78" s="58" t="s">
        <v>27</v>
      </c>
      <c r="AZ78" s="58" t="s">
        <v>26</v>
      </c>
      <c r="BA78" s="58" t="s">
        <v>324</v>
      </c>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c r="CC78" s="58"/>
      <c r="CD78" s="58"/>
      <c r="CE78" s="58"/>
      <c r="CF78" s="58"/>
      <c r="CG78" s="58"/>
      <c r="CH78" s="58"/>
      <c r="CI78" s="58"/>
      <c r="CJ78" s="58"/>
      <c r="CK78" s="58"/>
      <c r="CL78" s="58"/>
      <c r="CM78" s="58"/>
      <c r="CN78" s="58"/>
      <c r="CO78" s="58"/>
      <c r="CP78" s="58"/>
      <c r="CQ78" s="58"/>
      <c r="CR78" s="58"/>
      <c r="CS78" s="58"/>
      <c r="CT78" s="58"/>
      <c r="CU78" s="58"/>
      <c r="CV78" s="58"/>
      <c r="CW78" s="58"/>
      <c r="CX78" s="58"/>
      <c r="CY78" s="58"/>
      <c r="CZ78" s="58"/>
      <c r="DA78" s="58"/>
      <c r="DB78" s="58"/>
      <c r="DC78" s="58"/>
      <c r="DD78" s="58"/>
      <c r="DE78" s="58"/>
      <c r="DF78" s="58"/>
      <c r="DG78" s="58"/>
      <c r="DH78" s="58"/>
      <c r="DI78" s="58"/>
      <c r="DJ78" s="58"/>
      <c r="DK78" s="58"/>
      <c r="DL78" s="58"/>
      <c r="DM78" s="58"/>
      <c r="DN78" s="58"/>
      <c r="DO78" s="58"/>
      <c r="DP78" s="58"/>
      <c r="DQ78" s="58"/>
      <c r="DR78" s="58"/>
      <c r="DS78" s="58"/>
      <c r="DT78" s="58"/>
      <c r="DU78" s="58"/>
      <c r="DV78" s="58"/>
      <c r="DW78" s="58"/>
      <c r="DX78" s="58"/>
      <c r="DY78" s="58"/>
      <c r="DZ78" s="58"/>
      <c r="EA78" s="58"/>
      <c r="EB78" s="58"/>
      <c r="EC78" s="58"/>
      <c r="ED78" s="58"/>
      <c r="EE78" s="58"/>
      <c r="EF78" s="58"/>
      <c r="EG78" s="58"/>
      <c r="EH78" s="58"/>
      <c r="EI78" s="58"/>
      <c r="EJ78" s="58"/>
      <c r="EK78" s="58"/>
      <c r="EL78" s="58"/>
      <c r="EM78" s="58"/>
      <c r="EN78" s="58"/>
    </row>
    <row r="79" spans="1:144" outlineLevel="1" x14ac:dyDescent="0.2">
      <c r="J79" s="4" t="s">
        <v>217</v>
      </c>
      <c r="AQ79" s="70" t="s">
        <v>162</v>
      </c>
      <c r="AR79" s="70" t="str">
        <f>INDEX($AT$78:$BA$78,$AR$78)</f>
        <v>CARAT</v>
      </c>
      <c r="AS79" s="58" t="s">
        <v>98</v>
      </c>
      <c r="AT79" s="58">
        <v>1.3243439306358369</v>
      </c>
      <c r="AU79" s="58">
        <v>0.95375722543352603</v>
      </c>
      <c r="AV79" s="58">
        <v>0.13583815028901733</v>
      </c>
      <c r="AW79" s="58">
        <v>0.30057803468208094</v>
      </c>
      <c r="AX79" s="58">
        <v>0.7947976878612717</v>
      </c>
      <c r="AY79" s="58">
        <v>0.42485549132947975</v>
      </c>
      <c r="AZ79" s="58">
        <v>0.91618497109826591</v>
      </c>
      <c r="BA79" s="58">
        <v>9.5338732683341174</v>
      </c>
      <c r="BB79" s="58">
        <v>1</v>
      </c>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c r="CB79" s="58"/>
      <c r="CC79" s="58"/>
      <c r="CD79" s="58"/>
      <c r="CE79" s="58"/>
      <c r="CF79" s="58"/>
      <c r="CG79" s="58"/>
      <c r="CH79" s="58"/>
      <c r="CI79" s="58"/>
      <c r="CJ79" s="58"/>
      <c r="CK79" s="58"/>
      <c r="CL79" s="58"/>
      <c r="CM79" s="58"/>
      <c r="CN79" s="58"/>
      <c r="CO79" s="58"/>
      <c r="CP79" s="58"/>
      <c r="CQ79" s="58"/>
      <c r="CR79" s="58"/>
      <c r="CS79" s="58"/>
      <c r="CT79" s="58"/>
      <c r="CU79" s="58"/>
      <c r="CV79" s="58"/>
      <c r="CW79" s="58"/>
      <c r="CX79" s="58"/>
      <c r="CY79" s="58"/>
      <c r="CZ79" s="58"/>
      <c r="DA79" s="58"/>
      <c r="DB79" s="58"/>
      <c r="DC79" s="58"/>
      <c r="DD79" s="58"/>
      <c r="DE79" s="58"/>
      <c r="DF79" s="58"/>
      <c r="DG79" s="58"/>
      <c r="DH79" s="58"/>
      <c r="DI79" s="58"/>
      <c r="DJ79" s="58"/>
      <c r="DK79" s="58"/>
      <c r="DL79" s="58"/>
      <c r="DM79" s="58"/>
      <c r="DN79" s="58"/>
      <c r="DO79" s="58"/>
      <c r="DP79" s="58"/>
      <c r="DQ79" s="58"/>
      <c r="DR79" s="58"/>
      <c r="DS79" s="58"/>
      <c r="DT79" s="58"/>
      <c r="DU79" s="58"/>
      <c r="DV79" s="58"/>
      <c r="DW79" s="58"/>
      <c r="DX79" s="58"/>
      <c r="DY79" s="58"/>
      <c r="DZ79" s="58"/>
      <c r="EA79" s="58"/>
      <c r="EB79" s="58"/>
      <c r="EC79" s="58"/>
      <c r="ED79" s="58"/>
      <c r="EE79" s="58"/>
      <c r="EF79" s="58"/>
      <c r="EG79" s="58"/>
      <c r="EH79" s="58"/>
      <c r="EI79" s="58"/>
      <c r="EJ79" s="58"/>
      <c r="EK79" s="58"/>
      <c r="EL79" s="58"/>
      <c r="EM79" s="58"/>
      <c r="EN79" s="58"/>
    </row>
    <row r="80" spans="1:144" outlineLevel="1" x14ac:dyDescent="0.2">
      <c r="AQ80" s="70"/>
      <c r="AR80" s="70" t="s">
        <v>163</v>
      </c>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c r="CY80" s="58"/>
      <c r="CZ80" s="58"/>
      <c r="DA80" s="58"/>
      <c r="DB80" s="58"/>
      <c r="DC80" s="58"/>
      <c r="DD80" s="58"/>
      <c r="DE80" s="58"/>
      <c r="DF80" s="58"/>
      <c r="DG80" s="58"/>
      <c r="DH80" s="58"/>
      <c r="DI80" s="58"/>
      <c r="DJ80" s="58"/>
      <c r="DK80" s="58"/>
      <c r="DL80" s="58"/>
      <c r="DM80" s="58"/>
      <c r="DN80" s="58"/>
      <c r="DO80" s="58"/>
      <c r="DP80" s="58"/>
      <c r="DQ80" s="58"/>
      <c r="DR80" s="58"/>
      <c r="DS80" s="58"/>
      <c r="DT80" s="58"/>
      <c r="DU80" s="58"/>
      <c r="DV80" s="58"/>
      <c r="DW80" s="58"/>
      <c r="DX80" s="58"/>
      <c r="DY80" s="58"/>
      <c r="DZ80" s="58"/>
      <c r="EA80" s="58"/>
      <c r="EB80" s="58"/>
      <c r="EC80" s="58"/>
      <c r="ED80" s="58"/>
      <c r="EE80" s="58"/>
      <c r="EF80" s="58"/>
      <c r="EG80" s="58"/>
      <c r="EH80" s="58"/>
      <c r="EI80" s="58"/>
      <c r="EJ80" s="58"/>
      <c r="EK80" s="58"/>
      <c r="EL80" s="58"/>
      <c r="EM80" s="58"/>
      <c r="EN80" s="58"/>
    </row>
    <row r="81" spans="1:144" outlineLevel="1" x14ac:dyDescent="0.2">
      <c r="AQ81" s="70"/>
      <c r="AR81" s="70" t="str">
        <f xml:space="preserve"> "Logistic Regression Curve -vs- " &amp; $AR$79 &amp; " 
Model 5 for Vendor.Eq.EnchantedDiamonds    (8 variables, n=346)"</f>
        <v>Logistic Regression Curve -vs- CARAT 
Model 5 for Vendor.Eq.EnchantedDiamonds    (8 variables, n=346)</v>
      </c>
      <c r="AS81" s="58" t="s">
        <v>167</v>
      </c>
      <c r="AT81" s="58">
        <v>1</v>
      </c>
      <c r="AU81" s="58">
        <v>0</v>
      </c>
      <c r="AV81" s="58">
        <v>0</v>
      </c>
      <c r="AW81" s="58">
        <v>0</v>
      </c>
      <c r="AX81" s="58">
        <v>0</v>
      </c>
      <c r="AY81" s="58">
        <v>0</v>
      </c>
      <c r="AZ81" s="58">
        <v>0</v>
      </c>
      <c r="BA81" s="58">
        <v>8.8113542299657279</v>
      </c>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c r="CB81" s="58"/>
      <c r="CC81" s="58"/>
      <c r="CD81" s="58"/>
      <c r="CE81" s="58"/>
      <c r="CF81" s="58"/>
      <c r="CG81" s="58"/>
      <c r="CH81" s="58"/>
      <c r="CI81" s="58"/>
      <c r="CJ81" s="58"/>
      <c r="CK81" s="58"/>
      <c r="CL81" s="58"/>
      <c r="CM81" s="58"/>
      <c r="CN81" s="58"/>
      <c r="CO81" s="58"/>
      <c r="CP81" s="58"/>
      <c r="CQ81" s="58"/>
      <c r="CR81" s="58"/>
      <c r="CS81" s="58"/>
      <c r="CT81" s="58"/>
      <c r="CU81" s="58"/>
      <c r="CV81" s="58"/>
      <c r="CW81" s="58"/>
      <c r="CX81" s="58"/>
      <c r="CY81" s="58"/>
      <c r="CZ81" s="58"/>
      <c r="DA81" s="58"/>
      <c r="DB81" s="58"/>
      <c r="DC81" s="58"/>
      <c r="DD81" s="58"/>
      <c r="DE81" s="58"/>
      <c r="DF81" s="58"/>
      <c r="DG81" s="58"/>
      <c r="DH81" s="58"/>
      <c r="DI81" s="58"/>
      <c r="DJ81" s="58"/>
      <c r="DK81" s="58"/>
      <c r="DL81" s="58"/>
      <c r="DM81" s="58"/>
      <c r="DN81" s="58"/>
      <c r="DO81" s="58"/>
      <c r="DP81" s="58"/>
      <c r="DQ81" s="58"/>
      <c r="DR81" s="58"/>
      <c r="DS81" s="58"/>
      <c r="DT81" s="58"/>
      <c r="DU81" s="58"/>
      <c r="DV81" s="58"/>
      <c r="DW81" s="58"/>
      <c r="DX81" s="58"/>
      <c r="DY81" s="58"/>
      <c r="DZ81" s="58"/>
      <c r="EA81" s="58"/>
      <c r="EB81" s="58"/>
      <c r="EC81" s="58"/>
      <c r="ED81" s="58"/>
      <c r="EE81" s="58"/>
      <c r="EF81" s="58"/>
      <c r="EG81" s="58"/>
      <c r="EH81" s="58"/>
      <c r="EI81" s="58"/>
      <c r="EJ81" s="58"/>
      <c r="EK81" s="58"/>
      <c r="EL81" s="58"/>
      <c r="EM81" s="58"/>
      <c r="EN81" s="58"/>
    </row>
    <row r="82" spans="1:144" outlineLevel="1" x14ac:dyDescent="0.2">
      <c r="A82" s="25" t="s">
        <v>98</v>
      </c>
      <c r="B82" s="1">
        <f>SUMPRODUCT($AT$79:$BA$79,$AT$98:$BA$98)</f>
        <v>1.3243439306358369</v>
      </c>
      <c r="C82" s="1">
        <f>1/(1+EXP(-F82))</f>
        <v>3.1220758885232102E-4</v>
      </c>
      <c r="D82" s="1">
        <f>1/(1+EXP(-(F82- $H$11*G82)))</f>
        <v>1.2013676102001899E-5</v>
      </c>
      <c r="E82" s="1">
        <f>1/(1+EXP(-(F82+ $H$11*G82)))</f>
        <v>8.0531428410518507E-3</v>
      </c>
      <c r="F82" s="1">
        <f>MMULT($AT$79:$BA$79,$B$16:$B$23) + B15</f>
        <v>-8.0715299861797973</v>
      </c>
      <c r="G82" s="1">
        <f t="array" ref="G82">SQRT(MMULT($AT$79:$BB$79,MMULT($AQ$15:$AY$23,TRANSPOSE($AT$79:$BB$79))))</f>
        <v>1.6622360960283988</v>
      </c>
      <c r="AQ82" s="70"/>
      <c r="AR82" s="70" t="str">
        <f xml:space="preserve"> $AR$79 &amp; " (min to max) " &amp; CHAR(10) &amp; "Other Variables = Means"</f>
        <v>CARAT (min to max) 
Other Variables = Means</v>
      </c>
      <c r="AS82" s="58" t="s">
        <v>168</v>
      </c>
      <c r="AT82" s="58">
        <v>2.5</v>
      </c>
      <c r="AU82" s="58">
        <v>1</v>
      </c>
      <c r="AV82" s="58">
        <v>1</v>
      </c>
      <c r="AW82" s="58">
        <v>1</v>
      </c>
      <c r="AX82" s="58">
        <v>1</v>
      </c>
      <c r="AY82" s="58">
        <v>1</v>
      </c>
      <c r="AZ82" s="58">
        <v>1</v>
      </c>
      <c r="BA82" s="58">
        <v>10.894541913002909</v>
      </c>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c r="CB82" s="58"/>
      <c r="CC82" s="58"/>
      <c r="CD82" s="58"/>
      <c r="CE82" s="58"/>
      <c r="CF82" s="58"/>
      <c r="CG82" s="58"/>
      <c r="CH82" s="58"/>
      <c r="CI82" s="58"/>
      <c r="CJ82" s="58"/>
      <c r="CK82" s="58"/>
      <c r="CL82" s="58"/>
      <c r="CM82" s="58"/>
      <c r="CN82" s="58"/>
      <c r="CO82" s="58"/>
      <c r="CP82" s="58"/>
      <c r="CQ82" s="58"/>
      <c r="CR82" s="58"/>
      <c r="CS82" s="58"/>
      <c r="CT82" s="58"/>
      <c r="CU82" s="58"/>
      <c r="CV82" s="58"/>
      <c r="CW82" s="58"/>
      <c r="CX82" s="58"/>
      <c r="CY82" s="58"/>
      <c r="CZ82" s="58"/>
      <c r="DA82" s="58"/>
      <c r="DB82" s="58"/>
      <c r="DC82" s="58"/>
      <c r="DD82" s="58"/>
      <c r="DE82" s="58"/>
      <c r="DF82" s="58"/>
      <c r="DG82" s="58"/>
      <c r="DH82" s="58"/>
      <c r="DI82" s="58"/>
      <c r="DJ82" s="58"/>
      <c r="DK82" s="58"/>
      <c r="DL82" s="58"/>
      <c r="DM82" s="58"/>
      <c r="DN82" s="58"/>
      <c r="DO82" s="58"/>
      <c r="DP82" s="58"/>
      <c r="DQ82" s="58"/>
      <c r="DR82" s="58"/>
      <c r="DS82" s="58"/>
      <c r="DT82" s="58"/>
      <c r="DU82" s="58"/>
      <c r="DV82" s="58"/>
      <c r="DW82" s="58"/>
      <c r="DX82" s="58"/>
      <c r="DY82" s="58"/>
      <c r="DZ82" s="58"/>
      <c r="EA82" s="58"/>
      <c r="EB82" s="58"/>
      <c r="EC82" s="58"/>
      <c r="ED82" s="58"/>
      <c r="EE82" s="58"/>
      <c r="EF82" s="58"/>
      <c r="EG82" s="58"/>
      <c r="EH82" s="58"/>
      <c r="EI82" s="58"/>
      <c r="EJ82" s="58"/>
      <c r="EK82" s="58"/>
      <c r="EL82" s="58"/>
      <c r="EM82" s="58"/>
      <c r="EN82" s="58"/>
    </row>
    <row r="83" spans="1:144" outlineLevel="1" x14ac:dyDescent="0.2">
      <c r="AQ83" s="70"/>
      <c r="AR83" s="70" t="s">
        <v>164</v>
      </c>
      <c r="AS83" s="58" t="s">
        <v>169</v>
      </c>
      <c r="AT83" s="58">
        <f t="shared" ref="AT83:BA83" si="4">AT81</f>
        <v>1</v>
      </c>
      <c r="AU83" s="58">
        <f t="shared" si="4"/>
        <v>0</v>
      </c>
      <c r="AV83" s="58">
        <f t="shared" si="4"/>
        <v>0</v>
      </c>
      <c r="AW83" s="58">
        <f t="shared" si="4"/>
        <v>0</v>
      </c>
      <c r="AX83" s="58">
        <f t="shared" si="4"/>
        <v>0</v>
      </c>
      <c r="AY83" s="58">
        <f t="shared" si="4"/>
        <v>0</v>
      </c>
      <c r="AZ83" s="58">
        <f t="shared" si="4"/>
        <v>0</v>
      </c>
      <c r="BA83" s="58">
        <f t="shared" si="4"/>
        <v>8.8113542299657279</v>
      </c>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c r="CB83" s="58"/>
      <c r="CC83" s="58"/>
      <c r="CD83" s="58"/>
      <c r="CE83" s="58"/>
      <c r="CF83" s="58"/>
      <c r="CG83" s="58"/>
      <c r="CH83" s="58"/>
      <c r="CI83" s="58"/>
      <c r="CJ83" s="58"/>
      <c r="CK83" s="58"/>
      <c r="CL83" s="58"/>
      <c r="CM83" s="58"/>
      <c r="CN83" s="58"/>
      <c r="CO83" s="58"/>
      <c r="CP83" s="58"/>
      <c r="CQ83" s="58"/>
      <c r="CR83" s="58"/>
      <c r="CS83" s="58"/>
      <c r="CT83" s="58"/>
      <c r="CU83" s="58"/>
      <c r="CV83" s="58"/>
      <c r="CW83" s="58"/>
      <c r="CX83" s="58"/>
      <c r="CY83" s="58"/>
      <c r="CZ83" s="58"/>
      <c r="DA83" s="58"/>
      <c r="DB83" s="58"/>
      <c r="DC83" s="58"/>
      <c r="DD83" s="58"/>
      <c r="DE83" s="58"/>
      <c r="DF83" s="58"/>
      <c r="DG83" s="58"/>
      <c r="DH83" s="58"/>
      <c r="DI83" s="58"/>
      <c r="DJ83" s="58"/>
      <c r="DK83" s="58"/>
      <c r="DL83" s="58"/>
      <c r="DM83" s="58"/>
      <c r="DN83" s="58"/>
      <c r="DO83" s="58"/>
      <c r="DP83" s="58"/>
      <c r="DQ83" s="58"/>
      <c r="DR83" s="58"/>
      <c r="DS83" s="58"/>
      <c r="DT83" s="58"/>
      <c r="DU83" s="58"/>
      <c r="DV83" s="58"/>
      <c r="DW83" s="58"/>
      <c r="DX83" s="58"/>
      <c r="DY83" s="58"/>
      <c r="DZ83" s="58"/>
      <c r="EA83" s="58"/>
      <c r="EB83" s="58"/>
      <c r="EC83" s="58"/>
      <c r="ED83" s="58"/>
      <c r="EE83" s="58"/>
      <c r="EF83" s="58"/>
      <c r="EG83" s="58"/>
      <c r="EH83" s="58"/>
      <c r="EI83" s="58"/>
      <c r="EJ83" s="58"/>
      <c r="EK83" s="58"/>
      <c r="EL83" s="58"/>
      <c r="EM83" s="58"/>
      <c r="EN83" s="58"/>
    </row>
    <row r="84" spans="1:144" outlineLevel="1" x14ac:dyDescent="0.2">
      <c r="B84" s="23" t="str">
        <f>$AR$79</f>
        <v>CARAT</v>
      </c>
      <c r="C84" s="23" t="s">
        <v>159</v>
      </c>
      <c r="D84" s="23" t="str">
        <f>IF($I$11&gt;99%,("Lower "&amp;TEXT($I$11,"0.0%")),("Lower "&amp;TEXT($I$11,"0%")))</f>
        <v>Lower 95%</v>
      </c>
      <c r="E84" s="23" t="str">
        <f>IF($I$11&gt;99%,("Upper "&amp;TEXT($I$11,"0.0%")),("Upper "&amp;TEXT($I$11,"0%")))</f>
        <v>Upper 95%</v>
      </c>
      <c r="F84" s="23" t="s">
        <v>160</v>
      </c>
      <c r="G84" s="23" t="s">
        <v>106</v>
      </c>
      <c r="AQ84" s="70"/>
      <c r="AR84" s="70" t="s">
        <v>165</v>
      </c>
      <c r="AS84" s="58" t="s">
        <v>170</v>
      </c>
      <c r="AT84" s="58">
        <f t="shared" ref="AT84:BA84" si="5">(AT82 - AT81)/12</f>
        <v>0.125</v>
      </c>
      <c r="AU84" s="58">
        <f t="shared" si="5"/>
        <v>8.3333333333333329E-2</v>
      </c>
      <c r="AV84" s="58">
        <f t="shared" si="5"/>
        <v>8.3333333333333329E-2</v>
      </c>
      <c r="AW84" s="58">
        <f t="shared" si="5"/>
        <v>8.3333333333333329E-2</v>
      </c>
      <c r="AX84" s="58">
        <f t="shared" si="5"/>
        <v>8.3333333333333329E-2</v>
      </c>
      <c r="AY84" s="58">
        <f t="shared" si="5"/>
        <v>8.3333333333333329E-2</v>
      </c>
      <c r="AZ84" s="58">
        <f t="shared" si="5"/>
        <v>8.3333333333333329E-2</v>
      </c>
      <c r="BA84" s="58">
        <f t="shared" si="5"/>
        <v>0.17359897358643175</v>
      </c>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c r="CL84" s="58"/>
      <c r="CM84" s="58"/>
      <c r="CN84" s="58"/>
      <c r="CO84" s="58"/>
      <c r="CP84" s="58"/>
      <c r="CQ84" s="58"/>
      <c r="CR84" s="58"/>
      <c r="CS84" s="58"/>
      <c r="CT84" s="58"/>
      <c r="CU84" s="58"/>
      <c r="CV84" s="58"/>
      <c r="CW84" s="58"/>
      <c r="CX84" s="58"/>
      <c r="CY84" s="58"/>
      <c r="CZ84" s="58"/>
      <c r="DA84" s="58"/>
      <c r="DB84" s="58"/>
      <c r="DC84" s="58"/>
      <c r="DD84" s="58"/>
      <c r="DE84" s="58"/>
      <c r="DF84" s="58"/>
      <c r="DG84" s="58"/>
      <c r="DH84" s="58"/>
      <c r="DI84" s="58"/>
      <c r="DJ84" s="58"/>
      <c r="DK84" s="58"/>
      <c r="DL84" s="58"/>
      <c r="DM84" s="58"/>
      <c r="DN84" s="58"/>
      <c r="DO84" s="58"/>
      <c r="DP84" s="58"/>
      <c r="DQ84" s="58"/>
      <c r="DR84" s="58"/>
      <c r="DS84" s="58"/>
      <c r="DT84" s="58"/>
      <c r="DU84" s="58"/>
      <c r="DV84" s="58"/>
      <c r="DW84" s="58"/>
      <c r="DX84" s="58"/>
      <c r="DY84" s="58"/>
      <c r="DZ84" s="58"/>
      <c r="EA84" s="58"/>
      <c r="EB84" s="58"/>
      <c r="EC84" s="58"/>
      <c r="ED84" s="58"/>
      <c r="EE84" s="58"/>
      <c r="EF84" s="58"/>
      <c r="EG84" s="58"/>
      <c r="EH84" s="58"/>
      <c r="EI84" s="58"/>
      <c r="EJ84" s="58"/>
      <c r="EK84" s="58"/>
      <c r="EL84" s="58"/>
      <c r="EM84" s="58"/>
      <c r="EN84" s="58"/>
    </row>
    <row r="85" spans="1:144" outlineLevel="1" x14ac:dyDescent="0.2">
      <c r="B85" s="1">
        <f>SUMPRODUCT($AT$85:$BA$85,$AT$98:$BA$98)</f>
        <v>1</v>
      </c>
      <c r="C85" s="1">
        <f t="shared" ref="C85:C97" si="6">1/(1+EXP(-F85))</f>
        <v>4.0577118136566908E-8</v>
      </c>
      <c r="D85" s="1">
        <f t="shared" ref="D85:D97" si="7">1/(1+EXP(-(F85- $H$11*G85)))</f>
        <v>1.2672223706739195E-11</v>
      </c>
      <c r="E85" s="1">
        <f t="shared" ref="E85:E97" si="8">1/(1+EXP(-(F85+ $H$11*G85)))</f>
        <v>1.2991316958958112E-4</v>
      </c>
      <c r="F85" s="1">
        <f>MMULT($AT$85:$BA$85,$B$16:$B$23) + B15</f>
        <v>-17.020061481335063</v>
      </c>
      <c r="G85" s="1">
        <f t="array" ref="G85">SQRT(MMULT($AT$85:$BB$85,MMULT($AQ$15:$AY$23,TRANSPOSE($AT$85:$BB$85))))</f>
        <v>4.1182119721110437</v>
      </c>
      <c r="AQ85" s="58"/>
      <c r="AR85" s="58">
        <v>1</v>
      </c>
      <c r="AS85" s="58"/>
      <c r="AT85" s="58">
        <f>IF($AT$99=$AR$78,$AT$83+($AR$85-1)*$AT$84,$AT$79)</f>
        <v>1</v>
      </c>
      <c r="AU85" s="58">
        <f>IF($AU$99=$AR$78,$AU$83+($AR$85-1)*$AU$84,$AU$79)</f>
        <v>0.95375722543352603</v>
      </c>
      <c r="AV85" s="58">
        <f>IF($AV$99=$AR$78,$AV$83+($AR$85-1)*$AV$84,$AV$79)</f>
        <v>0.13583815028901733</v>
      </c>
      <c r="AW85" s="58">
        <f>IF($AW$99=$AR$78,$AW$83+($AR$85-1)*$AW$84,$AW$79)</f>
        <v>0.30057803468208094</v>
      </c>
      <c r="AX85" s="58">
        <f>IF($AX$99=$AR$78,$AX$83+($AR$85-1)*$AX$84,$AX$79)</f>
        <v>0.7947976878612717</v>
      </c>
      <c r="AY85" s="58">
        <f>IF($AY$99=$AR$78,$AY$83+($AR$85-1)*$AY$84,$AY$79)</f>
        <v>0.42485549132947975</v>
      </c>
      <c r="AZ85" s="58">
        <f>IF($AZ$99=$AR$78,$AZ$83+($AR$85-1)*$AZ$84,$AZ$79)</f>
        <v>0.91618497109826591</v>
      </c>
      <c r="BA85" s="58">
        <f>IF($BA$99=$AR$78,$BA$83+($AR$85-1)*$BA$84,$BA$79)</f>
        <v>9.5338732683341174</v>
      </c>
      <c r="BB85" s="58">
        <v>1</v>
      </c>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c r="CO85" s="58"/>
      <c r="CP85" s="58"/>
      <c r="CQ85" s="58"/>
      <c r="CR85" s="58"/>
      <c r="CS85" s="58"/>
      <c r="CT85" s="58"/>
      <c r="CU85" s="58"/>
      <c r="CV85" s="58"/>
      <c r="CW85" s="58"/>
      <c r="CX85" s="58"/>
      <c r="CY85" s="58"/>
      <c r="CZ85" s="58"/>
      <c r="DA85" s="58"/>
      <c r="DB85" s="58"/>
      <c r="DC85" s="58"/>
      <c r="DD85" s="58"/>
      <c r="DE85" s="58"/>
      <c r="DF85" s="58"/>
      <c r="DG85" s="58"/>
      <c r="DH85" s="58"/>
      <c r="DI85" s="58"/>
      <c r="DJ85" s="58"/>
      <c r="DK85" s="58"/>
      <c r="DL85" s="58"/>
      <c r="DM85" s="58"/>
      <c r="DN85" s="58"/>
      <c r="DO85" s="58"/>
      <c r="DP85" s="58"/>
      <c r="DQ85" s="58"/>
      <c r="DR85" s="58"/>
      <c r="DS85" s="58"/>
      <c r="DT85" s="58"/>
      <c r="DU85" s="58"/>
      <c r="DV85" s="58"/>
      <c r="DW85" s="58"/>
      <c r="DX85" s="58"/>
      <c r="DY85" s="58"/>
      <c r="DZ85" s="58"/>
      <c r="EA85" s="58"/>
      <c r="EB85" s="58"/>
      <c r="EC85" s="58"/>
      <c r="ED85" s="58"/>
      <c r="EE85" s="58"/>
      <c r="EF85" s="58"/>
      <c r="EG85" s="58"/>
      <c r="EH85" s="58"/>
      <c r="EI85" s="58"/>
      <c r="EJ85" s="58"/>
      <c r="EK85" s="58"/>
      <c r="EL85" s="58"/>
      <c r="EM85" s="58"/>
      <c r="EN85" s="58"/>
    </row>
    <row r="86" spans="1:144" outlineLevel="1" x14ac:dyDescent="0.2">
      <c r="B86" s="1">
        <f>SUMPRODUCT($AT$86:$BA$86,$AT$98:$BA$98)</f>
        <v>1.125</v>
      </c>
      <c r="C86" s="1">
        <f t="shared" si="6"/>
        <v>1.276538983603785E-6</v>
      </c>
      <c r="D86" s="1">
        <f t="shared" si="7"/>
        <v>2.7520158440806559E-9</v>
      </c>
      <c r="E86" s="1">
        <f t="shared" si="8"/>
        <v>5.9178132832517455E-4</v>
      </c>
      <c r="F86" s="1">
        <f>MMULT($AT$86:$BA$86,$B$16:$B$23) + B15</f>
        <v>-13.571356784744637</v>
      </c>
      <c r="G86" s="1">
        <f t="array" ref="G86">SQRT(MMULT($AT$86:$BB$86,MMULT($AQ$15:$AY$23,TRANSPOSE($AT$86:$BB$86))))</f>
        <v>3.1324939746478373</v>
      </c>
      <c r="AQ86" s="58"/>
      <c r="AR86" s="58">
        <v>2</v>
      </c>
      <c r="AS86" s="58"/>
      <c r="AT86" s="58">
        <f>IF($AT$99=$AR$78,$AT$83+($AR$86-1)*$AT$84,$AT$79)</f>
        <v>1.125</v>
      </c>
      <c r="AU86" s="58">
        <f>IF($AU$99=$AR$78,$AU$83+($AR$86-1)*$AU$84,$AU$79)</f>
        <v>0.95375722543352603</v>
      </c>
      <c r="AV86" s="58">
        <f>IF($AV$99=$AR$78,$AV$83+($AR$86-1)*$AV$84,$AV$79)</f>
        <v>0.13583815028901733</v>
      </c>
      <c r="AW86" s="58">
        <f>IF($AW$99=$AR$78,$AW$83+($AR$86-1)*$AW$84,$AW$79)</f>
        <v>0.30057803468208094</v>
      </c>
      <c r="AX86" s="58">
        <f>IF($AX$99=$AR$78,$AX$83+($AR$86-1)*$AX$84,$AX$79)</f>
        <v>0.7947976878612717</v>
      </c>
      <c r="AY86" s="58">
        <f>IF($AY$99=$AR$78,$AY$83+($AR$86-1)*$AY$84,$AY$79)</f>
        <v>0.42485549132947975</v>
      </c>
      <c r="AZ86" s="58">
        <f>IF($AZ$99=$AR$78,$AZ$83+($AR$86-1)*$AZ$84,$AZ$79)</f>
        <v>0.91618497109826591</v>
      </c>
      <c r="BA86" s="58">
        <f>IF($BA$99=$AR$78,$BA$83+($AR$86-1)*$BA$84,$BA$79)</f>
        <v>9.5338732683341174</v>
      </c>
      <c r="BB86" s="58">
        <v>1</v>
      </c>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c r="EC86" s="58"/>
      <c r="ED86" s="58"/>
      <c r="EE86" s="58"/>
      <c r="EF86" s="58"/>
      <c r="EG86" s="58"/>
      <c r="EH86" s="58"/>
      <c r="EI86" s="58"/>
      <c r="EJ86" s="58"/>
      <c r="EK86" s="58"/>
      <c r="EL86" s="58"/>
      <c r="EM86" s="58"/>
      <c r="EN86" s="58"/>
    </row>
    <row r="87" spans="1:144" outlineLevel="1" x14ac:dyDescent="0.2">
      <c r="B87" s="1">
        <f>SUMPRODUCT($AT$87:$BA$87,$AT$98:$BA$98)</f>
        <v>1.25</v>
      </c>
      <c r="C87" s="1">
        <f t="shared" si="6"/>
        <v>4.0157864980685075E-5</v>
      </c>
      <c r="D87" s="1">
        <f t="shared" si="7"/>
        <v>5.562927563963975E-7</v>
      </c>
      <c r="E87" s="1">
        <f t="shared" si="8"/>
        <v>2.8907810350552862E-3</v>
      </c>
      <c r="F87" s="1">
        <f>MMULT($AT$87:$BA$87,$B$16:$B$23) + B15</f>
        <v>-10.122652088154211</v>
      </c>
      <c r="G87" s="1">
        <f t="array" ref="G87">SQRT(MMULT($AT$87:$BB$87,MMULT($AQ$15:$AY$23,TRANSPOSE($AT$87:$BB$87))))</f>
        <v>2.1833658834018528</v>
      </c>
      <c r="AQ87" s="58"/>
      <c r="AR87" s="58">
        <v>3</v>
      </c>
      <c r="AS87" s="58"/>
      <c r="AT87" s="58">
        <f>IF($AT$99=$AR$78,$AT$83+($AR$87-1)*$AT$84,$AT$79)</f>
        <v>1.25</v>
      </c>
      <c r="AU87" s="58">
        <f>IF($AU$99=$AR$78,$AU$83+($AR$87-1)*$AU$84,$AU$79)</f>
        <v>0.95375722543352603</v>
      </c>
      <c r="AV87" s="58">
        <f>IF($AV$99=$AR$78,$AV$83+($AR$87-1)*$AV$84,$AV$79)</f>
        <v>0.13583815028901733</v>
      </c>
      <c r="AW87" s="58">
        <f>IF($AW$99=$AR$78,$AW$83+($AR$87-1)*$AW$84,$AW$79)</f>
        <v>0.30057803468208094</v>
      </c>
      <c r="AX87" s="58">
        <f>IF($AX$99=$AR$78,$AX$83+($AR$87-1)*$AX$84,$AX$79)</f>
        <v>0.7947976878612717</v>
      </c>
      <c r="AY87" s="58">
        <f>IF($AY$99=$AR$78,$AY$83+($AR$87-1)*$AY$84,$AY$79)</f>
        <v>0.42485549132947975</v>
      </c>
      <c r="AZ87" s="58">
        <f>IF($AZ$99=$AR$78,$AZ$83+($AR$87-1)*$AZ$84,$AZ$79)</f>
        <v>0.91618497109826591</v>
      </c>
      <c r="BA87" s="58">
        <f>IF($BA$99=$AR$78,$BA$83+($AR$87-1)*$BA$84,$BA$79)</f>
        <v>9.5338732683341174</v>
      </c>
      <c r="BB87" s="58">
        <v>1</v>
      </c>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c r="CO87" s="58"/>
      <c r="CP87" s="58"/>
      <c r="CQ87" s="58"/>
      <c r="CR87" s="58"/>
      <c r="CS87" s="58"/>
      <c r="CT87" s="58"/>
      <c r="CU87" s="58"/>
      <c r="CV87" s="58"/>
      <c r="CW87" s="58"/>
      <c r="CX87" s="58"/>
      <c r="CY87" s="58"/>
      <c r="CZ87" s="58"/>
      <c r="DA87" s="58"/>
      <c r="DB87" s="58"/>
      <c r="DC87" s="58"/>
      <c r="DD87" s="58"/>
      <c r="DE87" s="58"/>
      <c r="DF87" s="58"/>
      <c r="DG87" s="58"/>
      <c r="DH87" s="58"/>
      <c r="DI87" s="58"/>
      <c r="DJ87" s="58"/>
      <c r="DK87" s="58"/>
      <c r="DL87" s="58"/>
      <c r="DM87" s="58"/>
      <c r="DN87" s="58"/>
      <c r="DO87" s="58"/>
      <c r="DP87" s="58"/>
      <c r="DQ87" s="58"/>
      <c r="DR87" s="58"/>
      <c r="DS87" s="58"/>
      <c r="DT87" s="58"/>
      <c r="DU87" s="58"/>
      <c r="DV87" s="58"/>
      <c r="DW87" s="58"/>
      <c r="DX87" s="58"/>
      <c r="DY87" s="58"/>
      <c r="DZ87" s="58"/>
      <c r="EA87" s="58"/>
      <c r="EB87" s="58"/>
      <c r="EC87" s="58"/>
      <c r="ED87" s="58"/>
      <c r="EE87" s="58"/>
      <c r="EF87" s="58"/>
      <c r="EG87" s="58"/>
      <c r="EH87" s="58"/>
      <c r="EI87" s="58"/>
      <c r="EJ87" s="58"/>
      <c r="EK87" s="58"/>
      <c r="EL87" s="58"/>
      <c r="EM87" s="58"/>
      <c r="EN87" s="58"/>
    </row>
    <row r="88" spans="1:144" outlineLevel="1" x14ac:dyDescent="0.2">
      <c r="B88" s="1">
        <f>SUMPRODUCT($AT$88:$BA$88,$AT$98:$BA$98)</f>
        <v>1.375</v>
      </c>
      <c r="C88" s="1">
        <f t="shared" si="6"/>
        <v>1.2618075836056506E-3</v>
      </c>
      <c r="D88" s="1">
        <f t="shared" si="7"/>
        <v>8.9558119207630961E-5</v>
      </c>
      <c r="E88" s="1">
        <f t="shared" si="8"/>
        <v>1.7509250650015323E-2</v>
      </c>
      <c r="F88" s="1">
        <f>MMULT($AT$88:$BA$88,$B$16:$B$23) + B15</f>
        <v>-6.6739473915638143</v>
      </c>
      <c r="G88" s="1">
        <f t="array" ref="G88">SQRT(MMULT($AT$88:$BB$88,MMULT($AQ$15:$AY$23,TRANSPOSE($AT$88:$BB$88))))</f>
        <v>1.3503236967607548</v>
      </c>
      <c r="AQ88" s="58"/>
      <c r="AR88" s="58">
        <v>4</v>
      </c>
      <c r="AS88" s="58"/>
      <c r="AT88" s="58">
        <f>IF($AT$99=$AR$78,$AT$83+($AR$88-1)*$AT$84,$AT$79)</f>
        <v>1.375</v>
      </c>
      <c r="AU88" s="58">
        <f>IF($AU$99=$AR$78,$AU$83+($AR$88-1)*$AU$84,$AU$79)</f>
        <v>0.95375722543352603</v>
      </c>
      <c r="AV88" s="58">
        <f>IF($AV$99=$AR$78,$AV$83+($AR$88-1)*$AV$84,$AV$79)</f>
        <v>0.13583815028901733</v>
      </c>
      <c r="AW88" s="58">
        <f>IF($AW$99=$AR$78,$AW$83+($AR$88-1)*$AW$84,$AW$79)</f>
        <v>0.30057803468208094</v>
      </c>
      <c r="AX88" s="58">
        <f>IF($AX$99=$AR$78,$AX$83+($AR$88-1)*$AX$84,$AX$79)</f>
        <v>0.7947976878612717</v>
      </c>
      <c r="AY88" s="58">
        <f>IF($AY$99=$AR$78,$AY$83+($AR$88-1)*$AY$84,$AY$79)</f>
        <v>0.42485549132947975</v>
      </c>
      <c r="AZ88" s="58">
        <f>IF($AZ$99=$AR$78,$AZ$83+($AR$88-1)*$AZ$84,$AZ$79)</f>
        <v>0.91618497109826591</v>
      </c>
      <c r="BA88" s="58">
        <f>IF($BA$99=$AR$78,$BA$83+($AR$88-1)*$BA$84,$BA$79)</f>
        <v>9.5338732683341174</v>
      </c>
      <c r="BB88" s="58">
        <v>1</v>
      </c>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c r="CB88" s="58"/>
      <c r="CC88" s="58"/>
      <c r="CD88" s="58"/>
      <c r="CE88" s="58"/>
      <c r="CF88" s="58"/>
      <c r="CG88" s="58"/>
      <c r="CH88" s="58"/>
      <c r="CI88" s="58"/>
      <c r="CJ88" s="58"/>
      <c r="CK88" s="58"/>
      <c r="CL88" s="58"/>
      <c r="CM88" s="58"/>
      <c r="CN88" s="58"/>
      <c r="CO88" s="58"/>
      <c r="CP88" s="58"/>
      <c r="CQ88" s="58"/>
      <c r="CR88" s="58"/>
      <c r="CS88" s="58"/>
      <c r="CT88" s="58"/>
      <c r="CU88" s="58"/>
      <c r="CV88" s="58"/>
      <c r="CW88" s="58"/>
      <c r="CX88" s="58"/>
      <c r="CY88" s="58"/>
      <c r="CZ88" s="58"/>
      <c r="DA88" s="58"/>
      <c r="DB88" s="58"/>
      <c r="DC88" s="58"/>
      <c r="DD88" s="58"/>
      <c r="DE88" s="58"/>
      <c r="DF88" s="58"/>
      <c r="DG88" s="58"/>
      <c r="DH88" s="58"/>
      <c r="DI88" s="58"/>
      <c r="DJ88" s="58"/>
      <c r="DK88" s="58"/>
      <c r="DL88" s="58"/>
      <c r="DM88" s="58"/>
      <c r="DN88" s="58"/>
      <c r="DO88" s="58"/>
      <c r="DP88" s="58"/>
      <c r="DQ88" s="58"/>
      <c r="DR88" s="58"/>
      <c r="DS88" s="58"/>
      <c r="DT88" s="58"/>
      <c r="DU88" s="58"/>
      <c r="DV88" s="58"/>
      <c r="DW88" s="58"/>
      <c r="DX88" s="58"/>
      <c r="DY88" s="58"/>
      <c r="DZ88" s="58"/>
      <c r="EA88" s="58"/>
      <c r="EB88" s="58"/>
      <c r="EC88" s="58"/>
      <c r="ED88" s="58"/>
      <c r="EE88" s="58"/>
      <c r="EF88" s="58"/>
      <c r="EG88" s="58"/>
      <c r="EH88" s="58"/>
      <c r="EI88" s="58"/>
      <c r="EJ88" s="58"/>
      <c r="EK88" s="58"/>
      <c r="EL88" s="58"/>
      <c r="EM88" s="58"/>
      <c r="EN88" s="58"/>
    </row>
    <row r="89" spans="1:144" outlineLevel="1" x14ac:dyDescent="0.2">
      <c r="B89" s="1">
        <f>SUMPRODUCT($AT$89:$BA$89,$AT$98:$BA$98)</f>
        <v>1.5</v>
      </c>
      <c r="C89" s="1">
        <f t="shared" si="6"/>
        <v>3.8226767968192528E-2</v>
      </c>
      <c r="D89" s="1">
        <f t="shared" si="7"/>
        <v>5.6700301408625468E-3</v>
      </c>
      <c r="E89" s="1">
        <f t="shared" si="8"/>
        <v>0.21693622764467457</v>
      </c>
      <c r="F89" s="1">
        <f>MMULT($AT$89:$BA$89,$B$16:$B$23) + B15</f>
        <v>-3.2252426949733888</v>
      </c>
      <c r="G89" s="1">
        <f t="array" ref="G89">SQRT(MMULT($AT$89:$BB$89,MMULT($AQ$15:$AY$23,TRANSPOSE($AT$89:$BB$89))))</f>
        <v>0.9906467669641208</v>
      </c>
      <c r="AQ89" s="58"/>
      <c r="AR89" s="58">
        <v>5</v>
      </c>
      <c r="AS89" s="58"/>
      <c r="AT89" s="58">
        <f>IF($AT$99=$AR$78,$AT$83+($AR$89-1)*$AT$84,$AT$79)</f>
        <v>1.5</v>
      </c>
      <c r="AU89" s="58">
        <f>IF($AU$99=$AR$78,$AU$83+($AR$89-1)*$AU$84,$AU$79)</f>
        <v>0.95375722543352603</v>
      </c>
      <c r="AV89" s="58">
        <f>IF($AV$99=$AR$78,$AV$83+($AR$89-1)*$AV$84,$AV$79)</f>
        <v>0.13583815028901733</v>
      </c>
      <c r="AW89" s="58">
        <f>IF($AW$99=$AR$78,$AW$83+($AR$89-1)*$AW$84,$AW$79)</f>
        <v>0.30057803468208094</v>
      </c>
      <c r="AX89" s="58">
        <f>IF($AX$99=$AR$78,$AX$83+($AR$89-1)*$AX$84,$AX$79)</f>
        <v>0.7947976878612717</v>
      </c>
      <c r="AY89" s="58">
        <f>IF($AY$99=$AR$78,$AY$83+($AR$89-1)*$AY$84,$AY$79)</f>
        <v>0.42485549132947975</v>
      </c>
      <c r="AZ89" s="58">
        <f>IF($AZ$99=$AR$78,$AZ$83+($AR$89-1)*$AZ$84,$AZ$79)</f>
        <v>0.91618497109826591</v>
      </c>
      <c r="BA89" s="58">
        <f>IF($BA$99=$AR$78,$BA$83+($AR$89-1)*$BA$84,$BA$79)</f>
        <v>9.5338732683341174</v>
      </c>
      <c r="BB89" s="58">
        <v>1</v>
      </c>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c r="CB89" s="58"/>
      <c r="CC89" s="58"/>
      <c r="CD89" s="58"/>
      <c r="CE89" s="58"/>
      <c r="CF89" s="58"/>
      <c r="CG89" s="58"/>
      <c r="CH89" s="58"/>
      <c r="CI89" s="58"/>
      <c r="CJ89" s="58"/>
      <c r="CK89" s="58"/>
      <c r="CL89" s="58"/>
      <c r="CM89" s="58"/>
      <c r="CN89" s="58"/>
      <c r="CO89" s="58"/>
      <c r="CP89" s="58"/>
      <c r="CQ89" s="58"/>
      <c r="CR89" s="58"/>
      <c r="CS89" s="58"/>
      <c r="CT89" s="58"/>
      <c r="CU89" s="58"/>
      <c r="CV89" s="58"/>
      <c r="CW89" s="58"/>
      <c r="CX89" s="58"/>
      <c r="CY89" s="58"/>
      <c r="CZ89" s="58"/>
      <c r="DA89" s="58"/>
      <c r="DB89" s="58"/>
      <c r="DC89" s="58"/>
      <c r="DD89" s="58"/>
      <c r="DE89" s="58"/>
      <c r="DF89" s="58"/>
      <c r="DG89" s="58"/>
      <c r="DH89" s="58"/>
      <c r="DI89" s="58"/>
      <c r="DJ89" s="58"/>
      <c r="DK89" s="58"/>
      <c r="DL89" s="58"/>
      <c r="DM89" s="58"/>
      <c r="DN89" s="58"/>
      <c r="DO89" s="58"/>
      <c r="DP89" s="58"/>
      <c r="DQ89" s="58"/>
      <c r="DR89" s="58"/>
      <c r="DS89" s="58"/>
      <c r="DT89" s="58"/>
      <c r="DU89" s="58"/>
      <c r="DV89" s="58"/>
      <c r="DW89" s="58"/>
      <c r="DX89" s="58"/>
      <c r="DY89" s="58"/>
      <c r="DZ89" s="58"/>
      <c r="EA89" s="58"/>
      <c r="EB89" s="58"/>
      <c r="EC89" s="58"/>
      <c r="ED89" s="58"/>
      <c r="EE89" s="58"/>
      <c r="EF89" s="58"/>
      <c r="EG89" s="58"/>
      <c r="EH89" s="58"/>
      <c r="EI89" s="58"/>
      <c r="EJ89" s="58"/>
      <c r="EK89" s="58"/>
      <c r="EL89" s="58"/>
      <c r="EM89" s="58"/>
      <c r="EN89" s="58"/>
    </row>
    <row r="90" spans="1:144" outlineLevel="1" x14ac:dyDescent="0.2">
      <c r="B90" s="1">
        <f>SUMPRODUCT($AT$90:$BA$90,$AT$98:$BA$98)</f>
        <v>1.625</v>
      </c>
      <c r="C90" s="1">
        <f t="shared" si="6"/>
        <v>0.55563418386822561</v>
      </c>
      <c r="D90" s="1">
        <f t="shared" si="7"/>
        <v>6.2346760798722686E-2</v>
      </c>
      <c r="E90" s="1">
        <f t="shared" si="8"/>
        <v>0.9592068466388135</v>
      </c>
      <c r="F90" s="1">
        <f>MMULT($AT$90:$BA$90,$B$16:$B$23) + B15</f>
        <v>0.22346200161703678</v>
      </c>
      <c r="G90" s="1">
        <f t="array" ref="G90">SQRT(MMULT($AT$90:$BB$90,MMULT($AQ$15:$AY$23,TRANSPOSE($AT$90:$BB$90))))</f>
        <v>1.4970328564835134</v>
      </c>
      <c r="AQ90" s="58"/>
      <c r="AR90" s="58">
        <v>6</v>
      </c>
      <c r="AS90" s="58"/>
      <c r="AT90" s="58">
        <f>IF($AT$99=$AR$78,$AT$83+($AR$90-1)*$AT$84,$AT$79)</f>
        <v>1.625</v>
      </c>
      <c r="AU90" s="58">
        <f>IF($AU$99=$AR$78,$AU$83+($AR$90-1)*$AU$84,$AU$79)</f>
        <v>0.95375722543352603</v>
      </c>
      <c r="AV90" s="58">
        <f>IF($AV$99=$AR$78,$AV$83+($AR$90-1)*$AV$84,$AV$79)</f>
        <v>0.13583815028901733</v>
      </c>
      <c r="AW90" s="58">
        <f>IF($AW$99=$AR$78,$AW$83+($AR$90-1)*$AW$84,$AW$79)</f>
        <v>0.30057803468208094</v>
      </c>
      <c r="AX90" s="58">
        <f>IF($AX$99=$AR$78,$AX$83+($AR$90-1)*$AX$84,$AX$79)</f>
        <v>0.7947976878612717</v>
      </c>
      <c r="AY90" s="58">
        <f>IF($AY$99=$AR$78,$AY$83+($AR$90-1)*$AY$84,$AY$79)</f>
        <v>0.42485549132947975</v>
      </c>
      <c r="AZ90" s="58">
        <f>IF($AZ$99=$AR$78,$AZ$83+($AR$90-1)*$AZ$84,$AZ$79)</f>
        <v>0.91618497109826591</v>
      </c>
      <c r="BA90" s="58">
        <f>IF($BA$99=$AR$78,$BA$83+($AR$90-1)*$BA$84,$BA$79)</f>
        <v>9.5338732683341174</v>
      </c>
      <c r="BB90" s="58">
        <v>1</v>
      </c>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c r="EE90" s="58"/>
      <c r="EF90" s="58"/>
      <c r="EG90" s="58"/>
      <c r="EH90" s="58"/>
      <c r="EI90" s="58"/>
      <c r="EJ90" s="58"/>
      <c r="EK90" s="58"/>
      <c r="EL90" s="58"/>
      <c r="EM90" s="58"/>
      <c r="EN90" s="58"/>
    </row>
    <row r="91" spans="1:144" outlineLevel="1" x14ac:dyDescent="0.2">
      <c r="B91" s="1">
        <f>SUMPRODUCT($AT$91:$BA$91,$AT$98:$BA$98)</f>
        <v>1.75</v>
      </c>
      <c r="C91" s="1">
        <f t="shared" si="6"/>
        <v>0.97520889302610791</v>
      </c>
      <c r="D91" s="1">
        <f t="shared" si="7"/>
        <v>0.27547651221090397</v>
      </c>
      <c r="E91" s="1">
        <f t="shared" si="8"/>
        <v>0.99975434707450883</v>
      </c>
      <c r="F91" s="1">
        <f>MMULT($AT$91:$BA$91,$B$16:$B$23) + B15</f>
        <v>3.6721666982074623</v>
      </c>
      <c r="G91" s="1">
        <f t="array" ref="G91">SQRT(MMULT($AT$91:$BB$91,MMULT($AQ$15:$AY$23,TRANSPOSE($AT$91:$BB$91))))</f>
        <v>2.3669713043295015</v>
      </c>
      <c r="AQ91" s="58"/>
      <c r="AR91" s="58">
        <v>7</v>
      </c>
      <c r="AS91" s="58"/>
      <c r="AT91" s="58">
        <f>IF($AT$99=$AR$78,$AT$83+($AR$91-1)*$AT$84,$AT$79)</f>
        <v>1.75</v>
      </c>
      <c r="AU91" s="58">
        <f>IF($AU$99=$AR$78,$AU$83+($AR$91-1)*$AU$84,$AU$79)</f>
        <v>0.95375722543352603</v>
      </c>
      <c r="AV91" s="58">
        <f>IF($AV$99=$AR$78,$AV$83+($AR$91-1)*$AV$84,$AV$79)</f>
        <v>0.13583815028901733</v>
      </c>
      <c r="AW91" s="58">
        <f>IF($AW$99=$AR$78,$AW$83+($AR$91-1)*$AW$84,$AW$79)</f>
        <v>0.30057803468208094</v>
      </c>
      <c r="AX91" s="58">
        <f>IF($AX$99=$AR$78,$AX$83+($AR$91-1)*$AX$84,$AX$79)</f>
        <v>0.7947976878612717</v>
      </c>
      <c r="AY91" s="58">
        <f>IF($AY$99=$AR$78,$AY$83+($AR$91-1)*$AY$84,$AY$79)</f>
        <v>0.42485549132947975</v>
      </c>
      <c r="AZ91" s="58">
        <f>IF($AZ$99=$AR$78,$AZ$83+($AR$91-1)*$AZ$84,$AZ$79)</f>
        <v>0.91618497109826591</v>
      </c>
      <c r="BA91" s="58">
        <f>IF($BA$99=$AR$78,$BA$83+($AR$91-1)*$BA$84,$BA$79)</f>
        <v>9.5338732683341174</v>
      </c>
      <c r="BB91" s="58">
        <v>1</v>
      </c>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c r="CD91" s="58"/>
      <c r="CE91" s="58"/>
      <c r="CF91" s="58"/>
      <c r="CG91" s="58"/>
      <c r="CH91" s="58"/>
      <c r="CI91" s="58"/>
      <c r="CJ91" s="58"/>
      <c r="CK91" s="58"/>
      <c r="CL91" s="58"/>
      <c r="CM91" s="58"/>
      <c r="CN91" s="58"/>
      <c r="CO91" s="58"/>
      <c r="CP91" s="58"/>
      <c r="CQ91" s="58"/>
      <c r="CR91" s="58"/>
      <c r="CS91" s="58"/>
      <c r="CT91" s="58"/>
      <c r="CU91" s="58"/>
      <c r="CV91" s="58"/>
      <c r="CW91" s="58"/>
      <c r="CX91" s="58"/>
      <c r="CY91" s="58"/>
      <c r="CZ91" s="58"/>
      <c r="DA91" s="58"/>
      <c r="DB91" s="58"/>
      <c r="DC91" s="58"/>
      <c r="DD91" s="58"/>
      <c r="DE91" s="58"/>
      <c r="DF91" s="58"/>
      <c r="DG91" s="58"/>
      <c r="DH91" s="58"/>
      <c r="DI91" s="58"/>
      <c r="DJ91" s="58"/>
      <c r="DK91" s="58"/>
      <c r="DL91" s="58"/>
      <c r="DM91" s="58"/>
      <c r="DN91" s="58"/>
      <c r="DO91" s="58"/>
      <c r="DP91" s="58"/>
      <c r="DQ91" s="58"/>
      <c r="DR91" s="58"/>
      <c r="DS91" s="58"/>
      <c r="DT91" s="58"/>
      <c r="DU91" s="58"/>
      <c r="DV91" s="58"/>
      <c r="DW91" s="58"/>
      <c r="DX91" s="58"/>
      <c r="DY91" s="58"/>
      <c r="DZ91" s="58"/>
      <c r="EA91" s="58"/>
      <c r="EB91" s="58"/>
      <c r="EC91" s="58"/>
      <c r="ED91" s="58"/>
      <c r="EE91" s="58"/>
      <c r="EF91" s="58"/>
      <c r="EG91" s="58"/>
      <c r="EH91" s="58"/>
      <c r="EI91" s="58"/>
      <c r="EJ91" s="58"/>
      <c r="EK91" s="58"/>
      <c r="EL91" s="58"/>
      <c r="EM91" s="58"/>
      <c r="EN91" s="58"/>
    </row>
    <row r="92" spans="1:144" outlineLevel="1" x14ac:dyDescent="0.2">
      <c r="B92" s="1">
        <f>SUMPRODUCT($AT$92:$BA$92,$AT$98:$BA$98)</f>
        <v>1.875</v>
      </c>
      <c r="C92" s="1">
        <f t="shared" si="6"/>
        <v>0.99919259013452</v>
      </c>
      <c r="D92" s="1">
        <f t="shared" si="7"/>
        <v>0.64588894383351791</v>
      </c>
      <c r="E92" s="1">
        <f t="shared" si="8"/>
        <v>0.9999988090115759</v>
      </c>
      <c r="F92" s="1">
        <f>MMULT($AT$92:$BA$92,$B$16:$B$23) + B15</f>
        <v>7.1208713947978879</v>
      </c>
      <c r="G92" s="1">
        <f t="array" ref="G92">SQRT(MMULT($AT$92:$BB$92,MMULT($AQ$15:$AY$23,TRANSPOSE($AT$92:$BB$92))))</f>
        <v>3.326517452724282</v>
      </c>
      <c r="AQ92" s="58"/>
      <c r="AR92" s="58">
        <v>8</v>
      </c>
      <c r="AS92" s="58"/>
      <c r="AT92" s="58">
        <f>IF($AT$99=$AR$78,$AT$83+($AR$92-1)*$AT$84,$AT$79)</f>
        <v>1.875</v>
      </c>
      <c r="AU92" s="58">
        <f>IF($AU$99=$AR$78,$AU$83+($AR$92-1)*$AU$84,$AU$79)</f>
        <v>0.95375722543352603</v>
      </c>
      <c r="AV92" s="58">
        <f>IF($AV$99=$AR$78,$AV$83+($AR$92-1)*$AV$84,$AV$79)</f>
        <v>0.13583815028901733</v>
      </c>
      <c r="AW92" s="58">
        <f>IF($AW$99=$AR$78,$AW$83+($AR$92-1)*$AW$84,$AW$79)</f>
        <v>0.30057803468208094</v>
      </c>
      <c r="AX92" s="58">
        <f>IF($AX$99=$AR$78,$AX$83+($AR$92-1)*$AX$84,$AX$79)</f>
        <v>0.7947976878612717</v>
      </c>
      <c r="AY92" s="58">
        <f>IF($AY$99=$AR$78,$AY$83+($AR$92-1)*$AY$84,$AY$79)</f>
        <v>0.42485549132947975</v>
      </c>
      <c r="AZ92" s="58">
        <f>IF($AZ$99=$AR$78,$AZ$83+($AR$92-1)*$AZ$84,$AZ$79)</f>
        <v>0.91618497109826591</v>
      </c>
      <c r="BA92" s="58">
        <f>IF($BA$99=$AR$78,$BA$83+($AR$92-1)*$BA$84,$BA$79)</f>
        <v>9.5338732683341174</v>
      </c>
      <c r="BB92" s="58">
        <v>1</v>
      </c>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c r="CB92" s="58"/>
      <c r="CC92" s="58"/>
      <c r="CD92" s="58"/>
      <c r="CE92" s="58"/>
      <c r="CF92" s="58"/>
      <c r="CG92" s="58"/>
      <c r="CH92" s="58"/>
      <c r="CI92" s="58"/>
      <c r="CJ92" s="58"/>
      <c r="CK92" s="58"/>
      <c r="CL92" s="58"/>
      <c r="CM92" s="58"/>
      <c r="CN92" s="58"/>
      <c r="CO92" s="58"/>
      <c r="CP92" s="58"/>
      <c r="CQ92" s="58"/>
      <c r="CR92" s="58"/>
      <c r="CS92" s="58"/>
      <c r="CT92" s="58"/>
      <c r="CU92" s="58"/>
      <c r="CV92" s="58"/>
      <c r="CW92" s="58"/>
      <c r="CX92" s="58"/>
      <c r="CY92" s="58"/>
      <c r="CZ92" s="58"/>
      <c r="DA92" s="58"/>
      <c r="DB92" s="58"/>
      <c r="DC92" s="58"/>
      <c r="DD92" s="58"/>
      <c r="DE92" s="58"/>
      <c r="DF92" s="58"/>
      <c r="DG92" s="58"/>
      <c r="DH92" s="58"/>
      <c r="DI92" s="58"/>
      <c r="DJ92" s="58"/>
      <c r="DK92" s="58"/>
      <c r="DL92" s="58"/>
      <c r="DM92" s="58"/>
      <c r="DN92" s="58"/>
      <c r="DO92" s="58"/>
      <c r="DP92" s="58"/>
      <c r="DQ92" s="58"/>
      <c r="DR92" s="58"/>
      <c r="DS92" s="58"/>
      <c r="DT92" s="58"/>
      <c r="DU92" s="58"/>
      <c r="DV92" s="58"/>
      <c r="DW92" s="58"/>
      <c r="DX92" s="58"/>
      <c r="DY92" s="58"/>
      <c r="DZ92" s="58"/>
      <c r="EA92" s="58"/>
      <c r="EB92" s="58"/>
      <c r="EC92" s="58"/>
      <c r="ED92" s="58"/>
      <c r="EE92" s="58"/>
      <c r="EF92" s="58"/>
      <c r="EG92" s="58"/>
      <c r="EH92" s="58"/>
      <c r="EI92" s="58"/>
      <c r="EJ92" s="58"/>
      <c r="EK92" s="58"/>
      <c r="EL92" s="58"/>
      <c r="EM92" s="58"/>
      <c r="EN92" s="58"/>
    </row>
    <row r="93" spans="1:144" outlineLevel="1" x14ac:dyDescent="0.2">
      <c r="B93" s="1">
        <f>SUMPRODUCT($AT$93:$BA$93,$AT$98:$BA$98)</f>
        <v>2</v>
      </c>
      <c r="C93" s="1">
        <f t="shared" si="6"/>
        <v>0.9999743149584599</v>
      </c>
      <c r="D93" s="1">
        <f t="shared" si="7"/>
        <v>0.89184701232813313</v>
      </c>
      <c r="E93" s="1">
        <f t="shared" si="8"/>
        <v>0.99999999455955169</v>
      </c>
      <c r="F93" s="1">
        <f>MMULT($AT$93:$BA$93,$B$16:$B$23) + B15</f>
        <v>10.569576091388313</v>
      </c>
      <c r="G93" s="1">
        <f t="array" ref="G93">SQRT(MMULT($AT$93:$BB$93,MMULT($AQ$15:$AY$23,TRANSPOSE($AT$93:$BB$93))))</f>
        <v>4.3163182223593886</v>
      </c>
      <c r="AQ93" s="58"/>
      <c r="AR93" s="58">
        <v>9</v>
      </c>
      <c r="AS93" s="58"/>
      <c r="AT93" s="58">
        <f>IF($AT$99=$AR$78,$AT$83+($AR$93-1)*$AT$84,$AT$79)</f>
        <v>2</v>
      </c>
      <c r="AU93" s="58">
        <f>IF($AU$99=$AR$78,$AU$83+($AR$93-1)*$AU$84,$AU$79)</f>
        <v>0.95375722543352603</v>
      </c>
      <c r="AV93" s="58">
        <f>IF($AV$99=$AR$78,$AV$83+($AR$93-1)*$AV$84,$AV$79)</f>
        <v>0.13583815028901733</v>
      </c>
      <c r="AW93" s="58">
        <f>IF($AW$99=$AR$78,$AW$83+($AR$93-1)*$AW$84,$AW$79)</f>
        <v>0.30057803468208094</v>
      </c>
      <c r="AX93" s="58">
        <f>IF($AX$99=$AR$78,$AX$83+($AR$93-1)*$AX$84,$AX$79)</f>
        <v>0.7947976878612717</v>
      </c>
      <c r="AY93" s="58">
        <f>IF($AY$99=$AR$78,$AY$83+($AR$93-1)*$AY$84,$AY$79)</f>
        <v>0.42485549132947975</v>
      </c>
      <c r="AZ93" s="58">
        <f>IF($AZ$99=$AR$78,$AZ$83+($AR$93-1)*$AZ$84,$AZ$79)</f>
        <v>0.91618497109826591</v>
      </c>
      <c r="BA93" s="58">
        <f>IF($BA$99=$AR$78,$BA$83+($AR$93-1)*$BA$84,$BA$79)</f>
        <v>9.5338732683341174</v>
      </c>
      <c r="BB93" s="58">
        <v>1</v>
      </c>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c r="CB93" s="58"/>
      <c r="CC93" s="58"/>
      <c r="CD93" s="58"/>
      <c r="CE93" s="58"/>
      <c r="CF93" s="58"/>
      <c r="CG93" s="58"/>
      <c r="CH93" s="58"/>
      <c r="CI93" s="58"/>
      <c r="CJ93" s="58"/>
      <c r="CK93" s="58"/>
      <c r="CL93" s="58"/>
      <c r="CM93" s="58"/>
      <c r="CN93" s="58"/>
      <c r="CO93" s="58"/>
      <c r="CP93" s="58"/>
      <c r="CQ93" s="58"/>
      <c r="CR93" s="58"/>
      <c r="CS93" s="58"/>
      <c r="CT93" s="58"/>
      <c r="CU93" s="58"/>
      <c r="CV93" s="58"/>
      <c r="CW93" s="58"/>
      <c r="CX93" s="58"/>
      <c r="CY93" s="58"/>
      <c r="CZ93" s="58"/>
      <c r="DA93" s="58"/>
      <c r="DB93" s="58"/>
      <c r="DC93" s="58"/>
      <c r="DD93" s="58"/>
      <c r="DE93" s="58"/>
      <c r="DF93" s="58"/>
      <c r="DG93" s="58"/>
      <c r="DH93" s="58"/>
      <c r="DI93" s="58"/>
      <c r="DJ93" s="58"/>
      <c r="DK93" s="58"/>
      <c r="DL93" s="58"/>
      <c r="DM93" s="58"/>
      <c r="DN93" s="58"/>
      <c r="DO93" s="58"/>
      <c r="DP93" s="58"/>
      <c r="DQ93" s="58"/>
      <c r="DR93" s="58"/>
      <c r="DS93" s="58"/>
      <c r="DT93" s="58"/>
      <c r="DU93" s="58"/>
      <c r="DV93" s="58"/>
      <c r="DW93" s="58"/>
      <c r="DX93" s="58"/>
      <c r="DY93" s="58"/>
      <c r="DZ93" s="58"/>
      <c r="EA93" s="58"/>
      <c r="EB93" s="58"/>
      <c r="EC93" s="58"/>
      <c r="ED93" s="58"/>
      <c r="EE93" s="58"/>
      <c r="EF93" s="58"/>
      <c r="EG93" s="58"/>
      <c r="EH93" s="58"/>
      <c r="EI93" s="58"/>
      <c r="EJ93" s="58"/>
      <c r="EK93" s="58"/>
      <c r="EL93" s="58"/>
      <c r="EM93" s="58"/>
      <c r="EN93" s="58"/>
    </row>
    <row r="94" spans="1:144" outlineLevel="1" x14ac:dyDescent="0.2">
      <c r="B94" s="1">
        <f>SUMPRODUCT($AT$94:$BA$94,$AT$98:$BA$98)</f>
        <v>2.125</v>
      </c>
      <c r="C94" s="1">
        <f t="shared" si="6"/>
        <v>0.9999991835348474</v>
      </c>
      <c r="D94" s="1">
        <f t="shared" si="7"/>
        <v>0.97320107684634838</v>
      </c>
      <c r="E94" s="1">
        <f t="shared" si="8"/>
        <v>0.99999999997579181</v>
      </c>
      <c r="F94" s="1">
        <f>MMULT($AT$94:$BA$94,$B$16:$B$23) + B15</f>
        <v>14.018280787978739</v>
      </c>
      <c r="G94" s="1">
        <f t="array" ref="G94">SQRT(MMULT($AT$94:$BB$94,MMULT($AQ$15:$AY$23,TRANSPOSE($AT$94:$BB$94))))</f>
        <v>5.3195119189354676</v>
      </c>
      <c r="AQ94" s="58"/>
      <c r="AR94" s="58">
        <v>10</v>
      </c>
      <c r="AS94" s="58"/>
      <c r="AT94" s="58">
        <f>IF($AT$99=$AR$78,$AT$83+($AR$94-1)*$AT$84,$AT$79)</f>
        <v>2.125</v>
      </c>
      <c r="AU94" s="58">
        <f>IF($AU$99=$AR$78,$AU$83+($AR$94-1)*$AU$84,$AU$79)</f>
        <v>0.95375722543352603</v>
      </c>
      <c r="AV94" s="58">
        <f>IF($AV$99=$AR$78,$AV$83+($AR$94-1)*$AV$84,$AV$79)</f>
        <v>0.13583815028901733</v>
      </c>
      <c r="AW94" s="58">
        <f>IF($AW$99=$AR$78,$AW$83+($AR$94-1)*$AW$84,$AW$79)</f>
        <v>0.30057803468208094</v>
      </c>
      <c r="AX94" s="58">
        <f>IF($AX$99=$AR$78,$AX$83+($AR$94-1)*$AX$84,$AX$79)</f>
        <v>0.7947976878612717</v>
      </c>
      <c r="AY94" s="58">
        <f>IF($AY$99=$AR$78,$AY$83+($AR$94-1)*$AY$84,$AY$79)</f>
        <v>0.42485549132947975</v>
      </c>
      <c r="AZ94" s="58">
        <f>IF($AZ$99=$AR$78,$AZ$83+($AR$94-1)*$AZ$84,$AZ$79)</f>
        <v>0.91618497109826591</v>
      </c>
      <c r="BA94" s="58">
        <f>IF($BA$99=$AR$78,$BA$83+($AR$94-1)*$BA$84,$BA$79)</f>
        <v>9.5338732683341174</v>
      </c>
      <c r="BB94" s="58">
        <v>1</v>
      </c>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c r="CL94" s="58"/>
      <c r="CM94" s="58"/>
      <c r="CN94" s="58"/>
      <c r="CO94" s="58"/>
      <c r="CP94" s="58"/>
      <c r="CQ94" s="58"/>
      <c r="CR94" s="58"/>
      <c r="CS94" s="58"/>
      <c r="CT94" s="58"/>
      <c r="CU94" s="58"/>
      <c r="CV94" s="58"/>
      <c r="CW94" s="58"/>
      <c r="CX94" s="58"/>
      <c r="CY94" s="58"/>
      <c r="CZ94" s="58"/>
      <c r="DA94" s="58"/>
      <c r="DB94" s="58"/>
      <c r="DC94" s="58"/>
      <c r="DD94" s="58"/>
      <c r="DE94" s="58"/>
      <c r="DF94" s="58"/>
      <c r="DG94" s="58"/>
      <c r="DH94" s="58"/>
      <c r="DI94" s="58"/>
      <c r="DJ94" s="58"/>
      <c r="DK94" s="58"/>
      <c r="DL94" s="58"/>
      <c r="DM94" s="58"/>
      <c r="DN94" s="58"/>
      <c r="DO94" s="58"/>
      <c r="DP94" s="58"/>
      <c r="DQ94" s="58"/>
      <c r="DR94" s="58"/>
      <c r="DS94" s="58"/>
      <c r="DT94" s="58"/>
      <c r="DU94" s="58"/>
      <c r="DV94" s="58"/>
      <c r="DW94" s="58"/>
      <c r="DX94" s="58"/>
      <c r="DY94" s="58"/>
      <c r="DZ94" s="58"/>
      <c r="EA94" s="58"/>
      <c r="EB94" s="58"/>
      <c r="EC94" s="58"/>
      <c r="ED94" s="58"/>
      <c r="EE94" s="58"/>
      <c r="EF94" s="58"/>
      <c r="EG94" s="58"/>
      <c r="EH94" s="58"/>
      <c r="EI94" s="58"/>
      <c r="EJ94" s="58"/>
      <c r="EK94" s="58"/>
      <c r="EL94" s="58"/>
      <c r="EM94" s="58"/>
      <c r="EN94" s="58"/>
    </row>
    <row r="95" spans="1:144" outlineLevel="1" x14ac:dyDescent="0.2">
      <c r="B95" s="1">
        <f>SUMPRODUCT($AT$95:$BA$95,$AT$98:$BA$98)</f>
        <v>2.25</v>
      </c>
      <c r="C95" s="1">
        <f t="shared" si="6"/>
        <v>0.99999997404717855</v>
      </c>
      <c r="D95" s="1">
        <f t="shared" si="7"/>
        <v>0.99370030925848474</v>
      </c>
      <c r="E95" s="1">
        <f t="shared" si="8"/>
        <v>0.99999999999989386</v>
      </c>
      <c r="F95" s="1">
        <f>MMULT($AT$95:$BA$95,$B$16:$B$23) + B15</f>
        <v>17.466985484569165</v>
      </c>
      <c r="G95" s="1">
        <f t="array" ref="G95">SQRT(MMULT($AT$95:$BB$95,MMULT($AQ$15:$AY$23,TRANSPOSE($AT$95:$BB$95))))</f>
        <v>6.3297338443534228</v>
      </c>
      <c r="AQ95" s="58"/>
      <c r="AR95" s="58">
        <v>11</v>
      </c>
      <c r="AS95" s="58"/>
      <c r="AT95" s="58">
        <f>IF($AT$99=$AR$78,$AT$83+($AR$95-1)*$AT$84,$AT$79)</f>
        <v>2.25</v>
      </c>
      <c r="AU95" s="58">
        <f>IF($AU$99=$AR$78,$AU$83+($AR$95-1)*$AU$84,$AU$79)</f>
        <v>0.95375722543352603</v>
      </c>
      <c r="AV95" s="58">
        <f>IF($AV$99=$AR$78,$AV$83+($AR$95-1)*$AV$84,$AV$79)</f>
        <v>0.13583815028901733</v>
      </c>
      <c r="AW95" s="58">
        <f>IF($AW$99=$AR$78,$AW$83+($AR$95-1)*$AW$84,$AW$79)</f>
        <v>0.30057803468208094</v>
      </c>
      <c r="AX95" s="58">
        <f>IF($AX$99=$AR$78,$AX$83+($AR$95-1)*$AX$84,$AX$79)</f>
        <v>0.7947976878612717</v>
      </c>
      <c r="AY95" s="58">
        <f>IF($AY$99=$AR$78,$AY$83+($AR$95-1)*$AY$84,$AY$79)</f>
        <v>0.42485549132947975</v>
      </c>
      <c r="AZ95" s="58">
        <f>IF($AZ$99=$AR$78,$AZ$83+($AR$95-1)*$AZ$84,$AZ$79)</f>
        <v>0.91618497109826591</v>
      </c>
      <c r="BA95" s="58">
        <f>IF($BA$99=$AR$78,$BA$83+($AR$95-1)*$BA$84,$BA$79)</f>
        <v>9.5338732683341174</v>
      </c>
      <c r="BB95" s="58">
        <v>1</v>
      </c>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c r="CY95" s="58"/>
      <c r="CZ95" s="58"/>
      <c r="DA95" s="58"/>
      <c r="DB95" s="58"/>
      <c r="DC95" s="58"/>
      <c r="DD95" s="58"/>
      <c r="DE95" s="58"/>
      <c r="DF95" s="58"/>
      <c r="DG95" s="58"/>
      <c r="DH95" s="58"/>
      <c r="DI95" s="58"/>
      <c r="DJ95" s="58"/>
      <c r="DK95" s="58"/>
      <c r="DL95" s="58"/>
      <c r="DM95" s="58"/>
      <c r="DN95" s="58"/>
      <c r="DO95" s="58"/>
      <c r="DP95" s="58"/>
      <c r="DQ95" s="58"/>
      <c r="DR95" s="58"/>
      <c r="DS95" s="58"/>
      <c r="DT95" s="58"/>
      <c r="DU95" s="58"/>
      <c r="DV95" s="58"/>
      <c r="DW95" s="58"/>
      <c r="DX95" s="58"/>
      <c r="DY95" s="58"/>
      <c r="DZ95" s="58"/>
      <c r="EA95" s="58"/>
      <c r="EB95" s="58"/>
      <c r="EC95" s="58"/>
      <c r="ED95" s="58"/>
      <c r="EE95" s="58"/>
      <c r="EF95" s="58"/>
      <c r="EG95" s="58"/>
      <c r="EH95" s="58"/>
      <c r="EI95" s="58"/>
      <c r="EJ95" s="58"/>
      <c r="EK95" s="58"/>
      <c r="EL95" s="58"/>
      <c r="EM95" s="58"/>
      <c r="EN95" s="58"/>
    </row>
    <row r="96" spans="1:144" outlineLevel="1" x14ac:dyDescent="0.2">
      <c r="B96" s="1">
        <f>SUMPRODUCT($AT$96:$BA$96,$AT$98:$BA$98)</f>
        <v>2.375</v>
      </c>
      <c r="C96" s="1">
        <f t="shared" si="6"/>
        <v>0.99999999917504323</v>
      </c>
      <c r="D96" s="1">
        <f t="shared" si="7"/>
        <v>0.99853077445972382</v>
      </c>
      <c r="E96" s="1">
        <f t="shared" si="8"/>
        <v>0.99999999999999956</v>
      </c>
      <c r="F96" s="1">
        <f>MMULT($AT$96:$BA$96,$B$16:$B$23) + B15</f>
        <v>20.915690181159562</v>
      </c>
      <c r="G96" s="1">
        <f t="array" ref="G96">SQRT(MMULT($AT$96:$BB$96,MMULT($AQ$15:$AY$23,TRANSPOSE($AT$96:$BB$96))))</f>
        <v>7.3440842486073512</v>
      </c>
      <c r="AQ96" s="58"/>
      <c r="AR96" s="58">
        <v>12</v>
      </c>
      <c r="AS96" s="58"/>
      <c r="AT96" s="58">
        <f>IF($AT$99=$AR$78,$AT$83+($AR$96-1)*$AT$84,$AT$79)</f>
        <v>2.375</v>
      </c>
      <c r="AU96" s="58">
        <f>IF($AU$99=$AR$78,$AU$83+($AR$96-1)*$AU$84,$AU$79)</f>
        <v>0.95375722543352603</v>
      </c>
      <c r="AV96" s="58">
        <f>IF($AV$99=$AR$78,$AV$83+($AR$96-1)*$AV$84,$AV$79)</f>
        <v>0.13583815028901733</v>
      </c>
      <c r="AW96" s="58">
        <f>IF($AW$99=$AR$78,$AW$83+($AR$96-1)*$AW$84,$AW$79)</f>
        <v>0.30057803468208094</v>
      </c>
      <c r="AX96" s="58">
        <f>IF($AX$99=$AR$78,$AX$83+($AR$96-1)*$AX$84,$AX$79)</f>
        <v>0.7947976878612717</v>
      </c>
      <c r="AY96" s="58">
        <f>IF($AY$99=$AR$78,$AY$83+($AR$96-1)*$AY$84,$AY$79)</f>
        <v>0.42485549132947975</v>
      </c>
      <c r="AZ96" s="58">
        <f>IF($AZ$99=$AR$78,$AZ$83+($AR$96-1)*$AZ$84,$AZ$79)</f>
        <v>0.91618497109826591</v>
      </c>
      <c r="BA96" s="58">
        <f>IF($BA$99=$AR$78,$BA$83+($AR$96-1)*$BA$84,$BA$79)</f>
        <v>9.5338732683341174</v>
      </c>
      <c r="BB96" s="58">
        <v>1</v>
      </c>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c r="CB96" s="58"/>
      <c r="CC96" s="58"/>
      <c r="CD96" s="58"/>
      <c r="CE96" s="58"/>
      <c r="CF96" s="58"/>
      <c r="CG96" s="58"/>
      <c r="CH96" s="58"/>
      <c r="CI96" s="58"/>
      <c r="CJ96" s="58"/>
      <c r="CK96" s="58"/>
      <c r="CL96" s="58"/>
      <c r="CM96" s="58"/>
      <c r="CN96" s="58"/>
      <c r="CO96" s="58"/>
      <c r="CP96" s="58"/>
      <c r="CQ96" s="58"/>
      <c r="CR96" s="58"/>
      <c r="CS96" s="58"/>
      <c r="CT96" s="58"/>
      <c r="CU96" s="58"/>
      <c r="CV96" s="58"/>
      <c r="CW96" s="58"/>
      <c r="CX96" s="58"/>
      <c r="CY96" s="58"/>
      <c r="CZ96" s="58"/>
      <c r="DA96" s="58"/>
      <c r="DB96" s="58"/>
      <c r="DC96" s="58"/>
      <c r="DD96" s="58"/>
      <c r="DE96" s="58"/>
      <c r="DF96" s="58"/>
      <c r="DG96" s="58"/>
      <c r="DH96" s="58"/>
      <c r="DI96" s="58"/>
      <c r="DJ96" s="58"/>
      <c r="DK96" s="58"/>
      <c r="DL96" s="58"/>
      <c r="DM96" s="58"/>
      <c r="DN96" s="58"/>
      <c r="DO96" s="58"/>
      <c r="DP96" s="58"/>
      <c r="DQ96" s="58"/>
      <c r="DR96" s="58"/>
      <c r="DS96" s="58"/>
      <c r="DT96" s="58"/>
      <c r="DU96" s="58"/>
      <c r="DV96" s="58"/>
      <c r="DW96" s="58"/>
      <c r="DX96" s="58"/>
      <c r="DY96" s="58"/>
      <c r="DZ96" s="58"/>
      <c r="EA96" s="58"/>
      <c r="EB96" s="58"/>
      <c r="EC96" s="58"/>
      <c r="ED96" s="58"/>
      <c r="EE96" s="58"/>
      <c r="EF96" s="58"/>
      <c r="EG96" s="58"/>
      <c r="EH96" s="58"/>
      <c r="EI96" s="58"/>
      <c r="EJ96" s="58"/>
      <c r="EK96" s="58"/>
      <c r="EL96" s="58"/>
      <c r="EM96" s="58"/>
      <c r="EN96" s="58"/>
    </row>
    <row r="97" spans="1:144" outlineLevel="1" x14ac:dyDescent="0.2">
      <c r="B97" s="1">
        <f>SUMPRODUCT($AT$97:$BA$97,$AT$98:$BA$98)</f>
        <v>2.5</v>
      </c>
      <c r="C97" s="1">
        <f t="shared" si="6"/>
        <v>0.9999999999737772</v>
      </c>
      <c r="D97" s="1">
        <f t="shared" si="7"/>
        <v>0.99965685596250109</v>
      </c>
      <c r="E97" s="1">
        <f t="shared" si="8"/>
        <v>1</v>
      </c>
      <c r="F97" s="1">
        <f>MMULT($AT$97:$BA$97,$B$16:$B$23) + B15</f>
        <v>24.364394877749987</v>
      </c>
      <c r="G97" s="1">
        <f t="array" ref="G97">SQRT(MMULT($AT$97:$BB$97,MMULT($AQ$15:$AY$23,TRANSPOSE($AT$97:$BB$97))))</f>
        <v>8.3610606854970655</v>
      </c>
      <c r="AQ97" s="58"/>
      <c r="AR97" s="58">
        <v>13</v>
      </c>
      <c r="AS97" s="58"/>
      <c r="AT97" s="58">
        <f>IF($AT$99=$AR$78,$AT$83+($AR$97-1)*$AT$84,$AT$79)</f>
        <v>2.5</v>
      </c>
      <c r="AU97" s="58">
        <f>IF($AU$99=$AR$78,$AU$83+($AR$97-1)*$AU$84,$AU$79)</f>
        <v>0.95375722543352603</v>
      </c>
      <c r="AV97" s="58">
        <f>IF($AV$99=$AR$78,$AV$83+($AR$97-1)*$AV$84,$AV$79)</f>
        <v>0.13583815028901733</v>
      </c>
      <c r="AW97" s="58">
        <f>IF($AW$99=$AR$78,$AW$83+($AR$97-1)*$AW$84,$AW$79)</f>
        <v>0.30057803468208094</v>
      </c>
      <c r="AX97" s="58">
        <f>IF($AX$99=$AR$78,$AX$83+($AR$97-1)*$AX$84,$AX$79)</f>
        <v>0.7947976878612717</v>
      </c>
      <c r="AY97" s="58">
        <f>IF($AY$99=$AR$78,$AY$83+($AR$97-1)*$AY$84,$AY$79)</f>
        <v>0.42485549132947975</v>
      </c>
      <c r="AZ97" s="58">
        <f>IF($AZ$99=$AR$78,$AZ$83+($AR$97-1)*$AZ$84,$AZ$79)</f>
        <v>0.91618497109826591</v>
      </c>
      <c r="BA97" s="58">
        <f>IF($BA$99=$AR$78,$BA$83+($AR$97-1)*$BA$84,$BA$79)</f>
        <v>9.5338732683341174</v>
      </c>
      <c r="BB97" s="58">
        <v>1</v>
      </c>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c r="CL97" s="58"/>
      <c r="CM97" s="58"/>
      <c r="CN97" s="58"/>
      <c r="CO97" s="58"/>
      <c r="CP97" s="58"/>
      <c r="CQ97" s="58"/>
      <c r="CR97" s="58"/>
      <c r="CS97" s="58"/>
      <c r="CT97" s="58"/>
      <c r="CU97" s="58"/>
      <c r="CV97" s="58"/>
      <c r="CW97" s="58"/>
      <c r="CX97" s="58"/>
      <c r="CY97" s="58"/>
      <c r="CZ97" s="58"/>
      <c r="DA97" s="58"/>
      <c r="DB97" s="58"/>
      <c r="DC97" s="58"/>
      <c r="DD97" s="58"/>
      <c r="DE97" s="58"/>
      <c r="DF97" s="58"/>
      <c r="DG97" s="58"/>
      <c r="DH97" s="58"/>
      <c r="DI97" s="58"/>
      <c r="DJ97" s="58"/>
      <c r="DK97" s="58"/>
      <c r="DL97" s="58"/>
      <c r="DM97" s="58"/>
      <c r="DN97" s="58"/>
      <c r="DO97" s="58"/>
      <c r="DP97" s="58"/>
      <c r="DQ97" s="58"/>
      <c r="DR97" s="58"/>
      <c r="DS97" s="58"/>
      <c r="DT97" s="58"/>
      <c r="DU97" s="58"/>
      <c r="DV97" s="58"/>
      <c r="DW97" s="58"/>
      <c r="DX97" s="58"/>
      <c r="DY97" s="58"/>
      <c r="DZ97" s="58"/>
      <c r="EA97" s="58"/>
      <c r="EB97" s="58"/>
      <c r="EC97" s="58"/>
      <c r="ED97" s="58"/>
      <c r="EE97" s="58"/>
      <c r="EF97" s="58"/>
      <c r="EG97" s="58"/>
      <c r="EH97" s="58"/>
      <c r="EI97" s="58"/>
      <c r="EJ97" s="58"/>
      <c r="EK97" s="58"/>
      <c r="EL97" s="58"/>
      <c r="EM97" s="58"/>
      <c r="EN97" s="58"/>
    </row>
    <row r="98" spans="1:144" outlineLevel="1" x14ac:dyDescent="0.2">
      <c r="AQ98" s="58"/>
      <c r="AR98" s="58"/>
      <c r="AS98" s="58"/>
      <c r="AT98" s="58">
        <f>IF($AR$78 = $AT$99,1,0)</f>
        <v>1</v>
      </c>
      <c r="AU98" s="58">
        <f>IF($AR$78 = $AU$99,1,0)</f>
        <v>0</v>
      </c>
      <c r="AV98" s="58">
        <f>IF($AR$78 = $AV$99,1,0)</f>
        <v>0</v>
      </c>
      <c r="AW98" s="58">
        <f>IF($AR$78 = $AW$99,1,0)</f>
        <v>0</v>
      </c>
      <c r="AX98" s="58">
        <f>IF($AR$78 = $AX$99,1,0)</f>
        <v>0</v>
      </c>
      <c r="AY98" s="58">
        <f>IF($AR$78 = $AY$99,1,0)</f>
        <v>0</v>
      </c>
      <c r="AZ98" s="58">
        <f>IF($AR$78 = $AZ$99,1,0)</f>
        <v>0</v>
      </c>
      <c r="BA98" s="58">
        <f>IF($AR$78 = $BA$99,1,0)</f>
        <v>0</v>
      </c>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c r="CB98" s="58"/>
      <c r="CC98" s="58"/>
      <c r="CD98" s="58"/>
      <c r="CE98" s="58"/>
      <c r="CF98" s="58"/>
      <c r="CG98" s="58"/>
      <c r="CH98" s="58"/>
      <c r="CI98" s="58"/>
      <c r="CJ98" s="58"/>
      <c r="CK98" s="58"/>
      <c r="CL98" s="58"/>
      <c r="CM98" s="58"/>
      <c r="CN98" s="58"/>
      <c r="CO98" s="58"/>
      <c r="CP98" s="58"/>
      <c r="CQ98" s="58"/>
      <c r="CR98" s="58"/>
      <c r="CS98" s="58"/>
      <c r="CT98" s="58"/>
      <c r="CU98" s="58"/>
      <c r="CV98" s="58"/>
      <c r="CW98" s="58"/>
      <c r="CX98" s="58"/>
      <c r="CY98" s="58"/>
      <c r="CZ98" s="58"/>
      <c r="DA98" s="58"/>
      <c r="DB98" s="58"/>
      <c r="DC98" s="58"/>
      <c r="DD98" s="58"/>
      <c r="DE98" s="58"/>
      <c r="DF98" s="58"/>
      <c r="DG98" s="58"/>
      <c r="DH98" s="58"/>
      <c r="DI98" s="58"/>
      <c r="DJ98" s="58"/>
      <c r="DK98" s="58"/>
      <c r="DL98" s="58"/>
      <c r="DM98" s="58"/>
      <c r="DN98" s="58"/>
      <c r="DO98" s="58"/>
      <c r="DP98" s="58"/>
      <c r="DQ98" s="58"/>
      <c r="DR98" s="58"/>
      <c r="DS98" s="58"/>
      <c r="DT98" s="58"/>
      <c r="DU98" s="58"/>
      <c r="DV98" s="58"/>
      <c r="DW98" s="58"/>
      <c r="DX98" s="58"/>
      <c r="DY98" s="58"/>
      <c r="DZ98" s="58"/>
      <c r="EA98" s="58"/>
      <c r="EB98" s="58"/>
      <c r="EC98" s="58"/>
      <c r="ED98" s="58"/>
      <c r="EE98" s="58"/>
      <c r="EF98" s="58"/>
      <c r="EG98" s="58"/>
      <c r="EH98" s="58"/>
      <c r="EI98" s="58"/>
      <c r="EJ98" s="58"/>
      <c r="EK98" s="58"/>
      <c r="EL98" s="58"/>
      <c r="EM98" s="58"/>
      <c r="EN98" s="58"/>
    </row>
    <row r="99" spans="1:144" x14ac:dyDescent="0.2">
      <c r="A99" s="74"/>
      <c r="AQ99" s="58"/>
      <c r="AR99" s="58"/>
      <c r="AS99" s="58"/>
      <c r="AT99" s="58">
        <v>1</v>
      </c>
      <c r="AU99" s="58">
        <v>2</v>
      </c>
      <c r="AV99" s="58">
        <v>3</v>
      </c>
      <c r="AW99" s="58">
        <v>4</v>
      </c>
      <c r="AX99" s="58">
        <v>5</v>
      </c>
      <c r="AY99" s="58">
        <v>6</v>
      </c>
      <c r="AZ99" s="58">
        <v>7</v>
      </c>
      <c r="BA99" s="58">
        <v>8</v>
      </c>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c r="CB99" s="58"/>
      <c r="CC99" s="58"/>
      <c r="CD99" s="58"/>
      <c r="CE99" s="58"/>
      <c r="CF99" s="58"/>
      <c r="CG99" s="58"/>
      <c r="CH99" s="58"/>
      <c r="CI99" s="58"/>
      <c r="CJ99" s="58"/>
      <c r="CK99" s="58"/>
      <c r="CL99" s="58"/>
      <c r="CM99" s="58"/>
      <c r="CN99" s="58"/>
      <c r="CO99" s="58"/>
      <c r="CP99" s="58"/>
      <c r="CQ99" s="58"/>
      <c r="CR99" s="58"/>
      <c r="CS99" s="58"/>
      <c r="CT99" s="58"/>
      <c r="CU99" s="58"/>
      <c r="CV99" s="58"/>
      <c r="CW99" s="58"/>
      <c r="CX99" s="58"/>
      <c r="CY99" s="58"/>
      <c r="CZ99" s="58"/>
      <c r="DA99" s="58"/>
      <c r="DB99" s="58"/>
      <c r="DC99" s="58"/>
      <c r="DD99" s="58"/>
      <c r="DE99" s="58"/>
      <c r="DF99" s="58"/>
      <c r="DG99" s="58"/>
      <c r="DH99" s="58"/>
      <c r="DI99" s="58"/>
      <c r="DJ99" s="58"/>
      <c r="DK99" s="58"/>
      <c r="DL99" s="58"/>
      <c r="DM99" s="58"/>
      <c r="DN99" s="58"/>
      <c r="DO99" s="58"/>
      <c r="DP99" s="58"/>
      <c r="DQ99" s="58"/>
      <c r="DR99" s="58"/>
      <c r="DS99" s="58"/>
      <c r="DT99" s="58"/>
      <c r="DU99" s="58"/>
      <c r="DV99" s="58"/>
      <c r="DW99" s="58"/>
      <c r="DX99" s="58"/>
      <c r="DY99" s="58"/>
      <c r="DZ99" s="58"/>
      <c r="EA99" s="58"/>
      <c r="EB99" s="58"/>
      <c r="EC99" s="58"/>
      <c r="ED99" s="58"/>
      <c r="EE99" s="58"/>
      <c r="EF99" s="58"/>
      <c r="EG99" s="58"/>
      <c r="EH99" s="58"/>
      <c r="EI99" s="58"/>
      <c r="EJ99" s="58"/>
      <c r="EK99" s="58"/>
      <c r="EL99" s="58"/>
      <c r="EM99" s="58"/>
      <c r="EN99" s="58"/>
    </row>
    <row r="100" spans="1:144" x14ac:dyDescent="0.2">
      <c r="A100" s="11" t="s">
        <v>171</v>
      </c>
      <c r="AQ100" s="70" t="s">
        <v>202</v>
      </c>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c r="CB100" s="58"/>
      <c r="CC100" s="58"/>
      <c r="CD100" s="58"/>
      <c r="CE100" s="58"/>
      <c r="CF100" s="58"/>
      <c r="CG100" s="58"/>
      <c r="CH100" s="58"/>
      <c r="CI100" s="58"/>
      <c r="CJ100" s="58"/>
      <c r="CK100" s="58"/>
      <c r="CL100" s="58"/>
      <c r="CM100" s="58"/>
      <c r="CN100" s="58"/>
      <c r="CO100" s="58"/>
      <c r="CP100" s="58"/>
      <c r="CQ100" s="58"/>
      <c r="CR100" s="58"/>
      <c r="CS100" s="58"/>
      <c r="CT100" s="58"/>
      <c r="CU100" s="58"/>
      <c r="CV100" s="58"/>
      <c r="CW100" s="58"/>
      <c r="CX100" s="58"/>
      <c r="CY100" s="58"/>
      <c r="CZ100" s="58"/>
      <c r="DA100" s="58"/>
      <c r="DB100" s="58"/>
      <c r="DC100" s="58"/>
      <c r="DD100" s="58"/>
      <c r="DE100" s="58"/>
      <c r="DF100" s="58"/>
      <c r="DG100" s="58"/>
      <c r="DH100" s="58"/>
      <c r="DI100" s="58"/>
      <c r="DJ100" s="58"/>
      <c r="DK100" s="58"/>
      <c r="DL100" s="58"/>
      <c r="DM100" s="58"/>
      <c r="DN100" s="58"/>
      <c r="DO100" s="58"/>
      <c r="DP100" s="58"/>
      <c r="DQ100" s="58"/>
      <c r="DR100" s="58"/>
      <c r="DS100" s="58"/>
      <c r="DT100" s="58"/>
      <c r="DU100" s="58"/>
      <c r="DV100" s="58"/>
      <c r="DW100" s="58"/>
      <c r="DX100" s="58"/>
      <c r="DY100" s="58"/>
      <c r="DZ100" s="58"/>
      <c r="EA100" s="58"/>
      <c r="EB100" s="58"/>
      <c r="EC100" s="58"/>
      <c r="ED100" s="58"/>
      <c r="EE100" s="58"/>
      <c r="EF100" s="58"/>
      <c r="EG100" s="58"/>
      <c r="EH100" s="58"/>
      <c r="EI100" s="58"/>
      <c r="EJ100" s="58"/>
      <c r="EK100" s="58"/>
      <c r="EL100" s="58"/>
      <c r="EM100" s="58"/>
      <c r="EN100" s="58"/>
    </row>
    <row r="101" spans="1:144" outlineLevel="1" x14ac:dyDescent="0.2">
      <c r="AQ101" s="70" t="s">
        <v>203</v>
      </c>
      <c r="AR101" s="58">
        <v>0</v>
      </c>
      <c r="AS101" s="58">
        <v>0.05</v>
      </c>
      <c r="AT101" s="58">
        <v>0.1</v>
      </c>
      <c r="AU101" s="58">
        <v>0.15000000000000002</v>
      </c>
      <c r="AV101" s="58">
        <v>0.2</v>
      </c>
      <c r="AW101" s="58">
        <v>0.25</v>
      </c>
      <c r="AX101" s="58">
        <v>0.3</v>
      </c>
      <c r="AY101" s="58">
        <v>0.35</v>
      </c>
      <c r="AZ101" s="58">
        <v>0.39999999999999997</v>
      </c>
      <c r="BA101" s="58">
        <v>0.44999999999999996</v>
      </c>
      <c r="BB101" s="58">
        <v>0.49999999999999994</v>
      </c>
      <c r="BC101" s="58">
        <v>0.54999999999999993</v>
      </c>
      <c r="BD101" s="58">
        <v>0.6</v>
      </c>
      <c r="BE101" s="58">
        <v>0.65</v>
      </c>
      <c r="BF101" s="58">
        <v>0.70000000000000007</v>
      </c>
      <c r="BG101" s="58">
        <v>0.75000000000000011</v>
      </c>
      <c r="BH101" s="58">
        <v>0.80000000000000016</v>
      </c>
      <c r="BI101" s="58">
        <v>0.8500000000000002</v>
      </c>
      <c r="BJ101" s="58">
        <v>0.90000000000000024</v>
      </c>
      <c r="BK101" s="58">
        <v>0.95000000000000029</v>
      </c>
      <c r="BL101" s="58">
        <v>1.0000000000000002</v>
      </c>
      <c r="BM101" s="58"/>
      <c r="BN101" s="58"/>
      <c r="BO101" s="58"/>
      <c r="BP101" s="58"/>
      <c r="BQ101" s="58"/>
      <c r="BR101" s="58"/>
      <c r="BS101" s="58"/>
      <c r="BT101" s="58"/>
      <c r="BU101" s="58"/>
      <c r="BV101" s="58"/>
      <c r="BW101" s="58"/>
      <c r="BX101" s="58"/>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58"/>
      <c r="DA101" s="58"/>
      <c r="DB101" s="58"/>
      <c r="DC101" s="58"/>
      <c r="DD101" s="58"/>
      <c r="DE101" s="58"/>
      <c r="DF101" s="58"/>
      <c r="DG101" s="58"/>
      <c r="DH101" s="58"/>
      <c r="DI101" s="58"/>
      <c r="DJ101" s="58"/>
      <c r="DK101" s="58"/>
      <c r="DL101" s="58"/>
      <c r="DM101" s="58"/>
      <c r="DN101" s="58"/>
      <c r="DO101" s="58"/>
      <c r="DP101" s="58"/>
      <c r="DQ101" s="58"/>
      <c r="DR101" s="58"/>
      <c r="DS101" s="58"/>
      <c r="DT101" s="58"/>
      <c r="DU101" s="58"/>
      <c r="DV101" s="58"/>
      <c r="DW101" s="58"/>
      <c r="DX101" s="58"/>
      <c r="DY101" s="58"/>
      <c r="DZ101" s="58"/>
      <c r="EA101" s="58"/>
      <c r="EB101" s="58"/>
      <c r="EC101" s="58"/>
      <c r="ED101" s="58"/>
      <c r="EE101" s="58"/>
      <c r="EF101" s="58"/>
      <c r="EG101" s="58"/>
      <c r="EH101" s="58"/>
      <c r="EI101" s="58"/>
      <c r="EJ101" s="58"/>
      <c r="EK101" s="58"/>
      <c r="EL101" s="58"/>
      <c r="EM101" s="58"/>
      <c r="EN101" s="58"/>
    </row>
    <row r="102" spans="1:144" outlineLevel="1" x14ac:dyDescent="0.2">
      <c r="AQ102" s="70" t="s">
        <v>204</v>
      </c>
      <c r="AR102" s="58">
        <v>0</v>
      </c>
      <c r="AS102" s="58">
        <v>2</v>
      </c>
      <c r="AT102" s="58">
        <v>2</v>
      </c>
      <c r="AU102" s="58">
        <v>3</v>
      </c>
      <c r="AV102" s="58">
        <v>3</v>
      </c>
      <c r="AW102" s="58">
        <v>3</v>
      </c>
      <c r="AX102" s="58">
        <v>3</v>
      </c>
      <c r="AY102" s="58">
        <v>4</v>
      </c>
      <c r="AZ102" s="58">
        <v>4</v>
      </c>
      <c r="BA102" s="58">
        <v>4</v>
      </c>
      <c r="BB102" s="58">
        <v>4</v>
      </c>
      <c r="BC102" s="58">
        <v>5</v>
      </c>
      <c r="BD102" s="58">
        <v>6</v>
      </c>
      <c r="BE102" s="58">
        <v>6</v>
      </c>
      <c r="BF102" s="58">
        <v>7</v>
      </c>
      <c r="BG102" s="58">
        <v>9</v>
      </c>
      <c r="BH102" s="58">
        <v>9</v>
      </c>
      <c r="BI102" s="58">
        <v>9</v>
      </c>
      <c r="BJ102" s="58">
        <v>9</v>
      </c>
      <c r="BK102" s="58">
        <v>11</v>
      </c>
      <c r="BL102" s="58">
        <v>25</v>
      </c>
      <c r="BM102" s="58"/>
      <c r="BN102" s="58"/>
      <c r="BO102" s="58"/>
      <c r="BP102" s="58"/>
      <c r="BQ102" s="58"/>
      <c r="BR102" s="58"/>
      <c r="BS102" s="58"/>
      <c r="BT102" s="58"/>
      <c r="BU102" s="58"/>
      <c r="BV102" s="58"/>
      <c r="BW102" s="58"/>
      <c r="BX102" s="58"/>
      <c r="BY102" s="58"/>
      <c r="BZ102" s="58"/>
      <c r="CA102" s="58"/>
      <c r="CB102" s="58"/>
      <c r="CC102" s="58"/>
      <c r="CD102" s="58"/>
      <c r="CE102" s="58"/>
      <c r="CF102" s="58"/>
      <c r="CG102" s="58"/>
      <c r="CH102" s="58"/>
      <c r="CI102" s="58"/>
      <c r="CJ102" s="58"/>
      <c r="CK102" s="58"/>
      <c r="CL102" s="58"/>
      <c r="CM102" s="58"/>
      <c r="CN102" s="58"/>
      <c r="CO102" s="58"/>
      <c r="CP102" s="58"/>
      <c r="CQ102" s="58"/>
      <c r="CR102" s="58"/>
      <c r="CS102" s="58"/>
      <c r="CT102" s="58"/>
      <c r="CU102" s="58"/>
      <c r="CV102" s="58"/>
      <c r="CW102" s="58"/>
      <c r="CX102" s="58"/>
      <c r="CY102" s="58"/>
      <c r="CZ102" s="58"/>
      <c r="DA102" s="58"/>
      <c r="DB102" s="58"/>
      <c r="DC102" s="58"/>
      <c r="DD102" s="58"/>
      <c r="DE102" s="58"/>
      <c r="DF102" s="58"/>
      <c r="DG102" s="58"/>
      <c r="DH102" s="58"/>
      <c r="DI102" s="58"/>
      <c r="DJ102" s="58"/>
      <c r="DK102" s="58"/>
      <c r="DL102" s="58"/>
      <c r="DM102" s="58"/>
      <c r="DN102" s="58"/>
      <c r="DO102" s="58"/>
      <c r="DP102" s="58"/>
      <c r="DQ102" s="58"/>
      <c r="DR102" s="58"/>
      <c r="DS102" s="58"/>
      <c r="DT102" s="58"/>
      <c r="DU102" s="58"/>
      <c r="DV102" s="58"/>
      <c r="DW102" s="58"/>
      <c r="DX102" s="58"/>
      <c r="DY102" s="58"/>
      <c r="DZ102" s="58"/>
      <c r="EA102" s="58"/>
      <c r="EB102" s="58"/>
      <c r="EC102" s="58"/>
      <c r="ED102" s="58"/>
      <c r="EE102" s="58"/>
      <c r="EF102" s="58"/>
      <c r="EG102" s="58"/>
      <c r="EH102" s="58"/>
      <c r="EI102" s="58"/>
      <c r="EJ102" s="58"/>
      <c r="EK102" s="58"/>
      <c r="EL102" s="58"/>
      <c r="EM102" s="58"/>
      <c r="EN102" s="58"/>
    </row>
    <row r="103" spans="1:144" outlineLevel="1" x14ac:dyDescent="0.2">
      <c r="AQ103" s="70" t="s">
        <v>205</v>
      </c>
      <c r="AR103" s="58">
        <v>0</v>
      </c>
      <c r="AS103" s="58">
        <v>299</v>
      </c>
      <c r="AT103" s="58">
        <v>307</v>
      </c>
      <c r="AU103" s="58">
        <v>309</v>
      </c>
      <c r="AV103" s="58">
        <v>312</v>
      </c>
      <c r="AW103" s="58">
        <v>313</v>
      </c>
      <c r="AX103" s="58">
        <v>314</v>
      </c>
      <c r="AY103" s="58">
        <v>316</v>
      </c>
      <c r="AZ103" s="58">
        <v>317</v>
      </c>
      <c r="BA103" s="58">
        <v>320</v>
      </c>
      <c r="BB103" s="58">
        <v>320</v>
      </c>
      <c r="BC103" s="58">
        <v>320</v>
      </c>
      <c r="BD103" s="58">
        <v>320</v>
      </c>
      <c r="BE103" s="58">
        <v>321</v>
      </c>
      <c r="BF103" s="58">
        <v>321</v>
      </c>
      <c r="BG103" s="58">
        <v>321</v>
      </c>
      <c r="BH103" s="58">
        <v>321</v>
      </c>
      <c r="BI103" s="58">
        <v>321</v>
      </c>
      <c r="BJ103" s="58">
        <v>321</v>
      </c>
      <c r="BK103" s="58">
        <v>321</v>
      </c>
      <c r="BL103" s="58">
        <v>321</v>
      </c>
      <c r="BM103" s="58"/>
      <c r="BN103" s="58"/>
      <c r="BO103" s="58"/>
      <c r="BP103" s="58"/>
      <c r="BQ103" s="58"/>
      <c r="BR103" s="58"/>
      <c r="BS103" s="58"/>
      <c r="BT103" s="58"/>
      <c r="BU103" s="58"/>
      <c r="BV103" s="58"/>
      <c r="BW103" s="58"/>
      <c r="BX103" s="58"/>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58"/>
      <c r="EI103" s="58"/>
      <c r="EJ103" s="58"/>
      <c r="EK103" s="58"/>
      <c r="EL103" s="58"/>
      <c r="EM103" s="58"/>
      <c r="EN103" s="58"/>
    </row>
    <row r="104" spans="1:144" outlineLevel="1" x14ac:dyDescent="0.2">
      <c r="AQ104" s="70"/>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c r="CO104" s="58"/>
      <c r="CP104" s="58"/>
      <c r="CQ104" s="58"/>
      <c r="CR104" s="58"/>
      <c r="CS104" s="58"/>
      <c r="CT104" s="58"/>
      <c r="CU104" s="58"/>
      <c r="CV104" s="58"/>
      <c r="CW104" s="58"/>
      <c r="CX104" s="58"/>
      <c r="CY104" s="58"/>
      <c r="CZ104" s="58"/>
      <c r="DA104" s="58"/>
      <c r="DB104" s="58"/>
      <c r="DC104" s="58"/>
      <c r="DD104" s="58"/>
      <c r="DE104" s="58"/>
      <c r="DF104" s="58"/>
      <c r="DG104" s="58"/>
      <c r="DH104" s="58"/>
      <c r="DI104" s="58"/>
      <c r="DJ104" s="58"/>
      <c r="DK104" s="58"/>
      <c r="DL104" s="58"/>
      <c r="DM104" s="58"/>
      <c r="DN104" s="58"/>
      <c r="DO104" s="58"/>
      <c r="DP104" s="58"/>
      <c r="DQ104" s="58"/>
      <c r="DR104" s="58"/>
      <c r="DS104" s="58"/>
      <c r="DT104" s="58"/>
      <c r="DU104" s="58"/>
      <c r="DV104" s="58"/>
      <c r="DW104" s="58"/>
      <c r="DX104" s="58"/>
      <c r="DY104" s="58"/>
      <c r="DZ104" s="58"/>
      <c r="EA104" s="58"/>
      <c r="EB104" s="58"/>
      <c r="EC104" s="58"/>
      <c r="ED104" s="58"/>
      <c r="EE104" s="58"/>
      <c r="EF104" s="58"/>
      <c r="EG104" s="58"/>
      <c r="EH104" s="58"/>
      <c r="EI104" s="58"/>
      <c r="EJ104" s="58"/>
      <c r="EK104" s="58"/>
      <c r="EL104" s="58"/>
      <c r="EM104" s="58"/>
      <c r="EN104" s="58"/>
    </row>
    <row r="105" spans="1:144" outlineLevel="1" x14ac:dyDescent="0.2">
      <c r="AQ105" s="70" t="s">
        <v>206</v>
      </c>
      <c r="AR105" s="58">
        <v>0.05</v>
      </c>
      <c r="AS105" s="58">
        <v>0.1</v>
      </c>
      <c r="AT105" s="58">
        <v>0.15000000000000002</v>
      </c>
      <c r="AU105" s="58">
        <v>0.2</v>
      </c>
      <c r="AV105" s="58">
        <v>0.25</v>
      </c>
      <c r="AW105" s="58">
        <v>0.3</v>
      </c>
      <c r="AX105" s="58">
        <v>0.35</v>
      </c>
      <c r="AY105" s="58">
        <v>0.39999999999999997</v>
      </c>
      <c r="AZ105" s="58">
        <v>0.44999999999999996</v>
      </c>
      <c r="BA105" s="58">
        <v>0.49999999999999994</v>
      </c>
      <c r="BB105" s="58">
        <v>0.54999999999999993</v>
      </c>
      <c r="BC105" s="58">
        <v>0.6</v>
      </c>
      <c r="BD105" s="58">
        <v>0.65</v>
      </c>
      <c r="BE105" s="58">
        <v>0.70000000000000007</v>
      </c>
      <c r="BF105" s="58">
        <v>0.75000000000000011</v>
      </c>
      <c r="BG105" s="58">
        <v>0.80000000000000016</v>
      </c>
      <c r="BH105" s="58">
        <v>0.8500000000000002</v>
      </c>
      <c r="BI105" s="58">
        <v>0.90000000000000024</v>
      </c>
      <c r="BJ105" s="58">
        <v>0.95000000000000029</v>
      </c>
      <c r="BK105" s="58">
        <v>1.0000000000000002</v>
      </c>
      <c r="BL105" s="58"/>
      <c r="BM105" s="58"/>
      <c r="BN105" s="58"/>
      <c r="BO105" s="58"/>
      <c r="BP105" s="58"/>
      <c r="BQ105" s="58"/>
      <c r="BR105" s="58"/>
      <c r="BS105" s="58"/>
      <c r="BT105" s="58"/>
      <c r="BU105" s="58"/>
      <c r="BV105" s="58"/>
      <c r="BW105" s="58"/>
      <c r="BX105" s="58"/>
      <c r="BY105" s="58"/>
      <c r="BZ105" s="58"/>
      <c r="CA105" s="58"/>
      <c r="CB105" s="58"/>
      <c r="CC105" s="58"/>
      <c r="CD105" s="58"/>
      <c r="CE105" s="58"/>
      <c r="CF105" s="58"/>
      <c r="CG105" s="58"/>
      <c r="CH105" s="58"/>
      <c r="CI105" s="58"/>
      <c r="CJ105" s="58"/>
      <c r="CK105" s="58"/>
      <c r="CL105" s="58"/>
      <c r="CM105" s="58"/>
      <c r="CN105" s="58"/>
      <c r="CO105" s="58"/>
      <c r="CP105" s="58"/>
      <c r="CQ105" s="58"/>
      <c r="CR105" s="58"/>
      <c r="CS105" s="58"/>
      <c r="CT105" s="58"/>
      <c r="CU105" s="58"/>
      <c r="CV105" s="58"/>
      <c r="CW105" s="58"/>
      <c r="CX105" s="58"/>
      <c r="CY105" s="58"/>
      <c r="CZ105" s="58"/>
      <c r="DA105" s="58"/>
      <c r="DB105" s="58"/>
      <c r="DC105" s="58"/>
      <c r="DD105" s="58"/>
      <c r="DE105" s="58"/>
      <c r="DF105" s="58"/>
      <c r="DG105" s="58"/>
      <c r="DH105" s="58"/>
      <c r="DI105" s="58"/>
      <c r="DJ105" s="58"/>
      <c r="DK105" s="58"/>
      <c r="DL105" s="58"/>
      <c r="DM105" s="58"/>
      <c r="DN105" s="58"/>
      <c r="DO105" s="58"/>
      <c r="DP105" s="58"/>
      <c r="DQ105" s="58"/>
      <c r="DR105" s="58"/>
      <c r="DS105" s="58"/>
      <c r="DT105" s="58"/>
      <c r="DU105" s="58"/>
      <c r="DV105" s="58"/>
      <c r="DW105" s="58"/>
      <c r="DX105" s="58"/>
      <c r="DY105" s="58"/>
      <c r="DZ105" s="58"/>
      <c r="EA105" s="58"/>
      <c r="EB105" s="58"/>
      <c r="EC105" s="58"/>
      <c r="ED105" s="58"/>
      <c r="EE105" s="58"/>
      <c r="EF105" s="58"/>
      <c r="EG105" s="58"/>
      <c r="EH105" s="58"/>
      <c r="EI105" s="58"/>
      <c r="EJ105" s="58"/>
      <c r="EK105" s="58"/>
      <c r="EL105" s="58"/>
      <c r="EM105" s="58"/>
      <c r="EN105" s="58"/>
    </row>
    <row r="106" spans="1:144" outlineLevel="1" x14ac:dyDescent="0.2">
      <c r="AQ106" s="70" t="s">
        <v>204</v>
      </c>
      <c r="AR106" s="58">
        <v>2</v>
      </c>
      <c r="AS106" s="58">
        <v>0</v>
      </c>
      <c r="AT106" s="58">
        <v>1</v>
      </c>
      <c r="AU106" s="58">
        <v>0</v>
      </c>
      <c r="AV106" s="58">
        <v>0</v>
      </c>
      <c r="AW106" s="58">
        <v>0</v>
      </c>
      <c r="AX106" s="58">
        <v>1</v>
      </c>
      <c r="AY106" s="58">
        <v>0</v>
      </c>
      <c r="AZ106" s="58">
        <v>0</v>
      </c>
      <c r="BA106" s="58">
        <v>0</v>
      </c>
      <c r="BB106" s="58">
        <v>1</v>
      </c>
      <c r="BC106" s="58">
        <v>1</v>
      </c>
      <c r="BD106" s="58">
        <v>0</v>
      </c>
      <c r="BE106" s="58">
        <v>1</v>
      </c>
      <c r="BF106" s="58">
        <v>2</v>
      </c>
      <c r="BG106" s="58">
        <v>0</v>
      </c>
      <c r="BH106" s="58">
        <v>0</v>
      </c>
      <c r="BI106" s="58">
        <v>0</v>
      </c>
      <c r="BJ106" s="58">
        <v>2</v>
      </c>
      <c r="BK106" s="58">
        <v>14</v>
      </c>
      <c r="BL106" s="58"/>
      <c r="BM106" s="58"/>
      <c r="BN106" s="58"/>
      <c r="BO106" s="58"/>
      <c r="BP106" s="58"/>
      <c r="BQ106" s="58"/>
      <c r="BR106" s="58"/>
      <c r="BS106" s="58"/>
      <c r="BT106" s="58"/>
      <c r="BU106" s="58"/>
      <c r="BV106" s="58"/>
      <c r="BW106" s="58"/>
      <c r="BX106" s="58"/>
      <c r="BY106" s="58"/>
      <c r="BZ106" s="58"/>
      <c r="CA106" s="58"/>
      <c r="CB106" s="58"/>
      <c r="CC106" s="58"/>
      <c r="CD106" s="58"/>
      <c r="CE106" s="58"/>
      <c r="CF106" s="58"/>
      <c r="CG106" s="58"/>
      <c r="CH106" s="58"/>
      <c r="CI106" s="58"/>
      <c r="CJ106" s="58"/>
      <c r="CK106" s="58"/>
      <c r="CL106" s="58"/>
      <c r="CM106" s="58"/>
      <c r="CN106" s="58"/>
      <c r="CO106" s="58"/>
      <c r="CP106" s="58"/>
      <c r="CQ106" s="58"/>
      <c r="CR106" s="58"/>
      <c r="CS106" s="58"/>
      <c r="CT106" s="58"/>
      <c r="CU106" s="58"/>
      <c r="CV106" s="58"/>
      <c r="CW106" s="58"/>
      <c r="CX106" s="58"/>
      <c r="CY106" s="58"/>
      <c r="CZ106" s="58"/>
      <c r="DA106" s="58"/>
      <c r="DB106" s="58"/>
      <c r="DC106" s="58"/>
      <c r="DD106" s="58"/>
      <c r="DE106" s="58"/>
      <c r="DF106" s="58"/>
      <c r="DG106" s="58"/>
      <c r="DH106" s="58"/>
      <c r="DI106" s="58"/>
      <c r="DJ106" s="58"/>
      <c r="DK106" s="58"/>
      <c r="DL106" s="58"/>
      <c r="DM106" s="58"/>
      <c r="DN106" s="58"/>
      <c r="DO106" s="58"/>
      <c r="DP106" s="58"/>
      <c r="DQ106" s="58"/>
      <c r="DR106" s="58"/>
      <c r="DS106" s="58"/>
      <c r="DT106" s="58"/>
      <c r="DU106" s="58"/>
      <c r="DV106" s="58"/>
      <c r="DW106" s="58"/>
      <c r="DX106" s="58"/>
      <c r="DY106" s="58"/>
      <c r="DZ106" s="58"/>
      <c r="EA106" s="58"/>
      <c r="EB106" s="58"/>
      <c r="EC106" s="58"/>
      <c r="ED106" s="58"/>
      <c r="EE106" s="58"/>
      <c r="EF106" s="58"/>
      <c r="EG106" s="58"/>
      <c r="EH106" s="58"/>
      <c r="EI106" s="58"/>
      <c r="EJ106" s="58"/>
      <c r="EK106" s="58"/>
      <c r="EL106" s="58"/>
      <c r="EM106" s="58"/>
      <c r="EN106" s="58"/>
    </row>
    <row r="107" spans="1:144" outlineLevel="1" x14ac:dyDescent="0.2">
      <c r="AQ107" s="70" t="s">
        <v>205</v>
      </c>
      <c r="AR107" s="58">
        <v>-299</v>
      </c>
      <c r="AS107" s="58">
        <v>-8</v>
      </c>
      <c r="AT107" s="58">
        <v>-2</v>
      </c>
      <c r="AU107" s="58">
        <v>-3</v>
      </c>
      <c r="AV107" s="58">
        <v>-1</v>
      </c>
      <c r="AW107" s="58">
        <v>-1</v>
      </c>
      <c r="AX107" s="58">
        <v>-2</v>
      </c>
      <c r="AY107" s="58">
        <v>-1</v>
      </c>
      <c r="AZ107" s="58">
        <v>-3</v>
      </c>
      <c r="BA107" s="58">
        <v>0</v>
      </c>
      <c r="BB107" s="58">
        <v>0</v>
      </c>
      <c r="BC107" s="58">
        <v>0</v>
      </c>
      <c r="BD107" s="58">
        <v>-1</v>
      </c>
      <c r="BE107" s="58">
        <v>0</v>
      </c>
      <c r="BF107" s="58">
        <v>0</v>
      </c>
      <c r="BG107" s="58">
        <v>0</v>
      </c>
      <c r="BH107" s="58">
        <v>0</v>
      </c>
      <c r="BI107" s="58">
        <v>0</v>
      </c>
      <c r="BJ107" s="58">
        <v>0</v>
      </c>
      <c r="BK107" s="58">
        <v>0</v>
      </c>
      <c r="BL107" s="58"/>
      <c r="BM107" s="58"/>
      <c r="BN107" s="58"/>
      <c r="BO107" s="58"/>
      <c r="BP107" s="58"/>
      <c r="BQ107" s="58"/>
      <c r="BR107" s="58"/>
      <c r="BS107" s="58"/>
      <c r="BT107" s="58"/>
      <c r="BU107" s="58"/>
      <c r="BV107" s="58"/>
      <c r="BW107" s="58"/>
      <c r="BX107" s="58"/>
      <c r="BY107" s="58"/>
      <c r="BZ107" s="58"/>
      <c r="CA107" s="58"/>
      <c r="CB107" s="58"/>
      <c r="CC107" s="58"/>
      <c r="CD107" s="58"/>
      <c r="CE107" s="58"/>
      <c r="CF107" s="58"/>
      <c r="CG107" s="58"/>
      <c r="CH107" s="58"/>
      <c r="CI107" s="58"/>
      <c r="CJ107" s="58"/>
      <c r="CK107" s="58"/>
      <c r="CL107" s="58"/>
      <c r="CM107" s="58"/>
      <c r="CN107" s="58"/>
      <c r="CO107" s="58"/>
      <c r="CP107" s="58"/>
      <c r="CQ107" s="58"/>
      <c r="CR107" s="58"/>
      <c r="CS107" s="58"/>
      <c r="CT107" s="58"/>
      <c r="CU107" s="58"/>
      <c r="CV107" s="58"/>
      <c r="CW107" s="58"/>
      <c r="CX107" s="58"/>
      <c r="CY107" s="58"/>
      <c r="CZ107" s="58"/>
      <c r="DA107" s="58"/>
      <c r="DB107" s="58"/>
      <c r="DC107" s="58"/>
      <c r="DD107" s="58"/>
      <c r="DE107" s="58"/>
      <c r="DF107" s="58"/>
      <c r="DG107" s="58"/>
      <c r="DH107" s="58"/>
      <c r="DI107" s="58"/>
      <c r="DJ107" s="58"/>
      <c r="DK107" s="58"/>
      <c r="DL107" s="58"/>
      <c r="DM107" s="58"/>
      <c r="DN107" s="58"/>
      <c r="DO107" s="58"/>
      <c r="DP107" s="58"/>
      <c r="DQ107" s="58"/>
      <c r="DR107" s="58"/>
      <c r="DS107" s="58"/>
      <c r="DT107" s="58"/>
      <c r="DU107" s="58"/>
      <c r="DV107" s="58"/>
      <c r="DW107" s="58"/>
      <c r="DX107" s="58"/>
      <c r="DY107" s="58"/>
      <c r="DZ107" s="58"/>
      <c r="EA107" s="58"/>
      <c r="EB107" s="58"/>
      <c r="EC107" s="58"/>
      <c r="ED107" s="58"/>
      <c r="EE107" s="58"/>
      <c r="EF107" s="58"/>
      <c r="EG107" s="58"/>
      <c r="EH107" s="58"/>
      <c r="EI107" s="58"/>
      <c r="EJ107" s="58"/>
      <c r="EK107" s="58"/>
      <c r="EL107" s="58"/>
      <c r="EM107" s="58"/>
      <c r="EN107" s="58"/>
    </row>
    <row r="108" spans="1:144" outlineLevel="1" x14ac:dyDescent="0.2">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c r="CB108" s="58"/>
      <c r="CC108" s="58"/>
      <c r="CD108" s="58"/>
      <c r="CE108" s="58"/>
      <c r="CF108" s="58"/>
      <c r="CG108" s="58"/>
      <c r="CH108" s="58"/>
      <c r="CI108" s="58"/>
      <c r="CJ108" s="58"/>
      <c r="CK108" s="58"/>
      <c r="CL108" s="58"/>
      <c r="CM108" s="58"/>
      <c r="CN108" s="58"/>
      <c r="CO108" s="58"/>
      <c r="CP108" s="58"/>
      <c r="CQ108" s="58"/>
      <c r="CR108" s="58"/>
      <c r="CS108" s="58"/>
      <c r="CT108" s="58"/>
      <c r="CU108" s="58"/>
      <c r="CV108" s="58"/>
      <c r="CW108" s="58"/>
      <c r="CX108" s="58"/>
      <c r="CY108" s="58"/>
      <c r="CZ108" s="58"/>
      <c r="DA108" s="58"/>
      <c r="DB108" s="58"/>
      <c r="DC108" s="58"/>
      <c r="DD108" s="58"/>
      <c r="DE108" s="58"/>
      <c r="DF108" s="58"/>
      <c r="DG108" s="58"/>
      <c r="DH108" s="58"/>
      <c r="DI108" s="58"/>
      <c r="DJ108" s="58"/>
      <c r="DK108" s="58"/>
      <c r="DL108" s="58"/>
      <c r="DM108" s="58"/>
      <c r="DN108" s="58"/>
      <c r="DO108" s="58"/>
      <c r="DP108" s="58"/>
      <c r="DQ108" s="58"/>
      <c r="DR108" s="58"/>
      <c r="DS108" s="58"/>
      <c r="DT108" s="58"/>
      <c r="DU108" s="58"/>
      <c r="DV108" s="58"/>
      <c r="DW108" s="58"/>
      <c r="DX108" s="58"/>
      <c r="DY108" s="58"/>
      <c r="DZ108" s="58"/>
      <c r="EA108" s="58"/>
      <c r="EB108" s="58"/>
      <c r="EC108" s="58"/>
      <c r="ED108" s="58"/>
      <c r="EE108" s="58"/>
      <c r="EF108" s="58"/>
      <c r="EG108" s="58"/>
      <c r="EH108" s="58"/>
      <c r="EI108" s="58"/>
      <c r="EJ108" s="58"/>
      <c r="EK108" s="58"/>
      <c r="EL108" s="58"/>
      <c r="EM108" s="58"/>
      <c r="EN108" s="58"/>
    </row>
    <row r="109" spans="1:144" outlineLevel="1" x14ac:dyDescent="0.2">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c r="CB109" s="58"/>
      <c r="CC109" s="58"/>
      <c r="CD109" s="58"/>
      <c r="CE109" s="58"/>
      <c r="CF109" s="58"/>
      <c r="CG109" s="58"/>
      <c r="CH109" s="58"/>
      <c r="CI109" s="58"/>
      <c r="CJ109" s="58"/>
      <c r="CK109" s="58"/>
      <c r="CL109" s="58"/>
      <c r="CM109" s="58"/>
      <c r="CN109" s="58"/>
      <c r="CO109" s="58"/>
      <c r="CP109" s="58"/>
      <c r="CQ109" s="58"/>
      <c r="CR109" s="58"/>
      <c r="CS109" s="58"/>
      <c r="CT109" s="58"/>
      <c r="CU109" s="58"/>
      <c r="CV109" s="58"/>
      <c r="CW109" s="58"/>
      <c r="CX109" s="58"/>
      <c r="CY109" s="58"/>
      <c r="CZ109" s="58"/>
      <c r="DA109" s="58"/>
      <c r="DB109" s="58"/>
      <c r="DC109" s="58"/>
      <c r="DD109" s="58"/>
      <c r="DE109" s="58"/>
      <c r="DF109" s="58"/>
      <c r="DG109" s="58"/>
      <c r="DH109" s="58"/>
      <c r="DI109" s="58"/>
      <c r="DJ109" s="58"/>
      <c r="DK109" s="58"/>
      <c r="DL109" s="58"/>
      <c r="DM109" s="58"/>
      <c r="DN109" s="58"/>
      <c r="DO109" s="58"/>
      <c r="DP109" s="58"/>
      <c r="DQ109" s="58"/>
      <c r="DR109" s="58"/>
      <c r="DS109" s="58"/>
      <c r="DT109" s="58"/>
      <c r="DU109" s="58"/>
      <c r="DV109" s="58"/>
      <c r="DW109" s="58"/>
      <c r="DX109" s="58"/>
      <c r="DY109" s="58"/>
      <c r="DZ109" s="58"/>
      <c r="EA109" s="58"/>
      <c r="EB109" s="58"/>
      <c r="EC109" s="58"/>
      <c r="ED109" s="58"/>
      <c r="EE109" s="58"/>
      <c r="EF109" s="58"/>
      <c r="EG109" s="58"/>
      <c r="EH109" s="58"/>
      <c r="EI109" s="58"/>
      <c r="EJ109" s="58"/>
      <c r="EK109" s="58"/>
      <c r="EL109" s="58"/>
      <c r="EM109" s="58"/>
      <c r="EN109" s="58"/>
    </row>
    <row r="110" spans="1:144" outlineLevel="1" x14ac:dyDescent="0.2">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c r="CO110" s="58"/>
      <c r="CP110" s="58"/>
      <c r="CQ110" s="58"/>
      <c r="CR110" s="58"/>
      <c r="CS110" s="58"/>
      <c r="CT110" s="58"/>
      <c r="CU110" s="58"/>
      <c r="CV110" s="58"/>
      <c r="CW110" s="58"/>
      <c r="CX110" s="58"/>
      <c r="CY110" s="58"/>
      <c r="CZ110" s="58"/>
      <c r="DA110" s="58"/>
      <c r="DB110" s="58"/>
      <c r="DC110" s="58"/>
      <c r="DD110" s="58"/>
      <c r="DE110" s="58"/>
      <c r="DF110" s="58"/>
      <c r="DG110" s="58"/>
      <c r="DH110" s="58"/>
      <c r="DI110" s="58"/>
      <c r="DJ110" s="58"/>
      <c r="DK110" s="58"/>
      <c r="DL110" s="58"/>
      <c r="DM110" s="58"/>
      <c r="DN110" s="58"/>
      <c r="DO110" s="58"/>
      <c r="DP110" s="58"/>
      <c r="DQ110" s="58"/>
      <c r="DR110" s="58"/>
      <c r="DS110" s="58"/>
      <c r="DT110" s="58"/>
      <c r="DU110" s="58"/>
      <c r="DV110" s="58"/>
      <c r="DW110" s="58"/>
      <c r="DX110" s="58"/>
      <c r="DY110" s="58"/>
      <c r="DZ110" s="58"/>
      <c r="EA110" s="58"/>
      <c r="EB110" s="58"/>
      <c r="EC110" s="58"/>
      <c r="ED110" s="58"/>
      <c r="EE110" s="58"/>
      <c r="EF110" s="58"/>
      <c r="EG110" s="58"/>
      <c r="EH110" s="58"/>
      <c r="EI110" s="58"/>
      <c r="EJ110" s="58"/>
      <c r="EK110" s="58"/>
      <c r="EL110" s="58"/>
      <c r="EM110" s="58"/>
      <c r="EN110" s="58"/>
    </row>
    <row r="111" spans="1:144" outlineLevel="1" x14ac:dyDescent="0.2">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58"/>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c r="EF111" s="58"/>
      <c r="EG111" s="58"/>
      <c r="EH111" s="58"/>
      <c r="EI111" s="58"/>
      <c r="EJ111" s="58"/>
      <c r="EK111" s="58"/>
      <c r="EL111" s="58"/>
      <c r="EM111" s="58"/>
      <c r="EN111" s="58"/>
    </row>
    <row r="112" spans="1:144" outlineLevel="1" x14ac:dyDescent="0.2">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c r="CC112" s="58"/>
      <c r="CD112" s="58"/>
      <c r="CE112" s="58"/>
      <c r="CF112" s="58"/>
      <c r="CG112" s="58"/>
      <c r="CH112" s="58"/>
      <c r="CI112" s="58"/>
      <c r="CJ112" s="58"/>
      <c r="CK112" s="58"/>
      <c r="CL112" s="58"/>
      <c r="CM112" s="58"/>
      <c r="CN112" s="58"/>
      <c r="CO112" s="58"/>
      <c r="CP112" s="58"/>
      <c r="CQ112" s="58"/>
      <c r="CR112" s="58"/>
      <c r="CS112" s="58"/>
      <c r="CT112" s="58"/>
      <c r="CU112" s="58"/>
      <c r="CV112" s="58"/>
      <c r="CW112" s="58"/>
      <c r="CX112" s="58"/>
      <c r="CY112" s="58"/>
      <c r="CZ112" s="58"/>
      <c r="DA112" s="58"/>
      <c r="DB112" s="58"/>
      <c r="DC112" s="58"/>
      <c r="DD112" s="58"/>
      <c r="DE112" s="58"/>
      <c r="DF112" s="58"/>
      <c r="DG112" s="58"/>
      <c r="DH112" s="58"/>
      <c r="DI112" s="58"/>
      <c r="DJ112" s="58"/>
      <c r="DK112" s="58"/>
      <c r="DL112" s="58"/>
      <c r="DM112" s="58"/>
      <c r="DN112" s="58"/>
      <c r="DO112" s="58"/>
      <c r="DP112" s="58"/>
      <c r="DQ112" s="58"/>
      <c r="DR112" s="58"/>
      <c r="DS112" s="58"/>
      <c r="DT112" s="58"/>
      <c r="DU112" s="58"/>
      <c r="DV112" s="58"/>
      <c r="DW112" s="58"/>
      <c r="DX112" s="58"/>
      <c r="DY112" s="58"/>
      <c r="DZ112" s="58"/>
      <c r="EA112" s="58"/>
      <c r="EB112" s="58"/>
      <c r="EC112" s="58"/>
      <c r="ED112" s="58"/>
      <c r="EE112" s="58"/>
      <c r="EF112" s="58"/>
      <c r="EG112" s="58"/>
      <c r="EH112" s="58"/>
      <c r="EI112" s="58"/>
      <c r="EJ112" s="58"/>
      <c r="EK112" s="58"/>
      <c r="EL112" s="58"/>
      <c r="EM112" s="58"/>
      <c r="EN112" s="58"/>
    </row>
    <row r="113" spans="1:144" outlineLevel="1" x14ac:dyDescent="0.2">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c r="CB113" s="58"/>
      <c r="CC113" s="58"/>
      <c r="CD113" s="58"/>
      <c r="CE113" s="58"/>
      <c r="CF113" s="58"/>
      <c r="CG113" s="58"/>
      <c r="CH113" s="58"/>
      <c r="CI113" s="58"/>
      <c r="CJ113" s="58"/>
      <c r="CK113" s="58"/>
      <c r="CL113" s="58"/>
      <c r="CM113" s="58"/>
      <c r="CN113" s="58"/>
      <c r="CO113" s="58"/>
      <c r="CP113" s="58"/>
      <c r="CQ113" s="58"/>
      <c r="CR113" s="58"/>
      <c r="CS113" s="58"/>
      <c r="CT113" s="58"/>
      <c r="CU113" s="58"/>
      <c r="CV113" s="58"/>
      <c r="CW113" s="58"/>
      <c r="CX113" s="58"/>
      <c r="CY113" s="58"/>
      <c r="CZ113" s="58"/>
      <c r="DA113" s="58"/>
      <c r="DB113" s="58"/>
      <c r="DC113" s="58"/>
      <c r="DD113" s="58"/>
      <c r="DE113" s="58"/>
      <c r="DF113" s="58"/>
      <c r="DG113" s="58"/>
      <c r="DH113" s="58"/>
      <c r="DI113" s="58"/>
      <c r="DJ113" s="58"/>
      <c r="DK113" s="58"/>
      <c r="DL113" s="58"/>
      <c r="DM113" s="58"/>
      <c r="DN113" s="58"/>
      <c r="DO113" s="58"/>
      <c r="DP113" s="58"/>
      <c r="DQ113" s="58"/>
      <c r="DR113" s="58"/>
      <c r="DS113" s="58"/>
      <c r="DT113" s="58"/>
      <c r="DU113" s="58"/>
      <c r="DV113" s="58"/>
      <c r="DW113" s="58"/>
      <c r="DX113" s="58"/>
      <c r="DY113" s="58"/>
      <c r="DZ113" s="58"/>
      <c r="EA113" s="58"/>
      <c r="EB113" s="58"/>
      <c r="EC113" s="58"/>
      <c r="ED113" s="58"/>
      <c r="EE113" s="58"/>
      <c r="EF113" s="58"/>
      <c r="EG113" s="58"/>
      <c r="EH113" s="58"/>
      <c r="EI113" s="58"/>
      <c r="EJ113" s="58"/>
      <c r="EK113" s="58"/>
      <c r="EL113" s="58"/>
      <c r="EM113" s="58"/>
      <c r="EN113" s="58"/>
    </row>
    <row r="114" spans="1:144" outlineLevel="1" x14ac:dyDescent="0.2">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c r="CB114" s="58"/>
      <c r="CC114" s="58"/>
      <c r="CD114" s="58"/>
      <c r="CE114" s="58"/>
      <c r="CF114" s="58"/>
      <c r="CG114" s="58"/>
      <c r="CH114" s="58"/>
      <c r="CI114" s="58"/>
      <c r="CJ114" s="58"/>
      <c r="CK114" s="58"/>
      <c r="CL114" s="58"/>
      <c r="CM114" s="58"/>
      <c r="CN114" s="58"/>
      <c r="CO114" s="58"/>
      <c r="CP114" s="58"/>
      <c r="CQ114" s="58"/>
      <c r="CR114" s="58"/>
      <c r="CS114" s="58"/>
      <c r="CT114" s="58"/>
      <c r="CU114" s="58"/>
      <c r="CV114" s="58"/>
      <c r="CW114" s="58"/>
      <c r="CX114" s="58"/>
      <c r="CY114" s="58"/>
      <c r="CZ114" s="58"/>
      <c r="DA114" s="58"/>
      <c r="DB114" s="58"/>
      <c r="DC114" s="58"/>
      <c r="DD114" s="58"/>
      <c r="DE114" s="58"/>
      <c r="DF114" s="58"/>
      <c r="DG114" s="58"/>
      <c r="DH114" s="58"/>
      <c r="DI114" s="58"/>
      <c r="DJ114" s="58"/>
      <c r="DK114" s="58"/>
      <c r="DL114" s="58"/>
      <c r="DM114" s="58"/>
      <c r="DN114" s="58"/>
      <c r="DO114" s="58"/>
      <c r="DP114" s="58"/>
      <c r="DQ114" s="58"/>
      <c r="DR114" s="58"/>
      <c r="DS114" s="58"/>
      <c r="DT114" s="58"/>
      <c r="DU114" s="58"/>
      <c r="DV114" s="58"/>
      <c r="DW114" s="58"/>
      <c r="DX114" s="58"/>
      <c r="DY114" s="58"/>
      <c r="DZ114" s="58"/>
      <c r="EA114" s="58"/>
      <c r="EB114" s="58"/>
      <c r="EC114" s="58"/>
      <c r="ED114" s="58"/>
      <c r="EE114" s="58"/>
      <c r="EF114" s="58"/>
      <c r="EG114" s="58"/>
      <c r="EH114" s="58"/>
      <c r="EI114" s="58"/>
      <c r="EJ114" s="58"/>
      <c r="EK114" s="58"/>
      <c r="EL114" s="58"/>
      <c r="EM114" s="58"/>
      <c r="EN114" s="58"/>
    </row>
    <row r="115" spans="1:144" outlineLevel="1" x14ac:dyDescent="0.2">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c r="CB115" s="58"/>
      <c r="CC115" s="58"/>
      <c r="CD115" s="58"/>
      <c r="CE115" s="58"/>
      <c r="CF115" s="58"/>
      <c r="CG115" s="58"/>
      <c r="CH115" s="58"/>
      <c r="CI115" s="58"/>
      <c r="CJ115" s="58"/>
      <c r="CK115" s="58"/>
      <c r="CL115" s="58"/>
      <c r="CM115" s="58"/>
      <c r="CN115" s="58"/>
      <c r="CO115" s="58"/>
      <c r="CP115" s="58"/>
      <c r="CQ115" s="58"/>
      <c r="CR115" s="58"/>
      <c r="CS115" s="58"/>
      <c r="CT115" s="58"/>
      <c r="CU115" s="58"/>
      <c r="CV115" s="58"/>
      <c r="CW115" s="58"/>
      <c r="CX115" s="58"/>
      <c r="CY115" s="58"/>
      <c r="CZ115" s="58"/>
      <c r="DA115" s="58"/>
      <c r="DB115" s="58"/>
      <c r="DC115" s="58"/>
      <c r="DD115" s="58"/>
      <c r="DE115" s="58"/>
      <c r="DF115" s="58"/>
      <c r="DG115" s="58"/>
      <c r="DH115" s="58"/>
      <c r="DI115" s="58"/>
      <c r="DJ115" s="58"/>
      <c r="DK115" s="58"/>
      <c r="DL115" s="58"/>
      <c r="DM115" s="58"/>
      <c r="DN115" s="58"/>
      <c r="DO115" s="58"/>
      <c r="DP115" s="58"/>
      <c r="DQ115" s="58"/>
      <c r="DR115" s="58"/>
      <c r="DS115" s="58"/>
      <c r="DT115" s="58"/>
      <c r="DU115" s="58"/>
      <c r="DV115" s="58"/>
      <c r="DW115" s="58"/>
      <c r="DX115" s="58"/>
      <c r="DY115" s="58"/>
      <c r="DZ115" s="58"/>
      <c r="EA115" s="58"/>
      <c r="EB115" s="58"/>
      <c r="EC115" s="58"/>
      <c r="ED115" s="58"/>
      <c r="EE115" s="58"/>
      <c r="EF115" s="58"/>
      <c r="EG115" s="58"/>
      <c r="EH115" s="58"/>
      <c r="EI115" s="58"/>
      <c r="EJ115" s="58"/>
      <c r="EK115" s="58"/>
      <c r="EL115" s="58"/>
      <c r="EM115" s="58"/>
      <c r="EN115" s="58"/>
    </row>
    <row r="116" spans="1:144" outlineLevel="1" x14ac:dyDescent="0.2">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c r="CJ116" s="58"/>
      <c r="CK116" s="58"/>
      <c r="CL116" s="58"/>
      <c r="CM116" s="58"/>
      <c r="CN116" s="58"/>
      <c r="CO116" s="58"/>
      <c r="CP116" s="58"/>
      <c r="CQ116" s="58"/>
      <c r="CR116" s="58"/>
      <c r="CS116" s="58"/>
      <c r="CT116" s="58"/>
      <c r="CU116" s="58"/>
      <c r="CV116" s="58"/>
      <c r="CW116" s="58"/>
      <c r="CX116" s="58"/>
      <c r="CY116" s="58"/>
      <c r="CZ116" s="58"/>
      <c r="DA116" s="58"/>
      <c r="DB116" s="58"/>
      <c r="DC116" s="58"/>
      <c r="DD116" s="58"/>
      <c r="DE116" s="58"/>
      <c r="DF116" s="58"/>
      <c r="DG116" s="58"/>
      <c r="DH116" s="58"/>
      <c r="DI116" s="58"/>
      <c r="DJ116" s="58"/>
      <c r="DK116" s="58"/>
      <c r="DL116" s="58"/>
      <c r="DM116" s="58"/>
      <c r="DN116" s="58"/>
      <c r="DO116" s="58"/>
      <c r="DP116" s="58"/>
      <c r="DQ116" s="58"/>
      <c r="DR116" s="58"/>
      <c r="DS116" s="58"/>
      <c r="DT116" s="58"/>
      <c r="DU116" s="58"/>
      <c r="DV116" s="58"/>
      <c r="DW116" s="58"/>
      <c r="DX116" s="58"/>
      <c r="DY116" s="58"/>
      <c r="DZ116" s="58"/>
      <c r="EA116" s="58"/>
      <c r="EB116" s="58"/>
      <c r="EC116" s="58"/>
      <c r="ED116" s="58"/>
      <c r="EE116" s="58"/>
      <c r="EF116" s="58"/>
      <c r="EG116" s="58"/>
      <c r="EH116" s="58"/>
      <c r="EI116" s="58"/>
      <c r="EJ116" s="58"/>
      <c r="EK116" s="58"/>
      <c r="EL116" s="58"/>
      <c r="EM116" s="58"/>
      <c r="EN116" s="58"/>
    </row>
    <row r="117" spans="1:144" outlineLevel="1" x14ac:dyDescent="0.2">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c r="CB117" s="58"/>
      <c r="CC117" s="58"/>
      <c r="CD117" s="58"/>
      <c r="CE117" s="58"/>
      <c r="CF117" s="58"/>
      <c r="CG117" s="58"/>
      <c r="CH117" s="58"/>
      <c r="CI117" s="58"/>
      <c r="CJ117" s="58"/>
      <c r="CK117" s="58"/>
      <c r="CL117" s="58"/>
      <c r="CM117" s="58"/>
      <c r="CN117" s="58"/>
      <c r="CO117" s="58"/>
      <c r="CP117" s="58"/>
      <c r="CQ117" s="58"/>
      <c r="CR117" s="58"/>
      <c r="CS117" s="58"/>
      <c r="CT117" s="58"/>
      <c r="CU117" s="58"/>
      <c r="CV117" s="58"/>
      <c r="CW117" s="58"/>
      <c r="CX117" s="58"/>
      <c r="CY117" s="58"/>
      <c r="CZ117" s="58"/>
      <c r="DA117" s="58"/>
      <c r="DB117" s="58"/>
      <c r="DC117" s="58"/>
      <c r="DD117" s="58"/>
      <c r="DE117" s="58"/>
      <c r="DF117" s="58"/>
      <c r="DG117" s="58"/>
      <c r="DH117" s="58"/>
      <c r="DI117" s="58"/>
      <c r="DJ117" s="58"/>
      <c r="DK117" s="58"/>
      <c r="DL117" s="58"/>
      <c r="DM117" s="58"/>
      <c r="DN117" s="58"/>
      <c r="DO117" s="58"/>
      <c r="DP117" s="58"/>
      <c r="DQ117" s="58"/>
      <c r="DR117" s="58"/>
      <c r="DS117" s="58"/>
      <c r="DT117" s="58"/>
      <c r="DU117" s="58"/>
      <c r="DV117" s="58"/>
      <c r="DW117" s="58"/>
      <c r="DX117" s="58"/>
      <c r="DY117" s="58"/>
      <c r="DZ117" s="58"/>
      <c r="EA117" s="58"/>
      <c r="EB117" s="58"/>
      <c r="EC117" s="58"/>
      <c r="ED117" s="58"/>
      <c r="EE117" s="58"/>
      <c r="EF117" s="58"/>
      <c r="EG117" s="58"/>
      <c r="EH117" s="58"/>
      <c r="EI117" s="58"/>
      <c r="EJ117" s="58"/>
      <c r="EK117" s="58"/>
      <c r="EL117" s="58"/>
      <c r="EM117" s="58"/>
      <c r="EN117" s="58"/>
    </row>
    <row r="118" spans="1:144" outlineLevel="1" x14ac:dyDescent="0.2">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c r="CB118" s="58"/>
      <c r="CC118" s="58"/>
      <c r="CD118" s="58"/>
      <c r="CE118" s="58"/>
      <c r="CF118" s="58"/>
      <c r="CG118" s="58"/>
      <c r="CH118" s="58"/>
      <c r="CI118" s="58"/>
      <c r="CJ118" s="58"/>
      <c r="CK118" s="58"/>
      <c r="CL118" s="58"/>
      <c r="CM118" s="58"/>
      <c r="CN118" s="58"/>
      <c r="CO118" s="58"/>
      <c r="CP118" s="58"/>
      <c r="CQ118" s="58"/>
      <c r="CR118" s="58"/>
      <c r="CS118" s="58"/>
      <c r="CT118" s="58"/>
      <c r="CU118" s="58"/>
      <c r="CV118" s="58"/>
      <c r="CW118" s="58"/>
      <c r="CX118" s="58"/>
      <c r="CY118" s="58"/>
      <c r="CZ118" s="58"/>
      <c r="DA118" s="58"/>
      <c r="DB118" s="58"/>
      <c r="DC118" s="58"/>
      <c r="DD118" s="58"/>
      <c r="DE118" s="58"/>
      <c r="DF118" s="58"/>
      <c r="DG118" s="58"/>
      <c r="DH118" s="58"/>
      <c r="DI118" s="58"/>
      <c r="DJ118" s="58"/>
      <c r="DK118" s="58"/>
      <c r="DL118" s="58"/>
      <c r="DM118" s="58"/>
      <c r="DN118" s="58"/>
      <c r="DO118" s="58"/>
      <c r="DP118" s="58"/>
      <c r="DQ118" s="58"/>
      <c r="DR118" s="58"/>
      <c r="DS118" s="58"/>
      <c r="DT118" s="58"/>
      <c r="DU118" s="58"/>
      <c r="DV118" s="58"/>
      <c r="DW118" s="58"/>
      <c r="DX118" s="58"/>
      <c r="DY118" s="58"/>
      <c r="DZ118" s="58"/>
      <c r="EA118" s="58"/>
      <c r="EB118" s="58"/>
      <c r="EC118" s="58"/>
      <c r="ED118" s="58"/>
      <c r="EE118" s="58"/>
      <c r="EF118" s="58"/>
      <c r="EG118" s="58"/>
      <c r="EH118" s="58"/>
      <c r="EI118" s="58"/>
      <c r="EJ118" s="58"/>
      <c r="EK118" s="58"/>
      <c r="EL118" s="58"/>
      <c r="EM118" s="58"/>
      <c r="EN118" s="58"/>
    </row>
    <row r="119" spans="1:144" outlineLevel="1" x14ac:dyDescent="0.2">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c r="CB119" s="58"/>
      <c r="CC119" s="58"/>
      <c r="CD119" s="58"/>
      <c r="CE119" s="58"/>
      <c r="CF119" s="58"/>
      <c r="CG119" s="58"/>
      <c r="CH119" s="58"/>
      <c r="CI119" s="58"/>
      <c r="CJ119" s="58"/>
      <c r="CK119" s="58"/>
      <c r="CL119" s="58"/>
      <c r="CM119" s="58"/>
      <c r="CN119" s="58"/>
      <c r="CO119" s="58"/>
      <c r="CP119" s="58"/>
      <c r="CQ119" s="58"/>
      <c r="CR119" s="58"/>
      <c r="CS119" s="58"/>
      <c r="CT119" s="58"/>
      <c r="CU119" s="58"/>
      <c r="CV119" s="58"/>
      <c r="CW119" s="58"/>
      <c r="CX119" s="58"/>
      <c r="CY119" s="58"/>
      <c r="CZ119" s="58"/>
      <c r="DA119" s="58"/>
      <c r="DB119" s="58"/>
      <c r="DC119" s="58"/>
      <c r="DD119" s="58"/>
      <c r="DE119" s="58"/>
      <c r="DF119" s="58"/>
      <c r="DG119" s="58"/>
      <c r="DH119" s="58"/>
      <c r="DI119" s="58"/>
      <c r="DJ119" s="58"/>
      <c r="DK119" s="58"/>
      <c r="DL119" s="58"/>
      <c r="DM119" s="58"/>
      <c r="DN119" s="58"/>
      <c r="DO119" s="58"/>
      <c r="DP119" s="58"/>
      <c r="DQ119" s="58"/>
      <c r="DR119" s="58"/>
      <c r="DS119" s="58"/>
      <c r="DT119" s="58"/>
      <c r="DU119" s="58"/>
      <c r="DV119" s="58"/>
      <c r="DW119" s="58"/>
      <c r="DX119" s="58"/>
      <c r="DY119" s="58"/>
      <c r="DZ119" s="58"/>
      <c r="EA119" s="58"/>
      <c r="EB119" s="58"/>
      <c r="EC119" s="58"/>
      <c r="ED119" s="58"/>
      <c r="EE119" s="58"/>
      <c r="EF119" s="58"/>
      <c r="EG119" s="58"/>
      <c r="EH119" s="58"/>
      <c r="EI119" s="58"/>
      <c r="EJ119" s="58"/>
      <c r="EK119" s="58"/>
      <c r="EL119" s="58"/>
      <c r="EM119" s="58"/>
      <c r="EN119" s="58"/>
    </row>
    <row r="120" spans="1:144" outlineLevel="1" x14ac:dyDescent="0.2">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c r="CO120" s="58"/>
      <c r="CP120" s="58"/>
      <c r="CQ120" s="58"/>
      <c r="CR120" s="58"/>
      <c r="CS120" s="58"/>
      <c r="CT120" s="58"/>
      <c r="CU120" s="58"/>
      <c r="CV120" s="58"/>
      <c r="CW120" s="58"/>
      <c r="CX120" s="58"/>
      <c r="CY120" s="58"/>
      <c r="CZ120" s="58"/>
      <c r="DA120" s="58"/>
      <c r="DB120" s="58"/>
      <c r="DC120" s="58"/>
      <c r="DD120" s="58"/>
      <c r="DE120" s="58"/>
      <c r="DF120" s="58"/>
      <c r="DG120" s="58"/>
      <c r="DH120" s="58"/>
      <c r="DI120" s="58"/>
      <c r="DJ120" s="58"/>
      <c r="DK120" s="58"/>
      <c r="DL120" s="58"/>
      <c r="DM120" s="58"/>
      <c r="DN120" s="58"/>
      <c r="DO120" s="58"/>
      <c r="DP120" s="58"/>
      <c r="DQ120" s="58"/>
      <c r="DR120" s="58"/>
      <c r="DS120" s="58"/>
      <c r="DT120" s="58"/>
      <c r="DU120" s="58"/>
      <c r="DV120" s="58"/>
      <c r="DW120" s="58"/>
      <c r="DX120" s="58"/>
      <c r="DY120" s="58"/>
      <c r="DZ120" s="58"/>
      <c r="EA120" s="58"/>
      <c r="EB120" s="58"/>
      <c r="EC120" s="58"/>
      <c r="ED120" s="58"/>
      <c r="EE120" s="58"/>
      <c r="EF120" s="58"/>
      <c r="EG120" s="58"/>
      <c r="EH120" s="58"/>
      <c r="EI120" s="58"/>
      <c r="EJ120" s="58"/>
      <c r="EK120" s="58"/>
      <c r="EL120" s="58"/>
      <c r="EM120" s="58"/>
      <c r="EN120" s="58"/>
    </row>
    <row r="121" spans="1:144" x14ac:dyDescent="0.2">
      <c r="A121" s="74"/>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c r="CO121" s="58"/>
      <c r="CP121" s="58"/>
      <c r="CQ121" s="58"/>
      <c r="CR121" s="58"/>
      <c r="CS121" s="58"/>
      <c r="CT121" s="58"/>
      <c r="CU121" s="58"/>
      <c r="CV121" s="58"/>
      <c r="CW121" s="58"/>
      <c r="CX121" s="58"/>
      <c r="CY121" s="58"/>
      <c r="CZ121" s="58"/>
      <c r="DA121" s="58"/>
      <c r="DB121" s="58"/>
      <c r="DC121" s="58"/>
      <c r="DD121" s="58"/>
      <c r="DE121" s="58"/>
      <c r="DF121" s="58"/>
      <c r="DG121" s="58"/>
      <c r="DH121" s="58"/>
      <c r="DI121" s="58"/>
      <c r="DJ121" s="58"/>
      <c r="DK121" s="58"/>
      <c r="DL121" s="58"/>
      <c r="DM121" s="58"/>
      <c r="DN121" s="58"/>
      <c r="DO121" s="58"/>
      <c r="DP121" s="58"/>
      <c r="DQ121" s="58"/>
      <c r="DR121" s="58"/>
      <c r="DS121" s="58"/>
      <c r="DT121" s="58"/>
      <c r="DU121" s="58"/>
      <c r="DV121" s="58"/>
      <c r="DW121" s="58"/>
      <c r="DX121" s="58"/>
      <c r="DY121" s="58"/>
      <c r="DZ121" s="58"/>
      <c r="EA121" s="58"/>
      <c r="EB121" s="58"/>
      <c r="EC121" s="58"/>
      <c r="ED121" s="58"/>
      <c r="EE121" s="58"/>
      <c r="EF121" s="58"/>
      <c r="EG121" s="58"/>
      <c r="EH121" s="58"/>
      <c r="EI121" s="58"/>
      <c r="EJ121" s="58"/>
      <c r="EK121" s="58"/>
      <c r="EL121" s="58"/>
      <c r="EM121" s="58"/>
      <c r="EN121" s="58"/>
    </row>
    <row r="122" spans="1:144" x14ac:dyDescent="0.2">
      <c r="A122" s="11" t="s">
        <v>172</v>
      </c>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c r="CB122" s="58"/>
      <c r="CC122" s="58"/>
      <c r="CD122" s="58"/>
      <c r="CE122" s="58"/>
      <c r="CF122" s="58"/>
      <c r="CG122" s="58"/>
      <c r="CH122" s="58"/>
      <c r="CI122" s="58"/>
      <c r="CJ122" s="58"/>
      <c r="CK122" s="58"/>
      <c r="CL122" s="58"/>
      <c r="CM122" s="58"/>
      <c r="CN122" s="58"/>
      <c r="CO122" s="58"/>
      <c r="CP122" s="58"/>
      <c r="CQ122" s="58"/>
      <c r="CR122" s="58"/>
      <c r="CS122" s="58"/>
      <c r="CT122" s="58"/>
      <c r="CU122" s="58"/>
      <c r="CV122" s="58"/>
      <c r="CW122" s="58"/>
      <c r="CX122" s="58"/>
      <c r="CY122" s="58"/>
      <c r="CZ122" s="58"/>
      <c r="DA122" s="58"/>
      <c r="DB122" s="58"/>
      <c r="DC122" s="58"/>
      <c r="DD122" s="58"/>
      <c r="DE122" s="58"/>
      <c r="DF122" s="58"/>
      <c r="DG122" s="58"/>
      <c r="DH122" s="58"/>
      <c r="DI122" s="58"/>
      <c r="DJ122" s="58"/>
      <c r="DK122" s="58"/>
      <c r="DL122" s="58"/>
      <c r="DM122" s="58"/>
      <c r="DN122" s="58"/>
      <c r="DO122" s="58"/>
      <c r="DP122" s="58"/>
      <c r="DQ122" s="58"/>
      <c r="DR122" s="58"/>
      <c r="DS122" s="58"/>
      <c r="DT122" s="58"/>
      <c r="DU122" s="58"/>
      <c r="DV122" s="58"/>
      <c r="DW122" s="58"/>
      <c r="DX122" s="58"/>
      <c r="DY122" s="58"/>
      <c r="DZ122" s="58"/>
      <c r="EA122" s="58"/>
      <c r="EB122" s="58"/>
      <c r="EC122" s="58"/>
      <c r="ED122" s="58"/>
      <c r="EE122" s="58"/>
      <c r="EF122" s="58"/>
      <c r="EG122" s="58"/>
      <c r="EH122" s="58"/>
      <c r="EI122" s="58"/>
      <c r="EJ122" s="58"/>
      <c r="EK122" s="58"/>
      <c r="EL122" s="58"/>
      <c r="EM122" s="58"/>
      <c r="EN122" s="58"/>
    </row>
    <row r="123" spans="1:144" outlineLevel="1" x14ac:dyDescent="0.2">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c r="CB123" s="58"/>
      <c r="CC123" s="58"/>
      <c r="CD123" s="58"/>
      <c r="CE123" s="58"/>
      <c r="CF123" s="58"/>
      <c r="CG123" s="58"/>
      <c r="CH123" s="58"/>
      <c r="CI123" s="58"/>
      <c r="CJ123" s="58"/>
      <c r="CK123" s="58"/>
      <c r="CL123" s="58"/>
      <c r="CM123" s="58"/>
      <c r="CN123" s="58"/>
      <c r="CO123" s="58"/>
      <c r="CP123" s="58"/>
      <c r="CQ123" s="58"/>
      <c r="CR123" s="58"/>
      <c r="CS123" s="58"/>
      <c r="CT123" s="58"/>
      <c r="CU123" s="58"/>
      <c r="CV123" s="58"/>
      <c r="CW123" s="58"/>
      <c r="CX123" s="58"/>
      <c r="CY123" s="58"/>
      <c r="CZ123" s="58"/>
      <c r="DA123" s="58"/>
      <c r="DB123" s="58"/>
      <c r="DC123" s="58"/>
      <c r="DD123" s="58"/>
      <c r="DE123" s="58"/>
      <c r="DF123" s="58"/>
      <c r="DG123" s="58"/>
      <c r="DH123" s="58"/>
      <c r="DI123" s="58"/>
      <c r="DJ123" s="58"/>
      <c r="DK123" s="58"/>
      <c r="DL123" s="58"/>
      <c r="DM123" s="58"/>
      <c r="DN123" s="58"/>
      <c r="DO123" s="58"/>
      <c r="DP123" s="58"/>
      <c r="DQ123" s="58"/>
      <c r="DR123" s="58"/>
      <c r="DS123" s="58"/>
      <c r="DT123" s="58"/>
      <c r="DU123" s="58"/>
      <c r="DV123" s="58"/>
      <c r="DW123" s="58"/>
      <c r="DX123" s="58"/>
      <c r="DY123" s="58"/>
      <c r="DZ123" s="58"/>
      <c r="EA123" s="58"/>
      <c r="EB123" s="58"/>
      <c r="EC123" s="58"/>
      <c r="ED123" s="58"/>
      <c r="EE123" s="58"/>
      <c r="EF123" s="58"/>
      <c r="EG123" s="58"/>
      <c r="EH123" s="58"/>
      <c r="EI123" s="58"/>
      <c r="EJ123" s="58"/>
      <c r="EK123" s="58"/>
      <c r="EL123" s="58"/>
      <c r="EM123" s="58"/>
      <c r="EN123" s="58"/>
    </row>
    <row r="124" spans="1:144" outlineLevel="1" x14ac:dyDescent="0.2">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c r="CO124" s="58"/>
      <c r="CP124" s="58"/>
      <c r="CQ124" s="58"/>
      <c r="CR124" s="58"/>
      <c r="CS124" s="58"/>
      <c r="CT124" s="58"/>
      <c r="CU124" s="58"/>
      <c r="CV124" s="58"/>
      <c r="CW124" s="58"/>
      <c r="CX124" s="58"/>
      <c r="CY124" s="58"/>
      <c r="CZ124" s="58"/>
      <c r="DA124" s="58"/>
      <c r="DB124" s="58"/>
      <c r="DC124" s="58"/>
      <c r="DD124" s="58"/>
      <c r="DE124" s="58"/>
      <c r="DF124" s="58"/>
      <c r="DG124" s="58"/>
      <c r="DH124" s="58"/>
      <c r="DI124" s="58"/>
      <c r="DJ124" s="58"/>
      <c r="DK124" s="58"/>
      <c r="DL124" s="58"/>
      <c r="DM124" s="58"/>
      <c r="DN124" s="58"/>
      <c r="DO124" s="58"/>
      <c r="DP124" s="58"/>
      <c r="DQ124" s="58"/>
      <c r="DR124" s="58"/>
      <c r="DS124" s="58"/>
      <c r="DT124" s="58"/>
      <c r="DU124" s="58"/>
      <c r="DV124" s="58"/>
      <c r="DW124" s="58"/>
      <c r="DX124" s="58"/>
      <c r="DY124" s="58"/>
      <c r="DZ124" s="58"/>
      <c r="EA124" s="58"/>
      <c r="EB124" s="58"/>
      <c r="EC124" s="58"/>
      <c r="ED124" s="58"/>
      <c r="EE124" s="58"/>
      <c r="EF124" s="58"/>
      <c r="EG124" s="58"/>
      <c r="EH124" s="58"/>
      <c r="EI124" s="58"/>
      <c r="EJ124" s="58"/>
      <c r="EK124" s="58"/>
      <c r="EL124" s="58"/>
      <c r="EM124" s="58"/>
      <c r="EN124" s="58"/>
    </row>
    <row r="125" spans="1:144" outlineLevel="1" x14ac:dyDescent="0.2">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c r="CB125" s="58"/>
      <c r="CC125" s="58"/>
      <c r="CD125" s="58"/>
      <c r="CE125" s="58"/>
      <c r="CF125" s="58"/>
      <c r="CG125" s="58"/>
      <c r="CH125" s="58"/>
      <c r="CI125" s="58"/>
      <c r="CJ125" s="58"/>
      <c r="CK125" s="58"/>
      <c r="CL125" s="58"/>
      <c r="CM125" s="58"/>
      <c r="CN125" s="58"/>
      <c r="CO125" s="58"/>
      <c r="CP125" s="58"/>
      <c r="CQ125" s="58"/>
      <c r="CR125" s="58"/>
      <c r="CS125" s="58"/>
      <c r="CT125" s="58"/>
      <c r="CU125" s="58"/>
      <c r="CV125" s="58"/>
      <c r="CW125" s="58"/>
      <c r="CX125" s="58"/>
      <c r="CY125" s="58"/>
      <c r="CZ125" s="58"/>
      <c r="DA125" s="58"/>
      <c r="DB125" s="58"/>
      <c r="DC125" s="58"/>
      <c r="DD125" s="58"/>
      <c r="DE125" s="58"/>
      <c r="DF125" s="58"/>
      <c r="DG125" s="58"/>
      <c r="DH125" s="58"/>
      <c r="DI125" s="58"/>
      <c r="DJ125" s="58"/>
      <c r="DK125" s="58"/>
      <c r="DL125" s="58"/>
      <c r="DM125" s="58"/>
      <c r="DN125" s="58"/>
      <c r="DO125" s="58"/>
      <c r="DP125" s="58"/>
      <c r="DQ125" s="58"/>
      <c r="DR125" s="58"/>
      <c r="DS125" s="58"/>
      <c r="DT125" s="58"/>
      <c r="DU125" s="58"/>
      <c r="DV125" s="58"/>
      <c r="DW125" s="58"/>
      <c r="DX125" s="58"/>
      <c r="DY125" s="58"/>
      <c r="DZ125" s="58"/>
      <c r="EA125" s="58"/>
      <c r="EB125" s="58"/>
      <c r="EC125" s="58"/>
      <c r="ED125" s="58"/>
      <c r="EE125" s="58"/>
      <c r="EF125" s="58"/>
      <c r="EG125" s="58"/>
      <c r="EH125" s="58"/>
      <c r="EI125" s="58"/>
      <c r="EJ125" s="58"/>
      <c r="EK125" s="58"/>
      <c r="EL125" s="58"/>
      <c r="EM125" s="58"/>
      <c r="EN125" s="58"/>
    </row>
    <row r="126" spans="1:144" outlineLevel="1" x14ac:dyDescent="0.2">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c r="CB126" s="58"/>
      <c r="CC126" s="58"/>
      <c r="CD126" s="58"/>
      <c r="CE126" s="58"/>
      <c r="CF126" s="58"/>
      <c r="CG126" s="58"/>
      <c r="CH126" s="58"/>
      <c r="CI126" s="58"/>
      <c r="CJ126" s="58"/>
      <c r="CK126" s="58"/>
      <c r="CL126" s="58"/>
      <c r="CM126" s="58"/>
      <c r="CN126" s="58"/>
      <c r="CO126" s="58"/>
      <c r="CP126" s="58"/>
      <c r="CQ126" s="58"/>
      <c r="CR126" s="58"/>
      <c r="CS126" s="58"/>
      <c r="CT126" s="58"/>
      <c r="CU126" s="58"/>
      <c r="CV126" s="58"/>
      <c r="CW126" s="58"/>
      <c r="CX126" s="58"/>
      <c r="CY126" s="58"/>
      <c r="CZ126" s="58"/>
      <c r="DA126" s="58"/>
      <c r="DB126" s="58"/>
      <c r="DC126" s="58"/>
      <c r="DD126" s="58"/>
      <c r="DE126" s="58"/>
      <c r="DF126" s="58"/>
      <c r="DG126" s="58"/>
      <c r="DH126" s="58"/>
      <c r="DI126" s="58"/>
      <c r="DJ126" s="58"/>
      <c r="DK126" s="58"/>
      <c r="DL126" s="58"/>
      <c r="DM126" s="58"/>
      <c r="DN126" s="58"/>
      <c r="DO126" s="58"/>
      <c r="DP126" s="58"/>
      <c r="DQ126" s="58"/>
      <c r="DR126" s="58"/>
      <c r="DS126" s="58"/>
      <c r="DT126" s="58"/>
      <c r="DU126" s="58"/>
      <c r="DV126" s="58"/>
      <c r="DW126" s="58"/>
      <c r="DX126" s="58"/>
      <c r="DY126" s="58"/>
      <c r="DZ126" s="58"/>
      <c r="EA126" s="58"/>
      <c r="EB126" s="58"/>
      <c r="EC126" s="58"/>
      <c r="ED126" s="58"/>
      <c r="EE126" s="58"/>
      <c r="EF126" s="58"/>
      <c r="EG126" s="58"/>
      <c r="EH126" s="58"/>
      <c r="EI126" s="58"/>
      <c r="EJ126" s="58"/>
      <c r="EK126" s="58"/>
      <c r="EL126" s="58"/>
      <c r="EM126" s="58"/>
      <c r="EN126" s="58"/>
    </row>
    <row r="127" spans="1:144" outlineLevel="1" x14ac:dyDescent="0.2">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c r="CH127" s="58"/>
      <c r="CI127" s="58"/>
      <c r="CJ127" s="58"/>
      <c r="CK127" s="58"/>
      <c r="CL127" s="58"/>
      <c r="CM127" s="58"/>
      <c r="CN127" s="58"/>
      <c r="CO127" s="58"/>
      <c r="CP127" s="58"/>
      <c r="CQ127" s="58"/>
      <c r="CR127" s="58"/>
      <c r="CS127" s="58"/>
      <c r="CT127" s="58"/>
      <c r="CU127" s="58"/>
      <c r="CV127" s="58"/>
      <c r="CW127" s="58"/>
      <c r="CX127" s="58"/>
      <c r="CY127" s="58"/>
      <c r="CZ127" s="58"/>
      <c r="DA127" s="58"/>
      <c r="DB127" s="58"/>
      <c r="DC127" s="58"/>
      <c r="DD127" s="58"/>
      <c r="DE127" s="58"/>
      <c r="DF127" s="58"/>
      <c r="DG127" s="58"/>
      <c r="DH127" s="58"/>
      <c r="DI127" s="58"/>
      <c r="DJ127" s="58"/>
      <c r="DK127" s="58"/>
      <c r="DL127" s="58"/>
      <c r="DM127" s="58"/>
      <c r="DN127" s="58"/>
      <c r="DO127" s="58"/>
      <c r="DP127" s="58"/>
      <c r="DQ127" s="58"/>
      <c r="DR127" s="58"/>
      <c r="DS127" s="58"/>
      <c r="DT127" s="58"/>
      <c r="DU127" s="58"/>
      <c r="DV127" s="58"/>
      <c r="DW127" s="58"/>
      <c r="DX127" s="58"/>
      <c r="DY127" s="58"/>
      <c r="DZ127" s="58"/>
      <c r="EA127" s="58"/>
      <c r="EB127" s="58"/>
      <c r="EC127" s="58"/>
      <c r="ED127" s="58"/>
      <c r="EE127" s="58"/>
      <c r="EF127" s="58"/>
      <c r="EG127" s="58"/>
      <c r="EH127" s="58"/>
      <c r="EI127" s="58"/>
      <c r="EJ127" s="58"/>
      <c r="EK127" s="58"/>
      <c r="EL127" s="58"/>
      <c r="EM127" s="58"/>
      <c r="EN127" s="58"/>
    </row>
    <row r="128" spans="1:144" outlineLevel="1" x14ac:dyDescent="0.2">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c r="CG128" s="58"/>
      <c r="CH128" s="58"/>
      <c r="CI128" s="58"/>
      <c r="CJ128" s="58"/>
      <c r="CK128" s="58"/>
      <c r="CL128" s="58"/>
      <c r="CM128" s="58"/>
      <c r="CN128" s="58"/>
      <c r="CO128" s="58"/>
      <c r="CP128" s="58"/>
      <c r="CQ128" s="58"/>
      <c r="CR128" s="58"/>
      <c r="CS128" s="58"/>
      <c r="CT128" s="58"/>
      <c r="CU128" s="58"/>
      <c r="CV128" s="58"/>
      <c r="CW128" s="58"/>
      <c r="CX128" s="58"/>
      <c r="CY128" s="58"/>
      <c r="CZ128" s="58"/>
      <c r="DA128" s="58"/>
      <c r="DB128" s="58"/>
      <c r="DC128" s="58"/>
      <c r="DD128" s="58"/>
      <c r="DE128" s="58"/>
      <c r="DF128" s="58"/>
      <c r="DG128" s="58"/>
      <c r="DH128" s="58"/>
      <c r="DI128" s="58"/>
      <c r="DJ128" s="58"/>
      <c r="DK128" s="58"/>
      <c r="DL128" s="58"/>
      <c r="DM128" s="58"/>
      <c r="DN128" s="58"/>
      <c r="DO128" s="58"/>
      <c r="DP128" s="58"/>
      <c r="DQ128" s="58"/>
      <c r="DR128" s="58"/>
      <c r="DS128" s="58"/>
      <c r="DT128" s="58"/>
      <c r="DU128" s="58"/>
      <c r="DV128" s="58"/>
      <c r="DW128" s="58"/>
      <c r="DX128" s="58"/>
      <c r="DY128" s="58"/>
      <c r="DZ128" s="58"/>
      <c r="EA128" s="58"/>
      <c r="EB128" s="58"/>
      <c r="EC128" s="58"/>
      <c r="ED128" s="58"/>
      <c r="EE128" s="58"/>
      <c r="EF128" s="58"/>
      <c r="EG128" s="58"/>
      <c r="EH128" s="58"/>
      <c r="EI128" s="58"/>
      <c r="EJ128" s="58"/>
      <c r="EK128" s="58"/>
      <c r="EL128" s="58"/>
      <c r="EM128" s="58"/>
      <c r="EN128" s="58"/>
    </row>
    <row r="129" spans="1:144" outlineLevel="1" x14ac:dyDescent="0.2">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c r="CB129" s="58"/>
      <c r="CC129" s="58"/>
      <c r="CD129" s="58"/>
      <c r="CE129" s="58"/>
      <c r="CF129" s="58"/>
      <c r="CG129" s="58"/>
      <c r="CH129" s="58"/>
      <c r="CI129" s="58"/>
      <c r="CJ129" s="58"/>
      <c r="CK129" s="58"/>
      <c r="CL129" s="58"/>
      <c r="CM129" s="58"/>
      <c r="CN129" s="58"/>
      <c r="CO129" s="58"/>
      <c r="CP129" s="58"/>
      <c r="CQ129" s="58"/>
      <c r="CR129" s="58"/>
      <c r="CS129" s="58"/>
      <c r="CT129" s="58"/>
      <c r="CU129" s="58"/>
      <c r="CV129" s="58"/>
      <c r="CW129" s="58"/>
      <c r="CX129" s="58"/>
      <c r="CY129" s="58"/>
      <c r="CZ129" s="58"/>
      <c r="DA129" s="58"/>
      <c r="DB129" s="58"/>
      <c r="DC129" s="58"/>
      <c r="DD129" s="58"/>
      <c r="DE129" s="58"/>
      <c r="DF129" s="58"/>
      <c r="DG129" s="58"/>
      <c r="DH129" s="58"/>
      <c r="DI129" s="58"/>
      <c r="DJ129" s="58"/>
      <c r="DK129" s="58"/>
      <c r="DL129" s="58"/>
      <c r="DM129" s="58"/>
      <c r="DN129" s="58"/>
      <c r="DO129" s="58"/>
      <c r="DP129" s="58"/>
      <c r="DQ129" s="58"/>
      <c r="DR129" s="58"/>
      <c r="DS129" s="58"/>
      <c r="DT129" s="58"/>
      <c r="DU129" s="58"/>
      <c r="DV129" s="58"/>
      <c r="DW129" s="58"/>
      <c r="DX129" s="58"/>
      <c r="DY129" s="58"/>
      <c r="DZ129" s="58"/>
      <c r="EA129" s="58"/>
      <c r="EB129" s="58"/>
      <c r="EC129" s="58"/>
      <c r="ED129" s="58"/>
      <c r="EE129" s="58"/>
      <c r="EF129" s="58"/>
      <c r="EG129" s="58"/>
      <c r="EH129" s="58"/>
      <c r="EI129" s="58"/>
      <c r="EJ129" s="58"/>
      <c r="EK129" s="58"/>
      <c r="EL129" s="58"/>
      <c r="EM129" s="58"/>
      <c r="EN129" s="58"/>
    </row>
    <row r="130" spans="1:144" outlineLevel="1" x14ac:dyDescent="0.2">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c r="CB130" s="58"/>
      <c r="CC130" s="58"/>
      <c r="CD130" s="58"/>
      <c r="CE130" s="58"/>
      <c r="CF130" s="58"/>
      <c r="CG130" s="58"/>
      <c r="CH130" s="58"/>
      <c r="CI130" s="58"/>
      <c r="CJ130" s="58"/>
      <c r="CK130" s="58"/>
      <c r="CL130" s="58"/>
      <c r="CM130" s="58"/>
      <c r="CN130" s="58"/>
      <c r="CO130" s="58"/>
      <c r="CP130" s="58"/>
      <c r="CQ130" s="58"/>
      <c r="CR130" s="58"/>
      <c r="CS130" s="58"/>
      <c r="CT130" s="58"/>
      <c r="CU130" s="58"/>
      <c r="CV130" s="58"/>
      <c r="CW130" s="58"/>
      <c r="CX130" s="58"/>
      <c r="CY130" s="58"/>
      <c r="CZ130" s="58"/>
      <c r="DA130" s="58"/>
      <c r="DB130" s="58"/>
      <c r="DC130" s="58"/>
      <c r="DD130" s="58"/>
      <c r="DE130" s="58"/>
      <c r="DF130" s="58"/>
      <c r="DG130" s="58"/>
      <c r="DH130" s="58"/>
      <c r="DI130" s="58"/>
      <c r="DJ130" s="58"/>
      <c r="DK130" s="58"/>
      <c r="DL130" s="58"/>
      <c r="DM130" s="58"/>
      <c r="DN130" s="58"/>
      <c r="DO130" s="58"/>
      <c r="DP130" s="58"/>
      <c r="DQ130" s="58"/>
      <c r="DR130" s="58"/>
      <c r="DS130" s="58"/>
      <c r="DT130" s="58"/>
      <c r="DU130" s="58"/>
      <c r="DV130" s="58"/>
      <c r="DW130" s="58"/>
      <c r="DX130" s="58"/>
      <c r="DY130" s="58"/>
      <c r="DZ130" s="58"/>
      <c r="EA130" s="58"/>
      <c r="EB130" s="58"/>
      <c r="EC130" s="58"/>
      <c r="ED130" s="58"/>
      <c r="EE130" s="58"/>
      <c r="EF130" s="58"/>
      <c r="EG130" s="58"/>
      <c r="EH130" s="58"/>
      <c r="EI130" s="58"/>
      <c r="EJ130" s="58"/>
      <c r="EK130" s="58"/>
      <c r="EL130" s="58"/>
      <c r="EM130" s="58"/>
      <c r="EN130" s="58"/>
    </row>
    <row r="131" spans="1:144" outlineLevel="1" x14ac:dyDescent="0.2">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c r="CB131" s="58"/>
      <c r="CC131" s="58"/>
      <c r="CD131" s="58"/>
      <c r="CE131" s="58"/>
      <c r="CF131" s="58"/>
      <c r="CG131" s="58"/>
      <c r="CH131" s="58"/>
      <c r="CI131" s="58"/>
      <c r="CJ131" s="58"/>
      <c r="CK131" s="58"/>
      <c r="CL131" s="58"/>
      <c r="CM131" s="58"/>
      <c r="CN131" s="58"/>
      <c r="CO131" s="58"/>
      <c r="CP131" s="58"/>
      <c r="CQ131" s="58"/>
      <c r="CR131" s="58"/>
      <c r="CS131" s="58"/>
      <c r="CT131" s="58"/>
      <c r="CU131" s="58"/>
      <c r="CV131" s="58"/>
      <c r="CW131" s="58"/>
      <c r="CX131" s="58"/>
      <c r="CY131" s="58"/>
      <c r="CZ131" s="58"/>
      <c r="DA131" s="58"/>
      <c r="DB131" s="58"/>
      <c r="DC131" s="58"/>
      <c r="DD131" s="58"/>
      <c r="DE131" s="58"/>
      <c r="DF131" s="58"/>
      <c r="DG131" s="58"/>
      <c r="DH131" s="58"/>
      <c r="DI131" s="58"/>
      <c r="DJ131" s="58"/>
      <c r="DK131" s="58"/>
      <c r="DL131" s="58"/>
      <c r="DM131" s="58"/>
      <c r="DN131" s="58"/>
      <c r="DO131" s="58"/>
      <c r="DP131" s="58"/>
      <c r="DQ131" s="58"/>
      <c r="DR131" s="58"/>
      <c r="DS131" s="58"/>
      <c r="DT131" s="58"/>
      <c r="DU131" s="58"/>
      <c r="DV131" s="58"/>
      <c r="DW131" s="58"/>
      <c r="DX131" s="58"/>
      <c r="DY131" s="58"/>
      <c r="DZ131" s="58"/>
      <c r="EA131" s="58"/>
      <c r="EB131" s="58"/>
      <c r="EC131" s="58"/>
      <c r="ED131" s="58"/>
      <c r="EE131" s="58"/>
      <c r="EF131" s="58"/>
      <c r="EG131" s="58"/>
      <c r="EH131" s="58"/>
      <c r="EI131" s="58"/>
      <c r="EJ131" s="58"/>
      <c r="EK131" s="58"/>
      <c r="EL131" s="58"/>
      <c r="EM131" s="58"/>
      <c r="EN131" s="58"/>
    </row>
    <row r="132" spans="1:144" outlineLevel="1" x14ac:dyDescent="0.2">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c r="CO132" s="58"/>
      <c r="CP132" s="58"/>
      <c r="CQ132" s="58"/>
      <c r="CR132" s="58"/>
      <c r="CS132" s="58"/>
      <c r="CT132" s="58"/>
      <c r="CU132" s="58"/>
      <c r="CV132" s="58"/>
      <c r="CW132" s="58"/>
      <c r="CX132" s="58"/>
      <c r="CY132" s="58"/>
      <c r="CZ132" s="58"/>
      <c r="DA132" s="58"/>
      <c r="DB132" s="58"/>
      <c r="DC132" s="58"/>
      <c r="DD132" s="58"/>
      <c r="DE132" s="58"/>
      <c r="DF132" s="58"/>
      <c r="DG132" s="58"/>
      <c r="DH132" s="58"/>
      <c r="DI132" s="58"/>
      <c r="DJ132" s="58"/>
      <c r="DK132" s="58"/>
      <c r="DL132" s="58"/>
      <c r="DM132" s="58"/>
      <c r="DN132" s="58"/>
      <c r="DO132" s="58"/>
      <c r="DP132" s="58"/>
      <c r="DQ132" s="58"/>
      <c r="DR132" s="58"/>
      <c r="DS132" s="58"/>
      <c r="DT132" s="58"/>
      <c r="DU132" s="58"/>
      <c r="DV132" s="58"/>
      <c r="DW132" s="58"/>
      <c r="DX132" s="58"/>
      <c r="DY132" s="58"/>
      <c r="DZ132" s="58"/>
      <c r="EA132" s="58"/>
      <c r="EB132" s="58"/>
      <c r="EC132" s="58"/>
      <c r="ED132" s="58"/>
      <c r="EE132" s="58"/>
      <c r="EF132" s="58"/>
      <c r="EG132" s="58"/>
      <c r="EH132" s="58"/>
      <c r="EI132" s="58"/>
      <c r="EJ132" s="58"/>
      <c r="EK132" s="58"/>
      <c r="EL132" s="58"/>
      <c r="EM132" s="58"/>
      <c r="EN132" s="58"/>
    </row>
    <row r="133" spans="1:144" outlineLevel="1" x14ac:dyDescent="0.2">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E133" s="58"/>
      <c r="EF133" s="58"/>
      <c r="EG133" s="58"/>
      <c r="EH133" s="58"/>
      <c r="EI133" s="58"/>
      <c r="EJ133" s="58"/>
      <c r="EK133" s="58"/>
      <c r="EL133" s="58"/>
      <c r="EM133" s="58"/>
      <c r="EN133" s="58"/>
    </row>
    <row r="134" spans="1:144" outlineLevel="1" x14ac:dyDescent="0.2">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c r="CF134" s="58"/>
      <c r="CG134" s="58"/>
      <c r="CH134" s="58"/>
      <c r="CI134" s="58"/>
      <c r="CJ134" s="58"/>
      <c r="CK134" s="58"/>
      <c r="CL134" s="58"/>
      <c r="CM134" s="58"/>
      <c r="CN134" s="58"/>
      <c r="CO134" s="58"/>
      <c r="CP134" s="58"/>
      <c r="CQ134" s="58"/>
      <c r="CR134" s="58"/>
      <c r="CS134" s="58"/>
      <c r="CT134" s="58"/>
      <c r="CU134" s="58"/>
      <c r="CV134" s="58"/>
      <c r="CW134" s="58"/>
      <c r="CX134" s="58"/>
      <c r="CY134" s="58"/>
      <c r="CZ134" s="58"/>
      <c r="DA134" s="58"/>
      <c r="DB134" s="58"/>
      <c r="DC134" s="58"/>
      <c r="DD134" s="58"/>
      <c r="DE134" s="58"/>
      <c r="DF134" s="58"/>
      <c r="DG134" s="58"/>
      <c r="DH134" s="58"/>
      <c r="DI134" s="58"/>
      <c r="DJ134" s="58"/>
      <c r="DK134" s="58"/>
      <c r="DL134" s="58"/>
      <c r="DM134" s="58"/>
      <c r="DN134" s="58"/>
      <c r="DO134" s="58"/>
      <c r="DP134" s="58"/>
      <c r="DQ134" s="58"/>
      <c r="DR134" s="58"/>
      <c r="DS134" s="58"/>
      <c r="DT134" s="58"/>
      <c r="DU134" s="58"/>
      <c r="DV134" s="58"/>
      <c r="DW134" s="58"/>
      <c r="DX134" s="58"/>
      <c r="DY134" s="58"/>
      <c r="DZ134" s="58"/>
      <c r="EA134" s="58"/>
      <c r="EB134" s="58"/>
      <c r="EC134" s="58"/>
      <c r="ED134" s="58"/>
      <c r="EE134" s="58"/>
      <c r="EF134" s="58"/>
      <c r="EG134" s="58"/>
      <c r="EH134" s="58"/>
      <c r="EI134" s="58"/>
      <c r="EJ134" s="58"/>
      <c r="EK134" s="58"/>
      <c r="EL134" s="58"/>
      <c r="EM134" s="58"/>
      <c r="EN134" s="58"/>
    </row>
    <row r="135" spans="1:144" outlineLevel="1" x14ac:dyDescent="0.2">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c r="CO135" s="58"/>
      <c r="CP135" s="58"/>
      <c r="CQ135" s="58"/>
      <c r="CR135" s="58"/>
      <c r="CS135" s="58"/>
      <c r="CT135" s="58"/>
      <c r="CU135" s="58"/>
      <c r="CV135" s="58"/>
      <c r="CW135" s="58"/>
      <c r="CX135" s="58"/>
      <c r="CY135" s="58"/>
      <c r="CZ135" s="58"/>
      <c r="DA135" s="58"/>
      <c r="DB135" s="58"/>
      <c r="DC135" s="58"/>
      <c r="DD135" s="58"/>
      <c r="DE135" s="58"/>
      <c r="DF135" s="58"/>
      <c r="DG135" s="58"/>
      <c r="DH135" s="58"/>
      <c r="DI135" s="58"/>
      <c r="DJ135" s="58"/>
      <c r="DK135" s="58"/>
      <c r="DL135" s="58"/>
      <c r="DM135" s="58"/>
      <c r="DN135" s="58"/>
      <c r="DO135" s="58"/>
      <c r="DP135" s="58"/>
      <c r="DQ135" s="58"/>
      <c r="DR135" s="58"/>
      <c r="DS135" s="58"/>
      <c r="DT135" s="58"/>
      <c r="DU135" s="58"/>
      <c r="DV135" s="58"/>
      <c r="DW135" s="58"/>
      <c r="DX135" s="58"/>
      <c r="DY135" s="58"/>
      <c r="DZ135" s="58"/>
      <c r="EA135" s="58"/>
      <c r="EB135" s="58"/>
      <c r="EC135" s="58"/>
      <c r="ED135" s="58"/>
      <c r="EE135" s="58"/>
      <c r="EF135" s="58"/>
      <c r="EG135" s="58"/>
      <c r="EH135" s="58"/>
      <c r="EI135" s="58"/>
      <c r="EJ135" s="58"/>
      <c r="EK135" s="58"/>
      <c r="EL135" s="58"/>
      <c r="EM135" s="58"/>
      <c r="EN135" s="58"/>
    </row>
    <row r="136" spans="1:144" outlineLevel="1" x14ac:dyDescent="0.2">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8"/>
      <c r="CG136" s="58"/>
      <c r="CH136" s="58"/>
      <c r="CI136" s="58"/>
      <c r="CJ136" s="58"/>
      <c r="CK136" s="58"/>
      <c r="CL136" s="58"/>
      <c r="CM136" s="58"/>
      <c r="CN136" s="58"/>
      <c r="CO136" s="58"/>
      <c r="CP136" s="58"/>
      <c r="CQ136" s="58"/>
      <c r="CR136" s="58"/>
      <c r="CS136" s="58"/>
      <c r="CT136" s="58"/>
      <c r="CU136" s="58"/>
      <c r="CV136" s="58"/>
      <c r="CW136" s="58"/>
      <c r="CX136" s="58"/>
      <c r="CY136" s="58"/>
      <c r="CZ136" s="58"/>
      <c r="DA136" s="58"/>
      <c r="DB136" s="58"/>
      <c r="DC136" s="58"/>
      <c r="DD136" s="58"/>
      <c r="DE136" s="58"/>
      <c r="DF136" s="58"/>
      <c r="DG136" s="58"/>
      <c r="DH136" s="58"/>
      <c r="DI136" s="58"/>
      <c r="DJ136" s="58"/>
      <c r="DK136" s="58"/>
      <c r="DL136" s="58"/>
      <c r="DM136" s="58"/>
      <c r="DN136" s="58"/>
      <c r="DO136" s="58"/>
      <c r="DP136" s="58"/>
      <c r="DQ136" s="58"/>
      <c r="DR136" s="58"/>
      <c r="DS136" s="58"/>
      <c r="DT136" s="58"/>
      <c r="DU136" s="58"/>
      <c r="DV136" s="58"/>
      <c r="DW136" s="58"/>
      <c r="DX136" s="58"/>
      <c r="DY136" s="58"/>
      <c r="DZ136" s="58"/>
      <c r="EA136" s="58"/>
      <c r="EB136" s="58"/>
      <c r="EC136" s="58"/>
      <c r="ED136" s="58"/>
      <c r="EE136" s="58"/>
      <c r="EF136" s="58"/>
      <c r="EG136" s="58"/>
      <c r="EH136" s="58"/>
      <c r="EI136" s="58"/>
      <c r="EJ136" s="58"/>
      <c r="EK136" s="58"/>
      <c r="EL136" s="58"/>
      <c r="EM136" s="58"/>
      <c r="EN136" s="58"/>
    </row>
    <row r="137" spans="1:144" outlineLevel="1" x14ac:dyDescent="0.2">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c r="CH137" s="58"/>
      <c r="CI137" s="58"/>
      <c r="CJ137" s="58"/>
      <c r="CK137" s="58"/>
      <c r="CL137" s="58"/>
      <c r="CM137" s="58"/>
      <c r="CN137" s="58"/>
      <c r="CO137" s="58"/>
      <c r="CP137" s="58"/>
      <c r="CQ137" s="58"/>
      <c r="CR137" s="58"/>
      <c r="CS137" s="58"/>
      <c r="CT137" s="58"/>
      <c r="CU137" s="58"/>
      <c r="CV137" s="58"/>
      <c r="CW137" s="58"/>
      <c r="CX137" s="58"/>
      <c r="CY137" s="58"/>
      <c r="CZ137" s="58"/>
      <c r="DA137" s="58"/>
      <c r="DB137" s="58"/>
      <c r="DC137" s="58"/>
      <c r="DD137" s="58"/>
      <c r="DE137" s="58"/>
      <c r="DF137" s="58"/>
      <c r="DG137" s="58"/>
      <c r="DH137" s="58"/>
      <c r="DI137" s="58"/>
      <c r="DJ137" s="58"/>
      <c r="DK137" s="58"/>
      <c r="DL137" s="58"/>
      <c r="DM137" s="58"/>
      <c r="DN137" s="58"/>
      <c r="DO137" s="58"/>
      <c r="DP137" s="58"/>
      <c r="DQ137" s="58"/>
      <c r="DR137" s="58"/>
      <c r="DS137" s="58"/>
      <c r="DT137" s="58"/>
      <c r="DU137" s="58"/>
      <c r="DV137" s="58"/>
      <c r="DW137" s="58"/>
      <c r="DX137" s="58"/>
      <c r="DY137" s="58"/>
      <c r="DZ137" s="58"/>
      <c r="EA137" s="58"/>
      <c r="EB137" s="58"/>
      <c r="EC137" s="58"/>
      <c r="ED137" s="58"/>
      <c r="EE137" s="58"/>
      <c r="EF137" s="58"/>
      <c r="EG137" s="58"/>
      <c r="EH137" s="58"/>
      <c r="EI137" s="58"/>
      <c r="EJ137" s="58"/>
      <c r="EK137" s="58"/>
      <c r="EL137" s="58"/>
      <c r="EM137" s="58"/>
      <c r="EN137" s="58"/>
    </row>
    <row r="138" spans="1:144" outlineLevel="1" x14ac:dyDescent="0.2">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c r="CG138" s="58"/>
      <c r="CH138" s="58"/>
      <c r="CI138" s="58"/>
      <c r="CJ138" s="58"/>
      <c r="CK138" s="58"/>
      <c r="CL138" s="58"/>
      <c r="CM138" s="58"/>
      <c r="CN138" s="58"/>
      <c r="CO138" s="58"/>
      <c r="CP138" s="58"/>
      <c r="CQ138" s="58"/>
      <c r="CR138" s="58"/>
      <c r="CS138" s="58"/>
      <c r="CT138" s="58"/>
      <c r="CU138" s="58"/>
      <c r="CV138" s="58"/>
      <c r="CW138" s="58"/>
      <c r="CX138" s="58"/>
      <c r="CY138" s="58"/>
      <c r="CZ138" s="58"/>
      <c r="DA138" s="58"/>
      <c r="DB138" s="58"/>
      <c r="DC138" s="58"/>
      <c r="DD138" s="58"/>
      <c r="DE138" s="58"/>
      <c r="DF138" s="58"/>
      <c r="DG138" s="58"/>
      <c r="DH138" s="58"/>
      <c r="DI138" s="58"/>
      <c r="DJ138" s="58"/>
      <c r="DK138" s="58"/>
      <c r="DL138" s="58"/>
      <c r="DM138" s="58"/>
      <c r="DN138" s="58"/>
      <c r="DO138" s="58"/>
      <c r="DP138" s="58"/>
      <c r="DQ138" s="58"/>
      <c r="DR138" s="58"/>
      <c r="DS138" s="58"/>
      <c r="DT138" s="58"/>
      <c r="DU138" s="58"/>
      <c r="DV138" s="58"/>
      <c r="DW138" s="58"/>
      <c r="DX138" s="58"/>
      <c r="DY138" s="58"/>
      <c r="DZ138" s="58"/>
      <c r="EA138" s="58"/>
      <c r="EB138" s="58"/>
      <c r="EC138" s="58"/>
      <c r="ED138" s="58"/>
      <c r="EE138" s="58"/>
      <c r="EF138" s="58"/>
      <c r="EG138" s="58"/>
      <c r="EH138" s="58"/>
      <c r="EI138" s="58"/>
      <c r="EJ138" s="58"/>
      <c r="EK138" s="58"/>
      <c r="EL138" s="58"/>
      <c r="EM138" s="58"/>
      <c r="EN138" s="58"/>
    </row>
    <row r="139" spans="1:144" outlineLevel="1" x14ac:dyDescent="0.2">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c r="CC139" s="58"/>
      <c r="CD139" s="58"/>
      <c r="CE139" s="58"/>
      <c r="CF139" s="58"/>
      <c r="CG139" s="58"/>
      <c r="CH139" s="58"/>
      <c r="CI139" s="58"/>
      <c r="CJ139" s="58"/>
      <c r="CK139" s="58"/>
      <c r="CL139" s="58"/>
      <c r="CM139" s="58"/>
      <c r="CN139" s="58"/>
      <c r="CO139" s="58"/>
      <c r="CP139" s="58"/>
      <c r="CQ139" s="58"/>
      <c r="CR139" s="58"/>
      <c r="CS139" s="58"/>
      <c r="CT139" s="58"/>
      <c r="CU139" s="58"/>
      <c r="CV139" s="58"/>
      <c r="CW139" s="58"/>
      <c r="CX139" s="58"/>
      <c r="CY139" s="58"/>
      <c r="CZ139" s="58"/>
      <c r="DA139" s="58"/>
      <c r="DB139" s="58"/>
      <c r="DC139" s="58"/>
      <c r="DD139" s="58"/>
      <c r="DE139" s="58"/>
      <c r="DF139" s="58"/>
      <c r="DG139" s="58"/>
      <c r="DH139" s="58"/>
      <c r="DI139" s="58"/>
      <c r="DJ139" s="58"/>
      <c r="DK139" s="58"/>
      <c r="DL139" s="58"/>
      <c r="DM139" s="58"/>
      <c r="DN139" s="58"/>
      <c r="DO139" s="58"/>
      <c r="DP139" s="58"/>
      <c r="DQ139" s="58"/>
      <c r="DR139" s="58"/>
      <c r="DS139" s="58"/>
      <c r="DT139" s="58"/>
      <c r="DU139" s="58"/>
      <c r="DV139" s="58"/>
      <c r="DW139" s="58"/>
      <c r="DX139" s="58"/>
      <c r="DY139" s="58"/>
      <c r="DZ139" s="58"/>
      <c r="EA139" s="58"/>
      <c r="EB139" s="58"/>
      <c r="EC139" s="58"/>
      <c r="ED139" s="58"/>
      <c r="EE139" s="58"/>
      <c r="EF139" s="58"/>
      <c r="EG139" s="58"/>
      <c r="EH139" s="58"/>
      <c r="EI139" s="58"/>
      <c r="EJ139" s="58"/>
      <c r="EK139" s="58"/>
      <c r="EL139" s="58"/>
      <c r="EM139" s="58"/>
      <c r="EN139" s="58"/>
    </row>
    <row r="140" spans="1:144" outlineLevel="1" x14ac:dyDescent="0.2">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c r="CH140" s="58"/>
      <c r="CI140" s="58"/>
      <c r="CJ140" s="58"/>
      <c r="CK140" s="58"/>
      <c r="CL140" s="58"/>
      <c r="CM140" s="58"/>
      <c r="CN140" s="58"/>
      <c r="CO140" s="58"/>
      <c r="CP140" s="58"/>
      <c r="CQ140" s="58"/>
      <c r="CR140" s="58"/>
      <c r="CS140" s="58"/>
      <c r="CT140" s="58"/>
      <c r="CU140" s="58"/>
      <c r="CV140" s="58"/>
      <c r="CW140" s="58"/>
      <c r="CX140" s="58"/>
      <c r="CY140" s="58"/>
      <c r="CZ140" s="58"/>
      <c r="DA140" s="58"/>
      <c r="DB140" s="58"/>
      <c r="DC140" s="58"/>
      <c r="DD140" s="58"/>
      <c r="DE140" s="58"/>
      <c r="DF140" s="58"/>
      <c r="DG140" s="58"/>
      <c r="DH140" s="58"/>
      <c r="DI140" s="58"/>
      <c r="DJ140" s="58"/>
      <c r="DK140" s="58"/>
      <c r="DL140" s="58"/>
      <c r="DM140" s="58"/>
      <c r="DN140" s="58"/>
      <c r="DO140" s="58"/>
      <c r="DP140" s="58"/>
      <c r="DQ140" s="58"/>
      <c r="DR140" s="58"/>
      <c r="DS140" s="58"/>
      <c r="DT140" s="58"/>
      <c r="DU140" s="58"/>
      <c r="DV140" s="58"/>
      <c r="DW140" s="58"/>
      <c r="DX140" s="58"/>
      <c r="DY140" s="58"/>
      <c r="DZ140" s="58"/>
      <c r="EA140" s="58"/>
      <c r="EB140" s="58"/>
      <c r="EC140" s="58"/>
      <c r="ED140" s="58"/>
      <c r="EE140" s="58"/>
      <c r="EF140" s="58"/>
      <c r="EG140" s="58"/>
      <c r="EH140" s="58"/>
      <c r="EI140" s="58"/>
      <c r="EJ140" s="58"/>
      <c r="EK140" s="58"/>
      <c r="EL140" s="58"/>
      <c r="EM140" s="58"/>
      <c r="EN140" s="58"/>
    </row>
    <row r="141" spans="1:144" outlineLevel="1" x14ac:dyDescent="0.2">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58"/>
      <c r="DA141" s="58"/>
      <c r="DB141" s="58"/>
      <c r="DC141" s="58"/>
      <c r="DD141" s="58"/>
      <c r="DE141" s="58"/>
      <c r="DF141" s="58"/>
      <c r="DG141" s="58"/>
      <c r="DH141" s="58"/>
      <c r="DI141" s="58"/>
      <c r="DJ141" s="58"/>
      <c r="DK141" s="58"/>
      <c r="DL141" s="58"/>
      <c r="DM141" s="58"/>
      <c r="DN141" s="58"/>
      <c r="DO141" s="58"/>
      <c r="DP141" s="58"/>
      <c r="DQ141" s="58"/>
      <c r="DR141" s="58"/>
      <c r="DS141" s="58"/>
      <c r="DT141" s="58"/>
      <c r="DU141" s="58"/>
      <c r="DV141" s="58"/>
      <c r="DW141" s="58"/>
      <c r="DX141" s="58"/>
      <c r="DY141" s="58"/>
      <c r="DZ141" s="58"/>
      <c r="EA141" s="58"/>
      <c r="EB141" s="58"/>
      <c r="EC141" s="58"/>
      <c r="ED141" s="58"/>
      <c r="EE141" s="58"/>
      <c r="EF141" s="58"/>
      <c r="EG141" s="58"/>
      <c r="EH141" s="58"/>
      <c r="EI141" s="58"/>
      <c r="EJ141" s="58"/>
      <c r="EK141" s="58"/>
      <c r="EL141" s="58"/>
      <c r="EM141" s="58"/>
      <c r="EN141" s="58"/>
    </row>
    <row r="142" spans="1:144" outlineLevel="1" x14ac:dyDescent="0.2">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c r="CH142" s="58"/>
      <c r="CI142" s="58"/>
      <c r="CJ142" s="58"/>
      <c r="CK142" s="58"/>
      <c r="CL142" s="58"/>
      <c r="CM142" s="58"/>
      <c r="CN142" s="58"/>
      <c r="CO142" s="58"/>
      <c r="CP142" s="58"/>
      <c r="CQ142" s="58"/>
      <c r="CR142" s="58"/>
      <c r="CS142" s="58"/>
      <c r="CT142" s="58"/>
      <c r="CU142" s="58"/>
      <c r="CV142" s="58"/>
      <c r="CW142" s="58"/>
      <c r="CX142" s="58"/>
      <c r="CY142" s="58"/>
      <c r="CZ142" s="58"/>
      <c r="DA142" s="58"/>
      <c r="DB142" s="58"/>
      <c r="DC142" s="58"/>
      <c r="DD142" s="58"/>
      <c r="DE142" s="58"/>
      <c r="DF142" s="58"/>
      <c r="DG142" s="58"/>
      <c r="DH142" s="58"/>
      <c r="DI142" s="58"/>
      <c r="DJ142" s="58"/>
      <c r="DK142" s="58"/>
      <c r="DL142" s="58"/>
      <c r="DM142" s="58"/>
      <c r="DN142" s="58"/>
      <c r="DO142" s="58"/>
      <c r="DP142" s="58"/>
      <c r="DQ142" s="58"/>
      <c r="DR142" s="58"/>
      <c r="DS142" s="58"/>
      <c r="DT142" s="58"/>
      <c r="DU142" s="58"/>
      <c r="DV142" s="58"/>
      <c r="DW142" s="58"/>
      <c r="DX142" s="58"/>
      <c r="DY142" s="58"/>
      <c r="DZ142" s="58"/>
      <c r="EA142" s="58"/>
      <c r="EB142" s="58"/>
      <c r="EC142" s="58"/>
      <c r="ED142" s="58"/>
      <c r="EE142" s="58"/>
      <c r="EF142" s="58"/>
      <c r="EG142" s="58"/>
      <c r="EH142" s="58"/>
      <c r="EI142" s="58"/>
      <c r="EJ142" s="58"/>
      <c r="EK142" s="58"/>
      <c r="EL142" s="58"/>
      <c r="EM142" s="58"/>
      <c r="EN142" s="58"/>
    </row>
    <row r="143" spans="1:144" x14ac:dyDescent="0.2">
      <c r="A143" s="74"/>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c r="CB143" s="58"/>
      <c r="CC143" s="58"/>
      <c r="CD143" s="58"/>
      <c r="CE143" s="58"/>
      <c r="CF143" s="58"/>
      <c r="CG143" s="58"/>
      <c r="CH143" s="58"/>
      <c r="CI143" s="58"/>
      <c r="CJ143" s="58"/>
      <c r="CK143" s="58"/>
      <c r="CL143" s="58"/>
      <c r="CM143" s="58"/>
      <c r="CN143" s="58"/>
      <c r="CO143" s="58"/>
      <c r="CP143" s="58"/>
      <c r="CQ143" s="58"/>
      <c r="CR143" s="58"/>
      <c r="CS143" s="58"/>
      <c r="CT143" s="58"/>
      <c r="CU143" s="58"/>
      <c r="CV143" s="58"/>
      <c r="CW143" s="58"/>
      <c r="CX143" s="58"/>
      <c r="CY143" s="58"/>
      <c r="CZ143" s="58"/>
      <c r="DA143" s="58"/>
      <c r="DB143" s="58"/>
      <c r="DC143" s="58"/>
      <c r="DD143" s="58"/>
      <c r="DE143" s="58"/>
      <c r="DF143" s="58"/>
      <c r="DG143" s="58"/>
      <c r="DH143" s="58"/>
      <c r="DI143" s="58"/>
      <c r="DJ143" s="58"/>
      <c r="DK143" s="58"/>
      <c r="DL143" s="58"/>
      <c r="DM143" s="58"/>
      <c r="DN143" s="58"/>
      <c r="DO143" s="58"/>
      <c r="DP143" s="58"/>
      <c r="DQ143" s="58"/>
      <c r="DR143" s="58"/>
      <c r="DS143" s="58"/>
      <c r="DT143" s="58"/>
      <c r="DU143" s="58"/>
      <c r="DV143" s="58"/>
      <c r="DW143" s="58"/>
      <c r="DX143" s="58"/>
      <c r="DY143" s="58"/>
      <c r="DZ143" s="58"/>
      <c r="EA143" s="58"/>
      <c r="EB143" s="58"/>
      <c r="EC143" s="58"/>
      <c r="ED143" s="58"/>
      <c r="EE143" s="58"/>
      <c r="EF143" s="58"/>
      <c r="EG143" s="58"/>
      <c r="EH143" s="58"/>
      <c r="EI143" s="58"/>
      <c r="EJ143" s="58"/>
      <c r="EK143" s="58"/>
      <c r="EL143" s="58"/>
      <c r="EM143" s="58"/>
      <c r="EN143" s="58"/>
    </row>
    <row r="144" spans="1:144" x14ac:dyDescent="0.2">
      <c r="A144" s="11" t="s">
        <v>173</v>
      </c>
      <c r="AQ144" s="58" t="s">
        <v>208</v>
      </c>
      <c r="AR144" s="58"/>
      <c r="AS144" s="58"/>
      <c r="AT144" s="58">
        <v>10</v>
      </c>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c r="CB144" s="58"/>
      <c r="CC144" s="58"/>
      <c r="CD144" s="58"/>
      <c r="CE144" s="58"/>
      <c r="CF144" s="58"/>
      <c r="CG144" s="58"/>
      <c r="CH144" s="58"/>
      <c r="CI144" s="58"/>
      <c r="CJ144" s="58"/>
      <c r="CK144" s="58"/>
      <c r="CL144" s="58"/>
      <c r="CM144" s="58"/>
      <c r="CN144" s="58"/>
      <c r="CO144" s="58"/>
      <c r="CP144" s="58"/>
      <c r="CQ144" s="58"/>
      <c r="CR144" s="58"/>
      <c r="CS144" s="58"/>
      <c r="CT144" s="58"/>
      <c r="CU144" s="58"/>
      <c r="CV144" s="58"/>
      <c r="CW144" s="58"/>
      <c r="CX144" s="58"/>
      <c r="CY144" s="58"/>
      <c r="CZ144" s="58"/>
      <c r="DA144" s="58"/>
      <c r="DB144" s="58"/>
      <c r="DC144" s="58"/>
      <c r="DD144" s="58"/>
      <c r="DE144" s="58"/>
      <c r="DF144" s="58"/>
      <c r="DG144" s="58"/>
      <c r="DH144" s="58"/>
      <c r="DI144" s="58"/>
      <c r="DJ144" s="58"/>
      <c r="DK144" s="58"/>
      <c r="DL144" s="58"/>
      <c r="DM144" s="58"/>
      <c r="DN144" s="58"/>
      <c r="DO144" s="58"/>
      <c r="DP144" s="58"/>
      <c r="DQ144" s="58"/>
      <c r="DR144" s="58"/>
      <c r="DS144" s="58"/>
      <c r="DT144" s="58"/>
      <c r="DU144" s="58"/>
      <c r="DV144" s="58"/>
      <c r="DW144" s="58"/>
      <c r="DX144" s="58"/>
      <c r="DY144" s="58"/>
      <c r="DZ144" s="58"/>
      <c r="EA144" s="58"/>
      <c r="EB144" s="58"/>
      <c r="EC144" s="58"/>
      <c r="ED144" s="58"/>
      <c r="EE144" s="58"/>
      <c r="EF144" s="58"/>
      <c r="EG144" s="58"/>
      <c r="EH144" s="58"/>
      <c r="EI144" s="58"/>
      <c r="EJ144" s="58"/>
      <c r="EK144" s="58"/>
      <c r="EL144" s="58"/>
      <c r="EM144" s="58"/>
      <c r="EN144" s="58"/>
    </row>
    <row r="145" spans="5:144" outlineLevel="1" x14ac:dyDescent="0.2">
      <c r="E145" s="25" t="s">
        <v>207</v>
      </c>
      <c r="F145" s="57">
        <f>$AT$144/20</f>
        <v>0.5</v>
      </c>
      <c r="AQ145" s="58" t="s">
        <v>188</v>
      </c>
      <c r="AR145" s="58">
        <v>0</v>
      </c>
      <c r="AS145" s="58">
        <v>0.01</v>
      </c>
      <c r="AT145" s="58">
        <v>0.02</v>
      </c>
      <c r="AU145" s="58">
        <v>0.03</v>
      </c>
      <c r="AV145" s="58">
        <v>0.04</v>
      </c>
      <c r="AW145" s="58">
        <v>0.05</v>
      </c>
      <c r="AX145" s="58">
        <v>6.0000000000000005E-2</v>
      </c>
      <c r="AY145" s="58">
        <v>7.0000000000000007E-2</v>
      </c>
      <c r="AZ145" s="58">
        <v>0.08</v>
      </c>
      <c r="BA145" s="58">
        <v>0.09</v>
      </c>
      <c r="BB145" s="58">
        <v>9.9999999999999992E-2</v>
      </c>
      <c r="BC145" s="58">
        <v>0.10999999999999999</v>
      </c>
      <c r="BD145" s="58">
        <v>0.11999999999999998</v>
      </c>
      <c r="BE145" s="58">
        <v>0.12999999999999998</v>
      </c>
      <c r="BF145" s="58">
        <v>0.13999999999999999</v>
      </c>
      <c r="BG145" s="58">
        <v>0.15</v>
      </c>
      <c r="BH145" s="58">
        <v>0.16</v>
      </c>
      <c r="BI145" s="58">
        <v>0.17</v>
      </c>
      <c r="BJ145" s="58">
        <v>0.18000000000000002</v>
      </c>
      <c r="BK145" s="58">
        <v>0.19000000000000003</v>
      </c>
      <c r="BL145" s="58">
        <v>0.20000000000000004</v>
      </c>
      <c r="BM145" s="58">
        <v>0.21000000000000005</v>
      </c>
      <c r="BN145" s="58">
        <v>0.22000000000000006</v>
      </c>
      <c r="BO145" s="58">
        <v>0.23000000000000007</v>
      </c>
      <c r="BP145" s="58">
        <v>0.24000000000000007</v>
      </c>
      <c r="BQ145" s="58">
        <v>0.25000000000000006</v>
      </c>
      <c r="BR145" s="58">
        <v>0.26000000000000006</v>
      </c>
      <c r="BS145" s="58">
        <v>0.27000000000000007</v>
      </c>
      <c r="BT145" s="58">
        <v>0.28000000000000008</v>
      </c>
      <c r="BU145" s="58">
        <v>0.29000000000000009</v>
      </c>
      <c r="BV145" s="58">
        <v>0.3000000000000001</v>
      </c>
      <c r="BW145" s="58">
        <v>0.31000000000000011</v>
      </c>
      <c r="BX145" s="58">
        <v>0.32000000000000012</v>
      </c>
      <c r="BY145" s="58">
        <v>0.33000000000000013</v>
      </c>
      <c r="BZ145" s="58">
        <v>0.34000000000000014</v>
      </c>
      <c r="CA145" s="58">
        <v>0.35000000000000014</v>
      </c>
      <c r="CB145" s="58">
        <v>0.36000000000000015</v>
      </c>
      <c r="CC145" s="58">
        <v>0.37000000000000016</v>
      </c>
      <c r="CD145" s="58">
        <v>0.38000000000000017</v>
      </c>
      <c r="CE145" s="58">
        <v>0.39000000000000018</v>
      </c>
      <c r="CF145" s="58">
        <v>0.40000000000000019</v>
      </c>
      <c r="CG145" s="58">
        <v>0.4100000000000002</v>
      </c>
      <c r="CH145" s="58">
        <v>0.42000000000000021</v>
      </c>
      <c r="CI145" s="58">
        <v>0.43000000000000022</v>
      </c>
      <c r="CJ145" s="58">
        <v>0.44000000000000022</v>
      </c>
      <c r="CK145" s="58">
        <v>0.45000000000000023</v>
      </c>
      <c r="CL145" s="58">
        <v>0.46000000000000024</v>
      </c>
      <c r="CM145" s="58">
        <v>0.47000000000000025</v>
      </c>
      <c r="CN145" s="58">
        <v>0.48000000000000026</v>
      </c>
      <c r="CO145" s="58">
        <v>0.49000000000000027</v>
      </c>
      <c r="CP145" s="58">
        <v>0.50000000000000022</v>
      </c>
      <c r="CQ145" s="58">
        <v>0.51000000000000023</v>
      </c>
      <c r="CR145" s="58">
        <v>0.52000000000000024</v>
      </c>
      <c r="CS145" s="58">
        <v>0.53000000000000025</v>
      </c>
      <c r="CT145" s="58">
        <v>0.54000000000000026</v>
      </c>
      <c r="CU145" s="58">
        <v>0.55000000000000027</v>
      </c>
      <c r="CV145" s="58">
        <v>0.56000000000000028</v>
      </c>
      <c r="CW145" s="58">
        <v>0.57000000000000028</v>
      </c>
      <c r="CX145" s="58">
        <v>0.58000000000000029</v>
      </c>
      <c r="CY145" s="58">
        <v>0.5900000000000003</v>
      </c>
      <c r="CZ145" s="58">
        <v>0.60000000000000031</v>
      </c>
      <c r="DA145" s="58">
        <v>0.61000000000000032</v>
      </c>
      <c r="DB145" s="58">
        <v>0.62000000000000033</v>
      </c>
      <c r="DC145" s="58">
        <v>0.63000000000000034</v>
      </c>
      <c r="DD145" s="58">
        <v>0.64000000000000035</v>
      </c>
      <c r="DE145" s="58">
        <v>0.65000000000000036</v>
      </c>
      <c r="DF145" s="58">
        <v>0.66000000000000036</v>
      </c>
      <c r="DG145" s="58">
        <v>0.67000000000000037</v>
      </c>
      <c r="DH145" s="58">
        <v>0.68000000000000038</v>
      </c>
      <c r="DI145" s="58">
        <v>0.69000000000000039</v>
      </c>
      <c r="DJ145" s="58">
        <v>0.7000000000000004</v>
      </c>
      <c r="DK145" s="58">
        <v>0.71000000000000041</v>
      </c>
      <c r="DL145" s="58">
        <v>0.72000000000000042</v>
      </c>
      <c r="DM145" s="58">
        <v>0.73000000000000043</v>
      </c>
      <c r="DN145" s="58">
        <v>0.74000000000000044</v>
      </c>
      <c r="DO145" s="58">
        <v>0.75000000000000044</v>
      </c>
      <c r="DP145" s="58">
        <v>0.76000000000000045</v>
      </c>
      <c r="DQ145" s="58">
        <v>0.77000000000000046</v>
      </c>
      <c r="DR145" s="58">
        <v>0.78000000000000047</v>
      </c>
      <c r="DS145" s="58">
        <v>0.79000000000000048</v>
      </c>
      <c r="DT145" s="58">
        <v>0.80000000000000049</v>
      </c>
      <c r="DU145" s="58">
        <v>0.8100000000000005</v>
      </c>
      <c r="DV145" s="58">
        <v>0.82000000000000051</v>
      </c>
      <c r="DW145" s="58">
        <v>0.83000000000000052</v>
      </c>
      <c r="DX145" s="58">
        <v>0.84000000000000052</v>
      </c>
      <c r="DY145" s="58">
        <v>0.85000000000000053</v>
      </c>
      <c r="DZ145" s="58">
        <v>0.86000000000000054</v>
      </c>
      <c r="EA145" s="58">
        <v>0.87000000000000055</v>
      </c>
      <c r="EB145" s="58">
        <v>0.88000000000000056</v>
      </c>
      <c r="EC145" s="58">
        <v>0.89000000000000057</v>
      </c>
      <c r="ED145" s="58">
        <v>0.90000000000000058</v>
      </c>
      <c r="EE145" s="58">
        <v>0.91000000000000059</v>
      </c>
      <c r="EF145" s="58">
        <v>0.9200000000000006</v>
      </c>
      <c r="EG145" s="58">
        <v>0.9300000000000006</v>
      </c>
      <c r="EH145" s="58">
        <v>0.94000000000000061</v>
      </c>
      <c r="EI145" s="58">
        <v>0.95000000000000062</v>
      </c>
      <c r="EJ145" s="58">
        <v>0.96000000000000063</v>
      </c>
      <c r="EK145" s="58">
        <v>0.97000000000000064</v>
      </c>
      <c r="EL145" s="58">
        <v>0.98000000000000065</v>
      </c>
      <c r="EM145" s="58">
        <v>0.99000000000000066</v>
      </c>
      <c r="EN145" s="58">
        <v>1.0000000000000007</v>
      </c>
    </row>
    <row r="146" spans="5:144" outlineLevel="1" x14ac:dyDescent="0.2">
      <c r="AQ146" s="58" t="s">
        <v>209</v>
      </c>
      <c r="AR146" s="58">
        <v>0.99999999999999989</v>
      </c>
      <c r="AS146" s="58">
        <v>0.99999999999999989</v>
      </c>
      <c r="AT146" s="58">
        <v>0.96799999999999986</v>
      </c>
      <c r="AU146" s="58">
        <v>0.95199999999999985</v>
      </c>
      <c r="AV146" s="58">
        <v>0.93599999999999983</v>
      </c>
      <c r="AW146" s="58">
        <v>0.92799999999999983</v>
      </c>
      <c r="AX146" s="58">
        <v>0.91999999999999982</v>
      </c>
      <c r="AY146" s="58">
        <v>0.91999999999999982</v>
      </c>
      <c r="AZ146" s="58">
        <v>0.91999999999999982</v>
      </c>
      <c r="BA146" s="58">
        <v>0.91199999999999992</v>
      </c>
      <c r="BB146" s="58">
        <v>0.90399999999999991</v>
      </c>
      <c r="BC146" s="58">
        <v>0.8959999999999998</v>
      </c>
      <c r="BD146" s="58">
        <v>0.8879999999999999</v>
      </c>
      <c r="BE146" s="58">
        <v>0.87999999999999989</v>
      </c>
      <c r="BF146" s="58">
        <v>0.87999999999999989</v>
      </c>
      <c r="BG146" s="58">
        <v>0.87999999999999989</v>
      </c>
      <c r="BH146" s="58">
        <v>0.87999999999999989</v>
      </c>
      <c r="BI146" s="58">
        <v>0.87999999999999989</v>
      </c>
      <c r="BJ146" s="58">
        <v>0.87999999999999989</v>
      </c>
      <c r="BK146" s="58">
        <v>0.87999999999999989</v>
      </c>
      <c r="BL146" s="58">
        <v>0.87999999999999989</v>
      </c>
      <c r="BM146" s="58">
        <v>0.87999999999999989</v>
      </c>
      <c r="BN146" s="58">
        <v>0.87999999999999989</v>
      </c>
      <c r="BO146" s="58">
        <v>0.87999999999999989</v>
      </c>
      <c r="BP146" s="58">
        <v>0.87999999999999989</v>
      </c>
      <c r="BQ146" s="58">
        <v>0.87999999999999989</v>
      </c>
      <c r="BR146" s="58">
        <v>0.87999999999999989</v>
      </c>
      <c r="BS146" s="58">
        <v>0.87999999999999989</v>
      </c>
      <c r="BT146" s="58">
        <v>0.87999999999999989</v>
      </c>
      <c r="BU146" s="58">
        <v>0.87999999999999989</v>
      </c>
      <c r="BV146" s="58">
        <v>0.87999999999999989</v>
      </c>
      <c r="BW146" s="58">
        <v>0.87999999999999989</v>
      </c>
      <c r="BX146" s="58">
        <v>0.87199999999999989</v>
      </c>
      <c r="BY146" s="58">
        <v>0.86399999999999988</v>
      </c>
      <c r="BZ146" s="58">
        <v>0.85599999999999987</v>
      </c>
      <c r="CA146" s="58">
        <v>0.84799999999999986</v>
      </c>
      <c r="CB146" s="58">
        <v>0.83999999999999986</v>
      </c>
      <c r="CC146" s="58">
        <v>0.83999999999999986</v>
      </c>
      <c r="CD146" s="58">
        <v>0.83999999999999986</v>
      </c>
      <c r="CE146" s="58">
        <v>0.83999999999999986</v>
      </c>
      <c r="CF146" s="58">
        <v>0.83999999999999986</v>
      </c>
      <c r="CG146" s="58">
        <v>0.83999999999999986</v>
      </c>
      <c r="CH146" s="58">
        <v>0.83999999999999986</v>
      </c>
      <c r="CI146" s="58">
        <v>0.83999999999999986</v>
      </c>
      <c r="CJ146" s="58">
        <v>0.83999999999999986</v>
      </c>
      <c r="CK146" s="58">
        <v>0.83999999999999986</v>
      </c>
      <c r="CL146" s="58">
        <v>0.83999999999999986</v>
      </c>
      <c r="CM146" s="58">
        <v>0.83999999999999986</v>
      </c>
      <c r="CN146" s="58">
        <v>0.83999999999999986</v>
      </c>
      <c r="CO146" s="58">
        <v>0.83999999999999986</v>
      </c>
      <c r="CP146" s="58">
        <v>0.83999999999999986</v>
      </c>
      <c r="CQ146" s="58">
        <v>0.83199999999999996</v>
      </c>
      <c r="CR146" s="58">
        <v>0.82399999999999995</v>
      </c>
      <c r="CS146" s="58">
        <v>0.81599999999999984</v>
      </c>
      <c r="CT146" s="58">
        <v>0.80799999999999983</v>
      </c>
      <c r="CU146" s="58">
        <v>0.79999999999999993</v>
      </c>
      <c r="CV146" s="58">
        <v>0.79999999999999993</v>
      </c>
      <c r="CW146" s="58">
        <v>0.79999999999999993</v>
      </c>
      <c r="CX146" s="58">
        <v>0.79199999999999993</v>
      </c>
      <c r="CY146" s="58">
        <v>0.78399999999999992</v>
      </c>
      <c r="CZ146" s="58">
        <v>0.7759999999999998</v>
      </c>
      <c r="DA146" s="58">
        <v>0.7679999999999999</v>
      </c>
      <c r="DB146" s="58">
        <v>0.7599999999999999</v>
      </c>
      <c r="DC146" s="58">
        <v>0.7599999999999999</v>
      </c>
      <c r="DD146" s="58">
        <v>0.7599999999999999</v>
      </c>
      <c r="DE146" s="58">
        <v>0.75199999999999989</v>
      </c>
      <c r="DF146" s="58">
        <v>0.74399999999999999</v>
      </c>
      <c r="DG146" s="58">
        <v>0.73599999999999988</v>
      </c>
      <c r="DH146" s="58">
        <v>0.72799999999999987</v>
      </c>
      <c r="DI146" s="58">
        <v>0.71199999999999997</v>
      </c>
      <c r="DJ146" s="58">
        <v>0.70399999999999996</v>
      </c>
      <c r="DK146" s="58">
        <v>0.69599999999999984</v>
      </c>
      <c r="DL146" s="58">
        <v>0.67999999999999994</v>
      </c>
      <c r="DM146" s="58">
        <v>0.66399999999999992</v>
      </c>
      <c r="DN146" s="58">
        <v>0.65599999999999981</v>
      </c>
      <c r="DO146" s="58">
        <v>0.64799999999999991</v>
      </c>
      <c r="DP146" s="58">
        <v>0.6399999999999999</v>
      </c>
      <c r="DQ146" s="58">
        <v>0.6399999999999999</v>
      </c>
      <c r="DR146" s="58">
        <v>0.6399999999999999</v>
      </c>
      <c r="DS146" s="58">
        <v>0.6399999999999999</v>
      </c>
      <c r="DT146" s="58">
        <v>0.6399999999999999</v>
      </c>
      <c r="DU146" s="58">
        <v>0.6399999999999999</v>
      </c>
      <c r="DV146" s="58">
        <v>0.6399999999999999</v>
      </c>
      <c r="DW146" s="58">
        <v>0.6399999999999999</v>
      </c>
      <c r="DX146" s="58">
        <v>0.6399999999999999</v>
      </c>
      <c r="DY146" s="58">
        <v>0.6399999999999999</v>
      </c>
      <c r="DZ146" s="58">
        <v>0.6399999999999999</v>
      </c>
      <c r="EA146" s="58">
        <v>0.6399999999999999</v>
      </c>
      <c r="EB146" s="58">
        <v>0.6399999999999999</v>
      </c>
      <c r="EC146" s="58">
        <v>0.6399999999999999</v>
      </c>
      <c r="ED146" s="58">
        <v>0.6399999999999999</v>
      </c>
      <c r="EE146" s="58">
        <v>0.6319999999999999</v>
      </c>
      <c r="EF146" s="58">
        <v>0.62399999999999989</v>
      </c>
      <c r="EG146" s="58">
        <v>0.60799999999999987</v>
      </c>
      <c r="EH146" s="58">
        <v>0.59199999999999997</v>
      </c>
      <c r="EI146" s="58">
        <v>0.57599999999999996</v>
      </c>
      <c r="EJ146" s="58">
        <v>0.54399999999999993</v>
      </c>
      <c r="EK146" s="58">
        <v>0.49599999999999994</v>
      </c>
      <c r="EL146" s="58">
        <v>0.38399999999999995</v>
      </c>
      <c r="EM146" s="58">
        <v>0.35999999999999993</v>
      </c>
      <c r="EN146" s="58">
        <v>0</v>
      </c>
    </row>
    <row r="147" spans="5:144" outlineLevel="1" x14ac:dyDescent="0.2">
      <c r="AQ147" s="58" t="s">
        <v>210</v>
      </c>
      <c r="AR147" s="58">
        <v>0</v>
      </c>
      <c r="AS147" s="58">
        <v>0.85358255451713394</v>
      </c>
      <c r="AT147" s="58">
        <v>0.71838006230529594</v>
      </c>
      <c r="AU147" s="58">
        <v>0.90467289719626165</v>
      </c>
      <c r="AV147" s="58">
        <v>0.9214953271028038</v>
      </c>
      <c r="AW147" s="58">
        <v>0.93208722741433014</v>
      </c>
      <c r="AX147" s="58">
        <v>0.93831775700934572</v>
      </c>
      <c r="AY147" s="58">
        <v>0.94267912772585671</v>
      </c>
      <c r="AZ147" s="58">
        <v>0.94766355140186909</v>
      </c>
      <c r="BA147" s="58">
        <v>0.95140186915887848</v>
      </c>
      <c r="BB147" s="58">
        <v>0.95389408099688466</v>
      </c>
      <c r="BC147" s="58">
        <v>0.95576323987538947</v>
      </c>
      <c r="BD147" s="58">
        <v>0.95825545171339566</v>
      </c>
      <c r="BE147" s="58">
        <v>0.95950155763239875</v>
      </c>
      <c r="BF147" s="58">
        <v>0.96261682242990654</v>
      </c>
      <c r="BG147" s="58">
        <v>0.96573208722741433</v>
      </c>
      <c r="BH147" s="58">
        <v>0.96822429906542062</v>
      </c>
      <c r="BI147" s="58">
        <v>0.97009345794392521</v>
      </c>
      <c r="BJ147" s="58">
        <v>0.9719626168224299</v>
      </c>
      <c r="BK147" s="58">
        <v>0.97258566978193139</v>
      </c>
      <c r="BL147" s="58">
        <v>0.973208722741433</v>
      </c>
      <c r="BM147" s="58">
        <v>0.9738317757009346</v>
      </c>
      <c r="BN147" s="58">
        <v>0.9744548286604362</v>
      </c>
      <c r="BO147" s="58">
        <v>0.97507788161993769</v>
      </c>
      <c r="BP147" s="58">
        <v>0.97507788161993769</v>
      </c>
      <c r="BQ147" s="58">
        <v>0.97507788161993769</v>
      </c>
      <c r="BR147" s="58">
        <v>0.97507788161993769</v>
      </c>
      <c r="BS147" s="58">
        <v>0.97570093457943918</v>
      </c>
      <c r="BT147" s="58">
        <v>0.97632398753894079</v>
      </c>
      <c r="BU147" s="58">
        <v>0.97694704049844239</v>
      </c>
      <c r="BV147" s="58">
        <v>0.97757009345794399</v>
      </c>
      <c r="BW147" s="58">
        <v>0.97881619937694697</v>
      </c>
      <c r="BX147" s="58">
        <v>0.97943925233644857</v>
      </c>
      <c r="BY147" s="58">
        <v>0.98068535825545178</v>
      </c>
      <c r="BZ147" s="58">
        <v>0.98193146417445476</v>
      </c>
      <c r="CA147" s="58">
        <v>0.98380062305295957</v>
      </c>
      <c r="CB147" s="58">
        <v>0.98504672897196255</v>
      </c>
      <c r="CC147" s="58">
        <v>0.98629283489096575</v>
      </c>
      <c r="CD147" s="58">
        <v>0.98691588785046735</v>
      </c>
      <c r="CE147" s="58">
        <v>0.98816199376947034</v>
      </c>
      <c r="CF147" s="58">
        <v>0.98878504672897194</v>
      </c>
      <c r="CG147" s="58">
        <v>0.99003115264797514</v>
      </c>
      <c r="CH147" s="58">
        <v>0.99190031152647973</v>
      </c>
      <c r="CI147" s="58">
        <v>0.99376947040498442</v>
      </c>
      <c r="CJ147" s="58">
        <v>0.99501557632398752</v>
      </c>
      <c r="CK147" s="58">
        <v>0.99626168224299072</v>
      </c>
      <c r="CL147" s="58">
        <v>0.99688473520249221</v>
      </c>
      <c r="CM147" s="58">
        <v>0.99688473520249221</v>
      </c>
      <c r="CN147" s="58">
        <v>0.99688473520249221</v>
      </c>
      <c r="CO147" s="58">
        <v>0.99688473520249221</v>
      </c>
      <c r="CP147" s="58">
        <v>0.99688473520249221</v>
      </c>
      <c r="CQ147" s="58">
        <v>0.99688473520249221</v>
      </c>
      <c r="CR147" s="58">
        <v>0.99688473520249221</v>
      </c>
      <c r="CS147" s="58">
        <v>0.99688473520249221</v>
      </c>
      <c r="CT147" s="58">
        <v>0.99688473520249221</v>
      </c>
      <c r="CU147" s="58">
        <v>0.99688473520249221</v>
      </c>
      <c r="CV147" s="58">
        <v>0.99688473520249221</v>
      </c>
      <c r="CW147" s="58">
        <v>0.99688473520249221</v>
      </c>
      <c r="CX147" s="58">
        <v>0.99688473520249221</v>
      </c>
      <c r="CY147" s="58">
        <v>0.99688473520249221</v>
      </c>
      <c r="CZ147" s="58">
        <v>0.99688473520249221</v>
      </c>
      <c r="DA147" s="58">
        <v>0.9975077881619937</v>
      </c>
      <c r="DB147" s="58">
        <v>0.9981308411214953</v>
      </c>
      <c r="DC147" s="58">
        <v>0.99875389408099691</v>
      </c>
      <c r="DD147" s="58">
        <v>0.99937694704049851</v>
      </c>
      <c r="DE147" s="58">
        <v>1</v>
      </c>
      <c r="DF147" s="58">
        <v>1</v>
      </c>
      <c r="DG147" s="58">
        <v>1</v>
      </c>
      <c r="DH147" s="58">
        <v>1</v>
      </c>
      <c r="DI147" s="58">
        <v>1</v>
      </c>
      <c r="DJ147" s="58">
        <v>1</v>
      </c>
      <c r="DK147" s="58">
        <v>1</v>
      </c>
      <c r="DL147" s="58">
        <v>1</v>
      </c>
      <c r="DM147" s="58">
        <v>1</v>
      </c>
      <c r="DN147" s="58">
        <v>1</v>
      </c>
      <c r="DO147" s="58">
        <v>1</v>
      </c>
      <c r="DP147" s="58">
        <v>1</v>
      </c>
      <c r="DQ147" s="58">
        <v>1</v>
      </c>
      <c r="DR147" s="58">
        <v>1</v>
      </c>
      <c r="DS147" s="58">
        <v>1</v>
      </c>
      <c r="DT147" s="58">
        <v>1</v>
      </c>
      <c r="DU147" s="58">
        <v>1</v>
      </c>
      <c r="DV147" s="58">
        <v>1</v>
      </c>
      <c r="DW147" s="58">
        <v>1</v>
      </c>
      <c r="DX147" s="58">
        <v>1</v>
      </c>
      <c r="DY147" s="58">
        <v>1</v>
      </c>
      <c r="DZ147" s="58">
        <v>1</v>
      </c>
      <c r="EA147" s="58">
        <v>1</v>
      </c>
      <c r="EB147" s="58">
        <v>1</v>
      </c>
      <c r="EC147" s="58">
        <v>1</v>
      </c>
      <c r="ED147" s="58">
        <v>1</v>
      </c>
      <c r="EE147" s="58">
        <v>1</v>
      </c>
      <c r="EF147" s="58">
        <v>1</v>
      </c>
      <c r="EG147" s="58">
        <v>1</v>
      </c>
      <c r="EH147" s="58">
        <v>1</v>
      </c>
      <c r="EI147" s="58">
        <v>1</v>
      </c>
      <c r="EJ147" s="58">
        <v>1</v>
      </c>
      <c r="EK147" s="58">
        <v>1</v>
      </c>
      <c r="EL147" s="58">
        <v>1</v>
      </c>
      <c r="EM147" s="58">
        <v>1</v>
      </c>
      <c r="EN147" s="58">
        <v>1</v>
      </c>
    </row>
    <row r="148" spans="5:144" outlineLevel="1" x14ac:dyDescent="0.2">
      <c r="AQ148" s="58" t="str">
        <f xml:space="preserve"> TEXT($F$145,"0%") &amp; " Wtd.Avg."</f>
        <v>50% Wtd.Avg.</v>
      </c>
      <c r="AR148" s="58">
        <f>$F$145*AR146+(1-$F$145)*AR147</f>
        <v>0.49999999999999994</v>
      </c>
      <c r="AS148" s="58">
        <f>$F$145*AS146+(1-$F$145)*AS147</f>
        <v>0.92679127725856691</v>
      </c>
      <c r="AT148" s="58">
        <f>$F$145*AT146+(1-$F$145)*AT147</f>
        <v>0.8431900311526479</v>
      </c>
      <c r="AU148" s="58">
        <f t="shared" ref="AU148:DF148" si="9">$F$145*AU146+(1-$F$145)*AU147</f>
        <v>0.92833644859813069</v>
      </c>
      <c r="AV148" s="58">
        <f t="shared" si="9"/>
        <v>0.92874766355140181</v>
      </c>
      <c r="AW148" s="58">
        <f t="shared" si="9"/>
        <v>0.93004361370716504</v>
      </c>
      <c r="AX148" s="58">
        <f t="shared" si="9"/>
        <v>0.92915887850467271</v>
      </c>
      <c r="AY148" s="58">
        <f t="shared" si="9"/>
        <v>0.93133956386292827</v>
      </c>
      <c r="AZ148" s="58">
        <f t="shared" si="9"/>
        <v>0.93383177570093445</v>
      </c>
      <c r="BA148" s="58">
        <f t="shared" si="9"/>
        <v>0.93170093457943914</v>
      </c>
      <c r="BB148" s="58">
        <f t="shared" si="9"/>
        <v>0.92894704049844234</v>
      </c>
      <c r="BC148" s="58">
        <f t="shared" si="9"/>
        <v>0.92588161993769469</v>
      </c>
      <c r="BD148" s="58">
        <f t="shared" si="9"/>
        <v>0.92312772585669778</v>
      </c>
      <c r="BE148" s="58">
        <f t="shared" si="9"/>
        <v>0.91975077881619938</v>
      </c>
      <c r="BF148" s="58">
        <f t="shared" si="9"/>
        <v>0.92130841121495322</v>
      </c>
      <c r="BG148" s="58">
        <f t="shared" si="9"/>
        <v>0.92286604361370705</v>
      </c>
      <c r="BH148" s="58">
        <f t="shared" si="9"/>
        <v>0.92411214953271026</v>
      </c>
      <c r="BI148" s="58">
        <f t="shared" si="9"/>
        <v>0.92504672897196261</v>
      </c>
      <c r="BJ148" s="58">
        <f t="shared" si="9"/>
        <v>0.92598130841121495</v>
      </c>
      <c r="BK148" s="58">
        <f t="shared" si="9"/>
        <v>0.92629283489096559</v>
      </c>
      <c r="BL148" s="58">
        <f t="shared" si="9"/>
        <v>0.92660436137071645</v>
      </c>
      <c r="BM148" s="58">
        <f t="shared" si="9"/>
        <v>0.9269158878504673</v>
      </c>
      <c r="BN148" s="58">
        <f t="shared" si="9"/>
        <v>0.92722741433021805</v>
      </c>
      <c r="BO148" s="58">
        <f t="shared" si="9"/>
        <v>0.92753894080996879</v>
      </c>
      <c r="BP148" s="58">
        <f t="shared" si="9"/>
        <v>0.92753894080996879</v>
      </c>
      <c r="BQ148" s="58">
        <f t="shared" si="9"/>
        <v>0.92753894080996879</v>
      </c>
      <c r="BR148" s="58">
        <f t="shared" si="9"/>
        <v>0.92753894080996879</v>
      </c>
      <c r="BS148" s="58">
        <f t="shared" si="9"/>
        <v>0.92785046728971954</v>
      </c>
      <c r="BT148" s="58">
        <f t="shared" si="9"/>
        <v>0.92816199376947028</v>
      </c>
      <c r="BU148" s="58">
        <f t="shared" si="9"/>
        <v>0.92847352024922114</v>
      </c>
      <c r="BV148" s="58">
        <f t="shared" si="9"/>
        <v>0.928785046728972</v>
      </c>
      <c r="BW148" s="58">
        <f t="shared" si="9"/>
        <v>0.92940809968847349</v>
      </c>
      <c r="BX148" s="58">
        <f t="shared" si="9"/>
        <v>0.92571962616822423</v>
      </c>
      <c r="BY148" s="58">
        <f t="shared" si="9"/>
        <v>0.92234267912772583</v>
      </c>
      <c r="BZ148" s="58">
        <f t="shared" si="9"/>
        <v>0.91896573208722732</v>
      </c>
      <c r="CA148" s="58">
        <f t="shared" si="9"/>
        <v>0.91590031152647966</v>
      </c>
      <c r="CB148" s="58">
        <f t="shared" si="9"/>
        <v>0.91252336448598115</v>
      </c>
      <c r="CC148" s="58">
        <f t="shared" si="9"/>
        <v>0.91314641744548286</v>
      </c>
      <c r="CD148" s="58">
        <f t="shared" si="9"/>
        <v>0.91345794392523361</v>
      </c>
      <c r="CE148" s="58">
        <f t="shared" si="9"/>
        <v>0.9140809968847351</v>
      </c>
      <c r="CF148" s="58">
        <f t="shared" si="9"/>
        <v>0.91439252336448584</v>
      </c>
      <c r="CG148" s="58">
        <f t="shared" si="9"/>
        <v>0.91501557632398756</v>
      </c>
      <c r="CH148" s="58">
        <f t="shared" si="9"/>
        <v>0.91595015576323979</v>
      </c>
      <c r="CI148" s="58">
        <f t="shared" si="9"/>
        <v>0.91688473520249214</v>
      </c>
      <c r="CJ148" s="58">
        <f t="shared" si="9"/>
        <v>0.91750778816199374</v>
      </c>
      <c r="CK148" s="58">
        <f t="shared" si="9"/>
        <v>0.91813084112149523</v>
      </c>
      <c r="CL148" s="58">
        <f t="shared" si="9"/>
        <v>0.91844236760124609</v>
      </c>
      <c r="CM148" s="58">
        <f t="shared" si="9"/>
        <v>0.91844236760124609</v>
      </c>
      <c r="CN148" s="58">
        <f t="shared" si="9"/>
        <v>0.91844236760124609</v>
      </c>
      <c r="CO148" s="58">
        <f t="shared" si="9"/>
        <v>0.91844236760124609</v>
      </c>
      <c r="CP148" s="58">
        <f t="shared" si="9"/>
        <v>0.91844236760124609</v>
      </c>
      <c r="CQ148" s="58">
        <f t="shared" si="9"/>
        <v>0.91444236760124609</v>
      </c>
      <c r="CR148" s="58">
        <f t="shared" si="9"/>
        <v>0.91044236760124608</v>
      </c>
      <c r="CS148" s="58">
        <f t="shared" si="9"/>
        <v>0.90644236760124608</v>
      </c>
      <c r="CT148" s="58">
        <f t="shared" si="9"/>
        <v>0.90244236760124608</v>
      </c>
      <c r="CU148" s="58">
        <f t="shared" si="9"/>
        <v>0.89844236760124607</v>
      </c>
      <c r="CV148" s="58">
        <f t="shared" si="9"/>
        <v>0.89844236760124607</v>
      </c>
      <c r="CW148" s="58">
        <f t="shared" si="9"/>
        <v>0.89844236760124607</v>
      </c>
      <c r="CX148" s="58">
        <f t="shared" si="9"/>
        <v>0.89444236760124607</v>
      </c>
      <c r="CY148" s="58">
        <f t="shared" si="9"/>
        <v>0.89044236760124607</v>
      </c>
      <c r="CZ148" s="58">
        <f t="shared" si="9"/>
        <v>0.88644236760124606</v>
      </c>
      <c r="DA148" s="58">
        <f t="shared" si="9"/>
        <v>0.8827538940809968</v>
      </c>
      <c r="DB148" s="58">
        <f t="shared" si="9"/>
        <v>0.87906542056074755</v>
      </c>
      <c r="DC148" s="58">
        <f t="shared" si="9"/>
        <v>0.8793769470404984</v>
      </c>
      <c r="DD148" s="58">
        <f t="shared" si="9"/>
        <v>0.87968847352024926</v>
      </c>
      <c r="DE148" s="58">
        <f t="shared" si="9"/>
        <v>0.87599999999999989</v>
      </c>
      <c r="DF148" s="58">
        <f t="shared" si="9"/>
        <v>0.872</v>
      </c>
      <c r="DG148" s="58">
        <f t="shared" ref="DG148:EL148" si="10">$F$145*DG146+(1-$F$145)*DG147</f>
        <v>0.86799999999999988</v>
      </c>
      <c r="DH148" s="58">
        <f t="shared" si="10"/>
        <v>0.86399999999999988</v>
      </c>
      <c r="DI148" s="58">
        <f t="shared" si="10"/>
        <v>0.85599999999999998</v>
      </c>
      <c r="DJ148" s="58">
        <f t="shared" si="10"/>
        <v>0.85199999999999998</v>
      </c>
      <c r="DK148" s="58">
        <f t="shared" si="10"/>
        <v>0.84799999999999986</v>
      </c>
      <c r="DL148" s="58">
        <f t="shared" si="10"/>
        <v>0.84</v>
      </c>
      <c r="DM148" s="58">
        <f t="shared" si="10"/>
        <v>0.83199999999999996</v>
      </c>
      <c r="DN148" s="58">
        <f t="shared" si="10"/>
        <v>0.82799999999999985</v>
      </c>
      <c r="DO148" s="58">
        <f t="shared" si="10"/>
        <v>0.82399999999999995</v>
      </c>
      <c r="DP148" s="58">
        <f t="shared" si="10"/>
        <v>0.82</v>
      </c>
      <c r="DQ148" s="58">
        <f t="shared" si="10"/>
        <v>0.82</v>
      </c>
      <c r="DR148" s="58">
        <f t="shared" si="10"/>
        <v>0.82</v>
      </c>
      <c r="DS148" s="58">
        <f t="shared" si="10"/>
        <v>0.82</v>
      </c>
      <c r="DT148" s="58">
        <f t="shared" si="10"/>
        <v>0.82</v>
      </c>
      <c r="DU148" s="58">
        <f t="shared" si="10"/>
        <v>0.82</v>
      </c>
      <c r="DV148" s="58">
        <f t="shared" si="10"/>
        <v>0.82</v>
      </c>
      <c r="DW148" s="58">
        <f t="shared" si="10"/>
        <v>0.82</v>
      </c>
      <c r="DX148" s="58">
        <f t="shared" si="10"/>
        <v>0.82</v>
      </c>
      <c r="DY148" s="58">
        <f t="shared" si="10"/>
        <v>0.82</v>
      </c>
      <c r="DZ148" s="58">
        <f t="shared" si="10"/>
        <v>0.82</v>
      </c>
      <c r="EA148" s="58">
        <f t="shared" si="10"/>
        <v>0.82</v>
      </c>
      <c r="EB148" s="58">
        <f t="shared" si="10"/>
        <v>0.82</v>
      </c>
      <c r="EC148" s="58">
        <f t="shared" si="10"/>
        <v>0.82</v>
      </c>
      <c r="ED148" s="58">
        <f t="shared" si="10"/>
        <v>0.82</v>
      </c>
      <c r="EE148" s="58">
        <f t="shared" si="10"/>
        <v>0.81599999999999995</v>
      </c>
      <c r="EF148" s="58">
        <f t="shared" si="10"/>
        <v>0.81199999999999994</v>
      </c>
      <c r="EG148" s="58">
        <f t="shared" si="10"/>
        <v>0.80399999999999994</v>
      </c>
      <c r="EH148" s="58">
        <f t="shared" si="10"/>
        <v>0.79600000000000004</v>
      </c>
      <c r="EI148" s="58">
        <f t="shared" si="10"/>
        <v>0.78800000000000003</v>
      </c>
      <c r="EJ148" s="58">
        <f t="shared" si="10"/>
        <v>0.77200000000000002</v>
      </c>
      <c r="EK148" s="58">
        <f t="shared" si="10"/>
        <v>0.748</v>
      </c>
      <c r="EL148" s="58">
        <f t="shared" si="10"/>
        <v>0.69199999999999995</v>
      </c>
      <c r="EM148" s="58">
        <f>$F$145*EM146+(1-$F$145)*EM147</f>
        <v>0.67999999999999994</v>
      </c>
      <c r="EN148" s="58">
        <f>$F$145*EN146+(1-$F$145)*EN147</f>
        <v>0.5</v>
      </c>
    </row>
    <row r="149" spans="5:144" outlineLevel="1" x14ac:dyDescent="0.2">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c r="CB149" s="58"/>
      <c r="CC149" s="58"/>
      <c r="CD149" s="58"/>
      <c r="CE149" s="58"/>
      <c r="CF149" s="58"/>
      <c r="CG149" s="58"/>
      <c r="CH149" s="58"/>
      <c r="CI149" s="58"/>
      <c r="CJ149" s="58"/>
      <c r="CK149" s="58"/>
      <c r="CL149" s="58"/>
      <c r="CM149" s="58"/>
      <c r="CN149" s="58"/>
      <c r="CO149" s="58"/>
      <c r="CP149" s="58"/>
      <c r="CQ149" s="58"/>
      <c r="CR149" s="58"/>
      <c r="CS149" s="58"/>
      <c r="CT149" s="58"/>
      <c r="CU149" s="58"/>
      <c r="CV149" s="58"/>
      <c r="CW149" s="58"/>
      <c r="CX149" s="58"/>
      <c r="CY149" s="58"/>
      <c r="CZ149" s="58"/>
      <c r="DA149" s="58"/>
      <c r="DB149" s="58"/>
      <c r="DC149" s="58"/>
      <c r="DD149" s="58"/>
      <c r="DE149" s="58"/>
      <c r="DF149" s="58"/>
      <c r="DG149" s="58"/>
      <c r="DH149" s="58"/>
      <c r="DI149" s="58"/>
      <c r="DJ149" s="58"/>
      <c r="DK149" s="58"/>
      <c r="DL149" s="58"/>
      <c r="DM149" s="58"/>
      <c r="DN149" s="58"/>
      <c r="DO149" s="58"/>
      <c r="DP149" s="58"/>
      <c r="DQ149" s="58"/>
      <c r="DR149" s="58"/>
      <c r="DS149" s="58"/>
      <c r="DT149" s="58"/>
      <c r="DU149" s="58"/>
      <c r="DV149" s="58"/>
      <c r="DW149" s="58"/>
      <c r="DX149" s="58"/>
      <c r="DY149" s="58"/>
      <c r="DZ149" s="58"/>
      <c r="EA149" s="58"/>
      <c r="EB149" s="58"/>
      <c r="EC149" s="58"/>
      <c r="ED149" s="58"/>
      <c r="EE149" s="58"/>
      <c r="EF149" s="58"/>
      <c r="EG149" s="58"/>
      <c r="EH149" s="58"/>
      <c r="EI149" s="58"/>
      <c r="EJ149" s="58"/>
      <c r="EK149" s="58"/>
      <c r="EL149" s="58"/>
      <c r="EM149" s="58"/>
      <c r="EN149" s="58"/>
    </row>
    <row r="150" spans="5:144" outlineLevel="1" x14ac:dyDescent="0.2">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c r="CB150" s="58"/>
      <c r="CC150" s="58"/>
      <c r="CD150" s="58"/>
      <c r="CE150" s="58"/>
      <c r="CF150" s="58"/>
      <c r="CG150" s="58"/>
      <c r="CH150" s="58"/>
      <c r="CI150" s="58"/>
      <c r="CJ150" s="58"/>
      <c r="CK150" s="58"/>
      <c r="CL150" s="58"/>
      <c r="CM150" s="58"/>
      <c r="CN150" s="58"/>
      <c r="CO150" s="58"/>
      <c r="CP150" s="58"/>
      <c r="CQ150" s="58"/>
      <c r="CR150" s="58"/>
      <c r="CS150" s="58"/>
      <c r="CT150" s="58"/>
      <c r="CU150" s="58"/>
      <c r="CV150" s="58"/>
      <c r="CW150" s="58"/>
      <c r="CX150" s="58"/>
      <c r="CY150" s="58"/>
      <c r="CZ150" s="58"/>
      <c r="DA150" s="58"/>
      <c r="DB150" s="58"/>
      <c r="DC150" s="58"/>
      <c r="DD150" s="58"/>
      <c r="DE150" s="58"/>
      <c r="DF150" s="58"/>
      <c r="DG150" s="58"/>
      <c r="DH150" s="58"/>
      <c r="DI150" s="58"/>
      <c r="DJ150" s="58"/>
      <c r="DK150" s="58"/>
      <c r="DL150" s="58"/>
      <c r="DM150" s="58"/>
      <c r="DN150" s="58"/>
      <c r="DO150" s="58"/>
      <c r="DP150" s="58"/>
      <c r="DQ150" s="58"/>
      <c r="DR150" s="58"/>
      <c r="DS150" s="58"/>
      <c r="DT150" s="58"/>
      <c r="DU150" s="58"/>
      <c r="DV150" s="58"/>
      <c r="DW150" s="58"/>
      <c r="DX150" s="58"/>
      <c r="DY150" s="58"/>
      <c r="DZ150" s="58"/>
      <c r="EA150" s="58"/>
      <c r="EB150" s="58"/>
      <c r="EC150" s="58"/>
      <c r="ED150" s="58"/>
      <c r="EE150" s="58"/>
      <c r="EF150" s="58"/>
      <c r="EG150" s="58"/>
      <c r="EH150" s="58"/>
      <c r="EI150" s="58"/>
      <c r="EJ150" s="58"/>
      <c r="EK150" s="58"/>
      <c r="EL150" s="58"/>
      <c r="EM150" s="58"/>
      <c r="EN150" s="58"/>
    </row>
    <row r="151" spans="5:144" outlineLevel="1" x14ac:dyDescent="0.2">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c r="CB151" s="58"/>
      <c r="CC151" s="58"/>
      <c r="CD151" s="58"/>
      <c r="CE151" s="58"/>
      <c r="CF151" s="58"/>
      <c r="CG151" s="58"/>
      <c r="CH151" s="58"/>
      <c r="CI151" s="58"/>
      <c r="CJ151" s="58"/>
      <c r="CK151" s="58"/>
      <c r="CL151" s="58"/>
      <c r="CM151" s="58"/>
      <c r="CN151" s="58"/>
      <c r="CO151" s="58"/>
      <c r="CP151" s="58"/>
      <c r="CQ151" s="58"/>
      <c r="CR151" s="58"/>
      <c r="CS151" s="58"/>
      <c r="CT151" s="58"/>
      <c r="CU151" s="58"/>
      <c r="CV151" s="58"/>
      <c r="CW151" s="58"/>
      <c r="CX151" s="58"/>
      <c r="CY151" s="58"/>
      <c r="CZ151" s="58"/>
      <c r="DA151" s="58"/>
      <c r="DB151" s="58"/>
      <c r="DC151" s="58"/>
      <c r="DD151" s="58"/>
      <c r="DE151" s="58"/>
      <c r="DF151" s="58"/>
      <c r="DG151" s="58"/>
      <c r="DH151" s="58"/>
      <c r="DI151" s="58"/>
      <c r="DJ151" s="58"/>
      <c r="DK151" s="58"/>
      <c r="DL151" s="58"/>
      <c r="DM151" s="58"/>
      <c r="DN151" s="58"/>
      <c r="DO151" s="58"/>
      <c r="DP151" s="58"/>
      <c r="DQ151" s="58"/>
      <c r="DR151" s="58"/>
      <c r="DS151" s="58"/>
      <c r="DT151" s="58"/>
      <c r="DU151" s="58"/>
      <c r="DV151" s="58"/>
      <c r="DW151" s="58"/>
      <c r="DX151" s="58"/>
      <c r="DY151" s="58"/>
      <c r="DZ151" s="58"/>
      <c r="EA151" s="58"/>
      <c r="EB151" s="58"/>
      <c r="EC151" s="58"/>
      <c r="ED151" s="58"/>
      <c r="EE151" s="58"/>
      <c r="EF151" s="58"/>
      <c r="EG151" s="58"/>
      <c r="EH151" s="58"/>
      <c r="EI151" s="58"/>
      <c r="EJ151" s="58"/>
      <c r="EK151" s="58"/>
      <c r="EL151" s="58"/>
      <c r="EM151" s="58"/>
      <c r="EN151" s="58"/>
    </row>
    <row r="152" spans="5:144" outlineLevel="1" x14ac:dyDescent="0.2">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c r="CB152" s="58"/>
      <c r="CC152" s="58"/>
      <c r="CD152" s="58"/>
      <c r="CE152" s="58"/>
      <c r="CF152" s="58"/>
      <c r="CG152" s="58"/>
      <c r="CH152" s="58"/>
      <c r="CI152" s="58"/>
      <c r="CJ152" s="58"/>
      <c r="CK152" s="58"/>
      <c r="CL152" s="58"/>
      <c r="CM152" s="58"/>
      <c r="CN152" s="58"/>
      <c r="CO152" s="58"/>
      <c r="CP152" s="58"/>
      <c r="CQ152" s="58"/>
      <c r="CR152" s="58"/>
      <c r="CS152" s="58"/>
      <c r="CT152" s="58"/>
      <c r="CU152" s="58"/>
      <c r="CV152" s="58"/>
      <c r="CW152" s="58"/>
      <c r="CX152" s="58"/>
      <c r="CY152" s="58"/>
      <c r="CZ152" s="58"/>
      <c r="DA152" s="58"/>
      <c r="DB152" s="58"/>
      <c r="DC152" s="58"/>
      <c r="DD152" s="58"/>
      <c r="DE152" s="58"/>
      <c r="DF152" s="58"/>
      <c r="DG152" s="58"/>
      <c r="DH152" s="58"/>
      <c r="DI152" s="58"/>
      <c r="DJ152" s="58"/>
      <c r="DK152" s="58"/>
      <c r="DL152" s="58"/>
      <c r="DM152" s="58"/>
      <c r="DN152" s="58"/>
      <c r="DO152" s="58"/>
      <c r="DP152" s="58"/>
      <c r="DQ152" s="58"/>
      <c r="DR152" s="58"/>
      <c r="DS152" s="58"/>
      <c r="DT152" s="58"/>
      <c r="DU152" s="58"/>
      <c r="DV152" s="58"/>
      <c r="DW152" s="58"/>
      <c r="DX152" s="58"/>
      <c r="DY152" s="58"/>
      <c r="DZ152" s="58"/>
      <c r="EA152" s="58"/>
      <c r="EB152" s="58"/>
      <c r="EC152" s="58"/>
      <c r="ED152" s="58"/>
      <c r="EE152" s="58"/>
      <c r="EF152" s="58"/>
      <c r="EG152" s="58"/>
      <c r="EH152" s="58"/>
      <c r="EI152" s="58"/>
      <c r="EJ152" s="58"/>
      <c r="EK152" s="58"/>
      <c r="EL152" s="58"/>
      <c r="EM152" s="58"/>
      <c r="EN152" s="58"/>
    </row>
    <row r="153" spans="5:144" outlineLevel="1" x14ac:dyDescent="0.2">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c r="CH153" s="58"/>
      <c r="CI153" s="58"/>
      <c r="CJ153" s="58"/>
      <c r="CK153" s="58"/>
      <c r="CL153" s="58"/>
      <c r="CM153" s="58"/>
      <c r="CN153" s="58"/>
      <c r="CO153" s="58"/>
      <c r="CP153" s="58"/>
      <c r="CQ153" s="58"/>
      <c r="CR153" s="58"/>
      <c r="CS153" s="58"/>
      <c r="CT153" s="58"/>
      <c r="CU153" s="58"/>
      <c r="CV153" s="58"/>
      <c r="CW153" s="58"/>
      <c r="CX153" s="58"/>
      <c r="CY153" s="58"/>
      <c r="CZ153" s="58"/>
      <c r="DA153" s="58"/>
      <c r="DB153" s="58"/>
      <c r="DC153" s="58"/>
      <c r="DD153" s="58"/>
      <c r="DE153" s="58"/>
      <c r="DF153" s="58"/>
      <c r="DG153" s="58"/>
      <c r="DH153" s="58"/>
      <c r="DI153" s="58"/>
      <c r="DJ153" s="58"/>
      <c r="DK153" s="58"/>
      <c r="DL153" s="58"/>
      <c r="DM153" s="58"/>
      <c r="DN153" s="58"/>
      <c r="DO153" s="58"/>
      <c r="DP153" s="58"/>
      <c r="DQ153" s="58"/>
      <c r="DR153" s="58"/>
      <c r="DS153" s="58"/>
      <c r="DT153" s="58"/>
      <c r="DU153" s="58"/>
      <c r="DV153" s="58"/>
      <c r="DW153" s="58"/>
      <c r="DX153" s="58"/>
      <c r="DY153" s="58"/>
      <c r="DZ153" s="58"/>
      <c r="EA153" s="58"/>
      <c r="EB153" s="58"/>
      <c r="EC153" s="58"/>
      <c r="ED153" s="58"/>
      <c r="EE153" s="58"/>
      <c r="EF153" s="58"/>
      <c r="EG153" s="58"/>
      <c r="EH153" s="58"/>
      <c r="EI153" s="58"/>
      <c r="EJ153" s="58"/>
      <c r="EK153" s="58"/>
      <c r="EL153" s="58"/>
      <c r="EM153" s="58"/>
      <c r="EN153" s="58"/>
    </row>
    <row r="154" spans="5:144" outlineLevel="1" x14ac:dyDescent="0.2">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58"/>
      <c r="DI154" s="58"/>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c r="EF154" s="58"/>
      <c r="EG154" s="58"/>
      <c r="EH154" s="58"/>
      <c r="EI154" s="58"/>
      <c r="EJ154" s="58"/>
      <c r="EK154" s="58"/>
      <c r="EL154" s="58"/>
      <c r="EM154" s="58"/>
      <c r="EN154" s="58"/>
    </row>
    <row r="155" spans="5:144" outlineLevel="1" x14ac:dyDescent="0.2">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c r="CJ155" s="58"/>
      <c r="CK155" s="58"/>
      <c r="CL155" s="58"/>
      <c r="CM155" s="58"/>
      <c r="CN155" s="58"/>
      <c r="CO155" s="58"/>
      <c r="CP155" s="58"/>
      <c r="CQ155" s="58"/>
      <c r="CR155" s="58"/>
      <c r="CS155" s="58"/>
      <c r="CT155" s="58"/>
      <c r="CU155" s="58"/>
      <c r="CV155" s="58"/>
      <c r="CW155" s="58"/>
      <c r="CX155" s="58"/>
      <c r="CY155" s="58"/>
      <c r="CZ155" s="58"/>
      <c r="DA155" s="58"/>
      <c r="DB155" s="58"/>
      <c r="DC155" s="58"/>
      <c r="DD155" s="58"/>
      <c r="DE155" s="58"/>
      <c r="DF155" s="58"/>
      <c r="DG155" s="58"/>
      <c r="DH155" s="58"/>
      <c r="DI155" s="58"/>
      <c r="DJ155" s="58"/>
      <c r="DK155" s="58"/>
      <c r="DL155" s="58"/>
      <c r="DM155" s="58"/>
      <c r="DN155" s="58"/>
      <c r="DO155" s="58"/>
      <c r="DP155" s="58"/>
      <c r="DQ155" s="58"/>
      <c r="DR155" s="58"/>
      <c r="DS155" s="58"/>
      <c r="DT155" s="58"/>
      <c r="DU155" s="58"/>
      <c r="DV155" s="58"/>
      <c r="DW155" s="58"/>
      <c r="DX155" s="58"/>
      <c r="DY155" s="58"/>
      <c r="DZ155" s="58"/>
      <c r="EA155" s="58"/>
      <c r="EB155" s="58"/>
      <c r="EC155" s="58"/>
      <c r="ED155" s="58"/>
      <c r="EE155" s="58"/>
      <c r="EF155" s="58"/>
      <c r="EG155" s="58"/>
      <c r="EH155" s="58"/>
      <c r="EI155" s="58"/>
      <c r="EJ155" s="58"/>
      <c r="EK155" s="58"/>
      <c r="EL155" s="58"/>
      <c r="EM155" s="58"/>
      <c r="EN155" s="58"/>
    </row>
    <row r="156" spans="5:144" outlineLevel="1" x14ac:dyDescent="0.2">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c r="CL156" s="58"/>
      <c r="CM156" s="58"/>
      <c r="CN156" s="58"/>
      <c r="CO156" s="58"/>
      <c r="CP156" s="58"/>
      <c r="CQ156" s="58"/>
      <c r="CR156" s="58"/>
      <c r="CS156" s="58"/>
      <c r="CT156" s="58"/>
      <c r="CU156" s="58"/>
      <c r="CV156" s="58"/>
      <c r="CW156" s="58"/>
      <c r="CX156" s="58"/>
      <c r="CY156" s="58"/>
      <c r="CZ156" s="58"/>
      <c r="DA156" s="58"/>
      <c r="DB156" s="58"/>
      <c r="DC156" s="58"/>
      <c r="DD156" s="58"/>
      <c r="DE156" s="58"/>
      <c r="DF156" s="58"/>
      <c r="DG156" s="58"/>
      <c r="DH156" s="58"/>
      <c r="DI156" s="58"/>
      <c r="DJ156" s="58"/>
      <c r="DK156" s="58"/>
      <c r="DL156" s="58"/>
      <c r="DM156" s="58"/>
      <c r="DN156" s="58"/>
      <c r="DO156" s="58"/>
      <c r="DP156" s="58"/>
      <c r="DQ156" s="58"/>
      <c r="DR156" s="58"/>
      <c r="DS156" s="58"/>
      <c r="DT156" s="58"/>
      <c r="DU156" s="58"/>
      <c r="DV156" s="58"/>
      <c r="DW156" s="58"/>
      <c r="DX156" s="58"/>
      <c r="DY156" s="58"/>
      <c r="DZ156" s="58"/>
      <c r="EA156" s="58"/>
      <c r="EB156" s="58"/>
      <c r="EC156" s="58"/>
      <c r="ED156" s="58"/>
      <c r="EE156" s="58"/>
      <c r="EF156" s="58"/>
      <c r="EG156" s="58"/>
      <c r="EH156" s="58"/>
      <c r="EI156" s="58"/>
      <c r="EJ156" s="58"/>
      <c r="EK156" s="58"/>
      <c r="EL156" s="58"/>
      <c r="EM156" s="58"/>
      <c r="EN156" s="58"/>
    </row>
    <row r="157" spans="5:144" outlineLevel="1" x14ac:dyDescent="0.2">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c r="CH157" s="58"/>
      <c r="CI157" s="58"/>
      <c r="CJ157" s="58"/>
      <c r="CK157" s="58"/>
      <c r="CL157" s="58"/>
      <c r="CM157" s="58"/>
      <c r="CN157" s="58"/>
      <c r="CO157" s="58"/>
      <c r="CP157" s="58"/>
      <c r="CQ157" s="58"/>
      <c r="CR157" s="58"/>
      <c r="CS157" s="58"/>
      <c r="CT157" s="58"/>
      <c r="CU157" s="58"/>
      <c r="CV157" s="58"/>
      <c r="CW157" s="58"/>
      <c r="CX157" s="58"/>
      <c r="CY157" s="58"/>
      <c r="CZ157" s="58"/>
      <c r="DA157" s="58"/>
      <c r="DB157" s="58"/>
      <c r="DC157" s="58"/>
      <c r="DD157" s="58"/>
      <c r="DE157" s="58"/>
      <c r="DF157" s="58"/>
      <c r="DG157" s="58"/>
      <c r="DH157" s="58"/>
      <c r="DI157" s="58"/>
      <c r="DJ157" s="58"/>
      <c r="DK157" s="58"/>
      <c r="DL157" s="58"/>
      <c r="DM157" s="58"/>
      <c r="DN157" s="58"/>
      <c r="DO157" s="58"/>
      <c r="DP157" s="58"/>
      <c r="DQ157" s="58"/>
      <c r="DR157" s="58"/>
      <c r="DS157" s="58"/>
      <c r="DT157" s="58"/>
      <c r="DU157" s="58"/>
      <c r="DV157" s="58"/>
      <c r="DW157" s="58"/>
      <c r="DX157" s="58"/>
      <c r="DY157" s="58"/>
      <c r="DZ157" s="58"/>
      <c r="EA157" s="58"/>
      <c r="EB157" s="58"/>
      <c r="EC157" s="58"/>
      <c r="ED157" s="58"/>
      <c r="EE157" s="58"/>
      <c r="EF157" s="58"/>
      <c r="EG157" s="58"/>
      <c r="EH157" s="58"/>
      <c r="EI157" s="58"/>
      <c r="EJ157" s="58"/>
      <c r="EK157" s="58"/>
      <c r="EL157" s="58"/>
      <c r="EM157" s="58"/>
      <c r="EN157" s="58"/>
    </row>
    <row r="158" spans="5:144" outlineLevel="1" x14ac:dyDescent="0.2">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c r="CB158" s="58"/>
      <c r="CC158" s="58"/>
      <c r="CD158" s="58"/>
      <c r="CE158" s="58"/>
      <c r="CF158" s="58"/>
      <c r="CG158" s="58"/>
      <c r="CH158" s="58"/>
      <c r="CI158" s="58"/>
      <c r="CJ158" s="58"/>
      <c r="CK158" s="58"/>
      <c r="CL158" s="58"/>
      <c r="CM158" s="58"/>
      <c r="CN158" s="58"/>
      <c r="CO158" s="58"/>
      <c r="CP158" s="58"/>
      <c r="CQ158" s="58"/>
      <c r="CR158" s="58"/>
      <c r="CS158" s="58"/>
      <c r="CT158" s="58"/>
      <c r="CU158" s="58"/>
      <c r="CV158" s="58"/>
      <c r="CW158" s="58"/>
      <c r="CX158" s="58"/>
      <c r="CY158" s="58"/>
      <c r="CZ158" s="58"/>
      <c r="DA158" s="58"/>
      <c r="DB158" s="58"/>
      <c r="DC158" s="58"/>
      <c r="DD158" s="58"/>
      <c r="DE158" s="58"/>
      <c r="DF158" s="58"/>
      <c r="DG158" s="58"/>
      <c r="DH158" s="58"/>
      <c r="DI158" s="58"/>
      <c r="DJ158" s="58"/>
      <c r="DK158" s="58"/>
      <c r="DL158" s="58"/>
      <c r="DM158" s="58"/>
      <c r="DN158" s="58"/>
      <c r="DO158" s="58"/>
      <c r="DP158" s="58"/>
      <c r="DQ158" s="58"/>
      <c r="DR158" s="58"/>
      <c r="DS158" s="58"/>
      <c r="DT158" s="58"/>
      <c r="DU158" s="58"/>
      <c r="DV158" s="58"/>
      <c r="DW158" s="58"/>
      <c r="DX158" s="58"/>
      <c r="DY158" s="58"/>
      <c r="DZ158" s="58"/>
      <c r="EA158" s="58"/>
      <c r="EB158" s="58"/>
      <c r="EC158" s="58"/>
      <c r="ED158" s="58"/>
      <c r="EE158" s="58"/>
      <c r="EF158" s="58"/>
      <c r="EG158" s="58"/>
      <c r="EH158" s="58"/>
      <c r="EI158" s="58"/>
      <c r="EJ158" s="58"/>
      <c r="EK158" s="58"/>
      <c r="EL158" s="58"/>
      <c r="EM158" s="58"/>
      <c r="EN158" s="58"/>
    </row>
    <row r="159" spans="5:144" outlineLevel="1" x14ac:dyDescent="0.2">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c r="CB159" s="58"/>
      <c r="CC159" s="58"/>
      <c r="CD159" s="58"/>
      <c r="CE159" s="58"/>
      <c r="CF159" s="58"/>
      <c r="CG159" s="58"/>
      <c r="CH159" s="58"/>
      <c r="CI159" s="58"/>
      <c r="CJ159" s="58"/>
      <c r="CK159" s="58"/>
      <c r="CL159" s="58"/>
      <c r="CM159" s="58"/>
      <c r="CN159" s="58"/>
      <c r="CO159" s="58"/>
      <c r="CP159" s="58"/>
      <c r="CQ159" s="58"/>
      <c r="CR159" s="58"/>
      <c r="CS159" s="58"/>
      <c r="CT159" s="58"/>
      <c r="CU159" s="58"/>
      <c r="CV159" s="58"/>
      <c r="CW159" s="58"/>
      <c r="CX159" s="58"/>
      <c r="CY159" s="58"/>
      <c r="CZ159" s="58"/>
      <c r="DA159" s="58"/>
      <c r="DB159" s="58"/>
      <c r="DC159" s="58"/>
      <c r="DD159" s="58"/>
      <c r="DE159" s="58"/>
      <c r="DF159" s="58"/>
      <c r="DG159" s="58"/>
      <c r="DH159" s="58"/>
      <c r="DI159" s="58"/>
      <c r="DJ159" s="58"/>
      <c r="DK159" s="58"/>
      <c r="DL159" s="58"/>
      <c r="DM159" s="58"/>
      <c r="DN159" s="58"/>
      <c r="DO159" s="58"/>
      <c r="DP159" s="58"/>
      <c r="DQ159" s="58"/>
      <c r="DR159" s="58"/>
      <c r="DS159" s="58"/>
      <c r="DT159" s="58"/>
      <c r="DU159" s="58"/>
      <c r="DV159" s="58"/>
      <c r="DW159" s="58"/>
      <c r="DX159" s="58"/>
      <c r="DY159" s="58"/>
      <c r="DZ159" s="58"/>
      <c r="EA159" s="58"/>
      <c r="EB159" s="58"/>
      <c r="EC159" s="58"/>
      <c r="ED159" s="58"/>
      <c r="EE159" s="58"/>
      <c r="EF159" s="58"/>
      <c r="EG159" s="58"/>
      <c r="EH159" s="58"/>
      <c r="EI159" s="58"/>
      <c r="EJ159" s="58"/>
      <c r="EK159" s="58"/>
      <c r="EL159" s="58"/>
      <c r="EM159" s="58"/>
      <c r="EN159" s="58"/>
    </row>
    <row r="160" spans="5:144" outlineLevel="1" x14ac:dyDescent="0.2">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58"/>
      <c r="CM160" s="58"/>
      <c r="CN160" s="58"/>
      <c r="CO160" s="58"/>
      <c r="CP160" s="58"/>
      <c r="CQ160" s="58"/>
      <c r="CR160" s="58"/>
      <c r="CS160" s="58"/>
      <c r="CT160" s="58"/>
      <c r="CU160" s="58"/>
      <c r="CV160" s="58"/>
      <c r="CW160" s="58"/>
      <c r="CX160" s="58"/>
      <c r="CY160" s="58"/>
      <c r="CZ160" s="58"/>
      <c r="DA160" s="58"/>
      <c r="DB160" s="58"/>
      <c r="DC160" s="58"/>
      <c r="DD160" s="58"/>
      <c r="DE160" s="58"/>
      <c r="DF160" s="58"/>
      <c r="DG160" s="58"/>
      <c r="DH160" s="58"/>
      <c r="DI160" s="58"/>
      <c r="DJ160" s="58"/>
      <c r="DK160" s="58"/>
      <c r="DL160" s="58"/>
      <c r="DM160" s="58"/>
      <c r="DN160" s="58"/>
      <c r="DO160" s="58"/>
      <c r="DP160" s="58"/>
      <c r="DQ160" s="58"/>
      <c r="DR160" s="58"/>
      <c r="DS160" s="58"/>
      <c r="DT160" s="58"/>
      <c r="DU160" s="58"/>
      <c r="DV160" s="58"/>
      <c r="DW160" s="58"/>
      <c r="DX160" s="58"/>
      <c r="DY160" s="58"/>
      <c r="DZ160" s="58"/>
      <c r="EA160" s="58"/>
      <c r="EB160" s="58"/>
      <c r="EC160" s="58"/>
      <c r="ED160" s="58"/>
      <c r="EE160" s="58"/>
      <c r="EF160" s="58"/>
      <c r="EG160" s="58"/>
      <c r="EH160" s="58"/>
      <c r="EI160" s="58"/>
      <c r="EJ160" s="58"/>
      <c r="EK160" s="58"/>
      <c r="EL160" s="58"/>
      <c r="EM160" s="58"/>
      <c r="EN160" s="58"/>
    </row>
    <row r="161" spans="1:144" outlineLevel="1" x14ac:dyDescent="0.2">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c r="CO161" s="58"/>
      <c r="CP161" s="58"/>
      <c r="CQ161" s="58"/>
      <c r="CR161" s="58"/>
      <c r="CS161" s="58"/>
      <c r="CT161" s="58"/>
      <c r="CU161" s="58"/>
      <c r="CV161" s="58"/>
      <c r="CW161" s="58"/>
      <c r="CX161" s="58"/>
      <c r="CY161" s="58"/>
      <c r="CZ161" s="58"/>
      <c r="DA161" s="58"/>
      <c r="DB161" s="58"/>
      <c r="DC161" s="58"/>
      <c r="DD161" s="58"/>
      <c r="DE161" s="58"/>
      <c r="DF161" s="58"/>
      <c r="DG161" s="58"/>
      <c r="DH161" s="58"/>
      <c r="DI161" s="58"/>
      <c r="DJ161" s="58"/>
      <c r="DK161" s="58"/>
      <c r="DL161" s="58"/>
      <c r="DM161" s="58"/>
      <c r="DN161" s="58"/>
      <c r="DO161" s="58"/>
      <c r="DP161" s="58"/>
      <c r="DQ161" s="58"/>
      <c r="DR161" s="58"/>
      <c r="DS161" s="58"/>
      <c r="DT161" s="58"/>
      <c r="DU161" s="58"/>
      <c r="DV161" s="58"/>
      <c r="DW161" s="58"/>
      <c r="DX161" s="58"/>
      <c r="DY161" s="58"/>
      <c r="DZ161" s="58"/>
      <c r="EA161" s="58"/>
      <c r="EB161" s="58"/>
      <c r="EC161" s="58"/>
      <c r="ED161" s="58"/>
      <c r="EE161" s="58"/>
      <c r="EF161" s="58"/>
      <c r="EG161" s="58"/>
      <c r="EH161" s="58"/>
      <c r="EI161" s="58"/>
      <c r="EJ161" s="58"/>
      <c r="EK161" s="58"/>
      <c r="EL161" s="58"/>
      <c r="EM161" s="58"/>
      <c r="EN161" s="58"/>
    </row>
    <row r="162" spans="1:144" outlineLevel="1" x14ac:dyDescent="0.2">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c r="CB162" s="58"/>
      <c r="CC162" s="58"/>
      <c r="CD162" s="58"/>
      <c r="CE162" s="58"/>
      <c r="CF162" s="58"/>
      <c r="CG162" s="58"/>
      <c r="CH162" s="58"/>
      <c r="CI162" s="58"/>
      <c r="CJ162" s="58"/>
      <c r="CK162" s="58"/>
      <c r="CL162" s="58"/>
      <c r="CM162" s="58"/>
      <c r="CN162" s="58"/>
      <c r="CO162" s="58"/>
      <c r="CP162" s="58"/>
      <c r="CQ162" s="58"/>
      <c r="CR162" s="58"/>
      <c r="CS162" s="58"/>
      <c r="CT162" s="58"/>
      <c r="CU162" s="58"/>
      <c r="CV162" s="58"/>
      <c r="CW162" s="58"/>
      <c r="CX162" s="58"/>
      <c r="CY162" s="58"/>
      <c r="CZ162" s="58"/>
      <c r="DA162" s="58"/>
      <c r="DB162" s="58"/>
      <c r="DC162" s="58"/>
      <c r="DD162" s="58"/>
      <c r="DE162" s="58"/>
      <c r="DF162" s="58"/>
      <c r="DG162" s="58"/>
      <c r="DH162" s="58"/>
      <c r="DI162" s="58"/>
      <c r="DJ162" s="58"/>
      <c r="DK162" s="58"/>
      <c r="DL162" s="58"/>
      <c r="DM162" s="58"/>
      <c r="DN162" s="58"/>
      <c r="DO162" s="58"/>
      <c r="DP162" s="58"/>
      <c r="DQ162" s="58"/>
      <c r="DR162" s="58"/>
      <c r="DS162" s="58"/>
      <c r="DT162" s="58"/>
      <c r="DU162" s="58"/>
      <c r="DV162" s="58"/>
      <c r="DW162" s="58"/>
      <c r="DX162" s="58"/>
      <c r="DY162" s="58"/>
      <c r="DZ162" s="58"/>
      <c r="EA162" s="58"/>
      <c r="EB162" s="58"/>
      <c r="EC162" s="58"/>
      <c r="ED162" s="58"/>
      <c r="EE162" s="58"/>
      <c r="EF162" s="58"/>
      <c r="EG162" s="58"/>
      <c r="EH162" s="58"/>
      <c r="EI162" s="58"/>
      <c r="EJ162" s="58"/>
      <c r="EK162" s="58"/>
      <c r="EL162" s="58"/>
      <c r="EM162" s="58"/>
      <c r="EN162" s="58"/>
    </row>
    <row r="163" spans="1:144" outlineLevel="1" x14ac:dyDescent="0.2">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c r="CB163" s="58"/>
      <c r="CC163" s="58"/>
      <c r="CD163" s="58"/>
      <c r="CE163" s="58"/>
      <c r="CF163" s="58"/>
      <c r="CG163" s="58"/>
      <c r="CH163" s="58"/>
      <c r="CI163" s="58"/>
      <c r="CJ163" s="58"/>
      <c r="CK163" s="58"/>
      <c r="CL163" s="58"/>
      <c r="CM163" s="58"/>
      <c r="CN163" s="58"/>
      <c r="CO163" s="58"/>
      <c r="CP163" s="58"/>
      <c r="CQ163" s="58"/>
      <c r="CR163" s="58"/>
      <c r="CS163" s="58"/>
      <c r="CT163" s="58"/>
      <c r="CU163" s="58"/>
      <c r="CV163" s="58"/>
      <c r="CW163" s="58"/>
      <c r="CX163" s="58"/>
      <c r="CY163" s="58"/>
      <c r="CZ163" s="58"/>
      <c r="DA163" s="58"/>
      <c r="DB163" s="58"/>
      <c r="DC163" s="58"/>
      <c r="DD163" s="58"/>
      <c r="DE163" s="58"/>
      <c r="DF163" s="58"/>
      <c r="DG163" s="58"/>
      <c r="DH163" s="58"/>
      <c r="DI163" s="58"/>
      <c r="DJ163" s="58"/>
      <c r="DK163" s="58"/>
      <c r="DL163" s="58"/>
      <c r="DM163" s="58"/>
      <c r="DN163" s="58"/>
      <c r="DO163" s="58"/>
      <c r="DP163" s="58"/>
      <c r="DQ163" s="58"/>
      <c r="DR163" s="58"/>
      <c r="DS163" s="58"/>
      <c r="DT163" s="58"/>
      <c r="DU163" s="58"/>
      <c r="DV163" s="58"/>
      <c r="DW163" s="58"/>
      <c r="DX163" s="58"/>
      <c r="DY163" s="58"/>
      <c r="DZ163" s="58"/>
      <c r="EA163" s="58"/>
      <c r="EB163" s="58"/>
      <c r="EC163" s="58"/>
      <c r="ED163" s="58"/>
      <c r="EE163" s="58"/>
      <c r="EF163" s="58"/>
      <c r="EG163" s="58"/>
      <c r="EH163" s="58"/>
      <c r="EI163" s="58"/>
      <c r="EJ163" s="58"/>
      <c r="EK163" s="58"/>
      <c r="EL163" s="58"/>
      <c r="EM163" s="58"/>
      <c r="EN163" s="58"/>
    </row>
    <row r="164" spans="1:144" outlineLevel="1" x14ac:dyDescent="0.2">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c r="CF164" s="58"/>
      <c r="CG164" s="58"/>
      <c r="CH164" s="58"/>
      <c r="CI164" s="58"/>
      <c r="CJ164" s="58"/>
      <c r="CK164" s="58"/>
      <c r="CL164" s="58"/>
      <c r="CM164" s="58"/>
      <c r="CN164" s="58"/>
      <c r="CO164" s="58"/>
      <c r="CP164" s="58"/>
      <c r="CQ164" s="58"/>
      <c r="CR164" s="58"/>
      <c r="CS164" s="58"/>
      <c r="CT164" s="58"/>
      <c r="CU164" s="58"/>
      <c r="CV164" s="58"/>
      <c r="CW164" s="58"/>
      <c r="CX164" s="58"/>
      <c r="CY164" s="58"/>
      <c r="CZ164" s="58"/>
      <c r="DA164" s="58"/>
      <c r="DB164" s="58"/>
      <c r="DC164" s="58"/>
      <c r="DD164" s="58"/>
      <c r="DE164" s="58"/>
      <c r="DF164" s="58"/>
      <c r="DG164" s="58"/>
      <c r="DH164" s="58"/>
      <c r="DI164" s="58"/>
      <c r="DJ164" s="58"/>
      <c r="DK164" s="58"/>
      <c r="DL164" s="58"/>
      <c r="DM164" s="58"/>
      <c r="DN164" s="58"/>
      <c r="DO164" s="58"/>
      <c r="DP164" s="58"/>
      <c r="DQ164" s="58"/>
      <c r="DR164" s="58"/>
      <c r="DS164" s="58"/>
      <c r="DT164" s="58"/>
      <c r="DU164" s="58"/>
      <c r="DV164" s="58"/>
      <c r="DW164" s="58"/>
      <c r="DX164" s="58"/>
      <c r="DY164" s="58"/>
      <c r="DZ164" s="58"/>
      <c r="EA164" s="58"/>
      <c r="EB164" s="58"/>
      <c r="EC164" s="58"/>
      <c r="ED164" s="58"/>
      <c r="EE164" s="58"/>
      <c r="EF164" s="58"/>
      <c r="EG164" s="58"/>
      <c r="EH164" s="58"/>
      <c r="EI164" s="58"/>
      <c r="EJ164" s="58"/>
      <c r="EK164" s="58"/>
      <c r="EL164" s="58"/>
      <c r="EM164" s="58"/>
      <c r="EN164" s="58"/>
    </row>
    <row r="165" spans="1:144" outlineLevel="1" x14ac:dyDescent="0.2">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c r="CB165" s="58"/>
      <c r="CC165" s="58"/>
      <c r="CD165" s="58"/>
      <c r="CE165" s="58"/>
      <c r="CF165" s="58"/>
      <c r="CG165" s="58"/>
      <c r="CH165" s="58"/>
      <c r="CI165" s="58"/>
      <c r="CJ165" s="58"/>
      <c r="CK165" s="58"/>
      <c r="CL165" s="58"/>
      <c r="CM165" s="58"/>
      <c r="CN165" s="58"/>
      <c r="CO165" s="58"/>
      <c r="CP165" s="58"/>
      <c r="CQ165" s="58"/>
      <c r="CR165" s="58"/>
      <c r="CS165" s="58"/>
      <c r="CT165" s="58"/>
      <c r="CU165" s="58"/>
      <c r="CV165" s="58"/>
      <c r="CW165" s="58"/>
      <c r="CX165" s="58"/>
      <c r="CY165" s="58"/>
      <c r="CZ165" s="58"/>
      <c r="DA165" s="58"/>
      <c r="DB165" s="58"/>
      <c r="DC165" s="58"/>
      <c r="DD165" s="58"/>
      <c r="DE165" s="58"/>
      <c r="DF165" s="58"/>
      <c r="DG165" s="58"/>
      <c r="DH165" s="58"/>
      <c r="DI165" s="58"/>
      <c r="DJ165" s="58"/>
      <c r="DK165" s="58"/>
      <c r="DL165" s="58"/>
      <c r="DM165" s="58"/>
      <c r="DN165" s="58"/>
      <c r="DO165" s="58"/>
      <c r="DP165" s="58"/>
      <c r="DQ165" s="58"/>
      <c r="DR165" s="58"/>
      <c r="DS165" s="58"/>
      <c r="DT165" s="58"/>
      <c r="DU165" s="58"/>
      <c r="DV165" s="58"/>
      <c r="DW165" s="58"/>
      <c r="DX165" s="58"/>
      <c r="DY165" s="58"/>
      <c r="DZ165" s="58"/>
      <c r="EA165" s="58"/>
      <c r="EB165" s="58"/>
      <c r="EC165" s="58"/>
      <c r="ED165" s="58"/>
      <c r="EE165" s="58"/>
      <c r="EF165" s="58"/>
      <c r="EG165" s="58"/>
      <c r="EH165" s="58"/>
      <c r="EI165" s="58"/>
      <c r="EJ165" s="58"/>
      <c r="EK165" s="58"/>
      <c r="EL165" s="58"/>
      <c r="EM165" s="58"/>
      <c r="EN165" s="58"/>
    </row>
    <row r="166" spans="1:144" x14ac:dyDescent="0.2">
      <c r="A166" s="74"/>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c r="CB166" s="58"/>
      <c r="CC166" s="58"/>
      <c r="CD166" s="58"/>
      <c r="CE166" s="58"/>
      <c r="CF166" s="58"/>
      <c r="CG166" s="58"/>
      <c r="CH166" s="58"/>
      <c r="CI166" s="58"/>
      <c r="CJ166" s="58"/>
      <c r="CK166" s="58"/>
      <c r="CL166" s="58"/>
      <c r="CM166" s="58"/>
      <c r="CN166" s="58"/>
      <c r="CO166" s="58"/>
      <c r="CP166" s="58"/>
      <c r="CQ166" s="58"/>
      <c r="CR166" s="58"/>
      <c r="CS166" s="58"/>
      <c r="CT166" s="58"/>
      <c r="CU166" s="58"/>
      <c r="CV166" s="58"/>
      <c r="CW166" s="58"/>
      <c r="CX166" s="58"/>
      <c r="CY166" s="58"/>
      <c r="CZ166" s="58"/>
      <c r="DA166" s="58"/>
      <c r="DB166" s="58"/>
      <c r="DC166" s="58"/>
      <c r="DD166" s="58"/>
      <c r="DE166" s="58"/>
      <c r="DF166" s="58"/>
      <c r="DG166" s="58"/>
      <c r="DH166" s="58"/>
      <c r="DI166" s="58"/>
      <c r="DJ166" s="58"/>
      <c r="DK166" s="58"/>
      <c r="DL166" s="58"/>
      <c r="DM166" s="58"/>
      <c r="DN166" s="58"/>
      <c r="DO166" s="58"/>
      <c r="DP166" s="58"/>
      <c r="DQ166" s="58"/>
      <c r="DR166" s="58"/>
      <c r="DS166" s="58"/>
      <c r="DT166" s="58"/>
      <c r="DU166" s="58"/>
      <c r="DV166" s="58"/>
      <c r="DW166" s="58"/>
      <c r="DX166" s="58"/>
      <c r="DY166" s="58"/>
      <c r="DZ166" s="58"/>
      <c r="EA166" s="58"/>
      <c r="EB166" s="58"/>
      <c r="EC166" s="58"/>
      <c r="ED166" s="58"/>
      <c r="EE166" s="58"/>
      <c r="EF166" s="58"/>
      <c r="EG166" s="58"/>
      <c r="EH166" s="58"/>
      <c r="EI166" s="58"/>
      <c r="EJ166" s="58"/>
      <c r="EK166" s="58"/>
      <c r="EL166" s="58"/>
      <c r="EM166" s="58"/>
      <c r="EN166" s="58"/>
    </row>
    <row r="167" spans="1:144" x14ac:dyDescent="0.2">
      <c r="A167" s="11" t="s">
        <v>174</v>
      </c>
      <c r="AQ167" s="58" t="s">
        <v>211</v>
      </c>
      <c r="AR167" s="58"/>
      <c r="AS167" s="58"/>
      <c r="AT167" s="58">
        <v>10</v>
      </c>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c r="CL167" s="58"/>
      <c r="CM167" s="58"/>
      <c r="CN167" s="58"/>
      <c r="CO167" s="58"/>
      <c r="CP167" s="58"/>
      <c r="CQ167" s="58"/>
      <c r="CR167" s="58"/>
      <c r="CS167" s="58"/>
      <c r="CT167" s="58"/>
      <c r="CU167" s="58"/>
      <c r="CV167" s="58"/>
      <c r="CW167" s="58"/>
      <c r="CX167" s="58"/>
      <c r="CY167" s="58"/>
      <c r="CZ167" s="58"/>
      <c r="DA167" s="58"/>
      <c r="DB167" s="58"/>
      <c r="DC167" s="58"/>
      <c r="DD167" s="58"/>
      <c r="DE167" s="58"/>
      <c r="DF167" s="58"/>
      <c r="DG167" s="58"/>
      <c r="DH167" s="58"/>
      <c r="DI167" s="58"/>
      <c r="DJ167" s="58"/>
      <c r="DK167" s="58"/>
      <c r="DL167" s="58"/>
      <c r="DM167" s="58"/>
      <c r="DN167" s="58"/>
      <c r="DO167" s="58"/>
      <c r="DP167" s="58"/>
      <c r="DQ167" s="58"/>
      <c r="DR167" s="58"/>
      <c r="DS167" s="58"/>
      <c r="DT167" s="58"/>
      <c r="DU167" s="58"/>
      <c r="DV167" s="58"/>
      <c r="DW167" s="58"/>
      <c r="DX167" s="58"/>
      <c r="DY167" s="58"/>
      <c r="DZ167" s="58"/>
      <c r="EA167" s="58"/>
      <c r="EB167" s="58"/>
      <c r="EC167" s="58"/>
      <c r="ED167" s="58"/>
      <c r="EE167" s="58"/>
      <c r="EF167" s="58"/>
      <c r="EG167" s="58"/>
      <c r="EH167" s="58"/>
      <c r="EI167" s="58"/>
      <c r="EJ167" s="58"/>
      <c r="EK167" s="58"/>
      <c r="EL167" s="58"/>
      <c r="EM167" s="58"/>
      <c r="EN167" s="58"/>
    </row>
    <row r="168" spans="1:144" outlineLevel="1" x14ac:dyDescent="0.2">
      <c r="E168" s="25" t="s">
        <v>211</v>
      </c>
      <c r="F168" s="57">
        <f>$AT$167/20</f>
        <v>0.5</v>
      </c>
      <c r="AQ168" s="58" t="s">
        <v>188</v>
      </c>
      <c r="AR168" s="58">
        <v>0</v>
      </c>
      <c r="AS168" s="58">
        <v>0.01</v>
      </c>
      <c r="AT168" s="58">
        <v>0.02</v>
      </c>
      <c r="AU168" s="58">
        <v>0.03</v>
      </c>
      <c r="AV168" s="58">
        <v>0.04</v>
      </c>
      <c r="AW168" s="58">
        <v>0.05</v>
      </c>
      <c r="AX168" s="58">
        <v>6.0000000000000005E-2</v>
      </c>
      <c r="AY168" s="58">
        <v>7.0000000000000007E-2</v>
      </c>
      <c r="AZ168" s="58">
        <v>0.08</v>
      </c>
      <c r="BA168" s="58">
        <v>0.09</v>
      </c>
      <c r="BB168" s="58">
        <v>9.9999999999999992E-2</v>
      </c>
      <c r="BC168" s="58">
        <v>0.10999999999999999</v>
      </c>
      <c r="BD168" s="58">
        <v>0.11999999999999998</v>
      </c>
      <c r="BE168" s="58">
        <v>0.12999999999999998</v>
      </c>
      <c r="BF168" s="58">
        <v>0.13999999999999999</v>
      </c>
      <c r="BG168" s="58">
        <v>0.15</v>
      </c>
      <c r="BH168" s="58">
        <v>0.16</v>
      </c>
      <c r="BI168" s="58">
        <v>0.17</v>
      </c>
      <c r="BJ168" s="58">
        <v>0.18000000000000002</v>
      </c>
      <c r="BK168" s="58">
        <v>0.19000000000000003</v>
      </c>
      <c r="BL168" s="58">
        <v>0.20000000000000004</v>
      </c>
      <c r="BM168" s="58">
        <v>0.21000000000000005</v>
      </c>
      <c r="BN168" s="58">
        <v>0.22000000000000006</v>
      </c>
      <c r="BO168" s="58">
        <v>0.23000000000000007</v>
      </c>
      <c r="BP168" s="58">
        <v>0.24000000000000007</v>
      </c>
      <c r="BQ168" s="58">
        <v>0.25000000000000006</v>
      </c>
      <c r="BR168" s="58">
        <v>0.26000000000000006</v>
      </c>
      <c r="BS168" s="58">
        <v>0.27000000000000007</v>
      </c>
      <c r="BT168" s="58">
        <v>0.28000000000000008</v>
      </c>
      <c r="BU168" s="58">
        <v>0.29000000000000009</v>
      </c>
      <c r="BV168" s="58">
        <v>0.3000000000000001</v>
      </c>
      <c r="BW168" s="58">
        <v>0.31000000000000011</v>
      </c>
      <c r="BX168" s="58">
        <v>0.32000000000000012</v>
      </c>
      <c r="BY168" s="58">
        <v>0.33000000000000013</v>
      </c>
      <c r="BZ168" s="58">
        <v>0.34000000000000014</v>
      </c>
      <c r="CA168" s="58">
        <v>0.35000000000000014</v>
      </c>
      <c r="CB168" s="58">
        <v>0.36000000000000015</v>
      </c>
      <c r="CC168" s="58">
        <v>0.37000000000000016</v>
      </c>
      <c r="CD168" s="58">
        <v>0.38000000000000017</v>
      </c>
      <c r="CE168" s="58">
        <v>0.39000000000000018</v>
      </c>
      <c r="CF168" s="58">
        <v>0.40000000000000019</v>
      </c>
      <c r="CG168" s="58">
        <v>0.4100000000000002</v>
      </c>
      <c r="CH168" s="58">
        <v>0.42000000000000021</v>
      </c>
      <c r="CI168" s="58">
        <v>0.43000000000000022</v>
      </c>
      <c r="CJ168" s="58">
        <v>0.44000000000000022</v>
      </c>
      <c r="CK168" s="58">
        <v>0.45000000000000023</v>
      </c>
      <c r="CL168" s="58">
        <v>0.46000000000000024</v>
      </c>
      <c r="CM168" s="58">
        <v>0.47000000000000025</v>
      </c>
      <c r="CN168" s="58">
        <v>0.48000000000000026</v>
      </c>
      <c r="CO168" s="58">
        <v>0.49000000000000027</v>
      </c>
      <c r="CP168" s="58">
        <v>0.50000000000000022</v>
      </c>
      <c r="CQ168" s="58">
        <v>0.51000000000000023</v>
      </c>
      <c r="CR168" s="58">
        <v>0.52000000000000024</v>
      </c>
      <c r="CS168" s="58">
        <v>0.53000000000000025</v>
      </c>
      <c r="CT168" s="58">
        <v>0.54000000000000026</v>
      </c>
      <c r="CU168" s="58">
        <v>0.55000000000000027</v>
      </c>
      <c r="CV168" s="58">
        <v>0.56000000000000028</v>
      </c>
      <c r="CW168" s="58">
        <v>0.57000000000000028</v>
      </c>
      <c r="CX168" s="58">
        <v>0.58000000000000029</v>
      </c>
      <c r="CY168" s="58">
        <v>0.5900000000000003</v>
      </c>
      <c r="CZ168" s="58">
        <v>0.60000000000000031</v>
      </c>
      <c r="DA168" s="58">
        <v>0.61000000000000032</v>
      </c>
      <c r="DB168" s="58">
        <v>0.62000000000000033</v>
      </c>
      <c r="DC168" s="58">
        <v>0.63000000000000034</v>
      </c>
      <c r="DD168" s="58">
        <v>0.64000000000000035</v>
      </c>
      <c r="DE168" s="58">
        <v>0.65000000000000036</v>
      </c>
      <c r="DF168" s="58">
        <v>0.66000000000000036</v>
      </c>
      <c r="DG168" s="58">
        <v>0.67000000000000037</v>
      </c>
      <c r="DH168" s="58">
        <v>0.68000000000000038</v>
      </c>
      <c r="DI168" s="58">
        <v>0.69000000000000039</v>
      </c>
      <c r="DJ168" s="58">
        <v>0.7000000000000004</v>
      </c>
      <c r="DK168" s="58">
        <v>0.71000000000000041</v>
      </c>
      <c r="DL168" s="58">
        <v>0.72000000000000042</v>
      </c>
      <c r="DM168" s="58">
        <v>0.73000000000000043</v>
      </c>
      <c r="DN168" s="58">
        <v>0.74000000000000044</v>
      </c>
      <c r="DO168" s="58">
        <v>0.75000000000000044</v>
      </c>
      <c r="DP168" s="58">
        <v>0.76000000000000045</v>
      </c>
      <c r="DQ168" s="58">
        <v>0.77000000000000046</v>
      </c>
      <c r="DR168" s="58">
        <v>0.78000000000000047</v>
      </c>
      <c r="DS168" s="58">
        <v>0.79000000000000048</v>
      </c>
      <c r="DT168" s="58">
        <v>0.80000000000000049</v>
      </c>
      <c r="DU168" s="58">
        <v>0.8100000000000005</v>
      </c>
      <c r="DV168" s="58">
        <v>0.82000000000000051</v>
      </c>
      <c r="DW168" s="58">
        <v>0.83000000000000052</v>
      </c>
      <c r="DX168" s="58">
        <v>0.84000000000000052</v>
      </c>
      <c r="DY168" s="58">
        <v>0.85000000000000053</v>
      </c>
      <c r="DZ168" s="58">
        <v>0.86000000000000054</v>
      </c>
      <c r="EA168" s="58">
        <v>0.87000000000000055</v>
      </c>
      <c r="EB168" s="58">
        <v>0.88000000000000056</v>
      </c>
      <c r="EC168" s="58">
        <v>0.89000000000000057</v>
      </c>
      <c r="ED168" s="58">
        <v>0.90000000000000058</v>
      </c>
      <c r="EE168" s="58">
        <v>0.91000000000000059</v>
      </c>
      <c r="EF168" s="58">
        <v>0.9200000000000006</v>
      </c>
      <c r="EG168" s="58">
        <v>0.9300000000000006</v>
      </c>
      <c r="EH168" s="58">
        <v>0.94000000000000061</v>
      </c>
      <c r="EI168" s="58">
        <v>0.95000000000000062</v>
      </c>
      <c r="EJ168" s="58">
        <v>0.96000000000000063</v>
      </c>
      <c r="EK168" s="58">
        <v>0.97000000000000064</v>
      </c>
      <c r="EL168" s="58">
        <v>0.98000000000000065</v>
      </c>
      <c r="EM168" s="58">
        <v>0.99000000000000066</v>
      </c>
      <c r="EN168" s="58">
        <v>1.0000000000000007</v>
      </c>
    </row>
    <row r="169" spans="1:144" outlineLevel="1" x14ac:dyDescent="0.2">
      <c r="AQ169" s="58" t="s">
        <v>212</v>
      </c>
      <c r="AR169" s="58">
        <v>0.9277456647398844</v>
      </c>
      <c r="AS169" s="58">
        <v>0.13583815028901733</v>
      </c>
      <c r="AT169" s="58">
        <v>0.26127167630057807</v>
      </c>
      <c r="AU169" s="58">
        <v>8.84393063583815E-2</v>
      </c>
      <c r="AV169" s="58">
        <v>7.2832369942196523E-2</v>
      </c>
      <c r="AW169" s="58">
        <v>6.3005780346820806E-2</v>
      </c>
      <c r="AX169" s="58">
        <v>5.722543352601156E-2</v>
      </c>
      <c r="AY169" s="58">
        <v>5.3179190751445081E-2</v>
      </c>
      <c r="AZ169" s="58">
        <v>4.8554913294797691E-2</v>
      </c>
      <c r="BA169" s="58">
        <v>4.5086705202312137E-2</v>
      </c>
      <c r="BB169" s="58">
        <v>4.2774566473988439E-2</v>
      </c>
      <c r="BC169" s="58">
        <v>4.1040462427745665E-2</v>
      </c>
      <c r="BD169" s="58">
        <v>3.8728323699421967E-2</v>
      </c>
      <c r="BE169" s="58">
        <v>3.7572254335260118E-2</v>
      </c>
      <c r="BF169" s="58">
        <v>3.4682080924855488E-2</v>
      </c>
      <c r="BG169" s="58">
        <v>3.1791907514450865E-2</v>
      </c>
      <c r="BH169" s="58">
        <v>2.9479768786127167E-2</v>
      </c>
      <c r="BI169" s="58">
        <v>2.7745664739884393E-2</v>
      </c>
      <c r="BJ169" s="58">
        <v>2.6011560693641619E-2</v>
      </c>
      <c r="BK169" s="58">
        <v>2.5433526011560695E-2</v>
      </c>
      <c r="BL169" s="58">
        <v>2.4855491329479767E-2</v>
      </c>
      <c r="BM169" s="58">
        <v>2.4277456647398846E-2</v>
      </c>
      <c r="BN169" s="58">
        <v>2.3699421965317918E-2</v>
      </c>
      <c r="BO169" s="58">
        <v>2.3121387283236993E-2</v>
      </c>
      <c r="BP169" s="58">
        <v>2.3121387283236993E-2</v>
      </c>
      <c r="BQ169" s="58">
        <v>2.3121387283236993E-2</v>
      </c>
      <c r="BR169" s="58">
        <v>2.3121387283236993E-2</v>
      </c>
      <c r="BS169" s="58">
        <v>2.2543352601156069E-2</v>
      </c>
      <c r="BT169" s="58">
        <v>2.1965317919075144E-2</v>
      </c>
      <c r="BU169" s="58">
        <v>2.1387283236994219E-2</v>
      </c>
      <c r="BV169" s="58">
        <v>2.0809248554913295E-2</v>
      </c>
      <c r="BW169" s="58">
        <v>1.9653179190751446E-2</v>
      </c>
      <c r="BX169" s="58">
        <v>1.9075144508670518E-2</v>
      </c>
      <c r="BY169" s="58">
        <v>1.7919075144508672E-2</v>
      </c>
      <c r="BZ169" s="58">
        <v>1.6763005780346819E-2</v>
      </c>
      <c r="CA169" s="58">
        <v>1.5028901734104047E-2</v>
      </c>
      <c r="CB169" s="58">
        <v>1.3872832369942197E-2</v>
      </c>
      <c r="CC169" s="58">
        <v>1.2716763005780347E-2</v>
      </c>
      <c r="CD169" s="58">
        <v>1.2138728323699423E-2</v>
      </c>
      <c r="CE169" s="58">
        <v>1.0982658959537572E-2</v>
      </c>
      <c r="CF169" s="58">
        <v>1.0404624277456647E-2</v>
      </c>
      <c r="CG169" s="58">
        <v>9.2485549132947983E-3</v>
      </c>
      <c r="CH169" s="58">
        <v>7.5144508670520237E-3</v>
      </c>
      <c r="CI169" s="58">
        <v>5.7803468208092483E-3</v>
      </c>
      <c r="CJ169" s="58">
        <v>4.6242774566473991E-3</v>
      </c>
      <c r="CK169" s="58">
        <v>3.4682080924855491E-3</v>
      </c>
      <c r="CL169" s="58">
        <v>2.8901734104046241E-3</v>
      </c>
      <c r="CM169" s="58">
        <v>2.8901734104046241E-3</v>
      </c>
      <c r="CN169" s="58">
        <v>2.8901734104046241E-3</v>
      </c>
      <c r="CO169" s="58">
        <v>2.8901734104046241E-3</v>
      </c>
      <c r="CP169" s="58">
        <v>2.8901734104046241E-3</v>
      </c>
      <c r="CQ169" s="58">
        <v>2.8901734104046241E-3</v>
      </c>
      <c r="CR169" s="58">
        <v>2.8901734104046241E-3</v>
      </c>
      <c r="CS169" s="58">
        <v>2.8901734104046241E-3</v>
      </c>
      <c r="CT169" s="58">
        <v>2.8901734104046241E-3</v>
      </c>
      <c r="CU169" s="58">
        <v>2.8901734104046241E-3</v>
      </c>
      <c r="CV169" s="58">
        <v>2.8901734104046241E-3</v>
      </c>
      <c r="CW169" s="58">
        <v>2.8901734104046241E-3</v>
      </c>
      <c r="CX169" s="58">
        <v>2.8901734104046241E-3</v>
      </c>
      <c r="CY169" s="58">
        <v>2.8901734104046241E-3</v>
      </c>
      <c r="CZ169" s="58">
        <v>2.8901734104046241E-3</v>
      </c>
      <c r="DA169" s="58">
        <v>2.3121387283236996E-3</v>
      </c>
      <c r="DB169" s="58">
        <v>1.7341040462427746E-3</v>
      </c>
      <c r="DC169" s="58">
        <v>1.1560693641618498E-3</v>
      </c>
      <c r="DD169" s="58">
        <v>5.7803468208092489E-4</v>
      </c>
      <c r="DE169" s="58">
        <v>0</v>
      </c>
      <c r="DF169" s="58">
        <v>0</v>
      </c>
      <c r="DG169" s="58">
        <v>0</v>
      </c>
      <c r="DH169" s="58">
        <v>0</v>
      </c>
      <c r="DI169" s="58">
        <v>0</v>
      </c>
      <c r="DJ169" s="58">
        <v>0</v>
      </c>
      <c r="DK169" s="58">
        <v>0</v>
      </c>
      <c r="DL169" s="58">
        <v>0</v>
      </c>
      <c r="DM169" s="58">
        <v>0</v>
      </c>
      <c r="DN169" s="58">
        <v>0</v>
      </c>
      <c r="DO169" s="58">
        <v>0</v>
      </c>
      <c r="DP169" s="58">
        <v>0</v>
      </c>
      <c r="DQ169" s="58">
        <v>0</v>
      </c>
      <c r="DR169" s="58">
        <v>0</v>
      </c>
      <c r="DS169" s="58">
        <v>0</v>
      </c>
      <c r="DT169" s="58">
        <v>0</v>
      </c>
      <c r="DU169" s="58">
        <v>0</v>
      </c>
      <c r="DV169" s="58">
        <v>0</v>
      </c>
      <c r="DW169" s="58">
        <v>0</v>
      </c>
      <c r="DX169" s="58">
        <v>0</v>
      </c>
      <c r="DY169" s="58">
        <v>0</v>
      </c>
      <c r="DZ169" s="58">
        <v>0</v>
      </c>
      <c r="EA169" s="58">
        <v>0</v>
      </c>
      <c r="EB169" s="58">
        <v>0</v>
      </c>
      <c r="EC169" s="58">
        <v>0</v>
      </c>
      <c r="ED169" s="58">
        <v>0</v>
      </c>
      <c r="EE169" s="58">
        <v>0</v>
      </c>
      <c r="EF169" s="58">
        <v>0</v>
      </c>
      <c r="EG169" s="58">
        <v>0</v>
      </c>
      <c r="EH169" s="58">
        <v>0</v>
      </c>
      <c r="EI169" s="58">
        <v>0</v>
      </c>
      <c r="EJ169" s="58">
        <v>0</v>
      </c>
      <c r="EK169" s="58">
        <v>0</v>
      </c>
      <c r="EL169" s="58">
        <v>0</v>
      </c>
      <c r="EM169" s="58">
        <v>0</v>
      </c>
      <c r="EN169" s="58">
        <v>0</v>
      </c>
    </row>
    <row r="170" spans="1:144" outlineLevel="1" x14ac:dyDescent="0.2">
      <c r="AQ170" s="58" t="s">
        <v>213</v>
      </c>
      <c r="AR170" s="58">
        <v>0</v>
      </c>
      <c r="AS170" s="58">
        <v>0</v>
      </c>
      <c r="AT170" s="58">
        <v>2.3121387283237056E-3</v>
      </c>
      <c r="AU170" s="58">
        <v>3.4682080924855574E-3</v>
      </c>
      <c r="AV170" s="58">
        <v>4.6242774566474095E-3</v>
      </c>
      <c r="AW170" s="58">
        <v>5.2023121387283341E-3</v>
      </c>
      <c r="AX170" s="58">
        <v>5.7803468208092587E-3</v>
      </c>
      <c r="AY170" s="58">
        <v>5.7803468208092587E-3</v>
      </c>
      <c r="AZ170" s="58">
        <v>5.7803468208092587E-3</v>
      </c>
      <c r="BA170" s="58">
        <v>6.3583815028901841E-3</v>
      </c>
      <c r="BB170" s="58">
        <v>6.9364161849711087E-3</v>
      </c>
      <c r="BC170" s="58">
        <v>7.5144508670520332E-3</v>
      </c>
      <c r="BD170" s="58">
        <v>8.0924855491329578E-3</v>
      </c>
      <c r="BE170" s="58">
        <v>8.6705202312138824E-3</v>
      </c>
      <c r="BF170" s="58">
        <v>8.6705202312138824E-3</v>
      </c>
      <c r="BG170" s="58">
        <v>8.6705202312138824E-3</v>
      </c>
      <c r="BH170" s="58">
        <v>8.6705202312138824E-3</v>
      </c>
      <c r="BI170" s="58">
        <v>8.6705202312138824E-3</v>
      </c>
      <c r="BJ170" s="58">
        <v>8.6705202312138824E-3</v>
      </c>
      <c r="BK170" s="58">
        <v>8.6705202312138824E-3</v>
      </c>
      <c r="BL170" s="58">
        <v>8.6705202312138824E-3</v>
      </c>
      <c r="BM170" s="58">
        <v>8.6705202312138824E-3</v>
      </c>
      <c r="BN170" s="58">
        <v>8.6705202312138824E-3</v>
      </c>
      <c r="BO170" s="58">
        <v>8.6705202312138824E-3</v>
      </c>
      <c r="BP170" s="58">
        <v>8.6705202312138824E-3</v>
      </c>
      <c r="BQ170" s="58">
        <v>8.6705202312138824E-3</v>
      </c>
      <c r="BR170" s="58">
        <v>8.6705202312138824E-3</v>
      </c>
      <c r="BS170" s="58">
        <v>8.6705202312138824E-3</v>
      </c>
      <c r="BT170" s="58">
        <v>8.6705202312138824E-3</v>
      </c>
      <c r="BU170" s="58">
        <v>8.6705202312138824E-3</v>
      </c>
      <c r="BV170" s="58">
        <v>8.6705202312138824E-3</v>
      </c>
      <c r="BW170" s="58">
        <v>8.6705202312138824E-3</v>
      </c>
      <c r="BX170" s="58">
        <v>9.2485549132948087E-3</v>
      </c>
      <c r="BY170" s="58">
        <v>9.8265895953757332E-3</v>
      </c>
      <c r="BZ170" s="58">
        <v>1.0404624277456658E-2</v>
      </c>
      <c r="CA170" s="58">
        <v>1.0982658959537582E-2</v>
      </c>
      <c r="CB170" s="58">
        <v>1.1560693641618507E-2</v>
      </c>
      <c r="CC170" s="58">
        <v>1.1560693641618507E-2</v>
      </c>
      <c r="CD170" s="58">
        <v>1.1560693641618507E-2</v>
      </c>
      <c r="CE170" s="58">
        <v>1.1560693641618507E-2</v>
      </c>
      <c r="CF170" s="58">
        <v>1.1560693641618507E-2</v>
      </c>
      <c r="CG170" s="58">
        <v>1.1560693641618507E-2</v>
      </c>
      <c r="CH170" s="58">
        <v>1.1560693641618507E-2</v>
      </c>
      <c r="CI170" s="58">
        <v>1.1560693641618507E-2</v>
      </c>
      <c r="CJ170" s="58">
        <v>1.1560693641618507E-2</v>
      </c>
      <c r="CK170" s="58">
        <v>1.1560693641618507E-2</v>
      </c>
      <c r="CL170" s="58">
        <v>1.1560693641618507E-2</v>
      </c>
      <c r="CM170" s="58">
        <v>1.1560693641618507E-2</v>
      </c>
      <c r="CN170" s="58">
        <v>1.1560693641618507E-2</v>
      </c>
      <c r="CO170" s="58">
        <v>1.1560693641618507E-2</v>
      </c>
      <c r="CP170" s="58">
        <v>1.1560693641618507E-2</v>
      </c>
      <c r="CQ170" s="58">
        <v>1.2138728323699433E-2</v>
      </c>
      <c r="CR170" s="58">
        <v>1.2716763005780358E-2</v>
      </c>
      <c r="CS170" s="58">
        <v>1.3294797687861281E-2</v>
      </c>
      <c r="CT170" s="58">
        <v>1.3872832369942207E-2</v>
      </c>
      <c r="CU170" s="58">
        <v>1.4450867052023132E-2</v>
      </c>
      <c r="CV170" s="58">
        <v>1.4450867052023132E-2</v>
      </c>
      <c r="CW170" s="58">
        <v>1.4450867052023132E-2</v>
      </c>
      <c r="CX170" s="58">
        <v>1.5028901734104058E-2</v>
      </c>
      <c r="CY170" s="58">
        <v>1.5606936416184982E-2</v>
      </c>
      <c r="CZ170" s="58">
        <v>1.6184971098265905E-2</v>
      </c>
      <c r="DA170" s="58">
        <v>1.676300578034683E-2</v>
      </c>
      <c r="DB170" s="58">
        <v>1.7341040462427754E-2</v>
      </c>
      <c r="DC170" s="58">
        <v>1.7341040462427754E-2</v>
      </c>
      <c r="DD170" s="58">
        <v>1.7341040462427754E-2</v>
      </c>
      <c r="DE170" s="58">
        <v>1.7919075144508682E-2</v>
      </c>
      <c r="DF170" s="58">
        <v>1.8497109826589603E-2</v>
      </c>
      <c r="DG170" s="58">
        <v>1.9075144508670528E-2</v>
      </c>
      <c r="DH170" s="58">
        <v>1.9653179190751453E-2</v>
      </c>
      <c r="DI170" s="58">
        <v>2.0809248554913302E-2</v>
      </c>
      <c r="DJ170" s="58">
        <v>2.138728323699423E-2</v>
      </c>
      <c r="DK170" s="58">
        <v>2.1965317919075154E-2</v>
      </c>
      <c r="DL170" s="58">
        <v>2.3121387283237003E-2</v>
      </c>
      <c r="DM170" s="58">
        <v>2.4277456647398849E-2</v>
      </c>
      <c r="DN170" s="58">
        <v>2.4855491329479777E-2</v>
      </c>
      <c r="DO170" s="58">
        <v>2.5433526011560702E-2</v>
      </c>
      <c r="DP170" s="58">
        <v>2.601156069364163E-2</v>
      </c>
      <c r="DQ170" s="58">
        <v>2.601156069364163E-2</v>
      </c>
      <c r="DR170" s="58">
        <v>2.601156069364163E-2</v>
      </c>
      <c r="DS170" s="58">
        <v>2.601156069364163E-2</v>
      </c>
      <c r="DT170" s="58">
        <v>2.601156069364163E-2</v>
      </c>
      <c r="DU170" s="58">
        <v>2.601156069364163E-2</v>
      </c>
      <c r="DV170" s="58">
        <v>2.601156069364163E-2</v>
      </c>
      <c r="DW170" s="58">
        <v>2.601156069364163E-2</v>
      </c>
      <c r="DX170" s="58">
        <v>2.601156069364163E-2</v>
      </c>
      <c r="DY170" s="58">
        <v>2.601156069364163E-2</v>
      </c>
      <c r="DZ170" s="58">
        <v>2.601156069364163E-2</v>
      </c>
      <c r="EA170" s="58">
        <v>2.601156069364163E-2</v>
      </c>
      <c r="EB170" s="58">
        <v>2.601156069364163E-2</v>
      </c>
      <c r="EC170" s="58">
        <v>2.601156069364163E-2</v>
      </c>
      <c r="ED170" s="58">
        <v>2.601156069364163E-2</v>
      </c>
      <c r="EE170" s="58">
        <v>2.6589595375722551E-2</v>
      </c>
      <c r="EF170" s="58">
        <v>2.7167630057803475E-2</v>
      </c>
      <c r="EG170" s="58">
        <v>2.8323699421965325E-2</v>
      </c>
      <c r="EH170" s="58">
        <v>2.9479768786127177E-2</v>
      </c>
      <c r="EI170" s="58">
        <v>3.0635838150289026E-2</v>
      </c>
      <c r="EJ170" s="58">
        <v>3.2947976878612721E-2</v>
      </c>
      <c r="EK170" s="58">
        <v>3.6416184971098275E-2</v>
      </c>
      <c r="EL170" s="58">
        <v>4.4508670520231219E-2</v>
      </c>
      <c r="EM170" s="58">
        <v>4.6242774566474E-2</v>
      </c>
      <c r="EN170" s="58">
        <v>7.2254335260115612E-2</v>
      </c>
    </row>
    <row r="171" spans="1:144" outlineLevel="1" x14ac:dyDescent="0.2">
      <c r="AQ171" s="58" t="s">
        <v>214</v>
      </c>
      <c r="AR171" s="58">
        <v>0.9277456647398844</v>
      </c>
      <c r="AS171" s="58">
        <v>0.13583815028901733</v>
      </c>
      <c r="AT171" s="58">
        <v>0.26358381502890177</v>
      </c>
      <c r="AU171" s="58">
        <v>9.1907514450867062E-2</v>
      </c>
      <c r="AV171" s="58">
        <v>7.7456647398843934E-2</v>
      </c>
      <c r="AW171" s="58">
        <v>6.8208092485549141E-2</v>
      </c>
      <c r="AX171" s="58">
        <v>6.3005780346820819E-2</v>
      </c>
      <c r="AY171" s="58">
        <v>5.895953757225434E-2</v>
      </c>
      <c r="AZ171" s="58">
        <v>5.4335260115606951E-2</v>
      </c>
      <c r="BA171" s="58">
        <v>5.1445086705202321E-2</v>
      </c>
      <c r="BB171" s="58">
        <v>4.9710982658959547E-2</v>
      </c>
      <c r="BC171" s="58">
        <v>4.8554913294797698E-2</v>
      </c>
      <c r="BD171" s="58">
        <v>4.6820809248554925E-2</v>
      </c>
      <c r="BE171" s="58">
        <v>4.6242774566474E-2</v>
      </c>
      <c r="BF171" s="58">
        <v>4.335260115606937E-2</v>
      </c>
      <c r="BG171" s="58">
        <v>4.0462427745664747E-2</v>
      </c>
      <c r="BH171" s="58">
        <v>3.8150289017341049E-2</v>
      </c>
      <c r="BI171" s="58">
        <v>3.6416184971098275E-2</v>
      </c>
      <c r="BJ171" s="58">
        <v>3.4682080924855502E-2</v>
      </c>
      <c r="BK171" s="58">
        <v>3.4104046242774577E-2</v>
      </c>
      <c r="BL171" s="58">
        <v>3.3526011560693653E-2</v>
      </c>
      <c r="BM171" s="58">
        <v>3.2947976878612728E-2</v>
      </c>
      <c r="BN171" s="58">
        <v>3.2369942196531803E-2</v>
      </c>
      <c r="BO171" s="58">
        <v>3.1791907514450879E-2</v>
      </c>
      <c r="BP171" s="58">
        <v>3.1791907514450879E-2</v>
      </c>
      <c r="BQ171" s="58">
        <v>3.1791907514450879E-2</v>
      </c>
      <c r="BR171" s="58">
        <v>3.1791907514450879E-2</v>
      </c>
      <c r="BS171" s="58">
        <v>3.1213872832369951E-2</v>
      </c>
      <c r="BT171" s="58">
        <v>3.0635838150289026E-2</v>
      </c>
      <c r="BU171" s="58">
        <v>3.0057803468208102E-2</v>
      </c>
      <c r="BV171" s="58">
        <v>2.9479768786127177E-2</v>
      </c>
      <c r="BW171" s="58">
        <v>2.8323699421965328E-2</v>
      </c>
      <c r="BX171" s="58">
        <v>2.8323699421965325E-2</v>
      </c>
      <c r="BY171" s="58">
        <v>2.7745664739884407E-2</v>
      </c>
      <c r="BZ171" s="58">
        <v>2.7167630057803475E-2</v>
      </c>
      <c r="CA171" s="58">
        <v>2.601156069364163E-2</v>
      </c>
      <c r="CB171" s="58">
        <v>2.5433526011560702E-2</v>
      </c>
      <c r="CC171" s="58">
        <v>2.4277456647398853E-2</v>
      </c>
      <c r="CD171" s="58">
        <v>2.3699421965317928E-2</v>
      </c>
      <c r="CE171" s="58">
        <v>2.2543352601156079E-2</v>
      </c>
      <c r="CF171" s="58">
        <v>2.1965317919075154E-2</v>
      </c>
      <c r="CG171" s="58">
        <v>2.0809248554913305E-2</v>
      </c>
      <c r="CH171" s="58">
        <v>1.9075144508670532E-2</v>
      </c>
      <c r="CI171" s="58">
        <v>1.7341040462427754E-2</v>
      </c>
      <c r="CJ171" s="58">
        <v>1.6184971098265905E-2</v>
      </c>
      <c r="CK171" s="58">
        <v>1.5028901734104056E-2</v>
      </c>
      <c r="CL171" s="58">
        <v>1.4450867052023132E-2</v>
      </c>
      <c r="CM171" s="58">
        <v>1.4450867052023132E-2</v>
      </c>
      <c r="CN171" s="58">
        <v>1.4450867052023132E-2</v>
      </c>
      <c r="CO171" s="58">
        <v>1.4450867052023132E-2</v>
      </c>
      <c r="CP171" s="58">
        <v>1.4450867052023132E-2</v>
      </c>
      <c r="CQ171" s="58">
        <v>1.5028901734104058E-2</v>
      </c>
      <c r="CR171" s="58">
        <v>1.5606936416184982E-2</v>
      </c>
      <c r="CS171" s="58">
        <v>1.6184971098265905E-2</v>
      </c>
      <c r="CT171" s="58">
        <v>1.676300578034683E-2</v>
      </c>
      <c r="CU171" s="58">
        <v>1.7341040462427754E-2</v>
      </c>
      <c r="CV171" s="58">
        <v>1.7341040462427754E-2</v>
      </c>
      <c r="CW171" s="58">
        <v>1.7341040462427754E-2</v>
      </c>
      <c r="CX171" s="58">
        <v>1.7919075144508682E-2</v>
      </c>
      <c r="CY171" s="58">
        <v>1.8497109826589607E-2</v>
      </c>
      <c r="CZ171" s="58">
        <v>1.9075144508670528E-2</v>
      </c>
      <c r="DA171" s="58">
        <v>1.9075144508670528E-2</v>
      </c>
      <c r="DB171" s="58">
        <v>1.9075144508670528E-2</v>
      </c>
      <c r="DC171" s="58">
        <v>1.8497109826589603E-2</v>
      </c>
      <c r="DD171" s="58">
        <v>1.7919075144508679E-2</v>
      </c>
      <c r="DE171" s="58">
        <v>1.7919075144508682E-2</v>
      </c>
      <c r="DF171" s="58">
        <v>1.8497109826589603E-2</v>
      </c>
      <c r="DG171" s="58">
        <v>1.9075144508670528E-2</v>
      </c>
      <c r="DH171" s="58">
        <v>1.9653179190751453E-2</v>
      </c>
      <c r="DI171" s="58">
        <v>2.0809248554913302E-2</v>
      </c>
      <c r="DJ171" s="58">
        <v>2.138728323699423E-2</v>
      </c>
      <c r="DK171" s="58">
        <v>2.1965317919075154E-2</v>
      </c>
      <c r="DL171" s="58">
        <v>2.3121387283237003E-2</v>
      </c>
      <c r="DM171" s="58">
        <v>2.4277456647398849E-2</v>
      </c>
      <c r="DN171" s="58">
        <v>2.4855491329479777E-2</v>
      </c>
      <c r="DO171" s="58">
        <v>2.5433526011560702E-2</v>
      </c>
      <c r="DP171" s="58">
        <v>2.601156069364163E-2</v>
      </c>
      <c r="DQ171" s="58">
        <v>2.601156069364163E-2</v>
      </c>
      <c r="DR171" s="58">
        <v>2.601156069364163E-2</v>
      </c>
      <c r="DS171" s="58">
        <v>2.601156069364163E-2</v>
      </c>
      <c r="DT171" s="58">
        <v>2.601156069364163E-2</v>
      </c>
      <c r="DU171" s="58">
        <v>2.601156069364163E-2</v>
      </c>
      <c r="DV171" s="58">
        <v>2.601156069364163E-2</v>
      </c>
      <c r="DW171" s="58">
        <v>2.601156069364163E-2</v>
      </c>
      <c r="DX171" s="58">
        <v>2.601156069364163E-2</v>
      </c>
      <c r="DY171" s="58">
        <v>2.601156069364163E-2</v>
      </c>
      <c r="DZ171" s="58">
        <v>2.601156069364163E-2</v>
      </c>
      <c r="EA171" s="58">
        <v>2.601156069364163E-2</v>
      </c>
      <c r="EB171" s="58">
        <v>2.601156069364163E-2</v>
      </c>
      <c r="EC171" s="58">
        <v>2.601156069364163E-2</v>
      </c>
      <c r="ED171" s="58">
        <v>2.601156069364163E-2</v>
      </c>
      <c r="EE171" s="58">
        <v>2.6589595375722551E-2</v>
      </c>
      <c r="EF171" s="58">
        <v>2.7167630057803475E-2</v>
      </c>
      <c r="EG171" s="58">
        <v>2.8323699421965325E-2</v>
      </c>
      <c r="EH171" s="58">
        <v>2.9479768786127177E-2</v>
      </c>
      <c r="EI171" s="58">
        <v>3.0635838150289026E-2</v>
      </c>
      <c r="EJ171" s="58">
        <v>3.2947976878612721E-2</v>
      </c>
      <c r="EK171" s="58">
        <v>3.6416184971098275E-2</v>
      </c>
      <c r="EL171" s="58">
        <v>4.4508670520231219E-2</v>
      </c>
      <c r="EM171" s="58">
        <v>4.6242774566474E-2</v>
      </c>
      <c r="EN171" s="58">
        <v>7.2254335260115612E-2</v>
      </c>
    </row>
    <row r="172" spans="1:144" outlineLevel="1" x14ac:dyDescent="0.2">
      <c r="AQ172" s="58" t="str">
        <f xml:space="preserve"> TEXT($F$168,"0%") &amp; " Wtd.Avg."</f>
        <v>50% Wtd.Avg.</v>
      </c>
      <c r="AR172" s="58">
        <f>$F$168*AR170+(1-$F$168)*AR169</f>
        <v>0.4638728323699422</v>
      </c>
      <c r="AS172" s="58">
        <f>$F$168*AS170+(1-$F$168)*AS169</f>
        <v>6.7919075144508664E-2</v>
      </c>
      <c r="AT172" s="58">
        <f>$F$168*AT170+(1-$F$168)*AT169</f>
        <v>0.13179190751445088</v>
      </c>
      <c r="AU172" s="58">
        <f t="shared" ref="AU172:DF172" si="11">$F$168*AU170+(1-$F$168)*AU169</f>
        <v>4.5953757225433531E-2</v>
      </c>
      <c r="AV172" s="58">
        <f t="shared" si="11"/>
        <v>3.8728323699421967E-2</v>
      </c>
      <c r="AW172" s="58">
        <f t="shared" si="11"/>
        <v>3.410404624277457E-2</v>
      </c>
      <c r="AX172" s="58">
        <f t="shared" si="11"/>
        <v>3.150289017341041E-2</v>
      </c>
      <c r="AY172" s="58">
        <f t="shared" si="11"/>
        <v>2.947976878612717E-2</v>
      </c>
      <c r="AZ172" s="58">
        <f t="shared" si="11"/>
        <v>2.7167630057803475E-2</v>
      </c>
      <c r="BA172" s="58">
        <f t="shared" si="11"/>
        <v>2.5722543352601161E-2</v>
      </c>
      <c r="BB172" s="58">
        <f t="shared" si="11"/>
        <v>2.4855491329479774E-2</v>
      </c>
      <c r="BC172" s="58">
        <f t="shared" si="11"/>
        <v>2.4277456647398849E-2</v>
      </c>
      <c r="BD172" s="58">
        <f t="shared" si="11"/>
        <v>2.3410404624277462E-2</v>
      </c>
      <c r="BE172" s="58">
        <f t="shared" si="11"/>
        <v>2.3121387283237E-2</v>
      </c>
      <c r="BF172" s="58">
        <f t="shared" si="11"/>
        <v>2.1676300578034685E-2</v>
      </c>
      <c r="BG172" s="58">
        <f t="shared" si="11"/>
        <v>2.0231213872832374E-2</v>
      </c>
      <c r="BH172" s="58">
        <f t="shared" si="11"/>
        <v>1.9075144508670525E-2</v>
      </c>
      <c r="BI172" s="58">
        <f t="shared" si="11"/>
        <v>1.8208092485549138E-2</v>
      </c>
      <c r="BJ172" s="58">
        <f t="shared" si="11"/>
        <v>1.7341040462427751E-2</v>
      </c>
      <c r="BK172" s="58">
        <f t="shared" si="11"/>
        <v>1.7052023121387289E-2</v>
      </c>
      <c r="BL172" s="58">
        <f t="shared" si="11"/>
        <v>1.6763005780346826E-2</v>
      </c>
      <c r="BM172" s="58">
        <f t="shared" si="11"/>
        <v>1.6473988439306364E-2</v>
      </c>
      <c r="BN172" s="58">
        <f t="shared" si="11"/>
        <v>1.6184971098265902E-2</v>
      </c>
      <c r="BO172" s="58">
        <f t="shared" si="11"/>
        <v>1.5895953757225439E-2</v>
      </c>
      <c r="BP172" s="58">
        <f t="shared" si="11"/>
        <v>1.5895953757225439E-2</v>
      </c>
      <c r="BQ172" s="58">
        <f t="shared" si="11"/>
        <v>1.5895953757225439E-2</v>
      </c>
      <c r="BR172" s="58">
        <f t="shared" si="11"/>
        <v>1.5895953757225439E-2</v>
      </c>
      <c r="BS172" s="58">
        <f t="shared" si="11"/>
        <v>1.5606936416184975E-2</v>
      </c>
      <c r="BT172" s="58">
        <f t="shared" si="11"/>
        <v>1.5317919075144513E-2</v>
      </c>
      <c r="BU172" s="58">
        <f t="shared" si="11"/>
        <v>1.5028901734104051E-2</v>
      </c>
      <c r="BV172" s="58">
        <f t="shared" si="11"/>
        <v>1.4739884393063589E-2</v>
      </c>
      <c r="BW172" s="58">
        <f t="shared" si="11"/>
        <v>1.4161849710982664E-2</v>
      </c>
      <c r="BX172" s="58">
        <f t="shared" si="11"/>
        <v>1.4161849710982662E-2</v>
      </c>
      <c r="BY172" s="58">
        <f t="shared" si="11"/>
        <v>1.3872832369942203E-2</v>
      </c>
      <c r="BZ172" s="58">
        <f t="shared" si="11"/>
        <v>1.3583815028901738E-2</v>
      </c>
      <c r="CA172" s="58">
        <f t="shared" si="11"/>
        <v>1.3005780346820815E-2</v>
      </c>
      <c r="CB172" s="58">
        <f t="shared" si="11"/>
        <v>1.2716763005780351E-2</v>
      </c>
      <c r="CC172" s="58">
        <f t="shared" si="11"/>
        <v>1.2138728323699426E-2</v>
      </c>
      <c r="CD172" s="58">
        <f t="shared" si="11"/>
        <v>1.1849710982658964E-2</v>
      </c>
      <c r="CE172" s="58">
        <f t="shared" si="11"/>
        <v>1.1271676300578039E-2</v>
      </c>
      <c r="CF172" s="58">
        <f t="shared" si="11"/>
        <v>1.0982658959537577E-2</v>
      </c>
      <c r="CG172" s="58">
        <f t="shared" si="11"/>
        <v>1.0404624277456653E-2</v>
      </c>
      <c r="CH172" s="58">
        <f t="shared" si="11"/>
        <v>9.5375722543352658E-3</v>
      </c>
      <c r="CI172" s="58">
        <f t="shared" si="11"/>
        <v>8.6705202312138772E-3</v>
      </c>
      <c r="CJ172" s="58">
        <f t="shared" si="11"/>
        <v>8.0924855491329526E-3</v>
      </c>
      <c r="CK172" s="58">
        <f t="shared" si="11"/>
        <v>7.514450867052028E-3</v>
      </c>
      <c r="CL172" s="58">
        <f t="shared" si="11"/>
        <v>7.2254335260115658E-3</v>
      </c>
      <c r="CM172" s="58">
        <f t="shared" si="11"/>
        <v>7.2254335260115658E-3</v>
      </c>
      <c r="CN172" s="58">
        <f t="shared" si="11"/>
        <v>7.2254335260115658E-3</v>
      </c>
      <c r="CO172" s="58">
        <f t="shared" si="11"/>
        <v>7.2254335260115658E-3</v>
      </c>
      <c r="CP172" s="58">
        <f t="shared" si="11"/>
        <v>7.2254335260115658E-3</v>
      </c>
      <c r="CQ172" s="58">
        <f t="shared" si="11"/>
        <v>7.5144508670520289E-3</v>
      </c>
      <c r="CR172" s="58">
        <f t="shared" si="11"/>
        <v>7.8034682080924912E-3</v>
      </c>
      <c r="CS172" s="58">
        <f t="shared" si="11"/>
        <v>8.0924855491329526E-3</v>
      </c>
      <c r="CT172" s="58">
        <f t="shared" si="11"/>
        <v>8.3815028901734149E-3</v>
      </c>
      <c r="CU172" s="58">
        <f t="shared" si="11"/>
        <v>8.6705202312138772E-3</v>
      </c>
      <c r="CV172" s="58">
        <f t="shared" si="11"/>
        <v>8.6705202312138772E-3</v>
      </c>
      <c r="CW172" s="58">
        <f t="shared" si="11"/>
        <v>8.6705202312138772E-3</v>
      </c>
      <c r="CX172" s="58">
        <f t="shared" si="11"/>
        <v>8.9595375722543412E-3</v>
      </c>
      <c r="CY172" s="58">
        <f t="shared" si="11"/>
        <v>9.2485549132948035E-3</v>
      </c>
      <c r="CZ172" s="58">
        <f t="shared" si="11"/>
        <v>9.537572254335264E-3</v>
      </c>
      <c r="DA172" s="58">
        <f t="shared" si="11"/>
        <v>9.537572254335264E-3</v>
      </c>
      <c r="DB172" s="58">
        <f t="shared" si="11"/>
        <v>9.537572254335264E-3</v>
      </c>
      <c r="DC172" s="58">
        <f t="shared" si="11"/>
        <v>9.2485549132948017E-3</v>
      </c>
      <c r="DD172" s="58">
        <f t="shared" si="11"/>
        <v>8.9595375722543395E-3</v>
      </c>
      <c r="DE172" s="58">
        <f t="shared" si="11"/>
        <v>8.9595375722543412E-3</v>
      </c>
      <c r="DF172" s="58">
        <f t="shared" si="11"/>
        <v>9.2485549132948017E-3</v>
      </c>
      <c r="DG172" s="58">
        <f t="shared" ref="DG172:EL172" si="12">$F$168*DG170+(1-$F$168)*DG169</f>
        <v>9.537572254335264E-3</v>
      </c>
      <c r="DH172" s="58">
        <f t="shared" si="12"/>
        <v>9.8265895953757263E-3</v>
      </c>
      <c r="DI172" s="58">
        <f t="shared" si="12"/>
        <v>1.0404624277456651E-2</v>
      </c>
      <c r="DJ172" s="58">
        <f t="shared" si="12"/>
        <v>1.0693641618497115E-2</v>
      </c>
      <c r="DK172" s="58">
        <f t="shared" si="12"/>
        <v>1.0982658959537577E-2</v>
      </c>
      <c r="DL172" s="58">
        <f t="shared" si="12"/>
        <v>1.1560693641618502E-2</v>
      </c>
      <c r="DM172" s="58">
        <f t="shared" si="12"/>
        <v>1.2138728323699425E-2</v>
      </c>
      <c r="DN172" s="58">
        <f t="shared" si="12"/>
        <v>1.2427745664739889E-2</v>
      </c>
      <c r="DO172" s="58">
        <f t="shared" si="12"/>
        <v>1.2716763005780351E-2</v>
      </c>
      <c r="DP172" s="58">
        <f t="shared" si="12"/>
        <v>1.3005780346820815E-2</v>
      </c>
      <c r="DQ172" s="58">
        <f t="shared" si="12"/>
        <v>1.3005780346820815E-2</v>
      </c>
      <c r="DR172" s="58">
        <f t="shared" si="12"/>
        <v>1.3005780346820815E-2</v>
      </c>
      <c r="DS172" s="58">
        <f t="shared" si="12"/>
        <v>1.3005780346820815E-2</v>
      </c>
      <c r="DT172" s="58">
        <f t="shared" si="12"/>
        <v>1.3005780346820815E-2</v>
      </c>
      <c r="DU172" s="58">
        <f t="shared" si="12"/>
        <v>1.3005780346820815E-2</v>
      </c>
      <c r="DV172" s="58">
        <f t="shared" si="12"/>
        <v>1.3005780346820815E-2</v>
      </c>
      <c r="DW172" s="58">
        <f t="shared" si="12"/>
        <v>1.3005780346820815E-2</v>
      </c>
      <c r="DX172" s="58">
        <f t="shared" si="12"/>
        <v>1.3005780346820815E-2</v>
      </c>
      <c r="DY172" s="58">
        <f t="shared" si="12"/>
        <v>1.3005780346820815E-2</v>
      </c>
      <c r="DZ172" s="58">
        <f t="shared" si="12"/>
        <v>1.3005780346820815E-2</v>
      </c>
      <c r="EA172" s="58">
        <f t="shared" si="12"/>
        <v>1.3005780346820815E-2</v>
      </c>
      <c r="EB172" s="58">
        <f t="shared" si="12"/>
        <v>1.3005780346820815E-2</v>
      </c>
      <c r="EC172" s="58">
        <f t="shared" si="12"/>
        <v>1.3005780346820815E-2</v>
      </c>
      <c r="ED172" s="58">
        <f t="shared" si="12"/>
        <v>1.3005780346820815E-2</v>
      </c>
      <c r="EE172" s="58">
        <f t="shared" si="12"/>
        <v>1.3294797687861275E-2</v>
      </c>
      <c r="EF172" s="58">
        <f t="shared" si="12"/>
        <v>1.3583815028901738E-2</v>
      </c>
      <c r="EG172" s="58">
        <f t="shared" si="12"/>
        <v>1.4161849710982662E-2</v>
      </c>
      <c r="EH172" s="58">
        <f t="shared" si="12"/>
        <v>1.4739884393063589E-2</v>
      </c>
      <c r="EI172" s="58">
        <f t="shared" si="12"/>
        <v>1.5317919075144513E-2</v>
      </c>
      <c r="EJ172" s="58">
        <f t="shared" si="12"/>
        <v>1.6473988439306361E-2</v>
      </c>
      <c r="EK172" s="58">
        <f t="shared" si="12"/>
        <v>1.8208092485549138E-2</v>
      </c>
      <c r="EL172" s="58">
        <f t="shared" si="12"/>
        <v>2.225433526011561E-2</v>
      </c>
      <c r="EM172" s="58">
        <f>$F$168*EM170+(1-$F$168)*EM169</f>
        <v>2.3121387283237E-2</v>
      </c>
      <c r="EN172" s="58">
        <f>$F$168*EN170+(1-$F$168)*EN169</f>
        <v>3.6127167630057806E-2</v>
      </c>
    </row>
    <row r="173" spans="1:144" outlineLevel="1" x14ac:dyDescent="0.2">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c r="CO173" s="58"/>
      <c r="CP173" s="58"/>
      <c r="CQ173" s="58"/>
      <c r="CR173" s="58"/>
      <c r="CS173" s="58"/>
      <c r="CT173" s="58"/>
      <c r="CU173" s="58"/>
      <c r="CV173" s="58"/>
      <c r="CW173" s="58"/>
      <c r="CX173" s="58"/>
      <c r="CY173" s="58"/>
      <c r="CZ173" s="58"/>
      <c r="DA173" s="58"/>
      <c r="DB173" s="58"/>
      <c r="DC173" s="58"/>
      <c r="DD173" s="58"/>
      <c r="DE173" s="58"/>
      <c r="DF173" s="58"/>
      <c r="DG173" s="58"/>
      <c r="DH173" s="58"/>
      <c r="DI173" s="58"/>
      <c r="DJ173" s="58"/>
      <c r="DK173" s="58"/>
      <c r="DL173" s="58"/>
      <c r="DM173" s="58"/>
      <c r="DN173" s="58"/>
      <c r="DO173" s="58"/>
      <c r="DP173" s="58"/>
      <c r="DQ173" s="58"/>
      <c r="DR173" s="58"/>
      <c r="DS173" s="58"/>
      <c r="DT173" s="58"/>
      <c r="DU173" s="58"/>
      <c r="DV173" s="58"/>
      <c r="DW173" s="58"/>
      <c r="DX173" s="58"/>
      <c r="DY173" s="58"/>
      <c r="DZ173" s="58"/>
      <c r="EA173" s="58"/>
      <c r="EB173" s="58"/>
      <c r="EC173" s="58"/>
      <c r="ED173" s="58"/>
      <c r="EE173" s="58"/>
      <c r="EF173" s="58"/>
      <c r="EG173" s="58"/>
      <c r="EH173" s="58"/>
      <c r="EI173" s="58"/>
      <c r="EJ173" s="58"/>
      <c r="EK173" s="58"/>
      <c r="EL173" s="58"/>
      <c r="EM173" s="58"/>
      <c r="EN173" s="58"/>
    </row>
    <row r="174" spans="1:144" outlineLevel="1" x14ac:dyDescent="0.2">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c r="CB174" s="58"/>
      <c r="CC174" s="58"/>
      <c r="CD174" s="58"/>
      <c r="CE174" s="58"/>
      <c r="CF174" s="58"/>
      <c r="CG174" s="58"/>
      <c r="CH174" s="58"/>
      <c r="CI174" s="58"/>
      <c r="CJ174" s="58"/>
      <c r="CK174" s="58"/>
      <c r="CL174" s="58"/>
      <c r="CM174" s="58"/>
      <c r="CN174" s="58"/>
      <c r="CO174" s="58"/>
      <c r="CP174" s="58"/>
      <c r="CQ174" s="58"/>
      <c r="CR174" s="58"/>
      <c r="CS174" s="58"/>
      <c r="CT174" s="58"/>
      <c r="CU174" s="58"/>
      <c r="CV174" s="58"/>
      <c r="CW174" s="58"/>
      <c r="CX174" s="58"/>
      <c r="CY174" s="58"/>
      <c r="CZ174" s="58"/>
      <c r="DA174" s="58"/>
      <c r="DB174" s="58"/>
      <c r="DC174" s="58"/>
      <c r="DD174" s="58"/>
      <c r="DE174" s="58"/>
      <c r="DF174" s="58"/>
      <c r="DG174" s="58"/>
      <c r="DH174" s="58"/>
      <c r="DI174" s="58"/>
      <c r="DJ174" s="58"/>
      <c r="DK174" s="58"/>
      <c r="DL174" s="58"/>
      <c r="DM174" s="58"/>
      <c r="DN174" s="58"/>
      <c r="DO174" s="58"/>
      <c r="DP174" s="58"/>
      <c r="DQ174" s="58"/>
      <c r="DR174" s="58"/>
      <c r="DS174" s="58"/>
      <c r="DT174" s="58"/>
      <c r="DU174" s="58"/>
      <c r="DV174" s="58"/>
      <c r="DW174" s="58"/>
      <c r="DX174" s="58"/>
      <c r="DY174" s="58"/>
      <c r="DZ174" s="58"/>
      <c r="EA174" s="58"/>
      <c r="EB174" s="58"/>
      <c r="EC174" s="58"/>
      <c r="ED174" s="58"/>
      <c r="EE174" s="58"/>
      <c r="EF174" s="58"/>
      <c r="EG174" s="58"/>
      <c r="EH174" s="58"/>
      <c r="EI174" s="58"/>
      <c r="EJ174" s="58"/>
      <c r="EK174" s="58"/>
      <c r="EL174" s="58"/>
      <c r="EM174" s="58"/>
      <c r="EN174" s="58"/>
    </row>
    <row r="175" spans="1:144" outlineLevel="1" x14ac:dyDescent="0.2">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c r="CB175" s="58"/>
      <c r="CC175" s="58"/>
      <c r="CD175" s="58"/>
      <c r="CE175" s="58"/>
      <c r="CF175" s="58"/>
      <c r="CG175" s="58"/>
      <c r="CH175" s="58"/>
      <c r="CI175" s="58"/>
      <c r="CJ175" s="58"/>
      <c r="CK175" s="58"/>
      <c r="CL175" s="58"/>
      <c r="CM175" s="58"/>
      <c r="CN175" s="58"/>
      <c r="CO175" s="58"/>
      <c r="CP175" s="58"/>
      <c r="CQ175" s="58"/>
      <c r="CR175" s="58"/>
      <c r="CS175" s="58"/>
      <c r="CT175" s="58"/>
      <c r="CU175" s="58"/>
      <c r="CV175" s="58"/>
      <c r="CW175" s="58"/>
      <c r="CX175" s="58"/>
      <c r="CY175" s="58"/>
      <c r="CZ175" s="58"/>
      <c r="DA175" s="58"/>
      <c r="DB175" s="58"/>
      <c r="DC175" s="58"/>
      <c r="DD175" s="58"/>
      <c r="DE175" s="58"/>
      <c r="DF175" s="58"/>
      <c r="DG175" s="58"/>
      <c r="DH175" s="58"/>
      <c r="DI175" s="58"/>
      <c r="DJ175" s="58"/>
      <c r="DK175" s="58"/>
      <c r="DL175" s="58"/>
      <c r="DM175" s="58"/>
      <c r="DN175" s="58"/>
      <c r="DO175" s="58"/>
      <c r="DP175" s="58"/>
      <c r="DQ175" s="58"/>
      <c r="DR175" s="58"/>
      <c r="DS175" s="58"/>
      <c r="DT175" s="58"/>
      <c r="DU175" s="58"/>
      <c r="DV175" s="58"/>
      <c r="DW175" s="58"/>
      <c r="DX175" s="58"/>
      <c r="DY175" s="58"/>
      <c r="DZ175" s="58"/>
      <c r="EA175" s="58"/>
      <c r="EB175" s="58"/>
      <c r="EC175" s="58"/>
      <c r="ED175" s="58"/>
      <c r="EE175" s="58"/>
      <c r="EF175" s="58"/>
      <c r="EG175" s="58"/>
      <c r="EH175" s="58"/>
      <c r="EI175" s="58"/>
      <c r="EJ175" s="58"/>
      <c r="EK175" s="58"/>
      <c r="EL175" s="58"/>
      <c r="EM175" s="58"/>
      <c r="EN175" s="58"/>
    </row>
    <row r="176" spans="1:144" outlineLevel="1" x14ac:dyDescent="0.2">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8"/>
      <c r="CX176" s="58"/>
      <c r="CY176" s="58"/>
      <c r="CZ176" s="58"/>
      <c r="DA176" s="58"/>
      <c r="DB176" s="58"/>
      <c r="DC176" s="58"/>
      <c r="DD176" s="58"/>
      <c r="DE176" s="58"/>
      <c r="DF176" s="58"/>
      <c r="DG176" s="58"/>
      <c r="DH176" s="58"/>
      <c r="DI176" s="58"/>
      <c r="DJ176" s="58"/>
      <c r="DK176" s="58"/>
      <c r="DL176" s="58"/>
      <c r="DM176" s="58"/>
      <c r="DN176" s="58"/>
      <c r="DO176" s="58"/>
      <c r="DP176" s="58"/>
      <c r="DQ176" s="58"/>
      <c r="DR176" s="58"/>
      <c r="DS176" s="58"/>
      <c r="DT176" s="58"/>
      <c r="DU176" s="58"/>
      <c r="DV176" s="58"/>
      <c r="DW176" s="58"/>
      <c r="DX176" s="58"/>
      <c r="DY176" s="58"/>
      <c r="DZ176" s="58"/>
      <c r="EA176" s="58"/>
      <c r="EB176" s="58"/>
      <c r="EC176" s="58"/>
      <c r="ED176" s="58"/>
      <c r="EE176" s="58"/>
      <c r="EF176" s="58"/>
      <c r="EG176" s="58"/>
      <c r="EH176" s="58"/>
      <c r="EI176" s="58"/>
      <c r="EJ176" s="58"/>
      <c r="EK176" s="58"/>
      <c r="EL176" s="58"/>
      <c r="EM176" s="58"/>
      <c r="EN176" s="58"/>
    </row>
    <row r="177" spans="1:144" outlineLevel="1" x14ac:dyDescent="0.2">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c r="CB177" s="58"/>
      <c r="CC177" s="58"/>
      <c r="CD177" s="58"/>
      <c r="CE177" s="58"/>
      <c r="CF177" s="58"/>
      <c r="CG177" s="58"/>
      <c r="CH177" s="58"/>
      <c r="CI177" s="58"/>
      <c r="CJ177" s="58"/>
      <c r="CK177" s="58"/>
      <c r="CL177" s="58"/>
      <c r="CM177" s="58"/>
      <c r="CN177" s="58"/>
      <c r="CO177" s="58"/>
      <c r="CP177" s="58"/>
      <c r="CQ177" s="58"/>
      <c r="CR177" s="58"/>
      <c r="CS177" s="58"/>
      <c r="CT177" s="58"/>
      <c r="CU177" s="58"/>
      <c r="CV177" s="58"/>
      <c r="CW177" s="58"/>
      <c r="CX177" s="58"/>
      <c r="CY177" s="58"/>
      <c r="CZ177" s="58"/>
      <c r="DA177" s="58"/>
      <c r="DB177" s="58"/>
      <c r="DC177" s="58"/>
      <c r="DD177" s="58"/>
      <c r="DE177" s="58"/>
      <c r="DF177" s="58"/>
      <c r="DG177" s="58"/>
      <c r="DH177" s="58"/>
      <c r="DI177" s="58"/>
      <c r="DJ177" s="58"/>
      <c r="DK177" s="58"/>
      <c r="DL177" s="58"/>
      <c r="DM177" s="58"/>
      <c r="DN177" s="58"/>
      <c r="DO177" s="58"/>
      <c r="DP177" s="58"/>
      <c r="DQ177" s="58"/>
      <c r="DR177" s="58"/>
      <c r="DS177" s="58"/>
      <c r="DT177" s="58"/>
      <c r="DU177" s="58"/>
      <c r="DV177" s="58"/>
      <c r="DW177" s="58"/>
      <c r="DX177" s="58"/>
      <c r="DY177" s="58"/>
      <c r="DZ177" s="58"/>
      <c r="EA177" s="58"/>
      <c r="EB177" s="58"/>
      <c r="EC177" s="58"/>
      <c r="ED177" s="58"/>
      <c r="EE177" s="58"/>
      <c r="EF177" s="58"/>
      <c r="EG177" s="58"/>
      <c r="EH177" s="58"/>
      <c r="EI177" s="58"/>
      <c r="EJ177" s="58"/>
      <c r="EK177" s="58"/>
      <c r="EL177" s="58"/>
      <c r="EM177" s="58"/>
      <c r="EN177" s="58"/>
    </row>
    <row r="178" spans="1:144" outlineLevel="1" x14ac:dyDescent="0.2">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c r="CB178" s="58"/>
      <c r="CC178" s="58"/>
      <c r="CD178" s="58"/>
      <c r="CE178" s="58"/>
      <c r="CF178" s="58"/>
      <c r="CG178" s="58"/>
      <c r="CH178" s="58"/>
      <c r="CI178" s="58"/>
      <c r="CJ178" s="58"/>
      <c r="CK178" s="58"/>
      <c r="CL178" s="58"/>
      <c r="CM178" s="58"/>
      <c r="CN178" s="58"/>
      <c r="CO178" s="58"/>
      <c r="CP178" s="58"/>
      <c r="CQ178" s="58"/>
      <c r="CR178" s="58"/>
      <c r="CS178" s="58"/>
      <c r="CT178" s="58"/>
      <c r="CU178" s="58"/>
      <c r="CV178" s="58"/>
      <c r="CW178" s="58"/>
      <c r="CX178" s="58"/>
      <c r="CY178" s="58"/>
      <c r="CZ178" s="58"/>
      <c r="DA178" s="58"/>
      <c r="DB178" s="58"/>
      <c r="DC178" s="58"/>
      <c r="DD178" s="58"/>
      <c r="DE178" s="58"/>
      <c r="DF178" s="58"/>
      <c r="DG178" s="58"/>
      <c r="DH178" s="58"/>
      <c r="DI178" s="58"/>
      <c r="DJ178" s="58"/>
      <c r="DK178" s="58"/>
      <c r="DL178" s="58"/>
      <c r="DM178" s="58"/>
      <c r="DN178" s="58"/>
      <c r="DO178" s="58"/>
      <c r="DP178" s="58"/>
      <c r="DQ178" s="58"/>
      <c r="DR178" s="58"/>
      <c r="DS178" s="58"/>
      <c r="DT178" s="58"/>
      <c r="DU178" s="58"/>
      <c r="DV178" s="58"/>
      <c r="DW178" s="58"/>
      <c r="DX178" s="58"/>
      <c r="DY178" s="58"/>
      <c r="DZ178" s="58"/>
      <c r="EA178" s="58"/>
      <c r="EB178" s="58"/>
      <c r="EC178" s="58"/>
      <c r="ED178" s="58"/>
      <c r="EE178" s="58"/>
      <c r="EF178" s="58"/>
      <c r="EG178" s="58"/>
      <c r="EH178" s="58"/>
      <c r="EI178" s="58"/>
      <c r="EJ178" s="58"/>
      <c r="EK178" s="58"/>
      <c r="EL178" s="58"/>
      <c r="EM178" s="58"/>
      <c r="EN178" s="58"/>
    </row>
    <row r="179" spans="1:144" outlineLevel="1" x14ac:dyDescent="0.2">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c r="CB179" s="58"/>
      <c r="CC179" s="58"/>
      <c r="CD179" s="58"/>
      <c r="CE179" s="58"/>
      <c r="CF179" s="58"/>
      <c r="CG179" s="58"/>
      <c r="CH179" s="58"/>
      <c r="CI179" s="58"/>
      <c r="CJ179" s="58"/>
      <c r="CK179" s="58"/>
      <c r="CL179" s="58"/>
      <c r="CM179" s="58"/>
      <c r="CN179" s="58"/>
      <c r="CO179" s="58"/>
      <c r="CP179" s="58"/>
      <c r="CQ179" s="58"/>
      <c r="CR179" s="58"/>
      <c r="CS179" s="58"/>
      <c r="CT179" s="58"/>
      <c r="CU179" s="58"/>
      <c r="CV179" s="58"/>
      <c r="CW179" s="58"/>
      <c r="CX179" s="58"/>
      <c r="CY179" s="58"/>
      <c r="CZ179" s="58"/>
      <c r="DA179" s="58"/>
      <c r="DB179" s="58"/>
      <c r="DC179" s="58"/>
      <c r="DD179" s="58"/>
      <c r="DE179" s="58"/>
      <c r="DF179" s="58"/>
      <c r="DG179" s="58"/>
      <c r="DH179" s="58"/>
      <c r="DI179" s="58"/>
      <c r="DJ179" s="58"/>
      <c r="DK179" s="58"/>
      <c r="DL179" s="58"/>
      <c r="DM179" s="58"/>
      <c r="DN179" s="58"/>
      <c r="DO179" s="58"/>
      <c r="DP179" s="58"/>
      <c r="DQ179" s="58"/>
      <c r="DR179" s="58"/>
      <c r="DS179" s="58"/>
      <c r="DT179" s="58"/>
      <c r="DU179" s="58"/>
      <c r="DV179" s="58"/>
      <c r="DW179" s="58"/>
      <c r="DX179" s="58"/>
      <c r="DY179" s="58"/>
      <c r="DZ179" s="58"/>
      <c r="EA179" s="58"/>
      <c r="EB179" s="58"/>
      <c r="EC179" s="58"/>
      <c r="ED179" s="58"/>
      <c r="EE179" s="58"/>
      <c r="EF179" s="58"/>
      <c r="EG179" s="58"/>
      <c r="EH179" s="58"/>
      <c r="EI179" s="58"/>
      <c r="EJ179" s="58"/>
      <c r="EK179" s="58"/>
      <c r="EL179" s="58"/>
      <c r="EM179" s="58"/>
      <c r="EN179" s="58"/>
    </row>
    <row r="180" spans="1:144" outlineLevel="1" x14ac:dyDescent="0.2">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c r="CG180" s="58"/>
      <c r="CH180" s="58"/>
      <c r="CI180" s="58"/>
      <c r="CJ180" s="58"/>
      <c r="CK180" s="58"/>
      <c r="CL180" s="58"/>
      <c r="CM180" s="58"/>
      <c r="CN180" s="58"/>
      <c r="CO180" s="58"/>
      <c r="CP180" s="58"/>
      <c r="CQ180" s="58"/>
      <c r="CR180" s="58"/>
      <c r="CS180" s="58"/>
      <c r="CT180" s="58"/>
      <c r="CU180" s="58"/>
      <c r="CV180" s="58"/>
      <c r="CW180" s="58"/>
      <c r="CX180" s="58"/>
      <c r="CY180" s="58"/>
      <c r="CZ180" s="58"/>
      <c r="DA180" s="58"/>
      <c r="DB180" s="58"/>
      <c r="DC180" s="58"/>
      <c r="DD180" s="58"/>
      <c r="DE180" s="58"/>
      <c r="DF180" s="58"/>
      <c r="DG180" s="58"/>
      <c r="DH180" s="58"/>
      <c r="DI180" s="58"/>
      <c r="DJ180" s="58"/>
      <c r="DK180" s="58"/>
      <c r="DL180" s="58"/>
      <c r="DM180" s="58"/>
      <c r="DN180" s="58"/>
      <c r="DO180" s="58"/>
      <c r="DP180" s="58"/>
      <c r="DQ180" s="58"/>
      <c r="DR180" s="58"/>
      <c r="DS180" s="58"/>
      <c r="DT180" s="58"/>
      <c r="DU180" s="58"/>
      <c r="DV180" s="58"/>
      <c r="DW180" s="58"/>
      <c r="DX180" s="58"/>
      <c r="DY180" s="58"/>
      <c r="DZ180" s="58"/>
      <c r="EA180" s="58"/>
      <c r="EB180" s="58"/>
      <c r="EC180" s="58"/>
      <c r="ED180" s="58"/>
      <c r="EE180" s="58"/>
      <c r="EF180" s="58"/>
      <c r="EG180" s="58"/>
      <c r="EH180" s="58"/>
      <c r="EI180" s="58"/>
      <c r="EJ180" s="58"/>
      <c r="EK180" s="58"/>
      <c r="EL180" s="58"/>
      <c r="EM180" s="58"/>
      <c r="EN180" s="58"/>
    </row>
    <row r="181" spans="1:144" outlineLevel="1" x14ac:dyDescent="0.2">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c r="CB181" s="58"/>
      <c r="CC181" s="58"/>
      <c r="CD181" s="58"/>
      <c r="CE181" s="58"/>
      <c r="CF181" s="58"/>
      <c r="CG181" s="58"/>
      <c r="CH181" s="58"/>
      <c r="CI181" s="58"/>
      <c r="CJ181" s="58"/>
      <c r="CK181" s="58"/>
      <c r="CL181" s="58"/>
      <c r="CM181" s="58"/>
      <c r="CN181" s="58"/>
      <c r="CO181" s="58"/>
      <c r="CP181" s="58"/>
      <c r="CQ181" s="58"/>
      <c r="CR181" s="58"/>
      <c r="CS181" s="58"/>
      <c r="CT181" s="58"/>
      <c r="CU181" s="58"/>
      <c r="CV181" s="58"/>
      <c r="CW181" s="58"/>
      <c r="CX181" s="58"/>
      <c r="CY181" s="58"/>
      <c r="CZ181" s="58"/>
      <c r="DA181" s="58"/>
      <c r="DB181" s="58"/>
      <c r="DC181" s="58"/>
      <c r="DD181" s="58"/>
      <c r="DE181" s="58"/>
      <c r="DF181" s="58"/>
      <c r="DG181" s="58"/>
      <c r="DH181" s="58"/>
      <c r="DI181" s="58"/>
      <c r="DJ181" s="58"/>
      <c r="DK181" s="58"/>
      <c r="DL181" s="58"/>
      <c r="DM181" s="58"/>
      <c r="DN181" s="58"/>
      <c r="DO181" s="58"/>
      <c r="DP181" s="58"/>
      <c r="DQ181" s="58"/>
      <c r="DR181" s="58"/>
      <c r="DS181" s="58"/>
      <c r="DT181" s="58"/>
      <c r="DU181" s="58"/>
      <c r="DV181" s="58"/>
      <c r="DW181" s="58"/>
      <c r="DX181" s="58"/>
      <c r="DY181" s="58"/>
      <c r="DZ181" s="58"/>
      <c r="EA181" s="58"/>
      <c r="EB181" s="58"/>
      <c r="EC181" s="58"/>
      <c r="ED181" s="58"/>
      <c r="EE181" s="58"/>
      <c r="EF181" s="58"/>
      <c r="EG181" s="58"/>
      <c r="EH181" s="58"/>
      <c r="EI181" s="58"/>
      <c r="EJ181" s="58"/>
      <c r="EK181" s="58"/>
      <c r="EL181" s="58"/>
      <c r="EM181" s="58"/>
      <c r="EN181" s="58"/>
    </row>
    <row r="182" spans="1:144" outlineLevel="1" x14ac:dyDescent="0.2">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c r="CG182" s="58"/>
      <c r="CH182" s="58"/>
      <c r="CI182" s="58"/>
      <c r="CJ182" s="58"/>
      <c r="CK182" s="58"/>
      <c r="CL182" s="58"/>
      <c r="CM182" s="58"/>
      <c r="CN182" s="58"/>
      <c r="CO182" s="58"/>
      <c r="CP182" s="58"/>
      <c r="CQ182" s="58"/>
      <c r="CR182" s="58"/>
      <c r="CS182" s="58"/>
      <c r="CT182" s="58"/>
      <c r="CU182" s="58"/>
      <c r="CV182" s="58"/>
      <c r="CW182" s="58"/>
      <c r="CX182" s="58"/>
      <c r="CY182" s="58"/>
      <c r="CZ182" s="58"/>
      <c r="DA182" s="58"/>
      <c r="DB182" s="58"/>
      <c r="DC182" s="58"/>
      <c r="DD182" s="58"/>
      <c r="DE182" s="58"/>
      <c r="DF182" s="58"/>
      <c r="DG182" s="58"/>
      <c r="DH182" s="58"/>
      <c r="DI182" s="58"/>
      <c r="DJ182" s="58"/>
      <c r="DK182" s="58"/>
      <c r="DL182" s="58"/>
      <c r="DM182" s="58"/>
      <c r="DN182" s="58"/>
      <c r="DO182" s="58"/>
      <c r="DP182" s="58"/>
      <c r="DQ182" s="58"/>
      <c r="DR182" s="58"/>
      <c r="DS182" s="58"/>
      <c r="DT182" s="58"/>
      <c r="DU182" s="58"/>
      <c r="DV182" s="58"/>
      <c r="DW182" s="58"/>
      <c r="DX182" s="58"/>
      <c r="DY182" s="58"/>
      <c r="DZ182" s="58"/>
      <c r="EA182" s="58"/>
      <c r="EB182" s="58"/>
      <c r="EC182" s="58"/>
      <c r="ED182" s="58"/>
      <c r="EE182" s="58"/>
      <c r="EF182" s="58"/>
      <c r="EG182" s="58"/>
      <c r="EH182" s="58"/>
      <c r="EI182" s="58"/>
      <c r="EJ182" s="58"/>
      <c r="EK182" s="58"/>
      <c r="EL182" s="58"/>
      <c r="EM182" s="58"/>
      <c r="EN182" s="58"/>
    </row>
    <row r="183" spans="1:144" outlineLevel="1" x14ac:dyDescent="0.2">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c r="CB183" s="58"/>
      <c r="CC183" s="58"/>
      <c r="CD183" s="58"/>
      <c r="CE183" s="58"/>
      <c r="CF183" s="58"/>
      <c r="CG183" s="58"/>
      <c r="CH183" s="58"/>
      <c r="CI183" s="58"/>
      <c r="CJ183" s="58"/>
      <c r="CK183" s="58"/>
      <c r="CL183" s="58"/>
      <c r="CM183" s="58"/>
      <c r="CN183" s="58"/>
      <c r="CO183" s="58"/>
      <c r="CP183" s="58"/>
      <c r="CQ183" s="58"/>
      <c r="CR183" s="58"/>
      <c r="CS183" s="58"/>
      <c r="CT183" s="58"/>
      <c r="CU183" s="58"/>
      <c r="CV183" s="58"/>
      <c r="CW183" s="58"/>
      <c r="CX183" s="58"/>
      <c r="CY183" s="58"/>
      <c r="CZ183" s="58"/>
      <c r="DA183" s="58"/>
      <c r="DB183" s="58"/>
      <c r="DC183" s="58"/>
      <c r="DD183" s="58"/>
      <c r="DE183" s="58"/>
      <c r="DF183" s="58"/>
      <c r="DG183" s="58"/>
      <c r="DH183" s="58"/>
      <c r="DI183" s="58"/>
      <c r="DJ183" s="58"/>
      <c r="DK183" s="58"/>
      <c r="DL183" s="58"/>
      <c r="DM183" s="58"/>
      <c r="DN183" s="58"/>
      <c r="DO183" s="58"/>
      <c r="DP183" s="58"/>
      <c r="DQ183" s="58"/>
      <c r="DR183" s="58"/>
      <c r="DS183" s="58"/>
      <c r="DT183" s="58"/>
      <c r="DU183" s="58"/>
      <c r="DV183" s="58"/>
      <c r="DW183" s="58"/>
      <c r="DX183" s="58"/>
      <c r="DY183" s="58"/>
      <c r="DZ183" s="58"/>
      <c r="EA183" s="58"/>
      <c r="EB183" s="58"/>
      <c r="EC183" s="58"/>
      <c r="ED183" s="58"/>
      <c r="EE183" s="58"/>
      <c r="EF183" s="58"/>
      <c r="EG183" s="58"/>
      <c r="EH183" s="58"/>
      <c r="EI183" s="58"/>
      <c r="EJ183" s="58"/>
      <c r="EK183" s="58"/>
      <c r="EL183" s="58"/>
      <c r="EM183" s="58"/>
      <c r="EN183" s="58"/>
    </row>
    <row r="184" spans="1:144" outlineLevel="1" x14ac:dyDescent="0.2">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c r="CB184" s="58"/>
      <c r="CC184" s="58"/>
      <c r="CD184" s="58"/>
      <c r="CE184" s="58"/>
      <c r="CF184" s="58"/>
      <c r="CG184" s="58"/>
      <c r="CH184" s="58"/>
      <c r="CI184" s="58"/>
      <c r="CJ184" s="58"/>
      <c r="CK184" s="58"/>
      <c r="CL184" s="58"/>
      <c r="CM184" s="58"/>
      <c r="CN184" s="58"/>
      <c r="CO184" s="58"/>
      <c r="CP184" s="58"/>
      <c r="CQ184" s="58"/>
      <c r="CR184" s="58"/>
      <c r="CS184" s="58"/>
      <c r="CT184" s="58"/>
      <c r="CU184" s="58"/>
      <c r="CV184" s="58"/>
      <c r="CW184" s="58"/>
      <c r="CX184" s="58"/>
      <c r="CY184" s="58"/>
      <c r="CZ184" s="58"/>
      <c r="DA184" s="58"/>
      <c r="DB184" s="58"/>
      <c r="DC184" s="58"/>
      <c r="DD184" s="58"/>
      <c r="DE184" s="58"/>
      <c r="DF184" s="58"/>
      <c r="DG184" s="58"/>
      <c r="DH184" s="58"/>
      <c r="DI184" s="58"/>
      <c r="DJ184" s="58"/>
      <c r="DK184" s="58"/>
      <c r="DL184" s="58"/>
      <c r="DM184" s="58"/>
      <c r="DN184" s="58"/>
      <c r="DO184" s="58"/>
      <c r="DP184" s="58"/>
      <c r="DQ184" s="58"/>
      <c r="DR184" s="58"/>
      <c r="DS184" s="58"/>
      <c r="DT184" s="58"/>
      <c r="DU184" s="58"/>
      <c r="DV184" s="58"/>
      <c r="DW184" s="58"/>
      <c r="DX184" s="58"/>
      <c r="DY184" s="58"/>
      <c r="DZ184" s="58"/>
      <c r="EA184" s="58"/>
      <c r="EB184" s="58"/>
      <c r="EC184" s="58"/>
      <c r="ED184" s="58"/>
      <c r="EE184" s="58"/>
      <c r="EF184" s="58"/>
      <c r="EG184" s="58"/>
      <c r="EH184" s="58"/>
      <c r="EI184" s="58"/>
      <c r="EJ184" s="58"/>
      <c r="EK184" s="58"/>
      <c r="EL184" s="58"/>
      <c r="EM184" s="58"/>
      <c r="EN184" s="58"/>
    </row>
    <row r="185" spans="1:144" outlineLevel="1" x14ac:dyDescent="0.2">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c r="CH185" s="58"/>
      <c r="CI185" s="58"/>
      <c r="CJ185" s="58"/>
      <c r="CK185" s="58"/>
      <c r="CL185" s="58"/>
      <c r="CM185" s="58"/>
      <c r="CN185" s="58"/>
      <c r="CO185" s="58"/>
      <c r="CP185" s="58"/>
      <c r="CQ185" s="58"/>
      <c r="CR185" s="58"/>
      <c r="CS185" s="58"/>
      <c r="CT185" s="58"/>
      <c r="CU185" s="58"/>
      <c r="CV185" s="58"/>
      <c r="CW185" s="58"/>
      <c r="CX185" s="58"/>
      <c r="CY185" s="58"/>
      <c r="CZ185" s="58"/>
      <c r="DA185" s="58"/>
      <c r="DB185" s="58"/>
      <c r="DC185" s="58"/>
      <c r="DD185" s="58"/>
      <c r="DE185" s="58"/>
      <c r="DF185" s="58"/>
      <c r="DG185" s="58"/>
      <c r="DH185" s="58"/>
      <c r="DI185" s="58"/>
      <c r="DJ185" s="58"/>
      <c r="DK185" s="58"/>
      <c r="DL185" s="58"/>
      <c r="DM185" s="58"/>
      <c r="DN185" s="58"/>
      <c r="DO185" s="58"/>
      <c r="DP185" s="58"/>
      <c r="DQ185" s="58"/>
      <c r="DR185" s="58"/>
      <c r="DS185" s="58"/>
      <c r="DT185" s="58"/>
      <c r="DU185" s="58"/>
      <c r="DV185" s="58"/>
      <c r="DW185" s="58"/>
      <c r="DX185" s="58"/>
      <c r="DY185" s="58"/>
      <c r="DZ185" s="58"/>
      <c r="EA185" s="58"/>
      <c r="EB185" s="58"/>
      <c r="EC185" s="58"/>
      <c r="ED185" s="58"/>
      <c r="EE185" s="58"/>
      <c r="EF185" s="58"/>
      <c r="EG185" s="58"/>
      <c r="EH185" s="58"/>
      <c r="EI185" s="58"/>
      <c r="EJ185" s="58"/>
      <c r="EK185" s="58"/>
      <c r="EL185" s="58"/>
      <c r="EM185" s="58"/>
      <c r="EN185" s="58"/>
    </row>
    <row r="186" spans="1:144" outlineLevel="1" x14ac:dyDescent="0.2">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c r="CB186" s="58"/>
      <c r="CC186" s="58"/>
      <c r="CD186" s="58"/>
      <c r="CE186" s="58"/>
      <c r="CF186" s="58"/>
      <c r="CG186" s="58"/>
      <c r="CH186" s="58"/>
      <c r="CI186" s="58"/>
      <c r="CJ186" s="58"/>
      <c r="CK186" s="58"/>
      <c r="CL186" s="58"/>
      <c r="CM186" s="58"/>
      <c r="CN186" s="58"/>
      <c r="CO186" s="58"/>
      <c r="CP186" s="58"/>
      <c r="CQ186" s="58"/>
      <c r="CR186" s="58"/>
      <c r="CS186" s="58"/>
      <c r="CT186" s="58"/>
      <c r="CU186" s="58"/>
      <c r="CV186" s="58"/>
      <c r="CW186" s="58"/>
      <c r="CX186" s="58"/>
      <c r="CY186" s="58"/>
      <c r="CZ186" s="58"/>
      <c r="DA186" s="58"/>
      <c r="DB186" s="58"/>
      <c r="DC186" s="58"/>
      <c r="DD186" s="58"/>
      <c r="DE186" s="58"/>
      <c r="DF186" s="58"/>
      <c r="DG186" s="58"/>
      <c r="DH186" s="58"/>
      <c r="DI186" s="58"/>
      <c r="DJ186" s="58"/>
      <c r="DK186" s="58"/>
      <c r="DL186" s="58"/>
      <c r="DM186" s="58"/>
      <c r="DN186" s="58"/>
      <c r="DO186" s="58"/>
      <c r="DP186" s="58"/>
      <c r="DQ186" s="58"/>
      <c r="DR186" s="58"/>
      <c r="DS186" s="58"/>
      <c r="DT186" s="58"/>
      <c r="DU186" s="58"/>
      <c r="DV186" s="58"/>
      <c r="DW186" s="58"/>
      <c r="DX186" s="58"/>
      <c r="DY186" s="58"/>
      <c r="DZ186" s="58"/>
      <c r="EA186" s="58"/>
      <c r="EB186" s="58"/>
      <c r="EC186" s="58"/>
      <c r="ED186" s="58"/>
      <c r="EE186" s="58"/>
      <c r="EF186" s="58"/>
      <c r="EG186" s="58"/>
      <c r="EH186" s="58"/>
      <c r="EI186" s="58"/>
      <c r="EJ186" s="58"/>
      <c r="EK186" s="58"/>
      <c r="EL186" s="58"/>
      <c r="EM186" s="58"/>
      <c r="EN186" s="58"/>
    </row>
    <row r="187" spans="1:144" outlineLevel="1" x14ac:dyDescent="0.2">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c r="CH187" s="58"/>
      <c r="CI187" s="58"/>
      <c r="CJ187" s="58"/>
      <c r="CK187" s="58"/>
      <c r="CL187" s="58"/>
      <c r="CM187" s="58"/>
      <c r="CN187" s="58"/>
      <c r="CO187" s="58"/>
      <c r="CP187" s="58"/>
      <c r="CQ187" s="58"/>
      <c r="CR187" s="58"/>
      <c r="CS187" s="58"/>
      <c r="CT187" s="58"/>
      <c r="CU187" s="58"/>
      <c r="CV187" s="58"/>
      <c r="CW187" s="58"/>
      <c r="CX187" s="58"/>
      <c r="CY187" s="58"/>
      <c r="CZ187" s="58"/>
      <c r="DA187" s="58"/>
      <c r="DB187" s="58"/>
      <c r="DC187" s="58"/>
      <c r="DD187" s="58"/>
      <c r="DE187" s="58"/>
      <c r="DF187" s="58"/>
      <c r="DG187" s="58"/>
      <c r="DH187" s="58"/>
      <c r="DI187" s="58"/>
      <c r="DJ187" s="58"/>
      <c r="DK187" s="58"/>
      <c r="DL187" s="58"/>
      <c r="DM187" s="58"/>
      <c r="DN187" s="58"/>
      <c r="DO187" s="58"/>
      <c r="DP187" s="58"/>
      <c r="DQ187" s="58"/>
      <c r="DR187" s="58"/>
      <c r="DS187" s="58"/>
      <c r="DT187" s="58"/>
      <c r="DU187" s="58"/>
      <c r="DV187" s="58"/>
      <c r="DW187" s="58"/>
      <c r="DX187" s="58"/>
      <c r="DY187" s="58"/>
      <c r="DZ187" s="58"/>
      <c r="EA187" s="58"/>
      <c r="EB187" s="58"/>
      <c r="EC187" s="58"/>
      <c r="ED187" s="58"/>
      <c r="EE187" s="58"/>
      <c r="EF187" s="58"/>
      <c r="EG187" s="58"/>
      <c r="EH187" s="58"/>
      <c r="EI187" s="58"/>
      <c r="EJ187" s="58"/>
      <c r="EK187" s="58"/>
      <c r="EL187" s="58"/>
      <c r="EM187" s="58"/>
      <c r="EN187" s="58"/>
    </row>
    <row r="188" spans="1:144" outlineLevel="1" x14ac:dyDescent="0.2">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c r="CC188" s="58"/>
      <c r="CD188" s="58"/>
      <c r="CE188" s="58"/>
      <c r="CF188" s="58"/>
      <c r="CG188" s="58"/>
      <c r="CH188" s="58"/>
      <c r="CI188" s="58"/>
      <c r="CJ188" s="58"/>
      <c r="CK188" s="58"/>
      <c r="CL188" s="58"/>
      <c r="CM188" s="58"/>
      <c r="CN188" s="58"/>
      <c r="CO188" s="58"/>
      <c r="CP188" s="58"/>
      <c r="CQ188" s="58"/>
      <c r="CR188" s="58"/>
      <c r="CS188" s="58"/>
      <c r="CT188" s="58"/>
      <c r="CU188" s="58"/>
      <c r="CV188" s="58"/>
      <c r="CW188" s="58"/>
      <c r="CX188" s="58"/>
      <c r="CY188" s="58"/>
      <c r="CZ188" s="58"/>
      <c r="DA188" s="58"/>
      <c r="DB188" s="58"/>
      <c r="DC188" s="58"/>
      <c r="DD188" s="58"/>
      <c r="DE188" s="58"/>
      <c r="DF188" s="58"/>
      <c r="DG188" s="58"/>
      <c r="DH188" s="58"/>
      <c r="DI188" s="58"/>
      <c r="DJ188" s="58"/>
      <c r="DK188" s="58"/>
      <c r="DL188" s="58"/>
      <c r="DM188" s="58"/>
      <c r="DN188" s="58"/>
      <c r="DO188" s="58"/>
      <c r="DP188" s="58"/>
      <c r="DQ188" s="58"/>
      <c r="DR188" s="58"/>
      <c r="DS188" s="58"/>
      <c r="DT188" s="58"/>
      <c r="DU188" s="58"/>
      <c r="DV188" s="58"/>
      <c r="DW188" s="58"/>
      <c r="DX188" s="58"/>
      <c r="DY188" s="58"/>
      <c r="DZ188" s="58"/>
      <c r="EA188" s="58"/>
      <c r="EB188" s="58"/>
      <c r="EC188" s="58"/>
      <c r="ED188" s="58"/>
      <c r="EE188" s="58"/>
      <c r="EF188" s="58"/>
      <c r="EG188" s="58"/>
      <c r="EH188" s="58"/>
      <c r="EI188" s="58"/>
      <c r="EJ188" s="58"/>
      <c r="EK188" s="58"/>
      <c r="EL188" s="58"/>
      <c r="EM188" s="58"/>
      <c r="EN188" s="58"/>
    </row>
    <row r="189" spans="1:144" x14ac:dyDescent="0.2">
      <c r="A189" s="74"/>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c r="CB189" s="58"/>
      <c r="CC189" s="58"/>
      <c r="CD189" s="58"/>
      <c r="CE189" s="58"/>
      <c r="CF189" s="58"/>
      <c r="CG189" s="58"/>
      <c r="CH189" s="58"/>
      <c r="CI189" s="58"/>
      <c r="CJ189" s="58"/>
      <c r="CK189" s="58"/>
      <c r="CL189" s="58"/>
      <c r="CM189" s="58"/>
      <c r="CN189" s="58"/>
      <c r="CO189" s="58"/>
      <c r="CP189" s="58"/>
      <c r="CQ189" s="58"/>
      <c r="CR189" s="58"/>
      <c r="CS189" s="58"/>
      <c r="CT189" s="58"/>
      <c r="CU189" s="58"/>
      <c r="CV189" s="58"/>
      <c r="CW189" s="58"/>
      <c r="CX189" s="58"/>
      <c r="CY189" s="58"/>
      <c r="CZ189" s="58"/>
      <c r="DA189" s="58"/>
      <c r="DB189" s="58"/>
      <c r="DC189" s="58"/>
      <c r="DD189" s="58"/>
      <c r="DE189" s="58"/>
      <c r="DF189" s="58"/>
      <c r="DG189" s="58"/>
      <c r="DH189" s="58"/>
      <c r="DI189" s="58"/>
      <c r="DJ189" s="58"/>
      <c r="DK189" s="58"/>
      <c r="DL189" s="58"/>
      <c r="DM189" s="58"/>
      <c r="DN189" s="58"/>
      <c r="DO189" s="58"/>
      <c r="DP189" s="58"/>
      <c r="DQ189" s="58"/>
      <c r="DR189" s="58"/>
      <c r="DS189" s="58"/>
      <c r="DT189" s="58"/>
      <c r="DU189" s="58"/>
      <c r="DV189" s="58"/>
      <c r="DW189" s="58"/>
      <c r="DX189" s="58"/>
      <c r="DY189" s="58"/>
      <c r="DZ189" s="58"/>
      <c r="EA189" s="58"/>
      <c r="EB189" s="58"/>
      <c r="EC189" s="58"/>
      <c r="ED189" s="58"/>
      <c r="EE189" s="58"/>
      <c r="EF189" s="58"/>
      <c r="EG189" s="58"/>
      <c r="EH189" s="58"/>
      <c r="EI189" s="58"/>
      <c r="EJ189" s="58"/>
      <c r="EK189" s="58"/>
      <c r="EL189" s="58"/>
      <c r="EM189" s="58"/>
      <c r="EN189" s="58"/>
    </row>
    <row r="190" spans="1:144" x14ac:dyDescent="0.2">
      <c r="A190" s="11" t="s">
        <v>335</v>
      </c>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58"/>
      <c r="CZ190" s="58"/>
      <c r="DA190" s="58"/>
      <c r="DB190" s="58"/>
      <c r="DC190" s="58"/>
      <c r="DD190" s="58"/>
      <c r="DE190" s="58"/>
      <c r="DF190" s="58"/>
      <c r="DG190" s="58"/>
      <c r="DH190" s="58"/>
      <c r="DI190" s="58"/>
      <c r="DJ190" s="58"/>
      <c r="DK190" s="58"/>
      <c r="DL190" s="58"/>
      <c r="DM190" s="58"/>
      <c r="DN190" s="58"/>
      <c r="DO190" s="58"/>
      <c r="DP190" s="58"/>
      <c r="DQ190" s="58"/>
      <c r="DR190" s="58"/>
      <c r="DS190" s="58"/>
      <c r="DT190" s="58"/>
      <c r="DU190" s="58"/>
      <c r="DV190" s="58"/>
      <c r="DW190" s="58"/>
      <c r="DX190" s="58"/>
      <c r="DY190" s="58"/>
      <c r="DZ190" s="58"/>
      <c r="EA190" s="58"/>
      <c r="EB190" s="58"/>
      <c r="EC190" s="58"/>
      <c r="ED190" s="58"/>
      <c r="EE190" s="58"/>
      <c r="EF190" s="58"/>
      <c r="EG190" s="58"/>
      <c r="EH190" s="58"/>
      <c r="EI190" s="58"/>
      <c r="EJ190" s="58"/>
      <c r="EK190" s="58"/>
      <c r="EL190" s="58"/>
      <c r="EM190" s="58"/>
      <c r="EN190" s="58"/>
    </row>
    <row r="191" spans="1:144" ht="10.8" outlineLevel="1" thickBot="1" x14ac:dyDescent="0.25">
      <c r="A191" s="13" t="s">
        <v>176</v>
      </c>
      <c r="B191" s="56" t="s">
        <v>177</v>
      </c>
      <c r="C191" s="15" t="s">
        <v>178</v>
      </c>
      <c r="D191" s="15" t="s">
        <v>126</v>
      </c>
      <c r="E191" s="15" t="s">
        <v>119</v>
      </c>
      <c r="F191" s="15" t="s">
        <v>179</v>
      </c>
      <c r="G191" s="15" t="s">
        <v>180</v>
      </c>
      <c r="H191" s="15" t="s">
        <v>181</v>
      </c>
      <c r="I191" s="15" t="s">
        <v>182</v>
      </c>
      <c r="J191" s="15" t="s">
        <v>183</v>
      </c>
      <c r="AQ191" s="58"/>
      <c r="AR191" s="58"/>
      <c r="AS191" s="58"/>
      <c r="AT191" s="58"/>
      <c r="AU191" s="58"/>
      <c r="AV191" s="58"/>
      <c r="AW191" s="58"/>
      <c r="AX191" s="71"/>
      <c r="AY191" s="58"/>
      <c r="AZ191" s="58"/>
      <c r="BA191" s="58"/>
      <c r="BB191" s="72" t="s">
        <v>184</v>
      </c>
      <c r="BC191" s="70" t="s">
        <v>185</v>
      </c>
      <c r="BD191" s="70" t="s">
        <v>186</v>
      </c>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c r="CG191" s="58"/>
      <c r="CH191" s="58"/>
      <c r="CI191" s="58"/>
      <c r="CJ191" s="58"/>
      <c r="CK191" s="58"/>
      <c r="CL191" s="58"/>
      <c r="CM191" s="58"/>
      <c r="CN191" s="58"/>
      <c r="CO191" s="58"/>
      <c r="CP191" s="58"/>
      <c r="CQ191" s="58"/>
      <c r="CR191" s="58"/>
      <c r="CS191" s="58"/>
      <c r="CT191" s="58"/>
      <c r="CU191" s="58"/>
      <c r="CV191" s="58"/>
      <c r="CW191" s="58"/>
      <c r="CX191" s="58"/>
      <c r="CY191" s="58"/>
      <c r="CZ191" s="58"/>
      <c r="DA191" s="58"/>
      <c r="DB191" s="58"/>
      <c r="DC191" s="58"/>
      <c r="DD191" s="58"/>
      <c r="DE191" s="58"/>
      <c r="DF191" s="58"/>
      <c r="DG191" s="58"/>
      <c r="DH191" s="58"/>
      <c r="DI191" s="58"/>
      <c r="DJ191" s="58"/>
      <c r="DK191" s="58"/>
      <c r="DL191" s="58"/>
      <c r="DM191" s="58"/>
      <c r="DN191" s="58"/>
      <c r="DO191" s="58"/>
      <c r="DP191" s="58"/>
      <c r="DQ191" s="58"/>
      <c r="DR191" s="58"/>
      <c r="DS191" s="58"/>
      <c r="DT191" s="58"/>
      <c r="DU191" s="58"/>
      <c r="DV191" s="58"/>
      <c r="DW191" s="58"/>
      <c r="DX191" s="58"/>
      <c r="DY191" s="58"/>
      <c r="DZ191" s="58"/>
      <c r="EA191" s="58"/>
      <c r="EB191" s="58"/>
      <c r="EC191" s="58"/>
      <c r="ED191" s="58"/>
      <c r="EE191" s="58"/>
      <c r="EF191" s="58"/>
      <c r="EG191" s="58"/>
      <c r="EH191" s="58"/>
      <c r="EI191" s="58"/>
      <c r="EJ191" s="58"/>
      <c r="EK191" s="58"/>
      <c r="EL191" s="58"/>
      <c r="EM191" s="58"/>
      <c r="EN191" s="58"/>
    </row>
    <row r="192" spans="1:144" outlineLevel="1" x14ac:dyDescent="0.2">
      <c r="A192" s="16">
        <v>1</v>
      </c>
      <c r="B192" s="16">
        <v>1</v>
      </c>
      <c r="C192" s="1">
        <v>0.73418885134000877</v>
      </c>
      <c r="D192" s="1">
        <f>B192 - C192</f>
        <v>0.26581114865999123</v>
      </c>
      <c r="E192" s="1">
        <f>2*IF(B192=1,LN(1/C192),LN(1/(1-C192)))</f>
        <v>0.61797798561444517</v>
      </c>
      <c r="F192" s="1">
        <f>SQRT(E192)*SIGN(D192)</f>
        <v>0.78611575840613013</v>
      </c>
      <c r="G192" s="1">
        <f>D192/(SQRT(C192*(1-C192)))</f>
        <v>0.60170372950717799</v>
      </c>
      <c r="H192" s="1">
        <v>0.14838005101061924</v>
      </c>
      <c r="I192" s="1">
        <f>G192^2*H192/(1-H192)</f>
        <v>6.3080495583636556E-2</v>
      </c>
      <c r="J192" s="1">
        <f>G192/SQRT(1-H192)</f>
        <v>0.65201830778474601</v>
      </c>
      <c r="AQ192" s="58"/>
      <c r="AR192" s="58"/>
      <c r="AS192" s="58"/>
      <c r="AT192" s="58"/>
      <c r="AU192" s="58"/>
      <c r="AV192" s="58"/>
      <c r="AW192" s="58"/>
      <c r="AX192" s="71"/>
      <c r="AY192" s="58"/>
      <c r="AZ192" s="58"/>
      <c r="BA192" s="58"/>
      <c r="BB192" s="58">
        <f>1-B192</f>
        <v>0</v>
      </c>
      <c r="BC192" s="58" t="e">
        <f>IF(B192=0,C192,NA())</f>
        <v>#N/A</v>
      </c>
      <c r="BD192" s="58">
        <f>IF(B192=1,C192,NA())</f>
        <v>0.73418885134000877</v>
      </c>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c r="CB192" s="58"/>
      <c r="CC192" s="58"/>
      <c r="CD192" s="58"/>
      <c r="CE192" s="58"/>
      <c r="CF192" s="58"/>
      <c r="CG192" s="58"/>
      <c r="CH192" s="58"/>
      <c r="CI192" s="58"/>
      <c r="CJ192" s="58"/>
      <c r="CK192" s="58"/>
      <c r="CL192" s="58"/>
      <c r="CM192" s="58"/>
      <c r="CN192" s="58"/>
      <c r="CO192" s="58"/>
      <c r="CP192" s="58"/>
      <c r="CQ192" s="58"/>
      <c r="CR192" s="58"/>
      <c r="CS192" s="58"/>
      <c r="CT192" s="58"/>
      <c r="CU192" s="58"/>
      <c r="CV192" s="58"/>
      <c r="CW192" s="58"/>
      <c r="CX192" s="58"/>
      <c r="CY192" s="58"/>
      <c r="CZ192" s="58"/>
      <c r="DA192" s="58"/>
      <c r="DB192" s="58"/>
      <c r="DC192" s="58"/>
      <c r="DD192" s="58"/>
      <c r="DE192" s="58"/>
      <c r="DF192" s="58"/>
      <c r="DG192" s="58"/>
      <c r="DH192" s="58"/>
      <c r="DI192" s="58"/>
      <c r="DJ192" s="58"/>
      <c r="DK192" s="58"/>
      <c r="DL192" s="58"/>
      <c r="DM192" s="58"/>
      <c r="DN192" s="58"/>
      <c r="DO192" s="58"/>
      <c r="DP192" s="58"/>
      <c r="DQ192" s="58"/>
      <c r="DR192" s="58"/>
      <c r="DS192" s="58"/>
      <c r="DT192" s="58"/>
      <c r="DU192" s="58"/>
      <c r="DV192" s="58"/>
      <c r="DW192" s="58"/>
      <c r="DX192" s="58"/>
      <c r="DY192" s="58"/>
      <c r="DZ192" s="58"/>
      <c r="EA192" s="58"/>
      <c r="EB192" s="58"/>
      <c r="EC192" s="58"/>
      <c r="ED192" s="58"/>
      <c r="EE192" s="58"/>
      <c r="EF192" s="58"/>
      <c r="EG192" s="58"/>
      <c r="EH192" s="58"/>
      <c r="EI192" s="58"/>
      <c r="EJ192" s="58"/>
      <c r="EK192" s="58"/>
      <c r="EL192" s="58"/>
      <c r="EM192" s="58"/>
      <c r="EN192" s="58"/>
    </row>
    <row r="193" spans="1:144" outlineLevel="1" x14ac:dyDescent="0.2">
      <c r="A193" s="16">
        <v>2</v>
      </c>
      <c r="B193" s="16">
        <v>0</v>
      </c>
      <c r="C193" s="1">
        <v>2.6416293081131596E-4</v>
      </c>
      <c r="D193" s="1">
        <f t="shared" ref="D193:D256" si="13">B193 - C193</f>
        <v>-2.6416293081131596E-4</v>
      </c>
      <c r="E193" s="1">
        <f t="shared" ref="E193:E256" si="14">2*IF(B193=1,LN(1/C193),LN(1/(1-C193)))</f>
        <v>5.2839565596833268E-4</v>
      </c>
      <c r="F193" s="1">
        <f t="shared" ref="F193:F256" si="15">SQRT(E193)*SIGN(D193)</f>
        <v>-2.2986858331845453E-2</v>
      </c>
      <c r="G193" s="1">
        <f t="shared" ref="G193:G256" si="16">D193/(SQRT(C193*(1-C193)))</f>
        <v>-1.6255237042382169E-2</v>
      </c>
      <c r="H193" s="1">
        <v>1.164039095320537E-3</v>
      </c>
      <c r="I193" s="1">
        <f t="shared" ref="I193:I256" si="17">G193^2*H193/(1-H193)</f>
        <v>3.0793567867003761E-7</v>
      </c>
      <c r="J193" s="1">
        <f t="shared" ref="J193:J256" si="18">G193/SQRT(1-H193)</f>
        <v>-1.6264706175726121E-2</v>
      </c>
      <c r="AQ193" s="58"/>
      <c r="AR193" s="58"/>
      <c r="AS193" s="58"/>
      <c r="AT193" s="58"/>
      <c r="AU193" s="58"/>
      <c r="AV193" s="58"/>
      <c r="AW193" s="58"/>
      <c r="AX193" s="71"/>
      <c r="AY193" s="58"/>
      <c r="AZ193" s="58"/>
      <c r="BA193" s="58"/>
      <c r="BB193" s="58">
        <f t="shared" ref="BB193:BB256" si="19">1-B193</f>
        <v>1</v>
      </c>
      <c r="BC193" s="58">
        <f t="shared" ref="BC193:BC256" si="20">IF(B193=0,C193,NA())</f>
        <v>2.6416293081131596E-4</v>
      </c>
      <c r="BD193" s="58" t="e">
        <f t="shared" ref="BD193:BD256" si="21">IF(B193=1,C193,NA())</f>
        <v>#N/A</v>
      </c>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c r="CB193" s="58"/>
      <c r="CC193" s="58"/>
      <c r="CD193" s="58"/>
      <c r="CE193" s="58"/>
      <c r="CF193" s="58"/>
      <c r="CG193" s="58"/>
      <c r="CH193" s="58"/>
      <c r="CI193" s="58"/>
      <c r="CJ193" s="58"/>
      <c r="CK193" s="58"/>
      <c r="CL193" s="58"/>
      <c r="CM193" s="58"/>
      <c r="CN193" s="58"/>
      <c r="CO193" s="58"/>
      <c r="CP193" s="58"/>
      <c r="CQ193" s="58"/>
      <c r="CR193" s="58"/>
      <c r="CS193" s="58"/>
      <c r="CT193" s="58"/>
      <c r="CU193" s="58"/>
      <c r="CV193" s="58"/>
      <c r="CW193" s="58"/>
      <c r="CX193" s="58"/>
      <c r="CY193" s="58"/>
      <c r="CZ193" s="58"/>
      <c r="DA193" s="58"/>
      <c r="DB193" s="58"/>
      <c r="DC193" s="58"/>
      <c r="DD193" s="58"/>
      <c r="DE193" s="58"/>
      <c r="DF193" s="58"/>
      <c r="DG193" s="58"/>
      <c r="DH193" s="58"/>
      <c r="DI193" s="58"/>
      <c r="DJ193" s="58"/>
      <c r="DK193" s="58"/>
      <c r="DL193" s="58"/>
      <c r="DM193" s="58"/>
      <c r="DN193" s="58"/>
      <c r="DO193" s="58"/>
      <c r="DP193" s="58"/>
      <c r="DQ193" s="58"/>
      <c r="DR193" s="58"/>
      <c r="DS193" s="58"/>
      <c r="DT193" s="58"/>
      <c r="DU193" s="58"/>
      <c r="DV193" s="58"/>
      <c r="DW193" s="58"/>
      <c r="DX193" s="58"/>
      <c r="DY193" s="58"/>
      <c r="DZ193" s="58"/>
      <c r="EA193" s="58"/>
      <c r="EB193" s="58"/>
      <c r="EC193" s="58"/>
      <c r="ED193" s="58"/>
      <c r="EE193" s="58"/>
      <c r="EF193" s="58"/>
      <c r="EG193" s="58"/>
      <c r="EH193" s="58"/>
      <c r="EI193" s="58"/>
      <c r="EJ193" s="58"/>
      <c r="EK193" s="58"/>
      <c r="EL193" s="58"/>
      <c r="EM193" s="58"/>
      <c r="EN193" s="58"/>
    </row>
    <row r="194" spans="1:144" outlineLevel="1" x14ac:dyDescent="0.2">
      <c r="A194" s="16">
        <v>3</v>
      </c>
      <c r="B194" s="16">
        <v>0</v>
      </c>
      <c r="C194" s="1">
        <v>4.9651328434889884E-7</v>
      </c>
      <c r="D194" s="1">
        <f t="shared" si="13"/>
        <v>-4.9651328434889884E-7</v>
      </c>
      <c r="E194" s="1">
        <f t="shared" si="14"/>
        <v>9.9302681538734968E-7</v>
      </c>
      <c r="F194" s="1">
        <f t="shared" si="15"/>
        <v>-9.9650730824583011E-4</v>
      </c>
      <c r="G194" s="1">
        <f t="shared" si="16"/>
        <v>-7.0463716256983122E-4</v>
      </c>
      <c r="H194" s="1">
        <v>5.2942024468295382E-6</v>
      </c>
      <c r="I194" s="1">
        <f t="shared" si="17"/>
        <v>2.6286570666822282E-12</v>
      </c>
      <c r="J194" s="1">
        <f t="shared" si="18"/>
        <v>-7.0463902782313254E-4</v>
      </c>
      <c r="AQ194" s="58"/>
      <c r="AR194" s="58"/>
      <c r="AS194" s="58"/>
      <c r="AT194" s="58"/>
      <c r="AU194" s="58"/>
      <c r="AV194" s="58"/>
      <c r="AW194" s="58"/>
      <c r="AX194" s="71"/>
      <c r="AY194" s="58"/>
      <c r="AZ194" s="58"/>
      <c r="BA194" s="58"/>
      <c r="BB194" s="58">
        <f t="shared" si="19"/>
        <v>1</v>
      </c>
      <c r="BC194" s="58">
        <f t="shared" si="20"/>
        <v>4.9651328434889884E-7</v>
      </c>
      <c r="BD194" s="58" t="e">
        <f t="shared" si="21"/>
        <v>#N/A</v>
      </c>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c r="CH194" s="58"/>
      <c r="CI194" s="58"/>
      <c r="CJ194" s="58"/>
      <c r="CK194" s="58"/>
      <c r="CL194" s="58"/>
      <c r="CM194" s="58"/>
      <c r="CN194" s="58"/>
      <c r="CO194" s="58"/>
      <c r="CP194" s="58"/>
      <c r="CQ194" s="58"/>
      <c r="CR194" s="58"/>
      <c r="CS194" s="58"/>
      <c r="CT194" s="58"/>
      <c r="CU194" s="58"/>
      <c r="CV194" s="58"/>
      <c r="CW194" s="58"/>
      <c r="CX194" s="58"/>
      <c r="CY194" s="58"/>
      <c r="CZ194" s="58"/>
      <c r="DA194" s="58"/>
      <c r="DB194" s="58"/>
      <c r="DC194" s="58"/>
      <c r="DD194" s="58"/>
      <c r="DE194" s="58"/>
      <c r="DF194" s="58"/>
      <c r="DG194" s="58"/>
      <c r="DH194" s="58"/>
      <c r="DI194" s="58"/>
      <c r="DJ194" s="58"/>
      <c r="DK194" s="58"/>
      <c r="DL194" s="58"/>
      <c r="DM194" s="58"/>
      <c r="DN194" s="58"/>
      <c r="DO194" s="58"/>
      <c r="DP194" s="58"/>
      <c r="DQ194" s="58"/>
      <c r="DR194" s="58"/>
      <c r="DS194" s="58"/>
      <c r="DT194" s="58"/>
      <c r="DU194" s="58"/>
      <c r="DV194" s="58"/>
      <c r="DW194" s="58"/>
      <c r="DX194" s="58"/>
      <c r="DY194" s="58"/>
      <c r="DZ194" s="58"/>
      <c r="EA194" s="58"/>
      <c r="EB194" s="58"/>
      <c r="EC194" s="58"/>
      <c r="ED194" s="58"/>
      <c r="EE194" s="58"/>
      <c r="EF194" s="58"/>
      <c r="EG194" s="58"/>
      <c r="EH194" s="58"/>
      <c r="EI194" s="58"/>
      <c r="EJ194" s="58"/>
      <c r="EK194" s="58"/>
      <c r="EL194" s="58"/>
      <c r="EM194" s="58"/>
      <c r="EN194" s="58"/>
    </row>
    <row r="195" spans="1:144" outlineLevel="1" x14ac:dyDescent="0.2">
      <c r="A195" s="16">
        <v>4</v>
      </c>
      <c r="B195" s="16">
        <v>0</v>
      </c>
      <c r="C195" s="1">
        <v>4.8472478189464391E-5</v>
      </c>
      <c r="D195" s="1">
        <f t="shared" si="13"/>
        <v>-4.8472478189464391E-5</v>
      </c>
      <c r="E195" s="1">
        <f t="shared" si="14"/>
        <v>9.6947306036226057E-5</v>
      </c>
      <c r="F195" s="1">
        <f t="shared" si="15"/>
        <v>-9.846182307687891E-3</v>
      </c>
      <c r="G195" s="1">
        <f t="shared" si="16"/>
        <v>-6.962386651465269E-3</v>
      </c>
      <c r="H195" s="1">
        <v>2.4150755018177171E-4</v>
      </c>
      <c r="I195" s="1">
        <f t="shared" si="17"/>
        <v>1.1709864948665767E-8</v>
      </c>
      <c r="J195" s="1">
        <f t="shared" si="18"/>
        <v>-6.9632275382505221E-3</v>
      </c>
      <c r="AQ195" s="58"/>
      <c r="AR195" s="58"/>
      <c r="AS195" s="58"/>
      <c r="AT195" s="58"/>
      <c r="AU195" s="58"/>
      <c r="AV195" s="58"/>
      <c r="AW195" s="58"/>
      <c r="AX195" s="71"/>
      <c r="AY195" s="58"/>
      <c r="AZ195" s="58"/>
      <c r="BA195" s="58"/>
      <c r="BB195" s="58">
        <f t="shared" si="19"/>
        <v>1</v>
      </c>
      <c r="BC195" s="58">
        <f t="shared" si="20"/>
        <v>4.8472478189464391E-5</v>
      </c>
      <c r="BD195" s="58" t="e">
        <f t="shared" si="21"/>
        <v>#N/A</v>
      </c>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c r="CC195" s="58"/>
      <c r="CD195" s="58"/>
      <c r="CE195" s="58"/>
      <c r="CF195" s="58"/>
      <c r="CG195" s="58"/>
      <c r="CH195" s="58"/>
      <c r="CI195" s="58"/>
      <c r="CJ195" s="58"/>
      <c r="CK195" s="58"/>
      <c r="CL195" s="58"/>
      <c r="CM195" s="58"/>
      <c r="CN195" s="58"/>
      <c r="CO195" s="58"/>
      <c r="CP195" s="58"/>
      <c r="CQ195" s="58"/>
      <c r="CR195" s="58"/>
      <c r="CS195" s="58"/>
      <c r="CT195" s="58"/>
      <c r="CU195" s="58"/>
      <c r="CV195" s="58"/>
      <c r="CW195" s="58"/>
      <c r="CX195" s="58"/>
      <c r="CY195" s="58"/>
      <c r="CZ195" s="58"/>
      <c r="DA195" s="58"/>
      <c r="DB195" s="58"/>
      <c r="DC195" s="58"/>
      <c r="DD195" s="58"/>
      <c r="DE195" s="58"/>
      <c r="DF195" s="58"/>
      <c r="DG195" s="58"/>
      <c r="DH195" s="58"/>
      <c r="DI195" s="58"/>
      <c r="DJ195" s="58"/>
      <c r="DK195" s="58"/>
      <c r="DL195" s="58"/>
      <c r="DM195" s="58"/>
      <c r="DN195" s="58"/>
      <c r="DO195" s="58"/>
      <c r="DP195" s="58"/>
      <c r="DQ195" s="58"/>
      <c r="DR195" s="58"/>
      <c r="DS195" s="58"/>
      <c r="DT195" s="58"/>
      <c r="DU195" s="58"/>
      <c r="DV195" s="58"/>
      <c r="DW195" s="58"/>
      <c r="DX195" s="58"/>
      <c r="DY195" s="58"/>
      <c r="DZ195" s="58"/>
      <c r="EA195" s="58"/>
      <c r="EB195" s="58"/>
      <c r="EC195" s="58"/>
      <c r="ED195" s="58"/>
      <c r="EE195" s="58"/>
      <c r="EF195" s="58"/>
      <c r="EG195" s="58"/>
      <c r="EH195" s="58"/>
      <c r="EI195" s="58"/>
      <c r="EJ195" s="58"/>
      <c r="EK195" s="58"/>
      <c r="EL195" s="58"/>
      <c r="EM195" s="58"/>
      <c r="EN195" s="58"/>
    </row>
    <row r="196" spans="1:144" outlineLevel="1" x14ac:dyDescent="0.2">
      <c r="A196" s="16">
        <v>5</v>
      </c>
      <c r="B196" s="16">
        <v>0</v>
      </c>
      <c r="C196" s="1">
        <v>0.20878621658792126</v>
      </c>
      <c r="D196" s="1">
        <f t="shared" si="13"/>
        <v>-0.20878621658792126</v>
      </c>
      <c r="E196" s="1">
        <f t="shared" si="14"/>
        <v>0.468374155860868</v>
      </c>
      <c r="F196" s="1">
        <f t="shared" si="15"/>
        <v>-0.68437866408945569</v>
      </c>
      <c r="G196" s="1">
        <f t="shared" si="16"/>
        <v>-0.5136934049782752</v>
      </c>
      <c r="H196" s="1">
        <v>0.36928775719134871</v>
      </c>
      <c r="I196" s="1">
        <f t="shared" si="17"/>
        <v>0.1545046764594441</v>
      </c>
      <c r="J196" s="1">
        <f t="shared" si="18"/>
        <v>-0.64682732686368338</v>
      </c>
      <c r="AQ196" s="58"/>
      <c r="AR196" s="58"/>
      <c r="AS196" s="58"/>
      <c r="AT196" s="58"/>
      <c r="AU196" s="58"/>
      <c r="AV196" s="58"/>
      <c r="AW196" s="58"/>
      <c r="AX196" s="71"/>
      <c r="AY196" s="58"/>
      <c r="AZ196" s="58"/>
      <c r="BA196" s="58"/>
      <c r="BB196" s="58">
        <f t="shared" si="19"/>
        <v>1</v>
      </c>
      <c r="BC196" s="58">
        <f t="shared" si="20"/>
        <v>0.20878621658792126</v>
      </c>
      <c r="BD196" s="58" t="e">
        <f t="shared" si="21"/>
        <v>#N/A</v>
      </c>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c r="CB196" s="58"/>
      <c r="CC196" s="58"/>
      <c r="CD196" s="58"/>
      <c r="CE196" s="58"/>
      <c r="CF196" s="58"/>
      <c r="CG196" s="58"/>
      <c r="CH196" s="58"/>
      <c r="CI196" s="58"/>
      <c r="CJ196" s="58"/>
      <c r="CK196" s="58"/>
      <c r="CL196" s="58"/>
      <c r="CM196" s="58"/>
      <c r="CN196" s="58"/>
      <c r="CO196" s="58"/>
      <c r="CP196" s="58"/>
      <c r="CQ196" s="58"/>
      <c r="CR196" s="58"/>
      <c r="CS196" s="58"/>
      <c r="CT196" s="58"/>
      <c r="CU196" s="58"/>
      <c r="CV196" s="58"/>
      <c r="CW196" s="58"/>
      <c r="CX196" s="58"/>
      <c r="CY196" s="58"/>
      <c r="CZ196" s="58"/>
      <c r="DA196" s="58"/>
      <c r="DB196" s="58"/>
      <c r="DC196" s="58"/>
      <c r="DD196" s="58"/>
      <c r="DE196" s="58"/>
      <c r="DF196" s="58"/>
      <c r="DG196" s="58"/>
      <c r="DH196" s="58"/>
      <c r="DI196" s="58"/>
      <c r="DJ196" s="58"/>
      <c r="DK196" s="58"/>
      <c r="DL196" s="58"/>
      <c r="DM196" s="58"/>
      <c r="DN196" s="58"/>
      <c r="DO196" s="58"/>
      <c r="DP196" s="58"/>
      <c r="DQ196" s="58"/>
      <c r="DR196" s="58"/>
      <c r="DS196" s="58"/>
      <c r="DT196" s="58"/>
      <c r="DU196" s="58"/>
      <c r="DV196" s="58"/>
      <c r="DW196" s="58"/>
      <c r="DX196" s="58"/>
      <c r="DY196" s="58"/>
      <c r="DZ196" s="58"/>
      <c r="EA196" s="58"/>
      <c r="EB196" s="58"/>
      <c r="EC196" s="58"/>
      <c r="ED196" s="58"/>
      <c r="EE196" s="58"/>
      <c r="EF196" s="58"/>
      <c r="EG196" s="58"/>
      <c r="EH196" s="58"/>
      <c r="EI196" s="58"/>
      <c r="EJ196" s="58"/>
      <c r="EK196" s="58"/>
      <c r="EL196" s="58"/>
      <c r="EM196" s="58"/>
      <c r="EN196" s="58"/>
    </row>
    <row r="197" spans="1:144" outlineLevel="1" x14ac:dyDescent="0.2">
      <c r="A197" s="16">
        <v>6</v>
      </c>
      <c r="B197" s="16">
        <v>0</v>
      </c>
      <c r="C197" s="1">
        <v>6.343045750749765E-6</v>
      </c>
      <c r="D197" s="1">
        <f t="shared" si="13"/>
        <v>-6.343045750749765E-6</v>
      </c>
      <c r="E197" s="1">
        <f t="shared" si="14"/>
        <v>1.2686131736129756E-5</v>
      </c>
      <c r="F197" s="1">
        <f t="shared" si="15"/>
        <v>-3.5617596404206946E-3</v>
      </c>
      <c r="G197" s="1">
        <f t="shared" si="16"/>
        <v>-2.5185483885036574E-3</v>
      </c>
      <c r="H197" s="1">
        <v>4.44980933894008E-5</v>
      </c>
      <c r="I197" s="1">
        <f t="shared" si="17"/>
        <v>2.8226779292656881E-10</v>
      </c>
      <c r="J197" s="1">
        <f t="shared" si="18"/>
        <v>-2.5186044256745236E-3</v>
      </c>
      <c r="AQ197" s="58"/>
      <c r="AR197" s="58"/>
      <c r="AS197" s="58"/>
      <c r="AT197" s="58"/>
      <c r="AU197" s="58"/>
      <c r="AV197" s="58"/>
      <c r="AW197" s="58"/>
      <c r="AX197" s="71"/>
      <c r="AY197" s="58"/>
      <c r="AZ197" s="58"/>
      <c r="BA197" s="58"/>
      <c r="BB197" s="58">
        <f t="shared" si="19"/>
        <v>1</v>
      </c>
      <c r="BC197" s="58">
        <f t="shared" si="20"/>
        <v>6.343045750749765E-6</v>
      </c>
      <c r="BD197" s="58" t="e">
        <f t="shared" si="21"/>
        <v>#N/A</v>
      </c>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58"/>
      <c r="DI197" s="58"/>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c r="EF197" s="58"/>
      <c r="EG197" s="58"/>
      <c r="EH197" s="58"/>
      <c r="EI197" s="58"/>
      <c r="EJ197" s="58"/>
      <c r="EK197" s="58"/>
      <c r="EL197" s="58"/>
      <c r="EM197" s="58"/>
      <c r="EN197" s="58"/>
    </row>
    <row r="198" spans="1:144" outlineLevel="1" x14ac:dyDescent="0.2">
      <c r="A198" s="16">
        <v>7</v>
      </c>
      <c r="B198" s="16">
        <v>0</v>
      </c>
      <c r="C198" s="1">
        <v>3.9633988068577229E-3</v>
      </c>
      <c r="D198" s="1">
        <f t="shared" si="13"/>
        <v>-3.9633988068577229E-3</v>
      </c>
      <c r="E198" s="1">
        <f t="shared" si="14"/>
        <v>7.9425477737019752E-3</v>
      </c>
      <c r="F198" s="1">
        <f t="shared" si="15"/>
        <v>-8.9120972692750475E-2</v>
      </c>
      <c r="G198" s="1">
        <f t="shared" si="16"/>
        <v>-6.3080661409573052E-2</v>
      </c>
      <c r="H198" s="1">
        <v>1.050698887247648E-2</v>
      </c>
      <c r="I198" s="1">
        <f t="shared" si="17"/>
        <v>4.2253045550656634E-5</v>
      </c>
      <c r="J198" s="1">
        <f t="shared" si="18"/>
        <v>-6.3414689855110506E-2</v>
      </c>
      <c r="AQ198" s="58"/>
      <c r="AR198" s="58"/>
      <c r="AS198" s="58"/>
      <c r="AT198" s="58"/>
      <c r="AU198" s="58"/>
      <c r="AV198" s="58"/>
      <c r="AW198" s="58"/>
      <c r="AX198" s="71"/>
      <c r="AY198" s="58"/>
      <c r="AZ198" s="58"/>
      <c r="BA198" s="58"/>
      <c r="BB198" s="58">
        <f t="shared" si="19"/>
        <v>1</v>
      </c>
      <c r="BC198" s="58">
        <f t="shared" si="20"/>
        <v>3.9633988068577229E-3</v>
      </c>
      <c r="BD198" s="58" t="e">
        <f t="shared" si="21"/>
        <v>#N/A</v>
      </c>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58"/>
      <c r="CJ198" s="58"/>
      <c r="CK198" s="58"/>
      <c r="CL198" s="58"/>
      <c r="CM198" s="58"/>
      <c r="CN198" s="58"/>
      <c r="CO198" s="58"/>
      <c r="CP198" s="58"/>
      <c r="CQ198" s="58"/>
      <c r="CR198" s="58"/>
      <c r="CS198" s="58"/>
      <c r="CT198" s="58"/>
      <c r="CU198" s="58"/>
      <c r="CV198" s="58"/>
      <c r="CW198" s="58"/>
      <c r="CX198" s="58"/>
      <c r="CY198" s="58"/>
      <c r="CZ198" s="58"/>
      <c r="DA198" s="58"/>
      <c r="DB198" s="58"/>
      <c r="DC198" s="58"/>
      <c r="DD198" s="58"/>
      <c r="DE198" s="58"/>
      <c r="DF198" s="58"/>
      <c r="DG198" s="58"/>
      <c r="DH198" s="58"/>
      <c r="DI198" s="58"/>
      <c r="DJ198" s="58"/>
      <c r="DK198" s="58"/>
      <c r="DL198" s="58"/>
      <c r="DM198" s="58"/>
      <c r="DN198" s="58"/>
      <c r="DO198" s="58"/>
      <c r="DP198" s="58"/>
      <c r="DQ198" s="58"/>
      <c r="DR198" s="58"/>
      <c r="DS198" s="58"/>
      <c r="DT198" s="58"/>
      <c r="DU198" s="58"/>
      <c r="DV198" s="58"/>
      <c r="DW198" s="58"/>
      <c r="DX198" s="58"/>
      <c r="DY198" s="58"/>
      <c r="DZ198" s="58"/>
      <c r="EA198" s="58"/>
      <c r="EB198" s="58"/>
      <c r="EC198" s="58"/>
      <c r="ED198" s="58"/>
      <c r="EE198" s="58"/>
      <c r="EF198" s="58"/>
      <c r="EG198" s="58"/>
      <c r="EH198" s="58"/>
      <c r="EI198" s="58"/>
      <c r="EJ198" s="58"/>
      <c r="EK198" s="58"/>
      <c r="EL198" s="58"/>
      <c r="EM198" s="58"/>
      <c r="EN198" s="58"/>
    </row>
    <row r="199" spans="1:144" outlineLevel="1" x14ac:dyDescent="0.2">
      <c r="A199" s="16">
        <v>8</v>
      </c>
      <c r="B199" s="16">
        <v>0</v>
      </c>
      <c r="C199" s="1">
        <v>2.8255486766274142E-7</v>
      </c>
      <c r="D199" s="1">
        <f t="shared" si="13"/>
        <v>-2.8255486766274142E-7</v>
      </c>
      <c r="E199" s="1">
        <f t="shared" si="14"/>
        <v>5.6510981504161804E-7</v>
      </c>
      <c r="F199" s="1">
        <f t="shared" si="15"/>
        <v>-7.5173786324863137E-4</v>
      </c>
      <c r="G199" s="1">
        <f t="shared" si="16"/>
        <v>-5.3155897838341249E-4</v>
      </c>
      <c r="H199" s="1">
        <v>3.3045502959459104E-6</v>
      </c>
      <c r="I199" s="1">
        <f t="shared" si="17"/>
        <v>9.3372012090726488E-13</v>
      </c>
      <c r="J199" s="1">
        <f t="shared" si="18"/>
        <v>-5.3155985666727891E-4</v>
      </c>
      <c r="AQ199" s="58"/>
      <c r="AR199" s="58"/>
      <c r="AS199" s="58"/>
      <c r="AT199" s="58"/>
      <c r="AU199" s="58"/>
      <c r="AV199" s="58"/>
      <c r="AW199" s="58"/>
      <c r="AX199" s="71"/>
      <c r="AY199" s="58"/>
      <c r="AZ199" s="58"/>
      <c r="BA199" s="58"/>
      <c r="BB199" s="58">
        <f t="shared" si="19"/>
        <v>1</v>
      </c>
      <c r="BC199" s="58">
        <f t="shared" si="20"/>
        <v>2.8255486766274142E-7</v>
      </c>
      <c r="BD199" s="58" t="e">
        <f t="shared" si="21"/>
        <v>#N/A</v>
      </c>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c r="CB199" s="58"/>
      <c r="CC199" s="58"/>
      <c r="CD199" s="58"/>
      <c r="CE199" s="58"/>
      <c r="CF199" s="58"/>
      <c r="CG199" s="58"/>
      <c r="CH199" s="58"/>
      <c r="CI199" s="58"/>
      <c r="CJ199" s="58"/>
      <c r="CK199" s="58"/>
      <c r="CL199" s="58"/>
      <c r="CM199" s="58"/>
      <c r="CN199" s="58"/>
      <c r="CO199" s="58"/>
      <c r="CP199" s="58"/>
      <c r="CQ199" s="58"/>
      <c r="CR199" s="58"/>
      <c r="CS199" s="58"/>
      <c r="CT199" s="58"/>
      <c r="CU199" s="58"/>
      <c r="CV199" s="58"/>
      <c r="CW199" s="58"/>
      <c r="CX199" s="58"/>
      <c r="CY199" s="58"/>
      <c r="CZ199" s="58"/>
      <c r="DA199" s="58"/>
      <c r="DB199" s="58"/>
      <c r="DC199" s="58"/>
      <c r="DD199" s="58"/>
      <c r="DE199" s="58"/>
      <c r="DF199" s="58"/>
      <c r="DG199" s="58"/>
      <c r="DH199" s="58"/>
      <c r="DI199" s="58"/>
      <c r="DJ199" s="58"/>
      <c r="DK199" s="58"/>
      <c r="DL199" s="58"/>
      <c r="DM199" s="58"/>
      <c r="DN199" s="58"/>
      <c r="DO199" s="58"/>
      <c r="DP199" s="58"/>
      <c r="DQ199" s="58"/>
      <c r="DR199" s="58"/>
      <c r="DS199" s="58"/>
      <c r="DT199" s="58"/>
      <c r="DU199" s="58"/>
      <c r="DV199" s="58"/>
      <c r="DW199" s="58"/>
      <c r="DX199" s="58"/>
      <c r="DY199" s="58"/>
      <c r="DZ199" s="58"/>
      <c r="EA199" s="58"/>
      <c r="EB199" s="58"/>
      <c r="EC199" s="58"/>
      <c r="ED199" s="58"/>
      <c r="EE199" s="58"/>
      <c r="EF199" s="58"/>
      <c r="EG199" s="58"/>
      <c r="EH199" s="58"/>
      <c r="EI199" s="58"/>
      <c r="EJ199" s="58"/>
      <c r="EK199" s="58"/>
      <c r="EL199" s="58"/>
      <c r="EM199" s="58"/>
      <c r="EN199" s="58"/>
    </row>
    <row r="200" spans="1:144" outlineLevel="1" x14ac:dyDescent="0.2">
      <c r="A200" s="16">
        <v>9</v>
      </c>
      <c r="B200" s="16">
        <v>0</v>
      </c>
      <c r="C200" s="1">
        <v>1.1312693965219093E-6</v>
      </c>
      <c r="D200" s="1">
        <f t="shared" si="13"/>
        <v>-1.1312693965219093E-6</v>
      </c>
      <c r="E200" s="1">
        <f t="shared" si="14"/>
        <v>2.262540072721108E-6</v>
      </c>
      <c r="F200" s="1">
        <f t="shared" si="15"/>
        <v>-1.5041742162133706E-3</v>
      </c>
      <c r="G200" s="1">
        <f t="shared" si="16"/>
        <v>-1.0636120892006655E-3</v>
      </c>
      <c r="H200" s="1">
        <v>1.0830902676021029E-5</v>
      </c>
      <c r="I200" s="1">
        <f t="shared" si="17"/>
        <v>1.2252815304224755E-11</v>
      </c>
      <c r="J200" s="1">
        <f t="shared" si="18"/>
        <v>-1.0636178491869666E-3</v>
      </c>
      <c r="AQ200" s="58"/>
      <c r="AR200" s="58"/>
      <c r="AS200" s="58"/>
      <c r="AT200" s="58"/>
      <c r="AU200" s="58"/>
      <c r="AV200" s="58"/>
      <c r="AW200" s="58"/>
      <c r="AX200" s="71"/>
      <c r="AY200" s="58"/>
      <c r="AZ200" s="58"/>
      <c r="BA200" s="58"/>
      <c r="BB200" s="58">
        <f t="shared" si="19"/>
        <v>1</v>
      </c>
      <c r="BC200" s="58">
        <f t="shared" si="20"/>
        <v>1.1312693965219093E-6</v>
      </c>
      <c r="BD200" s="58" t="e">
        <f t="shared" si="21"/>
        <v>#N/A</v>
      </c>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c r="CB200" s="58"/>
      <c r="CC200" s="58"/>
      <c r="CD200" s="58"/>
      <c r="CE200" s="58"/>
      <c r="CF200" s="58"/>
      <c r="CG200" s="58"/>
      <c r="CH200" s="58"/>
      <c r="CI200" s="58"/>
      <c r="CJ200" s="58"/>
      <c r="CK200" s="58"/>
      <c r="CL200" s="58"/>
      <c r="CM200" s="58"/>
      <c r="CN200" s="58"/>
      <c r="CO200" s="58"/>
      <c r="CP200" s="58"/>
      <c r="CQ200" s="58"/>
      <c r="CR200" s="58"/>
      <c r="CS200" s="58"/>
      <c r="CT200" s="58"/>
      <c r="CU200" s="58"/>
      <c r="CV200" s="58"/>
      <c r="CW200" s="58"/>
      <c r="CX200" s="58"/>
      <c r="CY200" s="58"/>
      <c r="CZ200" s="58"/>
      <c r="DA200" s="58"/>
      <c r="DB200" s="58"/>
      <c r="DC200" s="58"/>
      <c r="DD200" s="58"/>
      <c r="DE200" s="58"/>
      <c r="DF200" s="58"/>
      <c r="DG200" s="58"/>
      <c r="DH200" s="58"/>
      <c r="DI200" s="58"/>
      <c r="DJ200" s="58"/>
      <c r="DK200" s="58"/>
      <c r="DL200" s="58"/>
      <c r="DM200" s="58"/>
      <c r="DN200" s="58"/>
      <c r="DO200" s="58"/>
      <c r="DP200" s="58"/>
      <c r="DQ200" s="58"/>
      <c r="DR200" s="58"/>
      <c r="DS200" s="58"/>
      <c r="DT200" s="58"/>
      <c r="DU200" s="58"/>
      <c r="DV200" s="58"/>
      <c r="DW200" s="58"/>
      <c r="DX200" s="58"/>
      <c r="DY200" s="58"/>
      <c r="DZ200" s="58"/>
      <c r="EA200" s="58"/>
      <c r="EB200" s="58"/>
      <c r="EC200" s="58"/>
      <c r="ED200" s="58"/>
      <c r="EE200" s="58"/>
      <c r="EF200" s="58"/>
      <c r="EG200" s="58"/>
      <c r="EH200" s="58"/>
      <c r="EI200" s="58"/>
      <c r="EJ200" s="58"/>
      <c r="EK200" s="58"/>
      <c r="EL200" s="58"/>
      <c r="EM200" s="58"/>
      <c r="EN200" s="58"/>
    </row>
    <row r="201" spans="1:144" outlineLevel="1" x14ac:dyDescent="0.2">
      <c r="A201" s="16">
        <v>10</v>
      </c>
      <c r="B201" s="16">
        <v>0</v>
      </c>
      <c r="C201" s="1">
        <v>1.4324147263755208E-2</v>
      </c>
      <c r="D201" s="1">
        <f t="shared" si="13"/>
        <v>-1.4324147263755208E-2</v>
      </c>
      <c r="E201" s="1">
        <f t="shared" si="14"/>
        <v>2.8855456379902607E-2</v>
      </c>
      <c r="F201" s="1">
        <f t="shared" si="15"/>
        <v>-0.16986893883197896</v>
      </c>
      <c r="G201" s="1">
        <f t="shared" si="16"/>
        <v>-0.12055003200067031</v>
      </c>
      <c r="H201" s="1">
        <v>3.992290950219525E-2</v>
      </c>
      <c r="I201" s="1">
        <f t="shared" si="17"/>
        <v>6.0429741666362228E-4</v>
      </c>
      <c r="J201" s="1">
        <f t="shared" si="18"/>
        <v>-0.12303092144670891</v>
      </c>
      <c r="AQ201" s="58"/>
      <c r="AR201" s="58"/>
      <c r="AS201" s="58"/>
      <c r="AT201" s="58"/>
      <c r="AU201" s="58"/>
      <c r="AV201" s="58"/>
      <c r="AW201" s="58"/>
      <c r="AX201" s="71"/>
      <c r="AY201" s="58"/>
      <c r="AZ201" s="58"/>
      <c r="BA201" s="58"/>
      <c r="BB201" s="58">
        <f t="shared" si="19"/>
        <v>1</v>
      </c>
      <c r="BC201" s="58">
        <f t="shared" si="20"/>
        <v>1.4324147263755208E-2</v>
      </c>
      <c r="BD201" s="58" t="e">
        <f t="shared" si="21"/>
        <v>#N/A</v>
      </c>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c r="CB201" s="58"/>
      <c r="CC201" s="58"/>
      <c r="CD201" s="58"/>
      <c r="CE201" s="58"/>
      <c r="CF201" s="58"/>
      <c r="CG201" s="58"/>
      <c r="CH201" s="58"/>
      <c r="CI201" s="58"/>
      <c r="CJ201" s="58"/>
      <c r="CK201" s="58"/>
      <c r="CL201" s="58"/>
      <c r="CM201" s="58"/>
      <c r="CN201" s="58"/>
      <c r="CO201" s="58"/>
      <c r="CP201" s="58"/>
      <c r="CQ201" s="58"/>
      <c r="CR201" s="58"/>
      <c r="CS201" s="58"/>
      <c r="CT201" s="58"/>
      <c r="CU201" s="58"/>
      <c r="CV201" s="58"/>
      <c r="CW201" s="58"/>
      <c r="CX201" s="58"/>
      <c r="CY201" s="58"/>
      <c r="CZ201" s="58"/>
      <c r="DA201" s="58"/>
      <c r="DB201" s="58"/>
      <c r="DC201" s="58"/>
      <c r="DD201" s="58"/>
      <c r="DE201" s="58"/>
      <c r="DF201" s="58"/>
      <c r="DG201" s="58"/>
      <c r="DH201" s="58"/>
      <c r="DI201" s="58"/>
      <c r="DJ201" s="58"/>
      <c r="DK201" s="58"/>
      <c r="DL201" s="58"/>
      <c r="DM201" s="58"/>
      <c r="DN201" s="58"/>
      <c r="DO201" s="58"/>
      <c r="DP201" s="58"/>
      <c r="DQ201" s="58"/>
      <c r="DR201" s="58"/>
      <c r="DS201" s="58"/>
      <c r="DT201" s="58"/>
      <c r="DU201" s="58"/>
      <c r="DV201" s="58"/>
      <c r="DW201" s="58"/>
      <c r="DX201" s="58"/>
      <c r="DY201" s="58"/>
      <c r="DZ201" s="58"/>
      <c r="EA201" s="58"/>
      <c r="EB201" s="58"/>
      <c r="EC201" s="58"/>
      <c r="ED201" s="58"/>
      <c r="EE201" s="58"/>
      <c r="EF201" s="58"/>
      <c r="EG201" s="58"/>
      <c r="EH201" s="58"/>
      <c r="EI201" s="58"/>
      <c r="EJ201" s="58"/>
      <c r="EK201" s="58"/>
      <c r="EL201" s="58"/>
      <c r="EM201" s="58"/>
      <c r="EN201" s="58"/>
    </row>
    <row r="202" spans="1:144" outlineLevel="1" x14ac:dyDescent="0.2">
      <c r="A202" s="16">
        <v>11</v>
      </c>
      <c r="B202" s="16">
        <v>0</v>
      </c>
      <c r="C202" s="1">
        <v>4.2328970162991559E-6</v>
      </c>
      <c r="D202" s="1">
        <f t="shared" si="13"/>
        <v>-4.2328970162991559E-6</v>
      </c>
      <c r="E202" s="1">
        <f t="shared" si="14"/>
        <v>8.4658119502803711E-6</v>
      </c>
      <c r="F202" s="1">
        <f t="shared" si="15"/>
        <v>-2.9096068377497965E-3</v>
      </c>
      <c r="G202" s="1">
        <f t="shared" si="16"/>
        <v>-2.0574049027335746E-3</v>
      </c>
      <c r="H202" s="1">
        <v>3.2637805339079427E-5</v>
      </c>
      <c r="I202" s="1">
        <f t="shared" si="17"/>
        <v>1.3815756278563081E-10</v>
      </c>
      <c r="J202" s="1">
        <f t="shared" si="18"/>
        <v>-2.0574384781458072E-3</v>
      </c>
      <c r="AQ202" s="58"/>
      <c r="AR202" s="58"/>
      <c r="AS202" s="58"/>
      <c r="AT202" s="58"/>
      <c r="AU202" s="58"/>
      <c r="AV202" s="58"/>
      <c r="AW202" s="58"/>
      <c r="AX202" s="71"/>
      <c r="AY202" s="58"/>
      <c r="AZ202" s="58"/>
      <c r="BA202" s="58"/>
      <c r="BB202" s="58">
        <f t="shared" si="19"/>
        <v>1</v>
      </c>
      <c r="BC202" s="58">
        <f t="shared" si="20"/>
        <v>4.2328970162991559E-6</v>
      </c>
      <c r="BD202" s="58" t="e">
        <f t="shared" si="21"/>
        <v>#N/A</v>
      </c>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c r="CH202" s="58"/>
      <c r="CI202" s="58"/>
      <c r="CJ202" s="58"/>
      <c r="CK202" s="58"/>
      <c r="CL202" s="58"/>
      <c r="CM202" s="58"/>
      <c r="CN202" s="58"/>
      <c r="CO202" s="58"/>
      <c r="CP202" s="58"/>
      <c r="CQ202" s="58"/>
      <c r="CR202" s="58"/>
      <c r="CS202" s="58"/>
      <c r="CT202" s="58"/>
      <c r="CU202" s="58"/>
      <c r="CV202" s="58"/>
      <c r="CW202" s="58"/>
      <c r="CX202" s="58"/>
      <c r="CY202" s="58"/>
      <c r="CZ202" s="58"/>
      <c r="DA202" s="58"/>
      <c r="DB202" s="58"/>
      <c r="DC202" s="58"/>
      <c r="DD202" s="58"/>
      <c r="DE202" s="58"/>
      <c r="DF202" s="58"/>
      <c r="DG202" s="58"/>
      <c r="DH202" s="58"/>
      <c r="DI202" s="58"/>
      <c r="DJ202" s="58"/>
      <c r="DK202" s="58"/>
      <c r="DL202" s="58"/>
      <c r="DM202" s="58"/>
      <c r="DN202" s="58"/>
      <c r="DO202" s="58"/>
      <c r="DP202" s="58"/>
      <c r="DQ202" s="58"/>
      <c r="DR202" s="58"/>
      <c r="DS202" s="58"/>
      <c r="DT202" s="58"/>
      <c r="DU202" s="58"/>
      <c r="DV202" s="58"/>
      <c r="DW202" s="58"/>
      <c r="DX202" s="58"/>
      <c r="DY202" s="58"/>
      <c r="DZ202" s="58"/>
      <c r="EA202" s="58"/>
      <c r="EB202" s="58"/>
      <c r="EC202" s="58"/>
      <c r="ED202" s="58"/>
      <c r="EE202" s="58"/>
      <c r="EF202" s="58"/>
      <c r="EG202" s="58"/>
      <c r="EH202" s="58"/>
      <c r="EI202" s="58"/>
      <c r="EJ202" s="58"/>
      <c r="EK202" s="58"/>
      <c r="EL202" s="58"/>
      <c r="EM202" s="58"/>
      <c r="EN202" s="58"/>
    </row>
    <row r="203" spans="1:144" outlineLevel="1" x14ac:dyDescent="0.2">
      <c r="A203" s="16">
        <v>12</v>
      </c>
      <c r="B203" s="16">
        <v>0</v>
      </c>
      <c r="C203" s="1">
        <v>1.69997580691865E-4</v>
      </c>
      <c r="D203" s="1">
        <f t="shared" si="13"/>
        <v>-1.69997580691865E-4</v>
      </c>
      <c r="E203" s="1">
        <f t="shared" si="14"/>
        <v>3.4002406383699257E-4</v>
      </c>
      <c r="F203" s="1">
        <f t="shared" si="15"/>
        <v>-1.8439741425437414E-2</v>
      </c>
      <c r="G203" s="1">
        <f t="shared" si="16"/>
        <v>-1.3039420415913111E-2</v>
      </c>
      <c r="H203" s="1">
        <v>8.6686843638115519E-4</v>
      </c>
      <c r="I203" s="1">
        <f t="shared" si="17"/>
        <v>1.4751847211442341E-7</v>
      </c>
      <c r="J203" s="1">
        <f t="shared" si="18"/>
        <v>-1.3045075824043571E-2</v>
      </c>
      <c r="AQ203" s="58"/>
      <c r="AR203" s="58"/>
      <c r="AS203" s="58"/>
      <c r="AT203" s="58"/>
      <c r="AU203" s="58"/>
      <c r="AV203" s="58"/>
      <c r="AW203" s="58"/>
      <c r="AX203" s="71"/>
      <c r="AY203" s="58"/>
      <c r="AZ203" s="58"/>
      <c r="BA203" s="58"/>
      <c r="BB203" s="58">
        <f t="shared" si="19"/>
        <v>1</v>
      </c>
      <c r="BC203" s="58">
        <f t="shared" si="20"/>
        <v>1.69997580691865E-4</v>
      </c>
      <c r="BD203" s="58" t="e">
        <f t="shared" si="21"/>
        <v>#N/A</v>
      </c>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c r="CF203" s="58"/>
      <c r="CG203" s="58"/>
      <c r="CH203" s="58"/>
      <c r="CI203" s="58"/>
      <c r="CJ203" s="58"/>
      <c r="CK203" s="58"/>
      <c r="CL203" s="58"/>
      <c r="CM203" s="58"/>
      <c r="CN203" s="58"/>
      <c r="CO203" s="58"/>
      <c r="CP203" s="58"/>
      <c r="CQ203" s="58"/>
      <c r="CR203" s="58"/>
      <c r="CS203" s="58"/>
      <c r="CT203" s="58"/>
      <c r="CU203" s="58"/>
      <c r="CV203" s="58"/>
      <c r="CW203" s="58"/>
      <c r="CX203" s="58"/>
      <c r="CY203" s="58"/>
      <c r="CZ203" s="58"/>
      <c r="DA203" s="58"/>
      <c r="DB203" s="58"/>
      <c r="DC203" s="58"/>
      <c r="DD203" s="58"/>
      <c r="DE203" s="58"/>
      <c r="DF203" s="58"/>
      <c r="DG203" s="58"/>
      <c r="DH203" s="58"/>
      <c r="DI203" s="58"/>
      <c r="DJ203" s="58"/>
      <c r="DK203" s="58"/>
      <c r="DL203" s="58"/>
      <c r="DM203" s="58"/>
      <c r="DN203" s="58"/>
      <c r="DO203" s="58"/>
      <c r="DP203" s="58"/>
      <c r="DQ203" s="58"/>
      <c r="DR203" s="58"/>
      <c r="DS203" s="58"/>
      <c r="DT203" s="58"/>
      <c r="DU203" s="58"/>
      <c r="DV203" s="58"/>
      <c r="DW203" s="58"/>
      <c r="DX203" s="58"/>
      <c r="DY203" s="58"/>
      <c r="DZ203" s="58"/>
      <c r="EA203" s="58"/>
      <c r="EB203" s="58"/>
      <c r="EC203" s="58"/>
      <c r="ED203" s="58"/>
      <c r="EE203" s="58"/>
      <c r="EF203" s="58"/>
      <c r="EG203" s="58"/>
      <c r="EH203" s="58"/>
      <c r="EI203" s="58"/>
      <c r="EJ203" s="58"/>
      <c r="EK203" s="58"/>
      <c r="EL203" s="58"/>
      <c r="EM203" s="58"/>
      <c r="EN203" s="58"/>
    </row>
    <row r="204" spans="1:144" outlineLevel="1" x14ac:dyDescent="0.2">
      <c r="A204" s="16">
        <v>13</v>
      </c>
      <c r="B204" s="16">
        <v>0</v>
      </c>
      <c r="C204" s="1">
        <v>1.6602661463551977E-5</v>
      </c>
      <c r="D204" s="1">
        <f t="shared" si="13"/>
        <v>-1.6602661463551977E-5</v>
      </c>
      <c r="E204" s="1">
        <f t="shared" si="14"/>
        <v>3.3205598578474626E-5</v>
      </c>
      <c r="F204" s="1">
        <f t="shared" si="15"/>
        <v>-5.7624299196150424E-3</v>
      </c>
      <c r="G204" s="1">
        <f t="shared" si="16"/>
        <v>-4.0746701849961086E-3</v>
      </c>
      <c r="H204" s="1">
        <v>1.2729339093829286E-4</v>
      </c>
      <c r="I204" s="1">
        <f t="shared" si="17"/>
        <v>2.113713226818159E-9</v>
      </c>
      <c r="J204" s="1">
        <f t="shared" si="18"/>
        <v>-4.0749295490502702E-3</v>
      </c>
      <c r="AQ204" s="58"/>
      <c r="AR204" s="58"/>
      <c r="AS204" s="58"/>
      <c r="AT204" s="58"/>
      <c r="AU204" s="58"/>
      <c r="AV204" s="58"/>
      <c r="AW204" s="58"/>
      <c r="AX204" s="71"/>
      <c r="AY204" s="58"/>
      <c r="AZ204" s="58"/>
      <c r="BA204" s="58"/>
      <c r="BB204" s="58">
        <f t="shared" si="19"/>
        <v>1</v>
      </c>
      <c r="BC204" s="58">
        <f t="shared" si="20"/>
        <v>1.6602661463551977E-5</v>
      </c>
      <c r="BD204" s="58" t="e">
        <f t="shared" si="21"/>
        <v>#N/A</v>
      </c>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c r="CB204" s="58"/>
      <c r="CC204" s="58"/>
      <c r="CD204" s="58"/>
      <c r="CE204" s="58"/>
      <c r="CF204" s="58"/>
      <c r="CG204" s="58"/>
      <c r="CH204" s="58"/>
      <c r="CI204" s="58"/>
      <c r="CJ204" s="58"/>
      <c r="CK204" s="58"/>
      <c r="CL204" s="58"/>
      <c r="CM204" s="58"/>
      <c r="CN204" s="58"/>
      <c r="CO204" s="58"/>
      <c r="CP204" s="58"/>
      <c r="CQ204" s="58"/>
      <c r="CR204" s="58"/>
      <c r="CS204" s="58"/>
      <c r="CT204" s="58"/>
      <c r="CU204" s="58"/>
      <c r="CV204" s="58"/>
      <c r="CW204" s="58"/>
      <c r="CX204" s="58"/>
      <c r="CY204" s="58"/>
      <c r="CZ204" s="58"/>
      <c r="DA204" s="58"/>
      <c r="DB204" s="58"/>
      <c r="DC204" s="58"/>
      <c r="DD204" s="58"/>
      <c r="DE204" s="58"/>
      <c r="DF204" s="58"/>
      <c r="DG204" s="58"/>
      <c r="DH204" s="58"/>
      <c r="DI204" s="58"/>
      <c r="DJ204" s="58"/>
      <c r="DK204" s="58"/>
      <c r="DL204" s="58"/>
      <c r="DM204" s="58"/>
      <c r="DN204" s="58"/>
      <c r="DO204" s="58"/>
      <c r="DP204" s="58"/>
      <c r="DQ204" s="58"/>
      <c r="DR204" s="58"/>
      <c r="DS204" s="58"/>
      <c r="DT204" s="58"/>
      <c r="DU204" s="58"/>
      <c r="DV204" s="58"/>
      <c r="DW204" s="58"/>
      <c r="DX204" s="58"/>
      <c r="DY204" s="58"/>
      <c r="DZ204" s="58"/>
      <c r="EA204" s="58"/>
      <c r="EB204" s="58"/>
      <c r="EC204" s="58"/>
      <c r="ED204" s="58"/>
      <c r="EE204" s="58"/>
      <c r="EF204" s="58"/>
      <c r="EG204" s="58"/>
      <c r="EH204" s="58"/>
      <c r="EI204" s="58"/>
      <c r="EJ204" s="58"/>
      <c r="EK204" s="58"/>
      <c r="EL204" s="58"/>
      <c r="EM204" s="58"/>
      <c r="EN204" s="58"/>
    </row>
    <row r="205" spans="1:144" outlineLevel="1" x14ac:dyDescent="0.2">
      <c r="A205" s="16">
        <v>14</v>
      </c>
      <c r="B205" s="16">
        <v>1</v>
      </c>
      <c r="C205" s="1">
        <v>1.9297000547910132E-2</v>
      </c>
      <c r="D205" s="1">
        <f t="shared" si="13"/>
        <v>0.98070299945208983</v>
      </c>
      <c r="E205" s="1">
        <f t="shared" si="14"/>
        <v>7.895611214348758</v>
      </c>
      <c r="F205" s="1">
        <f t="shared" si="15"/>
        <v>2.809913026118203</v>
      </c>
      <c r="G205" s="1">
        <f t="shared" si="16"/>
        <v>7.1289217411035555</v>
      </c>
      <c r="H205" s="1">
        <v>4.8683334113474933E-2</v>
      </c>
      <c r="I205" s="1">
        <f t="shared" si="17"/>
        <v>2.6007757245726602</v>
      </c>
      <c r="J205" s="1">
        <f t="shared" si="18"/>
        <v>7.3090560892191547</v>
      </c>
      <c r="AQ205" s="58"/>
      <c r="AR205" s="58"/>
      <c r="AS205" s="58"/>
      <c r="AT205" s="58"/>
      <c r="AU205" s="58"/>
      <c r="AV205" s="58"/>
      <c r="AW205" s="58"/>
      <c r="AX205" s="71"/>
      <c r="AY205" s="58"/>
      <c r="AZ205" s="58"/>
      <c r="BA205" s="58"/>
      <c r="BB205" s="58">
        <f t="shared" si="19"/>
        <v>0</v>
      </c>
      <c r="BC205" s="58" t="e">
        <f t="shared" si="20"/>
        <v>#N/A</v>
      </c>
      <c r="BD205" s="58">
        <f t="shared" si="21"/>
        <v>1.9297000547910132E-2</v>
      </c>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c r="CH205" s="58"/>
      <c r="CI205" s="58"/>
      <c r="CJ205" s="58"/>
      <c r="CK205" s="58"/>
      <c r="CL205" s="58"/>
      <c r="CM205" s="58"/>
      <c r="CN205" s="58"/>
      <c r="CO205" s="58"/>
      <c r="CP205" s="58"/>
      <c r="CQ205" s="58"/>
      <c r="CR205" s="58"/>
      <c r="CS205" s="58"/>
      <c r="CT205" s="58"/>
      <c r="CU205" s="58"/>
      <c r="CV205" s="58"/>
      <c r="CW205" s="58"/>
      <c r="CX205" s="58"/>
      <c r="CY205" s="58"/>
      <c r="CZ205" s="58"/>
      <c r="DA205" s="58"/>
      <c r="DB205" s="58"/>
      <c r="DC205" s="58"/>
      <c r="DD205" s="58"/>
      <c r="DE205" s="58"/>
      <c r="DF205" s="58"/>
      <c r="DG205" s="58"/>
      <c r="DH205" s="58"/>
      <c r="DI205" s="58"/>
      <c r="DJ205" s="58"/>
      <c r="DK205" s="58"/>
      <c r="DL205" s="58"/>
      <c r="DM205" s="58"/>
      <c r="DN205" s="58"/>
      <c r="DO205" s="58"/>
      <c r="DP205" s="58"/>
      <c r="DQ205" s="58"/>
      <c r="DR205" s="58"/>
      <c r="DS205" s="58"/>
      <c r="DT205" s="58"/>
      <c r="DU205" s="58"/>
      <c r="DV205" s="58"/>
      <c r="DW205" s="58"/>
      <c r="DX205" s="58"/>
      <c r="DY205" s="58"/>
      <c r="DZ205" s="58"/>
      <c r="EA205" s="58"/>
      <c r="EB205" s="58"/>
      <c r="EC205" s="58"/>
      <c r="ED205" s="58"/>
      <c r="EE205" s="58"/>
      <c r="EF205" s="58"/>
      <c r="EG205" s="58"/>
      <c r="EH205" s="58"/>
      <c r="EI205" s="58"/>
      <c r="EJ205" s="58"/>
      <c r="EK205" s="58"/>
      <c r="EL205" s="58"/>
      <c r="EM205" s="58"/>
      <c r="EN205" s="58"/>
    </row>
    <row r="206" spans="1:144" outlineLevel="1" x14ac:dyDescent="0.2">
      <c r="A206" s="16">
        <v>15</v>
      </c>
      <c r="B206" s="16">
        <v>0</v>
      </c>
      <c r="C206" s="1">
        <v>1.7204527059219453E-5</v>
      </c>
      <c r="D206" s="1">
        <f t="shared" si="13"/>
        <v>-1.7204527059219453E-5</v>
      </c>
      <c r="E206" s="1">
        <f t="shared" si="14"/>
        <v>3.4409350117462443E-5</v>
      </c>
      <c r="F206" s="1">
        <f t="shared" si="15"/>
        <v>-5.8659483561878077E-3</v>
      </c>
      <c r="G206" s="1">
        <f t="shared" si="16"/>
        <v>-4.1478697014326934E-3</v>
      </c>
      <c r="H206" s="1">
        <v>1.10258747649042E-4</v>
      </c>
      <c r="I206" s="1">
        <f t="shared" si="17"/>
        <v>1.897191426076632E-9</v>
      </c>
      <c r="J206" s="1">
        <f t="shared" si="18"/>
        <v>-4.1480983898033834E-3</v>
      </c>
      <c r="AQ206" s="58"/>
      <c r="AR206" s="58"/>
      <c r="AS206" s="58"/>
      <c r="AT206" s="58"/>
      <c r="AU206" s="58"/>
      <c r="AV206" s="58"/>
      <c r="AW206" s="58"/>
      <c r="AX206" s="71"/>
      <c r="AY206" s="58"/>
      <c r="AZ206" s="58"/>
      <c r="BA206" s="58"/>
      <c r="BB206" s="58">
        <f t="shared" si="19"/>
        <v>1</v>
      </c>
      <c r="BC206" s="58">
        <f t="shared" si="20"/>
        <v>1.7204527059219453E-5</v>
      </c>
      <c r="BD206" s="58" t="e">
        <f t="shared" si="21"/>
        <v>#N/A</v>
      </c>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c r="CB206" s="58"/>
      <c r="CC206" s="58"/>
      <c r="CD206" s="58"/>
      <c r="CE206" s="58"/>
      <c r="CF206" s="58"/>
      <c r="CG206" s="58"/>
      <c r="CH206" s="58"/>
      <c r="CI206" s="58"/>
      <c r="CJ206" s="58"/>
      <c r="CK206" s="58"/>
      <c r="CL206" s="58"/>
      <c r="CM206" s="58"/>
      <c r="CN206" s="58"/>
      <c r="CO206" s="58"/>
      <c r="CP206" s="58"/>
      <c r="CQ206" s="58"/>
      <c r="CR206" s="58"/>
      <c r="CS206" s="58"/>
      <c r="CT206" s="58"/>
      <c r="CU206" s="58"/>
      <c r="CV206" s="58"/>
      <c r="CW206" s="58"/>
      <c r="CX206" s="58"/>
      <c r="CY206" s="58"/>
      <c r="CZ206" s="58"/>
      <c r="DA206" s="58"/>
      <c r="DB206" s="58"/>
      <c r="DC206" s="58"/>
      <c r="DD206" s="58"/>
      <c r="DE206" s="58"/>
      <c r="DF206" s="58"/>
      <c r="DG206" s="58"/>
      <c r="DH206" s="58"/>
      <c r="DI206" s="58"/>
      <c r="DJ206" s="58"/>
      <c r="DK206" s="58"/>
      <c r="DL206" s="58"/>
      <c r="DM206" s="58"/>
      <c r="DN206" s="58"/>
      <c r="DO206" s="58"/>
      <c r="DP206" s="58"/>
      <c r="DQ206" s="58"/>
      <c r="DR206" s="58"/>
      <c r="DS206" s="58"/>
      <c r="DT206" s="58"/>
      <c r="DU206" s="58"/>
      <c r="DV206" s="58"/>
      <c r="DW206" s="58"/>
      <c r="DX206" s="58"/>
      <c r="DY206" s="58"/>
      <c r="DZ206" s="58"/>
      <c r="EA206" s="58"/>
      <c r="EB206" s="58"/>
      <c r="EC206" s="58"/>
      <c r="ED206" s="58"/>
      <c r="EE206" s="58"/>
      <c r="EF206" s="58"/>
      <c r="EG206" s="58"/>
      <c r="EH206" s="58"/>
      <c r="EI206" s="58"/>
      <c r="EJ206" s="58"/>
      <c r="EK206" s="58"/>
      <c r="EL206" s="58"/>
      <c r="EM206" s="58"/>
      <c r="EN206" s="58"/>
    </row>
    <row r="207" spans="1:144" outlineLevel="1" x14ac:dyDescent="0.2">
      <c r="A207" s="16">
        <v>16</v>
      </c>
      <c r="B207" s="16">
        <v>0</v>
      </c>
      <c r="C207" s="1">
        <v>4.2570339587975762E-4</v>
      </c>
      <c r="D207" s="1">
        <f t="shared" si="13"/>
        <v>-4.2570339587975762E-4</v>
      </c>
      <c r="E207" s="1">
        <f t="shared" si="14"/>
        <v>8.5158806658891246E-4</v>
      </c>
      <c r="F207" s="1">
        <f t="shared" si="15"/>
        <v>-2.91819818824718E-2</v>
      </c>
      <c r="G207" s="1">
        <f t="shared" si="16"/>
        <v>-2.063697401367957E-2</v>
      </c>
      <c r="H207" s="1">
        <v>1.6908389448214262E-3</v>
      </c>
      <c r="I207" s="1">
        <f t="shared" si="17"/>
        <v>7.2132207019442127E-7</v>
      </c>
      <c r="J207" s="1">
        <f t="shared" si="18"/>
        <v>-2.0654443069506385E-2</v>
      </c>
      <c r="AQ207" s="58"/>
      <c r="AR207" s="58"/>
      <c r="AS207" s="58"/>
      <c r="AT207" s="58"/>
      <c r="AU207" s="58"/>
      <c r="AV207" s="58"/>
      <c r="AW207" s="58"/>
      <c r="AX207" s="71"/>
      <c r="AY207" s="58"/>
      <c r="AZ207" s="58"/>
      <c r="BA207" s="58"/>
      <c r="BB207" s="58">
        <f t="shared" si="19"/>
        <v>1</v>
      </c>
      <c r="BC207" s="58">
        <f t="shared" si="20"/>
        <v>4.2570339587975762E-4</v>
      </c>
      <c r="BD207" s="58" t="e">
        <f t="shared" si="21"/>
        <v>#N/A</v>
      </c>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c r="CH207" s="58"/>
      <c r="CI207" s="58"/>
      <c r="CJ207" s="58"/>
      <c r="CK207" s="58"/>
      <c r="CL207" s="58"/>
      <c r="CM207" s="58"/>
      <c r="CN207" s="58"/>
      <c r="CO207" s="58"/>
      <c r="CP207" s="58"/>
      <c r="CQ207" s="58"/>
      <c r="CR207" s="58"/>
      <c r="CS207" s="58"/>
      <c r="CT207" s="58"/>
      <c r="CU207" s="58"/>
      <c r="CV207" s="58"/>
      <c r="CW207" s="58"/>
      <c r="CX207" s="58"/>
      <c r="CY207" s="58"/>
      <c r="CZ207" s="58"/>
      <c r="DA207" s="58"/>
      <c r="DB207" s="58"/>
      <c r="DC207" s="58"/>
      <c r="DD207" s="58"/>
      <c r="DE207" s="58"/>
      <c r="DF207" s="58"/>
      <c r="DG207" s="58"/>
      <c r="DH207" s="58"/>
      <c r="DI207" s="58"/>
      <c r="DJ207" s="58"/>
      <c r="DK207" s="58"/>
      <c r="DL207" s="58"/>
      <c r="DM207" s="58"/>
      <c r="DN207" s="58"/>
      <c r="DO207" s="58"/>
      <c r="DP207" s="58"/>
      <c r="DQ207" s="58"/>
      <c r="DR207" s="58"/>
      <c r="DS207" s="58"/>
      <c r="DT207" s="58"/>
      <c r="DU207" s="58"/>
      <c r="DV207" s="58"/>
      <c r="DW207" s="58"/>
      <c r="DX207" s="58"/>
      <c r="DY207" s="58"/>
      <c r="DZ207" s="58"/>
      <c r="EA207" s="58"/>
      <c r="EB207" s="58"/>
      <c r="EC207" s="58"/>
      <c r="ED207" s="58"/>
      <c r="EE207" s="58"/>
      <c r="EF207" s="58"/>
      <c r="EG207" s="58"/>
      <c r="EH207" s="58"/>
      <c r="EI207" s="58"/>
      <c r="EJ207" s="58"/>
      <c r="EK207" s="58"/>
      <c r="EL207" s="58"/>
      <c r="EM207" s="58"/>
      <c r="EN207" s="58"/>
    </row>
    <row r="208" spans="1:144" outlineLevel="1" x14ac:dyDescent="0.2">
      <c r="A208" s="16">
        <v>17</v>
      </c>
      <c r="B208" s="16">
        <v>0</v>
      </c>
      <c r="C208" s="1">
        <v>1.1166753173394151E-3</v>
      </c>
      <c r="D208" s="1">
        <f t="shared" si="13"/>
        <v>-1.1166753173394151E-3</v>
      </c>
      <c r="E208" s="1">
        <f t="shared" si="14"/>
        <v>2.2345985275235803E-3</v>
      </c>
      <c r="F208" s="1">
        <f t="shared" si="15"/>
        <v>-4.7271540354885629E-2</v>
      </c>
      <c r="G208" s="1">
        <f t="shared" si="16"/>
        <v>-3.3435365634520646E-2</v>
      </c>
      <c r="H208" s="1">
        <v>3.678455349140681E-3</v>
      </c>
      <c r="I208" s="1">
        <f t="shared" si="17"/>
        <v>4.1274148338280293E-6</v>
      </c>
      <c r="J208" s="1">
        <f t="shared" si="18"/>
        <v>-3.3497031061691308E-2</v>
      </c>
      <c r="AQ208" s="58"/>
      <c r="AR208" s="58"/>
      <c r="AS208" s="58"/>
      <c r="AT208" s="58"/>
      <c r="AU208" s="58"/>
      <c r="AV208" s="58"/>
      <c r="AW208" s="58"/>
      <c r="AX208" s="71"/>
      <c r="AY208" s="58"/>
      <c r="AZ208" s="58"/>
      <c r="BA208" s="58"/>
      <c r="BB208" s="58">
        <f t="shared" si="19"/>
        <v>1</v>
      </c>
      <c r="BC208" s="58">
        <f t="shared" si="20"/>
        <v>1.1166753173394151E-3</v>
      </c>
      <c r="BD208" s="58" t="e">
        <f t="shared" si="21"/>
        <v>#N/A</v>
      </c>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c r="CO208" s="58"/>
      <c r="CP208" s="58"/>
      <c r="CQ208" s="58"/>
      <c r="CR208" s="58"/>
      <c r="CS208" s="58"/>
      <c r="CT208" s="58"/>
      <c r="CU208" s="58"/>
      <c r="CV208" s="58"/>
      <c r="CW208" s="58"/>
      <c r="CX208" s="58"/>
      <c r="CY208" s="58"/>
      <c r="CZ208" s="58"/>
      <c r="DA208" s="58"/>
      <c r="DB208" s="58"/>
      <c r="DC208" s="58"/>
      <c r="DD208" s="58"/>
      <c r="DE208" s="58"/>
      <c r="DF208" s="58"/>
      <c r="DG208" s="58"/>
      <c r="DH208" s="58"/>
      <c r="DI208" s="58"/>
      <c r="DJ208" s="58"/>
      <c r="DK208" s="58"/>
      <c r="DL208" s="58"/>
      <c r="DM208" s="58"/>
      <c r="DN208" s="58"/>
      <c r="DO208" s="58"/>
      <c r="DP208" s="58"/>
      <c r="DQ208" s="58"/>
      <c r="DR208" s="58"/>
      <c r="DS208" s="58"/>
      <c r="DT208" s="58"/>
      <c r="DU208" s="58"/>
      <c r="DV208" s="58"/>
      <c r="DW208" s="58"/>
      <c r="DX208" s="58"/>
      <c r="DY208" s="58"/>
      <c r="DZ208" s="58"/>
      <c r="EA208" s="58"/>
      <c r="EB208" s="58"/>
      <c r="EC208" s="58"/>
      <c r="ED208" s="58"/>
      <c r="EE208" s="58"/>
      <c r="EF208" s="58"/>
      <c r="EG208" s="58"/>
      <c r="EH208" s="58"/>
      <c r="EI208" s="58"/>
      <c r="EJ208" s="58"/>
      <c r="EK208" s="58"/>
      <c r="EL208" s="58"/>
      <c r="EM208" s="58"/>
      <c r="EN208" s="58"/>
    </row>
    <row r="209" spans="1:144" outlineLevel="1" x14ac:dyDescent="0.2">
      <c r="A209" s="16">
        <v>18</v>
      </c>
      <c r="B209" s="16">
        <v>0</v>
      </c>
      <c r="C209" s="1">
        <v>4.5939497981917189E-2</v>
      </c>
      <c r="D209" s="1">
        <f t="shared" si="13"/>
        <v>-4.5939497981917189E-2</v>
      </c>
      <c r="E209" s="1">
        <f t="shared" si="14"/>
        <v>9.4056380477206658E-2</v>
      </c>
      <c r="F209" s="1">
        <f t="shared" si="15"/>
        <v>-0.30668612697219721</v>
      </c>
      <c r="G209" s="1">
        <f t="shared" si="16"/>
        <v>-0.21943462877505598</v>
      </c>
      <c r="H209" s="1">
        <v>5.7501055966876505E-2</v>
      </c>
      <c r="I209" s="1">
        <f t="shared" si="17"/>
        <v>2.9376853433651018E-3</v>
      </c>
      <c r="J209" s="1">
        <f t="shared" si="18"/>
        <v>-0.22602929378514575</v>
      </c>
      <c r="AQ209" s="58"/>
      <c r="AR209" s="58"/>
      <c r="AS209" s="58"/>
      <c r="AT209" s="58"/>
      <c r="AU209" s="58"/>
      <c r="AV209" s="58"/>
      <c r="AW209" s="58"/>
      <c r="AX209" s="71"/>
      <c r="AY209" s="58"/>
      <c r="AZ209" s="58"/>
      <c r="BA209" s="58"/>
      <c r="BB209" s="58">
        <f t="shared" si="19"/>
        <v>1</v>
      </c>
      <c r="BC209" s="58">
        <f t="shared" si="20"/>
        <v>4.5939497981917189E-2</v>
      </c>
      <c r="BD209" s="58" t="e">
        <f t="shared" si="21"/>
        <v>#N/A</v>
      </c>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58"/>
      <c r="CM209" s="58"/>
      <c r="CN209" s="58"/>
      <c r="CO209" s="58"/>
      <c r="CP209" s="58"/>
      <c r="CQ209" s="58"/>
      <c r="CR209" s="58"/>
      <c r="CS209" s="58"/>
      <c r="CT209" s="58"/>
      <c r="CU209" s="58"/>
      <c r="CV209" s="58"/>
      <c r="CW209" s="58"/>
      <c r="CX209" s="58"/>
      <c r="CY209" s="58"/>
      <c r="CZ209" s="58"/>
      <c r="DA209" s="58"/>
      <c r="DB209" s="58"/>
      <c r="DC209" s="58"/>
      <c r="DD209" s="58"/>
      <c r="DE209" s="58"/>
      <c r="DF209" s="58"/>
      <c r="DG209" s="58"/>
      <c r="DH209" s="58"/>
      <c r="DI209" s="58"/>
      <c r="DJ209" s="58"/>
      <c r="DK209" s="58"/>
      <c r="DL209" s="58"/>
      <c r="DM209" s="58"/>
      <c r="DN209" s="58"/>
      <c r="DO209" s="58"/>
      <c r="DP209" s="58"/>
      <c r="DQ209" s="58"/>
      <c r="DR209" s="58"/>
      <c r="DS209" s="58"/>
      <c r="DT209" s="58"/>
      <c r="DU209" s="58"/>
      <c r="DV209" s="58"/>
      <c r="DW209" s="58"/>
      <c r="DX209" s="58"/>
      <c r="DY209" s="58"/>
      <c r="DZ209" s="58"/>
      <c r="EA209" s="58"/>
      <c r="EB209" s="58"/>
      <c r="EC209" s="58"/>
      <c r="ED209" s="58"/>
      <c r="EE209" s="58"/>
      <c r="EF209" s="58"/>
      <c r="EG209" s="58"/>
      <c r="EH209" s="58"/>
      <c r="EI209" s="58"/>
      <c r="EJ209" s="58"/>
      <c r="EK209" s="58"/>
      <c r="EL209" s="58"/>
      <c r="EM209" s="58"/>
      <c r="EN209" s="58"/>
    </row>
    <row r="210" spans="1:144" outlineLevel="1" x14ac:dyDescent="0.2">
      <c r="A210" s="16">
        <v>19</v>
      </c>
      <c r="B210" s="16">
        <v>0</v>
      </c>
      <c r="C210" s="1">
        <v>1.6044943433559253E-9</v>
      </c>
      <c r="D210" s="1">
        <f t="shared" si="13"/>
        <v>-1.6044943433559253E-9</v>
      </c>
      <c r="E210" s="1">
        <f t="shared" si="14"/>
        <v>3.2089886278021505E-9</v>
      </c>
      <c r="F210" s="1">
        <f t="shared" si="15"/>
        <v>-5.6647935777062082E-5</v>
      </c>
      <c r="G210" s="1">
        <f t="shared" si="16"/>
        <v>-4.0056139927985164E-5</v>
      </c>
      <c r="H210" s="1">
        <v>3.3488310744698312E-8</v>
      </c>
      <c r="I210" s="1">
        <f t="shared" si="17"/>
        <v>5.3731807044013721E-17</v>
      </c>
      <c r="J210" s="1">
        <f t="shared" si="18"/>
        <v>-4.0056140598691412E-5</v>
      </c>
      <c r="AQ210" s="58"/>
      <c r="AR210" s="58"/>
      <c r="AS210" s="58"/>
      <c r="AT210" s="58"/>
      <c r="AU210" s="58"/>
      <c r="AV210" s="58"/>
      <c r="AW210" s="58"/>
      <c r="AX210" s="71"/>
      <c r="AY210" s="58"/>
      <c r="AZ210" s="58"/>
      <c r="BA210" s="58"/>
      <c r="BB210" s="58">
        <f t="shared" si="19"/>
        <v>1</v>
      </c>
      <c r="BC210" s="58">
        <f t="shared" si="20"/>
        <v>1.6044943433559253E-9</v>
      </c>
      <c r="BD210" s="58" t="e">
        <f t="shared" si="21"/>
        <v>#N/A</v>
      </c>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c r="CB210" s="58"/>
      <c r="CC210" s="58"/>
      <c r="CD210" s="58"/>
      <c r="CE210" s="58"/>
      <c r="CF210" s="58"/>
      <c r="CG210" s="58"/>
      <c r="CH210" s="58"/>
      <c r="CI210" s="58"/>
      <c r="CJ210" s="58"/>
      <c r="CK210" s="58"/>
      <c r="CL210" s="58"/>
      <c r="CM210" s="58"/>
      <c r="CN210" s="58"/>
      <c r="CO210" s="58"/>
      <c r="CP210" s="58"/>
      <c r="CQ210" s="58"/>
      <c r="CR210" s="58"/>
      <c r="CS210" s="58"/>
      <c r="CT210" s="58"/>
      <c r="CU210" s="58"/>
      <c r="CV210" s="58"/>
      <c r="CW210" s="58"/>
      <c r="CX210" s="58"/>
      <c r="CY210" s="58"/>
      <c r="CZ210" s="58"/>
      <c r="DA210" s="58"/>
      <c r="DB210" s="58"/>
      <c r="DC210" s="58"/>
      <c r="DD210" s="58"/>
      <c r="DE210" s="58"/>
      <c r="DF210" s="58"/>
      <c r="DG210" s="58"/>
      <c r="DH210" s="58"/>
      <c r="DI210" s="58"/>
      <c r="DJ210" s="58"/>
      <c r="DK210" s="58"/>
      <c r="DL210" s="58"/>
      <c r="DM210" s="58"/>
      <c r="DN210" s="58"/>
      <c r="DO210" s="58"/>
      <c r="DP210" s="58"/>
      <c r="DQ210" s="58"/>
      <c r="DR210" s="58"/>
      <c r="DS210" s="58"/>
      <c r="DT210" s="58"/>
      <c r="DU210" s="58"/>
      <c r="DV210" s="58"/>
      <c r="DW210" s="58"/>
      <c r="DX210" s="58"/>
      <c r="DY210" s="58"/>
      <c r="DZ210" s="58"/>
      <c r="EA210" s="58"/>
      <c r="EB210" s="58"/>
      <c r="EC210" s="58"/>
      <c r="ED210" s="58"/>
      <c r="EE210" s="58"/>
      <c r="EF210" s="58"/>
      <c r="EG210" s="58"/>
      <c r="EH210" s="58"/>
      <c r="EI210" s="58"/>
      <c r="EJ210" s="58"/>
      <c r="EK210" s="58"/>
      <c r="EL210" s="58"/>
      <c r="EM210" s="58"/>
      <c r="EN210" s="58"/>
    </row>
    <row r="211" spans="1:144" outlineLevel="1" x14ac:dyDescent="0.2">
      <c r="A211" s="16">
        <v>20</v>
      </c>
      <c r="B211" s="16">
        <v>0</v>
      </c>
      <c r="C211" s="1">
        <v>0.62133681721018219</v>
      </c>
      <c r="D211" s="1">
        <f t="shared" si="13"/>
        <v>-0.62133681721018219</v>
      </c>
      <c r="E211" s="1">
        <f t="shared" si="14"/>
        <v>1.942216337580952</v>
      </c>
      <c r="F211" s="1">
        <f t="shared" si="15"/>
        <v>-1.3936342194352691</v>
      </c>
      <c r="G211" s="1">
        <f t="shared" si="16"/>
        <v>-1.2809642334669658</v>
      </c>
      <c r="H211" s="1">
        <v>0.18994110159839686</v>
      </c>
      <c r="I211" s="1">
        <f t="shared" si="17"/>
        <v>0.38474799282139283</v>
      </c>
      <c r="J211" s="1">
        <f t="shared" si="18"/>
        <v>-1.4232418488236649</v>
      </c>
      <c r="AQ211" s="58"/>
      <c r="AR211" s="58"/>
      <c r="AS211" s="58"/>
      <c r="AT211" s="58"/>
      <c r="AU211" s="58"/>
      <c r="AV211" s="58"/>
      <c r="AW211" s="58"/>
      <c r="AX211" s="71"/>
      <c r="AY211" s="58"/>
      <c r="AZ211" s="58"/>
      <c r="BA211" s="58"/>
      <c r="BB211" s="58">
        <f t="shared" si="19"/>
        <v>1</v>
      </c>
      <c r="BC211" s="58">
        <f t="shared" si="20"/>
        <v>0.62133681721018219</v>
      </c>
      <c r="BD211" s="58" t="e">
        <f t="shared" si="21"/>
        <v>#N/A</v>
      </c>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c r="CE211" s="58"/>
      <c r="CF211" s="58"/>
      <c r="CG211" s="58"/>
      <c r="CH211" s="58"/>
      <c r="CI211" s="58"/>
      <c r="CJ211" s="58"/>
      <c r="CK211" s="58"/>
      <c r="CL211" s="58"/>
      <c r="CM211" s="58"/>
      <c r="CN211" s="58"/>
      <c r="CO211" s="58"/>
      <c r="CP211" s="58"/>
      <c r="CQ211" s="58"/>
      <c r="CR211" s="58"/>
      <c r="CS211" s="58"/>
      <c r="CT211" s="58"/>
      <c r="CU211" s="58"/>
      <c r="CV211" s="58"/>
      <c r="CW211" s="58"/>
      <c r="CX211" s="58"/>
      <c r="CY211" s="58"/>
      <c r="CZ211" s="58"/>
      <c r="DA211" s="58"/>
      <c r="DB211" s="58"/>
      <c r="DC211" s="58"/>
      <c r="DD211" s="58"/>
      <c r="DE211" s="58"/>
      <c r="DF211" s="58"/>
      <c r="DG211" s="58"/>
      <c r="DH211" s="58"/>
      <c r="DI211" s="58"/>
      <c r="DJ211" s="58"/>
      <c r="DK211" s="58"/>
      <c r="DL211" s="58"/>
      <c r="DM211" s="58"/>
      <c r="DN211" s="58"/>
      <c r="DO211" s="58"/>
      <c r="DP211" s="58"/>
      <c r="DQ211" s="58"/>
      <c r="DR211" s="58"/>
      <c r="DS211" s="58"/>
      <c r="DT211" s="58"/>
      <c r="DU211" s="58"/>
      <c r="DV211" s="58"/>
      <c r="DW211" s="58"/>
      <c r="DX211" s="58"/>
      <c r="DY211" s="58"/>
      <c r="DZ211" s="58"/>
      <c r="EA211" s="58"/>
      <c r="EB211" s="58"/>
      <c r="EC211" s="58"/>
      <c r="ED211" s="58"/>
      <c r="EE211" s="58"/>
      <c r="EF211" s="58"/>
      <c r="EG211" s="58"/>
      <c r="EH211" s="58"/>
      <c r="EI211" s="58"/>
      <c r="EJ211" s="58"/>
      <c r="EK211" s="58"/>
      <c r="EL211" s="58"/>
      <c r="EM211" s="58"/>
      <c r="EN211" s="58"/>
    </row>
    <row r="212" spans="1:144" outlineLevel="1" x14ac:dyDescent="0.2">
      <c r="A212" s="16">
        <v>21</v>
      </c>
      <c r="B212" s="16">
        <v>0</v>
      </c>
      <c r="C212" s="1">
        <v>3.7346527438331593E-3</v>
      </c>
      <c r="D212" s="1">
        <f t="shared" si="13"/>
        <v>-3.7346527438331593E-3</v>
      </c>
      <c r="E212" s="1">
        <f t="shared" si="14"/>
        <v>7.4832879427153476E-3</v>
      </c>
      <c r="F212" s="1">
        <f t="shared" si="15"/>
        <v>-8.6505999460819757E-2</v>
      </c>
      <c r="G212" s="1">
        <f t="shared" si="16"/>
        <v>-6.1226241594390426E-2</v>
      </c>
      <c r="H212" s="1">
        <v>9.5318639449472001E-3</v>
      </c>
      <c r="I212" s="1">
        <f t="shared" si="17"/>
        <v>3.6075514021230957E-5</v>
      </c>
      <c r="J212" s="1">
        <f t="shared" si="18"/>
        <v>-6.1520144455258684E-2</v>
      </c>
      <c r="AQ212" s="58"/>
      <c r="AR212" s="58"/>
      <c r="AS212" s="58"/>
      <c r="AT212" s="58"/>
      <c r="AU212" s="58"/>
      <c r="AV212" s="58"/>
      <c r="AW212" s="58"/>
      <c r="AX212" s="71"/>
      <c r="AY212" s="58"/>
      <c r="AZ212" s="58"/>
      <c r="BA212" s="58"/>
      <c r="BB212" s="58">
        <f t="shared" si="19"/>
        <v>1</v>
      </c>
      <c r="BC212" s="58">
        <f t="shared" si="20"/>
        <v>3.7346527438331593E-3</v>
      </c>
      <c r="BD212" s="58" t="e">
        <f t="shared" si="21"/>
        <v>#N/A</v>
      </c>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c r="CN212" s="58"/>
      <c r="CO212" s="58"/>
      <c r="CP212" s="58"/>
      <c r="CQ212" s="58"/>
      <c r="CR212" s="58"/>
      <c r="CS212" s="58"/>
      <c r="CT212" s="58"/>
      <c r="CU212" s="58"/>
      <c r="CV212" s="58"/>
      <c r="CW212" s="58"/>
      <c r="CX212" s="58"/>
      <c r="CY212" s="58"/>
      <c r="CZ212" s="58"/>
      <c r="DA212" s="58"/>
      <c r="DB212" s="58"/>
      <c r="DC212" s="58"/>
      <c r="DD212" s="58"/>
      <c r="DE212" s="58"/>
      <c r="DF212" s="58"/>
      <c r="DG212" s="58"/>
      <c r="DH212" s="58"/>
      <c r="DI212" s="58"/>
      <c r="DJ212" s="58"/>
      <c r="DK212" s="58"/>
      <c r="DL212" s="58"/>
      <c r="DM212" s="58"/>
      <c r="DN212" s="58"/>
      <c r="DO212" s="58"/>
      <c r="DP212" s="58"/>
      <c r="DQ212" s="58"/>
      <c r="DR212" s="58"/>
      <c r="DS212" s="58"/>
      <c r="DT212" s="58"/>
      <c r="DU212" s="58"/>
      <c r="DV212" s="58"/>
      <c r="DW212" s="58"/>
      <c r="DX212" s="58"/>
      <c r="DY212" s="58"/>
      <c r="DZ212" s="58"/>
      <c r="EA212" s="58"/>
      <c r="EB212" s="58"/>
      <c r="EC212" s="58"/>
      <c r="ED212" s="58"/>
      <c r="EE212" s="58"/>
      <c r="EF212" s="58"/>
      <c r="EG212" s="58"/>
      <c r="EH212" s="58"/>
      <c r="EI212" s="58"/>
      <c r="EJ212" s="58"/>
      <c r="EK212" s="58"/>
      <c r="EL212" s="58"/>
      <c r="EM212" s="58"/>
      <c r="EN212" s="58"/>
    </row>
    <row r="213" spans="1:144" outlineLevel="1" x14ac:dyDescent="0.2">
      <c r="A213" s="16">
        <v>22</v>
      </c>
      <c r="B213" s="16">
        <v>0</v>
      </c>
      <c r="C213" s="1">
        <v>1.8650255477475893E-2</v>
      </c>
      <c r="D213" s="1">
        <f t="shared" si="13"/>
        <v>-1.8650255477475893E-2</v>
      </c>
      <c r="E213" s="1">
        <f t="shared" si="14"/>
        <v>3.7652729165526581E-2</v>
      </c>
      <c r="F213" s="1">
        <f t="shared" si="15"/>
        <v>-0.19404311161576074</v>
      </c>
      <c r="G213" s="1">
        <f t="shared" si="16"/>
        <v>-0.13785752772158091</v>
      </c>
      <c r="H213" s="1">
        <v>2.8678060898776694E-2</v>
      </c>
      <c r="I213" s="1">
        <f t="shared" si="17"/>
        <v>5.6110941513697781E-4</v>
      </c>
      <c r="J213" s="1">
        <f t="shared" si="18"/>
        <v>-0.13987783013988822</v>
      </c>
      <c r="AQ213" s="58"/>
      <c r="AR213" s="58"/>
      <c r="AS213" s="58"/>
      <c r="AT213" s="58"/>
      <c r="AU213" s="58"/>
      <c r="AV213" s="58"/>
      <c r="AW213" s="58"/>
      <c r="AX213" s="71"/>
      <c r="AY213" s="58"/>
      <c r="AZ213" s="58"/>
      <c r="BA213" s="58"/>
      <c r="BB213" s="58">
        <f t="shared" si="19"/>
        <v>1</v>
      </c>
      <c r="BC213" s="58">
        <f t="shared" si="20"/>
        <v>1.8650255477475893E-2</v>
      </c>
      <c r="BD213" s="58" t="e">
        <f t="shared" si="21"/>
        <v>#N/A</v>
      </c>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c r="CN213" s="58"/>
      <c r="CO213" s="58"/>
      <c r="CP213" s="58"/>
      <c r="CQ213" s="58"/>
      <c r="CR213" s="58"/>
      <c r="CS213" s="58"/>
      <c r="CT213" s="58"/>
      <c r="CU213" s="58"/>
      <c r="CV213" s="58"/>
      <c r="CW213" s="58"/>
      <c r="CX213" s="58"/>
      <c r="CY213" s="58"/>
      <c r="CZ213" s="58"/>
      <c r="DA213" s="58"/>
      <c r="DB213" s="58"/>
      <c r="DC213" s="58"/>
      <c r="DD213" s="58"/>
      <c r="DE213" s="58"/>
      <c r="DF213" s="58"/>
      <c r="DG213" s="58"/>
      <c r="DH213" s="58"/>
      <c r="DI213" s="58"/>
      <c r="DJ213" s="58"/>
      <c r="DK213" s="58"/>
      <c r="DL213" s="58"/>
      <c r="DM213" s="58"/>
      <c r="DN213" s="58"/>
      <c r="DO213" s="58"/>
      <c r="DP213" s="58"/>
      <c r="DQ213" s="58"/>
      <c r="DR213" s="58"/>
      <c r="DS213" s="58"/>
      <c r="DT213" s="58"/>
      <c r="DU213" s="58"/>
      <c r="DV213" s="58"/>
      <c r="DW213" s="58"/>
      <c r="DX213" s="58"/>
      <c r="DY213" s="58"/>
      <c r="DZ213" s="58"/>
      <c r="EA213" s="58"/>
      <c r="EB213" s="58"/>
      <c r="EC213" s="58"/>
      <c r="ED213" s="58"/>
      <c r="EE213" s="58"/>
      <c r="EF213" s="58"/>
      <c r="EG213" s="58"/>
      <c r="EH213" s="58"/>
      <c r="EI213" s="58"/>
      <c r="EJ213" s="58"/>
      <c r="EK213" s="58"/>
      <c r="EL213" s="58"/>
      <c r="EM213" s="58"/>
      <c r="EN213" s="58"/>
    </row>
    <row r="214" spans="1:144" outlineLevel="1" x14ac:dyDescent="0.2">
      <c r="A214" s="16">
        <v>23</v>
      </c>
      <c r="B214" s="16">
        <v>0</v>
      </c>
      <c r="C214" s="1">
        <v>5.9225441421468785E-3</v>
      </c>
      <c r="D214" s="1">
        <f t="shared" si="13"/>
        <v>-5.9225441421468785E-3</v>
      </c>
      <c r="E214" s="1">
        <f t="shared" si="14"/>
        <v>1.188030392638127E-2</v>
      </c>
      <c r="F214" s="1">
        <f t="shared" si="15"/>
        <v>-0.10899680695498043</v>
      </c>
      <c r="G214" s="1">
        <f t="shared" si="16"/>
        <v>-7.7186978508345466E-2</v>
      </c>
      <c r="H214" s="1">
        <v>2.0229083674801043E-2</v>
      </c>
      <c r="I214" s="1">
        <f t="shared" si="17"/>
        <v>1.2300981028028342E-4</v>
      </c>
      <c r="J214" s="1">
        <f t="shared" si="18"/>
        <v>-7.7979737506150074E-2</v>
      </c>
      <c r="AQ214" s="58"/>
      <c r="AR214" s="58"/>
      <c r="AS214" s="58"/>
      <c r="AT214" s="58"/>
      <c r="AU214" s="58"/>
      <c r="AV214" s="58"/>
      <c r="AW214" s="58"/>
      <c r="AX214" s="71"/>
      <c r="AY214" s="58"/>
      <c r="AZ214" s="58"/>
      <c r="BA214" s="58"/>
      <c r="BB214" s="58">
        <f t="shared" si="19"/>
        <v>1</v>
      </c>
      <c r="BC214" s="58">
        <f t="shared" si="20"/>
        <v>5.9225441421468785E-3</v>
      </c>
      <c r="BD214" s="58" t="e">
        <f t="shared" si="21"/>
        <v>#N/A</v>
      </c>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c r="CN214" s="58"/>
      <c r="CO214" s="58"/>
      <c r="CP214" s="58"/>
      <c r="CQ214" s="58"/>
      <c r="CR214" s="58"/>
      <c r="CS214" s="58"/>
      <c r="CT214" s="58"/>
      <c r="CU214" s="58"/>
      <c r="CV214" s="58"/>
      <c r="CW214" s="58"/>
      <c r="CX214" s="58"/>
      <c r="CY214" s="58"/>
      <c r="CZ214" s="58"/>
      <c r="DA214" s="58"/>
      <c r="DB214" s="58"/>
      <c r="DC214" s="58"/>
      <c r="DD214" s="58"/>
      <c r="DE214" s="58"/>
      <c r="DF214" s="58"/>
      <c r="DG214" s="58"/>
      <c r="DH214" s="58"/>
      <c r="DI214" s="58"/>
      <c r="DJ214" s="58"/>
      <c r="DK214" s="58"/>
      <c r="DL214" s="58"/>
      <c r="DM214" s="58"/>
      <c r="DN214" s="58"/>
      <c r="DO214" s="58"/>
      <c r="DP214" s="58"/>
      <c r="DQ214" s="58"/>
      <c r="DR214" s="58"/>
      <c r="DS214" s="58"/>
      <c r="DT214" s="58"/>
      <c r="DU214" s="58"/>
      <c r="DV214" s="58"/>
      <c r="DW214" s="58"/>
      <c r="DX214" s="58"/>
      <c r="DY214" s="58"/>
      <c r="DZ214" s="58"/>
      <c r="EA214" s="58"/>
      <c r="EB214" s="58"/>
      <c r="EC214" s="58"/>
      <c r="ED214" s="58"/>
      <c r="EE214" s="58"/>
      <c r="EF214" s="58"/>
      <c r="EG214" s="58"/>
      <c r="EH214" s="58"/>
      <c r="EI214" s="58"/>
      <c r="EJ214" s="58"/>
      <c r="EK214" s="58"/>
      <c r="EL214" s="58"/>
      <c r="EM214" s="58"/>
      <c r="EN214" s="58"/>
    </row>
    <row r="215" spans="1:144" outlineLevel="1" x14ac:dyDescent="0.2">
      <c r="A215" s="16">
        <v>24</v>
      </c>
      <c r="B215" s="16">
        <v>0</v>
      </c>
      <c r="C215" s="1">
        <v>9.9027486552609859E-2</v>
      </c>
      <c r="D215" s="1">
        <f t="shared" si="13"/>
        <v>-9.9027486552609859E-2</v>
      </c>
      <c r="E215" s="1">
        <f t="shared" si="14"/>
        <v>0.20856105711359299</v>
      </c>
      <c r="F215" s="1">
        <f t="shared" si="15"/>
        <v>-0.45668485535825798</v>
      </c>
      <c r="G215" s="1">
        <f t="shared" si="16"/>
        <v>-0.33152944544129548</v>
      </c>
      <c r="H215" s="1">
        <v>0.20538425955189371</v>
      </c>
      <c r="I215" s="1">
        <f t="shared" si="17"/>
        <v>2.8408886213204199E-2</v>
      </c>
      <c r="J215" s="1">
        <f t="shared" si="18"/>
        <v>-0.37191485505128341</v>
      </c>
      <c r="AQ215" s="58"/>
      <c r="AR215" s="58"/>
      <c r="AS215" s="58"/>
      <c r="AT215" s="58"/>
      <c r="AU215" s="58"/>
      <c r="AV215" s="58"/>
      <c r="AW215" s="58"/>
      <c r="AX215" s="71"/>
      <c r="AY215" s="58"/>
      <c r="AZ215" s="58"/>
      <c r="BA215" s="58"/>
      <c r="BB215" s="58">
        <f t="shared" si="19"/>
        <v>1</v>
      </c>
      <c r="BC215" s="58">
        <f t="shared" si="20"/>
        <v>9.9027486552609859E-2</v>
      </c>
      <c r="BD215" s="58" t="e">
        <f t="shared" si="21"/>
        <v>#N/A</v>
      </c>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c r="CL215" s="58"/>
      <c r="CM215" s="58"/>
      <c r="CN215" s="58"/>
      <c r="CO215" s="58"/>
      <c r="CP215" s="58"/>
      <c r="CQ215" s="58"/>
      <c r="CR215" s="58"/>
      <c r="CS215" s="58"/>
      <c r="CT215" s="58"/>
      <c r="CU215" s="58"/>
      <c r="CV215" s="58"/>
      <c r="CW215" s="58"/>
      <c r="CX215" s="58"/>
      <c r="CY215" s="58"/>
      <c r="CZ215" s="58"/>
      <c r="DA215" s="58"/>
      <c r="DB215" s="58"/>
      <c r="DC215" s="58"/>
      <c r="DD215" s="58"/>
      <c r="DE215" s="58"/>
      <c r="DF215" s="58"/>
      <c r="DG215" s="58"/>
      <c r="DH215" s="58"/>
      <c r="DI215" s="58"/>
      <c r="DJ215" s="58"/>
      <c r="DK215" s="58"/>
      <c r="DL215" s="58"/>
      <c r="DM215" s="58"/>
      <c r="DN215" s="58"/>
      <c r="DO215" s="58"/>
      <c r="DP215" s="58"/>
      <c r="DQ215" s="58"/>
      <c r="DR215" s="58"/>
      <c r="DS215" s="58"/>
      <c r="DT215" s="58"/>
      <c r="DU215" s="58"/>
      <c r="DV215" s="58"/>
      <c r="DW215" s="58"/>
      <c r="DX215" s="58"/>
      <c r="DY215" s="58"/>
      <c r="DZ215" s="58"/>
      <c r="EA215" s="58"/>
      <c r="EB215" s="58"/>
      <c r="EC215" s="58"/>
      <c r="ED215" s="58"/>
      <c r="EE215" s="58"/>
      <c r="EF215" s="58"/>
      <c r="EG215" s="58"/>
      <c r="EH215" s="58"/>
      <c r="EI215" s="58"/>
      <c r="EJ215" s="58"/>
      <c r="EK215" s="58"/>
      <c r="EL215" s="58"/>
      <c r="EM215" s="58"/>
      <c r="EN215" s="58"/>
    </row>
    <row r="216" spans="1:144" outlineLevel="1" x14ac:dyDescent="0.2">
      <c r="A216" s="16">
        <v>25</v>
      </c>
      <c r="B216" s="16">
        <v>0</v>
      </c>
      <c r="C216" s="1">
        <v>1.1035891512082564E-7</v>
      </c>
      <c r="D216" s="1">
        <f t="shared" si="13"/>
        <v>-1.1035891512082564E-7</v>
      </c>
      <c r="E216" s="1">
        <f t="shared" si="14"/>
        <v>2.2071784248073235E-7</v>
      </c>
      <c r="F216" s="1">
        <f t="shared" si="15"/>
        <v>-4.6980617543911909E-4</v>
      </c>
      <c r="G216" s="1">
        <f t="shared" si="16"/>
        <v>-3.3220314161656737E-4</v>
      </c>
      <c r="H216" s="1">
        <v>1.4621894244176852E-6</v>
      </c>
      <c r="I216" s="1">
        <f t="shared" si="17"/>
        <v>1.6136589233552019E-13</v>
      </c>
      <c r="J216" s="1">
        <f t="shared" si="18"/>
        <v>-3.3220338448879393E-4</v>
      </c>
      <c r="AQ216" s="58"/>
      <c r="AR216" s="58"/>
      <c r="AS216" s="58"/>
      <c r="AT216" s="58"/>
      <c r="AU216" s="58"/>
      <c r="AV216" s="58"/>
      <c r="AW216" s="58"/>
      <c r="AX216" s="71"/>
      <c r="AY216" s="58"/>
      <c r="AZ216" s="58"/>
      <c r="BA216" s="58"/>
      <c r="BB216" s="58">
        <f t="shared" si="19"/>
        <v>1</v>
      </c>
      <c r="BC216" s="58">
        <f t="shared" si="20"/>
        <v>1.1035891512082564E-7</v>
      </c>
      <c r="BD216" s="58" t="e">
        <f t="shared" si="21"/>
        <v>#N/A</v>
      </c>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c r="CB216" s="58"/>
      <c r="CC216" s="58"/>
      <c r="CD216" s="58"/>
      <c r="CE216" s="58"/>
      <c r="CF216" s="58"/>
      <c r="CG216" s="58"/>
      <c r="CH216" s="58"/>
      <c r="CI216" s="58"/>
      <c r="CJ216" s="58"/>
      <c r="CK216" s="58"/>
      <c r="CL216" s="58"/>
      <c r="CM216" s="58"/>
      <c r="CN216" s="58"/>
      <c r="CO216" s="58"/>
      <c r="CP216" s="58"/>
      <c r="CQ216" s="58"/>
      <c r="CR216" s="58"/>
      <c r="CS216" s="58"/>
      <c r="CT216" s="58"/>
      <c r="CU216" s="58"/>
      <c r="CV216" s="58"/>
      <c r="CW216" s="58"/>
      <c r="CX216" s="58"/>
      <c r="CY216" s="58"/>
      <c r="CZ216" s="58"/>
      <c r="DA216" s="58"/>
      <c r="DB216" s="58"/>
      <c r="DC216" s="58"/>
      <c r="DD216" s="58"/>
      <c r="DE216" s="58"/>
      <c r="DF216" s="58"/>
      <c r="DG216" s="58"/>
      <c r="DH216" s="58"/>
      <c r="DI216" s="58"/>
      <c r="DJ216" s="58"/>
      <c r="DK216" s="58"/>
      <c r="DL216" s="58"/>
      <c r="DM216" s="58"/>
      <c r="DN216" s="58"/>
      <c r="DO216" s="58"/>
      <c r="DP216" s="58"/>
      <c r="DQ216" s="58"/>
      <c r="DR216" s="58"/>
      <c r="DS216" s="58"/>
      <c r="DT216" s="58"/>
      <c r="DU216" s="58"/>
      <c r="DV216" s="58"/>
      <c r="DW216" s="58"/>
      <c r="DX216" s="58"/>
      <c r="DY216" s="58"/>
      <c r="DZ216" s="58"/>
      <c r="EA216" s="58"/>
      <c r="EB216" s="58"/>
      <c r="EC216" s="58"/>
      <c r="ED216" s="58"/>
      <c r="EE216" s="58"/>
      <c r="EF216" s="58"/>
      <c r="EG216" s="58"/>
      <c r="EH216" s="58"/>
      <c r="EI216" s="58"/>
      <c r="EJ216" s="58"/>
      <c r="EK216" s="58"/>
      <c r="EL216" s="58"/>
      <c r="EM216" s="58"/>
      <c r="EN216" s="58"/>
    </row>
    <row r="217" spans="1:144" outlineLevel="1" x14ac:dyDescent="0.2">
      <c r="A217" s="16">
        <v>26</v>
      </c>
      <c r="B217" s="16">
        <v>0</v>
      </c>
      <c r="C217" s="1">
        <v>2.1568829843463278E-6</v>
      </c>
      <c r="D217" s="1">
        <f t="shared" si="13"/>
        <v>-2.1568829843463278E-6</v>
      </c>
      <c r="E217" s="1">
        <f t="shared" si="14"/>
        <v>4.3137706208328966E-6</v>
      </c>
      <c r="F217" s="1">
        <f t="shared" si="15"/>
        <v>-2.0769618727441526E-3</v>
      </c>
      <c r="G217" s="1">
        <f t="shared" si="16"/>
        <v>-1.4686346164041518E-3</v>
      </c>
      <c r="H217" s="1">
        <v>1.8379866354984431E-5</v>
      </c>
      <c r="I217" s="1">
        <f t="shared" si="17"/>
        <v>3.9644035153666617E-11</v>
      </c>
      <c r="J217" s="1">
        <f t="shared" si="18"/>
        <v>-1.4686481132441917E-3</v>
      </c>
      <c r="AQ217" s="58"/>
      <c r="AR217" s="58"/>
      <c r="AS217" s="58"/>
      <c r="AT217" s="58"/>
      <c r="AU217" s="58"/>
      <c r="AV217" s="58"/>
      <c r="AW217" s="58"/>
      <c r="AX217" s="71"/>
      <c r="AY217" s="58"/>
      <c r="AZ217" s="58"/>
      <c r="BA217" s="58"/>
      <c r="BB217" s="58">
        <f t="shared" si="19"/>
        <v>1</v>
      </c>
      <c r="BC217" s="58">
        <f t="shared" si="20"/>
        <v>2.1568829843463278E-6</v>
      </c>
      <c r="BD217" s="58" t="e">
        <f t="shared" si="21"/>
        <v>#N/A</v>
      </c>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c r="CN217" s="58"/>
      <c r="CO217" s="58"/>
      <c r="CP217" s="58"/>
      <c r="CQ217" s="58"/>
      <c r="CR217" s="58"/>
      <c r="CS217" s="58"/>
      <c r="CT217" s="58"/>
      <c r="CU217" s="58"/>
      <c r="CV217" s="58"/>
      <c r="CW217" s="58"/>
      <c r="CX217" s="58"/>
      <c r="CY217" s="58"/>
      <c r="CZ217" s="58"/>
      <c r="DA217" s="58"/>
      <c r="DB217" s="58"/>
      <c r="DC217" s="58"/>
      <c r="DD217" s="58"/>
      <c r="DE217" s="58"/>
      <c r="DF217" s="58"/>
      <c r="DG217" s="58"/>
      <c r="DH217" s="58"/>
      <c r="DI217" s="58"/>
      <c r="DJ217" s="58"/>
      <c r="DK217" s="58"/>
      <c r="DL217" s="58"/>
      <c r="DM217" s="58"/>
      <c r="DN217" s="58"/>
      <c r="DO217" s="58"/>
      <c r="DP217" s="58"/>
      <c r="DQ217" s="58"/>
      <c r="DR217" s="58"/>
      <c r="DS217" s="58"/>
      <c r="DT217" s="58"/>
      <c r="DU217" s="58"/>
      <c r="DV217" s="58"/>
      <c r="DW217" s="58"/>
      <c r="DX217" s="58"/>
      <c r="DY217" s="58"/>
      <c r="DZ217" s="58"/>
      <c r="EA217" s="58"/>
      <c r="EB217" s="58"/>
      <c r="EC217" s="58"/>
      <c r="ED217" s="58"/>
      <c r="EE217" s="58"/>
      <c r="EF217" s="58"/>
      <c r="EG217" s="58"/>
      <c r="EH217" s="58"/>
      <c r="EI217" s="58"/>
      <c r="EJ217" s="58"/>
      <c r="EK217" s="58"/>
      <c r="EL217" s="58"/>
      <c r="EM217" s="58"/>
      <c r="EN217" s="58"/>
    </row>
    <row r="218" spans="1:144" outlineLevel="1" x14ac:dyDescent="0.2">
      <c r="A218" s="16">
        <v>27</v>
      </c>
      <c r="B218" s="16">
        <v>0</v>
      </c>
      <c r="C218" s="1">
        <v>5.3289328852828223E-6</v>
      </c>
      <c r="D218" s="1">
        <f t="shared" si="13"/>
        <v>-5.3289328852828223E-6</v>
      </c>
      <c r="E218" s="1">
        <f t="shared" si="14"/>
        <v>1.0657894168099071E-5</v>
      </c>
      <c r="F218" s="1">
        <f t="shared" si="15"/>
        <v>-3.2646430383885877E-3</v>
      </c>
      <c r="G218" s="1">
        <f t="shared" si="16"/>
        <v>-2.3084543060151413E-3</v>
      </c>
      <c r="H218" s="1">
        <v>3.7694739387904657E-5</v>
      </c>
      <c r="I218" s="1">
        <f t="shared" si="17"/>
        <v>2.0088137894063253E-10</v>
      </c>
      <c r="J218" s="1">
        <f t="shared" si="18"/>
        <v>-2.3084978155369323E-3</v>
      </c>
      <c r="AQ218" s="58"/>
      <c r="AR218" s="58"/>
      <c r="AS218" s="58"/>
      <c r="AT218" s="58"/>
      <c r="AU218" s="58"/>
      <c r="AV218" s="58"/>
      <c r="AW218" s="58"/>
      <c r="AX218" s="71"/>
      <c r="AY218" s="58"/>
      <c r="AZ218" s="58"/>
      <c r="BA218" s="58"/>
      <c r="BB218" s="58">
        <f t="shared" si="19"/>
        <v>1</v>
      </c>
      <c r="BC218" s="58">
        <f t="shared" si="20"/>
        <v>5.3289328852828223E-6</v>
      </c>
      <c r="BD218" s="58" t="e">
        <f t="shared" si="21"/>
        <v>#N/A</v>
      </c>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c r="CC218" s="58"/>
      <c r="CD218" s="58"/>
      <c r="CE218" s="58"/>
      <c r="CF218" s="58"/>
      <c r="CG218" s="58"/>
      <c r="CH218" s="58"/>
      <c r="CI218" s="58"/>
      <c r="CJ218" s="58"/>
      <c r="CK218" s="58"/>
      <c r="CL218" s="58"/>
      <c r="CM218" s="58"/>
      <c r="CN218" s="58"/>
      <c r="CO218" s="58"/>
      <c r="CP218" s="58"/>
      <c r="CQ218" s="58"/>
      <c r="CR218" s="58"/>
      <c r="CS218" s="58"/>
      <c r="CT218" s="58"/>
      <c r="CU218" s="58"/>
      <c r="CV218" s="58"/>
      <c r="CW218" s="58"/>
      <c r="CX218" s="58"/>
      <c r="CY218" s="58"/>
      <c r="CZ218" s="58"/>
      <c r="DA218" s="58"/>
      <c r="DB218" s="58"/>
      <c r="DC218" s="58"/>
      <c r="DD218" s="58"/>
      <c r="DE218" s="58"/>
      <c r="DF218" s="58"/>
      <c r="DG218" s="58"/>
      <c r="DH218" s="58"/>
      <c r="DI218" s="58"/>
      <c r="DJ218" s="58"/>
      <c r="DK218" s="58"/>
      <c r="DL218" s="58"/>
      <c r="DM218" s="58"/>
      <c r="DN218" s="58"/>
      <c r="DO218" s="58"/>
      <c r="DP218" s="58"/>
      <c r="DQ218" s="58"/>
      <c r="DR218" s="58"/>
      <c r="DS218" s="58"/>
      <c r="DT218" s="58"/>
      <c r="DU218" s="58"/>
      <c r="DV218" s="58"/>
      <c r="DW218" s="58"/>
      <c r="DX218" s="58"/>
      <c r="DY218" s="58"/>
      <c r="DZ218" s="58"/>
      <c r="EA218" s="58"/>
      <c r="EB218" s="58"/>
      <c r="EC218" s="58"/>
      <c r="ED218" s="58"/>
      <c r="EE218" s="58"/>
      <c r="EF218" s="58"/>
      <c r="EG218" s="58"/>
      <c r="EH218" s="58"/>
      <c r="EI218" s="58"/>
      <c r="EJ218" s="58"/>
      <c r="EK218" s="58"/>
      <c r="EL218" s="58"/>
      <c r="EM218" s="58"/>
      <c r="EN218" s="58"/>
    </row>
    <row r="219" spans="1:144" outlineLevel="1" x14ac:dyDescent="0.2">
      <c r="A219" s="16">
        <v>28</v>
      </c>
      <c r="B219" s="16">
        <v>0</v>
      </c>
      <c r="C219" s="1">
        <v>7.0527939813971494E-4</v>
      </c>
      <c r="D219" s="1">
        <f t="shared" si="13"/>
        <v>-7.0527939813971494E-4</v>
      </c>
      <c r="E219" s="1">
        <f t="shared" si="14"/>
        <v>1.4110564493122816E-3</v>
      </c>
      <c r="F219" s="1">
        <f t="shared" si="15"/>
        <v>-3.756403132402434E-2</v>
      </c>
      <c r="G219" s="1">
        <f t="shared" si="16"/>
        <v>-2.6566466988219364E-2</v>
      </c>
      <c r="H219" s="1">
        <v>2.2104192350769292E-3</v>
      </c>
      <c r="I219" s="1">
        <f t="shared" si="17"/>
        <v>1.5635194618401789E-6</v>
      </c>
      <c r="J219" s="1">
        <f t="shared" si="18"/>
        <v>-2.659587726881724E-2</v>
      </c>
      <c r="AQ219" s="58"/>
      <c r="AR219" s="58"/>
      <c r="AS219" s="58"/>
      <c r="AT219" s="58"/>
      <c r="AU219" s="58"/>
      <c r="AV219" s="58"/>
      <c r="AW219" s="58"/>
      <c r="AX219" s="71"/>
      <c r="AY219" s="58"/>
      <c r="AZ219" s="58"/>
      <c r="BA219" s="58"/>
      <c r="BB219" s="58">
        <f t="shared" si="19"/>
        <v>1</v>
      </c>
      <c r="BC219" s="58">
        <f t="shared" si="20"/>
        <v>7.0527939813971494E-4</v>
      </c>
      <c r="BD219" s="58" t="e">
        <f t="shared" si="21"/>
        <v>#N/A</v>
      </c>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c r="CN219" s="58"/>
      <c r="CO219" s="58"/>
      <c r="CP219" s="58"/>
      <c r="CQ219" s="58"/>
      <c r="CR219" s="58"/>
      <c r="CS219" s="58"/>
      <c r="CT219" s="58"/>
      <c r="CU219" s="58"/>
      <c r="CV219" s="58"/>
      <c r="CW219" s="58"/>
      <c r="CX219" s="58"/>
      <c r="CY219" s="58"/>
      <c r="CZ219" s="58"/>
      <c r="DA219" s="58"/>
      <c r="DB219" s="58"/>
      <c r="DC219" s="58"/>
      <c r="DD219" s="58"/>
      <c r="DE219" s="58"/>
      <c r="DF219" s="58"/>
      <c r="DG219" s="58"/>
      <c r="DH219" s="58"/>
      <c r="DI219" s="58"/>
      <c r="DJ219" s="58"/>
      <c r="DK219" s="58"/>
      <c r="DL219" s="58"/>
      <c r="DM219" s="58"/>
      <c r="DN219" s="58"/>
      <c r="DO219" s="58"/>
      <c r="DP219" s="58"/>
      <c r="DQ219" s="58"/>
      <c r="DR219" s="58"/>
      <c r="DS219" s="58"/>
      <c r="DT219" s="58"/>
      <c r="DU219" s="58"/>
      <c r="DV219" s="58"/>
      <c r="DW219" s="58"/>
      <c r="DX219" s="58"/>
      <c r="DY219" s="58"/>
      <c r="DZ219" s="58"/>
      <c r="EA219" s="58"/>
      <c r="EB219" s="58"/>
      <c r="EC219" s="58"/>
      <c r="ED219" s="58"/>
      <c r="EE219" s="58"/>
      <c r="EF219" s="58"/>
      <c r="EG219" s="58"/>
      <c r="EH219" s="58"/>
      <c r="EI219" s="58"/>
      <c r="EJ219" s="58"/>
      <c r="EK219" s="58"/>
      <c r="EL219" s="58"/>
      <c r="EM219" s="58"/>
      <c r="EN219" s="58"/>
    </row>
    <row r="220" spans="1:144" outlineLevel="1" x14ac:dyDescent="0.2">
      <c r="A220" s="16">
        <v>29</v>
      </c>
      <c r="B220" s="16">
        <v>0</v>
      </c>
      <c r="C220" s="1">
        <v>1.4757373887565526E-4</v>
      </c>
      <c r="D220" s="1">
        <f t="shared" si="13"/>
        <v>-1.4757373887565526E-4</v>
      </c>
      <c r="E220" s="1">
        <f t="shared" si="14"/>
        <v>2.9516925790266252E-4</v>
      </c>
      <c r="F220" s="1">
        <f t="shared" si="15"/>
        <v>-1.7180490618799643E-2</v>
      </c>
      <c r="G220" s="1">
        <f t="shared" si="16"/>
        <v>-1.2148889665249143E-2</v>
      </c>
      <c r="H220" s="1">
        <v>6.1590453214214352E-4</v>
      </c>
      <c r="I220" s="1">
        <f t="shared" si="17"/>
        <v>9.0960772904759007E-8</v>
      </c>
      <c r="J220" s="1">
        <f t="shared" si="18"/>
        <v>-1.2152632672441894E-2</v>
      </c>
      <c r="AQ220" s="58"/>
      <c r="AR220" s="58"/>
      <c r="AS220" s="58"/>
      <c r="AT220" s="58"/>
      <c r="AU220" s="58"/>
      <c r="AV220" s="58"/>
      <c r="AW220" s="58"/>
      <c r="AX220" s="71"/>
      <c r="AY220" s="58"/>
      <c r="AZ220" s="58"/>
      <c r="BA220" s="58"/>
      <c r="BB220" s="58">
        <f t="shared" si="19"/>
        <v>1</v>
      </c>
      <c r="BC220" s="58">
        <f t="shared" si="20"/>
        <v>1.4757373887565526E-4</v>
      </c>
      <c r="BD220" s="58" t="e">
        <f t="shared" si="21"/>
        <v>#N/A</v>
      </c>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c r="CB220" s="58"/>
      <c r="CC220" s="58"/>
      <c r="CD220" s="58"/>
      <c r="CE220" s="58"/>
      <c r="CF220" s="58"/>
      <c r="CG220" s="58"/>
      <c r="CH220" s="58"/>
      <c r="CI220" s="58"/>
      <c r="CJ220" s="58"/>
      <c r="CK220" s="58"/>
      <c r="CL220" s="58"/>
      <c r="CM220" s="58"/>
      <c r="CN220" s="58"/>
      <c r="CO220" s="58"/>
      <c r="CP220" s="58"/>
      <c r="CQ220" s="58"/>
      <c r="CR220" s="58"/>
      <c r="CS220" s="58"/>
      <c r="CT220" s="58"/>
      <c r="CU220" s="58"/>
      <c r="CV220" s="58"/>
      <c r="CW220" s="58"/>
      <c r="CX220" s="58"/>
      <c r="CY220" s="58"/>
      <c r="CZ220" s="58"/>
      <c r="DA220" s="58"/>
      <c r="DB220" s="58"/>
      <c r="DC220" s="58"/>
      <c r="DD220" s="58"/>
      <c r="DE220" s="58"/>
      <c r="DF220" s="58"/>
      <c r="DG220" s="58"/>
      <c r="DH220" s="58"/>
      <c r="DI220" s="58"/>
      <c r="DJ220" s="58"/>
      <c r="DK220" s="58"/>
      <c r="DL220" s="58"/>
      <c r="DM220" s="58"/>
      <c r="DN220" s="58"/>
      <c r="DO220" s="58"/>
      <c r="DP220" s="58"/>
      <c r="DQ220" s="58"/>
      <c r="DR220" s="58"/>
      <c r="DS220" s="58"/>
      <c r="DT220" s="58"/>
      <c r="DU220" s="58"/>
      <c r="DV220" s="58"/>
      <c r="DW220" s="58"/>
      <c r="DX220" s="58"/>
      <c r="DY220" s="58"/>
      <c r="DZ220" s="58"/>
      <c r="EA220" s="58"/>
      <c r="EB220" s="58"/>
      <c r="EC220" s="58"/>
      <c r="ED220" s="58"/>
      <c r="EE220" s="58"/>
      <c r="EF220" s="58"/>
      <c r="EG220" s="58"/>
      <c r="EH220" s="58"/>
      <c r="EI220" s="58"/>
      <c r="EJ220" s="58"/>
      <c r="EK220" s="58"/>
      <c r="EL220" s="58"/>
      <c r="EM220" s="58"/>
      <c r="EN220" s="58"/>
    </row>
    <row r="221" spans="1:144" outlineLevel="1" x14ac:dyDescent="0.2">
      <c r="A221" s="16">
        <v>30</v>
      </c>
      <c r="B221" s="16">
        <v>1</v>
      </c>
      <c r="C221" s="1">
        <v>0.97092356073523289</v>
      </c>
      <c r="D221" s="1">
        <f t="shared" si="13"/>
        <v>2.9076439264767107E-2</v>
      </c>
      <c r="E221" s="1">
        <f t="shared" si="14"/>
        <v>5.9015071996781833E-2</v>
      </c>
      <c r="F221" s="1">
        <f t="shared" si="15"/>
        <v>0.24293017926305868</v>
      </c>
      <c r="G221" s="1">
        <f t="shared" si="16"/>
        <v>0.17305258484942065</v>
      </c>
      <c r="H221" s="1">
        <v>0.13134979398419966</v>
      </c>
      <c r="I221" s="1">
        <f t="shared" si="17"/>
        <v>4.5283569212062995E-3</v>
      </c>
      <c r="J221" s="1">
        <f t="shared" si="18"/>
        <v>0.18567593824799225</v>
      </c>
      <c r="AQ221" s="58"/>
      <c r="AR221" s="58"/>
      <c r="AS221" s="58"/>
      <c r="AT221" s="58"/>
      <c r="AU221" s="58"/>
      <c r="AV221" s="58"/>
      <c r="AW221" s="58"/>
      <c r="AX221" s="71"/>
      <c r="AY221" s="58"/>
      <c r="AZ221" s="58"/>
      <c r="BA221" s="58"/>
      <c r="BB221" s="58">
        <f t="shared" si="19"/>
        <v>0</v>
      </c>
      <c r="BC221" s="58" t="e">
        <f t="shared" si="20"/>
        <v>#N/A</v>
      </c>
      <c r="BD221" s="58">
        <f t="shared" si="21"/>
        <v>0.97092356073523289</v>
      </c>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c r="CB221" s="58"/>
      <c r="CC221" s="58"/>
      <c r="CD221" s="58"/>
      <c r="CE221" s="58"/>
      <c r="CF221" s="58"/>
      <c r="CG221" s="58"/>
      <c r="CH221" s="58"/>
      <c r="CI221" s="58"/>
      <c r="CJ221" s="58"/>
      <c r="CK221" s="58"/>
      <c r="CL221" s="58"/>
      <c r="CM221" s="58"/>
      <c r="CN221" s="58"/>
      <c r="CO221" s="58"/>
      <c r="CP221" s="58"/>
      <c r="CQ221" s="58"/>
      <c r="CR221" s="58"/>
      <c r="CS221" s="58"/>
      <c r="CT221" s="58"/>
      <c r="CU221" s="58"/>
      <c r="CV221" s="58"/>
      <c r="CW221" s="58"/>
      <c r="CX221" s="58"/>
      <c r="CY221" s="58"/>
      <c r="CZ221" s="58"/>
      <c r="DA221" s="58"/>
      <c r="DB221" s="58"/>
      <c r="DC221" s="58"/>
      <c r="DD221" s="58"/>
      <c r="DE221" s="58"/>
      <c r="DF221" s="58"/>
      <c r="DG221" s="58"/>
      <c r="DH221" s="58"/>
      <c r="DI221" s="58"/>
      <c r="DJ221" s="58"/>
      <c r="DK221" s="58"/>
      <c r="DL221" s="58"/>
      <c r="DM221" s="58"/>
      <c r="DN221" s="58"/>
      <c r="DO221" s="58"/>
      <c r="DP221" s="58"/>
      <c r="DQ221" s="58"/>
      <c r="DR221" s="58"/>
      <c r="DS221" s="58"/>
      <c r="DT221" s="58"/>
      <c r="DU221" s="58"/>
      <c r="DV221" s="58"/>
      <c r="DW221" s="58"/>
      <c r="DX221" s="58"/>
      <c r="DY221" s="58"/>
      <c r="DZ221" s="58"/>
      <c r="EA221" s="58"/>
      <c r="EB221" s="58"/>
      <c r="EC221" s="58"/>
      <c r="ED221" s="58"/>
      <c r="EE221" s="58"/>
      <c r="EF221" s="58"/>
      <c r="EG221" s="58"/>
      <c r="EH221" s="58"/>
      <c r="EI221" s="58"/>
      <c r="EJ221" s="58"/>
      <c r="EK221" s="58"/>
      <c r="EL221" s="58"/>
      <c r="EM221" s="58"/>
      <c r="EN221" s="58"/>
    </row>
    <row r="222" spans="1:144" outlineLevel="1" x14ac:dyDescent="0.2">
      <c r="A222" s="16">
        <v>31</v>
      </c>
      <c r="B222" s="16">
        <v>0</v>
      </c>
      <c r="C222" s="1">
        <v>4.1967269675233882E-4</v>
      </c>
      <c r="D222" s="1">
        <f t="shared" si="13"/>
        <v>-4.1967269675233882E-4</v>
      </c>
      <c r="E222" s="1">
        <f t="shared" si="14"/>
        <v>8.3952156796912667E-4</v>
      </c>
      <c r="F222" s="1">
        <f t="shared" si="15"/>
        <v>-2.89744985801157E-2</v>
      </c>
      <c r="G222" s="1">
        <f t="shared" si="16"/>
        <v>-2.049021463700899E-2</v>
      </c>
      <c r="H222" s="1">
        <v>1.5430020327961119E-3</v>
      </c>
      <c r="I222" s="1">
        <f t="shared" si="17"/>
        <v>6.4882884402095036E-7</v>
      </c>
      <c r="J222" s="1">
        <f t="shared" si="18"/>
        <v>-2.050604117607098E-2</v>
      </c>
      <c r="AQ222" s="58"/>
      <c r="AR222" s="58"/>
      <c r="AS222" s="58"/>
      <c r="AT222" s="58"/>
      <c r="AU222" s="58"/>
      <c r="AV222" s="58"/>
      <c r="AW222" s="58"/>
      <c r="AX222" s="71"/>
      <c r="AY222" s="58"/>
      <c r="AZ222" s="58"/>
      <c r="BA222" s="58"/>
      <c r="BB222" s="58">
        <f t="shared" si="19"/>
        <v>1</v>
      </c>
      <c r="BC222" s="58">
        <f t="shared" si="20"/>
        <v>4.1967269675233882E-4</v>
      </c>
      <c r="BD222" s="58" t="e">
        <f t="shared" si="21"/>
        <v>#N/A</v>
      </c>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c r="CG222" s="58"/>
      <c r="CH222" s="58"/>
      <c r="CI222" s="58"/>
      <c r="CJ222" s="58"/>
      <c r="CK222" s="58"/>
      <c r="CL222" s="58"/>
      <c r="CM222" s="58"/>
      <c r="CN222" s="58"/>
      <c r="CO222" s="58"/>
      <c r="CP222" s="58"/>
      <c r="CQ222" s="58"/>
      <c r="CR222" s="58"/>
      <c r="CS222" s="58"/>
      <c r="CT222" s="58"/>
      <c r="CU222" s="58"/>
      <c r="CV222" s="58"/>
      <c r="CW222" s="58"/>
      <c r="CX222" s="58"/>
      <c r="CY222" s="58"/>
      <c r="CZ222" s="58"/>
      <c r="DA222" s="58"/>
      <c r="DB222" s="58"/>
      <c r="DC222" s="58"/>
      <c r="DD222" s="58"/>
      <c r="DE222" s="58"/>
      <c r="DF222" s="58"/>
      <c r="DG222" s="58"/>
      <c r="DH222" s="58"/>
      <c r="DI222" s="58"/>
      <c r="DJ222" s="58"/>
      <c r="DK222" s="58"/>
      <c r="DL222" s="58"/>
      <c r="DM222" s="58"/>
      <c r="DN222" s="58"/>
      <c r="DO222" s="58"/>
      <c r="DP222" s="58"/>
      <c r="DQ222" s="58"/>
      <c r="DR222" s="58"/>
      <c r="DS222" s="58"/>
      <c r="DT222" s="58"/>
      <c r="DU222" s="58"/>
      <c r="DV222" s="58"/>
      <c r="DW222" s="58"/>
      <c r="DX222" s="58"/>
      <c r="DY222" s="58"/>
      <c r="DZ222" s="58"/>
      <c r="EA222" s="58"/>
      <c r="EB222" s="58"/>
      <c r="EC222" s="58"/>
      <c r="ED222" s="58"/>
      <c r="EE222" s="58"/>
      <c r="EF222" s="58"/>
      <c r="EG222" s="58"/>
      <c r="EH222" s="58"/>
      <c r="EI222" s="58"/>
      <c r="EJ222" s="58"/>
      <c r="EK222" s="58"/>
      <c r="EL222" s="58"/>
      <c r="EM222" s="58"/>
      <c r="EN222" s="58"/>
    </row>
    <row r="223" spans="1:144" outlineLevel="1" x14ac:dyDescent="0.2">
      <c r="A223" s="16">
        <v>32</v>
      </c>
      <c r="B223" s="16">
        <v>0</v>
      </c>
      <c r="C223" s="1">
        <v>1.3200192842210672E-3</v>
      </c>
      <c r="D223" s="1">
        <f t="shared" si="13"/>
        <v>-1.3200192842210672E-3</v>
      </c>
      <c r="E223" s="1">
        <f t="shared" si="14"/>
        <v>2.6417825542518602E-3</v>
      </c>
      <c r="F223" s="1">
        <f t="shared" si="15"/>
        <v>-5.1398273845060793E-2</v>
      </c>
      <c r="G223" s="1">
        <f t="shared" si="16"/>
        <v>-3.6356072921050413E-2</v>
      </c>
      <c r="H223" s="1">
        <v>3.6447034582255595E-3</v>
      </c>
      <c r="I223" s="1">
        <f t="shared" si="17"/>
        <v>4.83506032221128E-6</v>
      </c>
      <c r="J223" s="1">
        <f t="shared" si="18"/>
        <v>-3.642250813113982E-2</v>
      </c>
      <c r="AQ223" s="58"/>
      <c r="AR223" s="58"/>
      <c r="AS223" s="58"/>
      <c r="AT223" s="58"/>
      <c r="AU223" s="58"/>
      <c r="AV223" s="58"/>
      <c r="AW223" s="58"/>
      <c r="AX223" s="71"/>
      <c r="AY223" s="58"/>
      <c r="AZ223" s="58"/>
      <c r="BA223" s="58"/>
      <c r="BB223" s="58">
        <f t="shared" si="19"/>
        <v>1</v>
      </c>
      <c r="BC223" s="58">
        <f t="shared" si="20"/>
        <v>1.3200192842210672E-3</v>
      </c>
      <c r="BD223" s="58" t="e">
        <f t="shared" si="21"/>
        <v>#N/A</v>
      </c>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c r="CB223" s="58"/>
      <c r="CC223" s="58"/>
      <c r="CD223" s="58"/>
      <c r="CE223" s="58"/>
      <c r="CF223" s="58"/>
      <c r="CG223" s="58"/>
      <c r="CH223" s="58"/>
      <c r="CI223" s="58"/>
      <c r="CJ223" s="58"/>
      <c r="CK223" s="58"/>
      <c r="CL223" s="58"/>
      <c r="CM223" s="58"/>
      <c r="CN223" s="58"/>
      <c r="CO223" s="58"/>
      <c r="CP223" s="58"/>
      <c r="CQ223" s="58"/>
      <c r="CR223" s="58"/>
      <c r="CS223" s="58"/>
      <c r="CT223" s="58"/>
      <c r="CU223" s="58"/>
      <c r="CV223" s="58"/>
      <c r="CW223" s="58"/>
      <c r="CX223" s="58"/>
      <c r="CY223" s="58"/>
      <c r="CZ223" s="58"/>
      <c r="DA223" s="58"/>
      <c r="DB223" s="58"/>
      <c r="DC223" s="58"/>
      <c r="DD223" s="58"/>
      <c r="DE223" s="58"/>
      <c r="DF223" s="58"/>
      <c r="DG223" s="58"/>
      <c r="DH223" s="58"/>
      <c r="DI223" s="58"/>
      <c r="DJ223" s="58"/>
      <c r="DK223" s="58"/>
      <c r="DL223" s="58"/>
      <c r="DM223" s="58"/>
      <c r="DN223" s="58"/>
      <c r="DO223" s="58"/>
      <c r="DP223" s="58"/>
      <c r="DQ223" s="58"/>
      <c r="DR223" s="58"/>
      <c r="DS223" s="58"/>
      <c r="DT223" s="58"/>
      <c r="DU223" s="58"/>
      <c r="DV223" s="58"/>
      <c r="DW223" s="58"/>
      <c r="DX223" s="58"/>
      <c r="DY223" s="58"/>
      <c r="DZ223" s="58"/>
      <c r="EA223" s="58"/>
      <c r="EB223" s="58"/>
      <c r="EC223" s="58"/>
      <c r="ED223" s="58"/>
      <c r="EE223" s="58"/>
      <c r="EF223" s="58"/>
      <c r="EG223" s="58"/>
      <c r="EH223" s="58"/>
      <c r="EI223" s="58"/>
      <c r="EJ223" s="58"/>
      <c r="EK223" s="58"/>
      <c r="EL223" s="58"/>
      <c r="EM223" s="58"/>
      <c r="EN223" s="58"/>
    </row>
    <row r="224" spans="1:144" outlineLevel="1" x14ac:dyDescent="0.2">
      <c r="A224" s="16">
        <v>33</v>
      </c>
      <c r="B224" s="16">
        <v>0</v>
      </c>
      <c r="C224" s="1">
        <v>5.3584162395134368E-5</v>
      </c>
      <c r="D224" s="1">
        <f t="shared" si="13"/>
        <v>-5.3584162395134368E-5</v>
      </c>
      <c r="E224" s="1">
        <f t="shared" si="14"/>
        <v>1.0717119615522856E-4</v>
      </c>
      <c r="F224" s="1">
        <f t="shared" si="15"/>
        <v>-1.0352352203978985E-2</v>
      </c>
      <c r="G224" s="1">
        <f t="shared" si="16"/>
        <v>-7.3203165103331693E-3</v>
      </c>
      <c r="H224" s="1">
        <v>3.296146595666669E-4</v>
      </c>
      <c r="I224" s="1">
        <f t="shared" si="17"/>
        <v>1.7668895834035922E-8</v>
      </c>
      <c r="J224" s="1">
        <f t="shared" si="18"/>
        <v>-7.3215232504780332E-3</v>
      </c>
      <c r="AQ224" s="58"/>
      <c r="AR224" s="58"/>
      <c r="AS224" s="58"/>
      <c r="AT224" s="58"/>
      <c r="AU224" s="58"/>
      <c r="AV224" s="58"/>
      <c r="AW224" s="58"/>
      <c r="AX224" s="71"/>
      <c r="AY224" s="58"/>
      <c r="AZ224" s="58"/>
      <c r="BA224" s="58"/>
      <c r="BB224" s="58">
        <f t="shared" si="19"/>
        <v>1</v>
      </c>
      <c r="BC224" s="58">
        <f t="shared" si="20"/>
        <v>5.3584162395134368E-5</v>
      </c>
      <c r="BD224" s="58" t="e">
        <f t="shared" si="21"/>
        <v>#N/A</v>
      </c>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c r="CO224" s="58"/>
      <c r="CP224" s="58"/>
      <c r="CQ224" s="58"/>
      <c r="CR224" s="58"/>
      <c r="CS224" s="58"/>
      <c r="CT224" s="58"/>
      <c r="CU224" s="58"/>
      <c r="CV224" s="58"/>
      <c r="CW224" s="58"/>
      <c r="CX224" s="58"/>
      <c r="CY224" s="58"/>
      <c r="CZ224" s="58"/>
      <c r="DA224" s="58"/>
      <c r="DB224" s="58"/>
      <c r="DC224" s="58"/>
      <c r="DD224" s="58"/>
      <c r="DE224" s="58"/>
      <c r="DF224" s="58"/>
      <c r="DG224" s="58"/>
      <c r="DH224" s="58"/>
      <c r="DI224" s="58"/>
      <c r="DJ224" s="58"/>
      <c r="DK224" s="58"/>
      <c r="DL224" s="58"/>
      <c r="DM224" s="58"/>
      <c r="DN224" s="58"/>
      <c r="DO224" s="58"/>
      <c r="DP224" s="58"/>
      <c r="DQ224" s="58"/>
      <c r="DR224" s="58"/>
      <c r="DS224" s="58"/>
      <c r="DT224" s="58"/>
      <c r="DU224" s="58"/>
      <c r="DV224" s="58"/>
      <c r="DW224" s="58"/>
      <c r="DX224" s="58"/>
      <c r="DY224" s="58"/>
      <c r="DZ224" s="58"/>
      <c r="EA224" s="58"/>
      <c r="EB224" s="58"/>
      <c r="EC224" s="58"/>
      <c r="ED224" s="58"/>
      <c r="EE224" s="58"/>
      <c r="EF224" s="58"/>
      <c r="EG224" s="58"/>
      <c r="EH224" s="58"/>
      <c r="EI224" s="58"/>
      <c r="EJ224" s="58"/>
      <c r="EK224" s="58"/>
      <c r="EL224" s="58"/>
      <c r="EM224" s="58"/>
      <c r="EN224" s="58"/>
    </row>
    <row r="225" spans="1:144" outlineLevel="1" x14ac:dyDescent="0.2">
      <c r="A225" s="16">
        <v>34</v>
      </c>
      <c r="B225" s="16">
        <v>0</v>
      </c>
      <c r="C225" s="1">
        <v>5.8562865308435651E-2</v>
      </c>
      <c r="D225" s="1">
        <f t="shared" si="13"/>
        <v>-5.8562865308435651E-2</v>
      </c>
      <c r="E225" s="1">
        <f t="shared" si="14"/>
        <v>0.1206954091035459</v>
      </c>
      <c r="F225" s="1">
        <f t="shared" si="15"/>
        <v>-0.34741244811253652</v>
      </c>
      <c r="G225" s="1">
        <f t="shared" si="16"/>
        <v>-0.24941093829355482</v>
      </c>
      <c r="H225" s="1">
        <v>0.11323551081318468</v>
      </c>
      <c r="I225" s="1">
        <f t="shared" si="17"/>
        <v>7.9433800655197232E-3</v>
      </c>
      <c r="J225" s="1">
        <f t="shared" si="18"/>
        <v>-0.26485693535565785</v>
      </c>
      <c r="AQ225" s="58"/>
      <c r="AR225" s="58"/>
      <c r="AS225" s="58"/>
      <c r="AT225" s="58"/>
      <c r="AU225" s="58"/>
      <c r="AV225" s="58"/>
      <c r="AW225" s="58"/>
      <c r="AX225" s="71"/>
      <c r="AY225" s="58"/>
      <c r="AZ225" s="58"/>
      <c r="BA225" s="58"/>
      <c r="BB225" s="58">
        <f t="shared" si="19"/>
        <v>1</v>
      </c>
      <c r="BC225" s="58">
        <f t="shared" si="20"/>
        <v>5.8562865308435651E-2</v>
      </c>
      <c r="BD225" s="58" t="e">
        <f t="shared" si="21"/>
        <v>#N/A</v>
      </c>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c r="CB225" s="58"/>
      <c r="CC225" s="58"/>
      <c r="CD225" s="58"/>
      <c r="CE225" s="58"/>
      <c r="CF225" s="58"/>
      <c r="CG225" s="58"/>
      <c r="CH225" s="58"/>
      <c r="CI225" s="58"/>
      <c r="CJ225" s="58"/>
      <c r="CK225" s="58"/>
      <c r="CL225" s="58"/>
      <c r="CM225" s="58"/>
      <c r="CN225" s="58"/>
      <c r="CO225" s="58"/>
      <c r="CP225" s="58"/>
      <c r="CQ225" s="58"/>
      <c r="CR225" s="58"/>
      <c r="CS225" s="58"/>
      <c r="CT225" s="58"/>
      <c r="CU225" s="58"/>
      <c r="CV225" s="58"/>
      <c r="CW225" s="58"/>
      <c r="CX225" s="58"/>
      <c r="CY225" s="58"/>
      <c r="CZ225" s="58"/>
      <c r="DA225" s="58"/>
      <c r="DB225" s="58"/>
      <c r="DC225" s="58"/>
      <c r="DD225" s="58"/>
      <c r="DE225" s="58"/>
      <c r="DF225" s="58"/>
      <c r="DG225" s="58"/>
      <c r="DH225" s="58"/>
      <c r="DI225" s="58"/>
      <c r="DJ225" s="58"/>
      <c r="DK225" s="58"/>
      <c r="DL225" s="58"/>
      <c r="DM225" s="58"/>
      <c r="DN225" s="58"/>
      <c r="DO225" s="58"/>
      <c r="DP225" s="58"/>
      <c r="DQ225" s="58"/>
      <c r="DR225" s="58"/>
      <c r="DS225" s="58"/>
      <c r="DT225" s="58"/>
      <c r="DU225" s="58"/>
      <c r="DV225" s="58"/>
      <c r="DW225" s="58"/>
      <c r="DX225" s="58"/>
      <c r="DY225" s="58"/>
      <c r="DZ225" s="58"/>
      <c r="EA225" s="58"/>
      <c r="EB225" s="58"/>
      <c r="EC225" s="58"/>
      <c r="ED225" s="58"/>
      <c r="EE225" s="58"/>
      <c r="EF225" s="58"/>
      <c r="EG225" s="58"/>
      <c r="EH225" s="58"/>
      <c r="EI225" s="58"/>
      <c r="EJ225" s="58"/>
      <c r="EK225" s="58"/>
      <c r="EL225" s="58"/>
      <c r="EM225" s="58"/>
      <c r="EN225" s="58"/>
    </row>
    <row r="226" spans="1:144" outlineLevel="1" x14ac:dyDescent="0.2">
      <c r="A226" s="16">
        <v>35</v>
      </c>
      <c r="B226" s="16">
        <v>0</v>
      </c>
      <c r="C226" s="1">
        <v>2.132231606507962E-3</v>
      </c>
      <c r="D226" s="1">
        <f t="shared" si="13"/>
        <v>-2.132231606507962E-3</v>
      </c>
      <c r="E226" s="1">
        <f t="shared" si="14"/>
        <v>4.2690160976608434E-3</v>
      </c>
      <c r="F226" s="1">
        <f t="shared" si="15"/>
        <v>-6.5337708083929941E-2</v>
      </c>
      <c r="G226" s="1">
        <f t="shared" si="16"/>
        <v>-4.6225401381149091E-2</v>
      </c>
      <c r="H226" s="1">
        <v>5.4958072371850972E-3</v>
      </c>
      <c r="I226" s="1">
        <f t="shared" si="17"/>
        <v>1.180826945926913E-5</v>
      </c>
      <c r="J226" s="1">
        <f t="shared" si="18"/>
        <v>-4.6352950308557593E-2</v>
      </c>
      <c r="AQ226" s="58"/>
      <c r="AR226" s="58"/>
      <c r="AS226" s="58"/>
      <c r="AT226" s="58"/>
      <c r="AU226" s="58"/>
      <c r="AV226" s="58"/>
      <c r="AW226" s="58"/>
      <c r="AX226" s="71"/>
      <c r="AY226" s="58"/>
      <c r="AZ226" s="58"/>
      <c r="BA226" s="58"/>
      <c r="BB226" s="58">
        <f t="shared" si="19"/>
        <v>1</v>
      </c>
      <c r="BC226" s="58">
        <f t="shared" si="20"/>
        <v>2.132231606507962E-3</v>
      </c>
      <c r="BD226" s="58" t="e">
        <f t="shared" si="21"/>
        <v>#N/A</v>
      </c>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c r="CB226" s="58"/>
      <c r="CC226" s="58"/>
      <c r="CD226" s="58"/>
      <c r="CE226" s="58"/>
      <c r="CF226" s="58"/>
      <c r="CG226" s="58"/>
      <c r="CH226" s="58"/>
      <c r="CI226" s="58"/>
      <c r="CJ226" s="58"/>
      <c r="CK226" s="58"/>
      <c r="CL226" s="58"/>
      <c r="CM226" s="58"/>
      <c r="CN226" s="58"/>
      <c r="CO226" s="58"/>
      <c r="CP226" s="58"/>
      <c r="CQ226" s="58"/>
      <c r="CR226" s="58"/>
      <c r="CS226" s="58"/>
      <c r="CT226" s="58"/>
      <c r="CU226" s="58"/>
      <c r="CV226" s="58"/>
      <c r="CW226" s="58"/>
      <c r="CX226" s="58"/>
      <c r="CY226" s="58"/>
      <c r="CZ226" s="58"/>
      <c r="DA226" s="58"/>
      <c r="DB226" s="58"/>
      <c r="DC226" s="58"/>
      <c r="DD226" s="58"/>
      <c r="DE226" s="58"/>
      <c r="DF226" s="58"/>
      <c r="DG226" s="58"/>
      <c r="DH226" s="58"/>
      <c r="DI226" s="58"/>
      <c r="DJ226" s="58"/>
      <c r="DK226" s="58"/>
      <c r="DL226" s="58"/>
      <c r="DM226" s="58"/>
      <c r="DN226" s="58"/>
      <c r="DO226" s="58"/>
      <c r="DP226" s="58"/>
      <c r="DQ226" s="58"/>
      <c r="DR226" s="58"/>
      <c r="DS226" s="58"/>
      <c r="DT226" s="58"/>
      <c r="DU226" s="58"/>
      <c r="DV226" s="58"/>
      <c r="DW226" s="58"/>
      <c r="DX226" s="58"/>
      <c r="DY226" s="58"/>
      <c r="DZ226" s="58"/>
      <c r="EA226" s="58"/>
      <c r="EB226" s="58"/>
      <c r="EC226" s="58"/>
      <c r="ED226" s="58"/>
      <c r="EE226" s="58"/>
      <c r="EF226" s="58"/>
      <c r="EG226" s="58"/>
      <c r="EH226" s="58"/>
      <c r="EI226" s="58"/>
      <c r="EJ226" s="58"/>
      <c r="EK226" s="58"/>
      <c r="EL226" s="58"/>
      <c r="EM226" s="58"/>
      <c r="EN226" s="58"/>
    </row>
    <row r="227" spans="1:144" outlineLevel="1" x14ac:dyDescent="0.2">
      <c r="A227" s="16">
        <v>36</v>
      </c>
      <c r="B227" s="16">
        <v>1</v>
      </c>
      <c r="C227" s="1">
        <v>0.99989075327928678</v>
      </c>
      <c r="D227" s="1">
        <f t="shared" si="13"/>
        <v>1.0924672071321861E-4</v>
      </c>
      <c r="E227" s="1">
        <f t="shared" si="14"/>
        <v>2.1850537714169452E-4</v>
      </c>
      <c r="F227" s="1">
        <f t="shared" si="15"/>
        <v>1.4781927382506468E-2</v>
      </c>
      <c r="G227" s="1">
        <f t="shared" si="16"/>
        <v>1.0452686585906536E-2</v>
      </c>
      <c r="H227" s="1">
        <v>7.1460338327609583E-4</v>
      </c>
      <c r="I227" s="1">
        <f t="shared" si="17"/>
        <v>7.8132439552285591E-8</v>
      </c>
      <c r="J227" s="1">
        <f t="shared" si="18"/>
        <v>1.0456423351354072E-2</v>
      </c>
      <c r="AQ227" s="58"/>
      <c r="AR227" s="58"/>
      <c r="AS227" s="58"/>
      <c r="AT227" s="58"/>
      <c r="AU227" s="58"/>
      <c r="AV227" s="58"/>
      <c r="AW227" s="58"/>
      <c r="AX227" s="71"/>
      <c r="AY227" s="58"/>
      <c r="AZ227" s="58"/>
      <c r="BA227" s="58"/>
      <c r="BB227" s="58">
        <f t="shared" si="19"/>
        <v>0</v>
      </c>
      <c r="BC227" s="58" t="e">
        <f t="shared" si="20"/>
        <v>#N/A</v>
      </c>
      <c r="BD227" s="58">
        <f t="shared" si="21"/>
        <v>0.99989075327928678</v>
      </c>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c r="CB227" s="58"/>
      <c r="CC227" s="58"/>
      <c r="CD227" s="58"/>
      <c r="CE227" s="58"/>
      <c r="CF227" s="58"/>
      <c r="CG227" s="58"/>
      <c r="CH227" s="58"/>
      <c r="CI227" s="58"/>
      <c r="CJ227" s="58"/>
      <c r="CK227" s="58"/>
      <c r="CL227" s="58"/>
      <c r="CM227" s="58"/>
      <c r="CN227" s="58"/>
      <c r="CO227" s="58"/>
      <c r="CP227" s="58"/>
      <c r="CQ227" s="58"/>
      <c r="CR227" s="58"/>
      <c r="CS227" s="58"/>
      <c r="CT227" s="58"/>
      <c r="CU227" s="58"/>
      <c r="CV227" s="58"/>
      <c r="CW227" s="58"/>
      <c r="CX227" s="58"/>
      <c r="CY227" s="58"/>
      <c r="CZ227" s="58"/>
      <c r="DA227" s="58"/>
      <c r="DB227" s="58"/>
      <c r="DC227" s="58"/>
      <c r="DD227" s="58"/>
      <c r="DE227" s="58"/>
      <c r="DF227" s="58"/>
      <c r="DG227" s="58"/>
      <c r="DH227" s="58"/>
      <c r="DI227" s="58"/>
      <c r="DJ227" s="58"/>
      <c r="DK227" s="58"/>
      <c r="DL227" s="58"/>
      <c r="DM227" s="58"/>
      <c r="DN227" s="58"/>
      <c r="DO227" s="58"/>
      <c r="DP227" s="58"/>
      <c r="DQ227" s="58"/>
      <c r="DR227" s="58"/>
      <c r="DS227" s="58"/>
      <c r="DT227" s="58"/>
      <c r="DU227" s="58"/>
      <c r="DV227" s="58"/>
      <c r="DW227" s="58"/>
      <c r="DX227" s="58"/>
      <c r="DY227" s="58"/>
      <c r="DZ227" s="58"/>
      <c r="EA227" s="58"/>
      <c r="EB227" s="58"/>
      <c r="EC227" s="58"/>
      <c r="ED227" s="58"/>
      <c r="EE227" s="58"/>
      <c r="EF227" s="58"/>
      <c r="EG227" s="58"/>
      <c r="EH227" s="58"/>
      <c r="EI227" s="58"/>
      <c r="EJ227" s="58"/>
      <c r="EK227" s="58"/>
      <c r="EL227" s="58"/>
      <c r="EM227" s="58"/>
      <c r="EN227" s="58"/>
    </row>
    <row r="228" spans="1:144" outlineLevel="1" x14ac:dyDescent="0.2">
      <c r="A228" s="16">
        <v>37</v>
      </c>
      <c r="B228" s="16">
        <v>0</v>
      </c>
      <c r="C228" s="1">
        <v>8.8112034575265935E-4</v>
      </c>
      <c r="D228" s="1">
        <f t="shared" si="13"/>
        <v>-8.8112034575265935E-4</v>
      </c>
      <c r="E228" s="1">
        <f t="shared" si="14"/>
        <v>1.7630175209224703E-3</v>
      </c>
      <c r="F228" s="1">
        <f t="shared" si="15"/>
        <v>-4.1988302191473169E-2</v>
      </c>
      <c r="G228" s="1">
        <f t="shared" si="16"/>
        <v>-2.9696757457637488E-2</v>
      </c>
      <c r="H228" s="1">
        <v>2.5221880792909617E-3</v>
      </c>
      <c r="I228" s="1">
        <f t="shared" si="17"/>
        <v>2.2299354348309897E-6</v>
      </c>
      <c r="J228" s="1">
        <f t="shared" si="18"/>
        <v>-2.9734278853413929E-2</v>
      </c>
      <c r="AQ228" s="58"/>
      <c r="AR228" s="58"/>
      <c r="AS228" s="58"/>
      <c r="AT228" s="58"/>
      <c r="AU228" s="58"/>
      <c r="AV228" s="58"/>
      <c r="AW228" s="58"/>
      <c r="AX228" s="71"/>
      <c r="AY228" s="58"/>
      <c r="AZ228" s="58"/>
      <c r="BA228" s="58"/>
      <c r="BB228" s="58">
        <f t="shared" si="19"/>
        <v>1</v>
      </c>
      <c r="BC228" s="58">
        <f t="shared" si="20"/>
        <v>8.8112034575265935E-4</v>
      </c>
      <c r="BD228" s="58" t="e">
        <f t="shared" si="21"/>
        <v>#N/A</v>
      </c>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c r="CB228" s="58"/>
      <c r="CC228" s="58"/>
      <c r="CD228" s="58"/>
      <c r="CE228" s="58"/>
      <c r="CF228" s="58"/>
      <c r="CG228" s="58"/>
      <c r="CH228" s="58"/>
      <c r="CI228" s="58"/>
      <c r="CJ228" s="58"/>
      <c r="CK228" s="58"/>
      <c r="CL228" s="58"/>
      <c r="CM228" s="58"/>
      <c r="CN228" s="58"/>
      <c r="CO228" s="58"/>
      <c r="CP228" s="58"/>
      <c r="CQ228" s="58"/>
      <c r="CR228" s="58"/>
      <c r="CS228" s="58"/>
      <c r="CT228" s="58"/>
      <c r="CU228" s="58"/>
      <c r="CV228" s="58"/>
      <c r="CW228" s="58"/>
      <c r="CX228" s="58"/>
      <c r="CY228" s="58"/>
      <c r="CZ228" s="58"/>
      <c r="DA228" s="58"/>
      <c r="DB228" s="58"/>
      <c r="DC228" s="58"/>
      <c r="DD228" s="58"/>
      <c r="DE228" s="58"/>
      <c r="DF228" s="58"/>
      <c r="DG228" s="58"/>
      <c r="DH228" s="58"/>
      <c r="DI228" s="58"/>
      <c r="DJ228" s="58"/>
      <c r="DK228" s="58"/>
      <c r="DL228" s="58"/>
      <c r="DM228" s="58"/>
      <c r="DN228" s="58"/>
      <c r="DO228" s="58"/>
      <c r="DP228" s="58"/>
      <c r="DQ228" s="58"/>
      <c r="DR228" s="58"/>
      <c r="DS228" s="58"/>
      <c r="DT228" s="58"/>
      <c r="DU228" s="58"/>
      <c r="DV228" s="58"/>
      <c r="DW228" s="58"/>
      <c r="DX228" s="58"/>
      <c r="DY228" s="58"/>
      <c r="DZ228" s="58"/>
      <c r="EA228" s="58"/>
      <c r="EB228" s="58"/>
      <c r="EC228" s="58"/>
      <c r="ED228" s="58"/>
      <c r="EE228" s="58"/>
      <c r="EF228" s="58"/>
      <c r="EG228" s="58"/>
      <c r="EH228" s="58"/>
      <c r="EI228" s="58"/>
      <c r="EJ228" s="58"/>
      <c r="EK228" s="58"/>
      <c r="EL228" s="58"/>
      <c r="EM228" s="58"/>
      <c r="EN228" s="58"/>
    </row>
    <row r="229" spans="1:144" outlineLevel="1" x14ac:dyDescent="0.2">
      <c r="A229" s="16">
        <v>38</v>
      </c>
      <c r="B229" s="16">
        <v>0</v>
      </c>
      <c r="C229" s="1">
        <v>7.3802937930096318E-2</v>
      </c>
      <c r="D229" s="1">
        <f t="shared" si="13"/>
        <v>-7.3802937930096318E-2</v>
      </c>
      <c r="E229" s="1">
        <f t="shared" si="14"/>
        <v>0.15333651393220135</v>
      </c>
      <c r="F229" s="1">
        <f t="shared" si="15"/>
        <v>-0.39158206538630103</v>
      </c>
      <c r="G229" s="1">
        <f t="shared" si="16"/>
        <v>-0.28228326089593203</v>
      </c>
      <c r="H229" s="1">
        <v>0.20907111316621083</v>
      </c>
      <c r="I229" s="1">
        <f t="shared" si="17"/>
        <v>2.1063320961321495E-2</v>
      </c>
      <c r="J229" s="1">
        <f t="shared" si="18"/>
        <v>-0.31740693178215618</v>
      </c>
      <c r="AQ229" s="58"/>
      <c r="AR229" s="58"/>
      <c r="AS229" s="58"/>
      <c r="AT229" s="58"/>
      <c r="AU229" s="58"/>
      <c r="AV229" s="58"/>
      <c r="AW229" s="58"/>
      <c r="AX229" s="71"/>
      <c r="AY229" s="58"/>
      <c r="AZ229" s="58"/>
      <c r="BA229" s="58"/>
      <c r="BB229" s="58">
        <f t="shared" si="19"/>
        <v>1</v>
      </c>
      <c r="BC229" s="58">
        <f t="shared" si="20"/>
        <v>7.3802937930096318E-2</v>
      </c>
      <c r="BD229" s="58" t="e">
        <f t="shared" si="21"/>
        <v>#N/A</v>
      </c>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c r="CB229" s="58"/>
      <c r="CC229" s="58"/>
      <c r="CD229" s="58"/>
      <c r="CE229" s="58"/>
      <c r="CF229" s="58"/>
      <c r="CG229" s="58"/>
      <c r="CH229" s="58"/>
      <c r="CI229" s="58"/>
      <c r="CJ229" s="58"/>
      <c r="CK229" s="58"/>
      <c r="CL229" s="58"/>
      <c r="CM229" s="58"/>
      <c r="CN229" s="58"/>
      <c r="CO229" s="58"/>
      <c r="CP229" s="58"/>
      <c r="CQ229" s="58"/>
      <c r="CR229" s="58"/>
      <c r="CS229" s="58"/>
      <c r="CT229" s="58"/>
      <c r="CU229" s="58"/>
      <c r="CV229" s="58"/>
      <c r="CW229" s="58"/>
      <c r="CX229" s="58"/>
      <c r="CY229" s="58"/>
      <c r="CZ229" s="58"/>
      <c r="DA229" s="58"/>
      <c r="DB229" s="58"/>
      <c r="DC229" s="58"/>
      <c r="DD229" s="58"/>
      <c r="DE229" s="58"/>
      <c r="DF229" s="58"/>
      <c r="DG229" s="58"/>
      <c r="DH229" s="58"/>
      <c r="DI229" s="58"/>
      <c r="DJ229" s="58"/>
      <c r="DK229" s="58"/>
      <c r="DL229" s="58"/>
      <c r="DM229" s="58"/>
      <c r="DN229" s="58"/>
      <c r="DO229" s="58"/>
      <c r="DP229" s="58"/>
      <c r="DQ229" s="58"/>
      <c r="DR229" s="58"/>
      <c r="DS229" s="58"/>
      <c r="DT229" s="58"/>
      <c r="DU229" s="58"/>
      <c r="DV229" s="58"/>
      <c r="DW229" s="58"/>
      <c r="DX229" s="58"/>
      <c r="DY229" s="58"/>
      <c r="DZ229" s="58"/>
      <c r="EA229" s="58"/>
      <c r="EB229" s="58"/>
      <c r="EC229" s="58"/>
      <c r="ED229" s="58"/>
      <c r="EE229" s="58"/>
      <c r="EF229" s="58"/>
      <c r="EG229" s="58"/>
      <c r="EH229" s="58"/>
      <c r="EI229" s="58"/>
      <c r="EJ229" s="58"/>
      <c r="EK229" s="58"/>
      <c r="EL229" s="58"/>
      <c r="EM229" s="58"/>
      <c r="EN229" s="58"/>
    </row>
    <row r="230" spans="1:144" outlineLevel="1" x14ac:dyDescent="0.2">
      <c r="A230" s="16">
        <v>39</v>
      </c>
      <c r="B230" s="16">
        <v>0</v>
      </c>
      <c r="C230" s="1">
        <v>1.6197198725672718E-7</v>
      </c>
      <c r="D230" s="1">
        <f t="shared" si="13"/>
        <v>-1.6197198725672718E-7</v>
      </c>
      <c r="E230" s="1">
        <f t="shared" si="14"/>
        <v>3.2394400092358776E-7</v>
      </c>
      <c r="F230" s="1">
        <f t="shared" si="15"/>
        <v>-5.6916078653012259E-4</v>
      </c>
      <c r="G230" s="1">
        <f t="shared" si="16"/>
        <v>-4.024574679287938E-4</v>
      </c>
      <c r="H230" s="1">
        <v>1.8743621205642989E-6</v>
      </c>
      <c r="I230" s="1">
        <f t="shared" si="17"/>
        <v>3.0359477572683736E-13</v>
      </c>
      <c r="J230" s="1">
        <f t="shared" si="18"/>
        <v>-4.0245784510484054E-4</v>
      </c>
      <c r="AQ230" s="58"/>
      <c r="AR230" s="58"/>
      <c r="AS230" s="58"/>
      <c r="AT230" s="58"/>
      <c r="AU230" s="58"/>
      <c r="AV230" s="58"/>
      <c r="AW230" s="58"/>
      <c r="AX230" s="71"/>
      <c r="AY230" s="58"/>
      <c r="AZ230" s="58"/>
      <c r="BA230" s="58"/>
      <c r="BB230" s="58">
        <f t="shared" si="19"/>
        <v>1</v>
      </c>
      <c r="BC230" s="58">
        <f t="shared" si="20"/>
        <v>1.6197198725672718E-7</v>
      </c>
      <c r="BD230" s="58" t="e">
        <f t="shared" si="21"/>
        <v>#N/A</v>
      </c>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c r="CO230" s="58"/>
      <c r="CP230" s="58"/>
      <c r="CQ230" s="58"/>
      <c r="CR230" s="58"/>
      <c r="CS230" s="58"/>
      <c r="CT230" s="58"/>
      <c r="CU230" s="58"/>
      <c r="CV230" s="58"/>
      <c r="CW230" s="58"/>
      <c r="CX230" s="58"/>
      <c r="CY230" s="58"/>
      <c r="CZ230" s="58"/>
      <c r="DA230" s="58"/>
      <c r="DB230" s="58"/>
      <c r="DC230" s="58"/>
      <c r="DD230" s="58"/>
      <c r="DE230" s="58"/>
      <c r="DF230" s="58"/>
      <c r="DG230" s="58"/>
      <c r="DH230" s="58"/>
      <c r="DI230" s="58"/>
      <c r="DJ230" s="58"/>
      <c r="DK230" s="58"/>
      <c r="DL230" s="58"/>
      <c r="DM230" s="58"/>
      <c r="DN230" s="58"/>
      <c r="DO230" s="58"/>
      <c r="DP230" s="58"/>
      <c r="DQ230" s="58"/>
      <c r="DR230" s="58"/>
      <c r="DS230" s="58"/>
      <c r="DT230" s="58"/>
      <c r="DU230" s="58"/>
      <c r="DV230" s="58"/>
      <c r="DW230" s="58"/>
      <c r="DX230" s="58"/>
      <c r="DY230" s="58"/>
      <c r="DZ230" s="58"/>
      <c r="EA230" s="58"/>
      <c r="EB230" s="58"/>
      <c r="EC230" s="58"/>
      <c r="ED230" s="58"/>
      <c r="EE230" s="58"/>
      <c r="EF230" s="58"/>
      <c r="EG230" s="58"/>
      <c r="EH230" s="58"/>
      <c r="EI230" s="58"/>
      <c r="EJ230" s="58"/>
      <c r="EK230" s="58"/>
      <c r="EL230" s="58"/>
      <c r="EM230" s="58"/>
      <c r="EN230" s="58"/>
    </row>
    <row r="231" spans="1:144" outlineLevel="1" x14ac:dyDescent="0.2">
      <c r="A231" s="16">
        <v>40</v>
      </c>
      <c r="B231" s="16">
        <v>0</v>
      </c>
      <c r="C231" s="1">
        <v>4.0280844044072854E-4</v>
      </c>
      <c r="D231" s="1">
        <f t="shared" si="13"/>
        <v>-4.0280844044072854E-4</v>
      </c>
      <c r="E231" s="1">
        <f t="shared" si="14"/>
        <v>8.0577917910591766E-4</v>
      </c>
      <c r="F231" s="1">
        <f t="shared" si="15"/>
        <v>-2.8386249824623146E-2</v>
      </c>
      <c r="G231" s="1">
        <f t="shared" si="16"/>
        <v>-2.0074131624164826E-2</v>
      </c>
      <c r="H231" s="1">
        <v>1.4225126789252905E-3</v>
      </c>
      <c r="I231" s="1">
        <f t="shared" si="17"/>
        <v>5.7404760599445864E-7</v>
      </c>
      <c r="J231" s="1">
        <f t="shared" si="18"/>
        <v>-2.0088424728442217E-2</v>
      </c>
      <c r="AQ231" s="58"/>
      <c r="AR231" s="58"/>
      <c r="AS231" s="58"/>
      <c r="AT231" s="58"/>
      <c r="AU231" s="58"/>
      <c r="AV231" s="58"/>
      <c r="AW231" s="58"/>
      <c r="AX231" s="71"/>
      <c r="AY231" s="58"/>
      <c r="AZ231" s="58"/>
      <c r="BA231" s="58"/>
      <c r="BB231" s="58">
        <f t="shared" si="19"/>
        <v>1</v>
      </c>
      <c r="BC231" s="58">
        <f t="shared" si="20"/>
        <v>4.0280844044072854E-4</v>
      </c>
      <c r="BD231" s="58" t="e">
        <f t="shared" si="21"/>
        <v>#N/A</v>
      </c>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c r="CB231" s="58"/>
      <c r="CC231" s="58"/>
      <c r="CD231" s="58"/>
      <c r="CE231" s="58"/>
      <c r="CF231" s="58"/>
      <c r="CG231" s="58"/>
      <c r="CH231" s="58"/>
      <c r="CI231" s="58"/>
      <c r="CJ231" s="58"/>
      <c r="CK231" s="58"/>
      <c r="CL231" s="58"/>
      <c r="CM231" s="58"/>
      <c r="CN231" s="58"/>
      <c r="CO231" s="58"/>
      <c r="CP231" s="58"/>
      <c r="CQ231" s="58"/>
      <c r="CR231" s="58"/>
      <c r="CS231" s="58"/>
      <c r="CT231" s="58"/>
      <c r="CU231" s="58"/>
      <c r="CV231" s="58"/>
      <c r="CW231" s="58"/>
      <c r="CX231" s="58"/>
      <c r="CY231" s="58"/>
      <c r="CZ231" s="58"/>
      <c r="DA231" s="58"/>
      <c r="DB231" s="58"/>
      <c r="DC231" s="58"/>
      <c r="DD231" s="58"/>
      <c r="DE231" s="58"/>
      <c r="DF231" s="58"/>
      <c r="DG231" s="58"/>
      <c r="DH231" s="58"/>
      <c r="DI231" s="58"/>
      <c r="DJ231" s="58"/>
      <c r="DK231" s="58"/>
      <c r="DL231" s="58"/>
      <c r="DM231" s="58"/>
      <c r="DN231" s="58"/>
      <c r="DO231" s="58"/>
      <c r="DP231" s="58"/>
      <c r="DQ231" s="58"/>
      <c r="DR231" s="58"/>
      <c r="DS231" s="58"/>
      <c r="DT231" s="58"/>
      <c r="DU231" s="58"/>
      <c r="DV231" s="58"/>
      <c r="DW231" s="58"/>
      <c r="DX231" s="58"/>
      <c r="DY231" s="58"/>
      <c r="DZ231" s="58"/>
      <c r="EA231" s="58"/>
      <c r="EB231" s="58"/>
      <c r="EC231" s="58"/>
      <c r="ED231" s="58"/>
      <c r="EE231" s="58"/>
      <c r="EF231" s="58"/>
      <c r="EG231" s="58"/>
      <c r="EH231" s="58"/>
      <c r="EI231" s="58"/>
      <c r="EJ231" s="58"/>
      <c r="EK231" s="58"/>
      <c r="EL231" s="58"/>
      <c r="EM231" s="58"/>
      <c r="EN231" s="58"/>
    </row>
    <row r="232" spans="1:144" outlineLevel="1" x14ac:dyDescent="0.2">
      <c r="A232" s="16">
        <v>41</v>
      </c>
      <c r="B232" s="16">
        <v>1</v>
      </c>
      <c r="C232" s="1">
        <v>0.98907737762540548</v>
      </c>
      <c r="D232" s="1">
        <f t="shared" si="13"/>
        <v>1.0922622374594515E-2</v>
      </c>
      <c r="E232" s="1">
        <f t="shared" si="14"/>
        <v>2.1965424347528198E-2</v>
      </c>
      <c r="F232" s="1">
        <f t="shared" si="15"/>
        <v>0.14820736941032386</v>
      </c>
      <c r="G232" s="1">
        <f t="shared" si="16"/>
        <v>0.1050868381564623</v>
      </c>
      <c r="H232" s="1">
        <v>2.8459011528095299E-2</v>
      </c>
      <c r="I232" s="1">
        <f t="shared" si="17"/>
        <v>3.2348588410795718E-4</v>
      </c>
      <c r="J232" s="1">
        <f t="shared" si="18"/>
        <v>0.10661486499466413</v>
      </c>
      <c r="AQ232" s="58"/>
      <c r="AR232" s="58"/>
      <c r="AS232" s="58"/>
      <c r="AT232" s="58"/>
      <c r="AU232" s="58"/>
      <c r="AV232" s="58"/>
      <c r="AW232" s="58"/>
      <c r="AX232" s="71"/>
      <c r="AY232" s="58"/>
      <c r="AZ232" s="58"/>
      <c r="BA232" s="58"/>
      <c r="BB232" s="58">
        <f t="shared" si="19"/>
        <v>0</v>
      </c>
      <c r="BC232" s="58" t="e">
        <f t="shared" si="20"/>
        <v>#N/A</v>
      </c>
      <c r="BD232" s="58">
        <f t="shared" si="21"/>
        <v>0.98907737762540548</v>
      </c>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c r="CG232" s="58"/>
      <c r="CH232" s="58"/>
      <c r="CI232" s="58"/>
      <c r="CJ232" s="58"/>
      <c r="CK232" s="58"/>
      <c r="CL232" s="58"/>
      <c r="CM232" s="58"/>
      <c r="CN232" s="58"/>
      <c r="CO232" s="58"/>
      <c r="CP232" s="58"/>
      <c r="CQ232" s="58"/>
      <c r="CR232" s="58"/>
      <c r="CS232" s="58"/>
      <c r="CT232" s="58"/>
      <c r="CU232" s="58"/>
      <c r="CV232" s="58"/>
      <c r="CW232" s="58"/>
      <c r="CX232" s="58"/>
      <c r="CY232" s="58"/>
      <c r="CZ232" s="58"/>
      <c r="DA232" s="58"/>
      <c r="DB232" s="58"/>
      <c r="DC232" s="58"/>
      <c r="DD232" s="58"/>
      <c r="DE232" s="58"/>
      <c r="DF232" s="58"/>
      <c r="DG232" s="58"/>
      <c r="DH232" s="58"/>
      <c r="DI232" s="58"/>
      <c r="DJ232" s="58"/>
      <c r="DK232" s="58"/>
      <c r="DL232" s="58"/>
      <c r="DM232" s="58"/>
      <c r="DN232" s="58"/>
      <c r="DO232" s="58"/>
      <c r="DP232" s="58"/>
      <c r="DQ232" s="58"/>
      <c r="DR232" s="58"/>
      <c r="DS232" s="58"/>
      <c r="DT232" s="58"/>
      <c r="DU232" s="58"/>
      <c r="DV232" s="58"/>
      <c r="DW232" s="58"/>
      <c r="DX232" s="58"/>
      <c r="DY232" s="58"/>
      <c r="DZ232" s="58"/>
      <c r="EA232" s="58"/>
      <c r="EB232" s="58"/>
      <c r="EC232" s="58"/>
      <c r="ED232" s="58"/>
      <c r="EE232" s="58"/>
      <c r="EF232" s="58"/>
      <c r="EG232" s="58"/>
      <c r="EH232" s="58"/>
      <c r="EI232" s="58"/>
      <c r="EJ232" s="58"/>
      <c r="EK232" s="58"/>
      <c r="EL232" s="58"/>
      <c r="EM232" s="58"/>
      <c r="EN232" s="58"/>
    </row>
    <row r="233" spans="1:144" outlineLevel="1" x14ac:dyDescent="0.2">
      <c r="A233" s="16">
        <v>42</v>
      </c>
      <c r="B233" s="16">
        <v>0</v>
      </c>
      <c r="C233" s="1">
        <v>2.5111713925502822E-4</v>
      </c>
      <c r="D233" s="1">
        <f t="shared" si="13"/>
        <v>-2.5111713925502822E-4</v>
      </c>
      <c r="E233" s="1">
        <f t="shared" si="14"/>
        <v>5.0229734888674921E-4</v>
      </c>
      <c r="F233" s="1">
        <f t="shared" si="15"/>
        <v>-2.2411991185228259E-2</v>
      </c>
      <c r="G233" s="1">
        <f t="shared" si="16"/>
        <v>-1.5848666029418201E-2</v>
      </c>
      <c r="H233" s="1">
        <v>1.0254267018900136E-3</v>
      </c>
      <c r="I233" s="1">
        <f t="shared" si="17"/>
        <v>2.5783128644297365E-7</v>
      </c>
      <c r="J233" s="1">
        <f t="shared" si="18"/>
        <v>-1.5856798106757792E-2</v>
      </c>
      <c r="AQ233" s="58"/>
      <c r="AR233" s="58"/>
      <c r="AS233" s="58"/>
      <c r="AT233" s="58"/>
      <c r="AU233" s="58"/>
      <c r="AV233" s="58"/>
      <c r="AW233" s="58"/>
      <c r="AX233" s="71"/>
      <c r="AY233" s="58"/>
      <c r="AZ233" s="58"/>
      <c r="BA233" s="58"/>
      <c r="BB233" s="58">
        <f t="shared" si="19"/>
        <v>1</v>
      </c>
      <c r="BC233" s="58">
        <f t="shared" si="20"/>
        <v>2.5111713925502822E-4</v>
      </c>
      <c r="BD233" s="58" t="e">
        <f t="shared" si="21"/>
        <v>#N/A</v>
      </c>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c r="CJ233" s="58"/>
      <c r="CK233" s="58"/>
      <c r="CL233" s="58"/>
      <c r="CM233" s="58"/>
      <c r="CN233" s="58"/>
      <c r="CO233" s="58"/>
      <c r="CP233" s="58"/>
      <c r="CQ233" s="58"/>
      <c r="CR233" s="58"/>
      <c r="CS233" s="58"/>
      <c r="CT233" s="58"/>
      <c r="CU233" s="58"/>
      <c r="CV233" s="58"/>
      <c r="CW233" s="58"/>
      <c r="CX233" s="58"/>
      <c r="CY233" s="58"/>
      <c r="CZ233" s="58"/>
      <c r="DA233" s="58"/>
      <c r="DB233" s="58"/>
      <c r="DC233" s="58"/>
      <c r="DD233" s="58"/>
      <c r="DE233" s="58"/>
      <c r="DF233" s="58"/>
      <c r="DG233" s="58"/>
      <c r="DH233" s="58"/>
      <c r="DI233" s="58"/>
      <c r="DJ233" s="58"/>
      <c r="DK233" s="58"/>
      <c r="DL233" s="58"/>
      <c r="DM233" s="58"/>
      <c r="DN233" s="58"/>
      <c r="DO233" s="58"/>
      <c r="DP233" s="58"/>
      <c r="DQ233" s="58"/>
      <c r="DR233" s="58"/>
      <c r="DS233" s="58"/>
      <c r="DT233" s="58"/>
      <c r="DU233" s="58"/>
      <c r="DV233" s="58"/>
      <c r="DW233" s="58"/>
      <c r="DX233" s="58"/>
      <c r="DY233" s="58"/>
      <c r="DZ233" s="58"/>
      <c r="EA233" s="58"/>
      <c r="EB233" s="58"/>
      <c r="EC233" s="58"/>
      <c r="ED233" s="58"/>
      <c r="EE233" s="58"/>
      <c r="EF233" s="58"/>
      <c r="EG233" s="58"/>
      <c r="EH233" s="58"/>
      <c r="EI233" s="58"/>
      <c r="EJ233" s="58"/>
      <c r="EK233" s="58"/>
      <c r="EL233" s="58"/>
      <c r="EM233" s="58"/>
      <c r="EN233" s="58"/>
    </row>
    <row r="234" spans="1:144" outlineLevel="1" x14ac:dyDescent="0.2">
      <c r="A234" s="16">
        <v>43</v>
      </c>
      <c r="B234" s="16">
        <v>0</v>
      </c>
      <c r="C234" s="1">
        <v>5.7672669146937085E-5</v>
      </c>
      <c r="D234" s="1">
        <f t="shared" si="13"/>
        <v>-5.7672669146937085E-5</v>
      </c>
      <c r="E234" s="1">
        <f t="shared" si="14"/>
        <v>1.1534866455858753E-4</v>
      </c>
      <c r="F234" s="1">
        <f t="shared" si="15"/>
        <v>-1.0740049560341308E-2</v>
      </c>
      <c r="G234" s="1">
        <f t="shared" si="16"/>
        <v>-7.5944713756483321E-3</v>
      </c>
      <c r="H234" s="1">
        <v>4.0125222883640555E-4</v>
      </c>
      <c r="I234" s="1">
        <f t="shared" si="17"/>
        <v>2.3151911491007204E-8</v>
      </c>
      <c r="J234" s="1">
        <f t="shared" si="18"/>
        <v>-7.5959954836106154E-3</v>
      </c>
      <c r="AQ234" s="58"/>
      <c r="AR234" s="58"/>
      <c r="AS234" s="58"/>
      <c r="AT234" s="58"/>
      <c r="AU234" s="58"/>
      <c r="AV234" s="58"/>
      <c r="AW234" s="58"/>
      <c r="AX234" s="71"/>
      <c r="AY234" s="58"/>
      <c r="AZ234" s="58"/>
      <c r="BA234" s="58"/>
      <c r="BB234" s="58">
        <f t="shared" si="19"/>
        <v>1</v>
      </c>
      <c r="BC234" s="58">
        <f t="shared" si="20"/>
        <v>5.7672669146937085E-5</v>
      </c>
      <c r="BD234" s="58" t="e">
        <f t="shared" si="21"/>
        <v>#N/A</v>
      </c>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c r="CB234" s="58"/>
      <c r="CC234" s="58"/>
      <c r="CD234" s="58"/>
      <c r="CE234" s="58"/>
      <c r="CF234" s="58"/>
      <c r="CG234" s="58"/>
      <c r="CH234" s="58"/>
      <c r="CI234" s="58"/>
      <c r="CJ234" s="58"/>
      <c r="CK234" s="58"/>
      <c r="CL234" s="58"/>
      <c r="CM234" s="58"/>
      <c r="CN234" s="58"/>
      <c r="CO234" s="58"/>
      <c r="CP234" s="58"/>
      <c r="CQ234" s="58"/>
      <c r="CR234" s="58"/>
      <c r="CS234" s="58"/>
      <c r="CT234" s="58"/>
      <c r="CU234" s="58"/>
      <c r="CV234" s="58"/>
      <c r="CW234" s="58"/>
      <c r="CX234" s="58"/>
      <c r="CY234" s="58"/>
      <c r="CZ234" s="58"/>
      <c r="DA234" s="58"/>
      <c r="DB234" s="58"/>
      <c r="DC234" s="58"/>
      <c r="DD234" s="58"/>
      <c r="DE234" s="58"/>
      <c r="DF234" s="58"/>
      <c r="DG234" s="58"/>
      <c r="DH234" s="58"/>
      <c r="DI234" s="58"/>
      <c r="DJ234" s="58"/>
      <c r="DK234" s="58"/>
      <c r="DL234" s="58"/>
      <c r="DM234" s="58"/>
      <c r="DN234" s="58"/>
      <c r="DO234" s="58"/>
      <c r="DP234" s="58"/>
      <c r="DQ234" s="58"/>
      <c r="DR234" s="58"/>
      <c r="DS234" s="58"/>
      <c r="DT234" s="58"/>
      <c r="DU234" s="58"/>
      <c r="DV234" s="58"/>
      <c r="DW234" s="58"/>
      <c r="DX234" s="58"/>
      <c r="DY234" s="58"/>
      <c r="DZ234" s="58"/>
      <c r="EA234" s="58"/>
      <c r="EB234" s="58"/>
      <c r="EC234" s="58"/>
      <c r="ED234" s="58"/>
      <c r="EE234" s="58"/>
      <c r="EF234" s="58"/>
      <c r="EG234" s="58"/>
      <c r="EH234" s="58"/>
      <c r="EI234" s="58"/>
      <c r="EJ234" s="58"/>
      <c r="EK234" s="58"/>
      <c r="EL234" s="58"/>
      <c r="EM234" s="58"/>
      <c r="EN234" s="58"/>
    </row>
    <row r="235" spans="1:144" outlineLevel="1" x14ac:dyDescent="0.2">
      <c r="A235" s="16">
        <v>44</v>
      </c>
      <c r="B235" s="16">
        <v>1</v>
      </c>
      <c r="C235" s="1">
        <v>0.10850862784644137</v>
      </c>
      <c r="D235" s="1">
        <f t="shared" si="13"/>
        <v>0.89149137215355867</v>
      </c>
      <c r="E235" s="1">
        <f t="shared" si="14"/>
        <v>4.4418511796821525</v>
      </c>
      <c r="F235" s="1">
        <f t="shared" si="15"/>
        <v>2.1075699702933122</v>
      </c>
      <c r="G235" s="1">
        <f t="shared" si="16"/>
        <v>2.866331631728726</v>
      </c>
      <c r="H235" s="1">
        <v>0.13750003382887124</v>
      </c>
      <c r="I235" s="1">
        <f t="shared" si="17"/>
        <v>1.309774681635431</v>
      </c>
      <c r="J235" s="1">
        <f t="shared" si="18"/>
        <v>3.0863622121656578</v>
      </c>
      <c r="AQ235" s="58"/>
      <c r="AR235" s="58"/>
      <c r="AS235" s="58"/>
      <c r="AT235" s="58"/>
      <c r="AU235" s="58"/>
      <c r="AV235" s="58"/>
      <c r="AW235" s="58"/>
      <c r="AX235" s="71"/>
      <c r="AY235" s="58"/>
      <c r="AZ235" s="58"/>
      <c r="BA235" s="58"/>
      <c r="BB235" s="58">
        <f t="shared" si="19"/>
        <v>0</v>
      </c>
      <c r="BC235" s="58" t="e">
        <f t="shared" si="20"/>
        <v>#N/A</v>
      </c>
      <c r="BD235" s="58">
        <f t="shared" si="21"/>
        <v>0.10850862784644137</v>
      </c>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58"/>
      <c r="CM235" s="58"/>
      <c r="CN235" s="58"/>
      <c r="CO235" s="58"/>
      <c r="CP235" s="58"/>
      <c r="CQ235" s="58"/>
      <c r="CR235" s="58"/>
      <c r="CS235" s="58"/>
      <c r="CT235" s="58"/>
      <c r="CU235" s="58"/>
      <c r="CV235" s="58"/>
      <c r="CW235" s="58"/>
      <c r="CX235" s="58"/>
      <c r="CY235" s="58"/>
      <c r="CZ235" s="58"/>
      <c r="DA235" s="58"/>
      <c r="DB235" s="58"/>
      <c r="DC235" s="58"/>
      <c r="DD235" s="58"/>
      <c r="DE235" s="58"/>
      <c r="DF235" s="58"/>
      <c r="DG235" s="58"/>
      <c r="DH235" s="58"/>
      <c r="DI235" s="58"/>
      <c r="DJ235" s="58"/>
      <c r="DK235" s="58"/>
      <c r="DL235" s="58"/>
      <c r="DM235" s="58"/>
      <c r="DN235" s="58"/>
      <c r="DO235" s="58"/>
      <c r="DP235" s="58"/>
      <c r="DQ235" s="58"/>
      <c r="DR235" s="58"/>
      <c r="DS235" s="58"/>
      <c r="DT235" s="58"/>
      <c r="DU235" s="58"/>
      <c r="DV235" s="58"/>
      <c r="DW235" s="58"/>
      <c r="DX235" s="58"/>
      <c r="DY235" s="58"/>
      <c r="DZ235" s="58"/>
      <c r="EA235" s="58"/>
      <c r="EB235" s="58"/>
      <c r="EC235" s="58"/>
      <c r="ED235" s="58"/>
      <c r="EE235" s="58"/>
      <c r="EF235" s="58"/>
      <c r="EG235" s="58"/>
      <c r="EH235" s="58"/>
      <c r="EI235" s="58"/>
      <c r="EJ235" s="58"/>
      <c r="EK235" s="58"/>
      <c r="EL235" s="58"/>
      <c r="EM235" s="58"/>
      <c r="EN235" s="58"/>
    </row>
    <row r="236" spans="1:144" outlineLevel="1" x14ac:dyDescent="0.2">
      <c r="A236" s="16">
        <v>45</v>
      </c>
      <c r="B236" s="16">
        <v>0</v>
      </c>
      <c r="C236" s="1">
        <v>1.4033858219349759E-4</v>
      </c>
      <c r="D236" s="1">
        <f t="shared" si="13"/>
        <v>-1.4033858219349759E-4</v>
      </c>
      <c r="E236" s="1">
        <f t="shared" si="14"/>
        <v>2.8069686114763875E-4</v>
      </c>
      <c r="F236" s="1">
        <f t="shared" si="15"/>
        <v>-1.6754010300451615E-2</v>
      </c>
      <c r="G236" s="1">
        <f t="shared" si="16"/>
        <v>-1.1847289980223091E-2</v>
      </c>
      <c r="H236" s="1">
        <v>6.4724299899780681E-4</v>
      </c>
      <c r="I236" s="1">
        <f t="shared" si="17"/>
        <v>9.0904751464749722E-8</v>
      </c>
      <c r="J236" s="1">
        <f t="shared" si="18"/>
        <v>-1.1851125880141481E-2</v>
      </c>
      <c r="AQ236" s="58"/>
      <c r="AR236" s="58"/>
      <c r="AS236" s="58"/>
      <c r="AT236" s="58"/>
      <c r="AU236" s="58"/>
      <c r="AV236" s="58"/>
      <c r="AW236" s="58"/>
      <c r="AX236" s="71"/>
      <c r="AY236" s="58"/>
      <c r="AZ236" s="58"/>
      <c r="BA236" s="58"/>
      <c r="BB236" s="58">
        <f t="shared" si="19"/>
        <v>1</v>
      </c>
      <c r="BC236" s="58">
        <f t="shared" si="20"/>
        <v>1.4033858219349759E-4</v>
      </c>
      <c r="BD236" s="58" t="e">
        <f t="shared" si="21"/>
        <v>#N/A</v>
      </c>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c r="CB236" s="58"/>
      <c r="CC236" s="58"/>
      <c r="CD236" s="58"/>
      <c r="CE236" s="58"/>
      <c r="CF236" s="58"/>
      <c r="CG236" s="58"/>
      <c r="CH236" s="58"/>
      <c r="CI236" s="58"/>
      <c r="CJ236" s="58"/>
      <c r="CK236" s="58"/>
      <c r="CL236" s="58"/>
      <c r="CM236" s="58"/>
      <c r="CN236" s="58"/>
      <c r="CO236" s="58"/>
      <c r="CP236" s="58"/>
      <c r="CQ236" s="58"/>
      <c r="CR236" s="58"/>
      <c r="CS236" s="58"/>
      <c r="CT236" s="58"/>
      <c r="CU236" s="58"/>
      <c r="CV236" s="58"/>
      <c r="CW236" s="58"/>
      <c r="CX236" s="58"/>
      <c r="CY236" s="58"/>
      <c r="CZ236" s="58"/>
      <c r="DA236" s="58"/>
      <c r="DB236" s="58"/>
      <c r="DC236" s="58"/>
      <c r="DD236" s="58"/>
      <c r="DE236" s="58"/>
      <c r="DF236" s="58"/>
      <c r="DG236" s="58"/>
      <c r="DH236" s="58"/>
      <c r="DI236" s="58"/>
      <c r="DJ236" s="58"/>
      <c r="DK236" s="58"/>
      <c r="DL236" s="58"/>
      <c r="DM236" s="58"/>
      <c r="DN236" s="58"/>
      <c r="DO236" s="58"/>
      <c r="DP236" s="58"/>
      <c r="DQ236" s="58"/>
      <c r="DR236" s="58"/>
      <c r="DS236" s="58"/>
      <c r="DT236" s="58"/>
      <c r="DU236" s="58"/>
      <c r="DV236" s="58"/>
      <c r="DW236" s="58"/>
      <c r="DX236" s="58"/>
      <c r="DY236" s="58"/>
      <c r="DZ236" s="58"/>
      <c r="EA236" s="58"/>
      <c r="EB236" s="58"/>
      <c r="EC236" s="58"/>
      <c r="ED236" s="58"/>
      <c r="EE236" s="58"/>
      <c r="EF236" s="58"/>
      <c r="EG236" s="58"/>
      <c r="EH236" s="58"/>
      <c r="EI236" s="58"/>
      <c r="EJ236" s="58"/>
      <c r="EK236" s="58"/>
      <c r="EL236" s="58"/>
      <c r="EM236" s="58"/>
      <c r="EN236" s="58"/>
    </row>
    <row r="237" spans="1:144" outlineLevel="1" x14ac:dyDescent="0.2">
      <c r="A237" s="16">
        <v>46</v>
      </c>
      <c r="B237" s="16">
        <v>0</v>
      </c>
      <c r="C237" s="1">
        <v>2.9809392659198601E-5</v>
      </c>
      <c r="D237" s="1">
        <f t="shared" si="13"/>
        <v>-2.9809392659198601E-5</v>
      </c>
      <c r="E237" s="1">
        <f t="shared" si="14"/>
        <v>5.9619673935706693E-5</v>
      </c>
      <c r="F237" s="1">
        <f t="shared" si="15"/>
        <v>-7.7213777226416459E-3</v>
      </c>
      <c r="G237" s="1">
        <f t="shared" si="16"/>
        <v>-5.459879237270612E-3</v>
      </c>
      <c r="H237" s="1">
        <v>1.6250585254193805E-4</v>
      </c>
      <c r="I237" s="1">
        <f t="shared" si="17"/>
        <v>4.8451325372215913E-9</v>
      </c>
      <c r="J237" s="1">
        <f t="shared" si="18"/>
        <v>-5.4603229225125456E-3</v>
      </c>
      <c r="AQ237" s="58"/>
      <c r="AR237" s="58"/>
      <c r="AS237" s="58"/>
      <c r="AT237" s="58"/>
      <c r="AU237" s="58"/>
      <c r="AV237" s="58"/>
      <c r="AW237" s="58"/>
      <c r="AX237" s="71"/>
      <c r="AY237" s="58"/>
      <c r="AZ237" s="58"/>
      <c r="BA237" s="58"/>
      <c r="BB237" s="58">
        <f t="shared" si="19"/>
        <v>1</v>
      </c>
      <c r="BC237" s="58">
        <f t="shared" si="20"/>
        <v>2.9809392659198601E-5</v>
      </c>
      <c r="BD237" s="58" t="e">
        <f t="shared" si="21"/>
        <v>#N/A</v>
      </c>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c r="CB237" s="58"/>
      <c r="CC237" s="58"/>
      <c r="CD237" s="58"/>
      <c r="CE237" s="58"/>
      <c r="CF237" s="58"/>
      <c r="CG237" s="58"/>
      <c r="CH237" s="58"/>
      <c r="CI237" s="58"/>
      <c r="CJ237" s="58"/>
      <c r="CK237" s="58"/>
      <c r="CL237" s="58"/>
      <c r="CM237" s="58"/>
      <c r="CN237" s="58"/>
      <c r="CO237" s="58"/>
      <c r="CP237" s="58"/>
      <c r="CQ237" s="58"/>
      <c r="CR237" s="58"/>
      <c r="CS237" s="58"/>
      <c r="CT237" s="58"/>
      <c r="CU237" s="58"/>
      <c r="CV237" s="58"/>
      <c r="CW237" s="58"/>
      <c r="CX237" s="58"/>
      <c r="CY237" s="58"/>
      <c r="CZ237" s="58"/>
      <c r="DA237" s="58"/>
      <c r="DB237" s="58"/>
      <c r="DC237" s="58"/>
      <c r="DD237" s="58"/>
      <c r="DE237" s="58"/>
      <c r="DF237" s="58"/>
      <c r="DG237" s="58"/>
      <c r="DH237" s="58"/>
      <c r="DI237" s="58"/>
      <c r="DJ237" s="58"/>
      <c r="DK237" s="58"/>
      <c r="DL237" s="58"/>
      <c r="DM237" s="58"/>
      <c r="DN237" s="58"/>
      <c r="DO237" s="58"/>
      <c r="DP237" s="58"/>
      <c r="DQ237" s="58"/>
      <c r="DR237" s="58"/>
      <c r="DS237" s="58"/>
      <c r="DT237" s="58"/>
      <c r="DU237" s="58"/>
      <c r="DV237" s="58"/>
      <c r="DW237" s="58"/>
      <c r="DX237" s="58"/>
      <c r="DY237" s="58"/>
      <c r="DZ237" s="58"/>
      <c r="EA237" s="58"/>
      <c r="EB237" s="58"/>
      <c r="EC237" s="58"/>
      <c r="ED237" s="58"/>
      <c r="EE237" s="58"/>
      <c r="EF237" s="58"/>
      <c r="EG237" s="58"/>
      <c r="EH237" s="58"/>
      <c r="EI237" s="58"/>
      <c r="EJ237" s="58"/>
      <c r="EK237" s="58"/>
      <c r="EL237" s="58"/>
      <c r="EM237" s="58"/>
      <c r="EN237" s="58"/>
    </row>
    <row r="238" spans="1:144" outlineLevel="1" x14ac:dyDescent="0.2">
      <c r="A238" s="16">
        <v>47</v>
      </c>
      <c r="B238" s="16">
        <v>0</v>
      </c>
      <c r="C238" s="1">
        <v>2.7242705416345347E-5</v>
      </c>
      <c r="D238" s="1">
        <f t="shared" si="13"/>
        <v>-2.7242705416345347E-5</v>
      </c>
      <c r="E238" s="1">
        <f t="shared" si="14"/>
        <v>5.4486153011307766E-5</v>
      </c>
      <c r="F238" s="1">
        <f t="shared" si="15"/>
        <v>-7.381473634126709E-3</v>
      </c>
      <c r="G238" s="1">
        <f t="shared" si="16"/>
        <v>-5.2195256107775622E-3</v>
      </c>
      <c r="H238" s="1">
        <v>1.8022645815909234E-4</v>
      </c>
      <c r="I238" s="1">
        <f t="shared" si="17"/>
        <v>4.910875138905244E-9</v>
      </c>
      <c r="J238" s="1">
        <f t="shared" si="18"/>
        <v>-5.2199960226710701E-3</v>
      </c>
      <c r="AQ238" s="58"/>
      <c r="AR238" s="58"/>
      <c r="AS238" s="58"/>
      <c r="AT238" s="58"/>
      <c r="AU238" s="58"/>
      <c r="AV238" s="58"/>
      <c r="AW238" s="58"/>
      <c r="AX238" s="71"/>
      <c r="AY238" s="58"/>
      <c r="AZ238" s="58"/>
      <c r="BA238" s="58"/>
      <c r="BB238" s="58">
        <f t="shared" si="19"/>
        <v>1</v>
      </c>
      <c r="BC238" s="58">
        <f t="shared" si="20"/>
        <v>2.7242705416345347E-5</v>
      </c>
      <c r="BD238" s="58" t="e">
        <f t="shared" si="21"/>
        <v>#N/A</v>
      </c>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c r="CB238" s="58"/>
      <c r="CC238" s="58"/>
      <c r="CD238" s="58"/>
      <c r="CE238" s="58"/>
      <c r="CF238" s="58"/>
      <c r="CG238" s="58"/>
      <c r="CH238" s="58"/>
      <c r="CI238" s="58"/>
      <c r="CJ238" s="58"/>
      <c r="CK238" s="58"/>
      <c r="CL238" s="58"/>
      <c r="CM238" s="58"/>
      <c r="CN238" s="58"/>
      <c r="CO238" s="58"/>
      <c r="CP238" s="58"/>
      <c r="CQ238" s="58"/>
      <c r="CR238" s="58"/>
      <c r="CS238" s="58"/>
      <c r="CT238" s="58"/>
      <c r="CU238" s="58"/>
      <c r="CV238" s="58"/>
      <c r="CW238" s="58"/>
      <c r="CX238" s="58"/>
      <c r="CY238" s="58"/>
      <c r="CZ238" s="58"/>
      <c r="DA238" s="58"/>
      <c r="DB238" s="58"/>
      <c r="DC238" s="58"/>
      <c r="DD238" s="58"/>
      <c r="DE238" s="58"/>
      <c r="DF238" s="58"/>
      <c r="DG238" s="58"/>
      <c r="DH238" s="58"/>
      <c r="DI238" s="58"/>
      <c r="DJ238" s="58"/>
      <c r="DK238" s="58"/>
      <c r="DL238" s="58"/>
      <c r="DM238" s="58"/>
      <c r="DN238" s="58"/>
      <c r="DO238" s="58"/>
      <c r="DP238" s="58"/>
      <c r="DQ238" s="58"/>
      <c r="DR238" s="58"/>
      <c r="DS238" s="58"/>
      <c r="DT238" s="58"/>
      <c r="DU238" s="58"/>
      <c r="DV238" s="58"/>
      <c r="DW238" s="58"/>
      <c r="DX238" s="58"/>
      <c r="DY238" s="58"/>
      <c r="DZ238" s="58"/>
      <c r="EA238" s="58"/>
      <c r="EB238" s="58"/>
      <c r="EC238" s="58"/>
      <c r="ED238" s="58"/>
      <c r="EE238" s="58"/>
      <c r="EF238" s="58"/>
      <c r="EG238" s="58"/>
      <c r="EH238" s="58"/>
      <c r="EI238" s="58"/>
      <c r="EJ238" s="58"/>
      <c r="EK238" s="58"/>
      <c r="EL238" s="58"/>
      <c r="EM238" s="58"/>
      <c r="EN238" s="58"/>
    </row>
    <row r="239" spans="1:144" outlineLevel="1" x14ac:dyDescent="0.2">
      <c r="A239" s="16">
        <v>48</v>
      </c>
      <c r="B239" s="16">
        <v>0</v>
      </c>
      <c r="C239" s="1">
        <v>2.7332644559931573E-2</v>
      </c>
      <c r="D239" s="1">
        <f t="shared" si="13"/>
        <v>-2.7332644559931573E-2</v>
      </c>
      <c r="E239" s="1">
        <f t="shared" si="14"/>
        <v>5.5426260877681724E-2</v>
      </c>
      <c r="F239" s="1">
        <f t="shared" si="15"/>
        <v>-0.2354278251984708</v>
      </c>
      <c r="G239" s="1">
        <f t="shared" si="16"/>
        <v>-0.1676326678012458</v>
      </c>
      <c r="H239" s="1">
        <v>5.537506871163355E-2</v>
      </c>
      <c r="I239" s="1">
        <f t="shared" si="17"/>
        <v>1.6472980633119873E-3</v>
      </c>
      <c r="J239" s="1">
        <f t="shared" si="18"/>
        <v>-0.17247611248365619</v>
      </c>
      <c r="AQ239" s="58"/>
      <c r="AR239" s="58"/>
      <c r="AS239" s="58"/>
      <c r="AT239" s="58"/>
      <c r="AU239" s="58"/>
      <c r="AV239" s="58"/>
      <c r="AW239" s="58"/>
      <c r="AX239" s="71"/>
      <c r="AY239" s="58"/>
      <c r="AZ239" s="58"/>
      <c r="BA239" s="58"/>
      <c r="BB239" s="58">
        <f t="shared" si="19"/>
        <v>1</v>
      </c>
      <c r="BC239" s="58">
        <f t="shared" si="20"/>
        <v>2.7332644559931573E-2</v>
      </c>
      <c r="BD239" s="58" t="e">
        <f t="shared" si="21"/>
        <v>#N/A</v>
      </c>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c r="CF239" s="58"/>
      <c r="CG239" s="58"/>
      <c r="CH239" s="58"/>
      <c r="CI239" s="58"/>
      <c r="CJ239" s="58"/>
      <c r="CK239" s="58"/>
      <c r="CL239" s="58"/>
      <c r="CM239" s="58"/>
      <c r="CN239" s="58"/>
      <c r="CO239" s="58"/>
      <c r="CP239" s="58"/>
      <c r="CQ239" s="58"/>
      <c r="CR239" s="58"/>
      <c r="CS239" s="58"/>
      <c r="CT239" s="58"/>
      <c r="CU239" s="58"/>
      <c r="CV239" s="58"/>
      <c r="CW239" s="58"/>
      <c r="CX239" s="58"/>
      <c r="CY239" s="58"/>
      <c r="CZ239" s="58"/>
      <c r="DA239" s="58"/>
      <c r="DB239" s="58"/>
      <c r="DC239" s="58"/>
      <c r="DD239" s="58"/>
      <c r="DE239" s="58"/>
      <c r="DF239" s="58"/>
      <c r="DG239" s="58"/>
      <c r="DH239" s="58"/>
      <c r="DI239" s="58"/>
      <c r="DJ239" s="58"/>
      <c r="DK239" s="58"/>
      <c r="DL239" s="58"/>
      <c r="DM239" s="58"/>
      <c r="DN239" s="58"/>
      <c r="DO239" s="58"/>
      <c r="DP239" s="58"/>
      <c r="DQ239" s="58"/>
      <c r="DR239" s="58"/>
      <c r="DS239" s="58"/>
      <c r="DT239" s="58"/>
      <c r="DU239" s="58"/>
      <c r="DV239" s="58"/>
      <c r="DW239" s="58"/>
      <c r="DX239" s="58"/>
      <c r="DY239" s="58"/>
      <c r="DZ239" s="58"/>
      <c r="EA239" s="58"/>
      <c r="EB239" s="58"/>
      <c r="EC239" s="58"/>
      <c r="ED239" s="58"/>
      <c r="EE239" s="58"/>
      <c r="EF239" s="58"/>
      <c r="EG239" s="58"/>
      <c r="EH239" s="58"/>
      <c r="EI239" s="58"/>
      <c r="EJ239" s="58"/>
      <c r="EK239" s="58"/>
      <c r="EL239" s="58"/>
      <c r="EM239" s="58"/>
      <c r="EN239" s="58"/>
    </row>
    <row r="240" spans="1:144" outlineLevel="1" x14ac:dyDescent="0.2">
      <c r="A240" s="16">
        <v>49</v>
      </c>
      <c r="B240" s="16">
        <v>0</v>
      </c>
      <c r="C240" s="1">
        <v>7.9658101347692764E-8</v>
      </c>
      <c r="D240" s="1">
        <f t="shared" si="13"/>
        <v>-7.9658101347692764E-8</v>
      </c>
      <c r="E240" s="1">
        <f t="shared" si="14"/>
        <v>1.5931620898585949E-7</v>
      </c>
      <c r="F240" s="1">
        <f t="shared" si="15"/>
        <v>-3.9914434605272753E-4</v>
      </c>
      <c r="G240" s="1">
        <f t="shared" si="16"/>
        <v>-2.8223767943544743E-4</v>
      </c>
      <c r="H240" s="1">
        <v>1.0104211577694664E-6</v>
      </c>
      <c r="I240" s="1">
        <f t="shared" si="17"/>
        <v>8.048831872809358E-14</v>
      </c>
      <c r="J240" s="1">
        <f t="shared" si="18"/>
        <v>-2.8223782202501686E-4</v>
      </c>
      <c r="AQ240" s="58"/>
      <c r="AR240" s="58"/>
      <c r="AS240" s="58"/>
      <c r="AT240" s="58"/>
      <c r="AU240" s="58"/>
      <c r="AV240" s="58"/>
      <c r="AW240" s="58"/>
      <c r="AX240" s="71"/>
      <c r="AY240" s="58"/>
      <c r="AZ240" s="58"/>
      <c r="BA240" s="58"/>
      <c r="BB240" s="58">
        <f t="shared" si="19"/>
        <v>1</v>
      </c>
      <c r="BC240" s="58">
        <f t="shared" si="20"/>
        <v>7.9658101347692764E-8</v>
      </c>
      <c r="BD240" s="58" t="e">
        <f t="shared" si="21"/>
        <v>#N/A</v>
      </c>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58"/>
      <c r="DD240" s="58"/>
      <c r="DE240" s="58"/>
      <c r="DF240" s="58"/>
      <c r="DG240" s="58"/>
      <c r="DH240" s="58"/>
      <c r="DI240" s="58"/>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c r="EF240" s="58"/>
      <c r="EG240" s="58"/>
      <c r="EH240" s="58"/>
      <c r="EI240" s="58"/>
      <c r="EJ240" s="58"/>
      <c r="EK240" s="58"/>
      <c r="EL240" s="58"/>
      <c r="EM240" s="58"/>
      <c r="EN240" s="58"/>
    </row>
    <row r="241" spans="1:144" outlineLevel="1" x14ac:dyDescent="0.2">
      <c r="A241" s="16">
        <v>50</v>
      </c>
      <c r="B241" s="16">
        <v>0</v>
      </c>
      <c r="C241" s="1">
        <v>0.13640420166111697</v>
      </c>
      <c r="D241" s="1">
        <f t="shared" si="13"/>
        <v>-0.13640420166111697</v>
      </c>
      <c r="E241" s="1">
        <f t="shared" si="14"/>
        <v>0.29330089127893549</v>
      </c>
      <c r="F241" s="1">
        <f t="shared" si="15"/>
        <v>-0.54157260942456786</v>
      </c>
      <c r="G241" s="1">
        <f t="shared" si="16"/>
        <v>-0.39742813955659423</v>
      </c>
      <c r="H241" s="1">
        <v>0.25764280714692883</v>
      </c>
      <c r="I241" s="1">
        <f t="shared" si="17"/>
        <v>5.4817891750129175E-2</v>
      </c>
      <c r="J241" s="1">
        <f t="shared" si="18"/>
        <v>-0.46126675347519347</v>
      </c>
      <c r="AQ241" s="58"/>
      <c r="AR241" s="58"/>
      <c r="AS241" s="58"/>
      <c r="AT241" s="58"/>
      <c r="AU241" s="58"/>
      <c r="AV241" s="58"/>
      <c r="AW241" s="58"/>
      <c r="AX241" s="71"/>
      <c r="AY241" s="58"/>
      <c r="AZ241" s="58"/>
      <c r="BA241" s="58"/>
      <c r="BB241" s="58">
        <f t="shared" si="19"/>
        <v>1</v>
      </c>
      <c r="BC241" s="58">
        <f t="shared" si="20"/>
        <v>0.13640420166111697</v>
      </c>
      <c r="BD241" s="58" t="e">
        <f t="shared" si="21"/>
        <v>#N/A</v>
      </c>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c r="CB241" s="58"/>
      <c r="CC241" s="58"/>
      <c r="CD241" s="58"/>
      <c r="CE241" s="58"/>
      <c r="CF241" s="58"/>
      <c r="CG241" s="58"/>
      <c r="CH241" s="58"/>
      <c r="CI241" s="58"/>
      <c r="CJ241" s="58"/>
      <c r="CK241" s="58"/>
      <c r="CL241" s="58"/>
      <c r="CM241" s="58"/>
      <c r="CN241" s="58"/>
      <c r="CO241" s="58"/>
      <c r="CP241" s="58"/>
      <c r="CQ241" s="58"/>
      <c r="CR241" s="58"/>
      <c r="CS241" s="58"/>
      <c r="CT241" s="58"/>
      <c r="CU241" s="58"/>
      <c r="CV241" s="58"/>
      <c r="CW241" s="58"/>
      <c r="CX241" s="58"/>
      <c r="CY241" s="58"/>
      <c r="CZ241" s="58"/>
      <c r="DA241" s="58"/>
      <c r="DB241" s="58"/>
      <c r="DC241" s="58"/>
      <c r="DD241" s="58"/>
      <c r="DE241" s="58"/>
      <c r="DF241" s="58"/>
      <c r="DG241" s="58"/>
      <c r="DH241" s="58"/>
      <c r="DI241" s="58"/>
      <c r="DJ241" s="58"/>
      <c r="DK241" s="58"/>
      <c r="DL241" s="58"/>
      <c r="DM241" s="58"/>
      <c r="DN241" s="58"/>
      <c r="DO241" s="58"/>
      <c r="DP241" s="58"/>
      <c r="DQ241" s="58"/>
      <c r="DR241" s="58"/>
      <c r="DS241" s="58"/>
      <c r="DT241" s="58"/>
      <c r="DU241" s="58"/>
      <c r="DV241" s="58"/>
      <c r="DW241" s="58"/>
      <c r="DX241" s="58"/>
      <c r="DY241" s="58"/>
      <c r="DZ241" s="58"/>
      <c r="EA241" s="58"/>
      <c r="EB241" s="58"/>
      <c r="EC241" s="58"/>
      <c r="ED241" s="58"/>
      <c r="EE241" s="58"/>
      <c r="EF241" s="58"/>
      <c r="EG241" s="58"/>
      <c r="EH241" s="58"/>
      <c r="EI241" s="58"/>
      <c r="EJ241" s="58"/>
      <c r="EK241" s="58"/>
      <c r="EL241" s="58"/>
      <c r="EM241" s="58"/>
      <c r="EN241" s="58"/>
    </row>
    <row r="242" spans="1:144" outlineLevel="1" x14ac:dyDescent="0.2">
      <c r="A242" s="16">
        <v>51</v>
      </c>
      <c r="B242" s="16">
        <v>0</v>
      </c>
      <c r="C242" s="1">
        <v>3.7924595522636099E-5</v>
      </c>
      <c r="D242" s="1">
        <f t="shared" si="13"/>
        <v>-3.7924595522636099E-5</v>
      </c>
      <c r="E242" s="1">
        <f t="shared" si="14"/>
        <v>7.585062935654183E-5</v>
      </c>
      <c r="F242" s="1">
        <f t="shared" si="15"/>
        <v>-8.7092266795934202E-3</v>
      </c>
      <c r="G242" s="1">
        <f t="shared" si="16"/>
        <v>-6.1584116338654817E-3</v>
      </c>
      <c r="H242" s="1">
        <v>2.3549485380070241E-4</v>
      </c>
      <c r="I242" s="1">
        <f t="shared" si="17"/>
        <v>8.933489588072251E-9</v>
      </c>
      <c r="J242" s="1">
        <f t="shared" si="18"/>
        <v>-6.1591368990888476E-3</v>
      </c>
      <c r="AQ242" s="58"/>
      <c r="AR242" s="58"/>
      <c r="AS242" s="58"/>
      <c r="AT242" s="58"/>
      <c r="AU242" s="58"/>
      <c r="AV242" s="58"/>
      <c r="AW242" s="58"/>
      <c r="AX242" s="71"/>
      <c r="AY242" s="58"/>
      <c r="AZ242" s="58"/>
      <c r="BA242" s="58"/>
      <c r="BB242" s="58">
        <f t="shared" si="19"/>
        <v>1</v>
      </c>
      <c r="BC242" s="58">
        <f t="shared" si="20"/>
        <v>3.7924595522636099E-5</v>
      </c>
      <c r="BD242" s="58" t="e">
        <f t="shared" si="21"/>
        <v>#N/A</v>
      </c>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c r="CB242" s="58"/>
      <c r="CC242" s="58"/>
      <c r="CD242" s="58"/>
      <c r="CE242" s="58"/>
      <c r="CF242" s="58"/>
      <c r="CG242" s="58"/>
      <c r="CH242" s="58"/>
      <c r="CI242" s="58"/>
      <c r="CJ242" s="58"/>
      <c r="CK242" s="58"/>
      <c r="CL242" s="58"/>
      <c r="CM242" s="58"/>
      <c r="CN242" s="58"/>
      <c r="CO242" s="58"/>
      <c r="CP242" s="58"/>
      <c r="CQ242" s="58"/>
      <c r="CR242" s="58"/>
      <c r="CS242" s="58"/>
      <c r="CT242" s="58"/>
      <c r="CU242" s="58"/>
      <c r="CV242" s="58"/>
      <c r="CW242" s="58"/>
      <c r="CX242" s="58"/>
      <c r="CY242" s="58"/>
      <c r="CZ242" s="58"/>
      <c r="DA242" s="58"/>
      <c r="DB242" s="58"/>
      <c r="DC242" s="58"/>
      <c r="DD242" s="58"/>
      <c r="DE242" s="58"/>
      <c r="DF242" s="58"/>
      <c r="DG242" s="58"/>
      <c r="DH242" s="58"/>
      <c r="DI242" s="58"/>
      <c r="DJ242" s="58"/>
      <c r="DK242" s="58"/>
      <c r="DL242" s="58"/>
      <c r="DM242" s="58"/>
      <c r="DN242" s="58"/>
      <c r="DO242" s="58"/>
      <c r="DP242" s="58"/>
      <c r="DQ242" s="58"/>
      <c r="DR242" s="58"/>
      <c r="DS242" s="58"/>
      <c r="DT242" s="58"/>
      <c r="DU242" s="58"/>
      <c r="DV242" s="58"/>
      <c r="DW242" s="58"/>
      <c r="DX242" s="58"/>
      <c r="DY242" s="58"/>
      <c r="DZ242" s="58"/>
      <c r="EA242" s="58"/>
      <c r="EB242" s="58"/>
      <c r="EC242" s="58"/>
      <c r="ED242" s="58"/>
      <c r="EE242" s="58"/>
      <c r="EF242" s="58"/>
      <c r="EG242" s="58"/>
      <c r="EH242" s="58"/>
      <c r="EI242" s="58"/>
      <c r="EJ242" s="58"/>
      <c r="EK242" s="58"/>
      <c r="EL242" s="58"/>
      <c r="EM242" s="58"/>
      <c r="EN242" s="58"/>
    </row>
    <row r="243" spans="1:144" outlineLevel="1" x14ac:dyDescent="0.2">
      <c r="A243" s="16">
        <v>52</v>
      </c>
      <c r="B243" s="16">
        <v>0</v>
      </c>
      <c r="C243" s="1">
        <v>4.1735665665814475E-5</v>
      </c>
      <c r="D243" s="1">
        <f t="shared" si="13"/>
        <v>-4.1735665665814475E-5</v>
      </c>
      <c r="E243" s="1">
        <f t="shared" si="14"/>
        <v>8.3473073245815926E-5</v>
      </c>
      <c r="F243" s="1">
        <f t="shared" si="15"/>
        <v>-9.1363599560117994E-3</v>
      </c>
      <c r="G243" s="1">
        <f t="shared" si="16"/>
        <v>-6.4604494893392679E-3</v>
      </c>
      <c r="H243" s="1">
        <v>2.3118556652754917E-4</v>
      </c>
      <c r="I243" s="1">
        <f t="shared" si="17"/>
        <v>9.6513174676887654E-9</v>
      </c>
      <c r="J243" s="1">
        <f t="shared" si="18"/>
        <v>-6.4611964001856266E-3</v>
      </c>
      <c r="AQ243" s="58"/>
      <c r="AR243" s="58"/>
      <c r="AS243" s="58"/>
      <c r="AT243" s="58"/>
      <c r="AU243" s="58"/>
      <c r="AV243" s="58"/>
      <c r="AW243" s="58"/>
      <c r="AX243" s="71"/>
      <c r="AY243" s="58"/>
      <c r="AZ243" s="58"/>
      <c r="BA243" s="58"/>
      <c r="BB243" s="58">
        <f t="shared" si="19"/>
        <v>1</v>
      </c>
      <c r="BC243" s="58">
        <f t="shared" si="20"/>
        <v>4.1735665665814475E-5</v>
      </c>
      <c r="BD243" s="58" t="e">
        <f t="shared" si="21"/>
        <v>#N/A</v>
      </c>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58"/>
      <c r="CM243" s="58"/>
      <c r="CN243" s="58"/>
      <c r="CO243" s="58"/>
      <c r="CP243" s="58"/>
      <c r="CQ243" s="58"/>
      <c r="CR243" s="58"/>
      <c r="CS243" s="58"/>
      <c r="CT243" s="58"/>
      <c r="CU243" s="58"/>
      <c r="CV243" s="58"/>
      <c r="CW243" s="58"/>
      <c r="CX243" s="58"/>
      <c r="CY243" s="58"/>
      <c r="CZ243" s="58"/>
      <c r="DA243" s="58"/>
      <c r="DB243" s="58"/>
      <c r="DC243" s="58"/>
      <c r="DD243" s="58"/>
      <c r="DE243" s="58"/>
      <c r="DF243" s="58"/>
      <c r="DG243" s="58"/>
      <c r="DH243" s="58"/>
      <c r="DI243" s="58"/>
      <c r="DJ243" s="58"/>
      <c r="DK243" s="58"/>
      <c r="DL243" s="58"/>
      <c r="DM243" s="58"/>
      <c r="DN243" s="58"/>
      <c r="DO243" s="58"/>
      <c r="DP243" s="58"/>
      <c r="DQ243" s="58"/>
      <c r="DR243" s="58"/>
      <c r="DS243" s="58"/>
      <c r="DT243" s="58"/>
      <c r="DU243" s="58"/>
      <c r="DV243" s="58"/>
      <c r="DW243" s="58"/>
      <c r="DX243" s="58"/>
      <c r="DY243" s="58"/>
      <c r="DZ243" s="58"/>
      <c r="EA243" s="58"/>
      <c r="EB243" s="58"/>
      <c r="EC243" s="58"/>
      <c r="ED243" s="58"/>
      <c r="EE243" s="58"/>
      <c r="EF243" s="58"/>
      <c r="EG243" s="58"/>
      <c r="EH243" s="58"/>
      <c r="EI243" s="58"/>
      <c r="EJ243" s="58"/>
      <c r="EK243" s="58"/>
      <c r="EL243" s="58"/>
      <c r="EM243" s="58"/>
      <c r="EN243" s="58"/>
    </row>
    <row r="244" spans="1:144" outlineLevel="1" x14ac:dyDescent="0.2">
      <c r="A244" s="16">
        <v>53</v>
      </c>
      <c r="B244" s="16">
        <v>0</v>
      </c>
      <c r="C244" s="1">
        <v>2.5634620071877428E-2</v>
      </c>
      <c r="D244" s="1">
        <f t="shared" si="13"/>
        <v>-2.5634620071877428E-2</v>
      </c>
      <c r="E244" s="1">
        <f t="shared" si="14"/>
        <v>5.1937824576225845E-2</v>
      </c>
      <c r="F244" s="1">
        <f t="shared" si="15"/>
        <v>-0.22789871560898681</v>
      </c>
      <c r="G244" s="1">
        <f t="shared" si="16"/>
        <v>-0.16220062385109463</v>
      </c>
      <c r="H244" s="1">
        <v>6.0259871351281788E-2</v>
      </c>
      <c r="I244" s="1">
        <f t="shared" si="17"/>
        <v>1.6870403430939388E-3</v>
      </c>
      <c r="J244" s="1">
        <f t="shared" si="18"/>
        <v>-0.16732029978690041</v>
      </c>
      <c r="AQ244" s="58"/>
      <c r="AR244" s="58"/>
      <c r="AS244" s="58"/>
      <c r="AT244" s="58"/>
      <c r="AU244" s="58"/>
      <c r="AV244" s="58"/>
      <c r="AW244" s="58"/>
      <c r="AX244" s="71"/>
      <c r="AY244" s="58"/>
      <c r="AZ244" s="58"/>
      <c r="BA244" s="58"/>
      <c r="BB244" s="58">
        <f t="shared" si="19"/>
        <v>1</v>
      </c>
      <c r="BC244" s="58">
        <f t="shared" si="20"/>
        <v>2.5634620071877428E-2</v>
      </c>
      <c r="BD244" s="58" t="e">
        <f t="shared" si="21"/>
        <v>#N/A</v>
      </c>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c r="CH244" s="58"/>
      <c r="CI244" s="58"/>
      <c r="CJ244" s="58"/>
      <c r="CK244" s="58"/>
      <c r="CL244" s="58"/>
      <c r="CM244" s="58"/>
      <c r="CN244" s="58"/>
      <c r="CO244" s="58"/>
      <c r="CP244" s="58"/>
      <c r="CQ244" s="58"/>
      <c r="CR244" s="58"/>
      <c r="CS244" s="58"/>
      <c r="CT244" s="58"/>
      <c r="CU244" s="58"/>
      <c r="CV244" s="58"/>
      <c r="CW244" s="58"/>
      <c r="CX244" s="58"/>
      <c r="CY244" s="58"/>
      <c r="CZ244" s="58"/>
      <c r="DA244" s="58"/>
      <c r="DB244" s="58"/>
      <c r="DC244" s="58"/>
      <c r="DD244" s="58"/>
      <c r="DE244" s="58"/>
      <c r="DF244" s="58"/>
      <c r="DG244" s="58"/>
      <c r="DH244" s="58"/>
      <c r="DI244" s="58"/>
      <c r="DJ244" s="58"/>
      <c r="DK244" s="58"/>
      <c r="DL244" s="58"/>
      <c r="DM244" s="58"/>
      <c r="DN244" s="58"/>
      <c r="DO244" s="58"/>
      <c r="DP244" s="58"/>
      <c r="DQ244" s="58"/>
      <c r="DR244" s="58"/>
      <c r="DS244" s="58"/>
      <c r="DT244" s="58"/>
      <c r="DU244" s="58"/>
      <c r="DV244" s="58"/>
      <c r="DW244" s="58"/>
      <c r="DX244" s="58"/>
      <c r="DY244" s="58"/>
      <c r="DZ244" s="58"/>
      <c r="EA244" s="58"/>
      <c r="EB244" s="58"/>
      <c r="EC244" s="58"/>
      <c r="ED244" s="58"/>
      <c r="EE244" s="58"/>
      <c r="EF244" s="58"/>
      <c r="EG244" s="58"/>
      <c r="EH244" s="58"/>
      <c r="EI244" s="58"/>
      <c r="EJ244" s="58"/>
      <c r="EK244" s="58"/>
      <c r="EL244" s="58"/>
      <c r="EM244" s="58"/>
      <c r="EN244" s="58"/>
    </row>
    <row r="245" spans="1:144" outlineLevel="1" x14ac:dyDescent="0.2">
      <c r="A245" s="16">
        <v>54</v>
      </c>
      <c r="B245" s="16">
        <v>0</v>
      </c>
      <c r="C245" s="1">
        <v>1.274475250668067E-3</v>
      </c>
      <c r="D245" s="1">
        <f t="shared" si="13"/>
        <v>-1.274475250668067E-3</v>
      </c>
      <c r="E245" s="1">
        <f t="shared" si="14"/>
        <v>2.5505761698968602E-3</v>
      </c>
      <c r="F245" s="1">
        <f t="shared" si="15"/>
        <v>-5.0503229301668028E-2</v>
      </c>
      <c r="G245" s="1">
        <f t="shared" si="16"/>
        <v>-3.57225644458527E-2</v>
      </c>
      <c r="H245" s="1">
        <v>4.0392415315053058E-3</v>
      </c>
      <c r="I245" s="1">
        <f t="shared" si="17"/>
        <v>5.1753872630829301E-6</v>
      </c>
      <c r="J245" s="1">
        <f t="shared" si="18"/>
        <v>-3.5794929778548E-2</v>
      </c>
      <c r="AQ245" s="58"/>
      <c r="AR245" s="58"/>
      <c r="AS245" s="58"/>
      <c r="AT245" s="58"/>
      <c r="AU245" s="58"/>
      <c r="AV245" s="58"/>
      <c r="AW245" s="58"/>
      <c r="AX245" s="71"/>
      <c r="AY245" s="58"/>
      <c r="AZ245" s="58"/>
      <c r="BA245" s="58"/>
      <c r="BB245" s="58">
        <f t="shared" si="19"/>
        <v>1</v>
      </c>
      <c r="BC245" s="58">
        <f t="shared" si="20"/>
        <v>1.274475250668067E-3</v>
      </c>
      <c r="BD245" s="58" t="e">
        <f t="shared" si="21"/>
        <v>#N/A</v>
      </c>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c r="CB245" s="58"/>
      <c r="CC245" s="58"/>
      <c r="CD245" s="58"/>
      <c r="CE245" s="58"/>
      <c r="CF245" s="58"/>
      <c r="CG245" s="58"/>
      <c r="CH245" s="58"/>
      <c r="CI245" s="58"/>
      <c r="CJ245" s="58"/>
      <c r="CK245" s="58"/>
      <c r="CL245" s="58"/>
      <c r="CM245" s="58"/>
      <c r="CN245" s="58"/>
      <c r="CO245" s="58"/>
      <c r="CP245" s="58"/>
      <c r="CQ245" s="58"/>
      <c r="CR245" s="58"/>
      <c r="CS245" s="58"/>
      <c r="CT245" s="58"/>
      <c r="CU245" s="58"/>
      <c r="CV245" s="58"/>
      <c r="CW245" s="58"/>
      <c r="CX245" s="58"/>
      <c r="CY245" s="58"/>
      <c r="CZ245" s="58"/>
      <c r="DA245" s="58"/>
      <c r="DB245" s="58"/>
      <c r="DC245" s="58"/>
      <c r="DD245" s="58"/>
      <c r="DE245" s="58"/>
      <c r="DF245" s="58"/>
      <c r="DG245" s="58"/>
      <c r="DH245" s="58"/>
      <c r="DI245" s="58"/>
      <c r="DJ245" s="58"/>
      <c r="DK245" s="58"/>
      <c r="DL245" s="58"/>
      <c r="DM245" s="58"/>
      <c r="DN245" s="58"/>
      <c r="DO245" s="58"/>
      <c r="DP245" s="58"/>
      <c r="DQ245" s="58"/>
      <c r="DR245" s="58"/>
      <c r="DS245" s="58"/>
      <c r="DT245" s="58"/>
      <c r="DU245" s="58"/>
      <c r="DV245" s="58"/>
      <c r="DW245" s="58"/>
      <c r="DX245" s="58"/>
      <c r="DY245" s="58"/>
      <c r="DZ245" s="58"/>
      <c r="EA245" s="58"/>
      <c r="EB245" s="58"/>
      <c r="EC245" s="58"/>
      <c r="ED245" s="58"/>
      <c r="EE245" s="58"/>
      <c r="EF245" s="58"/>
      <c r="EG245" s="58"/>
      <c r="EH245" s="58"/>
      <c r="EI245" s="58"/>
      <c r="EJ245" s="58"/>
      <c r="EK245" s="58"/>
      <c r="EL245" s="58"/>
      <c r="EM245" s="58"/>
      <c r="EN245" s="58"/>
    </row>
    <row r="246" spans="1:144" outlineLevel="1" x14ac:dyDescent="0.2">
      <c r="A246" s="16">
        <v>55</v>
      </c>
      <c r="B246" s="16">
        <v>0</v>
      </c>
      <c r="C246" s="1">
        <v>9.4179971601333223E-5</v>
      </c>
      <c r="D246" s="1">
        <f t="shared" si="13"/>
        <v>-9.4179971601333223E-5</v>
      </c>
      <c r="E246" s="1">
        <f t="shared" si="14"/>
        <v>1.8836881362667838E-4</v>
      </c>
      <c r="F246" s="1">
        <f t="shared" si="15"/>
        <v>-1.3724751860295266E-2</v>
      </c>
      <c r="G246" s="1">
        <f t="shared" si="16"/>
        <v>-9.705093626741915E-3</v>
      </c>
      <c r="H246" s="1">
        <v>4.5093278577637607E-4</v>
      </c>
      <c r="I246" s="1">
        <f t="shared" si="17"/>
        <v>4.2491998084185586E-8</v>
      </c>
      <c r="J246" s="1">
        <f t="shared" si="18"/>
        <v>-9.7072825395118027E-3</v>
      </c>
      <c r="AQ246" s="58"/>
      <c r="AR246" s="58"/>
      <c r="AS246" s="58"/>
      <c r="AT246" s="58"/>
      <c r="AU246" s="58"/>
      <c r="AV246" s="58"/>
      <c r="AW246" s="58"/>
      <c r="AX246" s="71"/>
      <c r="AY246" s="58"/>
      <c r="AZ246" s="58"/>
      <c r="BA246" s="58"/>
      <c r="BB246" s="58">
        <f t="shared" si="19"/>
        <v>1</v>
      </c>
      <c r="BC246" s="58">
        <f t="shared" si="20"/>
        <v>9.4179971601333223E-5</v>
      </c>
      <c r="BD246" s="58" t="e">
        <f t="shared" si="21"/>
        <v>#N/A</v>
      </c>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c r="CH246" s="58"/>
      <c r="CI246" s="58"/>
      <c r="CJ246" s="58"/>
      <c r="CK246" s="58"/>
      <c r="CL246" s="58"/>
      <c r="CM246" s="58"/>
      <c r="CN246" s="58"/>
      <c r="CO246" s="58"/>
      <c r="CP246" s="58"/>
      <c r="CQ246" s="58"/>
      <c r="CR246" s="58"/>
      <c r="CS246" s="58"/>
      <c r="CT246" s="58"/>
      <c r="CU246" s="58"/>
      <c r="CV246" s="58"/>
      <c r="CW246" s="58"/>
      <c r="CX246" s="58"/>
      <c r="CY246" s="58"/>
      <c r="CZ246" s="58"/>
      <c r="DA246" s="58"/>
      <c r="DB246" s="58"/>
      <c r="DC246" s="58"/>
      <c r="DD246" s="58"/>
      <c r="DE246" s="58"/>
      <c r="DF246" s="58"/>
      <c r="DG246" s="58"/>
      <c r="DH246" s="58"/>
      <c r="DI246" s="58"/>
      <c r="DJ246" s="58"/>
      <c r="DK246" s="58"/>
      <c r="DL246" s="58"/>
      <c r="DM246" s="58"/>
      <c r="DN246" s="58"/>
      <c r="DO246" s="58"/>
      <c r="DP246" s="58"/>
      <c r="DQ246" s="58"/>
      <c r="DR246" s="58"/>
      <c r="DS246" s="58"/>
      <c r="DT246" s="58"/>
      <c r="DU246" s="58"/>
      <c r="DV246" s="58"/>
      <c r="DW246" s="58"/>
      <c r="DX246" s="58"/>
      <c r="DY246" s="58"/>
      <c r="DZ246" s="58"/>
      <c r="EA246" s="58"/>
      <c r="EB246" s="58"/>
      <c r="EC246" s="58"/>
      <c r="ED246" s="58"/>
      <c r="EE246" s="58"/>
      <c r="EF246" s="58"/>
      <c r="EG246" s="58"/>
      <c r="EH246" s="58"/>
      <c r="EI246" s="58"/>
      <c r="EJ246" s="58"/>
      <c r="EK246" s="58"/>
      <c r="EL246" s="58"/>
      <c r="EM246" s="58"/>
      <c r="EN246" s="58"/>
    </row>
    <row r="247" spans="1:144" outlineLevel="1" x14ac:dyDescent="0.2">
      <c r="A247" s="16">
        <v>56</v>
      </c>
      <c r="B247" s="16">
        <v>0</v>
      </c>
      <c r="C247" s="1">
        <v>6.9578299082324593E-3</v>
      </c>
      <c r="D247" s="1">
        <f t="shared" si="13"/>
        <v>-6.9578299082324593E-3</v>
      </c>
      <c r="E247" s="1">
        <f t="shared" si="14"/>
        <v>1.3964296950733522E-2</v>
      </c>
      <c r="F247" s="1">
        <f t="shared" si="15"/>
        <v>-0.11817062642947071</v>
      </c>
      <c r="G247" s="1">
        <f t="shared" si="16"/>
        <v>-8.3705319446346724E-2</v>
      </c>
      <c r="H247" s="1">
        <v>1.1625575712388975E-2</v>
      </c>
      <c r="I247" s="1">
        <f t="shared" si="17"/>
        <v>8.241363811941477E-5</v>
      </c>
      <c r="J247" s="1">
        <f t="shared" si="18"/>
        <v>-8.4196164649788921E-2</v>
      </c>
      <c r="AQ247" s="58"/>
      <c r="AR247" s="58"/>
      <c r="AS247" s="58"/>
      <c r="AT247" s="58"/>
      <c r="AU247" s="58"/>
      <c r="AV247" s="58"/>
      <c r="AW247" s="58"/>
      <c r="AX247" s="71"/>
      <c r="AY247" s="58"/>
      <c r="AZ247" s="58"/>
      <c r="BA247" s="58"/>
      <c r="BB247" s="58">
        <f t="shared" si="19"/>
        <v>1</v>
      </c>
      <c r="BC247" s="58">
        <f t="shared" si="20"/>
        <v>6.9578299082324593E-3</v>
      </c>
      <c r="BD247" s="58" t="e">
        <f t="shared" si="21"/>
        <v>#N/A</v>
      </c>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c r="CH247" s="58"/>
      <c r="CI247" s="58"/>
      <c r="CJ247" s="58"/>
      <c r="CK247" s="58"/>
      <c r="CL247" s="58"/>
      <c r="CM247" s="58"/>
      <c r="CN247" s="58"/>
      <c r="CO247" s="58"/>
      <c r="CP247" s="58"/>
      <c r="CQ247" s="58"/>
      <c r="CR247" s="58"/>
      <c r="CS247" s="58"/>
      <c r="CT247" s="58"/>
      <c r="CU247" s="58"/>
      <c r="CV247" s="58"/>
      <c r="CW247" s="58"/>
      <c r="CX247" s="58"/>
      <c r="CY247" s="58"/>
      <c r="CZ247" s="58"/>
      <c r="DA247" s="58"/>
      <c r="DB247" s="58"/>
      <c r="DC247" s="58"/>
      <c r="DD247" s="58"/>
      <c r="DE247" s="58"/>
      <c r="DF247" s="58"/>
      <c r="DG247" s="58"/>
      <c r="DH247" s="58"/>
      <c r="DI247" s="58"/>
      <c r="DJ247" s="58"/>
      <c r="DK247" s="58"/>
      <c r="DL247" s="58"/>
      <c r="DM247" s="58"/>
      <c r="DN247" s="58"/>
      <c r="DO247" s="58"/>
      <c r="DP247" s="58"/>
      <c r="DQ247" s="58"/>
      <c r="DR247" s="58"/>
      <c r="DS247" s="58"/>
      <c r="DT247" s="58"/>
      <c r="DU247" s="58"/>
      <c r="DV247" s="58"/>
      <c r="DW247" s="58"/>
      <c r="DX247" s="58"/>
      <c r="DY247" s="58"/>
      <c r="DZ247" s="58"/>
      <c r="EA247" s="58"/>
      <c r="EB247" s="58"/>
      <c r="EC247" s="58"/>
      <c r="ED247" s="58"/>
      <c r="EE247" s="58"/>
      <c r="EF247" s="58"/>
      <c r="EG247" s="58"/>
      <c r="EH247" s="58"/>
      <c r="EI247" s="58"/>
      <c r="EJ247" s="58"/>
      <c r="EK247" s="58"/>
      <c r="EL247" s="58"/>
      <c r="EM247" s="58"/>
      <c r="EN247" s="58"/>
    </row>
    <row r="248" spans="1:144" outlineLevel="1" x14ac:dyDescent="0.2">
      <c r="A248" s="16">
        <v>57</v>
      </c>
      <c r="B248" s="16">
        <v>0</v>
      </c>
      <c r="C248" s="1">
        <v>2.2371110593288179E-6</v>
      </c>
      <c r="D248" s="1">
        <f t="shared" si="13"/>
        <v>-2.2371110593288179E-6</v>
      </c>
      <c r="E248" s="1">
        <f t="shared" si="14"/>
        <v>4.4742271232237231E-6</v>
      </c>
      <c r="F248" s="1">
        <f t="shared" si="15"/>
        <v>-2.1152368952965348E-3</v>
      </c>
      <c r="G248" s="1">
        <f t="shared" si="16"/>
        <v>-1.4956991890102452E-3</v>
      </c>
      <c r="H248" s="1">
        <v>1.9076970338635497E-5</v>
      </c>
      <c r="I248" s="1">
        <f t="shared" si="17"/>
        <v>4.2678210968090393E-11</v>
      </c>
      <c r="J248" s="1">
        <f t="shared" si="18"/>
        <v>-1.4957134559189047E-3</v>
      </c>
      <c r="AQ248" s="58"/>
      <c r="AR248" s="58"/>
      <c r="AS248" s="58"/>
      <c r="AT248" s="58"/>
      <c r="AU248" s="58"/>
      <c r="AV248" s="58"/>
      <c r="AW248" s="58"/>
      <c r="AX248" s="71"/>
      <c r="AY248" s="58"/>
      <c r="AZ248" s="58"/>
      <c r="BA248" s="58"/>
      <c r="BB248" s="58">
        <f t="shared" si="19"/>
        <v>1</v>
      </c>
      <c r="BC248" s="58">
        <f t="shared" si="20"/>
        <v>2.2371110593288179E-6</v>
      </c>
      <c r="BD248" s="58" t="e">
        <f t="shared" si="21"/>
        <v>#N/A</v>
      </c>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c r="CO248" s="58"/>
      <c r="CP248" s="58"/>
      <c r="CQ248" s="58"/>
      <c r="CR248" s="58"/>
      <c r="CS248" s="58"/>
      <c r="CT248" s="58"/>
      <c r="CU248" s="58"/>
      <c r="CV248" s="58"/>
      <c r="CW248" s="58"/>
      <c r="CX248" s="58"/>
      <c r="CY248" s="58"/>
      <c r="CZ248" s="58"/>
      <c r="DA248" s="58"/>
      <c r="DB248" s="58"/>
      <c r="DC248" s="58"/>
      <c r="DD248" s="58"/>
      <c r="DE248" s="58"/>
      <c r="DF248" s="58"/>
      <c r="DG248" s="58"/>
      <c r="DH248" s="58"/>
      <c r="DI248" s="58"/>
      <c r="DJ248" s="58"/>
      <c r="DK248" s="58"/>
      <c r="DL248" s="58"/>
      <c r="DM248" s="58"/>
      <c r="DN248" s="58"/>
      <c r="DO248" s="58"/>
      <c r="DP248" s="58"/>
      <c r="DQ248" s="58"/>
      <c r="DR248" s="58"/>
      <c r="DS248" s="58"/>
      <c r="DT248" s="58"/>
      <c r="DU248" s="58"/>
      <c r="DV248" s="58"/>
      <c r="DW248" s="58"/>
      <c r="DX248" s="58"/>
      <c r="DY248" s="58"/>
      <c r="DZ248" s="58"/>
      <c r="EA248" s="58"/>
      <c r="EB248" s="58"/>
      <c r="EC248" s="58"/>
      <c r="ED248" s="58"/>
      <c r="EE248" s="58"/>
      <c r="EF248" s="58"/>
      <c r="EG248" s="58"/>
      <c r="EH248" s="58"/>
      <c r="EI248" s="58"/>
      <c r="EJ248" s="58"/>
      <c r="EK248" s="58"/>
      <c r="EL248" s="58"/>
      <c r="EM248" s="58"/>
      <c r="EN248" s="58"/>
    </row>
    <row r="249" spans="1:144" outlineLevel="1" x14ac:dyDescent="0.2">
      <c r="A249" s="16">
        <v>58</v>
      </c>
      <c r="B249" s="16">
        <v>0</v>
      </c>
      <c r="C249" s="1">
        <v>2.7912338731173458E-6</v>
      </c>
      <c r="D249" s="1">
        <f t="shared" si="13"/>
        <v>-2.7912338731173458E-6</v>
      </c>
      <c r="E249" s="1">
        <f t="shared" si="14"/>
        <v>5.5824755374767855E-6</v>
      </c>
      <c r="F249" s="1">
        <f t="shared" si="15"/>
        <v>-2.3627262933900712E-3</v>
      </c>
      <c r="G249" s="1">
        <f t="shared" si="16"/>
        <v>-1.6707009499385662E-3</v>
      </c>
      <c r="H249" s="1">
        <v>2.2761210212257626E-5</v>
      </c>
      <c r="I249" s="1">
        <f t="shared" si="17"/>
        <v>6.3533484369368449E-11</v>
      </c>
      <c r="J249" s="1">
        <f t="shared" si="18"/>
        <v>-1.6707199638509131E-3</v>
      </c>
      <c r="AQ249" s="58"/>
      <c r="AR249" s="58"/>
      <c r="AS249" s="58"/>
      <c r="AT249" s="58"/>
      <c r="AU249" s="58"/>
      <c r="AV249" s="58"/>
      <c r="AW249" s="58"/>
      <c r="AX249" s="71"/>
      <c r="AY249" s="58"/>
      <c r="AZ249" s="58"/>
      <c r="BA249" s="58"/>
      <c r="BB249" s="58">
        <f t="shared" si="19"/>
        <v>1</v>
      </c>
      <c r="BC249" s="58">
        <f t="shared" si="20"/>
        <v>2.7912338731173458E-6</v>
      </c>
      <c r="BD249" s="58" t="e">
        <f t="shared" si="21"/>
        <v>#N/A</v>
      </c>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c r="CO249" s="58"/>
      <c r="CP249" s="58"/>
      <c r="CQ249" s="58"/>
      <c r="CR249" s="58"/>
      <c r="CS249" s="58"/>
      <c r="CT249" s="58"/>
      <c r="CU249" s="58"/>
      <c r="CV249" s="58"/>
      <c r="CW249" s="58"/>
      <c r="CX249" s="58"/>
      <c r="CY249" s="58"/>
      <c r="CZ249" s="58"/>
      <c r="DA249" s="58"/>
      <c r="DB249" s="58"/>
      <c r="DC249" s="58"/>
      <c r="DD249" s="58"/>
      <c r="DE249" s="58"/>
      <c r="DF249" s="58"/>
      <c r="DG249" s="58"/>
      <c r="DH249" s="58"/>
      <c r="DI249" s="58"/>
      <c r="DJ249" s="58"/>
      <c r="DK249" s="58"/>
      <c r="DL249" s="58"/>
      <c r="DM249" s="58"/>
      <c r="DN249" s="58"/>
      <c r="DO249" s="58"/>
      <c r="DP249" s="58"/>
      <c r="DQ249" s="58"/>
      <c r="DR249" s="58"/>
      <c r="DS249" s="58"/>
      <c r="DT249" s="58"/>
      <c r="DU249" s="58"/>
      <c r="DV249" s="58"/>
      <c r="DW249" s="58"/>
      <c r="DX249" s="58"/>
      <c r="DY249" s="58"/>
      <c r="DZ249" s="58"/>
      <c r="EA249" s="58"/>
      <c r="EB249" s="58"/>
      <c r="EC249" s="58"/>
      <c r="ED249" s="58"/>
      <c r="EE249" s="58"/>
      <c r="EF249" s="58"/>
      <c r="EG249" s="58"/>
      <c r="EH249" s="58"/>
      <c r="EI249" s="58"/>
      <c r="EJ249" s="58"/>
      <c r="EK249" s="58"/>
      <c r="EL249" s="58"/>
      <c r="EM249" s="58"/>
      <c r="EN249" s="58"/>
    </row>
    <row r="250" spans="1:144" outlineLevel="1" x14ac:dyDescent="0.2">
      <c r="A250" s="16">
        <v>59</v>
      </c>
      <c r="B250" s="16">
        <v>0</v>
      </c>
      <c r="C250" s="1">
        <v>3.4528563481172413E-5</v>
      </c>
      <c r="D250" s="1">
        <f t="shared" si="13"/>
        <v>-3.4528563481172413E-5</v>
      </c>
      <c r="E250" s="1">
        <f t="shared" si="14"/>
        <v>6.9058319211470748E-5</v>
      </c>
      <c r="F250" s="1">
        <f t="shared" si="15"/>
        <v>-8.3101335254898729E-3</v>
      </c>
      <c r="G250" s="1">
        <f t="shared" si="16"/>
        <v>-5.876202493450648E-3</v>
      </c>
      <c r="H250" s="1">
        <v>2.3671530544606208E-4</v>
      </c>
      <c r="I250" s="1">
        <f t="shared" si="17"/>
        <v>8.1756569810668017E-9</v>
      </c>
      <c r="J250" s="1">
        <f t="shared" si="18"/>
        <v>-5.8768981104845332E-3</v>
      </c>
      <c r="AQ250" s="58"/>
      <c r="AR250" s="58"/>
      <c r="AS250" s="58"/>
      <c r="AT250" s="58"/>
      <c r="AU250" s="58"/>
      <c r="AV250" s="58"/>
      <c r="AW250" s="58"/>
      <c r="AX250" s="71"/>
      <c r="AY250" s="58"/>
      <c r="AZ250" s="58"/>
      <c r="BA250" s="58"/>
      <c r="BB250" s="58">
        <f t="shared" si="19"/>
        <v>1</v>
      </c>
      <c r="BC250" s="58">
        <f t="shared" si="20"/>
        <v>3.4528563481172413E-5</v>
      </c>
      <c r="BD250" s="58" t="e">
        <f t="shared" si="21"/>
        <v>#N/A</v>
      </c>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c r="CB250" s="58"/>
      <c r="CC250" s="58"/>
      <c r="CD250" s="58"/>
      <c r="CE250" s="58"/>
      <c r="CF250" s="58"/>
      <c r="CG250" s="58"/>
      <c r="CH250" s="58"/>
      <c r="CI250" s="58"/>
      <c r="CJ250" s="58"/>
      <c r="CK250" s="58"/>
      <c r="CL250" s="58"/>
      <c r="CM250" s="58"/>
      <c r="CN250" s="58"/>
      <c r="CO250" s="58"/>
      <c r="CP250" s="58"/>
      <c r="CQ250" s="58"/>
      <c r="CR250" s="58"/>
      <c r="CS250" s="58"/>
      <c r="CT250" s="58"/>
      <c r="CU250" s="58"/>
      <c r="CV250" s="58"/>
      <c r="CW250" s="58"/>
      <c r="CX250" s="58"/>
      <c r="CY250" s="58"/>
      <c r="CZ250" s="58"/>
      <c r="DA250" s="58"/>
      <c r="DB250" s="58"/>
      <c r="DC250" s="58"/>
      <c r="DD250" s="58"/>
      <c r="DE250" s="58"/>
      <c r="DF250" s="58"/>
      <c r="DG250" s="58"/>
      <c r="DH250" s="58"/>
      <c r="DI250" s="58"/>
      <c r="DJ250" s="58"/>
      <c r="DK250" s="58"/>
      <c r="DL250" s="58"/>
      <c r="DM250" s="58"/>
      <c r="DN250" s="58"/>
      <c r="DO250" s="58"/>
      <c r="DP250" s="58"/>
      <c r="DQ250" s="58"/>
      <c r="DR250" s="58"/>
      <c r="DS250" s="58"/>
      <c r="DT250" s="58"/>
      <c r="DU250" s="58"/>
      <c r="DV250" s="58"/>
      <c r="DW250" s="58"/>
      <c r="DX250" s="58"/>
      <c r="DY250" s="58"/>
      <c r="DZ250" s="58"/>
      <c r="EA250" s="58"/>
      <c r="EB250" s="58"/>
      <c r="EC250" s="58"/>
      <c r="ED250" s="58"/>
      <c r="EE250" s="58"/>
      <c r="EF250" s="58"/>
      <c r="EG250" s="58"/>
      <c r="EH250" s="58"/>
      <c r="EI250" s="58"/>
      <c r="EJ250" s="58"/>
      <c r="EK250" s="58"/>
      <c r="EL250" s="58"/>
      <c r="EM250" s="58"/>
      <c r="EN250" s="58"/>
    </row>
    <row r="251" spans="1:144" outlineLevel="1" x14ac:dyDescent="0.2">
      <c r="A251" s="16">
        <v>60</v>
      </c>
      <c r="B251" s="16">
        <v>0</v>
      </c>
      <c r="C251" s="1">
        <v>5.8753833995426137E-5</v>
      </c>
      <c r="D251" s="1">
        <f t="shared" si="13"/>
        <v>-5.8753833995426137E-5</v>
      </c>
      <c r="E251" s="1">
        <f t="shared" si="14"/>
        <v>1.1751112013892015E-4</v>
      </c>
      <c r="F251" s="1">
        <f t="shared" si="15"/>
        <v>-1.08402546159636E-2</v>
      </c>
      <c r="G251" s="1">
        <f t="shared" si="16"/>
        <v>-7.6653301436576246E-3</v>
      </c>
      <c r="H251" s="1">
        <v>3.4922341173523891E-4</v>
      </c>
      <c r="I251" s="1">
        <f t="shared" si="17"/>
        <v>2.0526588320206767E-8</v>
      </c>
      <c r="J251" s="1">
        <f t="shared" si="18"/>
        <v>-7.6666689506973262E-3</v>
      </c>
      <c r="AQ251" s="58"/>
      <c r="AR251" s="58"/>
      <c r="AS251" s="58"/>
      <c r="AT251" s="58"/>
      <c r="AU251" s="58"/>
      <c r="AV251" s="58"/>
      <c r="AW251" s="58"/>
      <c r="AX251" s="71"/>
      <c r="AY251" s="58"/>
      <c r="AZ251" s="58"/>
      <c r="BA251" s="58"/>
      <c r="BB251" s="58">
        <f t="shared" si="19"/>
        <v>1</v>
      </c>
      <c r="BC251" s="58">
        <f t="shared" si="20"/>
        <v>5.8753833995426137E-5</v>
      </c>
      <c r="BD251" s="58" t="e">
        <f t="shared" si="21"/>
        <v>#N/A</v>
      </c>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c r="CB251" s="58"/>
      <c r="CC251" s="58"/>
      <c r="CD251" s="58"/>
      <c r="CE251" s="58"/>
      <c r="CF251" s="58"/>
      <c r="CG251" s="58"/>
      <c r="CH251" s="58"/>
      <c r="CI251" s="58"/>
      <c r="CJ251" s="58"/>
      <c r="CK251" s="58"/>
      <c r="CL251" s="58"/>
      <c r="CM251" s="58"/>
      <c r="CN251" s="58"/>
      <c r="CO251" s="58"/>
      <c r="CP251" s="58"/>
      <c r="CQ251" s="58"/>
      <c r="CR251" s="58"/>
      <c r="CS251" s="58"/>
      <c r="CT251" s="58"/>
      <c r="CU251" s="58"/>
      <c r="CV251" s="58"/>
      <c r="CW251" s="58"/>
      <c r="CX251" s="58"/>
      <c r="CY251" s="58"/>
      <c r="CZ251" s="58"/>
      <c r="DA251" s="58"/>
      <c r="DB251" s="58"/>
      <c r="DC251" s="58"/>
      <c r="DD251" s="58"/>
      <c r="DE251" s="58"/>
      <c r="DF251" s="58"/>
      <c r="DG251" s="58"/>
      <c r="DH251" s="58"/>
      <c r="DI251" s="58"/>
      <c r="DJ251" s="58"/>
      <c r="DK251" s="58"/>
      <c r="DL251" s="58"/>
      <c r="DM251" s="58"/>
      <c r="DN251" s="58"/>
      <c r="DO251" s="58"/>
      <c r="DP251" s="58"/>
      <c r="DQ251" s="58"/>
      <c r="DR251" s="58"/>
      <c r="DS251" s="58"/>
      <c r="DT251" s="58"/>
      <c r="DU251" s="58"/>
      <c r="DV251" s="58"/>
      <c r="DW251" s="58"/>
      <c r="DX251" s="58"/>
      <c r="DY251" s="58"/>
      <c r="DZ251" s="58"/>
      <c r="EA251" s="58"/>
      <c r="EB251" s="58"/>
      <c r="EC251" s="58"/>
      <c r="ED251" s="58"/>
      <c r="EE251" s="58"/>
      <c r="EF251" s="58"/>
      <c r="EG251" s="58"/>
      <c r="EH251" s="58"/>
      <c r="EI251" s="58"/>
      <c r="EJ251" s="58"/>
      <c r="EK251" s="58"/>
      <c r="EL251" s="58"/>
      <c r="EM251" s="58"/>
      <c r="EN251" s="58"/>
    </row>
    <row r="252" spans="1:144" outlineLevel="1" x14ac:dyDescent="0.2">
      <c r="A252" s="16">
        <v>61</v>
      </c>
      <c r="B252" s="16">
        <v>0</v>
      </c>
      <c r="C252" s="1">
        <v>1.9184813119875303E-4</v>
      </c>
      <c r="D252" s="1">
        <f t="shared" si="13"/>
        <v>-1.9184813119875303E-4</v>
      </c>
      <c r="E252" s="1">
        <f t="shared" si="14"/>
        <v>3.8373307281092063E-4</v>
      </c>
      <c r="F252" s="1">
        <f t="shared" si="15"/>
        <v>-1.9589105972731901E-2</v>
      </c>
      <c r="G252" s="1">
        <f t="shared" si="16"/>
        <v>-1.3852254111394947E-2</v>
      </c>
      <c r="H252" s="1">
        <v>8.1719024229275127E-4</v>
      </c>
      <c r="I252" s="1">
        <f t="shared" si="17"/>
        <v>1.5693474939832938E-7</v>
      </c>
      <c r="J252" s="1">
        <f t="shared" si="18"/>
        <v>-1.3857917546155936E-2</v>
      </c>
      <c r="AQ252" s="58"/>
      <c r="AR252" s="58"/>
      <c r="AS252" s="58"/>
      <c r="AT252" s="58"/>
      <c r="AU252" s="58"/>
      <c r="AV252" s="58"/>
      <c r="AW252" s="58"/>
      <c r="AX252" s="71"/>
      <c r="AY252" s="58"/>
      <c r="AZ252" s="58"/>
      <c r="BA252" s="58"/>
      <c r="BB252" s="58">
        <f t="shared" si="19"/>
        <v>1</v>
      </c>
      <c r="BC252" s="58">
        <f t="shared" si="20"/>
        <v>1.9184813119875303E-4</v>
      </c>
      <c r="BD252" s="58" t="e">
        <f t="shared" si="21"/>
        <v>#N/A</v>
      </c>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c r="CB252" s="58"/>
      <c r="CC252" s="58"/>
      <c r="CD252" s="58"/>
      <c r="CE252" s="58"/>
      <c r="CF252" s="58"/>
      <c r="CG252" s="58"/>
      <c r="CH252" s="58"/>
      <c r="CI252" s="58"/>
      <c r="CJ252" s="58"/>
      <c r="CK252" s="58"/>
      <c r="CL252" s="58"/>
      <c r="CM252" s="58"/>
      <c r="CN252" s="58"/>
      <c r="CO252" s="58"/>
      <c r="CP252" s="58"/>
      <c r="CQ252" s="58"/>
      <c r="CR252" s="58"/>
      <c r="CS252" s="58"/>
      <c r="CT252" s="58"/>
      <c r="CU252" s="58"/>
      <c r="CV252" s="58"/>
      <c r="CW252" s="58"/>
      <c r="CX252" s="58"/>
      <c r="CY252" s="58"/>
      <c r="CZ252" s="58"/>
      <c r="DA252" s="58"/>
      <c r="DB252" s="58"/>
      <c r="DC252" s="58"/>
      <c r="DD252" s="58"/>
      <c r="DE252" s="58"/>
      <c r="DF252" s="58"/>
      <c r="DG252" s="58"/>
      <c r="DH252" s="58"/>
      <c r="DI252" s="58"/>
      <c r="DJ252" s="58"/>
      <c r="DK252" s="58"/>
      <c r="DL252" s="58"/>
      <c r="DM252" s="58"/>
      <c r="DN252" s="58"/>
      <c r="DO252" s="58"/>
      <c r="DP252" s="58"/>
      <c r="DQ252" s="58"/>
      <c r="DR252" s="58"/>
      <c r="DS252" s="58"/>
      <c r="DT252" s="58"/>
      <c r="DU252" s="58"/>
      <c r="DV252" s="58"/>
      <c r="DW252" s="58"/>
      <c r="DX252" s="58"/>
      <c r="DY252" s="58"/>
      <c r="DZ252" s="58"/>
      <c r="EA252" s="58"/>
      <c r="EB252" s="58"/>
      <c r="EC252" s="58"/>
      <c r="ED252" s="58"/>
      <c r="EE252" s="58"/>
      <c r="EF252" s="58"/>
      <c r="EG252" s="58"/>
      <c r="EH252" s="58"/>
      <c r="EI252" s="58"/>
      <c r="EJ252" s="58"/>
      <c r="EK252" s="58"/>
      <c r="EL252" s="58"/>
      <c r="EM252" s="58"/>
      <c r="EN252" s="58"/>
    </row>
    <row r="253" spans="1:144" outlineLevel="1" x14ac:dyDescent="0.2">
      <c r="A253" s="16">
        <v>62</v>
      </c>
      <c r="B253" s="16">
        <v>0</v>
      </c>
      <c r="C253" s="1">
        <v>7.412880648038465E-5</v>
      </c>
      <c r="D253" s="1">
        <f t="shared" si="13"/>
        <v>-7.412880648038465E-5</v>
      </c>
      <c r="E253" s="1">
        <f t="shared" si="14"/>
        <v>1.4826310831223268E-4</v>
      </c>
      <c r="F253" s="1">
        <f t="shared" si="15"/>
        <v>-1.2176333943853243E-2</v>
      </c>
      <c r="G253" s="1">
        <f t="shared" si="16"/>
        <v>-8.6101278717396965E-3</v>
      </c>
      <c r="H253" s="1">
        <v>4.4253256011618904E-4</v>
      </c>
      <c r="I253" s="1">
        <f t="shared" si="17"/>
        <v>3.282136696574665E-8</v>
      </c>
      <c r="J253" s="1">
        <f t="shared" si="18"/>
        <v>-8.6120336352498369E-3</v>
      </c>
      <c r="AQ253" s="58"/>
      <c r="AR253" s="58"/>
      <c r="AS253" s="58"/>
      <c r="AT253" s="58"/>
      <c r="AU253" s="58"/>
      <c r="AV253" s="58"/>
      <c r="AW253" s="58"/>
      <c r="AX253" s="71"/>
      <c r="AY253" s="58"/>
      <c r="AZ253" s="58"/>
      <c r="BA253" s="58"/>
      <c r="BB253" s="58">
        <f t="shared" si="19"/>
        <v>1</v>
      </c>
      <c r="BC253" s="58">
        <f t="shared" si="20"/>
        <v>7.412880648038465E-5</v>
      </c>
      <c r="BD253" s="58" t="e">
        <f t="shared" si="21"/>
        <v>#N/A</v>
      </c>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c r="CH253" s="58"/>
      <c r="CI253" s="58"/>
      <c r="CJ253" s="58"/>
      <c r="CK253" s="58"/>
      <c r="CL253" s="58"/>
      <c r="CM253" s="58"/>
      <c r="CN253" s="58"/>
      <c r="CO253" s="58"/>
      <c r="CP253" s="58"/>
      <c r="CQ253" s="58"/>
      <c r="CR253" s="58"/>
      <c r="CS253" s="58"/>
      <c r="CT253" s="58"/>
      <c r="CU253" s="58"/>
      <c r="CV253" s="58"/>
      <c r="CW253" s="58"/>
      <c r="CX253" s="58"/>
      <c r="CY253" s="58"/>
      <c r="CZ253" s="58"/>
      <c r="DA253" s="58"/>
      <c r="DB253" s="58"/>
      <c r="DC253" s="58"/>
      <c r="DD253" s="58"/>
      <c r="DE253" s="58"/>
      <c r="DF253" s="58"/>
      <c r="DG253" s="58"/>
      <c r="DH253" s="58"/>
      <c r="DI253" s="58"/>
      <c r="DJ253" s="58"/>
      <c r="DK253" s="58"/>
      <c r="DL253" s="58"/>
      <c r="DM253" s="58"/>
      <c r="DN253" s="58"/>
      <c r="DO253" s="58"/>
      <c r="DP253" s="58"/>
      <c r="DQ253" s="58"/>
      <c r="DR253" s="58"/>
      <c r="DS253" s="58"/>
      <c r="DT253" s="58"/>
      <c r="DU253" s="58"/>
      <c r="DV253" s="58"/>
      <c r="DW253" s="58"/>
      <c r="DX253" s="58"/>
      <c r="DY253" s="58"/>
      <c r="DZ253" s="58"/>
      <c r="EA253" s="58"/>
      <c r="EB253" s="58"/>
      <c r="EC253" s="58"/>
      <c r="ED253" s="58"/>
      <c r="EE253" s="58"/>
      <c r="EF253" s="58"/>
      <c r="EG253" s="58"/>
      <c r="EH253" s="58"/>
      <c r="EI253" s="58"/>
      <c r="EJ253" s="58"/>
      <c r="EK253" s="58"/>
      <c r="EL253" s="58"/>
      <c r="EM253" s="58"/>
      <c r="EN253" s="58"/>
    </row>
    <row r="254" spans="1:144" outlineLevel="1" x14ac:dyDescent="0.2">
      <c r="A254" s="16">
        <v>63</v>
      </c>
      <c r="B254" s="16">
        <v>0</v>
      </c>
      <c r="C254" s="1">
        <v>8.390923603416164E-6</v>
      </c>
      <c r="D254" s="1">
        <f t="shared" si="13"/>
        <v>-8.390923603416164E-6</v>
      </c>
      <c r="E254" s="1">
        <f t="shared" si="14"/>
        <v>1.6781917614853406E-5</v>
      </c>
      <c r="F254" s="1">
        <f t="shared" si="15"/>
        <v>-4.0965738873909507E-3</v>
      </c>
      <c r="G254" s="1">
        <f t="shared" si="16"/>
        <v>-2.8967212519684861E-3</v>
      </c>
      <c r="H254" s="1">
        <v>5.6922310298204749E-5</v>
      </c>
      <c r="I254" s="1">
        <f t="shared" si="17"/>
        <v>4.7766195446099692E-10</v>
      </c>
      <c r="J254" s="1">
        <f t="shared" si="18"/>
        <v>-2.8968036995213079E-3</v>
      </c>
      <c r="AQ254" s="58"/>
      <c r="AR254" s="58"/>
      <c r="AS254" s="58"/>
      <c r="AT254" s="58"/>
      <c r="AU254" s="58"/>
      <c r="AV254" s="58"/>
      <c r="AW254" s="58"/>
      <c r="AX254" s="71"/>
      <c r="AY254" s="58"/>
      <c r="AZ254" s="58"/>
      <c r="BA254" s="58"/>
      <c r="BB254" s="58">
        <f t="shared" si="19"/>
        <v>1</v>
      </c>
      <c r="BC254" s="58">
        <f t="shared" si="20"/>
        <v>8.390923603416164E-6</v>
      </c>
      <c r="BD254" s="58" t="e">
        <f t="shared" si="21"/>
        <v>#N/A</v>
      </c>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c r="CH254" s="58"/>
      <c r="CI254" s="58"/>
      <c r="CJ254" s="58"/>
      <c r="CK254" s="58"/>
      <c r="CL254" s="58"/>
      <c r="CM254" s="58"/>
      <c r="CN254" s="58"/>
      <c r="CO254" s="58"/>
      <c r="CP254" s="58"/>
      <c r="CQ254" s="58"/>
      <c r="CR254" s="58"/>
      <c r="CS254" s="58"/>
      <c r="CT254" s="58"/>
      <c r="CU254" s="58"/>
      <c r="CV254" s="58"/>
      <c r="CW254" s="58"/>
      <c r="CX254" s="58"/>
      <c r="CY254" s="58"/>
      <c r="CZ254" s="58"/>
      <c r="DA254" s="58"/>
      <c r="DB254" s="58"/>
      <c r="DC254" s="58"/>
      <c r="DD254" s="58"/>
      <c r="DE254" s="58"/>
      <c r="DF254" s="58"/>
      <c r="DG254" s="58"/>
      <c r="DH254" s="58"/>
      <c r="DI254" s="58"/>
      <c r="DJ254" s="58"/>
      <c r="DK254" s="58"/>
      <c r="DL254" s="58"/>
      <c r="DM254" s="58"/>
      <c r="DN254" s="58"/>
      <c r="DO254" s="58"/>
      <c r="DP254" s="58"/>
      <c r="DQ254" s="58"/>
      <c r="DR254" s="58"/>
      <c r="DS254" s="58"/>
      <c r="DT254" s="58"/>
      <c r="DU254" s="58"/>
      <c r="DV254" s="58"/>
      <c r="DW254" s="58"/>
      <c r="DX254" s="58"/>
      <c r="DY254" s="58"/>
      <c r="DZ254" s="58"/>
      <c r="EA254" s="58"/>
      <c r="EB254" s="58"/>
      <c r="EC254" s="58"/>
      <c r="ED254" s="58"/>
      <c r="EE254" s="58"/>
      <c r="EF254" s="58"/>
      <c r="EG254" s="58"/>
      <c r="EH254" s="58"/>
      <c r="EI254" s="58"/>
      <c r="EJ254" s="58"/>
      <c r="EK254" s="58"/>
      <c r="EL254" s="58"/>
      <c r="EM254" s="58"/>
      <c r="EN254" s="58"/>
    </row>
    <row r="255" spans="1:144" outlineLevel="1" x14ac:dyDescent="0.2">
      <c r="A255" s="16">
        <v>64</v>
      </c>
      <c r="B255" s="16">
        <v>1</v>
      </c>
      <c r="C255" s="1">
        <v>0.97320828631464162</v>
      </c>
      <c r="D255" s="1">
        <f t="shared" si="13"/>
        <v>2.6791713685358376E-2</v>
      </c>
      <c r="E255" s="1">
        <f t="shared" si="14"/>
        <v>5.4314307211373744E-2</v>
      </c>
      <c r="F255" s="1">
        <f t="shared" si="15"/>
        <v>0.23305430099308133</v>
      </c>
      <c r="G255" s="1">
        <f t="shared" si="16"/>
        <v>0.1659194684336576</v>
      </c>
      <c r="H255" s="1">
        <v>0.11508274602214268</v>
      </c>
      <c r="I255" s="1">
        <f t="shared" si="17"/>
        <v>3.5801584543124613E-3</v>
      </c>
      <c r="J255" s="1">
        <f t="shared" si="18"/>
        <v>0.17637865080451193</v>
      </c>
      <c r="AQ255" s="58"/>
      <c r="AR255" s="58"/>
      <c r="AS255" s="58"/>
      <c r="AT255" s="58"/>
      <c r="AU255" s="58"/>
      <c r="AV255" s="58"/>
      <c r="AW255" s="58"/>
      <c r="AX255" s="71"/>
      <c r="AY255" s="58"/>
      <c r="AZ255" s="58"/>
      <c r="BA255" s="58"/>
      <c r="BB255" s="58">
        <f t="shared" si="19"/>
        <v>0</v>
      </c>
      <c r="BC255" s="58" t="e">
        <f t="shared" si="20"/>
        <v>#N/A</v>
      </c>
      <c r="BD255" s="58">
        <f t="shared" si="21"/>
        <v>0.97320828631464162</v>
      </c>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c r="CH255" s="58"/>
      <c r="CI255" s="58"/>
      <c r="CJ255" s="58"/>
      <c r="CK255" s="58"/>
      <c r="CL255" s="58"/>
      <c r="CM255" s="58"/>
      <c r="CN255" s="58"/>
      <c r="CO255" s="58"/>
      <c r="CP255" s="58"/>
      <c r="CQ255" s="58"/>
      <c r="CR255" s="58"/>
      <c r="CS255" s="58"/>
      <c r="CT255" s="58"/>
      <c r="CU255" s="58"/>
      <c r="CV255" s="58"/>
      <c r="CW255" s="58"/>
      <c r="CX255" s="58"/>
      <c r="CY255" s="58"/>
      <c r="CZ255" s="58"/>
      <c r="DA255" s="58"/>
      <c r="DB255" s="58"/>
      <c r="DC255" s="58"/>
      <c r="DD255" s="58"/>
      <c r="DE255" s="58"/>
      <c r="DF255" s="58"/>
      <c r="DG255" s="58"/>
      <c r="DH255" s="58"/>
      <c r="DI255" s="58"/>
      <c r="DJ255" s="58"/>
      <c r="DK255" s="58"/>
      <c r="DL255" s="58"/>
      <c r="DM255" s="58"/>
      <c r="DN255" s="58"/>
      <c r="DO255" s="58"/>
      <c r="DP255" s="58"/>
      <c r="DQ255" s="58"/>
      <c r="DR255" s="58"/>
      <c r="DS255" s="58"/>
      <c r="DT255" s="58"/>
      <c r="DU255" s="58"/>
      <c r="DV255" s="58"/>
      <c r="DW255" s="58"/>
      <c r="DX255" s="58"/>
      <c r="DY255" s="58"/>
      <c r="DZ255" s="58"/>
      <c r="EA255" s="58"/>
      <c r="EB255" s="58"/>
      <c r="EC255" s="58"/>
      <c r="ED255" s="58"/>
      <c r="EE255" s="58"/>
      <c r="EF255" s="58"/>
      <c r="EG255" s="58"/>
      <c r="EH255" s="58"/>
      <c r="EI255" s="58"/>
      <c r="EJ255" s="58"/>
      <c r="EK255" s="58"/>
      <c r="EL255" s="58"/>
      <c r="EM255" s="58"/>
      <c r="EN255" s="58"/>
    </row>
    <row r="256" spans="1:144" outlineLevel="1" x14ac:dyDescent="0.2">
      <c r="A256" s="16">
        <v>65</v>
      </c>
      <c r="B256" s="16">
        <v>0</v>
      </c>
      <c r="C256" s="1">
        <v>1.3619478200158739E-3</v>
      </c>
      <c r="D256" s="1">
        <f t="shared" si="13"/>
        <v>-1.3619478200158739E-3</v>
      </c>
      <c r="E256" s="1">
        <f t="shared" si="14"/>
        <v>2.7257522278046741E-3</v>
      </c>
      <c r="F256" s="1">
        <f t="shared" si="15"/>
        <v>-5.220873708302734E-2</v>
      </c>
      <c r="G256" s="1">
        <f t="shared" si="16"/>
        <v>-3.6929733976908415E-2</v>
      </c>
      <c r="H256" s="1">
        <v>3.7617458981192577E-3</v>
      </c>
      <c r="I256" s="1">
        <f t="shared" si="17"/>
        <v>5.1496605254176489E-6</v>
      </c>
      <c r="J256" s="1">
        <f t="shared" si="18"/>
        <v>-3.6999390699451275E-2</v>
      </c>
      <c r="AQ256" s="58"/>
      <c r="AR256" s="58"/>
      <c r="AS256" s="58"/>
      <c r="AT256" s="58"/>
      <c r="AU256" s="58"/>
      <c r="AV256" s="58"/>
      <c r="AW256" s="58"/>
      <c r="AX256" s="71"/>
      <c r="AY256" s="58"/>
      <c r="AZ256" s="58"/>
      <c r="BA256" s="58"/>
      <c r="BB256" s="58">
        <f t="shared" si="19"/>
        <v>1</v>
      </c>
      <c r="BC256" s="58">
        <f t="shared" si="20"/>
        <v>1.3619478200158739E-3</v>
      </c>
      <c r="BD256" s="58" t="e">
        <f t="shared" si="21"/>
        <v>#N/A</v>
      </c>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c r="CO256" s="58"/>
      <c r="CP256" s="58"/>
      <c r="CQ256" s="58"/>
      <c r="CR256" s="58"/>
      <c r="CS256" s="58"/>
      <c r="CT256" s="58"/>
      <c r="CU256" s="58"/>
      <c r="CV256" s="58"/>
      <c r="CW256" s="58"/>
      <c r="CX256" s="58"/>
      <c r="CY256" s="58"/>
      <c r="CZ256" s="58"/>
      <c r="DA256" s="58"/>
      <c r="DB256" s="58"/>
      <c r="DC256" s="58"/>
      <c r="DD256" s="58"/>
      <c r="DE256" s="58"/>
      <c r="DF256" s="58"/>
      <c r="DG256" s="58"/>
      <c r="DH256" s="58"/>
      <c r="DI256" s="58"/>
      <c r="DJ256" s="58"/>
      <c r="DK256" s="58"/>
      <c r="DL256" s="58"/>
      <c r="DM256" s="58"/>
      <c r="DN256" s="58"/>
      <c r="DO256" s="58"/>
      <c r="DP256" s="58"/>
      <c r="DQ256" s="58"/>
      <c r="DR256" s="58"/>
      <c r="DS256" s="58"/>
      <c r="DT256" s="58"/>
      <c r="DU256" s="58"/>
      <c r="DV256" s="58"/>
      <c r="DW256" s="58"/>
      <c r="DX256" s="58"/>
      <c r="DY256" s="58"/>
      <c r="DZ256" s="58"/>
      <c r="EA256" s="58"/>
      <c r="EB256" s="58"/>
      <c r="EC256" s="58"/>
      <c r="ED256" s="58"/>
      <c r="EE256" s="58"/>
      <c r="EF256" s="58"/>
      <c r="EG256" s="58"/>
      <c r="EH256" s="58"/>
      <c r="EI256" s="58"/>
      <c r="EJ256" s="58"/>
      <c r="EK256" s="58"/>
      <c r="EL256" s="58"/>
      <c r="EM256" s="58"/>
      <c r="EN256" s="58"/>
    </row>
    <row r="257" spans="1:144" outlineLevel="1" x14ac:dyDescent="0.2">
      <c r="A257" s="16">
        <v>66</v>
      </c>
      <c r="B257" s="16">
        <v>0</v>
      </c>
      <c r="C257" s="1">
        <v>8.8042156344650457E-7</v>
      </c>
      <c r="D257" s="1">
        <f t="shared" ref="D257:D320" si="22">B257 - C257</f>
        <v>-8.8042156344650457E-7</v>
      </c>
      <c r="E257" s="1">
        <f t="shared" ref="E257:E320" si="23">2*IF(B257=1,LN(1/C257),LN(1/(1-C257)))</f>
        <v>1.7608439020358129E-6</v>
      </c>
      <c r="F257" s="1">
        <f t="shared" ref="F257:F320" si="24">SQRT(E257)*SIGN(D257)</f>
        <v>-1.3269679355718484E-3</v>
      </c>
      <c r="G257" s="1">
        <f t="shared" ref="G257:G320" si="25">D257/(SQRT(C257*(1-C257)))</f>
        <v>-9.3830823218669273E-4</v>
      </c>
      <c r="H257" s="1">
        <v>8.7382087829053557E-6</v>
      </c>
      <c r="I257" s="1">
        <f t="shared" ref="I257:I320" si="26">G257^2*H257/(1-H257)</f>
        <v>7.6933814381004916E-12</v>
      </c>
      <c r="J257" s="1">
        <f t="shared" ref="J257:J320" si="27">G257/SQRT(1-H257)</f>
        <v>-9.3831233178017783E-4</v>
      </c>
      <c r="AQ257" s="58"/>
      <c r="AR257" s="58"/>
      <c r="AS257" s="58"/>
      <c r="AT257" s="58"/>
      <c r="AU257" s="58"/>
      <c r="AV257" s="58"/>
      <c r="AW257" s="58"/>
      <c r="AX257" s="71"/>
      <c r="AY257" s="58"/>
      <c r="AZ257" s="58"/>
      <c r="BA257" s="58"/>
      <c r="BB257" s="58">
        <f t="shared" ref="BB257:BB320" si="28">1-B257</f>
        <v>1</v>
      </c>
      <c r="BC257" s="58">
        <f t="shared" ref="BC257:BC320" si="29">IF(B257=0,C257,NA())</f>
        <v>8.8042156344650457E-7</v>
      </c>
      <c r="BD257" s="58" t="e">
        <f t="shared" ref="BD257:BD320" si="30">IF(B257=1,C257,NA())</f>
        <v>#N/A</v>
      </c>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c r="CO257" s="58"/>
      <c r="CP257" s="58"/>
      <c r="CQ257" s="58"/>
      <c r="CR257" s="58"/>
      <c r="CS257" s="58"/>
      <c r="CT257" s="58"/>
      <c r="CU257" s="58"/>
      <c r="CV257" s="58"/>
      <c r="CW257" s="58"/>
      <c r="CX257" s="58"/>
      <c r="CY257" s="58"/>
      <c r="CZ257" s="58"/>
      <c r="DA257" s="58"/>
      <c r="DB257" s="58"/>
      <c r="DC257" s="58"/>
      <c r="DD257" s="58"/>
      <c r="DE257" s="58"/>
      <c r="DF257" s="58"/>
      <c r="DG257" s="58"/>
      <c r="DH257" s="58"/>
      <c r="DI257" s="58"/>
      <c r="DJ257" s="58"/>
      <c r="DK257" s="58"/>
      <c r="DL257" s="58"/>
      <c r="DM257" s="58"/>
      <c r="DN257" s="58"/>
      <c r="DO257" s="58"/>
      <c r="DP257" s="58"/>
      <c r="DQ257" s="58"/>
      <c r="DR257" s="58"/>
      <c r="DS257" s="58"/>
      <c r="DT257" s="58"/>
      <c r="DU257" s="58"/>
      <c r="DV257" s="58"/>
      <c r="DW257" s="58"/>
      <c r="DX257" s="58"/>
      <c r="DY257" s="58"/>
      <c r="DZ257" s="58"/>
      <c r="EA257" s="58"/>
      <c r="EB257" s="58"/>
      <c r="EC257" s="58"/>
      <c r="ED257" s="58"/>
      <c r="EE257" s="58"/>
      <c r="EF257" s="58"/>
      <c r="EG257" s="58"/>
      <c r="EH257" s="58"/>
      <c r="EI257" s="58"/>
      <c r="EJ257" s="58"/>
      <c r="EK257" s="58"/>
      <c r="EL257" s="58"/>
      <c r="EM257" s="58"/>
      <c r="EN257" s="58"/>
    </row>
    <row r="258" spans="1:144" outlineLevel="1" x14ac:dyDescent="0.2">
      <c r="A258" s="16">
        <v>67</v>
      </c>
      <c r="B258" s="16">
        <v>0</v>
      </c>
      <c r="C258" s="1">
        <v>5.155078380047773E-8</v>
      </c>
      <c r="D258" s="1">
        <f t="shared" si="22"/>
        <v>-5.155078380047773E-8</v>
      </c>
      <c r="E258" s="1">
        <f t="shared" si="23"/>
        <v>1.0310156995524587E-7</v>
      </c>
      <c r="F258" s="1">
        <f t="shared" si="24"/>
        <v>-3.2109433186408923E-4</v>
      </c>
      <c r="G258" s="1">
        <f t="shared" si="25"/>
        <v>-2.2704798272162906E-4</v>
      </c>
      <c r="H258" s="1">
        <v>6.8436945749433607E-7</v>
      </c>
      <c r="I258" s="1">
        <f t="shared" si="26"/>
        <v>3.5279807906064247E-14</v>
      </c>
      <c r="J258" s="1">
        <f t="shared" si="27"/>
        <v>-2.2704806041402132E-4</v>
      </c>
      <c r="AQ258" s="58"/>
      <c r="AR258" s="58"/>
      <c r="AS258" s="58"/>
      <c r="AT258" s="58"/>
      <c r="AU258" s="58"/>
      <c r="AV258" s="58"/>
      <c r="AW258" s="58"/>
      <c r="AX258" s="71"/>
      <c r="AY258" s="58"/>
      <c r="AZ258" s="58"/>
      <c r="BA258" s="58"/>
      <c r="BB258" s="58">
        <f t="shared" si="28"/>
        <v>1</v>
      </c>
      <c r="BC258" s="58">
        <f t="shared" si="29"/>
        <v>5.155078380047773E-8</v>
      </c>
      <c r="BD258" s="58" t="e">
        <f t="shared" si="30"/>
        <v>#N/A</v>
      </c>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c r="CJ258" s="58"/>
      <c r="CK258" s="58"/>
      <c r="CL258" s="58"/>
      <c r="CM258" s="58"/>
      <c r="CN258" s="58"/>
      <c r="CO258" s="58"/>
      <c r="CP258" s="58"/>
      <c r="CQ258" s="58"/>
      <c r="CR258" s="58"/>
      <c r="CS258" s="58"/>
      <c r="CT258" s="58"/>
      <c r="CU258" s="58"/>
      <c r="CV258" s="58"/>
      <c r="CW258" s="58"/>
      <c r="CX258" s="58"/>
      <c r="CY258" s="58"/>
      <c r="CZ258" s="58"/>
      <c r="DA258" s="58"/>
      <c r="DB258" s="58"/>
      <c r="DC258" s="58"/>
      <c r="DD258" s="58"/>
      <c r="DE258" s="58"/>
      <c r="DF258" s="58"/>
      <c r="DG258" s="58"/>
      <c r="DH258" s="58"/>
      <c r="DI258" s="58"/>
      <c r="DJ258" s="58"/>
      <c r="DK258" s="58"/>
      <c r="DL258" s="58"/>
      <c r="DM258" s="58"/>
      <c r="DN258" s="58"/>
      <c r="DO258" s="58"/>
      <c r="DP258" s="58"/>
      <c r="DQ258" s="58"/>
      <c r="DR258" s="58"/>
      <c r="DS258" s="58"/>
      <c r="DT258" s="58"/>
      <c r="DU258" s="58"/>
      <c r="DV258" s="58"/>
      <c r="DW258" s="58"/>
      <c r="DX258" s="58"/>
      <c r="DY258" s="58"/>
      <c r="DZ258" s="58"/>
      <c r="EA258" s="58"/>
      <c r="EB258" s="58"/>
      <c r="EC258" s="58"/>
      <c r="ED258" s="58"/>
      <c r="EE258" s="58"/>
      <c r="EF258" s="58"/>
      <c r="EG258" s="58"/>
      <c r="EH258" s="58"/>
      <c r="EI258" s="58"/>
      <c r="EJ258" s="58"/>
      <c r="EK258" s="58"/>
      <c r="EL258" s="58"/>
      <c r="EM258" s="58"/>
      <c r="EN258" s="58"/>
    </row>
    <row r="259" spans="1:144" outlineLevel="1" x14ac:dyDescent="0.2">
      <c r="A259" s="16">
        <v>68</v>
      </c>
      <c r="B259" s="16">
        <v>0</v>
      </c>
      <c r="C259" s="1">
        <v>2.0057665298850236E-5</v>
      </c>
      <c r="D259" s="1">
        <f t="shared" si="22"/>
        <v>-2.0057665298850236E-5</v>
      </c>
      <c r="E259" s="1">
        <f t="shared" si="23"/>
        <v>4.0115732912995381E-5</v>
      </c>
      <c r="F259" s="1">
        <f t="shared" si="24"/>
        <v>-6.3336982019192691E-3</v>
      </c>
      <c r="G259" s="1">
        <f t="shared" si="25"/>
        <v>-4.4786234064561666E-3</v>
      </c>
      <c r="H259" s="1">
        <v>1.49353472130782E-4</v>
      </c>
      <c r="I259" s="1">
        <f t="shared" si="26"/>
        <v>2.9961895341216817E-9</v>
      </c>
      <c r="J259" s="1">
        <f t="shared" si="27"/>
        <v>-4.4789578929022274E-3</v>
      </c>
      <c r="AQ259" s="58"/>
      <c r="AR259" s="58"/>
      <c r="AS259" s="58"/>
      <c r="AT259" s="58"/>
      <c r="AU259" s="58"/>
      <c r="AV259" s="58"/>
      <c r="AW259" s="58"/>
      <c r="AX259" s="71"/>
      <c r="AY259" s="58"/>
      <c r="AZ259" s="58"/>
      <c r="BA259" s="58"/>
      <c r="BB259" s="58">
        <f t="shared" si="28"/>
        <v>1</v>
      </c>
      <c r="BC259" s="58">
        <f t="shared" si="29"/>
        <v>2.0057665298850236E-5</v>
      </c>
      <c r="BD259" s="58" t="e">
        <f t="shared" si="30"/>
        <v>#N/A</v>
      </c>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c r="CB259" s="58"/>
      <c r="CC259" s="58"/>
      <c r="CD259" s="58"/>
      <c r="CE259" s="58"/>
      <c r="CF259" s="58"/>
      <c r="CG259" s="58"/>
      <c r="CH259" s="58"/>
      <c r="CI259" s="58"/>
      <c r="CJ259" s="58"/>
      <c r="CK259" s="58"/>
      <c r="CL259" s="58"/>
      <c r="CM259" s="58"/>
      <c r="CN259" s="58"/>
      <c r="CO259" s="58"/>
      <c r="CP259" s="58"/>
      <c r="CQ259" s="58"/>
      <c r="CR259" s="58"/>
      <c r="CS259" s="58"/>
      <c r="CT259" s="58"/>
      <c r="CU259" s="58"/>
      <c r="CV259" s="58"/>
      <c r="CW259" s="58"/>
      <c r="CX259" s="58"/>
      <c r="CY259" s="58"/>
      <c r="CZ259" s="58"/>
      <c r="DA259" s="58"/>
      <c r="DB259" s="58"/>
      <c r="DC259" s="58"/>
      <c r="DD259" s="58"/>
      <c r="DE259" s="58"/>
      <c r="DF259" s="58"/>
      <c r="DG259" s="58"/>
      <c r="DH259" s="58"/>
      <c r="DI259" s="58"/>
      <c r="DJ259" s="58"/>
      <c r="DK259" s="58"/>
      <c r="DL259" s="58"/>
      <c r="DM259" s="58"/>
      <c r="DN259" s="58"/>
      <c r="DO259" s="58"/>
      <c r="DP259" s="58"/>
      <c r="DQ259" s="58"/>
      <c r="DR259" s="58"/>
      <c r="DS259" s="58"/>
      <c r="DT259" s="58"/>
      <c r="DU259" s="58"/>
      <c r="DV259" s="58"/>
      <c r="DW259" s="58"/>
      <c r="DX259" s="58"/>
      <c r="DY259" s="58"/>
      <c r="DZ259" s="58"/>
      <c r="EA259" s="58"/>
      <c r="EB259" s="58"/>
      <c r="EC259" s="58"/>
      <c r="ED259" s="58"/>
      <c r="EE259" s="58"/>
      <c r="EF259" s="58"/>
      <c r="EG259" s="58"/>
      <c r="EH259" s="58"/>
      <c r="EI259" s="58"/>
      <c r="EJ259" s="58"/>
      <c r="EK259" s="58"/>
      <c r="EL259" s="58"/>
      <c r="EM259" s="58"/>
      <c r="EN259" s="58"/>
    </row>
    <row r="260" spans="1:144" outlineLevel="1" x14ac:dyDescent="0.2">
      <c r="A260" s="16">
        <v>69</v>
      </c>
      <c r="B260" s="16">
        <v>0</v>
      </c>
      <c r="C260" s="1">
        <v>1.2471213092887996E-4</v>
      </c>
      <c r="D260" s="1">
        <f t="shared" si="22"/>
        <v>-1.2471213092887996E-4</v>
      </c>
      <c r="E260" s="1">
        <f t="shared" si="23"/>
        <v>2.4943981626656314E-4</v>
      </c>
      <c r="F260" s="1">
        <f t="shared" si="24"/>
        <v>-1.5793663801238873E-2</v>
      </c>
      <c r="G260" s="1">
        <f t="shared" si="25"/>
        <v>-1.1168154994643695E-2</v>
      </c>
      <c r="H260" s="1">
        <v>1.2587770118482921E-3</v>
      </c>
      <c r="I260" s="1">
        <f t="shared" si="26"/>
        <v>1.5720222640698864E-7</v>
      </c>
      <c r="J260" s="1">
        <f t="shared" si="27"/>
        <v>-1.1175190746058517E-2</v>
      </c>
      <c r="AQ260" s="58"/>
      <c r="AR260" s="58"/>
      <c r="AS260" s="58"/>
      <c r="AT260" s="58"/>
      <c r="AU260" s="58"/>
      <c r="AV260" s="58"/>
      <c r="AW260" s="58"/>
      <c r="AX260" s="71"/>
      <c r="AY260" s="58"/>
      <c r="AZ260" s="58"/>
      <c r="BA260" s="58"/>
      <c r="BB260" s="58">
        <f t="shared" si="28"/>
        <v>1</v>
      </c>
      <c r="BC260" s="58">
        <f t="shared" si="29"/>
        <v>1.2471213092887996E-4</v>
      </c>
      <c r="BD260" s="58" t="e">
        <f t="shared" si="30"/>
        <v>#N/A</v>
      </c>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c r="CH260" s="58"/>
      <c r="CI260" s="58"/>
      <c r="CJ260" s="58"/>
      <c r="CK260" s="58"/>
      <c r="CL260" s="58"/>
      <c r="CM260" s="58"/>
      <c r="CN260" s="58"/>
      <c r="CO260" s="58"/>
      <c r="CP260" s="58"/>
      <c r="CQ260" s="58"/>
      <c r="CR260" s="58"/>
      <c r="CS260" s="58"/>
      <c r="CT260" s="58"/>
      <c r="CU260" s="58"/>
      <c r="CV260" s="58"/>
      <c r="CW260" s="58"/>
      <c r="CX260" s="58"/>
      <c r="CY260" s="58"/>
      <c r="CZ260" s="58"/>
      <c r="DA260" s="58"/>
      <c r="DB260" s="58"/>
      <c r="DC260" s="58"/>
      <c r="DD260" s="58"/>
      <c r="DE260" s="58"/>
      <c r="DF260" s="58"/>
      <c r="DG260" s="58"/>
      <c r="DH260" s="58"/>
      <c r="DI260" s="58"/>
      <c r="DJ260" s="58"/>
      <c r="DK260" s="58"/>
      <c r="DL260" s="58"/>
      <c r="DM260" s="58"/>
      <c r="DN260" s="58"/>
      <c r="DO260" s="58"/>
      <c r="DP260" s="58"/>
      <c r="DQ260" s="58"/>
      <c r="DR260" s="58"/>
      <c r="DS260" s="58"/>
      <c r="DT260" s="58"/>
      <c r="DU260" s="58"/>
      <c r="DV260" s="58"/>
      <c r="DW260" s="58"/>
      <c r="DX260" s="58"/>
      <c r="DY260" s="58"/>
      <c r="DZ260" s="58"/>
      <c r="EA260" s="58"/>
      <c r="EB260" s="58"/>
      <c r="EC260" s="58"/>
      <c r="ED260" s="58"/>
      <c r="EE260" s="58"/>
      <c r="EF260" s="58"/>
      <c r="EG260" s="58"/>
      <c r="EH260" s="58"/>
      <c r="EI260" s="58"/>
      <c r="EJ260" s="58"/>
      <c r="EK260" s="58"/>
      <c r="EL260" s="58"/>
      <c r="EM260" s="58"/>
      <c r="EN260" s="58"/>
    </row>
    <row r="261" spans="1:144" outlineLevel="1" x14ac:dyDescent="0.2">
      <c r="A261" s="16">
        <v>70</v>
      </c>
      <c r="B261" s="16">
        <v>1</v>
      </c>
      <c r="C261" s="1">
        <v>0.52018905053707187</v>
      </c>
      <c r="D261" s="1">
        <f t="shared" si="22"/>
        <v>0.47981094946292813</v>
      </c>
      <c r="E261" s="1">
        <f t="shared" si="23"/>
        <v>1.3071259495059715</v>
      </c>
      <c r="F261" s="1">
        <f t="shared" si="24"/>
        <v>1.1432960900422828</v>
      </c>
      <c r="G261" s="1">
        <f t="shared" si="25"/>
        <v>0.96040513626939716</v>
      </c>
      <c r="H261" s="1">
        <v>0.29720332694758295</v>
      </c>
      <c r="I261" s="1">
        <f t="shared" si="26"/>
        <v>0.39006134843004003</v>
      </c>
      <c r="J261" s="1">
        <f t="shared" si="27"/>
        <v>1.1456174641662369</v>
      </c>
      <c r="AQ261" s="58"/>
      <c r="AR261" s="58"/>
      <c r="AS261" s="58"/>
      <c r="AT261" s="58"/>
      <c r="AU261" s="58"/>
      <c r="AV261" s="58"/>
      <c r="AW261" s="58"/>
      <c r="AX261" s="71"/>
      <c r="AY261" s="58"/>
      <c r="AZ261" s="58"/>
      <c r="BA261" s="58"/>
      <c r="BB261" s="58">
        <f t="shared" si="28"/>
        <v>0</v>
      </c>
      <c r="BC261" s="58" t="e">
        <f t="shared" si="29"/>
        <v>#N/A</v>
      </c>
      <c r="BD261" s="58">
        <f t="shared" si="30"/>
        <v>0.52018905053707187</v>
      </c>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c r="CB261" s="58"/>
      <c r="CC261" s="58"/>
      <c r="CD261" s="58"/>
      <c r="CE261" s="58"/>
      <c r="CF261" s="58"/>
      <c r="CG261" s="58"/>
      <c r="CH261" s="58"/>
      <c r="CI261" s="58"/>
      <c r="CJ261" s="58"/>
      <c r="CK261" s="58"/>
      <c r="CL261" s="58"/>
      <c r="CM261" s="58"/>
      <c r="CN261" s="58"/>
      <c r="CO261" s="58"/>
      <c r="CP261" s="58"/>
      <c r="CQ261" s="58"/>
      <c r="CR261" s="58"/>
      <c r="CS261" s="58"/>
      <c r="CT261" s="58"/>
      <c r="CU261" s="58"/>
      <c r="CV261" s="58"/>
      <c r="CW261" s="58"/>
      <c r="CX261" s="58"/>
      <c r="CY261" s="58"/>
      <c r="CZ261" s="58"/>
      <c r="DA261" s="58"/>
      <c r="DB261" s="58"/>
      <c r="DC261" s="58"/>
      <c r="DD261" s="58"/>
      <c r="DE261" s="58"/>
      <c r="DF261" s="58"/>
      <c r="DG261" s="58"/>
      <c r="DH261" s="58"/>
      <c r="DI261" s="58"/>
      <c r="DJ261" s="58"/>
      <c r="DK261" s="58"/>
      <c r="DL261" s="58"/>
      <c r="DM261" s="58"/>
      <c r="DN261" s="58"/>
      <c r="DO261" s="58"/>
      <c r="DP261" s="58"/>
      <c r="DQ261" s="58"/>
      <c r="DR261" s="58"/>
      <c r="DS261" s="58"/>
      <c r="DT261" s="58"/>
      <c r="DU261" s="58"/>
      <c r="DV261" s="58"/>
      <c r="DW261" s="58"/>
      <c r="DX261" s="58"/>
      <c r="DY261" s="58"/>
      <c r="DZ261" s="58"/>
      <c r="EA261" s="58"/>
      <c r="EB261" s="58"/>
      <c r="EC261" s="58"/>
      <c r="ED261" s="58"/>
      <c r="EE261" s="58"/>
      <c r="EF261" s="58"/>
      <c r="EG261" s="58"/>
      <c r="EH261" s="58"/>
      <c r="EI261" s="58"/>
      <c r="EJ261" s="58"/>
      <c r="EK261" s="58"/>
      <c r="EL261" s="58"/>
      <c r="EM261" s="58"/>
      <c r="EN261" s="58"/>
    </row>
    <row r="262" spans="1:144" outlineLevel="1" x14ac:dyDescent="0.2">
      <c r="A262" s="16">
        <v>71</v>
      </c>
      <c r="B262" s="16">
        <v>0</v>
      </c>
      <c r="C262" s="1">
        <v>1.463448974068622E-3</v>
      </c>
      <c r="D262" s="1">
        <f t="shared" si="22"/>
        <v>-1.463448974068622E-3</v>
      </c>
      <c r="E262" s="1">
        <f t="shared" si="23"/>
        <v>2.9290417228287381E-3</v>
      </c>
      <c r="F262" s="1">
        <f t="shared" si="24"/>
        <v>-5.412062197377944E-2</v>
      </c>
      <c r="G262" s="1">
        <f t="shared" si="25"/>
        <v>-3.828307453438784E-2</v>
      </c>
      <c r="H262" s="1">
        <v>4.0532436046667964E-3</v>
      </c>
      <c r="I262" s="1">
        <f t="shared" si="26"/>
        <v>5.9645845942490898E-6</v>
      </c>
      <c r="J262" s="1">
        <f t="shared" si="27"/>
        <v>-3.8360896501512365E-2</v>
      </c>
      <c r="AQ262" s="58"/>
      <c r="AR262" s="58"/>
      <c r="AS262" s="58"/>
      <c r="AT262" s="58"/>
      <c r="AU262" s="58"/>
      <c r="AV262" s="58"/>
      <c r="AW262" s="58"/>
      <c r="AX262" s="71"/>
      <c r="AY262" s="58"/>
      <c r="AZ262" s="58"/>
      <c r="BA262" s="58"/>
      <c r="BB262" s="58">
        <f t="shared" si="28"/>
        <v>1</v>
      </c>
      <c r="BC262" s="58">
        <f t="shared" si="29"/>
        <v>1.463448974068622E-3</v>
      </c>
      <c r="BD262" s="58" t="e">
        <f t="shared" si="30"/>
        <v>#N/A</v>
      </c>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c r="CO262" s="58"/>
      <c r="CP262" s="58"/>
      <c r="CQ262" s="58"/>
      <c r="CR262" s="58"/>
      <c r="CS262" s="58"/>
      <c r="CT262" s="58"/>
      <c r="CU262" s="58"/>
      <c r="CV262" s="58"/>
      <c r="CW262" s="58"/>
      <c r="CX262" s="58"/>
      <c r="CY262" s="58"/>
      <c r="CZ262" s="58"/>
      <c r="DA262" s="58"/>
      <c r="DB262" s="58"/>
      <c r="DC262" s="58"/>
      <c r="DD262" s="58"/>
      <c r="DE262" s="58"/>
      <c r="DF262" s="58"/>
      <c r="DG262" s="58"/>
      <c r="DH262" s="58"/>
      <c r="DI262" s="58"/>
      <c r="DJ262" s="58"/>
      <c r="DK262" s="58"/>
      <c r="DL262" s="58"/>
      <c r="DM262" s="58"/>
      <c r="DN262" s="58"/>
      <c r="DO262" s="58"/>
      <c r="DP262" s="58"/>
      <c r="DQ262" s="58"/>
      <c r="DR262" s="58"/>
      <c r="DS262" s="58"/>
      <c r="DT262" s="58"/>
      <c r="DU262" s="58"/>
      <c r="DV262" s="58"/>
      <c r="DW262" s="58"/>
      <c r="DX262" s="58"/>
      <c r="DY262" s="58"/>
      <c r="DZ262" s="58"/>
      <c r="EA262" s="58"/>
      <c r="EB262" s="58"/>
      <c r="EC262" s="58"/>
      <c r="ED262" s="58"/>
      <c r="EE262" s="58"/>
      <c r="EF262" s="58"/>
      <c r="EG262" s="58"/>
      <c r="EH262" s="58"/>
      <c r="EI262" s="58"/>
      <c r="EJ262" s="58"/>
      <c r="EK262" s="58"/>
      <c r="EL262" s="58"/>
      <c r="EM262" s="58"/>
      <c r="EN262" s="58"/>
    </row>
    <row r="263" spans="1:144" outlineLevel="1" x14ac:dyDescent="0.2">
      <c r="A263" s="16">
        <v>72</v>
      </c>
      <c r="B263" s="16">
        <v>0</v>
      </c>
      <c r="C263" s="1">
        <v>2.7769044218874723E-8</v>
      </c>
      <c r="D263" s="1">
        <f t="shared" si="22"/>
        <v>-2.7769044218874723E-8</v>
      </c>
      <c r="E263" s="1">
        <f t="shared" si="23"/>
        <v>5.5538088911607496E-8</v>
      </c>
      <c r="F263" s="1">
        <f t="shared" si="24"/>
        <v>-2.356652051356065E-4</v>
      </c>
      <c r="G263" s="1">
        <f t="shared" si="25"/>
        <v>-1.6664046624393055E-4</v>
      </c>
      <c r="H263" s="1">
        <v>4.4744480744140968E-7</v>
      </c>
      <c r="I263" s="1">
        <f t="shared" si="26"/>
        <v>1.2425120547935628E-14</v>
      </c>
      <c r="J263" s="1">
        <f t="shared" si="27"/>
        <v>-1.6664050352514873E-4</v>
      </c>
      <c r="AQ263" s="58"/>
      <c r="AR263" s="58"/>
      <c r="AS263" s="58"/>
      <c r="AT263" s="58"/>
      <c r="AU263" s="58"/>
      <c r="AV263" s="58"/>
      <c r="AW263" s="58"/>
      <c r="AX263" s="71"/>
      <c r="AY263" s="58"/>
      <c r="AZ263" s="58"/>
      <c r="BA263" s="58"/>
      <c r="BB263" s="58">
        <f t="shared" si="28"/>
        <v>1</v>
      </c>
      <c r="BC263" s="58">
        <f t="shared" si="29"/>
        <v>2.7769044218874723E-8</v>
      </c>
      <c r="BD263" s="58" t="e">
        <f t="shared" si="30"/>
        <v>#N/A</v>
      </c>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c r="CO263" s="58"/>
      <c r="CP263" s="58"/>
      <c r="CQ263" s="58"/>
      <c r="CR263" s="58"/>
      <c r="CS263" s="58"/>
      <c r="CT263" s="58"/>
      <c r="CU263" s="58"/>
      <c r="CV263" s="58"/>
      <c r="CW263" s="58"/>
      <c r="CX263" s="58"/>
      <c r="CY263" s="58"/>
      <c r="CZ263" s="58"/>
      <c r="DA263" s="58"/>
      <c r="DB263" s="58"/>
      <c r="DC263" s="58"/>
      <c r="DD263" s="58"/>
      <c r="DE263" s="58"/>
      <c r="DF263" s="58"/>
      <c r="DG263" s="58"/>
      <c r="DH263" s="58"/>
      <c r="DI263" s="58"/>
      <c r="DJ263" s="58"/>
      <c r="DK263" s="58"/>
      <c r="DL263" s="58"/>
      <c r="DM263" s="58"/>
      <c r="DN263" s="58"/>
      <c r="DO263" s="58"/>
      <c r="DP263" s="58"/>
      <c r="DQ263" s="58"/>
      <c r="DR263" s="58"/>
      <c r="DS263" s="58"/>
      <c r="DT263" s="58"/>
      <c r="DU263" s="58"/>
      <c r="DV263" s="58"/>
      <c r="DW263" s="58"/>
      <c r="DX263" s="58"/>
      <c r="DY263" s="58"/>
      <c r="DZ263" s="58"/>
      <c r="EA263" s="58"/>
      <c r="EB263" s="58"/>
      <c r="EC263" s="58"/>
      <c r="ED263" s="58"/>
      <c r="EE263" s="58"/>
      <c r="EF263" s="58"/>
      <c r="EG263" s="58"/>
      <c r="EH263" s="58"/>
      <c r="EI263" s="58"/>
      <c r="EJ263" s="58"/>
      <c r="EK263" s="58"/>
      <c r="EL263" s="58"/>
      <c r="EM263" s="58"/>
      <c r="EN263" s="58"/>
    </row>
    <row r="264" spans="1:144" outlineLevel="1" x14ac:dyDescent="0.2">
      <c r="A264" s="16">
        <v>73</v>
      </c>
      <c r="B264" s="16">
        <v>0</v>
      </c>
      <c r="C264" s="1">
        <v>8.5849019894743183E-8</v>
      </c>
      <c r="D264" s="1">
        <f t="shared" si="22"/>
        <v>-8.5849019894743183E-8</v>
      </c>
      <c r="E264" s="1">
        <f t="shared" si="23"/>
        <v>1.7169804707078357E-7</v>
      </c>
      <c r="F264" s="1">
        <f t="shared" si="24"/>
        <v>-4.1436463057406764E-4</v>
      </c>
      <c r="G264" s="1">
        <f t="shared" si="25"/>
        <v>-2.9300004652695543E-4</v>
      </c>
      <c r="H264" s="1">
        <v>1.1796840537474115E-6</v>
      </c>
      <c r="I264" s="1">
        <f t="shared" si="26"/>
        <v>1.012748479663322E-13</v>
      </c>
      <c r="J264" s="1">
        <f t="shared" si="27"/>
        <v>-2.9300021935084968E-4</v>
      </c>
      <c r="AQ264" s="58"/>
      <c r="AR264" s="58"/>
      <c r="AS264" s="58"/>
      <c r="AT264" s="58"/>
      <c r="AU264" s="58"/>
      <c r="AV264" s="58"/>
      <c r="AW264" s="58"/>
      <c r="AX264" s="71"/>
      <c r="AY264" s="58"/>
      <c r="AZ264" s="58"/>
      <c r="BA264" s="58"/>
      <c r="BB264" s="58">
        <f t="shared" si="28"/>
        <v>1</v>
      </c>
      <c r="BC264" s="58">
        <f t="shared" si="29"/>
        <v>8.5849019894743183E-8</v>
      </c>
      <c r="BD264" s="58" t="e">
        <f t="shared" si="30"/>
        <v>#N/A</v>
      </c>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58"/>
      <c r="CM264" s="58"/>
      <c r="CN264" s="58"/>
      <c r="CO264" s="58"/>
      <c r="CP264" s="58"/>
      <c r="CQ264" s="58"/>
      <c r="CR264" s="58"/>
      <c r="CS264" s="58"/>
      <c r="CT264" s="58"/>
      <c r="CU264" s="58"/>
      <c r="CV264" s="58"/>
      <c r="CW264" s="58"/>
      <c r="CX264" s="58"/>
      <c r="CY264" s="58"/>
      <c r="CZ264" s="58"/>
      <c r="DA264" s="58"/>
      <c r="DB264" s="58"/>
      <c r="DC264" s="58"/>
      <c r="DD264" s="58"/>
      <c r="DE264" s="58"/>
      <c r="DF264" s="58"/>
      <c r="DG264" s="58"/>
      <c r="DH264" s="58"/>
      <c r="DI264" s="58"/>
      <c r="DJ264" s="58"/>
      <c r="DK264" s="58"/>
      <c r="DL264" s="58"/>
      <c r="DM264" s="58"/>
      <c r="DN264" s="58"/>
      <c r="DO264" s="58"/>
      <c r="DP264" s="58"/>
      <c r="DQ264" s="58"/>
      <c r="DR264" s="58"/>
      <c r="DS264" s="58"/>
      <c r="DT264" s="58"/>
      <c r="DU264" s="58"/>
      <c r="DV264" s="58"/>
      <c r="DW264" s="58"/>
      <c r="DX264" s="58"/>
      <c r="DY264" s="58"/>
      <c r="DZ264" s="58"/>
      <c r="EA264" s="58"/>
      <c r="EB264" s="58"/>
      <c r="EC264" s="58"/>
      <c r="ED264" s="58"/>
      <c r="EE264" s="58"/>
      <c r="EF264" s="58"/>
      <c r="EG264" s="58"/>
      <c r="EH264" s="58"/>
      <c r="EI264" s="58"/>
      <c r="EJ264" s="58"/>
      <c r="EK264" s="58"/>
      <c r="EL264" s="58"/>
      <c r="EM264" s="58"/>
      <c r="EN264" s="58"/>
    </row>
    <row r="265" spans="1:144" outlineLevel="1" x14ac:dyDescent="0.2">
      <c r="A265" s="16">
        <v>74</v>
      </c>
      <c r="B265" s="16">
        <v>0</v>
      </c>
      <c r="C265" s="1">
        <v>2.5616975547725369E-3</v>
      </c>
      <c r="D265" s="1">
        <f t="shared" si="22"/>
        <v>-2.5616975547725369E-3</v>
      </c>
      <c r="E265" s="1">
        <f t="shared" si="23"/>
        <v>5.1299686325590619E-3</v>
      </c>
      <c r="F265" s="1">
        <f t="shared" si="24"/>
        <v>-7.1623799344624706E-2</v>
      </c>
      <c r="G265" s="1">
        <f t="shared" si="25"/>
        <v>-5.0678167912054518E-2</v>
      </c>
      <c r="H265" s="1">
        <v>6.3436301161996517E-3</v>
      </c>
      <c r="I265" s="1">
        <f t="shared" si="26"/>
        <v>1.639620892411495E-5</v>
      </c>
      <c r="J265" s="1">
        <f t="shared" si="27"/>
        <v>-5.083967851832373E-2</v>
      </c>
      <c r="AQ265" s="58"/>
      <c r="AR265" s="58"/>
      <c r="AS265" s="58"/>
      <c r="AT265" s="58"/>
      <c r="AU265" s="58"/>
      <c r="AV265" s="58"/>
      <c r="AW265" s="58"/>
      <c r="AX265" s="71"/>
      <c r="AY265" s="58"/>
      <c r="AZ265" s="58"/>
      <c r="BA265" s="58"/>
      <c r="BB265" s="58">
        <f t="shared" si="28"/>
        <v>1</v>
      </c>
      <c r="BC265" s="58">
        <f t="shared" si="29"/>
        <v>2.5616975547725369E-3</v>
      </c>
      <c r="BD265" s="58" t="e">
        <f t="shared" si="30"/>
        <v>#N/A</v>
      </c>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58"/>
      <c r="CM265" s="58"/>
      <c r="CN265" s="58"/>
      <c r="CO265" s="58"/>
      <c r="CP265" s="58"/>
      <c r="CQ265" s="58"/>
      <c r="CR265" s="58"/>
      <c r="CS265" s="58"/>
      <c r="CT265" s="58"/>
      <c r="CU265" s="58"/>
      <c r="CV265" s="58"/>
      <c r="CW265" s="58"/>
      <c r="CX265" s="58"/>
      <c r="CY265" s="58"/>
      <c r="CZ265" s="58"/>
      <c r="DA265" s="58"/>
      <c r="DB265" s="58"/>
      <c r="DC265" s="58"/>
      <c r="DD265" s="58"/>
      <c r="DE265" s="58"/>
      <c r="DF265" s="58"/>
      <c r="DG265" s="58"/>
      <c r="DH265" s="58"/>
      <c r="DI265" s="58"/>
      <c r="DJ265" s="58"/>
      <c r="DK265" s="58"/>
      <c r="DL265" s="58"/>
      <c r="DM265" s="58"/>
      <c r="DN265" s="58"/>
      <c r="DO265" s="58"/>
      <c r="DP265" s="58"/>
      <c r="DQ265" s="58"/>
      <c r="DR265" s="58"/>
      <c r="DS265" s="58"/>
      <c r="DT265" s="58"/>
      <c r="DU265" s="58"/>
      <c r="DV265" s="58"/>
      <c r="DW265" s="58"/>
      <c r="DX265" s="58"/>
      <c r="DY265" s="58"/>
      <c r="DZ265" s="58"/>
      <c r="EA265" s="58"/>
      <c r="EB265" s="58"/>
      <c r="EC265" s="58"/>
      <c r="ED265" s="58"/>
      <c r="EE265" s="58"/>
      <c r="EF265" s="58"/>
      <c r="EG265" s="58"/>
      <c r="EH265" s="58"/>
      <c r="EI265" s="58"/>
      <c r="EJ265" s="58"/>
      <c r="EK265" s="58"/>
      <c r="EL265" s="58"/>
      <c r="EM265" s="58"/>
      <c r="EN265" s="58"/>
    </row>
    <row r="266" spans="1:144" outlineLevel="1" x14ac:dyDescent="0.2">
      <c r="A266" s="16">
        <v>75</v>
      </c>
      <c r="B266" s="16">
        <v>0</v>
      </c>
      <c r="C266" s="1">
        <v>7.7004701268085251E-5</v>
      </c>
      <c r="D266" s="1">
        <f t="shared" si="22"/>
        <v>-7.7004701268085251E-5</v>
      </c>
      <c r="E266" s="1">
        <f t="shared" si="23"/>
        <v>1.5401533256453794E-4</v>
      </c>
      <c r="F266" s="1">
        <f t="shared" si="24"/>
        <v>-1.2410291397245189E-2</v>
      </c>
      <c r="G266" s="1">
        <f t="shared" si="25"/>
        <v>-8.7755701494976624E-3</v>
      </c>
      <c r="H266" s="1">
        <v>3.5703482433727211E-4</v>
      </c>
      <c r="I266" s="1">
        <f t="shared" si="26"/>
        <v>2.7505297620512719E-8</v>
      </c>
      <c r="J266" s="1">
        <f t="shared" si="27"/>
        <v>-8.7771371611918506E-3</v>
      </c>
      <c r="AQ266" s="58"/>
      <c r="AR266" s="58"/>
      <c r="AS266" s="58"/>
      <c r="AT266" s="58"/>
      <c r="AU266" s="58"/>
      <c r="AV266" s="58"/>
      <c r="AW266" s="58"/>
      <c r="AX266" s="71"/>
      <c r="AY266" s="58"/>
      <c r="AZ266" s="58"/>
      <c r="BA266" s="58"/>
      <c r="BB266" s="58">
        <f t="shared" si="28"/>
        <v>1</v>
      </c>
      <c r="BC266" s="58">
        <f t="shared" si="29"/>
        <v>7.7004701268085251E-5</v>
      </c>
      <c r="BD266" s="58" t="e">
        <f t="shared" si="30"/>
        <v>#N/A</v>
      </c>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c r="CB266" s="58"/>
      <c r="CC266" s="58"/>
      <c r="CD266" s="58"/>
      <c r="CE266" s="58"/>
      <c r="CF266" s="58"/>
      <c r="CG266" s="58"/>
      <c r="CH266" s="58"/>
      <c r="CI266" s="58"/>
      <c r="CJ266" s="58"/>
      <c r="CK266" s="58"/>
      <c r="CL266" s="58"/>
      <c r="CM266" s="58"/>
      <c r="CN266" s="58"/>
      <c r="CO266" s="58"/>
      <c r="CP266" s="58"/>
      <c r="CQ266" s="58"/>
      <c r="CR266" s="58"/>
      <c r="CS266" s="58"/>
      <c r="CT266" s="58"/>
      <c r="CU266" s="58"/>
      <c r="CV266" s="58"/>
      <c r="CW266" s="58"/>
      <c r="CX266" s="58"/>
      <c r="CY266" s="58"/>
      <c r="CZ266" s="58"/>
      <c r="DA266" s="58"/>
      <c r="DB266" s="58"/>
      <c r="DC266" s="58"/>
      <c r="DD266" s="58"/>
      <c r="DE266" s="58"/>
      <c r="DF266" s="58"/>
      <c r="DG266" s="58"/>
      <c r="DH266" s="58"/>
      <c r="DI266" s="58"/>
      <c r="DJ266" s="58"/>
      <c r="DK266" s="58"/>
      <c r="DL266" s="58"/>
      <c r="DM266" s="58"/>
      <c r="DN266" s="58"/>
      <c r="DO266" s="58"/>
      <c r="DP266" s="58"/>
      <c r="DQ266" s="58"/>
      <c r="DR266" s="58"/>
      <c r="DS266" s="58"/>
      <c r="DT266" s="58"/>
      <c r="DU266" s="58"/>
      <c r="DV266" s="58"/>
      <c r="DW266" s="58"/>
      <c r="DX266" s="58"/>
      <c r="DY266" s="58"/>
      <c r="DZ266" s="58"/>
      <c r="EA266" s="58"/>
      <c r="EB266" s="58"/>
      <c r="EC266" s="58"/>
      <c r="ED266" s="58"/>
      <c r="EE266" s="58"/>
      <c r="EF266" s="58"/>
      <c r="EG266" s="58"/>
      <c r="EH266" s="58"/>
      <c r="EI266" s="58"/>
      <c r="EJ266" s="58"/>
      <c r="EK266" s="58"/>
      <c r="EL266" s="58"/>
      <c r="EM266" s="58"/>
      <c r="EN266" s="58"/>
    </row>
    <row r="267" spans="1:144" outlineLevel="1" x14ac:dyDescent="0.2">
      <c r="A267" s="16">
        <v>76</v>
      </c>
      <c r="B267" s="16">
        <v>0</v>
      </c>
      <c r="C267" s="1">
        <v>2.2944233342559108E-6</v>
      </c>
      <c r="D267" s="1">
        <f t="shared" si="22"/>
        <v>-2.2944233342559108E-6</v>
      </c>
      <c r="E267" s="1">
        <f t="shared" si="23"/>
        <v>4.5888519329461594E-6</v>
      </c>
      <c r="F267" s="1">
        <f t="shared" si="24"/>
        <v>-2.1421605759013862E-3</v>
      </c>
      <c r="G267" s="1">
        <f t="shared" si="25"/>
        <v>-1.5147371384654257E-3</v>
      </c>
      <c r="H267" s="1">
        <v>1.9438543193110669E-5</v>
      </c>
      <c r="I267" s="1">
        <f t="shared" si="26"/>
        <v>4.4601216400968413E-11</v>
      </c>
      <c r="J267" s="1">
        <f t="shared" si="27"/>
        <v>-1.5147518608217079E-3</v>
      </c>
      <c r="AQ267" s="58"/>
      <c r="AR267" s="58"/>
      <c r="AS267" s="58"/>
      <c r="AT267" s="58"/>
      <c r="AU267" s="58"/>
      <c r="AV267" s="58"/>
      <c r="AW267" s="58"/>
      <c r="AX267" s="71"/>
      <c r="AY267" s="58"/>
      <c r="AZ267" s="58"/>
      <c r="BA267" s="58"/>
      <c r="BB267" s="58">
        <f t="shared" si="28"/>
        <v>1</v>
      </c>
      <c r="BC267" s="58">
        <f t="shared" si="29"/>
        <v>2.2944233342559108E-6</v>
      </c>
      <c r="BD267" s="58" t="e">
        <f t="shared" si="30"/>
        <v>#N/A</v>
      </c>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c r="CB267" s="58"/>
      <c r="CC267" s="58"/>
      <c r="CD267" s="58"/>
      <c r="CE267" s="58"/>
      <c r="CF267" s="58"/>
      <c r="CG267" s="58"/>
      <c r="CH267" s="58"/>
      <c r="CI267" s="58"/>
      <c r="CJ267" s="58"/>
      <c r="CK267" s="58"/>
      <c r="CL267" s="58"/>
      <c r="CM267" s="58"/>
      <c r="CN267" s="58"/>
      <c r="CO267" s="58"/>
      <c r="CP267" s="58"/>
      <c r="CQ267" s="58"/>
      <c r="CR267" s="58"/>
      <c r="CS267" s="58"/>
      <c r="CT267" s="58"/>
      <c r="CU267" s="58"/>
      <c r="CV267" s="58"/>
      <c r="CW267" s="58"/>
      <c r="CX267" s="58"/>
      <c r="CY267" s="58"/>
      <c r="CZ267" s="58"/>
      <c r="DA267" s="58"/>
      <c r="DB267" s="58"/>
      <c r="DC267" s="58"/>
      <c r="DD267" s="58"/>
      <c r="DE267" s="58"/>
      <c r="DF267" s="58"/>
      <c r="DG267" s="58"/>
      <c r="DH267" s="58"/>
      <c r="DI267" s="58"/>
      <c r="DJ267" s="58"/>
      <c r="DK267" s="58"/>
      <c r="DL267" s="58"/>
      <c r="DM267" s="58"/>
      <c r="DN267" s="58"/>
      <c r="DO267" s="58"/>
      <c r="DP267" s="58"/>
      <c r="DQ267" s="58"/>
      <c r="DR267" s="58"/>
      <c r="DS267" s="58"/>
      <c r="DT267" s="58"/>
      <c r="DU267" s="58"/>
      <c r="DV267" s="58"/>
      <c r="DW267" s="58"/>
      <c r="DX267" s="58"/>
      <c r="DY267" s="58"/>
      <c r="DZ267" s="58"/>
      <c r="EA267" s="58"/>
      <c r="EB267" s="58"/>
      <c r="EC267" s="58"/>
      <c r="ED267" s="58"/>
      <c r="EE267" s="58"/>
      <c r="EF267" s="58"/>
      <c r="EG267" s="58"/>
      <c r="EH267" s="58"/>
      <c r="EI267" s="58"/>
      <c r="EJ267" s="58"/>
      <c r="EK267" s="58"/>
      <c r="EL267" s="58"/>
      <c r="EM267" s="58"/>
      <c r="EN267" s="58"/>
    </row>
    <row r="268" spans="1:144" outlineLevel="1" x14ac:dyDescent="0.2">
      <c r="A268" s="16">
        <v>77</v>
      </c>
      <c r="B268" s="16">
        <v>0</v>
      </c>
      <c r="C268" s="1">
        <v>1.4792479557586922E-3</v>
      </c>
      <c r="D268" s="1">
        <f t="shared" si="22"/>
        <v>-1.4792479557586922E-3</v>
      </c>
      <c r="E268" s="1">
        <f t="shared" si="23"/>
        <v>2.9606862463305698E-3</v>
      </c>
      <c r="F268" s="1">
        <f t="shared" si="24"/>
        <v>-5.4412188398653569E-2</v>
      </c>
      <c r="G268" s="1">
        <f t="shared" si="25"/>
        <v>-3.8489470922853528E-2</v>
      </c>
      <c r="H268" s="1">
        <v>5.2916302237364958E-3</v>
      </c>
      <c r="I268" s="1">
        <f t="shared" si="26"/>
        <v>7.8809323348255496E-6</v>
      </c>
      <c r="J268" s="1">
        <f t="shared" si="27"/>
        <v>-3.8591712896112976E-2</v>
      </c>
      <c r="AQ268" s="58"/>
      <c r="AR268" s="58"/>
      <c r="AS268" s="58"/>
      <c r="AT268" s="58"/>
      <c r="AU268" s="58"/>
      <c r="AV268" s="58"/>
      <c r="AW268" s="58"/>
      <c r="AX268" s="71"/>
      <c r="AY268" s="58"/>
      <c r="AZ268" s="58"/>
      <c r="BA268" s="58"/>
      <c r="BB268" s="58">
        <f t="shared" si="28"/>
        <v>1</v>
      </c>
      <c r="BC268" s="58">
        <f t="shared" si="29"/>
        <v>1.4792479557586922E-3</v>
      </c>
      <c r="BD268" s="58" t="e">
        <f t="shared" si="30"/>
        <v>#N/A</v>
      </c>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c r="CB268" s="58"/>
      <c r="CC268" s="58"/>
      <c r="CD268" s="58"/>
      <c r="CE268" s="58"/>
      <c r="CF268" s="58"/>
      <c r="CG268" s="58"/>
      <c r="CH268" s="58"/>
      <c r="CI268" s="58"/>
      <c r="CJ268" s="58"/>
      <c r="CK268" s="58"/>
      <c r="CL268" s="58"/>
      <c r="CM268" s="58"/>
      <c r="CN268" s="58"/>
      <c r="CO268" s="58"/>
      <c r="CP268" s="58"/>
      <c r="CQ268" s="58"/>
      <c r="CR268" s="58"/>
      <c r="CS268" s="58"/>
      <c r="CT268" s="58"/>
      <c r="CU268" s="58"/>
      <c r="CV268" s="58"/>
      <c r="CW268" s="58"/>
      <c r="CX268" s="58"/>
      <c r="CY268" s="58"/>
      <c r="CZ268" s="58"/>
      <c r="DA268" s="58"/>
      <c r="DB268" s="58"/>
      <c r="DC268" s="58"/>
      <c r="DD268" s="58"/>
      <c r="DE268" s="58"/>
      <c r="DF268" s="58"/>
      <c r="DG268" s="58"/>
      <c r="DH268" s="58"/>
      <c r="DI268" s="58"/>
      <c r="DJ268" s="58"/>
      <c r="DK268" s="58"/>
      <c r="DL268" s="58"/>
      <c r="DM268" s="58"/>
      <c r="DN268" s="58"/>
      <c r="DO268" s="58"/>
      <c r="DP268" s="58"/>
      <c r="DQ268" s="58"/>
      <c r="DR268" s="58"/>
      <c r="DS268" s="58"/>
      <c r="DT268" s="58"/>
      <c r="DU268" s="58"/>
      <c r="DV268" s="58"/>
      <c r="DW268" s="58"/>
      <c r="DX268" s="58"/>
      <c r="DY268" s="58"/>
      <c r="DZ268" s="58"/>
      <c r="EA268" s="58"/>
      <c r="EB268" s="58"/>
      <c r="EC268" s="58"/>
      <c r="ED268" s="58"/>
      <c r="EE268" s="58"/>
      <c r="EF268" s="58"/>
      <c r="EG268" s="58"/>
      <c r="EH268" s="58"/>
      <c r="EI268" s="58"/>
      <c r="EJ268" s="58"/>
      <c r="EK268" s="58"/>
      <c r="EL268" s="58"/>
      <c r="EM268" s="58"/>
      <c r="EN268" s="58"/>
    </row>
    <row r="269" spans="1:144" outlineLevel="1" x14ac:dyDescent="0.2">
      <c r="A269" s="16">
        <v>78</v>
      </c>
      <c r="B269" s="16">
        <v>0</v>
      </c>
      <c r="C269" s="1">
        <v>1.757332159699251E-2</v>
      </c>
      <c r="D269" s="1">
        <f t="shared" si="22"/>
        <v>-1.757332159699251E-2</v>
      </c>
      <c r="E269" s="1">
        <f t="shared" si="23"/>
        <v>3.5459131206266786E-2</v>
      </c>
      <c r="F269" s="1">
        <f t="shared" si="24"/>
        <v>-0.18830595106439624</v>
      </c>
      <c r="G269" s="1">
        <f t="shared" si="25"/>
        <v>-0.13374478430039707</v>
      </c>
      <c r="H269" s="1">
        <v>4.8508619548244626E-2</v>
      </c>
      <c r="I269" s="1">
        <f t="shared" si="26"/>
        <v>9.1194315242896454E-4</v>
      </c>
      <c r="J269" s="1">
        <f t="shared" si="27"/>
        <v>-0.13711167156733486</v>
      </c>
      <c r="AQ269" s="58"/>
      <c r="AR269" s="58"/>
      <c r="AS269" s="58"/>
      <c r="AT269" s="58"/>
      <c r="AU269" s="58"/>
      <c r="AV269" s="58"/>
      <c r="AW269" s="58"/>
      <c r="AX269" s="71"/>
      <c r="AY269" s="58"/>
      <c r="AZ269" s="58"/>
      <c r="BA269" s="58"/>
      <c r="BB269" s="58">
        <f t="shared" si="28"/>
        <v>1</v>
      </c>
      <c r="BC269" s="58">
        <f t="shared" si="29"/>
        <v>1.757332159699251E-2</v>
      </c>
      <c r="BD269" s="58" t="e">
        <f t="shared" si="30"/>
        <v>#N/A</v>
      </c>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c r="CB269" s="58"/>
      <c r="CC269" s="58"/>
      <c r="CD269" s="58"/>
      <c r="CE269" s="58"/>
      <c r="CF269" s="58"/>
      <c r="CG269" s="58"/>
      <c r="CH269" s="58"/>
      <c r="CI269" s="58"/>
      <c r="CJ269" s="58"/>
      <c r="CK269" s="58"/>
      <c r="CL269" s="58"/>
      <c r="CM269" s="58"/>
      <c r="CN269" s="58"/>
      <c r="CO269" s="58"/>
      <c r="CP269" s="58"/>
      <c r="CQ269" s="58"/>
      <c r="CR269" s="58"/>
      <c r="CS269" s="58"/>
      <c r="CT269" s="58"/>
      <c r="CU269" s="58"/>
      <c r="CV269" s="58"/>
      <c r="CW269" s="58"/>
      <c r="CX269" s="58"/>
      <c r="CY269" s="58"/>
      <c r="CZ269" s="58"/>
      <c r="DA269" s="58"/>
      <c r="DB269" s="58"/>
      <c r="DC269" s="58"/>
      <c r="DD269" s="58"/>
      <c r="DE269" s="58"/>
      <c r="DF269" s="58"/>
      <c r="DG269" s="58"/>
      <c r="DH269" s="58"/>
      <c r="DI269" s="58"/>
      <c r="DJ269" s="58"/>
      <c r="DK269" s="58"/>
      <c r="DL269" s="58"/>
      <c r="DM269" s="58"/>
      <c r="DN269" s="58"/>
      <c r="DO269" s="58"/>
      <c r="DP269" s="58"/>
      <c r="DQ269" s="58"/>
      <c r="DR269" s="58"/>
      <c r="DS269" s="58"/>
      <c r="DT269" s="58"/>
      <c r="DU269" s="58"/>
      <c r="DV269" s="58"/>
      <c r="DW269" s="58"/>
      <c r="DX269" s="58"/>
      <c r="DY269" s="58"/>
      <c r="DZ269" s="58"/>
      <c r="EA269" s="58"/>
      <c r="EB269" s="58"/>
      <c r="EC269" s="58"/>
      <c r="ED269" s="58"/>
      <c r="EE269" s="58"/>
      <c r="EF269" s="58"/>
      <c r="EG269" s="58"/>
      <c r="EH269" s="58"/>
      <c r="EI269" s="58"/>
      <c r="EJ269" s="58"/>
      <c r="EK269" s="58"/>
      <c r="EL269" s="58"/>
      <c r="EM269" s="58"/>
      <c r="EN269" s="58"/>
    </row>
    <row r="270" spans="1:144" outlineLevel="1" x14ac:dyDescent="0.2">
      <c r="A270" s="16">
        <v>79</v>
      </c>
      <c r="B270" s="16">
        <v>0</v>
      </c>
      <c r="C270" s="1">
        <v>2.0123678639340989E-3</v>
      </c>
      <c r="D270" s="1">
        <f t="shared" si="22"/>
        <v>-2.0123678639340989E-3</v>
      </c>
      <c r="E270" s="1">
        <f t="shared" si="23"/>
        <v>4.0287907933902059E-3</v>
      </c>
      <c r="F270" s="1">
        <f t="shared" si="24"/>
        <v>-6.3472756308436823E-2</v>
      </c>
      <c r="G270" s="1">
        <f t="shared" si="25"/>
        <v>-4.4904628426482532E-2</v>
      </c>
      <c r="H270" s="1">
        <v>7.9080691819825473E-3</v>
      </c>
      <c r="I270" s="1">
        <f t="shared" si="26"/>
        <v>1.6073141084779235E-5</v>
      </c>
      <c r="J270" s="1">
        <f t="shared" si="27"/>
        <v>-4.508324295351037E-2</v>
      </c>
      <c r="AQ270" s="58"/>
      <c r="AR270" s="58"/>
      <c r="AS270" s="58"/>
      <c r="AT270" s="58"/>
      <c r="AU270" s="58"/>
      <c r="AV270" s="58"/>
      <c r="AW270" s="58"/>
      <c r="AX270" s="71"/>
      <c r="AY270" s="58"/>
      <c r="AZ270" s="58"/>
      <c r="BA270" s="58"/>
      <c r="BB270" s="58">
        <f t="shared" si="28"/>
        <v>1</v>
      </c>
      <c r="BC270" s="58">
        <f t="shared" si="29"/>
        <v>2.0123678639340989E-3</v>
      </c>
      <c r="BD270" s="58" t="e">
        <f t="shared" si="30"/>
        <v>#N/A</v>
      </c>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c r="CB270" s="58"/>
      <c r="CC270" s="58"/>
      <c r="CD270" s="58"/>
      <c r="CE270" s="58"/>
      <c r="CF270" s="58"/>
      <c r="CG270" s="58"/>
      <c r="CH270" s="58"/>
      <c r="CI270" s="58"/>
      <c r="CJ270" s="58"/>
      <c r="CK270" s="58"/>
      <c r="CL270" s="58"/>
      <c r="CM270" s="58"/>
      <c r="CN270" s="58"/>
      <c r="CO270" s="58"/>
      <c r="CP270" s="58"/>
      <c r="CQ270" s="58"/>
      <c r="CR270" s="58"/>
      <c r="CS270" s="58"/>
      <c r="CT270" s="58"/>
      <c r="CU270" s="58"/>
      <c r="CV270" s="58"/>
      <c r="CW270" s="58"/>
      <c r="CX270" s="58"/>
      <c r="CY270" s="58"/>
      <c r="CZ270" s="58"/>
      <c r="DA270" s="58"/>
      <c r="DB270" s="58"/>
      <c r="DC270" s="58"/>
      <c r="DD270" s="58"/>
      <c r="DE270" s="58"/>
      <c r="DF270" s="58"/>
      <c r="DG270" s="58"/>
      <c r="DH270" s="58"/>
      <c r="DI270" s="58"/>
      <c r="DJ270" s="58"/>
      <c r="DK270" s="58"/>
      <c r="DL270" s="58"/>
      <c r="DM270" s="58"/>
      <c r="DN270" s="58"/>
      <c r="DO270" s="58"/>
      <c r="DP270" s="58"/>
      <c r="DQ270" s="58"/>
      <c r="DR270" s="58"/>
      <c r="DS270" s="58"/>
      <c r="DT270" s="58"/>
      <c r="DU270" s="58"/>
      <c r="DV270" s="58"/>
      <c r="DW270" s="58"/>
      <c r="DX270" s="58"/>
      <c r="DY270" s="58"/>
      <c r="DZ270" s="58"/>
      <c r="EA270" s="58"/>
      <c r="EB270" s="58"/>
      <c r="EC270" s="58"/>
      <c r="ED270" s="58"/>
      <c r="EE270" s="58"/>
      <c r="EF270" s="58"/>
      <c r="EG270" s="58"/>
      <c r="EH270" s="58"/>
      <c r="EI270" s="58"/>
      <c r="EJ270" s="58"/>
      <c r="EK270" s="58"/>
      <c r="EL270" s="58"/>
      <c r="EM270" s="58"/>
      <c r="EN270" s="58"/>
    </row>
    <row r="271" spans="1:144" outlineLevel="1" x14ac:dyDescent="0.2">
      <c r="A271" s="16">
        <v>80</v>
      </c>
      <c r="B271" s="16">
        <v>0</v>
      </c>
      <c r="C271" s="1">
        <v>0.32932074245731341</v>
      </c>
      <c r="D271" s="1">
        <f t="shared" si="22"/>
        <v>-0.32932074245731341</v>
      </c>
      <c r="E271" s="1">
        <f t="shared" si="23"/>
        <v>0.79892852586968444</v>
      </c>
      <c r="F271" s="1">
        <f t="shared" si="24"/>
        <v>-0.89382801806034495</v>
      </c>
      <c r="G271" s="1">
        <f t="shared" si="25"/>
        <v>-0.70073224979676652</v>
      </c>
      <c r="H271" s="1">
        <v>0.35796289340682325</v>
      </c>
      <c r="I271" s="1">
        <f t="shared" si="26"/>
        <v>0.27376762722701015</v>
      </c>
      <c r="J271" s="1">
        <f t="shared" si="27"/>
        <v>-0.87452462122701169</v>
      </c>
      <c r="AQ271" s="58"/>
      <c r="AR271" s="58"/>
      <c r="AS271" s="58"/>
      <c r="AT271" s="58"/>
      <c r="AU271" s="58"/>
      <c r="AV271" s="58"/>
      <c r="AW271" s="58"/>
      <c r="AX271" s="71"/>
      <c r="AY271" s="58"/>
      <c r="AZ271" s="58"/>
      <c r="BA271" s="58"/>
      <c r="BB271" s="58">
        <f t="shared" si="28"/>
        <v>1</v>
      </c>
      <c r="BC271" s="58">
        <f t="shared" si="29"/>
        <v>0.32932074245731341</v>
      </c>
      <c r="BD271" s="58" t="e">
        <f t="shared" si="30"/>
        <v>#N/A</v>
      </c>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c r="CB271" s="58"/>
      <c r="CC271" s="58"/>
      <c r="CD271" s="58"/>
      <c r="CE271" s="58"/>
      <c r="CF271" s="58"/>
      <c r="CG271" s="58"/>
      <c r="CH271" s="58"/>
      <c r="CI271" s="58"/>
      <c r="CJ271" s="58"/>
      <c r="CK271" s="58"/>
      <c r="CL271" s="58"/>
      <c r="CM271" s="58"/>
      <c r="CN271" s="58"/>
      <c r="CO271" s="58"/>
      <c r="CP271" s="58"/>
      <c r="CQ271" s="58"/>
      <c r="CR271" s="58"/>
      <c r="CS271" s="58"/>
      <c r="CT271" s="58"/>
      <c r="CU271" s="58"/>
      <c r="CV271" s="58"/>
      <c r="CW271" s="58"/>
      <c r="CX271" s="58"/>
      <c r="CY271" s="58"/>
      <c r="CZ271" s="58"/>
      <c r="DA271" s="58"/>
      <c r="DB271" s="58"/>
      <c r="DC271" s="58"/>
      <c r="DD271" s="58"/>
      <c r="DE271" s="58"/>
      <c r="DF271" s="58"/>
      <c r="DG271" s="58"/>
      <c r="DH271" s="58"/>
      <c r="DI271" s="58"/>
      <c r="DJ271" s="58"/>
      <c r="DK271" s="58"/>
      <c r="DL271" s="58"/>
      <c r="DM271" s="58"/>
      <c r="DN271" s="58"/>
      <c r="DO271" s="58"/>
      <c r="DP271" s="58"/>
      <c r="DQ271" s="58"/>
      <c r="DR271" s="58"/>
      <c r="DS271" s="58"/>
      <c r="DT271" s="58"/>
      <c r="DU271" s="58"/>
      <c r="DV271" s="58"/>
      <c r="DW271" s="58"/>
      <c r="DX271" s="58"/>
      <c r="DY271" s="58"/>
      <c r="DZ271" s="58"/>
      <c r="EA271" s="58"/>
      <c r="EB271" s="58"/>
      <c r="EC271" s="58"/>
      <c r="ED271" s="58"/>
      <c r="EE271" s="58"/>
      <c r="EF271" s="58"/>
      <c r="EG271" s="58"/>
      <c r="EH271" s="58"/>
      <c r="EI271" s="58"/>
      <c r="EJ271" s="58"/>
      <c r="EK271" s="58"/>
      <c r="EL271" s="58"/>
      <c r="EM271" s="58"/>
      <c r="EN271" s="58"/>
    </row>
    <row r="272" spans="1:144" outlineLevel="1" x14ac:dyDescent="0.2">
      <c r="A272" s="16">
        <v>81</v>
      </c>
      <c r="B272" s="16">
        <v>0</v>
      </c>
      <c r="C272" s="1">
        <v>1.1596787115289828E-3</v>
      </c>
      <c r="D272" s="1">
        <f t="shared" si="22"/>
        <v>-1.1596787115289828E-3</v>
      </c>
      <c r="E272" s="1">
        <f t="shared" si="23"/>
        <v>2.3207033184099468E-3</v>
      </c>
      <c r="F272" s="1">
        <f t="shared" si="24"/>
        <v>-4.8173678688781356E-2</v>
      </c>
      <c r="G272" s="1">
        <f t="shared" si="25"/>
        <v>-3.4073818800555246E-2</v>
      </c>
      <c r="H272" s="1">
        <v>5.0660504343766396E-3</v>
      </c>
      <c r="I272" s="1">
        <f t="shared" si="26"/>
        <v>5.9117611323213668E-6</v>
      </c>
      <c r="J272" s="1">
        <f t="shared" si="27"/>
        <v>-3.4160457970955155E-2</v>
      </c>
      <c r="AQ272" s="58"/>
      <c r="AR272" s="58"/>
      <c r="AS272" s="58"/>
      <c r="AT272" s="58"/>
      <c r="AU272" s="58"/>
      <c r="AV272" s="58"/>
      <c r="AW272" s="58"/>
      <c r="AX272" s="71"/>
      <c r="AY272" s="58"/>
      <c r="AZ272" s="58"/>
      <c r="BA272" s="58"/>
      <c r="BB272" s="58">
        <f t="shared" si="28"/>
        <v>1</v>
      </c>
      <c r="BC272" s="58">
        <f t="shared" si="29"/>
        <v>1.1596787115289828E-3</v>
      </c>
      <c r="BD272" s="58" t="e">
        <f t="shared" si="30"/>
        <v>#N/A</v>
      </c>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c r="CB272" s="58"/>
      <c r="CC272" s="58"/>
      <c r="CD272" s="58"/>
      <c r="CE272" s="58"/>
      <c r="CF272" s="58"/>
      <c r="CG272" s="58"/>
      <c r="CH272" s="58"/>
      <c r="CI272" s="58"/>
      <c r="CJ272" s="58"/>
      <c r="CK272" s="58"/>
      <c r="CL272" s="58"/>
      <c r="CM272" s="58"/>
      <c r="CN272" s="58"/>
      <c r="CO272" s="58"/>
      <c r="CP272" s="58"/>
      <c r="CQ272" s="58"/>
      <c r="CR272" s="58"/>
      <c r="CS272" s="58"/>
      <c r="CT272" s="58"/>
      <c r="CU272" s="58"/>
      <c r="CV272" s="58"/>
      <c r="CW272" s="58"/>
      <c r="CX272" s="58"/>
      <c r="CY272" s="58"/>
      <c r="CZ272" s="58"/>
      <c r="DA272" s="58"/>
      <c r="DB272" s="58"/>
      <c r="DC272" s="58"/>
      <c r="DD272" s="58"/>
      <c r="DE272" s="58"/>
      <c r="DF272" s="58"/>
      <c r="DG272" s="58"/>
      <c r="DH272" s="58"/>
      <c r="DI272" s="58"/>
      <c r="DJ272" s="58"/>
      <c r="DK272" s="58"/>
      <c r="DL272" s="58"/>
      <c r="DM272" s="58"/>
      <c r="DN272" s="58"/>
      <c r="DO272" s="58"/>
      <c r="DP272" s="58"/>
      <c r="DQ272" s="58"/>
      <c r="DR272" s="58"/>
      <c r="DS272" s="58"/>
      <c r="DT272" s="58"/>
      <c r="DU272" s="58"/>
      <c r="DV272" s="58"/>
      <c r="DW272" s="58"/>
      <c r="DX272" s="58"/>
      <c r="DY272" s="58"/>
      <c r="DZ272" s="58"/>
      <c r="EA272" s="58"/>
      <c r="EB272" s="58"/>
      <c r="EC272" s="58"/>
      <c r="ED272" s="58"/>
      <c r="EE272" s="58"/>
      <c r="EF272" s="58"/>
      <c r="EG272" s="58"/>
      <c r="EH272" s="58"/>
      <c r="EI272" s="58"/>
      <c r="EJ272" s="58"/>
      <c r="EK272" s="58"/>
      <c r="EL272" s="58"/>
      <c r="EM272" s="58"/>
      <c r="EN272" s="58"/>
    </row>
    <row r="273" spans="1:144" outlineLevel="1" x14ac:dyDescent="0.2">
      <c r="A273" s="16">
        <v>82</v>
      </c>
      <c r="B273" s="16">
        <v>0</v>
      </c>
      <c r="C273" s="1">
        <v>1.1304211120262864E-2</v>
      </c>
      <c r="D273" s="1">
        <f t="shared" si="22"/>
        <v>-1.1304211120262864E-2</v>
      </c>
      <c r="E273" s="1">
        <f t="shared" si="23"/>
        <v>2.2737178675811612E-2</v>
      </c>
      <c r="F273" s="1">
        <f t="shared" si="24"/>
        <v>-0.1507885230241732</v>
      </c>
      <c r="G273" s="1">
        <f t="shared" si="25"/>
        <v>-0.10692734606180736</v>
      </c>
      <c r="H273" s="1">
        <v>3.2210624215080148E-2</v>
      </c>
      <c r="I273" s="1">
        <f t="shared" si="26"/>
        <v>3.8053610314187184E-4</v>
      </c>
      <c r="J273" s="1">
        <f t="shared" si="27"/>
        <v>-0.10869219585123571</v>
      </c>
      <c r="AQ273" s="58"/>
      <c r="AR273" s="58"/>
      <c r="AS273" s="58"/>
      <c r="AT273" s="58"/>
      <c r="AU273" s="58"/>
      <c r="AV273" s="58"/>
      <c r="AW273" s="58"/>
      <c r="AX273" s="71"/>
      <c r="AY273" s="58"/>
      <c r="AZ273" s="58"/>
      <c r="BA273" s="58"/>
      <c r="BB273" s="58">
        <f t="shared" si="28"/>
        <v>1</v>
      </c>
      <c r="BC273" s="58">
        <f t="shared" si="29"/>
        <v>1.1304211120262864E-2</v>
      </c>
      <c r="BD273" s="58" t="e">
        <f t="shared" si="30"/>
        <v>#N/A</v>
      </c>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c r="CB273" s="58"/>
      <c r="CC273" s="58"/>
      <c r="CD273" s="58"/>
      <c r="CE273" s="58"/>
      <c r="CF273" s="58"/>
      <c r="CG273" s="58"/>
      <c r="CH273" s="58"/>
      <c r="CI273" s="58"/>
      <c r="CJ273" s="58"/>
      <c r="CK273" s="58"/>
      <c r="CL273" s="58"/>
      <c r="CM273" s="58"/>
      <c r="CN273" s="58"/>
      <c r="CO273" s="58"/>
      <c r="CP273" s="58"/>
      <c r="CQ273" s="58"/>
      <c r="CR273" s="58"/>
      <c r="CS273" s="58"/>
      <c r="CT273" s="58"/>
      <c r="CU273" s="58"/>
      <c r="CV273" s="58"/>
      <c r="CW273" s="58"/>
      <c r="CX273" s="58"/>
      <c r="CY273" s="58"/>
      <c r="CZ273" s="58"/>
      <c r="DA273" s="58"/>
      <c r="DB273" s="58"/>
      <c r="DC273" s="58"/>
      <c r="DD273" s="58"/>
      <c r="DE273" s="58"/>
      <c r="DF273" s="58"/>
      <c r="DG273" s="58"/>
      <c r="DH273" s="58"/>
      <c r="DI273" s="58"/>
      <c r="DJ273" s="58"/>
      <c r="DK273" s="58"/>
      <c r="DL273" s="58"/>
      <c r="DM273" s="58"/>
      <c r="DN273" s="58"/>
      <c r="DO273" s="58"/>
      <c r="DP273" s="58"/>
      <c r="DQ273" s="58"/>
      <c r="DR273" s="58"/>
      <c r="DS273" s="58"/>
      <c r="DT273" s="58"/>
      <c r="DU273" s="58"/>
      <c r="DV273" s="58"/>
      <c r="DW273" s="58"/>
      <c r="DX273" s="58"/>
      <c r="DY273" s="58"/>
      <c r="DZ273" s="58"/>
      <c r="EA273" s="58"/>
      <c r="EB273" s="58"/>
      <c r="EC273" s="58"/>
      <c r="ED273" s="58"/>
      <c r="EE273" s="58"/>
      <c r="EF273" s="58"/>
      <c r="EG273" s="58"/>
      <c r="EH273" s="58"/>
      <c r="EI273" s="58"/>
      <c r="EJ273" s="58"/>
      <c r="EK273" s="58"/>
      <c r="EL273" s="58"/>
      <c r="EM273" s="58"/>
      <c r="EN273" s="58"/>
    </row>
    <row r="274" spans="1:144" outlineLevel="1" x14ac:dyDescent="0.2">
      <c r="A274" s="16">
        <v>83</v>
      </c>
      <c r="B274" s="16">
        <v>0</v>
      </c>
      <c r="C274" s="1">
        <v>5.3906109976167667E-7</v>
      </c>
      <c r="D274" s="1">
        <f t="shared" si="22"/>
        <v>-5.3906109976167667E-7</v>
      </c>
      <c r="E274" s="1">
        <f t="shared" si="23"/>
        <v>1.0781224902416716E-6</v>
      </c>
      <c r="F274" s="1">
        <f t="shared" si="24"/>
        <v>-1.0383267743064664E-3</v>
      </c>
      <c r="G274" s="1">
        <f t="shared" si="25"/>
        <v>-7.3420800210070077E-4</v>
      </c>
      <c r="H274" s="1">
        <v>5.7176621559878085E-6</v>
      </c>
      <c r="I274" s="1">
        <f t="shared" si="26"/>
        <v>3.0821885342636888E-12</v>
      </c>
      <c r="J274" s="1">
        <f t="shared" si="27"/>
        <v>-7.3421010108635587E-4</v>
      </c>
      <c r="AQ274" s="58"/>
      <c r="AR274" s="58"/>
      <c r="AS274" s="58"/>
      <c r="AT274" s="58"/>
      <c r="AU274" s="58"/>
      <c r="AV274" s="58"/>
      <c r="AW274" s="58"/>
      <c r="AX274" s="71"/>
      <c r="AY274" s="58"/>
      <c r="AZ274" s="58"/>
      <c r="BA274" s="58"/>
      <c r="BB274" s="58">
        <f t="shared" si="28"/>
        <v>1</v>
      </c>
      <c r="BC274" s="58">
        <f t="shared" si="29"/>
        <v>5.3906109976167667E-7</v>
      </c>
      <c r="BD274" s="58" t="e">
        <f t="shared" si="30"/>
        <v>#N/A</v>
      </c>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c r="CB274" s="58"/>
      <c r="CC274" s="58"/>
      <c r="CD274" s="58"/>
      <c r="CE274" s="58"/>
      <c r="CF274" s="58"/>
      <c r="CG274" s="58"/>
      <c r="CH274" s="58"/>
      <c r="CI274" s="58"/>
      <c r="CJ274" s="58"/>
      <c r="CK274" s="58"/>
      <c r="CL274" s="58"/>
      <c r="CM274" s="58"/>
      <c r="CN274" s="58"/>
      <c r="CO274" s="58"/>
      <c r="CP274" s="58"/>
      <c r="CQ274" s="58"/>
      <c r="CR274" s="58"/>
      <c r="CS274" s="58"/>
      <c r="CT274" s="58"/>
      <c r="CU274" s="58"/>
      <c r="CV274" s="58"/>
      <c r="CW274" s="58"/>
      <c r="CX274" s="58"/>
      <c r="CY274" s="58"/>
      <c r="CZ274" s="58"/>
      <c r="DA274" s="58"/>
      <c r="DB274" s="58"/>
      <c r="DC274" s="58"/>
      <c r="DD274" s="58"/>
      <c r="DE274" s="58"/>
      <c r="DF274" s="58"/>
      <c r="DG274" s="58"/>
      <c r="DH274" s="58"/>
      <c r="DI274" s="58"/>
      <c r="DJ274" s="58"/>
      <c r="DK274" s="58"/>
      <c r="DL274" s="58"/>
      <c r="DM274" s="58"/>
      <c r="DN274" s="58"/>
      <c r="DO274" s="58"/>
      <c r="DP274" s="58"/>
      <c r="DQ274" s="58"/>
      <c r="DR274" s="58"/>
      <c r="DS274" s="58"/>
      <c r="DT274" s="58"/>
      <c r="DU274" s="58"/>
      <c r="DV274" s="58"/>
      <c r="DW274" s="58"/>
      <c r="DX274" s="58"/>
      <c r="DY274" s="58"/>
      <c r="DZ274" s="58"/>
      <c r="EA274" s="58"/>
      <c r="EB274" s="58"/>
      <c r="EC274" s="58"/>
      <c r="ED274" s="58"/>
      <c r="EE274" s="58"/>
      <c r="EF274" s="58"/>
      <c r="EG274" s="58"/>
      <c r="EH274" s="58"/>
      <c r="EI274" s="58"/>
      <c r="EJ274" s="58"/>
      <c r="EK274" s="58"/>
      <c r="EL274" s="58"/>
      <c r="EM274" s="58"/>
      <c r="EN274" s="58"/>
    </row>
    <row r="275" spans="1:144" outlineLevel="1" x14ac:dyDescent="0.2">
      <c r="A275" s="16">
        <v>84</v>
      </c>
      <c r="B275" s="16">
        <v>0</v>
      </c>
      <c r="C275" s="1">
        <v>2.1574496596538822E-4</v>
      </c>
      <c r="D275" s="1">
        <f t="shared" si="22"/>
        <v>-2.1574496596538822E-4</v>
      </c>
      <c r="E275" s="1">
        <f t="shared" si="23"/>
        <v>4.3153648451677614E-4</v>
      </c>
      <c r="F275" s="1">
        <f t="shared" si="24"/>
        <v>-2.0773456248702964E-2</v>
      </c>
      <c r="G275" s="1">
        <f t="shared" si="25"/>
        <v>-1.4689844175481784E-2</v>
      </c>
      <c r="H275" s="1">
        <v>8.8735129323608654E-4</v>
      </c>
      <c r="I275" s="1">
        <f t="shared" si="26"/>
        <v>1.9165294951990059E-7</v>
      </c>
      <c r="J275" s="1">
        <f t="shared" si="27"/>
        <v>-1.4696366042306378E-2</v>
      </c>
      <c r="AQ275" s="58"/>
      <c r="AR275" s="58"/>
      <c r="AS275" s="58"/>
      <c r="AT275" s="58"/>
      <c r="AU275" s="58"/>
      <c r="AV275" s="58"/>
      <c r="AW275" s="58"/>
      <c r="AX275" s="71"/>
      <c r="AY275" s="58"/>
      <c r="AZ275" s="58"/>
      <c r="BA275" s="58"/>
      <c r="BB275" s="58">
        <f t="shared" si="28"/>
        <v>1</v>
      </c>
      <c r="BC275" s="58">
        <f t="shared" si="29"/>
        <v>2.1574496596538822E-4</v>
      </c>
      <c r="BD275" s="58" t="e">
        <f t="shared" si="30"/>
        <v>#N/A</v>
      </c>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c r="CB275" s="58"/>
      <c r="CC275" s="58"/>
      <c r="CD275" s="58"/>
      <c r="CE275" s="58"/>
      <c r="CF275" s="58"/>
      <c r="CG275" s="58"/>
      <c r="CH275" s="58"/>
      <c r="CI275" s="58"/>
      <c r="CJ275" s="58"/>
      <c r="CK275" s="58"/>
      <c r="CL275" s="58"/>
      <c r="CM275" s="58"/>
      <c r="CN275" s="58"/>
      <c r="CO275" s="58"/>
      <c r="CP275" s="58"/>
      <c r="CQ275" s="58"/>
      <c r="CR275" s="58"/>
      <c r="CS275" s="58"/>
      <c r="CT275" s="58"/>
      <c r="CU275" s="58"/>
      <c r="CV275" s="58"/>
      <c r="CW275" s="58"/>
      <c r="CX275" s="58"/>
      <c r="CY275" s="58"/>
      <c r="CZ275" s="58"/>
      <c r="DA275" s="58"/>
      <c r="DB275" s="58"/>
      <c r="DC275" s="58"/>
      <c r="DD275" s="58"/>
      <c r="DE275" s="58"/>
      <c r="DF275" s="58"/>
      <c r="DG275" s="58"/>
      <c r="DH275" s="58"/>
      <c r="DI275" s="58"/>
      <c r="DJ275" s="58"/>
      <c r="DK275" s="58"/>
      <c r="DL275" s="58"/>
      <c r="DM275" s="58"/>
      <c r="DN275" s="58"/>
      <c r="DO275" s="58"/>
      <c r="DP275" s="58"/>
      <c r="DQ275" s="58"/>
      <c r="DR275" s="58"/>
      <c r="DS275" s="58"/>
      <c r="DT275" s="58"/>
      <c r="DU275" s="58"/>
      <c r="DV275" s="58"/>
      <c r="DW275" s="58"/>
      <c r="DX275" s="58"/>
      <c r="DY275" s="58"/>
      <c r="DZ275" s="58"/>
      <c r="EA275" s="58"/>
      <c r="EB275" s="58"/>
      <c r="EC275" s="58"/>
      <c r="ED275" s="58"/>
      <c r="EE275" s="58"/>
      <c r="EF275" s="58"/>
      <c r="EG275" s="58"/>
      <c r="EH275" s="58"/>
      <c r="EI275" s="58"/>
      <c r="EJ275" s="58"/>
      <c r="EK275" s="58"/>
      <c r="EL275" s="58"/>
      <c r="EM275" s="58"/>
      <c r="EN275" s="58"/>
    </row>
    <row r="276" spans="1:144" outlineLevel="1" x14ac:dyDescent="0.2">
      <c r="A276" s="16">
        <v>85</v>
      </c>
      <c r="B276" s="16">
        <v>0</v>
      </c>
      <c r="C276" s="1">
        <v>1.2500358085468918E-3</v>
      </c>
      <c r="D276" s="1">
        <f t="shared" si="22"/>
        <v>-1.2500358085468918E-3</v>
      </c>
      <c r="E276" s="1">
        <f t="shared" si="23"/>
        <v>2.5016355100339052E-3</v>
      </c>
      <c r="F276" s="1">
        <f t="shared" si="24"/>
        <v>-5.0016352426320583E-2</v>
      </c>
      <c r="G276" s="1">
        <f t="shared" si="25"/>
        <v>-3.537796424057129E-2</v>
      </c>
      <c r="H276" s="1">
        <v>3.3669834844128549E-3</v>
      </c>
      <c r="I276" s="1">
        <f t="shared" si="26"/>
        <v>4.2283545201896501E-6</v>
      </c>
      <c r="J276" s="1">
        <f t="shared" si="27"/>
        <v>-3.5437673573858242E-2</v>
      </c>
      <c r="AQ276" s="58"/>
      <c r="AR276" s="58"/>
      <c r="AS276" s="58"/>
      <c r="AT276" s="58"/>
      <c r="AU276" s="58"/>
      <c r="AV276" s="58"/>
      <c r="AW276" s="58"/>
      <c r="AX276" s="71"/>
      <c r="AY276" s="58"/>
      <c r="AZ276" s="58"/>
      <c r="BA276" s="58"/>
      <c r="BB276" s="58">
        <f t="shared" si="28"/>
        <v>1</v>
      </c>
      <c r="BC276" s="58">
        <f t="shared" si="29"/>
        <v>1.2500358085468918E-3</v>
      </c>
      <c r="BD276" s="58" t="e">
        <f t="shared" si="30"/>
        <v>#N/A</v>
      </c>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c r="CB276" s="58"/>
      <c r="CC276" s="58"/>
      <c r="CD276" s="58"/>
      <c r="CE276" s="58"/>
      <c r="CF276" s="58"/>
      <c r="CG276" s="58"/>
      <c r="CH276" s="58"/>
      <c r="CI276" s="58"/>
      <c r="CJ276" s="58"/>
      <c r="CK276" s="58"/>
      <c r="CL276" s="58"/>
      <c r="CM276" s="58"/>
      <c r="CN276" s="58"/>
      <c r="CO276" s="58"/>
      <c r="CP276" s="58"/>
      <c r="CQ276" s="58"/>
      <c r="CR276" s="58"/>
      <c r="CS276" s="58"/>
      <c r="CT276" s="58"/>
      <c r="CU276" s="58"/>
      <c r="CV276" s="58"/>
      <c r="CW276" s="58"/>
      <c r="CX276" s="58"/>
      <c r="CY276" s="58"/>
      <c r="CZ276" s="58"/>
      <c r="DA276" s="58"/>
      <c r="DB276" s="58"/>
      <c r="DC276" s="58"/>
      <c r="DD276" s="58"/>
      <c r="DE276" s="58"/>
      <c r="DF276" s="58"/>
      <c r="DG276" s="58"/>
      <c r="DH276" s="58"/>
      <c r="DI276" s="58"/>
      <c r="DJ276" s="58"/>
      <c r="DK276" s="58"/>
      <c r="DL276" s="58"/>
      <c r="DM276" s="58"/>
      <c r="DN276" s="58"/>
      <c r="DO276" s="58"/>
      <c r="DP276" s="58"/>
      <c r="DQ276" s="58"/>
      <c r="DR276" s="58"/>
      <c r="DS276" s="58"/>
      <c r="DT276" s="58"/>
      <c r="DU276" s="58"/>
      <c r="DV276" s="58"/>
      <c r="DW276" s="58"/>
      <c r="DX276" s="58"/>
      <c r="DY276" s="58"/>
      <c r="DZ276" s="58"/>
      <c r="EA276" s="58"/>
      <c r="EB276" s="58"/>
      <c r="EC276" s="58"/>
      <c r="ED276" s="58"/>
      <c r="EE276" s="58"/>
      <c r="EF276" s="58"/>
      <c r="EG276" s="58"/>
      <c r="EH276" s="58"/>
      <c r="EI276" s="58"/>
      <c r="EJ276" s="58"/>
      <c r="EK276" s="58"/>
      <c r="EL276" s="58"/>
      <c r="EM276" s="58"/>
      <c r="EN276" s="58"/>
    </row>
    <row r="277" spans="1:144" outlineLevel="1" x14ac:dyDescent="0.2">
      <c r="A277" s="16">
        <v>86</v>
      </c>
      <c r="B277" s="16">
        <v>0</v>
      </c>
      <c r="C277" s="1">
        <v>3.6549593292094047E-6</v>
      </c>
      <c r="D277" s="1">
        <f t="shared" si="22"/>
        <v>-3.6549593292094047E-6</v>
      </c>
      <c r="E277" s="1">
        <f t="shared" si="23"/>
        <v>7.3099320173288187E-6</v>
      </c>
      <c r="F277" s="1">
        <f t="shared" si="24"/>
        <v>-2.7036885947403074E-3</v>
      </c>
      <c r="G277" s="1">
        <f t="shared" si="25"/>
        <v>-1.911798286427187E-3</v>
      </c>
      <c r="H277" s="1">
        <v>3.7515331031414712E-5</v>
      </c>
      <c r="I277" s="1">
        <f t="shared" si="26"/>
        <v>1.3712265450234731E-10</v>
      </c>
      <c r="J277" s="1">
        <f t="shared" si="27"/>
        <v>-1.9118341483090081E-3</v>
      </c>
      <c r="AQ277" s="58"/>
      <c r="AR277" s="58"/>
      <c r="AS277" s="58"/>
      <c r="AT277" s="58"/>
      <c r="AU277" s="58"/>
      <c r="AV277" s="58"/>
      <c r="AW277" s="58"/>
      <c r="AX277" s="71"/>
      <c r="AY277" s="58"/>
      <c r="AZ277" s="58"/>
      <c r="BA277" s="58"/>
      <c r="BB277" s="58">
        <f t="shared" si="28"/>
        <v>1</v>
      </c>
      <c r="BC277" s="58">
        <f t="shared" si="29"/>
        <v>3.6549593292094047E-6</v>
      </c>
      <c r="BD277" s="58" t="e">
        <f t="shared" si="30"/>
        <v>#N/A</v>
      </c>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c r="CB277" s="58"/>
      <c r="CC277" s="58"/>
      <c r="CD277" s="58"/>
      <c r="CE277" s="58"/>
      <c r="CF277" s="58"/>
      <c r="CG277" s="58"/>
      <c r="CH277" s="58"/>
      <c r="CI277" s="58"/>
      <c r="CJ277" s="58"/>
      <c r="CK277" s="58"/>
      <c r="CL277" s="58"/>
      <c r="CM277" s="58"/>
      <c r="CN277" s="58"/>
      <c r="CO277" s="58"/>
      <c r="CP277" s="58"/>
      <c r="CQ277" s="58"/>
      <c r="CR277" s="58"/>
      <c r="CS277" s="58"/>
      <c r="CT277" s="58"/>
      <c r="CU277" s="58"/>
      <c r="CV277" s="58"/>
      <c r="CW277" s="58"/>
      <c r="CX277" s="58"/>
      <c r="CY277" s="58"/>
      <c r="CZ277" s="58"/>
      <c r="DA277" s="58"/>
      <c r="DB277" s="58"/>
      <c r="DC277" s="58"/>
      <c r="DD277" s="58"/>
      <c r="DE277" s="58"/>
      <c r="DF277" s="58"/>
      <c r="DG277" s="58"/>
      <c r="DH277" s="58"/>
      <c r="DI277" s="58"/>
      <c r="DJ277" s="58"/>
      <c r="DK277" s="58"/>
      <c r="DL277" s="58"/>
      <c r="DM277" s="58"/>
      <c r="DN277" s="58"/>
      <c r="DO277" s="58"/>
      <c r="DP277" s="58"/>
      <c r="DQ277" s="58"/>
      <c r="DR277" s="58"/>
      <c r="DS277" s="58"/>
      <c r="DT277" s="58"/>
      <c r="DU277" s="58"/>
      <c r="DV277" s="58"/>
      <c r="DW277" s="58"/>
      <c r="DX277" s="58"/>
      <c r="DY277" s="58"/>
      <c r="DZ277" s="58"/>
      <c r="EA277" s="58"/>
      <c r="EB277" s="58"/>
      <c r="EC277" s="58"/>
      <c r="ED277" s="58"/>
      <c r="EE277" s="58"/>
      <c r="EF277" s="58"/>
      <c r="EG277" s="58"/>
      <c r="EH277" s="58"/>
      <c r="EI277" s="58"/>
      <c r="EJ277" s="58"/>
      <c r="EK277" s="58"/>
      <c r="EL277" s="58"/>
      <c r="EM277" s="58"/>
      <c r="EN277" s="58"/>
    </row>
    <row r="278" spans="1:144" outlineLevel="1" x14ac:dyDescent="0.2">
      <c r="A278" s="16">
        <v>87</v>
      </c>
      <c r="B278" s="16">
        <v>0</v>
      </c>
      <c r="C278" s="1">
        <v>1.0517407370520725E-6</v>
      </c>
      <c r="D278" s="1">
        <f t="shared" si="22"/>
        <v>-1.0517407370520725E-6</v>
      </c>
      <c r="E278" s="1">
        <f t="shared" si="23"/>
        <v>2.1034825801841473E-6</v>
      </c>
      <c r="F278" s="1">
        <f t="shared" si="24"/>
        <v>-1.4503387811763662E-3</v>
      </c>
      <c r="G278" s="1">
        <f t="shared" si="25"/>
        <v>-1.0255446568588876E-3</v>
      </c>
      <c r="H278" s="1">
        <v>9.3710425031874122E-6</v>
      </c>
      <c r="I278" s="1">
        <f t="shared" si="26"/>
        <v>9.8560098762060375E-12</v>
      </c>
      <c r="J278" s="1">
        <f t="shared" si="27"/>
        <v>-1.0255494621039443E-3</v>
      </c>
      <c r="AQ278" s="58"/>
      <c r="AR278" s="58"/>
      <c r="AS278" s="58"/>
      <c r="AT278" s="58"/>
      <c r="AU278" s="58"/>
      <c r="AV278" s="58"/>
      <c r="AW278" s="58"/>
      <c r="AX278" s="71"/>
      <c r="AY278" s="58"/>
      <c r="AZ278" s="58"/>
      <c r="BA278" s="58"/>
      <c r="BB278" s="58">
        <f t="shared" si="28"/>
        <v>1</v>
      </c>
      <c r="BC278" s="58">
        <f t="shared" si="29"/>
        <v>1.0517407370520725E-6</v>
      </c>
      <c r="BD278" s="58" t="e">
        <f t="shared" si="30"/>
        <v>#N/A</v>
      </c>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c r="CB278" s="58"/>
      <c r="CC278" s="58"/>
      <c r="CD278" s="58"/>
      <c r="CE278" s="58"/>
      <c r="CF278" s="58"/>
      <c r="CG278" s="58"/>
      <c r="CH278" s="58"/>
      <c r="CI278" s="58"/>
      <c r="CJ278" s="58"/>
      <c r="CK278" s="58"/>
      <c r="CL278" s="58"/>
      <c r="CM278" s="58"/>
      <c r="CN278" s="58"/>
      <c r="CO278" s="58"/>
      <c r="CP278" s="58"/>
      <c r="CQ278" s="58"/>
      <c r="CR278" s="58"/>
      <c r="CS278" s="58"/>
      <c r="CT278" s="58"/>
      <c r="CU278" s="58"/>
      <c r="CV278" s="58"/>
      <c r="CW278" s="58"/>
      <c r="CX278" s="58"/>
      <c r="CY278" s="58"/>
      <c r="CZ278" s="58"/>
      <c r="DA278" s="58"/>
      <c r="DB278" s="58"/>
      <c r="DC278" s="58"/>
      <c r="DD278" s="58"/>
      <c r="DE278" s="58"/>
      <c r="DF278" s="58"/>
      <c r="DG278" s="58"/>
      <c r="DH278" s="58"/>
      <c r="DI278" s="58"/>
      <c r="DJ278" s="58"/>
      <c r="DK278" s="58"/>
      <c r="DL278" s="58"/>
      <c r="DM278" s="58"/>
      <c r="DN278" s="58"/>
      <c r="DO278" s="58"/>
      <c r="DP278" s="58"/>
      <c r="DQ278" s="58"/>
      <c r="DR278" s="58"/>
      <c r="DS278" s="58"/>
      <c r="DT278" s="58"/>
      <c r="DU278" s="58"/>
      <c r="DV278" s="58"/>
      <c r="DW278" s="58"/>
      <c r="DX278" s="58"/>
      <c r="DY278" s="58"/>
      <c r="DZ278" s="58"/>
      <c r="EA278" s="58"/>
      <c r="EB278" s="58"/>
      <c r="EC278" s="58"/>
      <c r="ED278" s="58"/>
      <c r="EE278" s="58"/>
      <c r="EF278" s="58"/>
      <c r="EG278" s="58"/>
      <c r="EH278" s="58"/>
      <c r="EI278" s="58"/>
      <c r="EJ278" s="58"/>
      <c r="EK278" s="58"/>
      <c r="EL278" s="58"/>
      <c r="EM278" s="58"/>
      <c r="EN278" s="58"/>
    </row>
    <row r="279" spans="1:144" outlineLevel="1" x14ac:dyDescent="0.2">
      <c r="A279" s="16">
        <v>88</v>
      </c>
      <c r="B279" s="16">
        <v>0</v>
      </c>
      <c r="C279" s="1">
        <v>1.4382245646752083E-6</v>
      </c>
      <c r="D279" s="1">
        <f t="shared" si="22"/>
        <v>-1.4382245646752083E-6</v>
      </c>
      <c r="E279" s="1">
        <f t="shared" si="23"/>
        <v>2.8764511977489971E-6</v>
      </c>
      <c r="F279" s="1">
        <f t="shared" si="24"/>
        <v>-1.6960103766631256E-3</v>
      </c>
      <c r="G279" s="1">
        <f t="shared" si="25"/>
        <v>-1.1992608695225913E-3</v>
      </c>
      <c r="H279" s="1">
        <v>1.3374045577185681E-5</v>
      </c>
      <c r="I279" s="1">
        <f t="shared" si="26"/>
        <v>1.9235165794296251E-11</v>
      </c>
      <c r="J279" s="1">
        <f t="shared" si="27"/>
        <v>-1.1992688890877959E-3</v>
      </c>
      <c r="AQ279" s="58"/>
      <c r="AR279" s="58"/>
      <c r="AS279" s="58"/>
      <c r="AT279" s="58"/>
      <c r="AU279" s="58"/>
      <c r="AV279" s="58"/>
      <c r="AW279" s="58"/>
      <c r="AX279" s="71"/>
      <c r="AY279" s="58"/>
      <c r="AZ279" s="58"/>
      <c r="BA279" s="58"/>
      <c r="BB279" s="58">
        <f t="shared" si="28"/>
        <v>1</v>
      </c>
      <c r="BC279" s="58">
        <f t="shared" si="29"/>
        <v>1.4382245646752083E-6</v>
      </c>
      <c r="BD279" s="58" t="e">
        <f t="shared" si="30"/>
        <v>#N/A</v>
      </c>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c r="CB279" s="58"/>
      <c r="CC279" s="58"/>
      <c r="CD279" s="58"/>
      <c r="CE279" s="58"/>
      <c r="CF279" s="58"/>
      <c r="CG279" s="58"/>
      <c r="CH279" s="58"/>
      <c r="CI279" s="58"/>
      <c r="CJ279" s="58"/>
      <c r="CK279" s="58"/>
      <c r="CL279" s="58"/>
      <c r="CM279" s="58"/>
      <c r="CN279" s="58"/>
      <c r="CO279" s="58"/>
      <c r="CP279" s="58"/>
      <c r="CQ279" s="58"/>
      <c r="CR279" s="58"/>
      <c r="CS279" s="58"/>
      <c r="CT279" s="58"/>
      <c r="CU279" s="58"/>
      <c r="CV279" s="58"/>
      <c r="CW279" s="58"/>
      <c r="CX279" s="58"/>
      <c r="CY279" s="58"/>
      <c r="CZ279" s="58"/>
      <c r="DA279" s="58"/>
      <c r="DB279" s="58"/>
      <c r="DC279" s="58"/>
      <c r="DD279" s="58"/>
      <c r="DE279" s="58"/>
      <c r="DF279" s="58"/>
      <c r="DG279" s="58"/>
      <c r="DH279" s="58"/>
      <c r="DI279" s="58"/>
      <c r="DJ279" s="58"/>
      <c r="DK279" s="58"/>
      <c r="DL279" s="58"/>
      <c r="DM279" s="58"/>
      <c r="DN279" s="58"/>
      <c r="DO279" s="58"/>
      <c r="DP279" s="58"/>
      <c r="DQ279" s="58"/>
      <c r="DR279" s="58"/>
      <c r="DS279" s="58"/>
      <c r="DT279" s="58"/>
      <c r="DU279" s="58"/>
      <c r="DV279" s="58"/>
      <c r="DW279" s="58"/>
      <c r="DX279" s="58"/>
      <c r="DY279" s="58"/>
      <c r="DZ279" s="58"/>
      <c r="EA279" s="58"/>
      <c r="EB279" s="58"/>
      <c r="EC279" s="58"/>
      <c r="ED279" s="58"/>
      <c r="EE279" s="58"/>
      <c r="EF279" s="58"/>
      <c r="EG279" s="58"/>
      <c r="EH279" s="58"/>
      <c r="EI279" s="58"/>
      <c r="EJ279" s="58"/>
      <c r="EK279" s="58"/>
      <c r="EL279" s="58"/>
      <c r="EM279" s="58"/>
      <c r="EN279" s="58"/>
    </row>
    <row r="280" spans="1:144" outlineLevel="1" x14ac:dyDescent="0.2">
      <c r="A280" s="16">
        <v>89</v>
      </c>
      <c r="B280" s="16">
        <v>0</v>
      </c>
      <c r="C280" s="1">
        <v>3.0360142594957448E-3</v>
      </c>
      <c r="D280" s="1">
        <f t="shared" si="22"/>
        <v>-3.0360142594957448E-3</v>
      </c>
      <c r="E280" s="1">
        <f t="shared" si="23"/>
        <v>6.0812646002288825E-3</v>
      </c>
      <c r="F280" s="1">
        <f t="shared" si="24"/>
        <v>-7.7982463414724743E-2</v>
      </c>
      <c r="G280" s="1">
        <f t="shared" si="25"/>
        <v>-5.5183871841358083E-2</v>
      </c>
      <c r="H280" s="1">
        <v>6.2751817848387082E-3</v>
      </c>
      <c r="I280" s="1">
        <f t="shared" si="26"/>
        <v>1.9230231469336622E-5</v>
      </c>
      <c r="J280" s="1">
        <f t="shared" si="27"/>
        <v>-5.5357835424380261E-2</v>
      </c>
      <c r="AQ280" s="58"/>
      <c r="AR280" s="58"/>
      <c r="AS280" s="58"/>
      <c r="AT280" s="58"/>
      <c r="AU280" s="58"/>
      <c r="AV280" s="58"/>
      <c r="AW280" s="58"/>
      <c r="AX280" s="71"/>
      <c r="AY280" s="58"/>
      <c r="AZ280" s="58"/>
      <c r="BA280" s="58"/>
      <c r="BB280" s="58">
        <f t="shared" si="28"/>
        <v>1</v>
      </c>
      <c r="BC280" s="58">
        <f t="shared" si="29"/>
        <v>3.0360142594957448E-3</v>
      </c>
      <c r="BD280" s="58" t="e">
        <f t="shared" si="30"/>
        <v>#N/A</v>
      </c>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c r="CB280" s="58"/>
      <c r="CC280" s="58"/>
      <c r="CD280" s="58"/>
      <c r="CE280" s="58"/>
      <c r="CF280" s="58"/>
      <c r="CG280" s="58"/>
      <c r="CH280" s="58"/>
      <c r="CI280" s="58"/>
      <c r="CJ280" s="58"/>
      <c r="CK280" s="58"/>
      <c r="CL280" s="58"/>
      <c r="CM280" s="58"/>
      <c r="CN280" s="58"/>
      <c r="CO280" s="58"/>
      <c r="CP280" s="58"/>
      <c r="CQ280" s="58"/>
      <c r="CR280" s="58"/>
      <c r="CS280" s="58"/>
      <c r="CT280" s="58"/>
      <c r="CU280" s="58"/>
      <c r="CV280" s="58"/>
      <c r="CW280" s="58"/>
      <c r="CX280" s="58"/>
      <c r="CY280" s="58"/>
      <c r="CZ280" s="58"/>
      <c r="DA280" s="58"/>
      <c r="DB280" s="58"/>
      <c r="DC280" s="58"/>
      <c r="DD280" s="58"/>
      <c r="DE280" s="58"/>
      <c r="DF280" s="58"/>
      <c r="DG280" s="58"/>
      <c r="DH280" s="58"/>
      <c r="DI280" s="58"/>
      <c r="DJ280" s="58"/>
      <c r="DK280" s="58"/>
      <c r="DL280" s="58"/>
      <c r="DM280" s="58"/>
      <c r="DN280" s="58"/>
      <c r="DO280" s="58"/>
      <c r="DP280" s="58"/>
      <c r="DQ280" s="58"/>
      <c r="DR280" s="58"/>
      <c r="DS280" s="58"/>
      <c r="DT280" s="58"/>
      <c r="DU280" s="58"/>
      <c r="DV280" s="58"/>
      <c r="DW280" s="58"/>
      <c r="DX280" s="58"/>
      <c r="DY280" s="58"/>
      <c r="DZ280" s="58"/>
      <c r="EA280" s="58"/>
      <c r="EB280" s="58"/>
      <c r="EC280" s="58"/>
      <c r="ED280" s="58"/>
      <c r="EE280" s="58"/>
      <c r="EF280" s="58"/>
      <c r="EG280" s="58"/>
      <c r="EH280" s="58"/>
      <c r="EI280" s="58"/>
      <c r="EJ280" s="58"/>
      <c r="EK280" s="58"/>
      <c r="EL280" s="58"/>
      <c r="EM280" s="58"/>
      <c r="EN280" s="58"/>
    </row>
    <row r="281" spans="1:144" outlineLevel="1" x14ac:dyDescent="0.2">
      <c r="A281" s="16">
        <v>90</v>
      </c>
      <c r="B281" s="16">
        <v>0</v>
      </c>
      <c r="C281" s="1">
        <v>3.0255093955967177E-6</v>
      </c>
      <c r="D281" s="1">
        <f t="shared" si="22"/>
        <v>-3.0255093955967177E-6</v>
      </c>
      <c r="E281" s="1">
        <f t="shared" si="23"/>
        <v>6.0510279447538296E-6</v>
      </c>
      <c r="F281" s="1">
        <f t="shared" si="24"/>
        <v>-2.4598837258606003E-3</v>
      </c>
      <c r="G281" s="1">
        <f t="shared" si="25"/>
        <v>-1.7394017791561313E-3</v>
      </c>
      <c r="H281" s="1">
        <v>2.398643109238939E-5</v>
      </c>
      <c r="I281" s="1">
        <f t="shared" si="26"/>
        <v>7.2573132972739507E-11</v>
      </c>
      <c r="J281" s="1">
        <f t="shared" si="27"/>
        <v>-1.7394226405518839E-3</v>
      </c>
      <c r="AQ281" s="58"/>
      <c r="AR281" s="58"/>
      <c r="AS281" s="58"/>
      <c r="AT281" s="58"/>
      <c r="AU281" s="58"/>
      <c r="AV281" s="58"/>
      <c r="AW281" s="58"/>
      <c r="AX281" s="71"/>
      <c r="AY281" s="58"/>
      <c r="AZ281" s="58"/>
      <c r="BA281" s="58"/>
      <c r="BB281" s="58">
        <f t="shared" si="28"/>
        <v>1</v>
      </c>
      <c r="BC281" s="58">
        <f t="shared" si="29"/>
        <v>3.0255093955967177E-6</v>
      </c>
      <c r="BD281" s="58" t="e">
        <f t="shared" si="30"/>
        <v>#N/A</v>
      </c>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c r="CB281" s="58"/>
      <c r="CC281" s="58"/>
      <c r="CD281" s="58"/>
      <c r="CE281" s="58"/>
      <c r="CF281" s="58"/>
      <c r="CG281" s="58"/>
      <c r="CH281" s="58"/>
      <c r="CI281" s="58"/>
      <c r="CJ281" s="58"/>
      <c r="CK281" s="58"/>
      <c r="CL281" s="58"/>
      <c r="CM281" s="58"/>
      <c r="CN281" s="58"/>
      <c r="CO281" s="58"/>
      <c r="CP281" s="58"/>
      <c r="CQ281" s="58"/>
      <c r="CR281" s="58"/>
      <c r="CS281" s="58"/>
      <c r="CT281" s="58"/>
      <c r="CU281" s="58"/>
      <c r="CV281" s="58"/>
      <c r="CW281" s="58"/>
      <c r="CX281" s="58"/>
      <c r="CY281" s="58"/>
      <c r="CZ281" s="58"/>
      <c r="DA281" s="58"/>
      <c r="DB281" s="58"/>
      <c r="DC281" s="58"/>
      <c r="DD281" s="58"/>
      <c r="DE281" s="58"/>
      <c r="DF281" s="58"/>
      <c r="DG281" s="58"/>
      <c r="DH281" s="58"/>
      <c r="DI281" s="58"/>
      <c r="DJ281" s="58"/>
      <c r="DK281" s="58"/>
      <c r="DL281" s="58"/>
      <c r="DM281" s="58"/>
      <c r="DN281" s="58"/>
      <c r="DO281" s="58"/>
      <c r="DP281" s="58"/>
      <c r="DQ281" s="58"/>
      <c r="DR281" s="58"/>
      <c r="DS281" s="58"/>
      <c r="DT281" s="58"/>
      <c r="DU281" s="58"/>
      <c r="DV281" s="58"/>
      <c r="DW281" s="58"/>
      <c r="DX281" s="58"/>
      <c r="DY281" s="58"/>
      <c r="DZ281" s="58"/>
      <c r="EA281" s="58"/>
      <c r="EB281" s="58"/>
      <c r="EC281" s="58"/>
      <c r="ED281" s="58"/>
      <c r="EE281" s="58"/>
      <c r="EF281" s="58"/>
      <c r="EG281" s="58"/>
      <c r="EH281" s="58"/>
      <c r="EI281" s="58"/>
      <c r="EJ281" s="58"/>
      <c r="EK281" s="58"/>
      <c r="EL281" s="58"/>
      <c r="EM281" s="58"/>
      <c r="EN281" s="58"/>
    </row>
    <row r="282" spans="1:144" outlineLevel="1" x14ac:dyDescent="0.2">
      <c r="A282" s="16">
        <v>91</v>
      </c>
      <c r="B282" s="16">
        <v>1</v>
      </c>
      <c r="C282" s="1">
        <v>0.94071231928090582</v>
      </c>
      <c r="D282" s="1">
        <f t="shared" si="22"/>
        <v>5.9287680719094182E-2</v>
      </c>
      <c r="E282" s="1">
        <f t="shared" si="23"/>
        <v>0.122235808448474</v>
      </c>
      <c r="F282" s="1">
        <f t="shared" si="24"/>
        <v>0.34962237978778476</v>
      </c>
      <c r="G282" s="1">
        <f t="shared" si="25"/>
        <v>0.2510462942313626</v>
      </c>
      <c r="H282" s="1">
        <v>0.10334047180688978</v>
      </c>
      <c r="I282" s="1">
        <f t="shared" si="26"/>
        <v>7.2635762884224039E-3</v>
      </c>
      <c r="J282" s="1">
        <f t="shared" si="27"/>
        <v>0.26511849829033485</v>
      </c>
      <c r="AQ282" s="58"/>
      <c r="AR282" s="58"/>
      <c r="AS282" s="58"/>
      <c r="AT282" s="58"/>
      <c r="AU282" s="58"/>
      <c r="AV282" s="58"/>
      <c r="AW282" s="58"/>
      <c r="AX282" s="71"/>
      <c r="AY282" s="58"/>
      <c r="AZ282" s="58"/>
      <c r="BA282" s="58"/>
      <c r="BB282" s="58">
        <f t="shared" si="28"/>
        <v>0</v>
      </c>
      <c r="BC282" s="58" t="e">
        <f t="shared" si="29"/>
        <v>#N/A</v>
      </c>
      <c r="BD282" s="58">
        <f t="shared" si="30"/>
        <v>0.94071231928090582</v>
      </c>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c r="CB282" s="58"/>
      <c r="CC282" s="58"/>
      <c r="CD282" s="58"/>
      <c r="CE282" s="58"/>
      <c r="CF282" s="58"/>
      <c r="CG282" s="58"/>
      <c r="CH282" s="58"/>
      <c r="CI282" s="58"/>
      <c r="CJ282" s="58"/>
      <c r="CK282" s="58"/>
      <c r="CL282" s="58"/>
      <c r="CM282" s="58"/>
      <c r="CN282" s="58"/>
      <c r="CO282" s="58"/>
      <c r="CP282" s="58"/>
      <c r="CQ282" s="58"/>
      <c r="CR282" s="58"/>
      <c r="CS282" s="58"/>
      <c r="CT282" s="58"/>
      <c r="CU282" s="58"/>
      <c r="CV282" s="58"/>
      <c r="CW282" s="58"/>
      <c r="CX282" s="58"/>
      <c r="CY282" s="58"/>
      <c r="CZ282" s="58"/>
      <c r="DA282" s="58"/>
      <c r="DB282" s="58"/>
      <c r="DC282" s="58"/>
      <c r="DD282" s="58"/>
      <c r="DE282" s="58"/>
      <c r="DF282" s="58"/>
      <c r="DG282" s="58"/>
      <c r="DH282" s="58"/>
      <c r="DI282" s="58"/>
      <c r="DJ282" s="58"/>
      <c r="DK282" s="58"/>
      <c r="DL282" s="58"/>
      <c r="DM282" s="58"/>
      <c r="DN282" s="58"/>
      <c r="DO282" s="58"/>
      <c r="DP282" s="58"/>
      <c r="DQ282" s="58"/>
      <c r="DR282" s="58"/>
      <c r="DS282" s="58"/>
      <c r="DT282" s="58"/>
      <c r="DU282" s="58"/>
      <c r="DV282" s="58"/>
      <c r="DW282" s="58"/>
      <c r="DX282" s="58"/>
      <c r="DY282" s="58"/>
      <c r="DZ282" s="58"/>
      <c r="EA282" s="58"/>
      <c r="EB282" s="58"/>
      <c r="EC282" s="58"/>
      <c r="ED282" s="58"/>
      <c r="EE282" s="58"/>
      <c r="EF282" s="58"/>
      <c r="EG282" s="58"/>
      <c r="EH282" s="58"/>
      <c r="EI282" s="58"/>
      <c r="EJ282" s="58"/>
      <c r="EK282" s="58"/>
      <c r="EL282" s="58"/>
      <c r="EM282" s="58"/>
      <c r="EN282" s="58"/>
    </row>
    <row r="283" spans="1:144" outlineLevel="1" x14ac:dyDescent="0.2">
      <c r="A283" s="16">
        <v>92</v>
      </c>
      <c r="B283" s="16">
        <v>0</v>
      </c>
      <c r="C283" s="1">
        <v>5.4582984536934902E-3</v>
      </c>
      <c r="D283" s="1">
        <f t="shared" si="22"/>
        <v>-5.4582984536934902E-3</v>
      </c>
      <c r="E283" s="1">
        <f t="shared" si="23"/>
        <v>1.0946498787959388E-2</v>
      </c>
      <c r="F283" s="1">
        <f t="shared" si="24"/>
        <v>-0.10462551690653379</v>
      </c>
      <c r="G283" s="1">
        <f t="shared" si="25"/>
        <v>-7.4082757693033519E-2</v>
      </c>
      <c r="H283" s="1">
        <v>1.1812255324371718E-2</v>
      </c>
      <c r="I283" s="1">
        <f t="shared" si="26"/>
        <v>6.560359561811905E-5</v>
      </c>
      <c r="J283" s="1">
        <f t="shared" si="27"/>
        <v>-7.452421474274544E-2</v>
      </c>
      <c r="AQ283" s="58"/>
      <c r="AR283" s="58"/>
      <c r="AS283" s="58"/>
      <c r="AT283" s="58"/>
      <c r="AU283" s="58"/>
      <c r="AV283" s="58"/>
      <c r="AW283" s="58"/>
      <c r="AX283" s="71"/>
      <c r="AY283" s="58"/>
      <c r="AZ283" s="58"/>
      <c r="BA283" s="58"/>
      <c r="BB283" s="58">
        <f t="shared" si="28"/>
        <v>1</v>
      </c>
      <c r="BC283" s="58">
        <f t="shared" si="29"/>
        <v>5.4582984536934902E-3</v>
      </c>
      <c r="BD283" s="58" t="e">
        <f t="shared" si="30"/>
        <v>#N/A</v>
      </c>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c r="CB283" s="58"/>
      <c r="CC283" s="58"/>
      <c r="CD283" s="58"/>
      <c r="CE283" s="58"/>
      <c r="CF283" s="58"/>
      <c r="CG283" s="58"/>
      <c r="CH283" s="58"/>
      <c r="CI283" s="58"/>
      <c r="CJ283" s="58"/>
      <c r="CK283" s="58"/>
      <c r="CL283" s="58"/>
      <c r="CM283" s="58"/>
      <c r="CN283" s="58"/>
      <c r="CO283" s="58"/>
      <c r="CP283" s="58"/>
      <c r="CQ283" s="58"/>
      <c r="CR283" s="58"/>
      <c r="CS283" s="58"/>
      <c r="CT283" s="58"/>
      <c r="CU283" s="58"/>
      <c r="CV283" s="58"/>
      <c r="CW283" s="58"/>
      <c r="CX283" s="58"/>
      <c r="CY283" s="58"/>
      <c r="CZ283" s="58"/>
      <c r="DA283" s="58"/>
      <c r="DB283" s="58"/>
      <c r="DC283" s="58"/>
      <c r="DD283" s="58"/>
      <c r="DE283" s="58"/>
      <c r="DF283" s="58"/>
      <c r="DG283" s="58"/>
      <c r="DH283" s="58"/>
      <c r="DI283" s="58"/>
      <c r="DJ283" s="58"/>
      <c r="DK283" s="58"/>
      <c r="DL283" s="58"/>
      <c r="DM283" s="58"/>
      <c r="DN283" s="58"/>
      <c r="DO283" s="58"/>
      <c r="DP283" s="58"/>
      <c r="DQ283" s="58"/>
      <c r="DR283" s="58"/>
      <c r="DS283" s="58"/>
      <c r="DT283" s="58"/>
      <c r="DU283" s="58"/>
      <c r="DV283" s="58"/>
      <c r="DW283" s="58"/>
      <c r="DX283" s="58"/>
      <c r="DY283" s="58"/>
      <c r="DZ283" s="58"/>
      <c r="EA283" s="58"/>
      <c r="EB283" s="58"/>
      <c r="EC283" s="58"/>
      <c r="ED283" s="58"/>
      <c r="EE283" s="58"/>
      <c r="EF283" s="58"/>
      <c r="EG283" s="58"/>
      <c r="EH283" s="58"/>
      <c r="EI283" s="58"/>
      <c r="EJ283" s="58"/>
      <c r="EK283" s="58"/>
      <c r="EL283" s="58"/>
      <c r="EM283" s="58"/>
      <c r="EN283" s="58"/>
    </row>
    <row r="284" spans="1:144" outlineLevel="1" x14ac:dyDescent="0.2">
      <c r="A284" s="16">
        <v>93</v>
      </c>
      <c r="B284" s="16">
        <v>0</v>
      </c>
      <c r="C284" s="1">
        <v>6.8444251981594015E-8</v>
      </c>
      <c r="D284" s="1">
        <f t="shared" si="22"/>
        <v>-6.8444251981594015E-8</v>
      </c>
      <c r="E284" s="1">
        <f t="shared" si="23"/>
        <v>1.368885087288085E-7</v>
      </c>
      <c r="F284" s="1">
        <f t="shared" si="24"/>
        <v>-3.6998447092926549E-4</v>
      </c>
      <c r="G284" s="1">
        <f t="shared" si="25"/>
        <v>-2.6161853272696484E-4</v>
      </c>
      <c r="H284" s="1">
        <v>1.0954064315632219E-6</v>
      </c>
      <c r="I284" s="1">
        <f t="shared" si="26"/>
        <v>7.4974361083127662E-14</v>
      </c>
      <c r="J284" s="1">
        <f t="shared" si="27"/>
        <v>-2.6161867601639426E-4</v>
      </c>
      <c r="AQ284" s="58"/>
      <c r="AR284" s="58"/>
      <c r="AS284" s="58"/>
      <c r="AT284" s="58"/>
      <c r="AU284" s="58"/>
      <c r="AV284" s="58"/>
      <c r="AW284" s="58"/>
      <c r="AX284" s="71"/>
      <c r="AY284" s="58"/>
      <c r="AZ284" s="58"/>
      <c r="BA284" s="58"/>
      <c r="BB284" s="58">
        <f t="shared" si="28"/>
        <v>1</v>
      </c>
      <c r="BC284" s="58">
        <f t="shared" si="29"/>
        <v>6.8444251981594015E-8</v>
      </c>
      <c r="BD284" s="58" t="e">
        <f t="shared" si="30"/>
        <v>#N/A</v>
      </c>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c r="CB284" s="58"/>
      <c r="CC284" s="58"/>
      <c r="CD284" s="58"/>
      <c r="CE284" s="58"/>
      <c r="CF284" s="58"/>
      <c r="CG284" s="58"/>
      <c r="CH284" s="58"/>
      <c r="CI284" s="58"/>
      <c r="CJ284" s="58"/>
      <c r="CK284" s="58"/>
      <c r="CL284" s="58"/>
      <c r="CM284" s="58"/>
      <c r="CN284" s="58"/>
      <c r="CO284" s="58"/>
      <c r="CP284" s="58"/>
      <c r="CQ284" s="58"/>
      <c r="CR284" s="58"/>
      <c r="CS284" s="58"/>
      <c r="CT284" s="58"/>
      <c r="CU284" s="58"/>
      <c r="CV284" s="58"/>
      <c r="CW284" s="58"/>
      <c r="CX284" s="58"/>
      <c r="CY284" s="58"/>
      <c r="CZ284" s="58"/>
      <c r="DA284" s="58"/>
      <c r="DB284" s="58"/>
      <c r="DC284" s="58"/>
      <c r="DD284" s="58"/>
      <c r="DE284" s="58"/>
      <c r="DF284" s="58"/>
      <c r="DG284" s="58"/>
      <c r="DH284" s="58"/>
      <c r="DI284" s="58"/>
      <c r="DJ284" s="58"/>
      <c r="DK284" s="58"/>
      <c r="DL284" s="58"/>
      <c r="DM284" s="58"/>
      <c r="DN284" s="58"/>
      <c r="DO284" s="58"/>
      <c r="DP284" s="58"/>
      <c r="DQ284" s="58"/>
      <c r="DR284" s="58"/>
      <c r="DS284" s="58"/>
      <c r="DT284" s="58"/>
      <c r="DU284" s="58"/>
      <c r="DV284" s="58"/>
      <c r="DW284" s="58"/>
      <c r="DX284" s="58"/>
      <c r="DY284" s="58"/>
      <c r="DZ284" s="58"/>
      <c r="EA284" s="58"/>
      <c r="EB284" s="58"/>
      <c r="EC284" s="58"/>
      <c r="ED284" s="58"/>
      <c r="EE284" s="58"/>
      <c r="EF284" s="58"/>
      <c r="EG284" s="58"/>
      <c r="EH284" s="58"/>
      <c r="EI284" s="58"/>
      <c r="EJ284" s="58"/>
      <c r="EK284" s="58"/>
      <c r="EL284" s="58"/>
      <c r="EM284" s="58"/>
      <c r="EN284" s="58"/>
    </row>
    <row r="285" spans="1:144" outlineLevel="1" x14ac:dyDescent="0.2">
      <c r="A285" s="16">
        <v>94</v>
      </c>
      <c r="B285" s="16">
        <v>1</v>
      </c>
      <c r="C285" s="1">
        <v>0.97088691174300601</v>
      </c>
      <c r="D285" s="1">
        <f t="shared" si="22"/>
        <v>2.9113088256993991E-2</v>
      </c>
      <c r="E285" s="1">
        <f t="shared" si="23"/>
        <v>5.9090566475260842E-2</v>
      </c>
      <c r="F285" s="1">
        <f t="shared" si="24"/>
        <v>0.24308551268074541</v>
      </c>
      <c r="G285" s="1">
        <f t="shared" si="25"/>
        <v>0.17316487958039092</v>
      </c>
      <c r="H285" s="1">
        <v>5.1454543956348825E-2</v>
      </c>
      <c r="I285" s="1">
        <f t="shared" si="26"/>
        <v>1.6266166593242623E-3</v>
      </c>
      <c r="J285" s="1">
        <f t="shared" si="27"/>
        <v>0.17779958430608198</v>
      </c>
      <c r="AQ285" s="58"/>
      <c r="AR285" s="58"/>
      <c r="AS285" s="58"/>
      <c r="AT285" s="58"/>
      <c r="AU285" s="58"/>
      <c r="AV285" s="58"/>
      <c r="AW285" s="58"/>
      <c r="AX285" s="71"/>
      <c r="AY285" s="58"/>
      <c r="AZ285" s="58"/>
      <c r="BA285" s="58"/>
      <c r="BB285" s="58">
        <f t="shared" si="28"/>
        <v>0</v>
      </c>
      <c r="BC285" s="58" t="e">
        <f t="shared" si="29"/>
        <v>#N/A</v>
      </c>
      <c r="BD285" s="58">
        <f t="shared" si="30"/>
        <v>0.97088691174300601</v>
      </c>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c r="CB285" s="58"/>
      <c r="CC285" s="58"/>
      <c r="CD285" s="58"/>
      <c r="CE285" s="58"/>
      <c r="CF285" s="58"/>
      <c r="CG285" s="58"/>
      <c r="CH285" s="58"/>
      <c r="CI285" s="58"/>
      <c r="CJ285" s="58"/>
      <c r="CK285" s="58"/>
      <c r="CL285" s="58"/>
      <c r="CM285" s="58"/>
      <c r="CN285" s="58"/>
      <c r="CO285" s="58"/>
      <c r="CP285" s="58"/>
      <c r="CQ285" s="58"/>
      <c r="CR285" s="58"/>
      <c r="CS285" s="58"/>
      <c r="CT285" s="58"/>
      <c r="CU285" s="58"/>
      <c r="CV285" s="58"/>
      <c r="CW285" s="58"/>
      <c r="CX285" s="58"/>
      <c r="CY285" s="58"/>
      <c r="CZ285" s="58"/>
      <c r="DA285" s="58"/>
      <c r="DB285" s="58"/>
      <c r="DC285" s="58"/>
      <c r="DD285" s="58"/>
      <c r="DE285" s="58"/>
      <c r="DF285" s="58"/>
      <c r="DG285" s="58"/>
      <c r="DH285" s="58"/>
      <c r="DI285" s="58"/>
      <c r="DJ285" s="58"/>
      <c r="DK285" s="58"/>
      <c r="DL285" s="58"/>
      <c r="DM285" s="58"/>
      <c r="DN285" s="58"/>
      <c r="DO285" s="58"/>
      <c r="DP285" s="58"/>
      <c r="DQ285" s="58"/>
      <c r="DR285" s="58"/>
      <c r="DS285" s="58"/>
      <c r="DT285" s="58"/>
      <c r="DU285" s="58"/>
      <c r="DV285" s="58"/>
      <c r="DW285" s="58"/>
      <c r="DX285" s="58"/>
      <c r="DY285" s="58"/>
      <c r="DZ285" s="58"/>
      <c r="EA285" s="58"/>
      <c r="EB285" s="58"/>
      <c r="EC285" s="58"/>
      <c r="ED285" s="58"/>
      <c r="EE285" s="58"/>
      <c r="EF285" s="58"/>
      <c r="EG285" s="58"/>
      <c r="EH285" s="58"/>
      <c r="EI285" s="58"/>
      <c r="EJ285" s="58"/>
      <c r="EK285" s="58"/>
      <c r="EL285" s="58"/>
      <c r="EM285" s="58"/>
      <c r="EN285" s="58"/>
    </row>
    <row r="286" spans="1:144" outlineLevel="1" x14ac:dyDescent="0.2">
      <c r="A286" s="16">
        <v>95</v>
      </c>
      <c r="B286" s="16">
        <v>0</v>
      </c>
      <c r="C286" s="1">
        <v>6.5308828224699001E-4</v>
      </c>
      <c r="D286" s="1">
        <f t="shared" si="22"/>
        <v>-6.5308828224699001E-4</v>
      </c>
      <c r="E286" s="1">
        <f t="shared" si="23"/>
        <v>1.3066032745949064E-3</v>
      </c>
      <c r="F286" s="1">
        <f t="shared" si="24"/>
        <v>-3.6146967709545244E-2</v>
      </c>
      <c r="G286" s="1">
        <f t="shared" si="25"/>
        <v>-2.5563941114223089E-2</v>
      </c>
      <c r="H286" s="1">
        <v>2.087946663429833E-3</v>
      </c>
      <c r="I286" s="1">
        <f t="shared" si="26"/>
        <v>1.3673596157828608E-6</v>
      </c>
      <c r="J286" s="1">
        <f t="shared" si="27"/>
        <v>-2.5590671052304361E-2</v>
      </c>
      <c r="AQ286" s="58"/>
      <c r="AR286" s="58"/>
      <c r="AS286" s="58"/>
      <c r="AT286" s="58"/>
      <c r="AU286" s="58"/>
      <c r="AV286" s="58"/>
      <c r="AW286" s="58"/>
      <c r="AX286" s="71"/>
      <c r="AY286" s="58"/>
      <c r="AZ286" s="58"/>
      <c r="BA286" s="58"/>
      <c r="BB286" s="58">
        <f t="shared" si="28"/>
        <v>1</v>
      </c>
      <c r="BC286" s="58">
        <f t="shared" si="29"/>
        <v>6.5308828224699001E-4</v>
      </c>
      <c r="BD286" s="58" t="e">
        <f t="shared" si="30"/>
        <v>#N/A</v>
      </c>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c r="CB286" s="58"/>
      <c r="CC286" s="58"/>
      <c r="CD286" s="58"/>
      <c r="CE286" s="58"/>
      <c r="CF286" s="58"/>
      <c r="CG286" s="58"/>
      <c r="CH286" s="58"/>
      <c r="CI286" s="58"/>
      <c r="CJ286" s="58"/>
      <c r="CK286" s="58"/>
      <c r="CL286" s="58"/>
      <c r="CM286" s="58"/>
      <c r="CN286" s="58"/>
      <c r="CO286" s="58"/>
      <c r="CP286" s="58"/>
      <c r="CQ286" s="58"/>
      <c r="CR286" s="58"/>
      <c r="CS286" s="58"/>
      <c r="CT286" s="58"/>
      <c r="CU286" s="58"/>
      <c r="CV286" s="58"/>
      <c r="CW286" s="58"/>
      <c r="CX286" s="58"/>
      <c r="CY286" s="58"/>
      <c r="CZ286" s="58"/>
      <c r="DA286" s="58"/>
      <c r="DB286" s="58"/>
      <c r="DC286" s="58"/>
      <c r="DD286" s="58"/>
      <c r="DE286" s="58"/>
      <c r="DF286" s="58"/>
      <c r="DG286" s="58"/>
      <c r="DH286" s="58"/>
      <c r="DI286" s="58"/>
      <c r="DJ286" s="58"/>
      <c r="DK286" s="58"/>
      <c r="DL286" s="58"/>
      <c r="DM286" s="58"/>
      <c r="DN286" s="58"/>
      <c r="DO286" s="58"/>
      <c r="DP286" s="58"/>
      <c r="DQ286" s="58"/>
      <c r="DR286" s="58"/>
      <c r="DS286" s="58"/>
      <c r="DT286" s="58"/>
      <c r="DU286" s="58"/>
      <c r="DV286" s="58"/>
      <c r="DW286" s="58"/>
      <c r="DX286" s="58"/>
      <c r="DY286" s="58"/>
      <c r="DZ286" s="58"/>
      <c r="EA286" s="58"/>
      <c r="EB286" s="58"/>
      <c r="EC286" s="58"/>
      <c r="ED286" s="58"/>
      <c r="EE286" s="58"/>
      <c r="EF286" s="58"/>
      <c r="EG286" s="58"/>
      <c r="EH286" s="58"/>
      <c r="EI286" s="58"/>
      <c r="EJ286" s="58"/>
      <c r="EK286" s="58"/>
      <c r="EL286" s="58"/>
      <c r="EM286" s="58"/>
      <c r="EN286" s="58"/>
    </row>
    <row r="287" spans="1:144" outlineLevel="1" x14ac:dyDescent="0.2">
      <c r="A287" s="16">
        <v>96</v>
      </c>
      <c r="B287" s="16">
        <v>0</v>
      </c>
      <c r="C287" s="1">
        <v>1.8032666837154976E-5</v>
      </c>
      <c r="D287" s="1">
        <f t="shared" si="22"/>
        <v>-1.8032666837154976E-5</v>
      </c>
      <c r="E287" s="1">
        <f t="shared" si="23"/>
        <v>3.6065658855264875E-5</v>
      </c>
      <c r="F287" s="1">
        <f t="shared" si="24"/>
        <v>-6.0054690787035838E-3</v>
      </c>
      <c r="G287" s="1">
        <f t="shared" si="25"/>
        <v>-4.2465270539691789E-3</v>
      </c>
      <c r="H287" s="1">
        <v>1.0023976598092851E-4</v>
      </c>
      <c r="I287" s="1">
        <f t="shared" si="26"/>
        <v>1.8078041138913045E-9</v>
      </c>
      <c r="J287" s="1">
        <f t="shared" si="27"/>
        <v>-4.2467399054105072E-3</v>
      </c>
      <c r="AQ287" s="58"/>
      <c r="AR287" s="58"/>
      <c r="AS287" s="58"/>
      <c r="AT287" s="58"/>
      <c r="AU287" s="58"/>
      <c r="AV287" s="58"/>
      <c r="AW287" s="58"/>
      <c r="AX287" s="71"/>
      <c r="AY287" s="58"/>
      <c r="AZ287" s="58"/>
      <c r="BA287" s="58"/>
      <c r="BB287" s="58">
        <f t="shared" si="28"/>
        <v>1</v>
      </c>
      <c r="BC287" s="58">
        <f t="shared" si="29"/>
        <v>1.8032666837154976E-5</v>
      </c>
      <c r="BD287" s="58" t="e">
        <f t="shared" si="30"/>
        <v>#N/A</v>
      </c>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c r="CB287" s="58"/>
      <c r="CC287" s="58"/>
      <c r="CD287" s="58"/>
      <c r="CE287" s="58"/>
      <c r="CF287" s="58"/>
      <c r="CG287" s="58"/>
      <c r="CH287" s="58"/>
      <c r="CI287" s="58"/>
      <c r="CJ287" s="58"/>
      <c r="CK287" s="58"/>
      <c r="CL287" s="58"/>
      <c r="CM287" s="58"/>
      <c r="CN287" s="58"/>
      <c r="CO287" s="58"/>
      <c r="CP287" s="58"/>
      <c r="CQ287" s="58"/>
      <c r="CR287" s="58"/>
      <c r="CS287" s="58"/>
      <c r="CT287" s="58"/>
      <c r="CU287" s="58"/>
      <c r="CV287" s="58"/>
      <c r="CW287" s="58"/>
      <c r="CX287" s="58"/>
      <c r="CY287" s="58"/>
      <c r="CZ287" s="58"/>
      <c r="DA287" s="58"/>
      <c r="DB287" s="58"/>
      <c r="DC287" s="58"/>
      <c r="DD287" s="58"/>
      <c r="DE287" s="58"/>
      <c r="DF287" s="58"/>
      <c r="DG287" s="58"/>
      <c r="DH287" s="58"/>
      <c r="DI287" s="58"/>
      <c r="DJ287" s="58"/>
      <c r="DK287" s="58"/>
      <c r="DL287" s="58"/>
      <c r="DM287" s="58"/>
      <c r="DN287" s="58"/>
      <c r="DO287" s="58"/>
      <c r="DP287" s="58"/>
      <c r="DQ287" s="58"/>
      <c r="DR287" s="58"/>
      <c r="DS287" s="58"/>
      <c r="DT287" s="58"/>
      <c r="DU287" s="58"/>
      <c r="DV287" s="58"/>
      <c r="DW287" s="58"/>
      <c r="DX287" s="58"/>
      <c r="DY287" s="58"/>
      <c r="DZ287" s="58"/>
      <c r="EA287" s="58"/>
      <c r="EB287" s="58"/>
      <c r="EC287" s="58"/>
      <c r="ED287" s="58"/>
      <c r="EE287" s="58"/>
      <c r="EF287" s="58"/>
      <c r="EG287" s="58"/>
      <c r="EH287" s="58"/>
      <c r="EI287" s="58"/>
      <c r="EJ287" s="58"/>
      <c r="EK287" s="58"/>
      <c r="EL287" s="58"/>
      <c r="EM287" s="58"/>
      <c r="EN287" s="58"/>
    </row>
    <row r="288" spans="1:144" outlineLevel="1" x14ac:dyDescent="0.2">
      <c r="A288" s="16">
        <v>97</v>
      </c>
      <c r="B288" s="16">
        <v>0</v>
      </c>
      <c r="C288" s="1">
        <v>3.239788483858565E-6</v>
      </c>
      <c r="D288" s="1">
        <f t="shared" si="22"/>
        <v>-3.239788483858565E-6</v>
      </c>
      <c r="E288" s="1">
        <f t="shared" si="23"/>
        <v>6.4795874636882411E-6</v>
      </c>
      <c r="F288" s="1">
        <f t="shared" si="24"/>
        <v>-2.5455033811975659E-3</v>
      </c>
      <c r="G288" s="1">
        <f t="shared" si="25"/>
        <v>-1.7999441602788656E-3</v>
      </c>
      <c r="H288" s="1">
        <v>2.3319239179880079E-5</v>
      </c>
      <c r="I288" s="1">
        <f t="shared" si="26"/>
        <v>7.5551409113575742E-11</v>
      </c>
      <c r="J288" s="1">
        <f t="shared" si="27"/>
        <v>-1.7999651473101096E-3</v>
      </c>
      <c r="AQ288" s="58"/>
      <c r="AR288" s="58"/>
      <c r="AS288" s="58"/>
      <c r="AT288" s="58"/>
      <c r="AU288" s="58"/>
      <c r="AV288" s="58"/>
      <c r="AW288" s="58"/>
      <c r="AX288" s="71"/>
      <c r="AY288" s="58"/>
      <c r="AZ288" s="58"/>
      <c r="BA288" s="58"/>
      <c r="BB288" s="58">
        <f t="shared" si="28"/>
        <v>1</v>
      </c>
      <c r="BC288" s="58">
        <f t="shared" si="29"/>
        <v>3.239788483858565E-6</v>
      </c>
      <c r="BD288" s="58" t="e">
        <f t="shared" si="30"/>
        <v>#N/A</v>
      </c>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c r="CB288" s="58"/>
      <c r="CC288" s="58"/>
      <c r="CD288" s="58"/>
      <c r="CE288" s="58"/>
      <c r="CF288" s="58"/>
      <c r="CG288" s="58"/>
      <c r="CH288" s="58"/>
      <c r="CI288" s="58"/>
      <c r="CJ288" s="58"/>
      <c r="CK288" s="58"/>
      <c r="CL288" s="58"/>
      <c r="CM288" s="58"/>
      <c r="CN288" s="58"/>
      <c r="CO288" s="58"/>
      <c r="CP288" s="58"/>
      <c r="CQ288" s="58"/>
      <c r="CR288" s="58"/>
      <c r="CS288" s="58"/>
      <c r="CT288" s="58"/>
      <c r="CU288" s="58"/>
      <c r="CV288" s="58"/>
      <c r="CW288" s="58"/>
      <c r="CX288" s="58"/>
      <c r="CY288" s="58"/>
      <c r="CZ288" s="58"/>
      <c r="DA288" s="58"/>
      <c r="DB288" s="58"/>
      <c r="DC288" s="58"/>
      <c r="DD288" s="58"/>
      <c r="DE288" s="58"/>
      <c r="DF288" s="58"/>
      <c r="DG288" s="58"/>
      <c r="DH288" s="58"/>
      <c r="DI288" s="58"/>
      <c r="DJ288" s="58"/>
      <c r="DK288" s="58"/>
      <c r="DL288" s="58"/>
      <c r="DM288" s="58"/>
      <c r="DN288" s="58"/>
      <c r="DO288" s="58"/>
      <c r="DP288" s="58"/>
      <c r="DQ288" s="58"/>
      <c r="DR288" s="58"/>
      <c r="DS288" s="58"/>
      <c r="DT288" s="58"/>
      <c r="DU288" s="58"/>
      <c r="DV288" s="58"/>
      <c r="DW288" s="58"/>
      <c r="DX288" s="58"/>
      <c r="DY288" s="58"/>
      <c r="DZ288" s="58"/>
      <c r="EA288" s="58"/>
      <c r="EB288" s="58"/>
      <c r="EC288" s="58"/>
      <c r="ED288" s="58"/>
      <c r="EE288" s="58"/>
      <c r="EF288" s="58"/>
      <c r="EG288" s="58"/>
      <c r="EH288" s="58"/>
      <c r="EI288" s="58"/>
      <c r="EJ288" s="58"/>
      <c r="EK288" s="58"/>
      <c r="EL288" s="58"/>
      <c r="EM288" s="58"/>
      <c r="EN288" s="58"/>
    </row>
    <row r="289" spans="1:144" outlineLevel="1" x14ac:dyDescent="0.2">
      <c r="A289" s="16">
        <v>98</v>
      </c>
      <c r="B289" s="16">
        <v>0</v>
      </c>
      <c r="C289" s="1">
        <v>7.9223358263540295E-8</v>
      </c>
      <c r="D289" s="1">
        <f t="shared" si="22"/>
        <v>-7.9223358263540295E-8</v>
      </c>
      <c r="E289" s="1">
        <f t="shared" si="23"/>
        <v>1.5844672279416378E-7</v>
      </c>
      <c r="F289" s="1">
        <f t="shared" si="24"/>
        <v>-3.9805366823352325E-4</v>
      </c>
      <c r="G289" s="1">
        <f t="shared" si="25"/>
        <v>-2.8146645366700681E-4</v>
      </c>
      <c r="H289" s="1">
        <v>1.1220697199649539E-6</v>
      </c>
      <c r="I289" s="1">
        <f t="shared" si="26"/>
        <v>8.8894238209479029E-14</v>
      </c>
      <c r="J289" s="1">
        <f t="shared" si="27"/>
        <v>-2.8146661157963212E-4</v>
      </c>
      <c r="AQ289" s="58"/>
      <c r="AR289" s="58"/>
      <c r="AS289" s="58"/>
      <c r="AT289" s="58"/>
      <c r="AU289" s="58"/>
      <c r="AV289" s="58"/>
      <c r="AW289" s="58"/>
      <c r="AX289" s="71"/>
      <c r="AY289" s="58"/>
      <c r="AZ289" s="58"/>
      <c r="BA289" s="58"/>
      <c r="BB289" s="58">
        <f t="shared" si="28"/>
        <v>1</v>
      </c>
      <c r="BC289" s="58">
        <f t="shared" si="29"/>
        <v>7.9223358263540295E-8</v>
      </c>
      <c r="BD289" s="58" t="e">
        <f t="shared" si="30"/>
        <v>#N/A</v>
      </c>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c r="CB289" s="58"/>
      <c r="CC289" s="58"/>
      <c r="CD289" s="58"/>
      <c r="CE289" s="58"/>
      <c r="CF289" s="58"/>
      <c r="CG289" s="58"/>
      <c r="CH289" s="58"/>
      <c r="CI289" s="58"/>
      <c r="CJ289" s="58"/>
      <c r="CK289" s="58"/>
      <c r="CL289" s="58"/>
      <c r="CM289" s="58"/>
      <c r="CN289" s="58"/>
      <c r="CO289" s="58"/>
      <c r="CP289" s="58"/>
      <c r="CQ289" s="58"/>
      <c r="CR289" s="58"/>
      <c r="CS289" s="58"/>
      <c r="CT289" s="58"/>
      <c r="CU289" s="58"/>
      <c r="CV289" s="58"/>
      <c r="CW289" s="58"/>
      <c r="CX289" s="58"/>
      <c r="CY289" s="58"/>
      <c r="CZ289" s="58"/>
      <c r="DA289" s="58"/>
      <c r="DB289" s="58"/>
      <c r="DC289" s="58"/>
      <c r="DD289" s="58"/>
      <c r="DE289" s="58"/>
      <c r="DF289" s="58"/>
      <c r="DG289" s="58"/>
      <c r="DH289" s="58"/>
      <c r="DI289" s="58"/>
      <c r="DJ289" s="58"/>
      <c r="DK289" s="58"/>
      <c r="DL289" s="58"/>
      <c r="DM289" s="58"/>
      <c r="DN289" s="58"/>
      <c r="DO289" s="58"/>
      <c r="DP289" s="58"/>
      <c r="DQ289" s="58"/>
      <c r="DR289" s="58"/>
      <c r="DS289" s="58"/>
      <c r="DT289" s="58"/>
      <c r="DU289" s="58"/>
      <c r="DV289" s="58"/>
      <c r="DW289" s="58"/>
      <c r="DX289" s="58"/>
      <c r="DY289" s="58"/>
      <c r="DZ289" s="58"/>
      <c r="EA289" s="58"/>
      <c r="EB289" s="58"/>
      <c r="EC289" s="58"/>
      <c r="ED289" s="58"/>
      <c r="EE289" s="58"/>
      <c r="EF289" s="58"/>
      <c r="EG289" s="58"/>
      <c r="EH289" s="58"/>
      <c r="EI289" s="58"/>
      <c r="EJ289" s="58"/>
      <c r="EK289" s="58"/>
      <c r="EL289" s="58"/>
      <c r="EM289" s="58"/>
      <c r="EN289" s="58"/>
    </row>
    <row r="290" spans="1:144" outlineLevel="1" x14ac:dyDescent="0.2">
      <c r="A290" s="16">
        <v>99</v>
      </c>
      <c r="B290" s="16">
        <v>0</v>
      </c>
      <c r="C290" s="1">
        <v>1.739564369091177E-4</v>
      </c>
      <c r="D290" s="1">
        <f t="shared" si="22"/>
        <v>-1.739564369091177E-4</v>
      </c>
      <c r="E290" s="1">
        <f t="shared" si="23"/>
        <v>3.4794313816980267E-4</v>
      </c>
      <c r="F290" s="1">
        <f t="shared" si="24"/>
        <v>-1.8653233986893603E-2</v>
      </c>
      <c r="G290" s="1">
        <f t="shared" si="25"/>
        <v>-1.3190401927767173E-2</v>
      </c>
      <c r="H290" s="1">
        <v>8.7781753847992333E-4</v>
      </c>
      <c r="I290" s="1">
        <f t="shared" si="26"/>
        <v>1.5286276498586628E-7</v>
      </c>
      <c r="J290" s="1">
        <f t="shared" si="27"/>
        <v>-1.3196195125149893E-2</v>
      </c>
      <c r="AQ290" s="58"/>
      <c r="AR290" s="58"/>
      <c r="AS290" s="58"/>
      <c r="AT290" s="58"/>
      <c r="AU290" s="58"/>
      <c r="AV290" s="58"/>
      <c r="AW290" s="58"/>
      <c r="AX290" s="71"/>
      <c r="AY290" s="58"/>
      <c r="AZ290" s="58"/>
      <c r="BA290" s="58"/>
      <c r="BB290" s="58">
        <f t="shared" si="28"/>
        <v>1</v>
      </c>
      <c r="BC290" s="58">
        <f t="shared" si="29"/>
        <v>1.739564369091177E-4</v>
      </c>
      <c r="BD290" s="58" t="e">
        <f t="shared" si="30"/>
        <v>#N/A</v>
      </c>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c r="CB290" s="58"/>
      <c r="CC290" s="58"/>
      <c r="CD290" s="58"/>
      <c r="CE290" s="58"/>
      <c r="CF290" s="58"/>
      <c r="CG290" s="58"/>
      <c r="CH290" s="58"/>
      <c r="CI290" s="58"/>
      <c r="CJ290" s="58"/>
      <c r="CK290" s="58"/>
      <c r="CL290" s="58"/>
      <c r="CM290" s="58"/>
      <c r="CN290" s="58"/>
      <c r="CO290" s="58"/>
      <c r="CP290" s="58"/>
      <c r="CQ290" s="58"/>
      <c r="CR290" s="58"/>
      <c r="CS290" s="58"/>
      <c r="CT290" s="58"/>
      <c r="CU290" s="58"/>
      <c r="CV290" s="58"/>
      <c r="CW290" s="58"/>
      <c r="CX290" s="58"/>
      <c r="CY290" s="58"/>
      <c r="CZ290" s="58"/>
      <c r="DA290" s="58"/>
      <c r="DB290" s="58"/>
      <c r="DC290" s="58"/>
      <c r="DD290" s="58"/>
      <c r="DE290" s="58"/>
      <c r="DF290" s="58"/>
      <c r="DG290" s="58"/>
      <c r="DH290" s="58"/>
      <c r="DI290" s="58"/>
      <c r="DJ290" s="58"/>
      <c r="DK290" s="58"/>
      <c r="DL290" s="58"/>
      <c r="DM290" s="58"/>
      <c r="DN290" s="58"/>
      <c r="DO290" s="58"/>
      <c r="DP290" s="58"/>
      <c r="DQ290" s="58"/>
      <c r="DR290" s="58"/>
      <c r="DS290" s="58"/>
      <c r="DT290" s="58"/>
      <c r="DU290" s="58"/>
      <c r="DV290" s="58"/>
      <c r="DW290" s="58"/>
      <c r="DX290" s="58"/>
      <c r="DY290" s="58"/>
      <c r="DZ290" s="58"/>
      <c r="EA290" s="58"/>
      <c r="EB290" s="58"/>
      <c r="EC290" s="58"/>
      <c r="ED290" s="58"/>
      <c r="EE290" s="58"/>
      <c r="EF290" s="58"/>
      <c r="EG290" s="58"/>
      <c r="EH290" s="58"/>
      <c r="EI290" s="58"/>
      <c r="EJ290" s="58"/>
      <c r="EK290" s="58"/>
      <c r="EL290" s="58"/>
      <c r="EM290" s="58"/>
      <c r="EN290" s="58"/>
    </row>
    <row r="291" spans="1:144" outlineLevel="1" x14ac:dyDescent="0.2">
      <c r="A291" s="16">
        <v>100</v>
      </c>
      <c r="B291" s="16">
        <v>0</v>
      </c>
      <c r="C291" s="1">
        <v>2.7439081578827896E-2</v>
      </c>
      <c r="D291" s="1">
        <f t="shared" si="22"/>
        <v>-2.7439081578827896E-2</v>
      </c>
      <c r="E291" s="1">
        <f t="shared" si="23"/>
        <v>5.564512880271167E-2</v>
      </c>
      <c r="F291" s="1">
        <f t="shared" si="24"/>
        <v>-0.23589219741804024</v>
      </c>
      <c r="G291" s="1">
        <f t="shared" si="25"/>
        <v>-0.16796793326480902</v>
      </c>
      <c r="H291" s="1">
        <v>5.7624938735972395E-2</v>
      </c>
      <c r="I291" s="1">
        <f t="shared" si="26"/>
        <v>1.7251999989165822E-3</v>
      </c>
      <c r="J291" s="1">
        <f t="shared" si="27"/>
        <v>-0.17302724237578287</v>
      </c>
      <c r="AQ291" s="58"/>
      <c r="AR291" s="58"/>
      <c r="AS291" s="58"/>
      <c r="AT291" s="58"/>
      <c r="AU291" s="58"/>
      <c r="AV291" s="58"/>
      <c r="AW291" s="58"/>
      <c r="AX291" s="71"/>
      <c r="AY291" s="58"/>
      <c r="AZ291" s="58"/>
      <c r="BA291" s="58"/>
      <c r="BB291" s="58">
        <f t="shared" si="28"/>
        <v>1</v>
      </c>
      <c r="BC291" s="58">
        <f t="shared" si="29"/>
        <v>2.7439081578827896E-2</v>
      </c>
      <c r="BD291" s="58" t="e">
        <f t="shared" si="30"/>
        <v>#N/A</v>
      </c>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58"/>
      <c r="CM291" s="58"/>
      <c r="CN291" s="58"/>
      <c r="CO291" s="58"/>
      <c r="CP291" s="58"/>
      <c r="CQ291" s="58"/>
      <c r="CR291" s="58"/>
      <c r="CS291" s="58"/>
      <c r="CT291" s="58"/>
      <c r="CU291" s="58"/>
      <c r="CV291" s="58"/>
      <c r="CW291" s="58"/>
      <c r="CX291" s="58"/>
      <c r="CY291" s="58"/>
      <c r="CZ291" s="58"/>
      <c r="DA291" s="58"/>
      <c r="DB291" s="58"/>
      <c r="DC291" s="58"/>
      <c r="DD291" s="58"/>
      <c r="DE291" s="58"/>
      <c r="DF291" s="58"/>
      <c r="DG291" s="58"/>
      <c r="DH291" s="58"/>
      <c r="DI291" s="58"/>
      <c r="DJ291" s="58"/>
      <c r="DK291" s="58"/>
      <c r="DL291" s="58"/>
      <c r="DM291" s="58"/>
      <c r="DN291" s="58"/>
      <c r="DO291" s="58"/>
      <c r="DP291" s="58"/>
      <c r="DQ291" s="58"/>
      <c r="DR291" s="58"/>
      <c r="DS291" s="58"/>
      <c r="DT291" s="58"/>
      <c r="DU291" s="58"/>
      <c r="DV291" s="58"/>
      <c r="DW291" s="58"/>
      <c r="DX291" s="58"/>
      <c r="DY291" s="58"/>
      <c r="DZ291" s="58"/>
      <c r="EA291" s="58"/>
      <c r="EB291" s="58"/>
      <c r="EC291" s="58"/>
      <c r="ED291" s="58"/>
      <c r="EE291" s="58"/>
      <c r="EF291" s="58"/>
      <c r="EG291" s="58"/>
      <c r="EH291" s="58"/>
      <c r="EI291" s="58"/>
      <c r="EJ291" s="58"/>
      <c r="EK291" s="58"/>
      <c r="EL291" s="58"/>
      <c r="EM291" s="58"/>
      <c r="EN291" s="58"/>
    </row>
    <row r="292" spans="1:144" outlineLevel="1" x14ac:dyDescent="0.2">
      <c r="A292" s="16">
        <v>101</v>
      </c>
      <c r="B292" s="16">
        <v>0</v>
      </c>
      <c r="C292" s="1">
        <v>3.5576680285760668E-7</v>
      </c>
      <c r="D292" s="1">
        <f t="shared" si="22"/>
        <v>-3.5576680285760668E-7</v>
      </c>
      <c r="E292" s="1">
        <f t="shared" si="23"/>
        <v>7.1153373237354678E-7</v>
      </c>
      <c r="F292" s="1">
        <f t="shared" si="24"/>
        <v>-8.4352458907464389E-4</v>
      </c>
      <c r="G292" s="1">
        <f t="shared" si="25"/>
        <v>-5.9646201004562706E-4</v>
      </c>
      <c r="H292" s="1">
        <v>3.683410937263168E-6</v>
      </c>
      <c r="I292" s="1">
        <f t="shared" si="26"/>
        <v>1.3104406258617463E-12</v>
      </c>
      <c r="J292" s="1">
        <f t="shared" si="27"/>
        <v>-5.9646310855600748E-4</v>
      </c>
      <c r="AQ292" s="58"/>
      <c r="AR292" s="58"/>
      <c r="AS292" s="58"/>
      <c r="AT292" s="58"/>
      <c r="AU292" s="58"/>
      <c r="AV292" s="58"/>
      <c r="AW292" s="58"/>
      <c r="AX292" s="71"/>
      <c r="AY292" s="58"/>
      <c r="AZ292" s="58"/>
      <c r="BA292" s="58"/>
      <c r="BB292" s="58">
        <f t="shared" si="28"/>
        <v>1</v>
      </c>
      <c r="BC292" s="58">
        <f t="shared" si="29"/>
        <v>3.5576680285760668E-7</v>
      </c>
      <c r="BD292" s="58" t="e">
        <f t="shared" si="30"/>
        <v>#N/A</v>
      </c>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c r="CB292" s="58"/>
      <c r="CC292" s="58"/>
      <c r="CD292" s="58"/>
      <c r="CE292" s="58"/>
      <c r="CF292" s="58"/>
      <c r="CG292" s="58"/>
      <c r="CH292" s="58"/>
      <c r="CI292" s="58"/>
      <c r="CJ292" s="58"/>
      <c r="CK292" s="58"/>
      <c r="CL292" s="58"/>
      <c r="CM292" s="58"/>
      <c r="CN292" s="58"/>
      <c r="CO292" s="58"/>
      <c r="CP292" s="58"/>
      <c r="CQ292" s="58"/>
      <c r="CR292" s="58"/>
      <c r="CS292" s="58"/>
      <c r="CT292" s="58"/>
      <c r="CU292" s="58"/>
      <c r="CV292" s="58"/>
      <c r="CW292" s="58"/>
      <c r="CX292" s="58"/>
      <c r="CY292" s="58"/>
      <c r="CZ292" s="58"/>
      <c r="DA292" s="58"/>
      <c r="DB292" s="58"/>
      <c r="DC292" s="58"/>
      <c r="DD292" s="58"/>
      <c r="DE292" s="58"/>
      <c r="DF292" s="58"/>
      <c r="DG292" s="58"/>
      <c r="DH292" s="58"/>
      <c r="DI292" s="58"/>
      <c r="DJ292" s="58"/>
      <c r="DK292" s="58"/>
      <c r="DL292" s="58"/>
      <c r="DM292" s="58"/>
      <c r="DN292" s="58"/>
      <c r="DO292" s="58"/>
      <c r="DP292" s="58"/>
      <c r="DQ292" s="58"/>
      <c r="DR292" s="58"/>
      <c r="DS292" s="58"/>
      <c r="DT292" s="58"/>
      <c r="DU292" s="58"/>
      <c r="DV292" s="58"/>
      <c r="DW292" s="58"/>
      <c r="DX292" s="58"/>
      <c r="DY292" s="58"/>
      <c r="DZ292" s="58"/>
      <c r="EA292" s="58"/>
      <c r="EB292" s="58"/>
      <c r="EC292" s="58"/>
      <c r="ED292" s="58"/>
      <c r="EE292" s="58"/>
      <c r="EF292" s="58"/>
      <c r="EG292" s="58"/>
      <c r="EH292" s="58"/>
      <c r="EI292" s="58"/>
      <c r="EJ292" s="58"/>
      <c r="EK292" s="58"/>
      <c r="EL292" s="58"/>
      <c r="EM292" s="58"/>
      <c r="EN292" s="58"/>
    </row>
    <row r="293" spans="1:144" outlineLevel="1" x14ac:dyDescent="0.2">
      <c r="A293" s="16">
        <v>102</v>
      </c>
      <c r="B293" s="16">
        <v>0</v>
      </c>
      <c r="C293" s="1">
        <v>2.3247057983655066E-6</v>
      </c>
      <c r="D293" s="1">
        <f t="shared" si="22"/>
        <v>-2.3247057983655066E-6</v>
      </c>
      <c r="E293" s="1">
        <f t="shared" si="23"/>
        <v>4.64941700102684E-6</v>
      </c>
      <c r="F293" s="1">
        <f t="shared" si="24"/>
        <v>-2.1562506813974204E-3</v>
      </c>
      <c r="G293" s="1">
        <f t="shared" si="25"/>
        <v>-1.5247003648701338E-3</v>
      </c>
      <c r="H293" s="1">
        <v>2.5365459737331871E-5</v>
      </c>
      <c r="I293" s="1">
        <f t="shared" si="26"/>
        <v>5.8968864183715671E-11</v>
      </c>
      <c r="J293" s="1">
        <f t="shared" si="27"/>
        <v>-1.5247197026008758E-3</v>
      </c>
      <c r="AQ293" s="58"/>
      <c r="AR293" s="58"/>
      <c r="AS293" s="58"/>
      <c r="AT293" s="58"/>
      <c r="AU293" s="58"/>
      <c r="AV293" s="58"/>
      <c r="AW293" s="58"/>
      <c r="AX293" s="71"/>
      <c r="AY293" s="58"/>
      <c r="AZ293" s="58"/>
      <c r="BA293" s="58"/>
      <c r="BB293" s="58">
        <f t="shared" si="28"/>
        <v>1</v>
      </c>
      <c r="BC293" s="58">
        <f t="shared" si="29"/>
        <v>2.3247057983655066E-6</v>
      </c>
      <c r="BD293" s="58" t="e">
        <f t="shared" si="30"/>
        <v>#N/A</v>
      </c>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c r="CB293" s="58"/>
      <c r="CC293" s="58"/>
      <c r="CD293" s="58"/>
      <c r="CE293" s="58"/>
      <c r="CF293" s="58"/>
      <c r="CG293" s="58"/>
      <c r="CH293" s="58"/>
      <c r="CI293" s="58"/>
      <c r="CJ293" s="58"/>
      <c r="CK293" s="58"/>
      <c r="CL293" s="58"/>
      <c r="CM293" s="58"/>
      <c r="CN293" s="58"/>
      <c r="CO293" s="58"/>
      <c r="CP293" s="58"/>
      <c r="CQ293" s="58"/>
      <c r="CR293" s="58"/>
      <c r="CS293" s="58"/>
      <c r="CT293" s="58"/>
      <c r="CU293" s="58"/>
      <c r="CV293" s="58"/>
      <c r="CW293" s="58"/>
      <c r="CX293" s="58"/>
      <c r="CY293" s="58"/>
      <c r="CZ293" s="58"/>
      <c r="DA293" s="58"/>
      <c r="DB293" s="58"/>
      <c r="DC293" s="58"/>
      <c r="DD293" s="58"/>
      <c r="DE293" s="58"/>
      <c r="DF293" s="58"/>
      <c r="DG293" s="58"/>
      <c r="DH293" s="58"/>
      <c r="DI293" s="58"/>
      <c r="DJ293" s="58"/>
      <c r="DK293" s="58"/>
      <c r="DL293" s="58"/>
      <c r="DM293" s="58"/>
      <c r="DN293" s="58"/>
      <c r="DO293" s="58"/>
      <c r="DP293" s="58"/>
      <c r="DQ293" s="58"/>
      <c r="DR293" s="58"/>
      <c r="DS293" s="58"/>
      <c r="DT293" s="58"/>
      <c r="DU293" s="58"/>
      <c r="DV293" s="58"/>
      <c r="DW293" s="58"/>
      <c r="DX293" s="58"/>
      <c r="DY293" s="58"/>
      <c r="DZ293" s="58"/>
      <c r="EA293" s="58"/>
      <c r="EB293" s="58"/>
      <c r="EC293" s="58"/>
      <c r="ED293" s="58"/>
      <c r="EE293" s="58"/>
      <c r="EF293" s="58"/>
      <c r="EG293" s="58"/>
      <c r="EH293" s="58"/>
      <c r="EI293" s="58"/>
      <c r="EJ293" s="58"/>
      <c r="EK293" s="58"/>
      <c r="EL293" s="58"/>
      <c r="EM293" s="58"/>
      <c r="EN293" s="58"/>
    </row>
    <row r="294" spans="1:144" outlineLevel="1" x14ac:dyDescent="0.2">
      <c r="A294" s="16">
        <v>103</v>
      </c>
      <c r="B294" s="16">
        <v>0</v>
      </c>
      <c r="C294" s="1">
        <v>4.3557751702604395E-5</v>
      </c>
      <c r="D294" s="1">
        <f t="shared" si="22"/>
        <v>-4.3557751702604395E-5</v>
      </c>
      <c r="E294" s="1">
        <f t="shared" si="23"/>
        <v>8.7117400737843706E-5</v>
      </c>
      <c r="F294" s="1">
        <f t="shared" si="24"/>
        <v>-9.3336702715407574E-3</v>
      </c>
      <c r="G294" s="1">
        <f t="shared" si="25"/>
        <v>-6.5999734138087653E-3</v>
      </c>
      <c r="H294" s="1">
        <v>2.2583712967776188E-4</v>
      </c>
      <c r="I294" s="1">
        <f t="shared" si="26"/>
        <v>9.8396082630418614E-9</v>
      </c>
      <c r="J294" s="1">
        <f t="shared" si="27"/>
        <v>-6.6007187995888424E-3</v>
      </c>
      <c r="AQ294" s="58"/>
      <c r="AR294" s="58"/>
      <c r="AS294" s="58"/>
      <c r="AT294" s="58"/>
      <c r="AU294" s="58"/>
      <c r="AV294" s="58"/>
      <c r="AW294" s="58"/>
      <c r="AX294" s="71"/>
      <c r="AY294" s="58"/>
      <c r="AZ294" s="58"/>
      <c r="BA294" s="58"/>
      <c r="BB294" s="58">
        <f t="shared" si="28"/>
        <v>1</v>
      </c>
      <c r="BC294" s="58">
        <f t="shared" si="29"/>
        <v>4.3557751702604395E-5</v>
      </c>
      <c r="BD294" s="58" t="e">
        <f t="shared" si="30"/>
        <v>#N/A</v>
      </c>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c r="CB294" s="58"/>
      <c r="CC294" s="58"/>
      <c r="CD294" s="58"/>
      <c r="CE294" s="58"/>
      <c r="CF294" s="58"/>
      <c r="CG294" s="58"/>
      <c r="CH294" s="58"/>
      <c r="CI294" s="58"/>
      <c r="CJ294" s="58"/>
      <c r="CK294" s="58"/>
      <c r="CL294" s="58"/>
      <c r="CM294" s="58"/>
      <c r="CN294" s="58"/>
      <c r="CO294" s="58"/>
      <c r="CP294" s="58"/>
      <c r="CQ294" s="58"/>
      <c r="CR294" s="58"/>
      <c r="CS294" s="58"/>
      <c r="CT294" s="58"/>
      <c r="CU294" s="58"/>
      <c r="CV294" s="58"/>
      <c r="CW294" s="58"/>
      <c r="CX294" s="58"/>
      <c r="CY294" s="58"/>
      <c r="CZ294" s="58"/>
      <c r="DA294" s="58"/>
      <c r="DB294" s="58"/>
      <c r="DC294" s="58"/>
      <c r="DD294" s="58"/>
      <c r="DE294" s="58"/>
      <c r="DF294" s="58"/>
      <c r="DG294" s="58"/>
      <c r="DH294" s="58"/>
      <c r="DI294" s="58"/>
      <c r="DJ294" s="58"/>
      <c r="DK294" s="58"/>
      <c r="DL294" s="58"/>
      <c r="DM294" s="58"/>
      <c r="DN294" s="58"/>
      <c r="DO294" s="58"/>
      <c r="DP294" s="58"/>
      <c r="DQ294" s="58"/>
      <c r="DR294" s="58"/>
      <c r="DS294" s="58"/>
      <c r="DT294" s="58"/>
      <c r="DU294" s="58"/>
      <c r="DV294" s="58"/>
      <c r="DW294" s="58"/>
      <c r="DX294" s="58"/>
      <c r="DY294" s="58"/>
      <c r="DZ294" s="58"/>
      <c r="EA294" s="58"/>
      <c r="EB294" s="58"/>
      <c r="EC294" s="58"/>
      <c r="ED294" s="58"/>
      <c r="EE294" s="58"/>
      <c r="EF294" s="58"/>
      <c r="EG294" s="58"/>
      <c r="EH294" s="58"/>
      <c r="EI294" s="58"/>
      <c r="EJ294" s="58"/>
      <c r="EK294" s="58"/>
      <c r="EL294" s="58"/>
      <c r="EM294" s="58"/>
      <c r="EN294" s="58"/>
    </row>
    <row r="295" spans="1:144" outlineLevel="1" x14ac:dyDescent="0.2">
      <c r="A295" s="16">
        <v>104</v>
      </c>
      <c r="B295" s="16">
        <v>0</v>
      </c>
      <c r="C295" s="1">
        <v>1.2845243159964386E-3</v>
      </c>
      <c r="D295" s="1">
        <f t="shared" si="22"/>
        <v>-1.2845243159964386E-3</v>
      </c>
      <c r="E295" s="1">
        <f t="shared" si="23"/>
        <v>2.5707000490532142E-3</v>
      </c>
      <c r="F295" s="1">
        <f t="shared" si="24"/>
        <v>-5.0702071447360157E-2</v>
      </c>
      <c r="G295" s="1">
        <f t="shared" si="25"/>
        <v>-3.5863302147312766E-2</v>
      </c>
      <c r="H295" s="1">
        <v>5.0815618878135597E-3</v>
      </c>
      <c r="I295" s="1">
        <f t="shared" si="26"/>
        <v>6.5691668108297452E-6</v>
      </c>
      <c r="J295" s="1">
        <f t="shared" si="27"/>
        <v>-3.5954771696122316E-2</v>
      </c>
      <c r="AQ295" s="58"/>
      <c r="AR295" s="58"/>
      <c r="AS295" s="58"/>
      <c r="AT295" s="58"/>
      <c r="AU295" s="58"/>
      <c r="AV295" s="58"/>
      <c r="AW295" s="58"/>
      <c r="AX295" s="71"/>
      <c r="AY295" s="58"/>
      <c r="AZ295" s="58"/>
      <c r="BA295" s="58"/>
      <c r="BB295" s="58">
        <f t="shared" si="28"/>
        <v>1</v>
      </c>
      <c r="BC295" s="58">
        <f t="shared" si="29"/>
        <v>1.2845243159964386E-3</v>
      </c>
      <c r="BD295" s="58" t="e">
        <f t="shared" si="30"/>
        <v>#N/A</v>
      </c>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c r="CB295" s="58"/>
      <c r="CC295" s="58"/>
      <c r="CD295" s="58"/>
      <c r="CE295" s="58"/>
      <c r="CF295" s="58"/>
      <c r="CG295" s="58"/>
      <c r="CH295" s="58"/>
      <c r="CI295" s="58"/>
      <c r="CJ295" s="58"/>
      <c r="CK295" s="58"/>
      <c r="CL295" s="58"/>
      <c r="CM295" s="58"/>
      <c r="CN295" s="58"/>
      <c r="CO295" s="58"/>
      <c r="CP295" s="58"/>
      <c r="CQ295" s="58"/>
      <c r="CR295" s="58"/>
      <c r="CS295" s="58"/>
      <c r="CT295" s="58"/>
      <c r="CU295" s="58"/>
      <c r="CV295" s="58"/>
      <c r="CW295" s="58"/>
      <c r="CX295" s="58"/>
      <c r="CY295" s="58"/>
      <c r="CZ295" s="58"/>
      <c r="DA295" s="58"/>
      <c r="DB295" s="58"/>
      <c r="DC295" s="58"/>
      <c r="DD295" s="58"/>
      <c r="DE295" s="58"/>
      <c r="DF295" s="58"/>
      <c r="DG295" s="58"/>
      <c r="DH295" s="58"/>
      <c r="DI295" s="58"/>
      <c r="DJ295" s="58"/>
      <c r="DK295" s="58"/>
      <c r="DL295" s="58"/>
      <c r="DM295" s="58"/>
      <c r="DN295" s="58"/>
      <c r="DO295" s="58"/>
      <c r="DP295" s="58"/>
      <c r="DQ295" s="58"/>
      <c r="DR295" s="58"/>
      <c r="DS295" s="58"/>
      <c r="DT295" s="58"/>
      <c r="DU295" s="58"/>
      <c r="DV295" s="58"/>
      <c r="DW295" s="58"/>
      <c r="DX295" s="58"/>
      <c r="DY295" s="58"/>
      <c r="DZ295" s="58"/>
      <c r="EA295" s="58"/>
      <c r="EB295" s="58"/>
      <c r="EC295" s="58"/>
      <c r="ED295" s="58"/>
      <c r="EE295" s="58"/>
      <c r="EF295" s="58"/>
      <c r="EG295" s="58"/>
      <c r="EH295" s="58"/>
      <c r="EI295" s="58"/>
      <c r="EJ295" s="58"/>
      <c r="EK295" s="58"/>
      <c r="EL295" s="58"/>
      <c r="EM295" s="58"/>
      <c r="EN295" s="58"/>
    </row>
    <row r="296" spans="1:144" outlineLevel="1" x14ac:dyDescent="0.2">
      <c r="A296" s="16">
        <v>105</v>
      </c>
      <c r="B296" s="16">
        <v>0</v>
      </c>
      <c r="C296" s="1">
        <v>3.9569408023946784E-3</v>
      </c>
      <c r="D296" s="1">
        <f t="shared" si="22"/>
        <v>-3.9569408023946784E-3</v>
      </c>
      <c r="E296" s="1">
        <f t="shared" si="23"/>
        <v>7.9295804118211782E-3</v>
      </c>
      <c r="F296" s="1">
        <f t="shared" si="24"/>
        <v>-8.9048191513478689E-2</v>
      </c>
      <c r="G296" s="1">
        <f t="shared" si="25"/>
        <v>-6.3029043974691737E-2</v>
      </c>
      <c r="H296" s="1">
        <v>1.0517411863199679E-2</v>
      </c>
      <c r="I296" s="1">
        <f t="shared" si="26"/>
        <v>4.2226215959641343E-5</v>
      </c>
      <c r="J296" s="1">
        <f t="shared" si="27"/>
        <v>-6.3363132816514567E-2</v>
      </c>
      <c r="AQ296" s="58"/>
      <c r="AR296" s="58"/>
      <c r="AS296" s="58"/>
      <c r="AT296" s="58"/>
      <c r="AU296" s="58"/>
      <c r="AV296" s="58"/>
      <c r="AW296" s="58"/>
      <c r="AX296" s="71"/>
      <c r="AY296" s="58"/>
      <c r="AZ296" s="58"/>
      <c r="BA296" s="58"/>
      <c r="BB296" s="58">
        <f t="shared" si="28"/>
        <v>1</v>
      </c>
      <c r="BC296" s="58">
        <f t="shared" si="29"/>
        <v>3.9569408023946784E-3</v>
      </c>
      <c r="BD296" s="58" t="e">
        <f t="shared" si="30"/>
        <v>#N/A</v>
      </c>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c r="CB296" s="58"/>
      <c r="CC296" s="58"/>
      <c r="CD296" s="58"/>
      <c r="CE296" s="58"/>
      <c r="CF296" s="58"/>
      <c r="CG296" s="58"/>
      <c r="CH296" s="58"/>
      <c r="CI296" s="58"/>
      <c r="CJ296" s="58"/>
      <c r="CK296" s="58"/>
      <c r="CL296" s="58"/>
      <c r="CM296" s="58"/>
      <c r="CN296" s="58"/>
      <c r="CO296" s="58"/>
      <c r="CP296" s="58"/>
      <c r="CQ296" s="58"/>
      <c r="CR296" s="58"/>
      <c r="CS296" s="58"/>
      <c r="CT296" s="58"/>
      <c r="CU296" s="58"/>
      <c r="CV296" s="58"/>
      <c r="CW296" s="58"/>
      <c r="CX296" s="58"/>
      <c r="CY296" s="58"/>
      <c r="CZ296" s="58"/>
      <c r="DA296" s="58"/>
      <c r="DB296" s="58"/>
      <c r="DC296" s="58"/>
      <c r="DD296" s="58"/>
      <c r="DE296" s="58"/>
      <c r="DF296" s="58"/>
      <c r="DG296" s="58"/>
      <c r="DH296" s="58"/>
      <c r="DI296" s="58"/>
      <c r="DJ296" s="58"/>
      <c r="DK296" s="58"/>
      <c r="DL296" s="58"/>
      <c r="DM296" s="58"/>
      <c r="DN296" s="58"/>
      <c r="DO296" s="58"/>
      <c r="DP296" s="58"/>
      <c r="DQ296" s="58"/>
      <c r="DR296" s="58"/>
      <c r="DS296" s="58"/>
      <c r="DT296" s="58"/>
      <c r="DU296" s="58"/>
      <c r="DV296" s="58"/>
      <c r="DW296" s="58"/>
      <c r="DX296" s="58"/>
      <c r="DY296" s="58"/>
      <c r="DZ296" s="58"/>
      <c r="EA296" s="58"/>
      <c r="EB296" s="58"/>
      <c r="EC296" s="58"/>
      <c r="ED296" s="58"/>
      <c r="EE296" s="58"/>
      <c r="EF296" s="58"/>
      <c r="EG296" s="58"/>
      <c r="EH296" s="58"/>
      <c r="EI296" s="58"/>
      <c r="EJ296" s="58"/>
      <c r="EK296" s="58"/>
      <c r="EL296" s="58"/>
      <c r="EM296" s="58"/>
      <c r="EN296" s="58"/>
    </row>
    <row r="297" spans="1:144" outlineLevel="1" x14ac:dyDescent="0.2">
      <c r="A297" s="16">
        <v>106</v>
      </c>
      <c r="B297" s="16">
        <v>0</v>
      </c>
      <c r="C297" s="1">
        <v>3.3135535443103003E-3</v>
      </c>
      <c r="D297" s="1">
        <f t="shared" si="22"/>
        <v>-3.3135535443103003E-3</v>
      </c>
      <c r="E297" s="1">
        <f t="shared" si="23"/>
        <v>6.6381110405582281E-3</v>
      </c>
      <c r="F297" s="1">
        <f t="shared" si="24"/>
        <v>-8.1474603653888547E-2</v>
      </c>
      <c r="G297" s="1">
        <f t="shared" si="25"/>
        <v>-5.7659081539423826E-2</v>
      </c>
      <c r="H297" s="1">
        <v>7.1535279446685203E-3</v>
      </c>
      <c r="I297" s="1">
        <f t="shared" si="26"/>
        <v>2.3953756001211085E-5</v>
      </c>
      <c r="J297" s="1">
        <f t="shared" si="27"/>
        <v>-5.7866427572221324E-2</v>
      </c>
      <c r="AQ297" s="58"/>
      <c r="AR297" s="58"/>
      <c r="AS297" s="58"/>
      <c r="AT297" s="58"/>
      <c r="AU297" s="58"/>
      <c r="AV297" s="58"/>
      <c r="AW297" s="58"/>
      <c r="AX297" s="71"/>
      <c r="AY297" s="58"/>
      <c r="AZ297" s="58"/>
      <c r="BA297" s="58"/>
      <c r="BB297" s="58">
        <f t="shared" si="28"/>
        <v>1</v>
      </c>
      <c r="BC297" s="58">
        <f t="shared" si="29"/>
        <v>3.3135535443103003E-3</v>
      </c>
      <c r="BD297" s="58" t="e">
        <f t="shared" si="30"/>
        <v>#N/A</v>
      </c>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c r="CB297" s="58"/>
      <c r="CC297" s="58"/>
      <c r="CD297" s="58"/>
      <c r="CE297" s="58"/>
      <c r="CF297" s="58"/>
      <c r="CG297" s="58"/>
      <c r="CH297" s="58"/>
      <c r="CI297" s="58"/>
      <c r="CJ297" s="58"/>
      <c r="CK297" s="58"/>
      <c r="CL297" s="58"/>
      <c r="CM297" s="58"/>
      <c r="CN297" s="58"/>
      <c r="CO297" s="58"/>
      <c r="CP297" s="58"/>
      <c r="CQ297" s="58"/>
      <c r="CR297" s="58"/>
      <c r="CS297" s="58"/>
      <c r="CT297" s="58"/>
      <c r="CU297" s="58"/>
      <c r="CV297" s="58"/>
      <c r="CW297" s="58"/>
      <c r="CX297" s="58"/>
      <c r="CY297" s="58"/>
      <c r="CZ297" s="58"/>
      <c r="DA297" s="58"/>
      <c r="DB297" s="58"/>
      <c r="DC297" s="58"/>
      <c r="DD297" s="58"/>
      <c r="DE297" s="58"/>
      <c r="DF297" s="58"/>
      <c r="DG297" s="58"/>
      <c r="DH297" s="58"/>
      <c r="DI297" s="58"/>
      <c r="DJ297" s="58"/>
      <c r="DK297" s="58"/>
      <c r="DL297" s="58"/>
      <c r="DM297" s="58"/>
      <c r="DN297" s="58"/>
      <c r="DO297" s="58"/>
      <c r="DP297" s="58"/>
      <c r="DQ297" s="58"/>
      <c r="DR297" s="58"/>
      <c r="DS297" s="58"/>
      <c r="DT297" s="58"/>
      <c r="DU297" s="58"/>
      <c r="DV297" s="58"/>
      <c r="DW297" s="58"/>
      <c r="DX297" s="58"/>
      <c r="DY297" s="58"/>
      <c r="DZ297" s="58"/>
      <c r="EA297" s="58"/>
      <c r="EB297" s="58"/>
      <c r="EC297" s="58"/>
      <c r="ED297" s="58"/>
      <c r="EE297" s="58"/>
      <c r="EF297" s="58"/>
      <c r="EG297" s="58"/>
      <c r="EH297" s="58"/>
      <c r="EI297" s="58"/>
      <c r="EJ297" s="58"/>
      <c r="EK297" s="58"/>
      <c r="EL297" s="58"/>
      <c r="EM297" s="58"/>
      <c r="EN297" s="58"/>
    </row>
    <row r="298" spans="1:144" outlineLevel="1" x14ac:dyDescent="0.2">
      <c r="A298" s="16">
        <v>107</v>
      </c>
      <c r="B298" s="16">
        <v>0</v>
      </c>
      <c r="C298" s="1">
        <v>0.40155666137976409</v>
      </c>
      <c r="D298" s="1">
        <f t="shared" si="22"/>
        <v>-0.40155666137976409</v>
      </c>
      <c r="E298" s="1">
        <f t="shared" si="23"/>
        <v>1.0268468615590802</v>
      </c>
      <c r="F298" s="1">
        <f t="shared" si="24"/>
        <v>-1.0133345259878794</v>
      </c>
      <c r="G298" s="1">
        <f t="shared" si="25"/>
        <v>-0.81914710139878122</v>
      </c>
      <c r="H298" s="1">
        <v>0.26174768135523047</v>
      </c>
      <c r="I298" s="1">
        <f t="shared" si="26"/>
        <v>0.23790404225351047</v>
      </c>
      <c r="J298" s="1">
        <f t="shared" si="27"/>
        <v>-0.95336562555167448</v>
      </c>
      <c r="AQ298" s="58"/>
      <c r="AR298" s="58"/>
      <c r="AS298" s="58"/>
      <c r="AT298" s="58"/>
      <c r="AU298" s="58"/>
      <c r="AV298" s="58"/>
      <c r="AW298" s="58"/>
      <c r="AX298" s="71"/>
      <c r="AY298" s="58"/>
      <c r="AZ298" s="58"/>
      <c r="BA298" s="58"/>
      <c r="BB298" s="58">
        <f t="shared" si="28"/>
        <v>1</v>
      </c>
      <c r="BC298" s="58">
        <f t="shared" si="29"/>
        <v>0.40155666137976409</v>
      </c>
      <c r="BD298" s="58" t="e">
        <f t="shared" si="30"/>
        <v>#N/A</v>
      </c>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c r="CB298" s="58"/>
      <c r="CC298" s="58"/>
      <c r="CD298" s="58"/>
      <c r="CE298" s="58"/>
      <c r="CF298" s="58"/>
      <c r="CG298" s="58"/>
      <c r="CH298" s="58"/>
      <c r="CI298" s="58"/>
      <c r="CJ298" s="58"/>
      <c r="CK298" s="58"/>
      <c r="CL298" s="58"/>
      <c r="CM298" s="58"/>
      <c r="CN298" s="58"/>
      <c r="CO298" s="58"/>
      <c r="CP298" s="58"/>
      <c r="CQ298" s="58"/>
      <c r="CR298" s="58"/>
      <c r="CS298" s="58"/>
      <c r="CT298" s="58"/>
      <c r="CU298" s="58"/>
      <c r="CV298" s="58"/>
      <c r="CW298" s="58"/>
      <c r="CX298" s="58"/>
      <c r="CY298" s="58"/>
      <c r="CZ298" s="58"/>
      <c r="DA298" s="58"/>
      <c r="DB298" s="58"/>
      <c r="DC298" s="58"/>
      <c r="DD298" s="58"/>
      <c r="DE298" s="58"/>
      <c r="DF298" s="58"/>
      <c r="DG298" s="58"/>
      <c r="DH298" s="58"/>
      <c r="DI298" s="58"/>
      <c r="DJ298" s="58"/>
      <c r="DK298" s="58"/>
      <c r="DL298" s="58"/>
      <c r="DM298" s="58"/>
      <c r="DN298" s="58"/>
      <c r="DO298" s="58"/>
      <c r="DP298" s="58"/>
      <c r="DQ298" s="58"/>
      <c r="DR298" s="58"/>
      <c r="DS298" s="58"/>
      <c r="DT298" s="58"/>
      <c r="DU298" s="58"/>
      <c r="DV298" s="58"/>
      <c r="DW298" s="58"/>
      <c r="DX298" s="58"/>
      <c r="DY298" s="58"/>
      <c r="DZ298" s="58"/>
      <c r="EA298" s="58"/>
      <c r="EB298" s="58"/>
      <c r="EC298" s="58"/>
      <c r="ED298" s="58"/>
      <c r="EE298" s="58"/>
      <c r="EF298" s="58"/>
      <c r="EG298" s="58"/>
      <c r="EH298" s="58"/>
      <c r="EI298" s="58"/>
      <c r="EJ298" s="58"/>
      <c r="EK298" s="58"/>
      <c r="EL298" s="58"/>
      <c r="EM298" s="58"/>
      <c r="EN298" s="58"/>
    </row>
    <row r="299" spans="1:144" outlineLevel="1" x14ac:dyDescent="0.2">
      <c r="A299" s="16">
        <v>108</v>
      </c>
      <c r="B299" s="16">
        <v>0</v>
      </c>
      <c r="C299" s="1">
        <v>6.4079959526012952E-7</v>
      </c>
      <c r="D299" s="1">
        <f t="shared" si="22"/>
        <v>-6.4079959526012952E-7</v>
      </c>
      <c r="E299" s="1">
        <f t="shared" si="23"/>
        <v>1.2815996012686747E-6</v>
      </c>
      <c r="F299" s="1">
        <f t="shared" si="24"/>
        <v>-1.1320775597407956E-3</v>
      </c>
      <c r="G299" s="1">
        <f t="shared" si="25"/>
        <v>-8.0049984752310474E-4</v>
      </c>
      <c r="H299" s="1">
        <v>6.07023183729832E-6</v>
      </c>
      <c r="I299" s="1">
        <f t="shared" si="26"/>
        <v>3.8898282092201646E-12</v>
      </c>
      <c r="J299" s="1">
        <f t="shared" si="27"/>
        <v>-8.0050227714399604E-4</v>
      </c>
      <c r="AQ299" s="58"/>
      <c r="AR299" s="58"/>
      <c r="AS299" s="58"/>
      <c r="AT299" s="58"/>
      <c r="AU299" s="58"/>
      <c r="AV299" s="58"/>
      <c r="AW299" s="58"/>
      <c r="AX299" s="71"/>
      <c r="AY299" s="58"/>
      <c r="AZ299" s="58"/>
      <c r="BA299" s="58"/>
      <c r="BB299" s="58">
        <f t="shared" si="28"/>
        <v>1</v>
      </c>
      <c r="BC299" s="58">
        <f t="shared" si="29"/>
        <v>6.4079959526012952E-7</v>
      </c>
      <c r="BD299" s="58" t="e">
        <f t="shared" si="30"/>
        <v>#N/A</v>
      </c>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c r="CB299" s="58"/>
      <c r="CC299" s="58"/>
      <c r="CD299" s="58"/>
      <c r="CE299" s="58"/>
      <c r="CF299" s="58"/>
      <c r="CG299" s="58"/>
      <c r="CH299" s="58"/>
      <c r="CI299" s="58"/>
      <c r="CJ299" s="58"/>
      <c r="CK299" s="58"/>
      <c r="CL299" s="58"/>
      <c r="CM299" s="58"/>
      <c r="CN299" s="58"/>
      <c r="CO299" s="58"/>
      <c r="CP299" s="58"/>
      <c r="CQ299" s="58"/>
      <c r="CR299" s="58"/>
      <c r="CS299" s="58"/>
      <c r="CT299" s="58"/>
      <c r="CU299" s="58"/>
      <c r="CV299" s="58"/>
      <c r="CW299" s="58"/>
      <c r="CX299" s="58"/>
      <c r="CY299" s="58"/>
      <c r="CZ299" s="58"/>
      <c r="DA299" s="58"/>
      <c r="DB299" s="58"/>
      <c r="DC299" s="58"/>
      <c r="DD299" s="58"/>
      <c r="DE299" s="58"/>
      <c r="DF299" s="58"/>
      <c r="DG299" s="58"/>
      <c r="DH299" s="58"/>
      <c r="DI299" s="58"/>
      <c r="DJ299" s="58"/>
      <c r="DK299" s="58"/>
      <c r="DL299" s="58"/>
      <c r="DM299" s="58"/>
      <c r="DN299" s="58"/>
      <c r="DO299" s="58"/>
      <c r="DP299" s="58"/>
      <c r="DQ299" s="58"/>
      <c r="DR299" s="58"/>
      <c r="DS299" s="58"/>
      <c r="DT299" s="58"/>
      <c r="DU299" s="58"/>
      <c r="DV299" s="58"/>
      <c r="DW299" s="58"/>
      <c r="DX299" s="58"/>
      <c r="DY299" s="58"/>
      <c r="DZ299" s="58"/>
      <c r="EA299" s="58"/>
      <c r="EB299" s="58"/>
      <c r="EC299" s="58"/>
      <c r="ED299" s="58"/>
      <c r="EE299" s="58"/>
      <c r="EF299" s="58"/>
      <c r="EG299" s="58"/>
      <c r="EH299" s="58"/>
      <c r="EI299" s="58"/>
      <c r="EJ299" s="58"/>
      <c r="EK299" s="58"/>
      <c r="EL299" s="58"/>
      <c r="EM299" s="58"/>
      <c r="EN299" s="58"/>
    </row>
    <row r="300" spans="1:144" outlineLevel="1" x14ac:dyDescent="0.2">
      <c r="A300" s="16">
        <v>109</v>
      </c>
      <c r="B300" s="16">
        <v>0</v>
      </c>
      <c r="C300" s="1">
        <v>4.8548899042756145E-5</v>
      </c>
      <c r="D300" s="1">
        <f t="shared" si="22"/>
        <v>-4.8548899042756145E-5</v>
      </c>
      <c r="E300" s="1">
        <f t="shared" si="23"/>
        <v>9.7100155157367574E-5</v>
      </c>
      <c r="F300" s="1">
        <f t="shared" si="24"/>
        <v>-9.8539410977216413E-3</v>
      </c>
      <c r="G300" s="1">
        <f t="shared" si="25"/>
        <v>-6.9678731441372771E-3</v>
      </c>
      <c r="H300" s="1">
        <v>2.4157962732130058E-4</v>
      </c>
      <c r="I300" s="1">
        <f t="shared" si="26"/>
        <v>1.173182853813793E-8</v>
      </c>
      <c r="J300" s="1">
        <f t="shared" si="27"/>
        <v>-6.9687149447604504E-3</v>
      </c>
      <c r="AQ300" s="58"/>
      <c r="AR300" s="58"/>
      <c r="AS300" s="58"/>
      <c r="AT300" s="58"/>
      <c r="AU300" s="58"/>
      <c r="AV300" s="58"/>
      <c r="AW300" s="58"/>
      <c r="AX300" s="71"/>
      <c r="AY300" s="58"/>
      <c r="AZ300" s="58"/>
      <c r="BA300" s="58"/>
      <c r="BB300" s="58">
        <f t="shared" si="28"/>
        <v>1</v>
      </c>
      <c r="BC300" s="58">
        <f t="shared" si="29"/>
        <v>4.8548899042756145E-5</v>
      </c>
      <c r="BD300" s="58" t="e">
        <f t="shared" si="30"/>
        <v>#N/A</v>
      </c>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c r="CB300" s="58"/>
      <c r="CC300" s="58"/>
      <c r="CD300" s="58"/>
      <c r="CE300" s="58"/>
      <c r="CF300" s="58"/>
      <c r="CG300" s="58"/>
      <c r="CH300" s="58"/>
      <c r="CI300" s="58"/>
      <c r="CJ300" s="58"/>
      <c r="CK300" s="58"/>
      <c r="CL300" s="58"/>
      <c r="CM300" s="58"/>
      <c r="CN300" s="58"/>
      <c r="CO300" s="58"/>
      <c r="CP300" s="58"/>
      <c r="CQ300" s="58"/>
      <c r="CR300" s="58"/>
      <c r="CS300" s="58"/>
      <c r="CT300" s="58"/>
      <c r="CU300" s="58"/>
      <c r="CV300" s="58"/>
      <c r="CW300" s="58"/>
      <c r="CX300" s="58"/>
      <c r="CY300" s="58"/>
      <c r="CZ300" s="58"/>
      <c r="DA300" s="58"/>
      <c r="DB300" s="58"/>
      <c r="DC300" s="58"/>
      <c r="DD300" s="58"/>
      <c r="DE300" s="58"/>
      <c r="DF300" s="58"/>
      <c r="DG300" s="58"/>
      <c r="DH300" s="58"/>
      <c r="DI300" s="58"/>
      <c r="DJ300" s="58"/>
      <c r="DK300" s="58"/>
      <c r="DL300" s="58"/>
      <c r="DM300" s="58"/>
      <c r="DN300" s="58"/>
      <c r="DO300" s="58"/>
      <c r="DP300" s="58"/>
      <c r="DQ300" s="58"/>
      <c r="DR300" s="58"/>
      <c r="DS300" s="58"/>
      <c r="DT300" s="58"/>
      <c r="DU300" s="58"/>
      <c r="DV300" s="58"/>
      <c r="DW300" s="58"/>
      <c r="DX300" s="58"/>
      <c r="DY300" s="58"/>
      <c r="DZ300" s="58"/>
      <c r="EA300" s="58"/>
      <c r="EB300" s="58"/>
      <c r="EC300" s="58"/>
      <c r="ED300" s="58"/>
      <c r="EE300" s="58"/>
      <c r="EF300" s="58"/>
      <c r="EG300" s="58"/>
      <c r="EH300" s="58"/>
      <c r="EI300" s="58"/>
      <c r="EJ300" s="58"/>
      <c r="EK300" s="58"/>
      <c r="EL300" s="58"/>
      <c r="EM300" s="58"/>
      <c r="EN300" s="58"/>
    </row>
    <row r="301" spans="1:144" outlineLevel="1" x14ac:dyDescent="0.2">
      <c r="A301" s="16">
        <v>110</v>
      </c>
      <c r="B301" s="16">
        <v>0</v>
      </c>
      <c r="C301" s="1">
        <v>4.0370752389798042E-5</v>
      </c>
      <c r="D301" s="1">
        <f t="shared" si="22"/>
        <v>-4.0370752389798042E-5</v>
      </c>
      <c r="E301" s="1">
        <f t="shared" si="23"/>
        <v>8.0743134621209914E-5</v>
      </c>
      <c r="F301" s="1">
        <f t="shared" si="24"/>
        <v>-8.9857183697915829E-3</v>
      </c>
      <c r="G301" s="1">
        <f t="shared" si="25"/>
        <v>-6.3539265224934237E-3</v>
      </c>
      <c r="H301" s="1">
        <v>2.2787184381278905E-4</v>
      </c>
      <c r="I301" s="1">
        <f t="shared" si="26"/>
        <v>9.2018260202234189E-9</v>
      </c>
      <c r="J301" s="1">
        <f t="shared" si="27"/>
        <v>-6.3546505867172268E-3</v>
      </c>
      <c r="AQ301" s="58"/>
      <c r="AR301" s="58"/>
      <c r="AS301" s="58"/>
      <c r="AT301" s="58"/>
      <c r="AU301" s="58"/>
      <c r="AV301" s="58"/>
      <c r="AW301" s="58"/>
      <c r="AX301" s="71"/>
      <c r="AY301" s="58"/>
      <c r="AZ301" s="58"/>
      <c r="BA301" s="58"/>
      <c r="BB301" s="58">
        <f t="shared" si="28"/>
        <v>1</v>
      </c>
      <c r="BC301" s="58">
        <f t="shared" si="29"/>
        <v>4.0370752389798042E-5</v>
      </c>
      <c r="BD301" s="58" t="e">
        <f t="shared" si="30"/>
        <v>#N/A</v>
      </c>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c r="CB301" s="58"/>
      <c r="CC301" s="58"/>
      <c r="CD301" s="58"/>
      <c r="CE301" s="58"/>
      <c r="CF301" s="58"/>
      <c r="CG301" s="58"/>
      <c r="CH301" s="58"/>
      <c r="CI301" s="58"/>
      <c r="CJ301" s="58"/>
      <c r="CK301" s="58"/>
      <c r="CL301" s="58"/>
      <c r="CM301" s="58"/>
      <c r="CN301" s="58"/>
      <c r="CO301" s="58"/>
      <c r="CP301" s="58"/>
      <c r="CQ301" s="58"/>
      <c r="CR301" s="58"/>
      <c r="CS301" s="58"/>
      <c r="CT301" s="58"/>
      <c r="CU301" s="58"/>
      <c r="CV301" s="58"/>
      <c r="CW301" s="58"/>
      <c r="CX301" s="58"/>
      <c r="CY301" s="58"/>
      <c r="CZ301" s="58"/>
      <c r="DA301" s="58"/>
      <c r="DB301" s="58"/>
      <c r="DC301" s="58"/>
      <c r="DD301" s="58"/>
      <c r="DE301" s="58"/>
      <c r="DF301" s="58"/>
      <c r="DG301" s="58"/>
      <c r="DH301" s="58"/>
      <c r="DI301" s="58"/>
      <c r="DJ301" s="58"/>
      <c r="DK301" s="58"/>
      <c r="DL301" s="58"/>
      <c r="DM301" s="58"/>
      <c r="DN301" s="58"/>
      <c r="DO301" s="58"/>
      <c r="DP301" s="58"/>
      <c r="DQ301" s="58"/>
      <c r="DR301" s="58"/>
      <c r="DS301" s="58"/>
      <c r="DT301" s="58"/>
      <c r="DU301" s="58"/>
      <c r="DV301" s="58"/>
      <c r="DW301" s="58"/>
      <c r="DX301" s="58"/>
      <c r="DY301" s="58"/>
      <c r="DZ301" s="58"/>
      <c r="EA301" s="58"/>
      <c r="EB301" s="58"/>
      <c r="EC301" s="58"/>
      <c r="ED301" s="58"/>
      <c r="EE301" s="58"/>
      <c r="EF301" s="58"/>
      <c r="EG301" s="58"/>
      <c r="EH301" s="58"/>
      <c r="EI301" s="58"/>
      <c r="EJ301" s="58"/>
      <c r="EK301" s="58"/>
      <c r="EL301" s="58"/>
      <c r="EM301" s="58"/>
      <c r="EN301" s="58"/>
    </row>
    <row r="302" spans="1:144" outlineLevel="1" x14ac:dyDescent="0.2">
      <c r="A302" s="16">
        <v>111</v>
      </c>
      <c r="B302" s="16">
        <v>0</v>
      </c>
      <c r="C302" s="1">
        <v>1.9486148797853077E-7</v>
      </c>
      <c r="D302" s="1">
        <f t="shared" si="22"/>
        <v>-1.9486148797853077E-7</v>
      </c>
      <c r="E302" s="1">
        <f t="shared" si="23"/>
        <v>3.8972301408119499E-7</v>
      </c>
      <c r="F302" s="1">
        <f t="shared" si="24"/>
        <v>-6.2427799423109167E-4</v>
      </c>
      <c r="G302" s="1">
        <f t="shared" si="25"/>
        <v>-4.4143122448410659E-4</v>
      </c>
      <c r="H302" s="1">
        <v>2.3807472005706245E-6</v>
      </c>
      <c r="I302" s="1">
        <f t="shared" si="26"/>
        <v>4.6391713687270687E-13</v>
      </c>
      <c r="J302" s="1">
        <f t="shared" si="27"/>
        <v>-4.4143174995312081E-4</v>
      </c>
      <c r="AQ302" s="58"/>
      <c r="AR302" s="58"/>
      <c r="AS302" s="58"/>
      <c r="AT302" s="58"/>
      <c r="AU302" s="58"/>
      <c r="AV302" s="58"/>
      <c r="AW302" s="58"/>
      <c r="AX302" s="71"/>
      <c r="AY302" s="58"/>
      <c r="AZ302" s="58"/>
      <c r="BA302" s="58"/>
      <c r="BB302" s="58">
        <f t="shared" si="28"/>
        <v>1</v>
      </c>
      <c r="BC302" s="58">
        <f t="shared" si="29"/>
        <v>1.9486148797853077E-7</v>
      </c>
      <c r="BD302" s="58" t="e">
        <f t="shared" si="30"/>
        <v>#N/A</v>
      </c>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c r="CB302" s="58"/>
      <c r="CC302" s="58"/>
      <c r="CD302" s="58"/>
      <c r="CE302" s="58"/>
      <c r="CF302" s="58"/>
      <c r="CG302" s="58"/>
      <c r="CH302" s="58"/>
      <c r="CI302" s="58"/>
      <c r="CJ302" s="58"/>
      <c r="CK302" s="58"/>
      <c r="CL302" s="58"/>
      <c r="CM302" s="58"/>
      <c r="CN302" s="58"/>
      <c r="CO302" s="58"/>
      <c r="CP302" s="58"/>
      <c r="CQ302" s="58"/>
      <c r="CR302" s="58"/>
      <c r="CS302" s="58"/>
      <c r="CT302" s="58"/>
      <c r="CU302" s="58"/>
      <c r="CV302" s="58"/>
      <c r="CW302" s="58"/>
      <c r="CX302" s="58"/>
      <c r="CY302" s="58"/>
      <c r="CZ302" s="58"/>
      <c r="DA302" s="58"/>
      <c r="DB302" s="58"/>
      <c r="DC302" s="58"/>
      <c r="DD302" s="58"/>
      <c r="DE302" s="58"/>
      <c r="DF302" s="58"/>
      <c r="DG302" s="58"/>
      <c r="DH302" s="58"/>
      <c r="DI302" s="58"/>
      <c r="DJ302" s="58"/>
      <c r="DK302" s="58"/>
      <c r="DL302" s="58"/>
      <c r="DM302" s="58"/>
      <c r="DN302" s="58"/>
      <c r="DO302" s="58"/>
      <c r="DP302" s="58"/>
      <c r="DQ302" s="58"/>
      <c r="DR302" s="58"/>
      <c r="DS302" s="58"/>
      <c r="DT302" s="58"/>
      <c r="DU302" s="58"/>
      <c r="DV302" s="58"/>
      <c r="DW302" s="58"/>
      <c r="DX302" s="58"/>
      <c r="DY302" s="58"/>
      <c r="DZ302" s="58"/>
      <c r="EA302" s="58"/>
      <c r="EB302" s="58"/>
      <c r="EC302" s="58"/>
      <c r="ED302" s="58"/>
      <c r="EE302" s="58"/>
      <c r="EF302" s="58"/>
      <c r="EG302" s="58"/>
      <c r="EH302" s="58"/>
      <c r="EI302" s="58"/>
      <c r="EJ302" s="58"/>
      <c r="EK302" s="58"/>
      <c r="EL302" s="58"/>
      <c r="EM302" s="58"/>
      <c r="EN302" s="58"/>
    </row>
    <row r="303" spans="1:144" outlineLevel="1" x14ac:dyDescent="0.2">
      <c r="A303" s="16">
        <v>112</v>
      </c>
      <c r="B303" s="16">
        <v>0</v>
      </c>
      <c r="C303" s="1">
        <v>5.796806765021766E-4</v>
      </c>
      <c r="D303" s="1">
        <f t="shared" si="22"/>
        <v>-5.796806765021766E-4</v>
      </c>
      <c r="E303" s="1">
        <f t="shared" si="23"/>
        <v>1.1596975126072478E-3</v>
      </c>
      <c r="F303" s="1">
        <f t="shared" si="24"/>
        <v>-3.405433177449306E-2</v>
      </c>
      <c r="G303" s="1">
        <f t="shared" si="25"/>
        <v>-2.408354004484773E-2</v>
      </c>
      <c r="H303" s="1">
        <v>2.4511348750047282E-3</v>
      </c>
      <c r="I303" s="1">
        <f t="shared" si="26"/>
        <v>1.4251929946109436E-6</v>
      </c>
      <c r="J303" s="1">
        <f t="shared" si="27"/>
        <v>-2.41131104191557E-2</v>
      </c>
      <c r="AQ303" s="58"/>
      <c r="AR303" s="58"/>
      <c r="AS303" s="58"/>
      <c r="AT303" s="58"/>
      <c r="AU303" s="58"/>
      <c r="AV303" s="58"/>
      <c r="AW303" s="58"/>
      <c r="AX303" s="71"/>
      <c r="AY303" s="58"/>
      <c r="AZ303" s="58"/>
      <c r="BA303" s="58"/>
      <c r="BB303" s="58">
        <f t="shared" si="28"/>
        <v>1</v>
      </c>
      <c r="BC303" s="58">
        <f t="shared" si="29"/>
        <v>5.796806765021766E-4</v>
      </c>
      <c r="BD303" s="58" t="e">
        <f t="shared" si="30"/>
        <v>#N/A</v>
      </c>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c r="CB303" s="58"/>
      <c r="CC303" s="58"/>
      <c r="CD303" s="58"/>
      <c r="CE303" s="58"/>
      <c r="CF303" s="58"/>
      <c r="CG303" s="58"/>
      <c r="CH303" s="58"/>
      <c r="CI303" s="58"/>
      <c r="CJ303" s="58"/>
      <c r="CK303" s="58"/>
      <c r="CL303" s="58"/>
      <c r="CM303" s="58"/>
      <c r="CN303" s="58"/>
      <c r="CO303" s="58"/>
      <c r="CP303" s="58"/>
      <c r="CQ303" s="58"/>
      <c r="CR303" s="58"/>
      <c r="CS303" s="58"/>
      <c r="CT303" s="58"/>
      <c r="CU303" s="58"/>
      <c r="CV303" s="58"/>
      <c r="CW303" s="58"/>
      <c r="CX303" s="58"/>
      <c r="CY303" s="58"/>
      <c r="CZ303" s="58"/>
      <c r="DA303" s="58"/>
      <c r="DB303" s="58"/>
      <c r="DC303" s="58"/>
      <c r="DD303" s="58"/>
      <c r="DE303" s="58"/>
      <c r="DF303" s="58"/>
      <c r="DG303" s="58"/>
      <c r="DH303" s="58"/>
      <c r="DI303" s="58"/>
      <c r="DJ303" s="58"/>
      <c r="DK303" s="58"/>
      <c r="DL303" s="58"/>
      <c r="DM303" s="58"/>
      <c r="DN303" s="58"/>
      <c r="DO303" s="58"/>
      <c r="DP303" s="58"/>
      <c r="DQ303" s="58"/>
      <c r="DR303" s="58"/>
      <c r="DS303" s="58"/>
      <c r="DT303" s="58"/>
      <c r="DU303" s="58"/>
      <c r="DV303" s="58"/>
      <c r="DW303" s="58"/>
      <c r="DX303" s="58"/>
      <c r="DY303" s="58"/>
      <c r="DZ303" s="58"/>
      <c r="EA303" s="58"/>
      <c r="EB303" s="58"/>
      <c r="EC303" s="58"/>
      <c r="ED303" s="58"/>
      <c r="EE303" s="58"/>
      <c r="EF303" s="58"/>
      <c r="EG303" s="58"/>
      <c r="EH303" s="58"/>
      <c r="EI303" s="58"/>
      <c r="EJ303" s="58"/>
      <c r="EK303" s="58"/>
      <c r="EL303" s="58"/>
      <c r="EM303" s="58"/>
      <c r="EN303" s="58"/>
    </row>
    <row r="304" spans="1:144" outlineLevel="1" x14ac:dyDescent="0.2">
      <c r="A304" s="16">
        <v>113</v>
      </c>
      <c r="B304" s="16">
        <v>0</v>
      </c>
      <c r="C304" s="1">
        <v>5.9641532398782397E-4</v>
      </c>
      <c r="D304" s="1">
        <f t="shared" si="22"/>
        <v>-5.9641532398782397E-4</v>
      </c>
      <c r="E304" s="1">
        <f t="shared" si="23"/>
        <v>1.1931865007121319E-3</v>
      </c>
      <c r="F304" s="1">
        <f t="shared" si="24"/>
        <v>-3.4542531764654015E-2</v>
      </c>
      <c r="G304" s="1">
        <f t="shared" si="25"/>
        <v>-2.4428901889048373E-2</v>
      </c>
      <c r="H304" s="1">
        <v>2.0512052976146252E-3</v>
      </c>
      <c r="I304" s="1">
        <f t="shared" si="26"/>
        <v>1.2266163863757091E-6</v>
      </c>
      <c r="J304" s="1">
        <f t="shared" si="27"/>
        <v>-2.4453994845242091E-2</v>
      </c>
      <c r="AQ304" s="58"/>
      <c r="AR304" s="58"/>
      <c r="AS304" s="58"/>
      <c r="AT304" s="58"/>
      <c r="AU304" s="58"/>
      <c r="AV304" s="58"/>
      <c r="AW304" s="58"/>
      <c r="AX304" s="71"/>
      <c r="AY304" s="58"/>
      <c r="AZ304" s="58"/>
      <c r="BA304" s="58"/>
      <c r="BB304" s="58">
        <f t="shared" si="28"/>
        <v>1</v>
      </c>
      <c r="BC304" s="58">
        <f t="shared" si="29"/>
        <v>5.9641532398782397E-4</v>
      </c>
      <c r="BD304" s="58" t="e">
        <f t="shared" si="30"/>
        <v>#N/A</v>
      </c>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c r="CB304" s="58"/>
      <c r="CC304" s="58"/>
      <c r="CD304" s="58"/>
      <c r="CE304" s="58"/>
      <c r="CF304" s="58"/>
      <c r="CG304" s="58"/>
      <c r="CH304" s="58"/>
      <c r="CI304" s="58"/>
      <c r="CJ304" s="58"/>
      <c r="CK304" s="58"/>
      <c r="CL304" s="58"/>
      <c r="CM304" s="58"/>
      <c r="CN304" s="58"/>
      <c r="CO304" s="58"/>
      <c r="CP304" s="58"/>
      <c r="CQ304" s="58"/>
      <c r="CR304" s="58"/>
      <c r="CS304" s="58"/>
      <c r="CT304" s="58"/>
      <c r="CU304" s="58"/>
      <c r="CV304" s="58"/>
      <c r="CW304" s="58"/>
      <c r="CX304" s="58"/>
      <c r="CY304" s="58"/>
      <c r="CZ304" s="58"/>
      <c r="DA304" s="58"/>
      <c r="DB304" s="58"/>
      <c r="DC304" s="58"/>
      <c r="DD304" s="58"/>
      <c r="DE304" s="58"/>
      <c r="DF304" s="58"/>
      <c r="DG304" s="58"/>
      <c r="DH304" s="58"/>
      <c r="DI304" s="58"/>
      <c r="DJ304" s="58"/>
      <c r="DK304" s="58"/>
      <c r="DL304" s="58"/>
      <c r="DM304" s="58"/>
      <c r="DN304" s="58"/>
      <c r="DO304" s="58"/>
      <c r="DP304" s="58"/>
      <c r="DQ304" s="58"/>
      <c r="DR304" s="58"/>
      <c r="DS304" s="58"/>
      <c r="DT304" s="58"/>
      <c r="DU304" s="58"/>
      <c r="DV304" s="58"/>
      <c r="DW304" s="58"/>
      <c r="DX304" s="58"/>
      <c r="DY304" s="58"/>
      <c r="DZ304" s="58"/>
      <c r="EA304" s="58"/>
      <c r="EB304" s="58"/>
      <c r="EC304" s="58"/>
      <c r="ED304" s="58"/>
      <c r="EE304" s="58"/>
      <c r="EF304" s="58"/>
      <c r="EG304" s="58"/>
      <c r="EH304" s="58"/>
      <c r="EI304" s="58"/>
      <c r="EJ304" s="58"/>
      <c r="EK304" s="58"/>
      <c r="EL304" s="58"/>
      <c r="EM304" s="58"/>
      <c r="EN304" s="58"/>
    </row>
    <row r="305" spans="1:144" outlineLevel="1" x14ac:dyDescent="0.2">
      <c r="A305" s="16">
        <v>114</v>
      </c>
      <c r="B305" s="16">
        <v>1</v>
      </c>
      <c r="C305" s="1">
        <v>0.66944484585162101</v>
      </c>
      <c r="D305" s="1">
        <f t="shared" si="22"/>
        <v>0.33055515414837899</v>
      </c>
      <c r="E305" s="1">
        <f t="shared" si="23"/>
        <v>0.80261299669460107</v>
      </c>
      <c r="F305" s="1">
        <f t="shared" si="24"/>
        <v>0.89588670974325824</v>
      </c>
      <c r="G305" s="1">
        <f t="shared" si="25"/>
        <v>0.70269128208905007</v>
      </c>
      <c r="H305" s="1">
        <v>0.43843705824905838</v>
      </c>
      <c r="I305" s="1">
        <f t="shared" si="26"/>
        <v>0.38551203964632369</v>
      </c>
      <c r="J305" s="1">
        <f t="shared" si="27"/>
        <v>0.93770308604071295</v>
      </c>
      <c r="AQ305" s="58"/>
      <c r="AR305" s="58"/>
      <c r="AS305" s="58"/>
      <c r="AT305" s="58"/>
      <c r="AU305" s="58"/>
      <c r="AV305" s="58"/>
      <c r="AW305" s="58"/>
      <c r="AX305" s="71"/>
      <c r="AY305" s="58"/>
      <c r="AZ305" s="58"/>
      <c r="BA305" s="58"/>
      <c r="BB305" s="58">
        <f t="shared" si="28"/>
        <v>0</v>
      </c>
      <c r="BC305" s="58" t="e">
        <f t="shared" si="29"/>
        <v>#N/A</v>
      </c>
      <c r="BD305" s="58">
        <f t="shared" si="30"/>
        <v>0.66944484585162101</v>
      </c>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c r="CB305" s="58"/>
      <c r="CC305" s="58"/>
      <c r="CD305" s="58"/>
      <c r="CE305" s="58"/>
      <c r="CF305" s="58"/>
      <c r="CG305" s="58"/>
      <c r="CH305" s="58"/>
      <c r="CI305" s="58"/>
      <c r="CJ305" s="58"/>
      <c r="CK305" s="58"/>
      <c r="CL305" s="58"/>
      <c r="CM305" s="58"/>
      <c r="CN305" s="58"/>
      <c r="CO305" s="58"/>
      <c r="CP305" s="58"/>
      <c r="CQ305" s="58"/>
      <c r="CR305" s="58"/>
      <c r="CS305" s="58"/>
      <c r="CT305" s="58"/>
      <c r="CU305" s="58"/>
      <c r="CV305" s="58"/>
      <c r="CW305" s="58"/>
      <c r="CX305" s="58"/>
      <c r="CY305" s="58"/>
      <c r="CZ305" s="58"/>
      <c r="DA305" s="58"/>
      <c r="DB305" s="58"/>
      <c r="DC305" s="58"/>
      <c r="DD305" s="58"/>
      <c r="DE305" s="58"/>
      <c r="DF305" s="58"/>
      <c r="DG305" s="58"/>
      <c r="DH305" s="58"/>
      <c r="DI305" s="58"/>
      <c r="DJ305" s="58"/>
      <c r="DK305" s="58"/>
      <c r="DL305" s="58"/>
      <c r="DM305" s="58"/>
      <c r="DN305" s="58"/>
      <c r="DO305" s="58"/>
      <c r="DP305" s="58"/>
      <c r="DQ305" s="58"/>
      <c r="DR305" s="58"/>
      <c r="DS305" s="58"/>
      <c r="DT305" s="58"/>
      <c r="DU305" s="58"/>
      <c r="DV305" s="58"/>
      <c r="DW305" s="58"/>
      <c r="DX305" s="58"/>
      <c r="DY305" s="58"/>
      <c r="DZ305" s="58"/>
      <c r="EA305" s="58"/>
      <c r="EB305" s="58"/>
      <c r="EC305" s="58"/>
      <c r="ED305" s="58"/>
      <c r="EE305" s="58"/>
      <c r="EF305" s="58"/>
      <c r="EG305" s="58"/>
      <c r="EH305" s="58"/>
      <c r="EI305" s="58"/>
      <c r="EJ305" s="58"/>
      <c r="EK305" s="58"/>
      <c r="EL305" s="58"/>
      <c r="EM305" s="58"/>
      <c r="EN305" s="58"/>
    </row>
    <row r="306" spans="1:144" outlineLevel="1" x14ac:dyDescent="0.2">
      <c r="A306" s="16">
        <v>115</v>
      </c>
      <c r="B306" s="16">
        <v>0</v>
      </c>
      <c r="C306" s="1">
        <v>2.3528997979587683E-7</v>
      </c>
      <c r="D306" s="1">
        <f t="shared" si="22"/>
        <v>-2.3528997979587683E-7</v>
      </c>
      <c r="E306" s="1">
        <f t="shared" si="23"/>
        <v>4.7058001510490569E-7</v>
      </c>
      <c r="F306" s="1">
        <f t="shared" si="24"/>
        <v>-6.8598834910288799E-4</v>
      </c>
      <c r="G306" s="1">
        <f t="shared" si="25"/>
        <v>-4.8506704192025296E-4</v>
      </c>
      <c r="H306" s="1">
        <v>3.1106549338328719E-6</v>
      </c>
      <c r="I306" s="1">
        <f t="shared" si="26"/>
        <v>7.319083854580849E-13</v>
      </c>
      <c r="J306" s="1">
        <f t="shared" si="27"/>
        <v>-4.8506779636010665E-4</v>
      </c>
      <c r="AQ306" s="58"/>
      <c r="AR306" s="58"/>
      <c r="AS306" s="58"/>
      <c r="AT306" s="58"/>
      <c r="AU306" s="58"/>
      <c r="AV306" s="58"/>
      <c r="AW306" s="58"/>
      <c r="AX306" s="71"/>
      <c r="AY306" s="58"/>
      <c r="AZ306" s="58"/>
      <c r="BA306" s="58"/>
      <c r="BB306" s="58">
        <f t="shared" si="28"/>
        <v>1</v>
      </c>
      <c r="BC306" s="58">
        <f t="shared" si="29"/>
        <v>2.3528997979587683E-7</v>
      </c>
      <c r="BD306" s="58" t="e">
        <f t="shared" si="30"/>
        <v>#N/A</v>
      </c>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c r="CB306" s="58"/>
      <c r="CC306" s="58"/>
      <c r="CD306" s="58"/>
      <c r="CE306" s="58"/>
      <c r="CF306" s="58"/>
      <c r="CG306" s="58"/>
      <c r="CH306" s="58"/>
      <c r="CI306" s="58"/>
      <c r="CJ306" s="58"/>
      <c r="CK306" s="58"/>
      <c r="CL306" s="58"/>
      <c r="CM306" s="58"/>
      <c r="CN306" s="58"/>
      <c r="CO306" s="58"/>
      <c r="CP306" s="58"/>
      <c r="CQ306" s="58"/>
      <c r="CR306" s="58"/>
      <c r="CS306" s="58"/>
      <c r="CT306" s="58"/>
      <c r="CU306" s="58"/>
      <c r="CV306" s="58"/>
      <c r="CW306" s="58"/>
      <c r="CX306" s="58"/>
      <c r="CY306" s="58"/>
      <c r="CZ306" s="58"/>
      <c r="DA306" s="58"/>
      <c r="DB306" s="58"/>
      <c r="DC306" s="58"/>
      <c r="DD306" s="58"/>
      <c r="DE306" s="58"/>
      <c r="DF306" s="58"/>
      <c r="DG306" s="58"/>
      <c r="DH306" s="58"/>
      <c r="DI306" s="58"/>
      <c r="DJ306" s="58"/>
      <c r="DK306" s="58"/>
      <c r="DL306" s="58"/>
      <c r="DM306" s="58"/>
      <c r="DN306" s="58"/>
      <c r="DO306" s="58"/>
      <c r="DP306" s="58"/>
      <c r="DQ306" s="58"/>
      <c r="DR306" s="58"/>
      <c r="DS306" s="58"/>
      <c r="DT306" s="58"/>
      <c r="DU306" s="58"/>
      <c r="DV306" s="58"/>
      <c r="DW306" s="58"/>
      <c r="DX306" s="58"/>
      <c r="DY306" s="58"/>
      <c r="DZ306" s="58"/>
      <c r="EA306" s="58"/>
      <c r="EB306" s="58"/>
      <c r="EC306" s="58"/>
      <c r="ED306" s="58"/>
      <c r="EE306" s="58"/>
      <c r="EF306" s="58"/>
      <c r="EG306" s="58"/>
      <c r="EH306" s="58"/>
      <c r="EI306" s="58"/>
      <c r="EJ306" s="58"/>
      <c r="EK306" s="58"/>
      <c r="EL306" s="58"/>
      <c r="EM306" s="58"/>
      <c r="EN306" s="58"/>
    </row>
    <row r="307" spans="1:144" outlineLevel="1" x14ac:dyDescent="0.2">
      <c r="A307" s="16">
        <v>116</v>
      </c>
      <c r="B307" s="16">
        <v>0</v>
      </c>
      <c r="C307" s="1">
        <v>4.0118493720177075E-6</v>
      </c>
      <c r="D307" s="1">
        <f t="shared" si="22"/>
        <v>-4.0118493720177075E-6</v>
      </c>
      <c r="E307" s="1">
        <f t="shared" si="23"/>
        <v>8.0237148388711587E-6</v>
      </c>
      <c r="F307" s="1">
        <f t="shared" si="24"/>
        <v>-2.832616253372694E-3</v>
      </c>
      <c r="G307" s="1">
        <f t="shared" si="25"/>
        <v>-2.0029641701782043E-3</v>
      </c>
      <c r="H307" s="1">
        <v>2.9253008405894381E-5</v>
      </c>
      <c r="I307" s="1">
        <f t="shared" si="26"/>
        <v>1.1736256743815688E-10</v>
      </c>
      <c r="J307" s="1">
        <f t="shared" si="27"/>
        <v>-2.0029934671848284E-3</v>
      </c>
      <c r="AQ307" s="58"/>
      <c r="AR307" s="58"/>
      <c r="AS307" s="58"/>
      <c r="AT307" s="58"/>
      <c r="AU307" s="58"/>
      <c r="AV307" s="58"/>
      <c r="AW307" s="58"/>
      <c r="AX307" s="71"/>
      <c r="AY307" s="58"/>
      <c r="AZ307" s="58"/>
      <c r="BA307" s="58"/>
      <c r="BB307" s="58">
        <f t="shared" si="28"/>
        <v>1</v>
      </c>
      <c r="BC307" s="58">
        <f t="shared" si="29"/>
        <v>4.0118493720177075E-6</v>
      </c>
      <c r="BD307" s="58" t="e">
        <f t="shared" si="30"/>
        <v>#N/A</v>
      </c>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c r="CB307" s="58"/>
      <c r="CC307" s="58"/>
      <c r="CD307" s="58"/>
      <c r="CE307" s="58"/>
      <c r="CF307" s="58"/>
      <c r="CG307" s="58"/>
      <c r="CH307" s="58"/>
      <c r="CI307" s="58"/>
      <c r="CJ307" s="58"/>
      <c r="CK307" s="58"/>
      <c r="CL307" s="58"/>
      <c r="CM307" s="58"/>
      <c r="CN307" s="58"/>
      <c r="CO307" s="58"/>
      <c r="CP307" s="58"/>
      <c r="CQ307" s="58"/>
      <c r="CR307" s="58"/>
      <c r="CS307" s="58"/>
      <c r="CT307" s="58"/>
      <c r="CU307" s="58"/>
      <c r="CV307" s="58"/>
      <c r="CW307" s="58"/>
      <c r="CX307" s="58"/>
      <c r="CY307" s="58"/>
      <c r="CZ307" s="58"/>
      <c r="DA307" s="58"/>
      <c r="DB307" s="58"/>
      <c r="DC307" s="58"/>
      <c r="DD307" s="58"/>
      <c r="DE307" s="58"/>
      <c r="DF307" s="58"/>
      <c r="DG307" s="58"/>
      <c r="DH307" s="58"/>
      <c r="DI307" s="58"/>
      <c r="DJ307" s="58"/>
      <c r="DK307" s="58"/>
      <c r="DL307" s="58"/>
      <c r="DM307" s="58"/>
      <c r="DN307" s="58"/>
      <c r="DO307" s="58"/>
      <c r="DP307" s="58"/>
      <c r="DQ307" s="58"/>
      <c r="DR307" s="58"/>
      <c r="DS307" s="58"/>
      <c r="DT307" s="58"/>
      <c r="DU307" s="58"/>
      <c r="DV307" s="58"/>
      <c r="DW307" s="58"/>
      <c r="DX307" s="58"/>
      <c r="DY307" s="58"/>
      <c r="DZ307" s="58"/>
      <c r="EA307" s="58"/>
      <c r="EB307" s="58"/>
      <c r="EC307" s="58"/>
      <c r="ED307" s="58"/>
      <c r="EE307" s="58"/>
      <c r="EF307" s="58"/>
      <c r="EG307" s="58"/>
      <c r="EH307" s="58"/>
      <c r="EI307" s="58"/>
      <c r="EJ307" s="58"/>
      <c r="EK307" s="58"/>
      <c r="EL307" s="58"/>
      <c r="EM307" s="58"/>
      <c r="EN307" s="58"/>
    </row>
    <row r="308" spans="1:144" outlineLevel="1" x14ac:dyDescent="0.2">
      <c r="A308" s="16">
        <v>117</v>
      </c>
      <c r="B308" s="16">
        <v>0</v>
      </c>
      <c r="C308" s="1">
        <v>1.8128500086584342E-5</v>
      </c>
      <c r="D308" s="1">
        <f t="shared" si="22"/>
        <v>-1.8128500086584342E-5</v>
      </c>
      <c r="E308" s="1">
        <f t="shared" si="23"/>
        <v>3.6257328819714121E-5</v>
      </c>
      <c r="F308" s="1">
        <f t="shared" si="24"/>
        <v>-6.0214058839870716E-3</v>
      </c>
      <c r="G308" s="1">
        <f t="shared" si="25"/>
        <v>-4.2577962298655904E-3</v>
      </c>
      <c r="H308" s="1">
        <v>1.0641105328182152E-4</v>
      </c>
      <c r="I308" s="1">
        <f t="shared" si="26"/>
        <v>1.9293130606981345E-9</v>
      </c>
      <c r="J308" s="1">
        <f t="shared" si="27"/>
        <v>-4.2580227862375674E-3</v>
      </c>
      <c r="AQ308" s="58"/>
      <c r="AR308" s="58"/>
      <c r="AS308" s="58"/>
      <c r="AT308" s="58"/>
      <c r="AU308" s="58"/>
      <c r="AV308" s="58"/>
      <c r="AW308" s="58"/>
      <c r="AX308" s="71"/>
      <c r="AY308" s="58"/>
      <c r="AZ308" s="58"/>
      <c r="BA308" s="58"/>
      <c r="BB308" s="58">
        <f t="shared" si="28"/>
        <v>1</v>
      </c>
      <c r="BC308" s="58">
        <f t="shared" si="29"/>
        <v>1.8128500086584342E-5</v>
      </c>
      <c r="BD308" s="58" t="e">
        <f t="shared" si="30"/>
        <v>#N/A</v>
      </c>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c r="CB308" s="58"/>
      <c r="CC308" s="58"/>
      <c r="CD308" s="58"/>
      <c r="CE308" s="58"/>
      <c r="CF308" s="58"/>
      <c r="CG308" s="58"/>
      <c r="CH308" s="58"/>
      <c r="CI308" s="58"/>
      <c r="CJ308" s="58"/>
      <c r="CK308" s="58"/>
      <c r="CL308" s="58"/>
      <c r="CM308" s="58"/>
      <c r="CN308" s="58"/>
      <c r="CO308" s="58"/>
      <c r="CP308" s="58"/>
      <c r="CQ308" s="58"/>
      <c r="CR308" s="58"/>
      <c r="CS308" s="58"/>
      <c r="CT308" s="58"/>
      <c r="CU308" s="58"/>
      <c r="CV308" s="58"/>
      <c r="CW308" s="58"/>
      <c r="CX308" s="58"/>
      <c r="CY308" s="58"/>
      <c r="CZ308" s="58"/>
      <c r="DA308" s="58"/>
      <c r="DB308" s="58"/>
      <c r="DC308" s="58"/>
      <c r="DD308" s="58"/>
      <c r="DE308" s="58"/>
      <c r="DF308" s="58"/>
      <c r="DG308" s="58"/>
      <c r="DH308" s="58"/>
      <c r="DI308" s="58"/>
      <c r="DJ308" s="58"/>
      <c r="DK308" s="58"/>
      <c r="DL308" s="58"/>
      <c r="DM308" s="58"/>
      <c r="DN308" s="58"/>
      <c r="DO308" s="58"/>
      <c r="DP308" s="58"/>
      <c r="DQ308" s="58"/>
      <c r="DR308" s="58"/>
      <c r="DS308" s="58"/>
      <c r="DT308" s="58"/>
      <c r="DU308" s="58"/>
      <c r="DV308" s="58"/>
      <c r="DW308" s="58"/>
      <c r="DX308" s="58"/>
      <c r="DY308" s="58"/>
      <c r="DZ308" s="58"/>
      <c r="EA308" s="58"/>
      <c r="EB308" s="58"/>
      <c r="EC308" s="58"/>
      <c r="ED308" s="58"/>
      <c r="EE308" s="58"/>
      <c r="EF308" s="58"/>
      <c r="EG308" s="58"/>
      <c r="EH308" s="58"/>
      <c r="EI308" s="58"/>
      <c r="EJ308" s="58"/>
      <c r="EK308" s="58"/>
      <c r="EL308" s="58"/>
      <c r="EM308" s="58"/>
      <c r="EN308" s="58"/>
    </row>
    <row r="309" spans="1:144" outlineLevel="1" x14ac:dyDescent="0.2">
      <c r="A309" s="16">
        <v>118</v>
      </c>
      <c r="B309" s="16">
        <v>0</v>
      </c>
      <c r="C309" s="1">
        <v>2.192894160113198E-4</v>
      </c>
      <c r="D309" s="1">
        <f t="shared" si="22"/>
        <v>-2.192894160113198E-4</v>
      </c>
      <c r="E309" s="1">
        <f t="shared" si="23"/>
        <v>4.3862692690202091E-4</v>
      </c>
      <c r="F309" s="1">
        <f t="shared" si="24"/>
        <v>-2.0943422043735376E-2</v>
      </c>
      <c r="G309" s="1">
        <f t="shared" si="25"/>
        <v>-1.4810047751670601E-2</v>
      </c>
      <c r="H309" s="1">
        <v>1.006767225838817E-3</v>
      </c>
      <c r="I309" s="1">
        <f t="shared" si="26"/>
        <v>2.2104436111991079E-7</v>
      </c>
      <c r="J309" s="1">
        <f t="shared" si="27"/>
        <v>-1.4817508520931692E-2</v>
      </c>
      <c r="AQ309" s="58"/>
      <c r="AR309" s="58"/>
      <c r="AS309" s="58"/>
      <c r="AT309" s="58"/>
      <c r="AU309" s="58"/>
      <c r="AV309" s="58"/>
      <c r="AW309" s="58"/>
      <c r="AX309" s="71"/>
      <c r="AY309" s="58"/>
      <c r="AZ309" s="58"/>
      <c r="BA309" s="58"/>
      <c r="BB309" s="58">
        <f t="shared" si="28"/>
        <v>1</v>
      </c>
      <c r="BC309" s="58">
        <f t="shared" si="29"/>
        <v>2.192894160113198E-4</v>
      </c>
      <c r="BD309" s="58" t="e">
        <f t="shared" si="30"/>
        <v>#N/A</v>
      </c>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c r="CB309" s="58"/>
      <c r="CC309" s="58"/>
      <c r="CD309" s="58"/>
      <c r="CE309" s="58"/>
      <c r="CF309" s="58"/>
      <c r="CG309" s="58"/>
      <c r="CH309" s="58"/>
      <c r="CI309" s="58"/>
      <c r="CJ309" s="58"/>
      <c r="CK309" s="58"/>
      <c r="CL309" s="58"/>
      <c r="CM309" s="58"/>
      <c r="CN309" s="58"/>
      <c r="CO309" s="58"/>
      <c r="CP309" s="58"/>
      <c r="CQ309" s="58"/>
      <c r="CR309" s="58"/>
      <c r="CS309" s="58"/>
      <c r="CT309" s="58"/>
      <c r="CU309" s="58"/>
      <c r="CV309" s="58"/>
      <c r="CW309" s="58"/>
      <c r="CX309" s="58"/>
      <c r="CY309" s="58"/>
      <c r="CZ309" s="58"/>
      <c r="DA309" s="58"/>
      <c r="DB309" s="58"/>
      <c r="DC309" s="58"/>
      <c r="DD309" s="58"/>
      <c r="DE309" s="58"/>
      <c r="DF309" s="58"/>
      <c r="DG309" s="58"/>
      <c r="DH309" s="58"/>
      <c r="DI309" s="58"/>
      <c r="DJ309" s="58"/>
      <c r="DK309" s="58"/>
      <c r="DL309" s="58"/>
      <c r="DM309" s="58"/>
      <c r="DN309" s="58"/>
      <c r="DO309" s="58"/>
      <c r="DP309" s="58"/>
      <c r="DQ309" s="58"/>
      <c r="DR309" s="58"/>
      <c r="DS309" s="58"/>
      <c r="DT309" s="58"/>
      <c r="DU309" s="58"/>
      <c r="DV309" s="58"/>
      <c r="DW309" s="58"/>
      <c r="DX309" s="58"/>
      <c r="DY309" s="58"/>
      <c r="DZ309" s="58"/>
      <c r="EA309" s="58"/>
      <c r="EB309" s="58"/>
      <c r="EC309" s="58"/>
      <c r="ED309" s="58"/>
      <c r="EE309" s="58"/>
      <c r="EF309" s="58"/>
      <c r="EG309" s="58"/>
      <c r="EH309" s="58"/>
      <c r="EI309" s="58"/>
      <c r="EJ309" s="58"/>
      <c r="EK309" s="58"/>
      <c r="EL309" s="58"/>
      <c r="EM309" s="58"/>
      <c r="EN309" s="58"/>
    </row>
    <row r="310" spans="1:144" outlineLevel="1" x14ac:dyDescent="0.2">
      <c r="A310" s="16">
        <v>119</v>
      </c>
      <c r="B310" s="16">
        <v>1</v>
      </c>
      <c r="C310" s="1">
        <v>3.7643862028190166E-2</v>
      </c>
      <c r="D310" s="1">
        <f t="shared" si="22"/>
        <v>0.96235613797180986</v>
      </c>
      <c r="E310" s="1">
        <f t="shared" si="23"/>
        <v>6.559170730332613</v>
      </c>
      <c r="F310" s="1">
        <f t="shared" si="24"/>
        <v>2.5610878021521661</v>
      </c>
      <c r="G310" s="1">
        <f t="shared" si="25"/>
        <v>5.0561601777381577</v>
      </c>
      <c r="H310" s="1">
        <v>8.9864356496216963E-2</v>
      </c>
      <c r="I310" s="1">
        <f t="shared" si="26"/>
        <v>2.524195530875486</v>
      </c>
      <c r="J310" s="1">
        <f t="shared" si="27"/>
        <v>5.2999010626445324</v>
      </c>
      <c r="AQ310" s="58"/>
      <c r="AR310" s="58"/>
      <c r="AS310" s="58"/>
      <c r="AT310" s="58"/>
      <c r="AU310" s="58"/>
      <c r="AV310" s="58"/>
      <c r="AW310" s="58"/>
      <c r="AX310" s="71"/>
      <c r="AY310" s="58"/>
      <c r="AZ310" s="58"/>
      <c r="BA310" s="58"/>
      <c r="BB310" s="58">
        <f t="shared" si="28"/>
        <v>0</v>
      </c>
      <c r="BC310" s="58" t="e">
        <f t="shared" si="29"/>
        <v>#N/A</v>
      </c>
      <c r="BD310" s="58">
        <f t="shared" si="30"/>
        <v>3.7643862028190166E-2</v>
      </c>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c r="CB310" s="58"/>
      <c r="CC310" s="58"/>
      <c r="CD310" s="58"/>
      <c r="CE310" s="58"/>
      <c r="CF310" s="58"/>
      <c r="CG310" s="58"/>
      <c r="CH310" s="58"/>
      <c r="CI310" s="58"/>
      <c r="CJ310" s="58"/>
      <c r="CK310" s="58"/>
      <c r="CL310" s="58"/>
      <c r="CM310" s="58"/>
      <c r="CN310" s="58"/>
      <c r="CO310" s="58"/>
      <c r="CP310" s="58"/>
      <c r="CQ310" s="58"/>
      <c r="CR310" s="58"/>
      <c r="CS310" s="58"/>
      <c r="CT310" s="58"/>
      <c r="CU310" s="58"/>
      <c r="CV310" s="58"/>
      <c r="CW310" s="58"/>
      <c r="CX310" s="58"/>
      <c r="CY310" s="58"/>
      <c r="CZ310" s="58"/>
      <c r="DA310" s="58"/>
      <c r="DB310" s="58"/>
      <c r="DC310" s="58"/>
      <c r="DD310" s="58"/>
      <c r="DE310" s="58"/>
      <c r="DF310" s="58"/>
      <c r="DG310" s="58"/>
      <c r="DH310" s="58"/>
      <c r="DI310" s="58"/>
      <c r="DJ310" s="58"/>
      <c r="DK310" s="58"/>
      <c r="DL310" s="58"/>
      <c r="DM310" s="58"/>
      <c r="DN310" s="58"/>
      <c r="DO310" s="58"/>
      <c r="DP310" s="58"/>
      <c r="DQ310" s="58"/>
      <c r="DR310" s="58"/>
      <c r="DS310" s="58"/>
      <c r="DT310" s="58"/>
      <c r="DU310" s="58"/>
      <c r="DV310" s="58"/>
      <c r="DW310" s="58"/>
      <c r="DX310" s="58"/>
      <c r="DY310" s="58"/>
      <c r="DZ310" s="58"/>
      <c r="EA310" s="58"/>
      <c r="EB310" s="58"/>
      <c r="EC310" s="58"/>
      <c r="ED310" s="58"/>
      <c r="EE310" s="58"/>
      <c r="EF310" s="58"/>
      <c r="EG310" s="58"/>
      <c r="EH310" s="58"/>
      <c r="EI310" s="58"/>
      <c r="EJ310" s="58"/>
      <c r="EK310" s="58"/>
      <c r="EL310" s="58"/>
      <c r="EM310" s="58"/>
      <c r="EN310" s="58"/>
    </row>
    <row r="311" spans="1:144" outlineLevel="1" x14ac:dyDescent="0.2">
      <c r="A311" s="16">
        <v>120</v>
      </c>
      <c r="B311" s="16">
        <v>0</v>
      </c>
      <c r="C311" s="1">
        <v>7.1864069898522212E-4</v>
      </c>
      <c r="D311" s="1">
        <f t="shared" si="22"/>
        <v>-7.1864069898522212E-4</v>
      </c>
      <c r="E311" s="1">
        <f t="shared" si="23"/>
        <v>1.4377980899835416E-3</v>
      </c>
      <c r="F311" s="1">
        <f t="shared" si="24"/>
        <v>-3.7918308110773367E-2</v>
      </c>
      <c r="G311" s="1">
        <f t="shared" si="25"/>
        <v>-2.681711235096669E-2</v>
      </c>
      <c r="H311" s="1">
        <v>2.7224355069417417E-3</v>
      </c>
      <c r="I311" s="1">
        <f t="shared" si="26"/>
        <v>1.963204651547061E-6</v>
      </c>
      <c r="J311" s="1">
        <f t="shared" si="27"/>
        <v>-2.6853690984591245E-2</v>
      </c>
      <c r="AQ311" s="58"/>
      <c r="AR311" s="58"/>
      <c r="AS311" s="58"/>
      <c r="AT311" s="58"/>
      <c r="AU311" s="58"/>
      <c r="AV311" s="58"/>
      <c r="AW311" s="58"/>
      <c r="AX311" s="71"/>
      <c r="AY311" s="58"/>
      <c r="AZ311" s="58"/>
      <c r="BA311" s="58"/>
      <c r="BB311" s="58">
        <f t="shared" si="28"/>
        <v>1</v>
      </c>
      <c r="BC311" s="58">
        <f t="shared" si="29"/>
        <v>7.1864069898522212E-4</v>
      </c>
      <c r="BD311" s="58" t="e">
        <f t="shared" si="30"/>
        <v>#N/A</v>
      </c>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c r="CB311" s="58"/>
      <c r="CC311" s="58"/>
      <c r="CD311" s="58"/>
      <c r="CE311" s="58"/>
      <c r="CF311" s="58"/>
      <c r="CG311" s="58"/>
      <c r="CH311" s="58"/>
      <c r="CI311" s="58"/>
      <c r="CJ311" s="58"/>
      <c r="CK311" s="58"/>
      <c r="CL311" s="58"/>
      <c r="CM311" s="58"/>
      <c r="CN311" s="58"/>
      <c r="CO311" s="58"/>
      <c r="CP311" s="58"/>
      <c r="CQ311" s="58"/>
      <c r="CR311" s="58"/>
      <c r="CS311" s="58"/>
      <c r="CT311" s="58"/>
      <c r="CU311" s="58"/>
      <c r="CV311" s="58"/>
      <c r="CW311" s="58"/>
      <c r="CX311" s="58"/>
      <c r="CY311" s="58"/>
      <c r="CZ311" s="58"/>
      <c r="DA311" s="58"/>
      <c r="DB311" s="58"/>
      <c r="DC311" s="58"/>
      <c r="DD311" s="58"/>
      <c r="DE311" s="58"/>
      <c r="DF311" s="58"/>
      <c r="DG311" s="58"/>
      <c r="DH311" s="58"/>
      <c r="DI311" s="58"/>
      <c r="DJ311" s="58"/>
      <c r="DK311" s="58"/>
      <c r="DL311" s="58"/>
      <c r="DM311" s="58"/>
      <c r="DN311" s="58"/>
      <c r="DO311" s="58"/>
      <c r="DP311" s="58"/>
      <c r="DQ311" s="58"/>
      <c r="DR311" s="58"/>
      <c r="DS311" s="58"/>
      <c r="DT311" s="58"/>
      <c r="DU311" s="58"/>
      <c r="DV311" s="58"/>
      <c r="DW311" s="58"/>
      <c r="DX311" s="58"/>
      <c r="DY311" s="58"/>
      <c r="DZ311" s="58"/>
      <c r="EA311" s="58"/>
      <c r="EB311" s="58"/>
      <c r="EC311" s="58"/>
      <c r="ED311" s="58"/>
      <c r="EE311" s="58"/>
      <c r="EF311" s="58"/>
      <c r="EG311" s="58"/>
      <c r="EH311" s="58"/>
      <c r="EI311" s="58"/>
      <c r="EJ311" s="58"/>
      <c r="EK311" s="58"/>
      <c r="EL311" s="58"/>
      <c r="EM311" s="58"/>
      <c r="EN311" s="58"/>
    </row>
    <row r="312" spans="1:144" outlineLevel="1" x14ac:dyDescent="0.2">
      <c r="A312" s="16">
        <v>121</v>
      </c>
      <c r="B312" s="16">
        <v>0</v>
      </c>
      <c r="C312" s="1">
        <v>6.2465879740642833E-6</v>
      </c>
      <c r="D312" s="1">
        <f t="shared" si="22"/>
        <v>-6.2465879740642833E-6</v>
      </c>
      <c r="E312" s="1">
        <f t="shared" si="23"/>
        <v>1.2493214968035345E-5</v>
      </c>
      <c r="F312" s="1">
        <f t="shared" si="24"/>
        <v>-3.5345742272634966E-3</v>
      </c>
      <c r="G312" s="1">
        <f t="shared" si="25"/>
        <v>-2.499325307791954E-3</v>
      </c>
      <c r="H312" s="1">
        <v>5.7890160997489723E-5</v>
      </c>
      <c r="I312" s="1">
        <f t="shared" si="26"/>
        <v>3.6163917773395073E-10</v>
      </c>
      <c r="J312" s="1">
        <f t="shared" si="27"/>
        <v>-2.4993976541053003E-3</v>
      </c>
      <c r="AQ312" s="58"/>
      <c r="AR312" s="58"/>
      <c r="AS312" s="58"/>
      <c r="AT312" s="58"/>
      <c r="AU312" s="58"/>
      <c r="AV312" s="58"/>
      <c r="AW312" s="58"/>
      <c r="AX312" s="71"/>
      <c r="AY312" s="58"/>
      <c r="AZ312" s="58"/>
      <c r="BA312" s="58"/>
      <c r="BB312" s="58">
        <f t="shared" si="28"/>
        <v>1</v>
      </c>
      <c r="BC312" s="58">
        <f t="shared" si="29"/>
        <v>6.2465879740642833E-6</v>
      </c>
      <c r="BD312" s="58" t="e">
        <f t="shared" si="30"/>
        <v>#N/A</v>
      </c>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58"/>
      <c r="CM312" s="58"/>
      <c r="CN312" s="58"/>
      <c r="CO312" s="58"/>
      <c r="CP312" s="58"/>
      <c r="CQ312" s="58"/>
      <c r="CR312" s="58"/>
      <c r="CS312" s="58"/>
      <c r="CT312" s="58"/>
      <c r="CU312" s="58"/>
      <c r="CV312" s="58"/>
      <c r="CW312" s="58"/>
      <c r="CX312" s="58"/>
      <c r="CY312" s="58"/>
      <c r="CZ312" s="58"/>
      <c r="DA312" s="58"/>
      <c r="DB312" s="58"/>
      <c r="DC312" s="58"/>
      <c r="DD312" s="58"/>
      <c r="DE312" s="58"/>
      <c r="DF312" s="58"/>
      <c r="DG312" s="58"/>
      <c r="DH312" s="58"/>
      <c r="DI312" s="58"/>
      <c r="DJ312" s="58"/>
      <c r="DK312" s="58"/>
      <c r="DL312" s="58"/>
      <c r="DM312" s="58"/>
      <c r="DN312" s="58"/>
      <c r="DO312" s="58"/>
      <c r="DP312" s="58"/>
      <c r="DQ312" s="58"/>
      <c r="DR312" s="58"/>
      <c r="DS312" s="58"/>
      <c r="DT312" s="58"/>
      <c r="DU312" s="58"/>
      <c r="DV312" s="58"/>
      <c r="DW312" s="58"/>
      <c r="DX312" s="58"/>
      <c r="DY312" s="58"/>
      <c r="DZ312" s="58"/>
      <c r="EA312" s="58"/>
      <c r="EB312" s="58"/>
      <c r="EC312" s="58"/>
      <c r="ED312" s="58"/>
      <c r="EE312" s="58"/>
      <c r="EF312" s="58"/>
      <c r="EG312" s="58"/>
      <c r="EH312" s="58"/>
      <c r="EI312" s="58"/>
      <c r="EJ312" s="58"/>
      <c r="EK312" s="58"/>
      <c r="EL312" s="58"/>
      <c r="EM312" s="58"/>
      <c r="EN312" s="58"/>
    </row>
    <row r="313" spans="1:144" outlineLevel="1" x14ac:dyDescent="0.2">
      <c r="A313" s="16">
        <v>122</v>
      </c>
      <c r="B313" s="16">
        <v>0</v>
      </c>
      <c r="C313" s="1">
        <v>1.2548502799716386E-3</v>
      </c>
      <c r="D313" s="1">
        <f t="shared" si="22"/>
        <v>-1.2548502799716386E-3</v>
      </c>
      <c r="E313" s="1">
        <f t="shared" si="23"/>
        <v>2.5112765277089054E-3</v>
      </c>
      <c r="F313" s="1">
        <f t="shared" si="24"/>
        <v>-5.0112638402990774E-2</v>
      </c>
      <c r="G313" s="1">
        <f t="shared" si="25"/>
        <v>-3.5446112729443827E-2</v>
      </c>
      <c r="H313" s="1">
        <v>4.7052754803757263E-3</v>
      </c>
      <c r="I313" s="1">
        <f t="shared" si="26"/>
        <v>5.9397830368303432E-6</v>
      </c>
      <c r="J313" s="1">
        <f t="shared" si="27"/>
        <v>-3.5529800036944621E-2</v>
      </c>
      <c r="AQ313" s="58"/>
      <c r="AR313" s="58"/>
      <c r="AS313" s="58"/>
      <c r="AT313" s="58"/>
      <c r="AU313" s="58"/>
      <c r="AV313" s="58"/>
      <c r="AW313" s="58"/>
      <c r="AX313" s="71"/>
      <c r="AY313" s="58"/>
      <c r="AZ313" s="58"/>
      <c r="BA313" s="58"/>
      <c r="BB313" s="58">
        <f t="shared" si="28"/>
        <v>1</v>
      </c>
      <c r="BC313" s="58">
        <f t="shared" si="29"/>
        <v>1.2548502799716386E-3</v>
      </c>
      <c r="BD313" s="58" t="e">
        <f t="shared" si="30"/>
        <v>#N/A</v>
      </c>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58"/>
      <c r="CM313" s="58"/>
      <c r="CN313" s="58"/>
      <c r="CO313" s="58"/>
      <c r="CP313" s="58"/>
      <c r="CQ313" s="58"/>
      <c r="CR313" s="58"/>
      <c r="CS313" s="58"/>
      <c r="CT313" s="58"/>
      <c r="CU313" s="58"/>
      <c r="CV313" s="58"/>
      <c r="CW313" s="58"/>
      <c r="CX313" s="58"/>
      <c r="CY313" s="58"/>
      <c r="CZ313" s="58"/>
      <c r="DA313" s="58"/>
      <c r="DB313" s="58"/>
      <c r="DC313" s="58"/>
      <c r="DD313" s="58"/>
      <c r="DE313" s="58"/>
      <c r="DF313" s="58"/>
      <c r="DG313" s="58"/>
      <c r="DH313" s="58"/>
      <c r="DI313" s="58"/>
      <c r="DJ313" s="58"/>
      <c r="DK313" s="58"/>
      <c r="DL313" s="58"/>
      <c r="DM313" s="58"/>
      <c r="DN313" s="58"/>
      <c r="DO313" s="58"/>
      <c r="DP313" s="58"/>
      <c r="DQ313" s="58"/>
      <c r="DR313" s="58"/>
      <c r="DS313" s="58"/>
      <c r="DT313" s="58"/>
      <c r="DU313" s="58"/>
      <c r="DV313" s="58"/>
      <c r="DW313" s="58"/>
      <c r="DX313" s="58"/>
      <c r="DY313" s="58"/>
      <c r="DZ313" s="58"/>
      <c r="EA313" s="58"/>
      <c r="EB313" s="58"/>
      <c r="EC313" s="58"/>
      <c r="ED313" s="58"/>
      <c r="EE313" s="58"/>
      <c r="EF313" s="58"/>
      <c r="EG313" s="58"/>
      <c r="EH313" s="58"/>
      <c r="EI313" s="58"/>
      <c r="EJ313" s="58"/>
      <c r="EK313" s="58"/>
      <c r="EL313" s="58"/>
      <c r="EM313" s="58"/>
      <c r="EN313" s="58"/>
    </row>
    <row r="314" spans="1:144" outlineLevel="1" x14ac:dyDescent="0.2">
      <c r="A314" s="16">
        <v>123</v>
      </c>
      <c r="B314" s="16">
        <v>0</v>
      </c>
      <c r="C314" s="1">
        <v>6.3719329636880166E-4</v>
      </c>
      <c r="D314" s="1">
        <f t="shared" si="22"/>
        <v>-6.3719329636880166E-4</v>
      </c>
      <c r="E314" s="1">
        <f t="shared" si="23"/>
        <v>1.2747927805906386E-3</v>
      </c>
      <c r="F314" s="1">
        <f t="shared" si="24"/>
        <v>-3.5704240372687365E-2</v>
      </c>
      <c r="G314" s="1">
        <f t="shared" si="25"/>
        <v>-2.5250734059447024E-2</v>
      </c>
      <c r="H314" s="1">
        <v>2.5122580415525386E-3</v>
      </c>
      <c r="I314" s="1">
        <f t="shared" si="26"/>
        <v>1.6058489553334214E-6</v>
      </c>
      <c r="J314" s="1">
        <f t="shared" si="27"/>
        <v>-2.5282512127877077E-2</v>
      </c>
      <c r="AQ314" s="58"/>
      <c r="AR314" s="58"/>
      <c r="AS314" s="58"/>
      <c r="AT314" s="58"/>
      <c r="AU314" s="58"/>
      <c r="AV314" s="58"/>
      <c r="AW314" s="58"/>
      <c r="AX314" s="71"/>
      <c r="AY314" s="58"/>
      <c r="AZ314" s="58"/>
      <c r="BA314" s="58"/>
      <c r="BB314" s="58">
        <f t="shared" si="28"/>
        <v>1</v>
      </c>
      <c r="BC314" s="58">
        <f t="shared" si="29"/>
        <v>6.3719329636880166E-4</v>
      </c>
      <c r="BD314" s="58" t="e">
        <f t="shared" si="30"/>
        <v>#N/A</v>
      </c>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58"/>
      <c r="CM314" s="58"/>
      <c r="CN314" s="58"/>
      <c r="CO314" s="58"/>
      <c r="CP314" s="58"/>
      <c r="CQ314" s="58"/>
      <c r="CR314" s="58"/>
      <c r="CS314" s="58"/>
      <c r="CT314" s="58"/>
      <c r="CU314" s="58"/>
      <c r="CV314" s="58"/>
      <c r="CW314" s="58"/>
      <c r="CX314" s="58"/>
      <c r="CY314" s="58"/>
      <c r="CZ314" s="58"/>
      <c r="DA314" s="58"/>
      <c r="DB314" s="58"/>
      <c r="DC314" s="58"/>
      <c r="DD314" s="58"/>
      <c r="DE314" s="58"/>
      <c r="DF314" s="58"/>
      <c r="DG314" s="58"/>
      <c r="DH314" s="58"/>
      <c r="DI314" s="58"/>
      <c r="DJ314" s="58"/>
      <c r="DK314" s="58"/>
      <c r="DL314" s="58"/>
      <c r="DM314" s="58"/>
      <c r="DN314" s="58"/>
      <c r="DO314" s="58"/>
      <c r="DP314" s="58"/>
      <c r="DQ314" s="58"/>
      <c r="DR314" s="58"/>
      <c r="DS314" s="58"/>
      <c r="DT314" s="58"/>
      <c r="DU314" s="58"/>
      <c r="DV314" s="58"/>
      <c r="DW314" s="58"/>
      <c r="DX314" s="58"/>
      <c r="DY314" s="58"/>
      <c r="DZ314" s="58"/>
      <c r="EA314" s="58"/>
      <c r="EB314" s="58"/>
      <c r="EC314" s="58"/>
      <c r="ED314" s="58"/>
      <c r="EE314" s="58"/>
      <c r="EF314" s="58"/>
      <c r="EG314" s="58"/>
      <c r="EH314" s="58"/>
      <c r="EI314" s="58"/>
      <c r="EJ314" s="58"/>
      <c r="EK314" s="58"/>
      <c r="EL314" s="58"/>
      <c r="EM314" s="58"/>
      <c r="EN314" s="58"/>
    </row>
    <row r="315" spans="1:144" outlineLevel="1" x14ac:dyDescent="0.2">
      <c r="A315" s="16">
        <v>124</v>
      </c>
      <c r="B315" s="16">
        <v>1</v>
      </c>
      <c r="C315" s="1">
        <v>0.5965329871361077</v>
      </c>
      <c r="D315" s="1">
        <f t="shared" si="22"/>
        <v>0.4034670128638923</v>
      </c>
      <c r="E315" s="1">
        <f t="shared" si="23"/>
        <v>1.033241475645992</v>
      </c>
      <c r="F315" s="1">
        <f t="shared" si="24"/>
        <v>1.0164848624775442</v>
      </c>
      <c r="G315" s="1">
        <f t="shared" si="25"/>
        <v>0.82240697367957105</v>
      </c>
      <c r="H315" s="1">
        <v>0.14321781421411017</v>
      </c>
      <c r="I315" s="1">
        <f t="shared" si="26"/>
        <v>0.11305770929340833</v>
      </c>
      <c r="J315" s="1">
        <f t="shared" si="27"/>
        <v>0.88848800760066482</v>
      </c>
      <c r="AQ315" s="58"/>
      <c r="AR315" s="58"/>
      <c r="AS315" s="58"/>
      <c r="AT315" s="58"/>
      <c r="AU315" s="58"/>
      <c r="AV315" s="58"/>
      <c r="AW315" s="58"/>
      <c r="AX315" s="71"/>
      <c r="AY315" s="58"/>
      <c r="AZ315" s="58"/>
      <c r="BA315" s="58"/>
      <c r="BB315" s="58">
        <f t="shared" si="28"/>
        <v>0</v>
      </c>
      <c r="BC315" s="58" t="e">
        <f t="shared" si="29"/>
        <v>#N/A</v>
      </c>
      <c r="BD315" s="58">
        <f t="shared" si="30"/>
        <v>0.5965329871361077</v>
      </c>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58"/>
      <c r="CM315" s="58"/>
      <c r="CN315" s="58"/>
      <c r="CO315" s="58"/>
      <c r="CP315" s="58"/>
      <c r="CQ315" s="58"/>
      <c r="CR315" s="58"/>
      <c r="CS315" s="58"/>
      <c r="CT315" s="58"/>
      <c r="CU315" s="58"/>
      <c r="CV315" s="58"/>
      <c r="CW315" s="58"/>
      <c r="CX315" s="58"/>
      <c r="CY315" s="58"/>
      <c r="CZ315" s="58"/>
      <c r="DA315" s="58"/>
      <c r="DB315" s="58"/>
      <c r="DC315" s="58"/>
      <c r="DD315" s="58"/>
      <c r="DE315" s="58"/>
      <c r="DF315" s="58"/>
      <c r="DG315" s="58"/>
      <c r="DH315" s="58"/>
      <c r="DI315" s="58"/>
      <c r="DJ315" s="58"/>
      <c r="DK315" s="58"/>
      <c r="DL315" s="58"/>
      <c r="DM315" s="58"/>
      <c r="DN315" s="58"/>
      <c r="DO315" s="58"/>
      <c r="DP315" s="58"/>
      <c r="DQ315" s="58"/>
      <c r="DR315" s="58"/>
      <c r="DS315" s="58"/>
      <c r="DT315" s="58"/>
      <c r="DU315" s="58"/>
      <c r="DV315" s="58"/>
      <c r="DW315" s="58"/>
      <c r="DX315" s="58"/>
      <c r="DY315" s="58"/>
      <c r="DZ315" s="58"/>
      <c r="EA315" s="58"/>
      <c r="EB315" s="58"/>
      <c r="EC315" s="58"/>
      <c r="ED315" s="58"/>
      <c r="EE315" s="58"/>
      <c r="EF315" s="58"/>
      <c r="EG315" s="58"/>
      <c r="EH315" s="58"/>
      <c r="EI315" s="58"/>
      <c r="EJ315" s="58"/>
      <c r="EK315" s="58"/>
      <c r="EL315" s="58"/>
      <c r="EM315" s="58"/>
      <c r="EN315" s="58"/>
    </row>
    <row r="316" spans="1:144" outlineLevel="1" x14ac:dyDescent="0.2">
      <c r="A316" s="16">
        <v>125</v>
      </c>
      <c r="B316" s="16">
        <v>0</v>
      </c>
      <c r="C316" s="1">
        <v>1.7626152857630546E-6</v>
      </c>
      <c r="D316" s="1">
        <f t="shared" si="22"/>
        <v>-1.7626152857630546E-6</v>
      </c>
      <c r="E316" s="1">
        <f t="shared" si="23"/>
        <v>3.5252336783313175E-6</v>
      </c>
      <c r="F316" s="1">
        <f t="shared" si="24"/>
        <v>-1.8775605658223964E-3</v>
      </c>
      <c r="G316" s="1">
        <f t="shared" si="25"/>
        <v>-1.3276363932120782E-3</v>
      </c>
      <c r="H316" s="1">
        <v>1.4742885801508802E-5</v>
      </c>
      <c r="I316" s="1">
        <f t="shared" si="26"/>
        <v>2.5986464788946056E-11</v>
      </c>
      <c r="J316" s="1">
        <f t="shared" si="27"/>
        <v>-1.3276461799161571E-3</v>
      </c>
      <c r="AQ316" s="58"/>
      <c r="AR316" s="58"/>
      <c r="AS316" s="58"/>
      <c r="AT316" s="58"/>
      <c r="AU316" s="58"/>
      <c r="AV316" s="58"/>
      <c r="AW316" s="58"/>
      <c r="AX316" s="71"/>
      <c r="AY316" s="58"/>
      <c r="AZ316" s="58"/>
      <c r="BA316" s="58"/>
      <c r="BB316" s="58">
        <f t="shared" si="28"/>
        <v>1</v>
      </c>
      <c r="BC316" s="58">
        <f t="shared" si="29"/>
        <v>1.7626152857630546E-6</v>
      </c>
      <c r="BD316" s="58" t="e">
        <f t="shared" si="30"/>
        <v>#N/A</v>
      </c>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c r="CB316" s="58"/>
      <c r="CC316" s="58"/>
      <c r="CD316" s="58"/>
      <c r="CE316" s="58"/>
      <c r="CF316" s="58"/>
      <c r="CG316" s="58"/>
      <c r="CH316" s="58"/>
      <c r="CI316" s="58"/>
      <c r="CJ316" s="58"/>
      <c r="CK316" s="58"/>
      <c r="CL316" s="58"/>
      <c r="CM316" s="58"/>
      <c r="CN316" s="58"/>
      <c r="CO316" s="58"/>
      <c r="CP316" s="58"/>
      <c r="CQ316" s="58"/>
      <c r="CR316" s="58"/>
      <c r="CS316" s="58"/>
      <c r="CT316" s="58"/>
      <c r="CU316" s="58"/>
      <c r="CV316" s="58"/>
      <c r="CW316" s="58"/>
      <c r="CX316" s="58"/>
      <c r="CY316" s="58"/>
      <c r="CZ316" s="58"/>
      <c r="DA316" s="58"/>
      <c r="DB316" s="58"/>
      <c r="DC316" s="58"/>
      <c r="DD316" s="58"/>
      <c r="DE316" s="58"/>
      <c r="DF316" s="58"/>
      <c r="DG316" s="58"/>
      <c r="DH316" s="58"/>
      <c r="DI316" s="58"/>
      <c r="DJ316" s="58"/>
      <c r="DK316" s="58"/>
      <c r="DL316" s="58"/>
      <c r="DM316" s="58"/>
      <c r="DN316" s="58"/>
      <c r="DO316" s="58"/>
      <c r="DP316" s="58"/>
      <c r="DQ316" s="58"/>
      <c r="DR316" s="58"/>
      <c r="DS316" s="58"/>
      <c r="DT316" s="58"/>
      <c r="DU316" s="58"/>
      <c r="DV316" s="58"/>
      <c r="DW316" s="58"/>
      <c r="DX316" s="58"/>
      <c r="DY316" s="58"/>
      <c r="DZ316" s="58"/>
      <c r="EA316" s="58"/>
      <c r="EB316" s="58"/>
      <c r="EC316" s="58"/>
      <c r="ED316" s="58"/>
      <c r="EE316" s="58"/>
      <c r="EF316" s="58"/>
      <c r="EG316" s="58"/>
      <c r="EH316" s="58"/>
      <c r="EI316" s="58"/>
      <c r="EJ316" s="58"/>
      <c r="EK316" s="58"/>
      <c r="EL316" s="58"/>
      <c r="EM316" s="58"/>
      <c r="EN316" s="58"/>
    </row>
    <row r="317" spans="1:144" outlineLevel="1" x14ac:dyDescent="0.2">
      <c r="A317" s="16">
        <v>126</v>
      </c>
      <c r="B317" s="16">
        <v>0</v>
      </c>
      <c r="C317" s="1">
        <v>2.9658350974160085E-7</v>
      </c>
      <c r="D317" s="1">
        <f t="shared" si="22"/>
        <v>-2.9658350974160085E-7</v>
      </c>
      <c r="E317" s="1">
        <f t="shared" si="23"/>
        <v>5.9316710740003037E-7</v>
      </c>
      <c r="F317" s="1">
        <f t="shared" si="24"/>
        <v>-7.7017342683322325E-4</v>
      </c>
      <c r="G317" s="1">
        <f t="shared" si="25"/>
        <v>-5.4459489320356767E-4</v>
      </c>
      <c r="H317" s="1">
        <v>3.0886967827345213E-6</v>
      </c>
      <c r="I317" s="1">
        <f t="shared" si="26"/>
        <v>9.1605963346878015E-13</v>
      </c>
      <c r="J317" s="1">
        <f t="shared" si="27"/>
        <v>-5.4459573424976324E-4</v>
      </c>
      <c r="AQ317" s="58"/>
      <c r="AR317" s="58"/>
      <c r="AS317" s="58"/>
      <c r="AT317" s="58"/>
      <c r="AU317" s="58"/>
      <c r="AV317" s="58"/>
      <c r="AW317" s="58"/>
      <c r="AX317" s="71"/>
      <c r="AY317" s="58"/>
      <c r="AZ317" s="58"/>
      <c r="BA317" s="58"/>
      <c r="BB317" s="58">
        <f t="shared" si="28"/>
        <v>1</v>
      </c>
      <c r="BC317" s="58">
        <f t="shared" si="29"/>
        <v>2.9658350974160085E-7</v>
      </c>
      <c r="BD317" s="58" t="e">
        <f t="shared" si="30"/>
        <v>#N/A</v>
      </c>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c r="CH317" s="58"/>
      <c r="CI317" s="58"/>
      <c r="CJ317" s="58"/>
      <c r="CK317" s="58"/>
      <c r="CL317" s="58"/>
      <c r="CM317" s="58"/>
      <c r="CN317" s="58"/>
      <c r="CO317" s="58"/>
      <c r="CP317" s="58"/>
      <c r="CQ317" s="58"/>
      <c r="CR317" s="58"/>
      <c r="CS317" s="58"/>
      <c r="CT317" s="58"/>
      <c r="CU317" s="58"/>
      <c r="CV317" s="58"/>
      <c r="CW317" s="58"/>
      <c r="CX317" s="58"/>
      <c r="CY317" s="58"/>
      <c r="CZ317" s="58"/>
      <c r="DA317" s="58"/>
      <c r="DB317" s="58"/>
      <c r="DC317" s="58"/>
      <c r="DD317" s="58"/>
      <c r="DE317" s="58"/>
      <c r="DF317" s="58"/>
      <c r="DG317" s="58"/>
      <c r="DH317" s="58"/>
      <c r="DI317" s="58"/>
      <c r="DJ317" s="58"/>
      <c r="DK317" s="58"/>
      <c r="DL317" s="58"/>
      <c r="DM317" s="58"/>
      <c r="DN317" s="58"/>
      <c r="DO317" s="58"/>
      <c r="DP317" s="58"/>
      <c r="DQ317" s="58"/>
      <c r="DR317" s="58"/>
      <c r="DS317" s="58"/>
      <c r="DT317" s="58"/>
      <c r="DU317" s="58"/>
      <c r="DV317" s="58"/>
      <c r="DW317" s="58"/>
      <c r="DX317" s="58"/>
      <c r="DY317" s="58"/>
      <c r="DZ317" s="58"/>
      <c r="EA317" s="58"/>
      <c r="EB317" s="58"/>
      <c r="EC317" s="58"/>
      <c r="ED317" s="58"/>
      <c r="EE317" s="58"/>
      <c r="EF317" s="58"/>
      <c r="EG317" s="58"/>
      <c r="EH317" s="58"/>
      <c r="EI317" s="58"/>
      <c r="EJ317" s="58"/>
      <c r="EK317" s="58"/>
      <c r="EL317" s="58"/>
      <c r="EM317" s="58"/>
      <c r="EN317" s="58"/>
    </row>
    <row r="318" spans="1:144" outlineLevel="1" x14ac:dyDescent="0.2">
      <c r="A318" s="16">
        <v>127</v>
      </c>
      <c r="B318" s="16">
        <v>0</v>
      </c>
      <c r="C318" s="1">
        <v>7.344499749150004E-5</v>
      </c>
      <c r="D318" s="1">
        <f t="shared" si="22"/>
        <v>-7.344499749150004E-5</v>
      </c>
      <c r="E318" s="1">
        <f t="shared" si="23"/>
        <v>1.4689538941490415E-4</v>
      </c>
      <c r="F318" s="1">
        <f t="shared" si="24"/>
        <v>-1.212004081737781E-2</v>
      </c>
      <c r="G318" s="1">
        <f t="shared" si="25"/>
        <v>-8.5703204173099793E-3</v>
      </c>
      <c r="H318" s="1">
        <v>3.5361573286832218E-4</v>
      </c>
      <c r="I318" s="1">
        <f t="shared" si="26"/>
        <v>2.5982402002247526E-8</v>
      </c>
      <c r="J318" s="1">
        <f t="shared" si="27"/>
        <v>-8.5718361193715398E-3</v>
      </c>
      <c r="AQ318" s="58"/>
      <c r="AR318" s="58"/>
      <c r="AS318" s="58"/>
      <c r="AT318" s="58"/>
      <c r="AU318" s="58"/>
      <c r="AV318" s="58"/>
      <c r="AW318" s="58"/>
      <c r="AX318" s="71"/>
      <c r="AY318" s="58"/>
      <c r="AZ318" s="58"/>
      <c r="BA318" s="58"/>
      <c r="BB318" s="58">
        <f t="shared" si="28"/>
        <v>1</v>
      </c>
      <c r="BC318" s="58">
        <f t="shared" si="29"/>
        <v>7.344499749150004E-5</v>
      </c>
      <c r="BD318" s="58" t="e">
        <f t="shared" si="30"/>
        <v>#N/A</v>
      </c>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c r="CB318" s="58"/>
      <c r="CC318" s="58"/>
      <c r="CD318" s="58"/>
      <c r="CE318" s="58"/>
      <c r="CF318" s="58"/>
      <c r="CG318" s="58"/>
      <c r="CH318" s="58"/>
      <c r="CI318" s="58"/>
      <c r="CJ318" s="58"/>
      <c r="CK318" s="58"/>
      <c r="CL318" s="58"/>
      <c r="CM318" s="58"/>
      <c r="CN318" s="58"/>
      <c r="CO318" s="58"/>
      <c r="CP318" s="58"/>
      <c r="CQ318" s="58"/>
      <c r="CR318" s="58"/>
      <c r="CS318" s="58"/>
      <c r="CT318" s="58"/>
      <c r="CU318" s="58"/>
      <c r="CV318" s="58"/>
      <c r="CW318" s="58"/>
      <c r="CX318" s="58"/>
      <c r="CY318" s="58"/>
      <c r="CZ318" s="58"/>
      <c r="DA318" s="58"/>
      <c r="DB318" s="58"/>
      <c r="DC318" s="58"/>
      <c r="DD318" s="58"/>
      <c r="DE318" s="58"/>
      <c r="DF318" s="58"/>
      <c r="DG318" s="58"/>
      <c r="DH318" s="58"/>
      <c r="DI318" s="58"/>
      <c r="DJ318" s="58"/>
      <c r="DK318" s="58"/>
      <c r="DL318" s="58"/>
      <c r="DM318" s="58"/>
      <c r="DN318" s="58"/>
      <c r="DO318" s="58"/>
      <c r="DP318" s="58"/>
      <c r="DQ318" s="58"/>
      <c r="DR318" s="58"/>
      <c r="DS318" s="58"/>
      <c r="DT318" s="58"/>
      <c r="DU318" s="58"/>
      <c r="DV318" s="58"/>
      <c r="DW318" s="58"/>
      <c r="DX318" s="58"/>
      <c r="DY318" s="58"/>
      <c r="DZ318" s="58"/>
      <c r="EA318" s="58"/>
      <c r="EB318" s="58"/>
      <c r="EC318" s="58"/>
      <c r="ED318" s="58"/>
      <c r="EE318" s="58"/>
      <c r="EF318" s="58"/>
      <c r="EG318" s="58"/>
      <c r="EH318" s="58"/>
      <c r="EI318" s="58"/>
      <c r="EJ318" s="58"/>
      <c r="EK318" s="58"/>
      <c r="EL318" s="58"/>
      <c r="EM318" s="58"/>
      <c r="EN318" s="58"/>
    </row>
    <row r="319" spans="1:144" outlineLevel="1" x14ac:dyDescent="0.2">
      <c r="A319" s="16">
        <v>128</v>
      </c>
      <c r="B319" s="16">
        <v>0</v>
      </c>
      <c r="C319" s="1">
        <v>1.2945319823496202E-4</v>
      </c>
      <c r="D319" s="1">
        <f t="shared" si="22"/>
        <v>-1.2945319823496202E-4</v>
      </c>
      <c r="E319" s="1">
        <f t="shared" si="23"/>
        <v>2.5892315604700929E-4</v>
      </c>
      <c r="F319" s="1">
        <f t="shared" si="24"/>
        <v>-1.6091089336866204E-2</v>
      </c>
      <c r="G319" s="1">
        <f t="shared" si="25"/>
        <v>-1.1378486653996205E-2</v>
      </c>
      <c r="H319" s="1">
        <v>5.8020666771933869E-4</v>
      </c>
      <c r="I319" s="1">
        <f t="shared" si="26"/>
        <v>7.5162943252292192E-8</v>
      </c>
      <c r="J319" s="1">
        <f t="shared" si="27"/>
        <v>-1.1381789028022881E-2</v>
      </c>
      <c r="AQ319" s="58"/>
      <c r="AR319" s="58"/>
      <c r="AS319" s="58"/>
      <c r="AT319" s="58"/>
      <c r="AU319" s="58"/>
      <c r="AV319" s="58"/>
      <c r="AW319" s="58"/>
      <c r="AX319" s="71"/>
      <c r="AY319" s="58"/>
      <c r="AZ319" s="58"/>
      <c r="BA319" s="58"/>
      <c r="BB319" s="58">
        <f t="shared" si="28"/>
        <v>1</v>
      </c>
      <c r="BC319" s="58">
        <f t="shared" si="29"/>
        <v>1.2945319823496202E-4</v>
      </c>
      <c r="BD319" s="58" t="e">
        <f t="shared" si="30"/>
        <v>#N/A</v>
      </c>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c r="CB319" s="58"/>
      <c r="CC319" s="58"/>
      <c r="CD319" s="58"/>
      <c r="CE319" s="58"/>
      <c r="CF319" s="58"/>
      <c r="CG319" s="58"/>
      <c r="CH319" s="58"/>
      <c r="CI319" s="58"/>
      <c r="CJ319" s="58"/>
      <c r="CK319" s="58"/>
      <c r="CL319" s="58"/>
      <c r="CM319" s="58"/>
      <c r="CN319" s="58"/>
      <c r="CO319" s="58"/>
      <c r="CP319" s="58"/>
      <c r="CQ319" s="58"/>
      <c r="CR319" s="58"/>
      <c r="CS319" s="58"/>
      <c r="CT319" s="58"/>
      <c r="CU319" s="58"/>
      <c r="CV319" s="58"/>
      <c r="CW319" s="58"/>
      <c r="CX319" s="58"/>
      <c r="CY319" s="58"/>
      <c r="CZ319" s="58"/>
      <c r="DA319" s="58"/>
      <c r="DB319" s="58"/>
      <c r="DC319" s="58"/>
      <c r="DD319" s="58"/>
      <c r="DE319" s="58"/>
      <c r="DF319" s="58"/>
      <c r="DG319" s="58"/>
      <c r="DH319" s="58"/>
      <c r="DI319" s="58"/>
      <c r="DJ319" s="58"/>
      <c r="DK319" s="58"/>
      <c r="DL319" s="58"/>
      <c r="DM319" s="58"/>
      <c r="DN319" s="58"/>
      <c r="DO319" s="58"/>
      <c r="DP319" s="58"/>
      <c r="DQ319" s="58"/>
      <c r="DR319" s="58"/>
      <c r="DS319" s="58"/>
      <c r="DT319" s="58"/>
      <c r="DU319" s="58"/>
      <c r="DV319" s="58"/>
      <c r="DW319" s="58"/>
      <c r="DX319" s="58"/>
      <c r="DY319" s="58"/>
      <c r="DZ319" s="58"/>
      <c r="EA319" s="58"/>
      <c r="EB319" s="58"/>
      <c r="EC319" s="58"/>
      <c r="ED319" s="58"/>
      <c r="EE319" s="58"/>
      <c r="EF319" s="58"/>
      <c r="EG319" s="58"/>
      <c r="EH319" s="58"/>
      <c r="EI319" s="58"/>
      <c r="EJ319" s="58"/>
      <c r="EK319" s="58"/>
      <c r="EL319" s="58"/>
      <c r="EM319" s="58"/>
      <c r="EN319" s="58"/>
    </row>
    <row r="320" spans="1:144" outlineLevel="1" x14ac:dyDescent="0.2">
      <c r="A320" s="16">
        <v>129</v>
      </c>
      <c r="B320" s="16">
        <v>0</v>
      </c>
      <c r="C320" s="1">
        <v>7.4646948641961608E-3</v>
      </c>
      <c r="D320" s="1">
        <f t="shared" si="22"/>
        <v>-7.4646948641961608E-3</v>
      </c>
      <c r="E320" s="1">
        <f t="shared" si="23"/>
        <v>1.4985390256428867E-2</v>
      </c>
      <c r="F320" s="1">
        <f t="shared" si="24"/>
        <v>-0.12241482858064569</v>
      </c>
      <c r="G320" s="1">
        <f t="shared" si="25"/>
        <v>-8.6722751381209925E-2</v>
      </c>
      <c r="H320" s="1">
        <v>1.6032778218019777E-2</v>
      </c>
      <c r="I320" s="1">
        <f t="shared" si="26"/>
        <v>1.2254462001781276E-4</v>
      </c>
      <c r="J320" s="1">
        <f t="shared" si="27"/>
        <v>-8.7426427509906632E-2</v>
      </c>
      <c r="AQ320" s="58"/>
      <c r="AR320" s="58"/>
      <c r="AS320" s="58"/>
      <c r="AT320" s="58"/>
      <c r="AU320" s="58"/>
      <c r="AV320" s="58"/>
      <c r="AW320" s="58"/>
      <c r="AX320" s="71"/>
      <c r="AY320" s="58"/>
      <c r="AZ320" s="58"/>
      <c r="BA320" s="58"/>
      <c r="BB320" s="58">
        <f t="shared" si="28"/>
        <v>1</v>
      </c>
      <c r="BC320" s="58">
        <f t="shared" si="29"/>
        <v>7.4646948641961608E-3</v>
      </c>
      <c r="BD320" s="58" t="e">
        <f t="shared" si="30"/>
        <v>#N/A</v>
      </c>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58"/>
      <c r="CM320" s="58"/>
      <c r="CN320" s="58"/>
      <c r="CO320" s="58"/>
      <c r="CP320" s="58"/>
      <c r="CQ320" s="58"/>
      <c r="CR320" s="58"/>
      <c r="CS320" s="58"/>
      <c r="CT320" s="58"/>
      <c r="CU320" s="58"/>
      <c r="CV320" s="58"/>
      <c r="CW320" s="58"/>
      <c r="CX320" s="58"/>
      <c r="CY320" s="58"/>
      <c r="CZ320" s="58"/>
      <c r="DA320" s="58"/>
      <c r="DB320" s="58"/>
      <c r="DC320" s="58"/>
      <c r="DD320" s="58"/>
      <c r="DE320" s="58"/>
      <c r="DF320" s="58"/>
      <c r="DG320" s="58"/>
      <c r="DH320" s="58"/>
      <c r="DI320" s="58"/>
      <c r="DJ320" s="58"/>
      <c r="DK320" s="58"/>
      <c r="DL320" s="58"/>
      <c r="DM320" s="58"/>
      <c r="DN320" s="58"/>
      <c r="DO320" s="58"/>
      <c r="DP320" s="58"/>
      <c r="DQ320" s="58"/>
      <c r="DR320" s="58"/>
      <c r="DS320" s="58"/>
      <c r="DT320" s="58"/>
      <c r="DU320" s="58"/>
      <c r="DV320" s="58"/>
      <c r="DW320" s="58"/>
      <c r="DX320" s="58"/>
      <c r="DY320" s="58"/>
      <c r="DZ320" s="58"/>
      <c r="EA320" s="58"/>
      <c r="EB320" s="58"/>
      <c r="EC320" s="58"/>
      <c r="ED320" s="58"/>
      <c r="EE320" s="58"/>
      <c r="EF320" s="58"/>
      <c r="EG320" s="58"/>
      <c r="EH320" s="58"/>
      <c r="EI320" s="58"/>
      <c r="EJ320" s="58"/>
      <c r="EK320" s="58"/>
      <c r="EL320" s="58"/>
      <c r="EM320" s="58"/>
      <c r="EN320" s="58"/>
    </row>
    <row r="321" spans="1:144" outlineLevel="1" x14ac:dyDescent="0.2">
      <c r="A321" s="16">
        <v>130</v>
      </c>
      <c r="B321" s="16">
        <v>1</v>
      </c>
      <c r="C321" s="1">
        <v>0.92099839872320088</v>
      </c>
      <c r="D321" s="1">
        <f t="shared" ref="D321:D384" si="31">B321 - C321</f>
        <v>7.9001601276799116E-2</v>
      </c>
      <c r="E321" s="1">
        <f t="shared" ref="E321:E384" si="32">2*IF(B321=1,LN(1/C321),LN(1/(1-C321)))</f>
        <v>0.16459396271357601</v>
      </c>
      <c r="F321" s="1">
        <f t="shared" ref="F321:F384" si="33">SQRT(E321)*SIGN(D321)</f>
        <v>0.40570181502376351</v>
      </c>
      <c r="G321" s="1">
        <f t="shared" ref="G321:G384" si="34">D321/(SQRT(C321*(1-C321)))</f>
        <v>0.29287918642488125</v>
      </c>
      <c r="H321" s="1">
        <v>0.11569147824553903</v>
      </c>
      <c r="I321" s="1">
        <f t="shared" ref="I321:I384" si="35">G321^2*H321/(1-H321)</f>
        <v>1.1222111490673951E-2</v>
      </c>
      <c r="J321" s="1">
        <f t="shared" ref="J321:J384" si="36">G321/SQRT(1-H321)</f>
        <v>0.31144875875747891</v>
      </c>
      <c r="AQ321" s="58"/>
      <c r="AR321" s="58"/>
      <c r="AS321" s="58"/>
      <c r="AT321" s="58"/>
      <c r="AU321" s="58"/>
      <c r="AV321" s="58"/>
      <c r="AW321" s="58"/>
      <c r="AX321" s="71"/>
      <c r="AY321" s="58"/>
      <c r="AZ321" s="58"/>
      <c r="BA321" s="58"/>
      <c r="BB321" s="58">
        <f t="shared" ref="BB321:BB384" si="37">1-B321</f>
        <v>0</v>
      </c>
      <c r="BC321" s="58" t="e">
        <f t="shared" ref="BC321:BC384" si="38">IF(B321=0,C321,NA())</f>
        <v>#N/A</v>
      </c>
      <c r="BD321" s="58">
        <f t="shared" ref="BD321:BD384" si="39">IF(B321=1,C321,NA())</f>
        <v>0.92099839872320088</v>
      </c>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58"/>
      <c r="CM321" s="58"/>
      <c r="CN321" s="58"/>
      <c r="CO321" s="58"/>
      <c r="CP321" s="58"/>
      <c r="CQ321" s="58"/>
      <c r="CR321" s="58"/>
      <c r="CS321" s="58"/>
      <c r="CT321" s="58"/>
      <c r="CU321" s="58"/>
      <c r="CV321" s="58"/>
      <c r="CW321" s="58"/>
      <c r="CX321" s="58"/>
      <c r="CY321" s="58"/>
      <c r="CZ321" s="58"/>
      <c r="DA321" s="58"/>
      <c r="DB321" s="58"/>
      <c r="DC321" s="58"/>
      <c r="DD321" s="58"/>
      <c r="DE321" s="58"/>
      <c r="DF321" s="58"/>
      <c r="DG321" s="58"/>
      <c r="DH321" s="58"/>
      <c r="DI321" s="58"/>
      <c r="DJ321" s="58"/>
      <c r="DK321" s="58"/>
      <c r="DL321" s="58"/>
      <c r="DM321" s="58"/>
      <c r="DN321" s="58"/>
      <c r="DO321" s="58"/>
      <c r="DP321" s="58"/>
      <c r="DQ321" s="58"/>
      <c r="DR321" s="58"/>
      <c r="DS321" s="58"/>
      <c r="DT321" s="58"/>
      <c r="DU321" s="58"/>
      <c r="DV321" s="58"/>
      <c r="DW321" s="58"/>
      <c r="DX321" s="58"/>
      <c r="DY321" s="58"/>
      <c r="DZ321" s="58"/>
      <c r="EA321" s="58"/>
      <c r="EB321" s="58"/>
      <c r="EC321" s="58"/>
      <c r="ED321" s="58"/>
      <c r="EE321" s="58"/>
      <c r="EF321" s="58"/>
      <c r="EG321" s="58"/>
      <c r="EH321" s="58"/>
      <c r="EI321" s="58"/>
      <c r="EJ321" s="58"/>
      <c r="EK321" s="58"/>
      <c r="EL321" s="58"/>
      <c r="EM321" s="58"/>
      <c r="EN321" s="58"/>
    </row>
    <row r="322" spans="1:144" outlineLevel="1" x14ac:dyDescent="0.2">
      <c r="A322" s="16">
        <v>131</v>
      </c>
      <c r="B322" s="16">
        <v>0</v>
      </c>
      <c r="C322" s="1">
        <v>3.4246272444846307E-7</v>
      </c>
      <c r="D322" s="1">
        <f t="shared" si="31"/>
        <v>-3.4246272444846307E-7</v>
      </c>
      <c r="E322" s="1">
        <f t="shared" si="32"/>
        <v>6.8492556600005261E-7</v>
      </c>
      <c r="F322" s="1">
        <f t="shared" si="33"/>
        <v>-8.2760229941684709E-4</v>
      </c>
      <c r="G322" s="1">
        <f t="shared" si="34"/>
        <v>-5.8520324822169338E-4</v>
      </c>
      <c r="H322" s="1">
        <v>4.2784593389237058E-6</v>
      </c>
      <c r="I322" s="1">
        <f t="shared" si="35"/>
        <v>1.4652196123132699E-12</v>
      </c>
      <c r="J322" s="1">
        <f t="shared" si="36"/>
        <v>-5.852045001098617E-4</v>
      </c>
      <c r="AQ322" s="58"/>
      <c r="AR322" s="58"/>
      <c r="AS322" s="58"/>
      <c r="AT322" s="58"/>
      <c r="AU322" s="58"/>
      <c r="AV322" s="58"/>
      <c r="AW322" s="58"/>
      <c r="AX322" s="71"/>
      <c r="AY322" s="58"/>
      <c r="AZ322" s="58"/>
      <c r="BA322" s="58"/>
      <c r="BB322" s="58">
        <f t="shared" si="37"/>
        <v>1</v>
      </c>
      <c r="BC322" s="58">
        <f t="shared" si="38"/>
        <v>3.4246272444846307E-7</v>
      </c>
      <c r="BD322" s="58" t="e">
        <f t="shared" si="39"/>
        <v>#N/A</v>
      </c>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58"/>
      <c r="CM322" s="58"/>
      <c r="CN322" s="58"/>
      <c r="CO322" s="58"/>
      <c r="CP322" s="58"/>
      <c r="CQ322" s="58"/>
      <c r="CR322" s="58"/>
      <c r="CS322" s="58"/>
      <c r="CT322" s="58"/>
      <c r="CU322" s="58"/>
      <c r="CV322" s="58"/>
      <c r="CW322" s="58"/>
      <c r="CX322" s="58"/>
      <c r="CY322" s="58"/>
      <c r="CZ322" s="58"/>
      <c r="DA322" s="58"/>
      <c r="DB322" s="58"/>
      <c r="DC322" s="58"/>
      <c r="DD322" s="58"/>
      <c r="DE322" s="58"/>
      <c r="DF322" s="58"/>
      <c r="DG322" s="58"/>
      <c r="DH322" s="58"/>
      <c r="DI322" s="58"/>
      <c r="DJ322" s="58"/>
      <c r="DK322" s="58"/>
      <c r="DL322" s="58"/>
      <c r="DM322" s="58"/>
      <c r="DN322" s="58"/>
      <c r="DO322" s="58"/>
      <c r="DP322" s="58"/>
      <c r="DQ322" s="58"/>
      <c r="DR322" s="58"/>
      <c r="DS322" s="58"/>
      <c r="DT322" s="58"/>
      <c r="DU322" s="58"/>
      <c r="DV322" s="58"/>
      <c r="DW322" s="58"/>
      <c r="DX322" s="58"/>
      <c r="DY322" s="58"/>
      <c r="DZ322" s="58"/>
      <c r="EA322" s="58"/>
      <c r="EB322" s="58"/>
      <c r="EC322" s="58"/>
      <c r="ED322" s="58"/>
      <c r="EE322" s="58"/>
      <c r="EF322" s="58"/>
      <c r="EG322" s="58"/>
      <c r="EH322" s="58"/>
      <c r="EI322" s="58"/>
      <c r="EJ322" s="58"/>
      <c r="EK322" s="58"/>
      <c r="EL322" s="58"/>
      <c r="EM322" s="58"/>
      <c r="EN322" s="58"/>
    </row>
    <row r="323" spans="1:144" outlineLevel="1" x14ac:dyDescent="0.2">
      <c r="A323" s="16">
        <v>132</v>
      </c>
      <c r="B323" s="16">
        <v>0</v>
      </c>
      <c r="C323" s="1">
        <v>1.4961142542652832E-7</v>
      </c>
      <c r="D323" s="1">
        <f t="shared" si="31"/>
        <v>-1.4961142542652832E-7</v>
      </c>
      <c r="E323" s="1">
        <f t="shared" si="32"/>
        <v>2.9922287341073236E-7</v>
      </c>
      <c r="F323" s="1">
        <f t="shared" si="33"/>
        <v>-5.4701268121564817E-4</v>
      </c>
      <c r="G323" s="1">
        <f t="shared" si="34"/>
        <v>-3.8679639063738725E-4</v>
      </c>
      <c r="H323" s="1">
        <v>1.9130176299555176E-6</v>
      </c>
      <c r="I323" s="1">
        <f t="shared" si="35"/>
        <v>2.8620988482846636E-13</v>
      </c>
      <c r="J323" s="1">
        <f t="shared" si="36"/>
        <v>-3.8679676061207535E-4</v>
      </c>
      <c r="AQ323" s="58"/>
      <c r="AR323" s="58"/>
      <c r="AS323" s="58"/>
      <c r="AT323" s="58"/>
      <c r="AU323" s="58"/>
      <c r="AV323" s="58"/>
      <c r="AW323" s="58"/>
      <c r="AX323" s="71"/>
      <c r="AY323" s="58"/>
      <c r="AZ323" s="58"/>
      <c r="BA323" s="58"/>
      <c r="BB323" s="58">
        <f t="shared" si="37"/>
        <v>1</v>
      </c>
      <c r="BC323" s="58">
        <f t="shared" si="38"/>
        <v>1.4961142542652832E-7</v>
      </c>
      <c r="BD323" s="58" t="e">
        <f t="shared" si="39"/>
        <v>#N/A</v>
      </c>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58"/>
      <c r="CM323" s="58"/>
      <c r="CN323" s="58"/>
      <c r="CO323" s="58"/>
      <c r="CP323" s="58"/>
      <c r="CQ323" s="58"/>
      <c r="CR323" s="58"/>
      <c r="CS323" s="58"/>
      <c r="CT323" s="58"/>
      <c r="CU323" s="58"/>
      <c r="CV323" s="58"/>
      <c r="CW323" s="58"/>
      <c r="CX323" s="58"/>
      <c r="CY323" s="58"/>
      <c r="CZ323" s="58"/>
      <c r="DA323" s="58"/>
      <c r="DB323" s="58"/>
      <c r="DC323" s="58"/>
      <c r="DD323" s="58"/>
      <c r="DE323" s="58"/>
      <c r="DF323" s="58"/>
      <c r="DG323" s="58"/>
      <c r="DH323" s="58"/>
      <c r="DI323" s="58"/>
      <c r="DJ323" s="58"/>
      <c r="DK323" s="58"/>
      <c r="DL323" s="58"/>
      <c r="DM323" s="58"/>
      <c r="DN323" s="58"/>
      <c r="DO323" s="58"/>
      <c r="DP323" s="58"/>
      <c r="DQ323" s="58"/>
      <c r="DR323" s="58"/>
      <c r="DS323" s="58"/>
      <c r="DT323" s="58"/>
      <c r="DU323" s="58"/>
      <c r="DV323" s="58"/>
      <c r="DW323" s="58"/>
      <c r="DX323" s="58"/>
      <c r="DY323" s="58"/>
      <c r="DZ323" s="58"/>
      <c r="EA323" s="58"/>
      <c r="EB323" s="58"/>
      <c r="EC323" s="58"/>
      <c r="ED323" s="58"/>
      <c r="EE323" s="58"/>
      <c r="EF323" s="58"/>
      <c r="EG323" s="58"/>
      <c r="EH323" s="58"/>
      <c r="EI323" s="58"/>
      <c r="EJ323" s="58"/>
      <c r="EK323" s="58"/>
      <c r="EL323" s="58"/>
      <c r="EM323" s="58"/>
      <c r="EN323" s="58"/>
    </row>
    <row r="324" spans="1:144" outlineLevel="1" x14ac:dyDescent="0.2">
      <c r="A324" s="16">
        <v>133</v>
      </c>
      <c r="B324" s="16">
        <v>0</v>
      </c>
      <c r="C324" s="1">
        <v>1.3514952743255909E-5</v>
      </c>
      <c r="D324" s="1">
        <f t="shared" si="31"/>
        <v>-1.3514952743255909E-5</v>
      </c>
      <c r="E324" s="1">
        <f t="shared" si="32"/>
        <v>2.7030088142182769E-5</v>
      </c>
      <c r="F324" s="1">
        <f t="shared" si="33"/>
        <v>-5.1990468493929506E-3</v>
      </c>
      <c r="G324" s="1">
        <f t="shared" si="34"/>
        <v>-3.6762937042178982E-3</v>
      </c>
      <c r="H324" s="1">
        <v>8.6478218427640349E-5</v>
      </c>
      <c r="I324" s="1">
        <f t="shared" si="35"/>
        <v>1.1688659126136867E-9</v>
      </c>
      <c r="J324" s="1">
        <f t="shared" si="36"/>
        <v>-3.6764526741935315E-3</v>
      </c>
      <c r="AQ324" s="58"/>
      <c r="AR324" s="58"/>
      <c r="AS324" s="58"/>
      <c r="AT324" s="58"/>
      <c r="AU324" s="58"/>
      <c r="AV324" s="58"/>
      <c r="AW324" s="58"/>
      <c r="AX324" s="71"/>
      <c r="AY324" s="58"/>
      <c r="AZ324" s="58"/>
      <c r="BA324" s="58"/>
      <c r="BB324" s="58">
        <f t="shared" si="37"/>
        <v>1</v>
      </c>
      <c r="BC324" s="58">
        <f t="shared" si="38"/>
        <v>1.3514952743255909E-5</v>
      </c>
      <c r="BD324" s="58" t="e">
        <f t="shared" si="39"/>
        <v>#N/A</v>
      </c>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c r="CB324" s="58"/>
      <c r="CC324" s="58"/>
      <c r="CD324" s="58"/>
      <c r="CE324" s="58"/>
      <c r="CF324" s="58"/>
      <c r="CG324" s="58"/>
      <c r="CH324" s="58"/>
      <c r="CI324" s="58"/>
      <c r="CJ324" s="58"/>
      <c r="CK324" s="58"/>
      <c r="CL324" s="58"/>
      <c r="CM324" s="58"/>
      <c r="CN324" s="58"/>
      <c r="CO324" s="58"/>
      <c r="CP324" s="58"/>
      <c r="CQ324" s="58"/>
      <c r="CR324" s="58"/>
      <c r="CS324" s="58"/>
      <c r="CT324" s="58"/>
      <c r="CU324" s="58"/>
      <c r="CV324" s="58"/>
      <c r="CW324" s="58"/>
      <c r="CX324" s="58"/>
      <c r="CY324" s="58"/>
      <c r="CZ324" s="58"/>
      <c r="DA324" s="58"/>
      <c r="DB324" s="58"/>
      <c r="DC324" s="58"/>
      <c r="DD324" s="58"/>
      <c r="DE324" s="58"/>
      <c r="DF324" s="58"/>
      <c r="DG324" s="58"/>
      <c r="DH324" s="58"/>
      <c r="DI324" s="58"/>
      <c r="DJ324" s="58"/>
      <c r="DK324" s="58"/>
      <c r="DL324" s="58"/>
      <c r="DM324" s="58"/>
      <c r="DN324" s="58"/>
      <c r="DO324" s="58"/>
      <c r="DP324" s="58"/>
      <c r="DQ324" s="58"/>
      <c r="DR324" s="58"/>
      <c r="DS324" s="58"/>
      <c r="DT324" s="58"/>
      <c r="DU324" s="58"/>
      <c r="DV324" s="58"/>
      <c r="DW324" s="58"/>
      <c r="DX324" s="58"/>
      <c r="DY324" s="58"/>
      <c r="DZ324" s="58"/>
      <c r="EA324" s="58"/>
      <c r="EB324" s="58"/>
      <c r="EC324" s="58"/>
      <c r="ED324" s="58"/>
      <c r="EE324" s="58"/>
      <c r="EF324" s="58"/>
      <c r="EG324" s="58"/>
      <c r="EH324" s="58"/>
      <c r="EI324" s="58"/>
      <c r="EJ324" s="58"/>
      <c r="EK324" s="58"/>
      <c r="EL324" s="58"/>
      <c r="EM324" s="58"/>
      <c r="EN324" s="58"/>
    </row>
    <row r="325" spans="1:144" outlineLevel="1" x14ac:dyDescent="0.2">
      <c r="A325" s="16">
        <v>134</v>
      </c>
      <c r="B325" s="16">
        <v>0</v>
      </c>
      <c r="C325" s="1">
        <v>6.9069262103438117E-3</v>
      </c>
      <c r="D325" s="1">
        <f t="shared" si="31"/>
        <v>-6.9069262103438117E-3</v>
      </c>
      <c r="E325" s="1">
        <f t="shared" si="32"/>
        <v>1.3861778860776202E-2</v>
      </c>
      <c r="F325" s="1">
        <f t="shared" si="33"/>
        <v>-0.11773605590801911</v>
      </c>
      <c r="G325" s="1">
        <f t="shared" si="34"/>
        <v>-8.3396424569272321E-2</v>
      </c>
      <c r="H325" s="1">
        <v>1.8549919866981512E-2</v>
      </c>
      <c r="I325" s="1">
        <f t="shared" si="35"/>
        <v>1.3145245045391524E-4</v>
      </c>
      <c r="J325" s="1">
        <f t="shared" si="36"/>
        <v>-8.4180853413304405E-2</v>
      </c>
      <c r="AQ325" s="58"/>
      <c r="AR325" s="58"/>
      <c r="AS325" s="58"/>
      <c r="AT325" s="58"/>
      <c r="AU325" s="58"/>
      <c r="AV325" s="58"/>
      <c r="AW325" s="58"/>
      <c r="AX325" s="71"/>
      <c r="AY325" s="58"/>
      <c r="AZ325" s="58"/>
      <c r="BA325" s="58"/>
      <c r="BB325" s="58">
        <f t="shared" si="37"/>
        <v>1</v>
      </c>
      <c r="BC325" s="58">
        <f t="shared" si="38"/>
        <v>6.9069262103438117E-3</v>
      </c>
      <c r="BD325" s="58" t="e">
        <f t="shared" si="39"/>
        <v>#N/A</v>
      </c>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c r="CB325" s="58"/>
      <c r="CC325" s="58"/>
      <c r="CD325" s="58"/>
      <c r="CE325" s="58"/>
      <c r="CF325" s="58"/>
      <c r="CG325" s="58"/>
      <c r="CH325" s="58"/>
      <c r="CI325" s="58"/>
      <c r="CJ325" s="58"/>
      <c r="CK325" s="58"/>
      <c r="CL325" s="58"/>
      <c r="CM325" s="58"/>
      <c r="CN325" s="58"/>
      <c r="CO325" s="58"/>
      <c r="CP325" s="58"/>
      <c r="CQ325" s="58"/>
      <c r="CR325" s="58"/>
      <c r="CS325" s="58"/>
      <c r="CT325" s="58"/>
      <c r="CU325" s="58"/>
      <c r="CV325" s="58"/>
      <c r="CW325" s="58"/>
      <c r="CX325" s="58"/>
      <c r="CY325" s="58"/>
      <c r="CZ325" s="58"/>
      <c r="DA325" s="58"/>
      <c r="DB325" s="58"/>
      <c r="DC325" s="58"/>
      <c r="DD325" s="58"/>
      <c r="DE325" s="58"/>
      <c r="DF325" s="58"/>
      <c r="DG325" s="58"/>
      <c r="DH325" s="58"/>
      <c r="DI325" s="58"/>
      <c r="DJ325" s="58"/>
      <c r="DK325" s="58"/>
      <c r="DL325" s="58"/>
      <c r="DM325" s="58"/>
      <c r="DN325" s="58"/>
      <c r="DO325" s="58"/>
      <c r="DP325" s="58"/>
      <c r="DQ325" s="58"/>
      <c r="DR325" s="58"/>
      <c r="DS325" s="58"/>
      <c r="DT325" s="58"/>
      <c r="DU325" s="58"/>
      <c r="DV325" s="58"/>
      <c r="DW325" s="58"/>
      <c r="DX325" s="58"/>
      <c r="DY325" s="58"/>
      <c r="DZ325" s="58"/>
      <c r="EA325" s="58"/>
      <c r="EB325" s="58"/>
      <c r="EC325" s="58"/>
      <c r="ED325" s="58"/>
      <c r="EE325" s="58"/>
      <c r="EF325" s="58"/>
      <c r="EG325" s="58"/>
      <c r="EH325" s="58"/>
      <c r="EI325" s="58"/>
      <c r="EJ325" s="58"/>
      <c r="EK325" s="58"/>
      <c r="EL325" s="58"/>
      <c r="EM325" s="58"/>
      <c r="EN325" s="58"/>
    </row>
    <row r="326" spans="1:144" outlineLevel="1" x14ac:dyDescent="0.2">
      <c r="A326" s="16">
        <v>135</v>
      </c>
      <c r="B326" s="16">
        <v>0</v>
      </c>
      <c r="C326" s="1">
        <v>2.3044328671295873E-5</v>
      </c>
      <c r="D326" s="1">
        <f t="shared" si="31"/>
        <v>-2.3044328671295873E-5</v>
      </c>
      <c r="E326" s="1">
        <f t="shared" si="32"/>
        <v>4.6089188392014884E-5</v>
      </c>
      <c r="F326" s="1">
        <f t="shared" si="33"/>
        <v>-6.7889018546459252E-3</v>
      </c>
      <c r="G326" s="1">
        <f t="shared" si="34"/>
        <v>-4.8005061946233907E-3</v>
      </c>
      <c r="H326" s="1">
        <v>1.3034674347073738E-4</v>
      </c>
      <c r="I326" s="1">
        <f t="shared" si="35"/>
        <v>3.00421400835653E-9</v>
      </c>
      <c r="J326" s="1">
        <f t="shared" si="36"/>
        <v>-4.8008190903871713E-3</v>
      </c>
      <c r="AQ326" s="58"/>
      <c r="AR326" s="58"/>
      <c r="AS326" s="58"/>
      <c r="AT326" s="58"/>
      <c r="AU326" s="58"/>
      <c r="AV326" s="58"/>
      <c r="AW326" s="58"/>
      <c r="AX326" s="71"/>
      <c r="AY326" s="58"/>
      <c r="AZ326" s="58"/>
      <c r="BA326" s="58"/>
      <c r="BB326" s="58">
        <f t="shared" si="37"/>
        <v>1</v>
      </c>
      <c r="BC326" s="58">
        <f t="shared" si="38"/>
        <v>2.3044328671295873E-5</v>
      </c>
      <c r="BD326" s="58" t="e">
        <f t="shared" si="39"/>
        <v>#N/A</v>
      </c>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c r="CB326" s="58"/>
      <c r="CC326" s="58"/>
      <c r="CD326" s="58"/>
      <c r="CE326" s="58"/>
      <c r="CF326" s="58"/>
      <c r="CG326" s="58"/>
      <c r="CH326" s="58"/>
      <c r="CI326" s="58"/>
      <c r="CJ326" s="58"/>
      <c r="CK326" s="58"/>
      <c r="CL326" s="58"/>
      <c r="CM326" s="58"/>
      <c r="CN326" s="58"/>
      <c r="CO326" s="58"/>
      <c r="CP326" s="58"/>
      <c r="CQ326" s="58"/>
      <c r="CR326" s="58"/>
      <c r="CS326" s="58"/>
      <c r="CT326" s="58"/>
      <c r="CU326" s="58"/>
      <c r="CV326" s="58"/>
      <c r="CW326" s="58"/>
      <c r="CX326" s="58"/>
      <c r="CY326" s="58"/>
      <c r="CZ326" s="58"/>
      <c r="DA326" s="58"/>
      <c r="DB326" s="58"/>
      <c r="DC326" s="58"/>
      <c r="DD326" s="58"/>
      <c r="DE326" s="58"/>
      <c r="DF326" s="58"/>
      <c r="DG326" s="58"/>
      <c r="DH326" s="58"/>
      <c r="DI326" s="58"/>
      <c r="DJ326" s="58"/>
      <c r="DK326" s="58"/>
      <c r="DL326" s="58"/>
      <c r="DM326" s="58"/>
      <c r="DN326" s="58"/>
      <c r="DO326" s="58"/>
      <c r="DP326" s="58"/>
      <c r="DQ326" s="58"/>
      <c r="DR326" s="58"/>
      <c r="DS326" s="58"/>
      <c r="DT326" s="58"/>
      <c r="DU326" s="58"/>
      <c r="DV326" s="58"/>
      <c r="DW326" s="58"/>
      <c r="DX326" s="58"/>
      <c r="DY326" s="58"/>
      <c r="DZ326" s="58"/>
      <c r="EA326" s="58"/>
      <c r="EB326" s="58"/>
      <c r="EC326" s="58"/>
      <c r="ED326" s="58"/>
      <c r="EE326" s="58"/>
      <c r="EF326" s="58"/>
      <c r="EG326" s="58"/>
      <c r="EH326" s="58"/>
      <c r="EI326" s="58"/>
      <c r="EJ326" s="58"/>
      <c r="EK326" s="58"/>
      <c r="EL326" s="58"/>
      <c r="EM326" s="58"/>
      <c r="EN326" s="58"/>
    </row>
    <row r="327" spans="1:144" outlineLevel="1" x14ac:dyDescent="0.2">
      <c r="A327" s="16">
        <v>136</v>
      </c>
      <c r="B327" s="16">
        <v>0</v>
      </c>
      <c r="C327" s="1">
        <v>2.6746562307622338E-6</v>
      </c>
      <c r="D327" s="1">
        <f t="shared" si="31"/>
        <v>-2.6746562307622338E-6</v>
      </c>
      <c r="E327" s="1">
        <f t="shared" si="32"/>
        <v>5.3493196152881406E-6</v>
      </c>
      <c r="F327" s="1">
        <f t="shared" si="33"/>
        <v>-2.312859618586511E-3</v>
      </c>
      <c r="G327" s="1">
        <f t="shared" si="34"/>
        <v>-1.635439813801572E-3</v>
      </c>
      <c r="H327" s="1">
        <v>2.1646458161675478E-5</v>
      </c>
      <c r="I327" s="1">
        <f t="shared" si="35"/>
        <v>5.7898242342482334E-11</v>
      </c>
      <c r="J327" s="1">
        <f t="shared" si="36"/>
        <v>-1.6354575148286987E-3</v>
      </c>
      <c r="AQ327" s="58"/>
      <c r="AR327" s="58"/>
      <c r="AS327" s="58"/>
      <c r="AT327" s="58"/>
      <c r="AU327" s="58"/>
      <c r="AV327" s="58"/>
      <c r="AW327" s="58"/>
      <c r="AX327" s="71"/>
      <c r="AY327" s="58"/>
      <c r="AZ327" s="58"/>
      <c r="BA327" s="58"/>
      <c r="BB327" s="58">
        <f t="shared" si="37"/>
        <v>1</v>
      </c>
      <c r="BC327" s="58">
        <f t="shared" si="38"/>
        <v>2.6746562307622338E-6</v>
      </c>
      <c r="BD327" s="58" t="e">
        <f t="shared" si="39"/>
        <v>#N/A</v>
      </c>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c r="CB327" s="58"/>
      <c r="CC327" s="58"/>
      <c r="CD327" s="58"/>
      <c r="CE327" s="58"/>
      <c r="CF327" s="58"/>
      <c r="CG327" s="58"/>
      <c r="CH327" s="58"/>
      <c r="CI327" s="58"/>
      <c r="CJ327" s="58"/>
      <c r="CK327" s="58"/>
      <c r="CL327" s="58"/>
      <c r="CM327" s="58"/>
      <c r="CN327" s="58"/>
      <c r="CO327" s="58"/>
      <c r="CP327" s="58"/>
      <c r="CQ327" s="58"/>
      <c r="CR327" s="58"/>
      <c r="CS327" s="58"/>
      <c r="CT327" s="58"/>
      <c r="CU327" s="58"/>
      <c r="CV327" s="58"/>
      <c r="CW327" s="58"/>
      <c r="CX327" s="58"/>
      <c r="CY327" s="58"/>
      <c r="CZ327" s="58"/>
      <c r="DA327" s="58"/>
      <c r="DB327" s="58"/>
      <c r="DC327" s="58"/>
      <c r="DD327" s="58"/>
      <c r="DE327" s="58"/>
      <c r="DF327" s="58"/>
      <c r="DG327" s="58"/>
      <c r="DH327" s="58"/>
      <c r="DI327" s="58"/>
      <c r="DJ327" s="58"/>
      <c r="DK327" s="58"/>
      <c r="DL327" s="58"/>
      <c r="DM327" s="58"/>
      <c r="DN327" s="58"/>
      <c r="DO327" s="58"/>
      <c r="DP327" s="58"/>
      <c r="DQ327" s="58"/>
      <c r="DR327" s="58"/>
      <c r="DS327" s="58"/>
      <c r="DT327" s="58"/>
      <c r="DU327" s="58"/>
      <c r="DV327" s="58"/>
      <c r="DW327" s="58"/>
      <c r="DX327" s="58"/>
      <c r="DY327" s="58"/>
      <c r="DZ327" s="58"/>
      <c r="EA327" s="58"/>
      <c r="EB327" s="58"/>
      <c r="EC327" s="58"/>
      <c r="ED327" s="58"/>
      <c r="EE327" s="58"/>
      <c r="EF327" s="58"/>
      <c r="EG327" s="58"/>
      <c r="EH327" s="58"/>
      <c r="EI327" s="58"/>
      <c r="EJ327" s="58"/>
      <c r="EK327" s="58"/>
      <c r="EL327" s="58"/>
      <c r="EM327" s="58"/>
      <c r="EN327" s="58"/>
    </row>
    <row r="328" spans="1:144" outlineLevel="1" x14ac:dyDescent="0.2">
      <c r="A328" s="16">
        <v>137</v>
      </c>
      <c r="B328" s="16">
        <v>0</v>
      </c>
      <c r="C328" s="1">
        <v>4.6197752058851306E-3</v>
      </c>
      <c r="D328" s="1">
        <f t="shared" si="31"/>
        <v>-4.6197752058851306E-3</v>
      </c>
      <c r="E328" s="1">
        <f t="shared" si="32"/>
        <v>9.2609586944718495E-3</v>
      </c>
      <c r="F328" s="1">
        <f t="shared" si="33"/>
        <v>-9.6233874984185536E-2</v>
      </c>
      <c r="G328" s="1">
        <f t="shared" si="34"/>
        <v>-6.8126474906465354E-2</v>
      </c>
      <c r="H328" s="1">
        <v>1.0833267255384631E-2</v>
      </c>
      <c r="I328" s="1">
        <f t="shared" si="35"/>
        <v>5.0830196741671917E-5</v>
      </c>
      <c r="J328" s="1">
        <f t="shared" si="36"/>
        <v>-6.8498516625711867E-2</v>
      </c>
      <c r="AQ328" s="58"/>
      <c r="AR328" s="58"/>
      <c r="AS328" s="58"/>
      <c r="AT328" s="58"/>
      <c r="AU328" s="58"/>
      <c r="AV328" s="58"/>
      <c r="AW328" s="58"/>
      <c r="AX328" s="71"/>
      <c r="AY328" s="58"/>
      <c r="AZ328" s="58"/>
      <c r="BA328" s="58"/>
      <c r="BB328" s="58">
        <f t="shared" si="37"/>
        <v>1</v>
      </c>
      <c r="BC328" s="58">
        <f t="shared" si="38"/>
        <v>4.6197752058851306E-3</v>
      </c>
      <c r="BD328" s="58" t="e">
        <f t="shared" si="39"/>
        <v>#N/A</v>
      </c>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58"/>
      <c r="CM328" s="58"/>
      <c r="CN328" s="58"/>
      <c r="CO328" s="58"/>
      <c r="CP328" s="58"/>
      <c r="CQ328" s="58"/>
      <c r="CR328" s="58"/>
      <c r="CS328" s="58"/>
      <c r="CT328" s="58"/>
      <c r="CU328" s="58"/>
      <c r="CV328" s="58"/>
      <c r="CW328" s="58"/>
      <c r="CX328" s="58"/>
      <c r="CY328" s="58"/>
      <c r="CZ328" s="58"/>
      <c r="DA328" s="58"/>
      <c r="DB328" s="58"/>
      <c r="DC328" s="58"/>
      <c r="DD328" s="58"/>
      <c r="DE328" s="58"/>
      <c r="DF328" s="58"/>
      <c r="DG328" s="58"/>
      <c r="DH328" s="58"/>
      <c r="DI328" s="58"/>
      <c r="DJ328" s="58"/>
      <c r="DK328" s="58"/>
      <c r="DL328" s="58"/>
      <c r="DM328" s="58"/>
      <c r="DN328" s="58"/>
      <c r="DO328" s="58"/>
      <c r="DP328" s="58"/>
      <c r="DQ328" s="58"/>
      <c r="DR328" s="58"/>
      <c r="DS328" s="58"/>
      <c r="DT328" s="58"/>
      <c r="DU328" s="58"/>
      <c r="DV328" s="58"/>
      <c r="DW328" s="58"/>
      <c r="DX328" s="58"/>
      <c r="DY328" s="58"/>
      <c r="DZ328" s="58"/>
      <c r="EA328" s="58"/>
      <c r="EB328" s="58"/>
      <c r="EC328" s="58"/>
      <c r="ED328" s="58"/>
      <c r="EE328" s="58"/>
      <c r="EF328" s="58"/>
      <c r="EG328" s="58"/>
      <c r="EH328" s="58"/>
      <c r="EI328" s="58"/>
      <c r="EJ328" s="58"/>
      <c r="EK328" s="58"/>
      <c r="EL328" s="58"/>
      <c r="EM328" s="58"/>
      <c r="EN328" s="58"/>
    </row>
    <row r="329" spans="1:144" outlineLevel="1" x14ac:dyDescent="0.2">
      <c r="A329" s="16">
        <v>138</v>
      </c>
      <c r="B329" s="16">
        <v>0</v>
      </c>
      <c r="C329" s="1">
        <v>2.9661963074611321E-7</v>
      </c>
      <c r="D329" s="1">
        <f t="shared" si="31"/>
        <v>-2.9661963074611321E-7</v>
      </c>
      <c r="E329" s="1">
        <f t="shared" si="32"/>
        <v>5.9323934959081554E-7</v>
      </c>
      <c r="F329" s="1">
        <f t="shared" si="33"/>
        <v>-7.7022032535555408E-4</v>
      </c>
      <c r="G329" s="1">
        <f t="shared" si="34"/>
        <v>-5.446280554005133E-4</v>
      </c>
      <c r="H329" s="1">
        <v>3.9218125307915479E-6</v>
      </c>
      <c r="I329" s="1">
        <f t="shared" si="35"/>
        <v>1.1632914920037584E-12</v>
      </c>
      <c r="J329" s="1">
        <f t="shared" si="36"/>
        <v>-5.4462912336822073E-4</v>
      </c>
      <c r="AQ329" s="58"/>
      <c r="AR329" s="58"/>
      <c r="AS329" s="58"/>
      <c r="AT329" s="58"/>
      <c r="AU329" s="58"/>
      <c r="AV329" s="58"/>
      <c r="AW329" s="58"/>
      <c r="AX329" s="71"/>
      <c r="AY329" s="58"/>
      <c r="AZ329" s="58"/>
      <c r="BA329" s="58"/>
      <c r="BB329" s="58">
        <f t="shared" si="37"/>
        <v>1</v>
      </c>
      <c r="BC329" s="58">
        <f t="shared" si="38"/>
        <v>2.9661963074611321E-7</v>
      </c>
      <c r="BD329" s="58" t="e">
        <f t="shared" si="39"/>
        <v>#N/A</v>
      </c>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c r="CH329" s="58"/>
      <c r="CI329" s="58"/>
      <c r="CJ329" s="58"/>
      <c r="CK329" s="58"/>
      <c r="CL329" s="58"/>
      <c r="CM329" s="58"/>
      <c r="CN329" s="58"/>
      <c r="CO329" s="58"/>
      <c r="CP329" s="58"/>
      <c r="CQ329" s="58"/>
      <c r="CR329" s="58"/>
      <c r="CS329" s="58"/>
      <c r="CT329" s="58"/>
      <c r="CU329" s="58"/>
      <c r="CV329" s="58"/>
      <c r="CW329" s="58"/>
      <c r="CX329" s="58"/>
      <c r="CY329" s="58"/>
      <c r="CZ329" s="58"/>
      <c r="DA329" s="58"/>
      <c r="DB329" s="58"/>
      <c r="DC329" s="58"/>
      <c r="DD329" s="58"/>
      <c r="DE329" s="58"/>
      <c r="DF329" s="58"/>
      <c r="DG329" s="58"/>
      <c r="DH329" s="58"/>
      <c r="DI329" s="58"/>
      <c r="DJ329" s="58"/>
      <c r="DK329" s="58"/>
      <c r="DL329" s="58"/>
      <c r="DM329" s="58"/>
      <c r="DN329" s="58"/>
      <c r="DO329" s="58"/>
      <c r="DP329" s="58"/>
      <c r="DQ329" s="58"/>
      <c r="DR329" s="58"/>
      <c r="DS329" s="58"/>
      <c r="DT329" s="58"/>
      <c r="DU329" s="58"/>
      <c r="DV329" s="58"/>
      <c r="DW329" s="58"/>
      <c r="DX329" s="58"/>
      <c r="DY329" s="58"/>
      <c r="DZ329" s="58"/>
      <c r="EA329" s="58"/>
      <c r="EB329" s="58"/>
      <c r="EC329" s="58"/>
      <c r="ED329" s="58"/>
      <c r="EE329" s="58"/>
      <c r="EF329" s="58"/>
      <c r="EG329" s="58"/>
      <c r="EH329" s="58"/>
      <c r="EI329" s="58"/>
      <c r="EJ329" s="58"/>
      <c r="EK329" s="58"/>
      <c r="EL329" s="58"/>
      <c r="EM329" s="58"/>
      <c r="EN329" s="58"/>
    </row>
    <row r="330" spans="1:144" outlineLevel="1" x14ac:dyDescent="0.2">
      <c r="A330" s="16">
        <v>139</v>
      </c>
      <c r="B330" s="16">
        <v>0</v>
      </c>
      <c r="C330" s="1">
        <v>6.0229464855262183E-4</v>
      </c>
      <c r="D330" s="1">
        <f t="shared" si="31"/>
        <v>-6.0229464855262183E-4</v>
      </c>
      <c r="E330" s="1">
        <f t="shared" si="32"/>
        <v>1.2049522016731294E-3</v>
      </c>
      <c r="F330" s="1">
        <f t="shared" si="33"/>
        <v>-3.4712421432005133E-2</v>
      </c>
      <c r="G330" s="1">
        <f t="shared" si="34"/>
        <v>-2.4549086052553577E-2</v>
      </c>
      <c r="H330" s="1">
        <v>2.0307036402865764E-3</v>
      </c>
      <c r="I330" s="1">
        <f t="shared" si="35"/>
        <v>1.2263093057678489E-6</v>
      </c>
      <c r="J330" s="1">
        <f t="shared" si="36"/>
        <v>-2.4574050039044202E-2</v>
      </c>
      <c r="AQ330" s="58"/>
      <c r="AR330" s="58"/>
      <c r="AS330" s="58"/>
      <c r="AT330" s="58"/>
      <c r="AU330" s="58"/>
      <c r="AV330" s="58"/>
      <c r="AW330" s="58"/>
      <c r="AX330" s="71"/>
      <c r="AY330" s="58"/>
      <c r="AZ330" s="58"/>
      <c r="BA330" s="58"/>
      <c r="BB330" s="58">
        <f t="shared" si="37"/>
        <v>1</v>
      </c>
      <c r="BC330" s="58">
        <f t="shared" si="38"/>
        <v>6.0229464855262183E-4</v>
      </c>
      <c r="BD330" s="58" t="e">
        <f t="shared" si="39"/>
        <v>#N/A</v>
      </c>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c r="CH330" s="58"/>
      <c r="CI330" s="58"/>
      <c r="CJ330" s="58"/>
      <c r="CK330" s="58"/>
      <c r="CL330" s="58"/>
      <c r="CM330" s="58"/>
      <c r="CN330" s="58"/>
      <c r="CO330" s="58"/>
      <c r="CP330" s="58"/>
      <c r="CQ330" s="58"/>
      <c r="CR330" s="58"/>
      <c r="CS330" s="58"/>
      <c r="CT330" s="58"/>
      <c r="CU330" s="58"/>
      <c r="CV330" s="58"/>
      <c r="CW330" s="58"/>
      <c r="CX330" s="58"/>
      <c r="CY330" s="58"/>
      <c r="CZ330" s="58"/>
      <c r="DA330" s="58"/>
      <c r="DB330" s="58"/>
      <c r="DC330" s="58"/>
      <c r="DD330" s="58"/>
      <c r="DE330" s="58"/>
      <c r="DF330" s="58"/>
      <c r="DG330" s="58"/>
      <c r="DH330" s="58"/>
      <c r="DI330" s="58"/>
      <c r="DJ330" s="58"/>
      <c r="DK330" s="58"/>
      <c r="DL330" s="58"/>
      <c r="DM330" s="58"/>
      <c r="DN330" s="58"/>
      <c r="DO330" s="58"/>
      <c r="DP330" s="58"/>
      <c r="DQ330" s="58"/>
      <c r="DR330" s="58"/>
      <c r="DS330" s="58"/>
      <c r="DT330" s="58"/>
      <c r="DU330" s="58"/>
      <c r="DV330" s="58"/>
      <c r="DW330" s="58"/>
      <c r="DX330" s="58"/>
      <c r="DY330" s="58"/>
      <c r="DZ330" s="58"/>
      <c r="EA330" s="58"/>
      <c r="EB330" s="58"/>
      <c r="EC330" s="58"/>
      <c r="ED330" s="58"/>
      <c r="EE330" s="58"/>
      <c r="EF330" s="58"/>
      <c r="EG330" s="58"/>
      <c r="EH330" s="58"/>
      <c r="EI330" s="58"/>
      <c r="EJ330" s="58"/>
      <c r="EK330" s="58"/>
      <c r="EL330" s="58"/>
      <c r="EM330" s="58"/>
      <c r="EN330" s="58"/>
    </row>
    <row r="331" spans="1:144" outlineLevel="1" x14ac:dyDescent="0.2">
      <c r="A331" s="16">
        <v>140</v>
      </c>
      <c r="B331" s="16">
        <v>0</v>
      </c>
      <c r="C331" s="1">
        <v>3.8463131244738147E-6</v>
      </c>
      <c r="D331" s="1">
        <f t="shared" si="31"/>
        <v>-3.8463131244738147E-6</v>
      </c>
      <c r="E331" s="1">
        <f t="shared" si="32"/>
        <v>7.6926410430209291E-6</v>
      </c>
      <c r="F331" s="1">
        <f t="shared" si="33"/>
        <v>-2.773561076129554E-3</v>
      </c>
      <c r="G331" s="1">
        <f t="shared" si="34"/>
        <v>-1.9612057308338073E-3</v>
      </c>
      <c r="H331" s="1">
        <v>3.299432099157388E-5</v>
      </c>
      <c r="I331" s="1">
        <f t="shared" si="35"/>
        <v>1.2691116533469392E-10</v>
      </c>
      <c r="J331" s="1">
        <f t="shared" si="36"/>
        <v>-1.9612380859601679E-3</v>
      </c>
      <c r="AQ331" s="58"/>
      <c r="AR331" s="58"/>
      <c r="AS331" s="58"/>
      <c r="AT331" s="58"/>
      <c r="AU331" s="58"/>
      <c r="AV331" s="58"/>
      <c r="AW331" s="58"/>
      <c r="AX331" s="71"/>
      <c r="AY331" s="58"/>
      <c r="AZ331" s="58"/>
      <c r="BA331" s="58"/>
      <c r="BB331" s="58">
        <f t="shared" si="37"/>
        <v>1</v>
      </c>
      <c r="BC331" s="58">
        <f t="shared" si="38"/>
        <v>3.8463131244738147E-6</v>
      </c>
      <c r="BD331" s="58" t="e">
        <f t="shared" si="39"/>
        <v>#N/A</v>
      </c>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c r="CH331" s="58"/>
      <c r="CI331" s="58"/>
      <c r="CJ331" s="58"/>
      <c r="CK331" s="58"/>
      <c r="CL331" s="58"/>
      <c r="CM331" s="58"/>
      <c r="CN331" s="58"/>
      <c r="CO331" s="58"/>
      <c r="CP331" s="58"/>
      <c r="CQ331" s="58"/>
      <c r="CR331" s="58"/>
      <c r="CS331" s="58"/>
      <c r="CT331" s="58"/>
      <c r="CU331" s="58"/>
      <c r="CV331" s="58"/>
      <c r="CW331" s="58"/>
      <c r="CX331" s="58"/>
      <c r="CY331" s="58"/>
      <c r="CZ331" s="58"/>
      <c r="DA331" s="58"/>
      <c r="DB331" s="58"/>
      <c r="DC331" s="58"/>
      <c r="DD331" s="58"/>
      <c r="DE331" s="58"/>
      <c r="DF331" s="58"/>
      <c r="DG331" s="58"/>
      <c r="DH331" s="58"/>
      <c r="DI331" s="58"/>
      <c r="DJ331" s="58"/>
      <c r="DK331" s="58"/>
      <c r="DL331" s="58"/>
      <c r="DM331" s="58"/>
      <c r="DN331" s="58"/>
      <c r="DO331" s="58"/>
      <c r="DP331" s="58"/>
      <c r="DQ331" s="58"/>
      <c r="DR331" s="58"/>
      <c r="DS331" s="58"/>
      <c r="DT331" s="58"/>
      <c r="DU331" s="58"/>
      <c r="DV331" s="58"/>
      <c r="DW331" s="58"/>
      <c r="DX331" s="58"/>
      <c r="DY331" s="58"/>
      <c r="DZ331" s="58"/>
      <c r="EA331" s="58"/>
      <c r="EB331" s="58"/>
      <c r="EC331" s="58"/>
      <c r="ED331" s="58"/>
      <c r="EE331" s="58"/>
      <c r="EF331" s="58"/>
      <c r="EG331" s="58"/>
      <c r="EH331" s="58"/>
      <c r="EI331" s="58"/>
      <c r="EJ331" s="58"/>
      <c r="EK331" s="58"/>
      <c r="EL331" s="58"/>
      <c r="EM331" s="58"/>
      <c r="EN331" s="58"/>
    </row>
    <row r="332" spans="1:144" outlineLevel="1" x14ac:dyDescent="0.2">
      <c r="A332" s="16">
        <v>141</v>
      </c>
      <c r="B332" s="16">
        <v>0</v>
      </c>
      <c r="C332" s="1">
        <v>7.9107770250489969E-4</v>
      </c>
      <c r="D332" s="1">
        <f t="shared" si="31"/>
        <v>-7.9107770250489969E-4</v>
      </c>
      <c r="E332" s="1">
        <f t="shared" si="32"/>
        <v>1.5827815391765978E-3</v>
      </c>
      <c r="F332" s="1">
        <f t="shared" si="33"/>
        <v>-3.9784187049336547E-2</v>
      </c>
      <c r="G332" s="1">
        <f t="shared" si="34"/>
        <v>-2.8137235150024548E-2</v>
      </c>
      <c r="H332" s="1">
        <v>2.8167254391993743E-3</v>
      </c>
      <c r="I332" s="1">
        <f t="shared" si="35"/>
        <v>2.236311878992794E-6</v>
      </c>
      <c r="J332" s="1">
        <f t="shared" si="36"/>
        <v>-2.8176946494728093E-2</v>
      </c>
      <c r="AQ332" s="58"/>
      <c r="AR332" s="58"/>
      <c r="AS332" s="58"/>
      <c r="AT332" s="58"/>
      <c r="AU332" s="58"/>
      <c r="AV332" s="58"/>
      <c r="AW332" s="58"/>
      <c r="AX332" s="71"/>
      <c r="AY332" s="58"/>
      <c r="AZ332" s="58"/>
      <c r="BA332" s="58"/>
      <c r="BB332" s="58">
        <f t="shared" si="37"/>
        <v>1</v>
      </c>
      <c r="BC332" s="58">
        <f t="shared" si="38"/>
        <v>7.9107770250489969E-4</v>
      </c>
      <c r="BD332" s="58" t="e">
        <f t="shared" si="39"/>
        <v>#N/A</v>
      </c>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c r="CB332" s="58"/>
      <c r="CC332" s="58"/>
      <c r="CD332" s="58"/>
      <c r="CE332" s="58"/>
      <c r="CF332" s="58"/>
      <c r="CG332" s="58"/>
      <c r="CH332" s="58"/>
      <c r="CI332" s="58"/>
      <c r="CJ332" s="58"/>
      <c r="CK332" s="58"/>
      <c r="CL332" s="58"/>
      <c r="CM332" s="58"/>
      <c r="CN332" s="58"/>
      <c r="CO332" s="58"/>
      <c r="CP332" s="58"/>
      <c r="CQ332" s="58"/>
      <c r="CR332" s="58"/>
      <c r="CS332" s="58"/>
      <c r="CT332" s="58"/>
      <c r="CU332" s="58"/>
      <c r="CV332" s="58"/>
      <c r="CW332" s="58"/>
      <c r="CX332" s="58"/>
      <c r="CY332" s="58"/>
      <c r="CZ332" s="58"/>
      <c r="DA332" s="58"/>
      <c r="DB332" s="58"/>
      <c r="DC332" s="58"/>
      <c r="DD332" s="58"/>
      <c r="DE332" s="58"/>
      <c r="DF332" s="58"/>
      <c r="DG332" s="58"/>
      <c r="DH332" s="58"/>
      <c r="DI332" s="58"/>
      <c r="DJ332" s="58"/>
      <c r="DK332" s="58"/>
      <c r="DL332" s="58"/>
      <c r="DM332" s="58"/>
      <c r="DN332" s="58"/>
      <c r="DO332" s="58"/>
      <c r="DP332" s="58"/>
      <c r="DQ332" s="58"/>
      <c r="DR332" s="58"/>
      <c r="DS332" s="58"/>
      <c r="DT332" s="58"/>
      <c r="DU332" s="58"/>
      <c r="DV332" s="58"/>
      <c r="DW332" s="58"/>
      <c r="DX332" s="58"/>
      <c r="DY332" s="58"/>
      <c r="DZ332" s="58"/>
      <c r="EA332" s="58"/>
      <c r="EB332" s="58"/>
      <c r="EC332" s="58"/>
      <c r="ED332" s="58"/>
      <c r="EE332" s="58"/>
      <c r="EF332" s="58"/>
      <c r="EG332" s="58"/>
      <c r="EH332" s="58"/>
      <c r="EI332" s="58"/>
      <c r="EJ332" s="58"/>
      <c r="EK332" s="58"/>
      <c r="EL332" s="58"/>
      <c r="EM332" s="58"/>
      <c r="EN332" s="58"/>
    </row>
    <row r="333" spans="1:144" outlineLevel="1" x14ac:dyDescent="0.2">
      <c r="A333" s="16">
        <v>142</v>
      </c>
      <c r="B333" s="16">
        <v>0</v>
      </c>
      <c r="C333" s="1">
        <v>3.7347903150465162E-3</v>
      </c>
      <c r="D333" s="1">
        <f t="shared" si="31"/>
        <v>-3.7347903150465162E-3</v>
      </c>
      <c r="E333" s="1">
        <f t="shared" si="32"/>
        <v>7.48356411657463E-3</v>
      </c>
      <c r="F333" s="1">
        <f t="shared" si="33"/>
        <v>-8.6507595716067795E-2</v>
      </c>
      <c r="G333" s="1">
        <f t="shared" si="34"/>
        <v>-6.1227373488936761E-2</v>
      </c>
      <c r="H333" s="1">
        <v>1.131064330999749E-2</v>
      </c>
      <c r="I333" s="1">
        <f t="shared" si="35"/>
        <v>4.2886312619661883E-5</v>
      </c>
      <c r="J333" s="1">
        <f t="shared" si="36"/>
        <v>-6.1576599264439882E-2</v>
      </c>
      <c r="AQ333" s="58"/>
      <c r="AR333" s="58"/>
      <c r="AS333" s="58"/>
      <c r="AT333" s="58"/>
      <c r="AU333" s="58"/>
      <c r="AV333" s="58"/>
      <c r="AW333" s="58"/>
      <c r="AX333" s="71"/>
      <c r="AY333" s="58"/>
      <c r="AZ333" s="58"/>
      <c r="BA333" s="58"/>
      <c r="BB333" s="58">
        <f t="shared" si="37"/>
        <v>1</v>
      </c>
      <c r="BC333" s="58">
        <f t="shared" si="38"/>
        <v>3.7347903150465162E-3</v>
      </c>
      <c r="BD333" s="58" t="e">
        <f t="shared" si="39"/>
        <v>#N/A</v>
      </c>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c r="CB333" s="58"/>
      <c r="CC333" s="58"/>
      <c r="CD333" s="58"/>
      <c r="CE333" s="58"/>
      <c r="CF333" s="58"/>
      <c r="CG333" s="58"/>
      <c r="CH333" s="58"/>
      <c r="CI333" s="58"/>
      <c r="CJ333" s="58"/>
      <c r="CK333" s="58"/>
      <c r="CL333" s="58"/>
      <c r="CM333" s="58"/>
      <c r="CN333" s="58"/>
      <c r="CO333" s="58"/>
      <c r="CP333" s="58"/>
      <c r="CQ333" s="58"/>
      <c r="CR333" s="58"/>
      <c r="CS333" s="58"/>
      <c r="CT333" s="58"/>
      <c r="CU333" s="58"/>
      <c r="CV333" s="58"/>
      <c r="CW333" s="58"/>
      <c r="CX333" s="58"/>
      <c r="CY333" s="58"/>
      <c r="CZ333" s="58"/>
      <c r="DA333" s="58"/>
      <c r="DB333" s="58"/>
      <c r="DC333" s="58"/>
      <c r="DD333" s="58"/>
      <c r="DE333" s="58"/>
      <c r="DF333" s="58"/>
      <c r="DG333" s="58"/>
      <c r="DH333" s="58"/>
      <c r="DI333" s="58"/>
      <c r="DJ333" s="58"/>
      <c r="DK333" s="58"/>
      <c r="DL333" s="58"/>
      <c r="DM333" s="58"/>
      <c r="DN333" s="58"/>
      <c r="DO333" s="58"/>
      <c r="DP333" s="58"/>
      <c r="DQ333" s="58"/>
      <c r="DR333" s="58"/>
      <c r="DS333" s="58"/>
      <c r="DT333" s="58"/>
      <c r="DU333" s="58"/>
      <c r="DV333" s="58"/>
      <c r="DW333" s="58"/>
      <c r="DX333" s="58"/>
      <c r="DY333" s="58"/>
      <c r="DZ333" s="58"/>
      <c r="EA333" s="58"/>
      <c r="EB333" s="58"/>
      <c r="EC333" s="58"/>
      <c r="ED333" s="58"/>
      <c r="EE333" s="58"/>
      <c r="EF333" s="58"/>
      <c r="EG333" s="58"/>
      <c r="EH333" s="58"/>
      <c r="EI333" s="58"/>
      <c r="EJ333" s="58"/>
      <c r="EK333" s="58"/>
      <c r="EL333" s="58"/>
      <c r="EM333" s="58"/>
      <c r="EN333" s="58"/>
    </row>
    <row r="334" spans="1:144" outlineLevel="1" x14ac:dyDescent="0.2">
      <c r="A334" s="16">
        <v>143</v>
      </c>
      <c r="B334" s="16">
        <v>0</v>
      </c>
      <c r="C334" s="1">
        <v>1.5288374331629555E-3</v>
      </c>
      <c r="D334" s="1">
        <f t="shared" si="31"/>
        <v>-1.5288374331629555E-3</v>
      </c>
      <c r="E334" s="1">
        <f t="shared" si="32"/>
        <v>3.0600145952371558E-3</v>
      </c>
      <c r="F334" s="1">
        <f t="shared" si="33"/>
        <v>-5.5317398666578275E-2</v>
      </c>
      <c r="G334" s="1">
        <f t="shared" si="34"/>
        <v>-3.9130274161451789E-2</v>
      </c>
      <c r="H334" s="1">
        <v>5.1480441074836566E-3</v>
      </c>
      <c r="I334" s="1">
        <f t="shared" si="35"/>
        <v>7.9233635378292482E-6</v>
      </c>
      <c r="J334" s="1">
        <f t="shared" si="36"/>
        <v>-3.9231386917724577E-2</v>
      </c>
      <c r="AQ334" s="58"/>
      <c r="AR334" s="58"/>
      <c r="AS334" s="58"/>
      <c r="AT334" s="58"/>
      <c r="AU334" s="58"/>
      <c r="AV334" s="58"/>
      <c r="AW334" s="58"/>
      <c r="AX334" s="71"/>
      <c r="AY334" s="58"/>
      <c r="AZ334" s="58"/>
      <c r="BA334" s="58"/>
      <c r="BB334" s="58">
        <f t="shared" si="37"/>
        <v>1</v>
      </c>
      <c r="BC334" s="58">
        <f t="shared" si="38"/>
        <v>1.5288374331629555E-3</v>
      </c>
      <c r="BD334" s="58" t="e">
        <f t="shared" si="39"/>
        <v>#N/A</v>
      </c>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c r="CB334" s="58"/>
      <c r="CC334" s="58"/>
      <c r="CD334" s="58"/>
      <c r="CE334" s="58"/>
      <c r="CF334" s="58"/>
      <c r="CG334" s="58"/>
      <c r="CH334" s="58"/>
      <c r="CI334" s="58"/>
      <c r="CJ334" s="58"/>
      <c r="CK334" s="58"/>
      <c r="CL334" s="58"/>
      <c r="CM334" s="58"/>
      <c r="CN334" s="58"/>
      <c r="CO334" s="58"/>
      <c r="CP334" s="58"/>
      <c r="CQ334" s="58"/>
      <c r="CR334" s="58"/>
      <c r="CS334" s="58"/>
      <c r="CT334" s="58"/>
      <c r="CU334" s="58"/>
      <c r="CV334" s="58"/>
      <c r="CW334" s="58"/>
      <c r="CX334" s="58"/>
      <c r="CY334" s="58"/>
      <c r="CZ334" s="58"/>
      <c r="DA334" s="58"/>
      <c r="DB334" s="58"/>
      <c r="DC334" s="58"/>
      <c r="DD334" s="58"/>
      <c r="DE334" s="58"/>
      <c r="DF334" s="58"/>
      <c r="DG334" s="58"/>
      <c r="DH334" s="58"/>
      <c r="DI334" s="58"/>
      <c r="DJ334" s="58"/>
      <c r="DK334" s="58"/>
      <c r="DL334" s="58"/>
      <c r="DM334" s="58"/>
      <c r="DN334" s="58"/>
      <c r="DO334" s="58"/>
      <c r="DP334" s="58"/>
      <c r="DQ334" s="58"/>
      <c r="DR334" s="58"/>
      <c r="DS334" s="58"/>
      <c r="DT334" s="58"/>
      <c r="DU334" s="58"/>
      <c r="DV334" s="58"/>
      <c r="DW334" s="58"/>
      <c r="DX334" s="58"/>
      <c r="DY334" s="58"/>
      <c r="DZ334" s="58"/>
      <c r="EA334" s="58"/>
      <c r="EB334" s="58"/>
      <c r="EC334" s="58"/>
      <c r="ED334" s="58"/>
      <c r="EE334" s="58"/>
      <c r="EF334" s="58"/>
      <c r="EG334" s="58"/>
      <c r="EH334" s="58"/>
      <c r="EI334" s="58"/>
      <c r="EJ334" s="58"/>
      <c r="EK334" s="58"/>
      <c r="EL334" s="58"/>
      <c r="EM334" s="58"/>
      <c r="EN334" s="58"/>
    </row>
    <row r="335" spans="1:144" outlineLevel="1" x14ac:dyDescent="0.2">
      <c r="A335" s="16">
        <v>144</v>
      </c>
      <c r="B335" s="16">
        <v>0</v>
      </c>
      <c r="C335" s="1">
        <v>4.9143238590301412E-3</v>
      </c>
      <c r="D335" s="1">
        <f t="shared" si="31"/>
        <v>-4.9143238590301412E-3</v>
      </c>
      <c r="E335" s="1">
        <f t="shared" si="32"/>
        <v>9.8528777123390344E-3</v>
      </c>
      <c r="F335" s="1">
        <f t="shared" si="33"/>
        <v>-9.9261662852981838E-2</v>
      </c>
      <c r="G335" s="1">
        <f t="shared" si="34"/>
        <v>-7.0275128658146363E-2</v>
      </c>
      <c r="H335" s="1">
        <v>1.2787431855234318E-2</v>
      </c>
      <c r="I335" s="1">
        <f t="shared" si="35"/>
        <v>6.3969941771894909E-5</v>
      </c>
      <c r="J335" s="1">
        <f t="shared" si="36"/>
        <v>-7.0728803536401763E-2</v>
      </c>
      <c r="AQ335" s="58"/>
      <c r="AR335" s="58"/>
      <c r="AS335" s="58"/>
      <c r="AT335" s="58"/>
      <c r="AU335" s="58"/>
      <c r="AV335" s="58"/>
      <c r="AW335" s="58"/>
      <c r="AX335" s="71"/>
      <c r="AY335" s="58"/>
      <c r="AZ335" s="58"/>
      <c r="BA335" s="58"/>
      <c r="BB335" s="58">
        <f t="shared" si="37"/>
        <v>1</v>
      </c>
      <c r="BC335" s="58">
        <f t="shared" si="38"/>
        <v>4.9143238590301412E-3</v>
      </c>
      <c r="BD335" s="58" t="e">
        <f t="shared" si="39"/>
        <v>#N/A</v>
      </c>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c r="CB335" s="58"/>
      <c r="CC335" s="58"/>
      <c r="CD335" s="58"/>
      <c r="CE335" s="58"/>
      <c r="CF335" s="58"/>
      <c r="CG335" s="58"/>
      <c r="CH335" s="58"/>
      <c r="CI335" s="58"/>
      <c r="CJ335" s="58"/>
      <c r="CK335" s="58"/>
      <c r="CL335" s="58"/>
      <c r="CM335" s="58"/>
      <c r="CN335" s="58"/>
      <c r="CO335" s="58"/>
      <c r="CP335" s="58"/>
      <c r="CQ335" s="58"/>
      <c r="CR335" s="58"/>
      <c r="CS335" s="58"/>
      <c r="CT335" s="58"/>
      <c r="CU335" s="58"/>
      <c r="CV335" s="58"/>
      <c r="CW335" s="58"/>
      <c r="CX335" s="58"/>
      <c r="CY335" s="58"/>
      <c r="CZ335" s="58"/>
      <c r="DA335" s="58"/>
      <c r="DB335" s="58"/>
      <c r="DC335" s="58"/>
      <c r="DD335" s="58"/>
      <c r="DE335" s="58"/>
      <c r="DF335" s="58"/>
      <c r="DG335" s="58"/>
      <c r="DH335" s="58"/>
      <c r="DI335" s="58"/>
      <c r="DJ335" s="58"/>
      <c r="DK335" s="58"/>
      <c r="DL335" s="58"/>
      <c r="DM335" s="58"/>
      <c r="DN335" s="58"/>
      <c r="DO335" s="58"/>
      <c r="DP335" s="58"/>
      <c r="DQ335" s="58"/>
      <c r="DR335" s="58"/>
      <c r="DS335" s="58"/>
      <c r="DT335" s="58"/>
      <c r="DU335" s="58"/>
      <c r="DV335" s="58"/>
      <c r="DW335" s="58"/>
      <c r="DX335" s="58"/>
      <c r="DY335" s="58"/>
      <c r="DZ335" s="58"/>
      <c r="EA335" s="58"/>
      <c r="EB335" s="58"/>
      <c r="EC335" s="58"/>
      <c r="ED335" s="58"/>
      <c r="EE335" s="58"/>
      <c r="EF335" s="58"/>
      <c r="EG335" s="58"/>
      <c r="EH335" s="58"/>
      <c r="EI335" s="58"/>
      <c r="EJ335" s="58"/>
      <c r="EK335" s="58"/>
      <c r="EL335" s="58"/>
      <c r="EM335" s="58"/>
      <c r="EN335" s="58"/>
    </row>
    <row r="336" spans="1:144" outlineLevel="1" x14ac:dyDescent="0.2">
      <c r="A336" s="16">
        <v>145</v>
      </c>
      <c r="B336" s="16">
        <v>0</v>
      </c>
      <c r="C336" s="1">
        <v>4.0092606596353518E-7</v>
      </c>
      <c r="D336" s="1">
        <f t="shared" si="31"/>
        <v>-4.0092606596353518E-7</v>
      </c>
      <c r="E336" s="1">
        <f t="shared" si="32"/>
        <v>8.0185229258307318E-7</v>
      </c>
      <c r="F336" s="1">
        <f t="shared" si="33"/>
        <v>-8.9546205535638037E-4</v>
      </c>
      <c r="G336" s="1">
        <f t="shared" si="34"/>
        <v>-6.3318735513693734E-4</v>
      </c>
      <c r="H336" s="1">
        <v>3.9599020310934763E-6</v>
      </c>
      <c r="I336" s="1">
        <f t="shared" si="35"/>
        <v>1.5876348663275323E-12</v>
      </c>
      <c r="J336" s="1">
        <f t="shared" si="36"/>
        <v>-6.3318860882060756E-4</v>
      </c>
      <c r="AQ336" s="58"/>
      <c r="AR336" s="58"/>
      <c r="AS336" s="58"/>
      <c r="AT336" s="58"/>
      <c r="AU336" s="58"/>
      <c r="AV336" s="58"/>
      <c r="AW336" s="58"/>
      <c r="AX336" s="71"/>
      <c r="AY336" s="58"/>
      <c r="AZ336" s="58"/>
      <c r="BA336" s="58"/>
      <c r="BB336" s="58">
        <f t="shared" si="37"/>
        <v>1</v>
      </c>
      <c r="BC336" s="58">
        <f t="shared" si="38"/>
        <v>4.0092606596353518E-7</v>
      </c>
      <c r="BD336" s="58" t="e">
        <f t="shared" si="39"/>
        <v>#N/A</v>
      </c>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c r="CH336" s="58"/>
      <c r="CI336" s="58"/>
      <c r="CJ336" s="58"/>
      <c r="CK336" s="58"/>
      <c r="CL336" s="58"/>
      <c r="CM336" s="58"/>
      <c r="CN336" s="58"/>
      <c r="CO336" s="58"/>
      <c r="CP336" s="58"/>
      <c r="CQ336" s="58"/>
      <c r="CR336" s="58"/>
      <c r="CS336" s="58"/>
      <c r="CT336" s="58"/>
      <c r="CU336" s="58"/>
      <c r="CV336" s="58"/>
      <c r="CW336" s="58"/>
      <c r="CX336" s="58"/>
      <c r="CY336" s="58"/>
      <c r="CZ336" s="58"/>
      <c r="DA336" s="58"/>
      <c r="DB336" s="58"/>
      <c r="DC336" s="58"/>
      <c r="DD336" s="58"/>
      <c r="DE336" s="58"/>
      <c r="DF336" s="58"/>
      <c r="DG336" s="58"/>
      <c r="DH336" s="58"/>
      <c r="DI336" s="58"/>
      <c r="DJ336" s="58"/>
      <c r="DK336" s="58"/>
      <c r="DL336" s="58"/>
      <c r="DM336" s="58"/>
      <c r="DN336" s="58"/>
      <c r="DO336" s="58"/>
      <c r="DP336" s="58"/>
      <c r="DQ336" s="58"/>
      <c r="DR336" s="58"/>
      <c r="DS336" s="58"/>
      <c r="DT336" s="58"/>
      <c r="DU336" s="58"/>
      <c r="DV336" s="58"/>
      <c r="DW336" s="58"/>
      <c r="DX336" s="58"/>
      <c r="DY336" s="58"/>
      <c r="DZ336" s="58"/>
      <c r="EA336" s="58"/>
      <c r="EB336" s="58"/>
      <c r="EC336" s="58"/>
      <c r="ED336" s="58"/>
      <c r="EE336" s="58"/>
      <c r="EF336" s="58"/>
      <c r="EG336" s="58"/>
      <c r="EH336" s="58"/>
      <c r="EI336" s="58"/>
      <c r="EJ336" s="58"/>
      <c r="EK336" s="58"/>
      <c r="EL336" s="58"/>
      <c r="EM336" s="58"/>
      <c r="EN336" s="58"/>
    </row>
    <row r="337" spans="1:144" outlineLevel="1" x14ac:dyDescent="0.2">
      <c r="A337" s="16">
        <v>146</v>
      </c>
      <c r="B337" s="16">
        <v>0</v>
      </c>
      <c r="C337" s="1">
        <v>5.4179851100825838E-3</v>
      </c>
      <c r="D337" s="1">
        <f t="shared" si="31"/>
        <v>-5.4179851100825838E-3</v>
      </c>
      <c r="E337" s="1">
        <f t="shared" si="32"/>
        <v>1.0865431243928464E-2</v>
      </c>
      <c r="F337" s="1">
        <f t="shared" si="33"/>
        <v>-0.10423737930286076</v>
      </c>
      <c r="G337" s="1">
        <f t="shared" si="34"/>
        <v>-7.3807178388713882E-2</v>
      </c>
      <c r="H337" s="1">
        <v>1.6279320269947765E-2</v>
      </c>
      <c r="I337" s="1">
        <f t="shared" si="35"/>
        <v>9.0149157365780136E-5</v>
      </c>
      <c r="J337" s="1">
        <f t="shared" si="36"/>
        <v>-7.4415379721326516E-2</v>
      </c>
      <c r="AQ337" s="58"/>
      <c r="AR337" s="58"/>
      <c r="AS337" s="58"/>
      <c r="AT337" s="58"/>
      <c r="AU337" s="58"/>
      <c r="AV337" s="58"/>
      <c r="AW337" s="58"/>
      <c r="AX337" s="71"/>
      <c r="AY337" s="58"/>
      <c r="AZ337" s="58"/>
      <c r="BA337" s="58"/>
      <c r="BB337" s="58">
        <f t="shared" si="37"/>
        <v>1</v>
      </c>
      <c r="BC337" s="58">
        <f t="shared" si="38"/>
        <v>5.4179851100825838E-3</v>
      </c>
      <c r="BD337" s="58" t="e">
        <f t="shared" si="39"/>
        <v>#N/A</v>
      </c>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c r="CH337" s="58"/>
      <c r="CI337" s="58"/>
      <c r="CJ337" s="58"/>
      <c r="CK337" s="58"/>
      <c r="CL337" s="58"/>
      <c r="CM337" s="58"/>
      <c r="CN337" s="58"/>
      <c r="CO337" s="58"/>
      <c r="CP337" s="58"/>
      <c r="CQ337" s="58"/>
      <c r="CR337" s="58"/>
      <c r="CS337" s="58"/>
      <c r="CT337" s="58"/>
      <c r="CU337" s="58"/>
      <c r="CV337" s="58"/>
      <c r="CW337" s="58"/>
      <c r="CX337" s="58"/>
      <c r="CY337" s="58"/>
      <c r="CZ337" s="58"/>
      <c r="DA337" s="58"/>
      <c r="DB337" s="58"/>
      <c r="DC337" s="58"/>
      <c r="DD337" s="58"/>
      <c r="DE337" s="58"/>
      <c r="DF337" s="58"/>
      <c r="DG337" s="58"/>
      <c r="DH337" s="58"/>
      <c r="DI337" s="58"/>
      <c r="DJ337" s="58"/>
      <c r="DK337" s="58"/>
      <c r="DL337" s="58"/>
      <c r="DM337" s="58"/>
      <c r="DN337" s="58"/>
      <c r="DO337" s="58"/>
      <c r="DP337" s="58"/>
      <c r="DQ337" s="58"/>
      <c r="DR337" s="58"/>
      <c r="DS337" s="58"/>
      <c r="DT337" s="58"/>
      <c r="DU337" s="58"/>
      <c r="DV337" s="58"/>
      <c r="DW337" s="58"/>
      <c r="DX337" s="58"/>
      <c r="DY337" s="58"/>
      <c r="DZ337" s="58"/>
      <c r="EA337" s="58"/>
      <c r="EB337" s="58"/>
      <c r="EC337" s="58"/>
      <c r="ED337" s="58"/>
      <c r="EE337" s="58"/>
      <c r="EF337" s="58"/>
      <c r="EG337" s="58"/>
      <c r="EH337" s="58"/>
      <c r="EI337" s="58"/>
      <c r="EJ337" s="58"/>
      <c r="EK337" s="58"/>
      <c r="EL337" s="58"/>
      <c r="EM337" s="58"/>
      <c r="EN337" s="58"/>
    </row>
    <row r="338" spans="1:144" outlineLevel="1" x14ac:dyDescent="0.2">
      <c r="A338" s="16">
        <v>147</v>
      </c>
      <c r="B338" s="16">
        <v>0</v>
      </c>
      <c r="C338" s="1">
        <v>1.9077793505989501E-3</v>
      </c>
      <c r="D338" s="1">
        <f t="shared" si="31"/>
        <v>-1.9077793505989501E-3</v>
      </c>
      <c r="E338" s="1">
        <f t="shared" si="32"/>
        <v>3.8192029589457759E-3</v>
      </c>
      <c r="F338" s="1">
        <f t="shared" si="33"/>
        <v>-6.1799700314368641E-2</v>
      </c>
      <c r="G338" s="1">
        <f t="shared" si="34"/>
        <v>-4.3719857382172267E-2</v>
      </c>
      <c r="H338" s="1">
        <v>5.6516490077050197E-3</v>
      </c>
      <c r="I338" s="1">
        <f t="shared" si="35"/>
        <v>1.0864108586370889E-5</v>
      </c>
      <c r="J338" s="1">
        <f t="shared" si="36"/>
        <v>-4.3843928178299144E-2</v>
      </c>
      <c r="AQ338" s="58"/>
      <c r="AR338" s="58"/>
      <c r="AS338" s="58"/>
      <c r="AT338" s="58"/>
      <c r="AU338" s="58"/>
      <c r="AV338" s="58"/>
      <c r="AW338" s="58"/>
      <c r="AX338" s="71"/>
      <c r="AY338" s="58"/>
      <c r="AZ338" s="58"/>
      <c r="BA338" s="58"/>
      <c r="BB338" s="58">
        <f t="shared" si="37"/>
        <v>1</v>
      </c>
      <c r="BC338" s="58">
        <f t="shared" si="38"/>
        <v>1.9077793505989501E-3</v>
      </c>
      <c r="BD338" s="58" t="e">
        <f t="shared" si="39"/>
        <v>#N/A</v>
      </c>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c r="CH338" s="58"/>
      <c r="CI338" s="58"/>
      <c r="CJ338" s="58"/>
      <c r="CK338" s="58"/>
      <c r="CL338" s="58"/>
      <c r="CM338" s="58"/>
      <c r="CN338" s="58"/>
      <c r="CO338" s="58"/>
      <c r="CP338" s="58"/>
      <c r="CQ338" s="58"/>
      <c r="CR338" s="58"/>
      <c r="CS338" s="58"/>
      <c r="CT338" s="58"/>
      <c r="CU338" s="58"/>
      <c r="CV338" s="58"/>
      <c r="CW338" s="58"/>
      <c r="CX338" s="58"/>
      <c r="CY338" s="58"/>
      <c r="CZ338" s="58"/>
      <c r="DA338" s="58"/>
      <c r="DB338" s="58"/>
      <c r="DC338" s="58"/>
      <c r="DD338" s="58"/>
      <c r="DE338" s="58"/>
      <c r="DF338" s="58"/>
      <c r="DG338" s="58"/>
      <c r="DH338" s="58"/>
      <c r="DI338" s="58"/>
      <c r="DJ338" s="58"/>
      <c r="DK338" s="58"/>
      <c r="DL338" s="58"/>
      <c r="DM338" s="58"/>
      <c r="DN338" s="58"/>
      <c r="DO338" s="58"/>
      <c r="DP338" s="58"/>
      <c r="DQ338" s="58"/>
      <c r="DR338" s="58"/>
      <c r="DS338" s="58"/>
      <c r="DT338" s="58"/>
      <c r="DU338" s="58"/>
      <c r="DV338" s="58"/>
      <c r="DW338" s="58"/>
      <c r="DX338" s="58"/>
      <c r="DY338" s="58"/>
      <c r="DZ338" s="58"/>
      <c r="EA338" s="58"/>
      <c r="EB338" s="58"/>
      <c r="EC338" s="58"/>
      <c r="ED338" s="58"/>
      <c r="EE338" s="58"/>
      <c r="EF338" s="58"/>
      <c r="EG338" s="58"/>
      <c r="EH338" s="58"/>
      <c r="EI338" s="58"/>
      <c r="EJ338" s="58"/>
      <c r="EK338" s="58"/>
      <c r="EL338" s="58"/>
      <c r="EM338" s="58"/>
      <c r="EN338" s="58"/>
    </row>
    <row r="339" spans="1:144" outlineLevel="1" x14ac:dyDescent="0.2">
      <c r="A339" s="16">
        <v>148</v>
      </c>
      <c r="B339" s="16">
        <v>0</v>
      </c>
      <c r="C339" s="1">
        <v>2.5514271328649814E-2</v>
      </c>
      <c r="D339" s="1">
        <f t="shared" si="31"/>
        <v>-2.5514271328649814E-2</v>
      </c>
      <c r="E339" s="1">
        <f t="shared" si="32"/>
        <v>5.1690809824098995E-2</v>
      </c>
      <c r="F339" s="1">
        <f t="shared" si="33"/>
        <v>-0.22735612994616836</v>
      </c>
      <c r="G339" s="1">
        <f t="shared" si="34"/>
        <v>-0.1618094356587523</v>
      </c>
      <c r="H339" s="1">
        <v>4.5712263748629217E-2</v>
      </c>
      <c r="I339" s="1">
        <f t="shared" si="35"/>
        <v>1.2541834701387E-3</v>
      </c>
      <c r="J339" s="1">
        <f t="shared" si="36"/>
        <v>-0.16563959954776092</v>
      </c>
      <c r="AQ339" s="58"/>
      <c r="AR339" s="58"/>
      <c r="AS339" s="58"/>
      <c r="AT339" s="58"/>
      <c r="AU339" s="58"/>
      <c r="AV339" s="58"/>
      <c r="AW339" s="58"/>
      <c r="AX339" s="71"/>
      <c r="AY339" s="58"/>
      <c r="AZ339" s="58"/>
      <c r="BA339" s="58"/>
      <c r="BB339" s="58">
        <f t="shared" si="37"/>
        <v>1</v>
      </c>
      <c r="BC339" s="58">
        <f t="shared" si="38"/>
        <v>2.5514271328649814E-2</v>
      </c>
      <c r="BD339" s="58" t="e">
        <f t="shared" si="39"/>
        <v>#N/A</v>
      </c>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c r="CH339" s="58"/>
      <c r="CI339" s="58"/>
      <c r="CJ339" s="58"/>
      <c r="CK339" s="58"/>
      <c r="CL339" s="58"/>
      <c r="CM339" s="58"/>
      <c r="CN339" s="58"/>
      <c r="CO339" s="58"/>
      <c r="CP339" s="58"/>
      <c r="CQ339" s="58"/>
      <c r="CR339" s="58"/>
      <c r="CS339" s="58"/>
      <c r="CT339" s="58"/>
      <c r="CU339" s="58"/>
      <c r="CV339" s="58"/>
      <c r="CW339" s="58"/>
      <c r="CX339" s="58"/>
      <c r="CY339" s="58"/>
      <c r="CZ339" s="58"/>
      <c r="DA339" s="58"/>
      <c r="DB339" s="58"/>
      <c r="DC339" s="58"/>
      <c r="DD339" s="58"/>
      <c r="DE339" s="58"/>
      <c r="DF339" s="58"/>
      <c r="DG339" s="58"/>
      <c r="DH339" s="58"/>
      <c r="DI339" s="58"/>
      <c r="DJ339" s="58"/>
      <c r="DK339" s="58"/>
      <c r="DL339" s="58"/>
      <c r="DM339" s="58"/>
      <c r="DN339" s="58"/>
      <c r="DO339" s="58"/>
      <c r="DP339" s="58"/>
      <c r="DQ339" s="58"/>
      <c r="DR339" s="58"/>
      <c r="DS339" s="58"/>
      <c r="DT339" s="58"/>
      <c r="DU339" s="58"/>
      <c r="DV339" s="58"/>
      <c r="DW339" s="58"/>
      <c r="DX339" s="58"/>
      <c r="DY339" s="58"/>
      <c r="DZ339" s="58"/>
      <c r="EA339" s="58"/>
      <c r="EB339" s="58"/>
      <c r="EC339" s="58"/>
      <c r="ED339" s="58"/>
      <c r="EE339" s="58"/>
      <c r="EF339" s="58"/>
      <c r="EG339" s="58"/>
      <c r="EH339" s="58"/>
      <c r="EI339" s="58"/>
      <c r="EJ339" s="58"/>
      <c r="EK339" s="58"/>
      <c r="EL339" s="58"/>
      <c r="EM339" s="58"/>
      <c r="EN339" s="58"/>
    </row>
    <row r="340" spans="1:144" outlineLevel="1" x14ac:dyDescent="0.2">
      <c r="A340" s="16">
        <v>149</v>
      </c>
      <c r="B340" s="16">
        <v>0</v>
      </c>
      <c r="C340" s="1">
        <v>3.8905043209951063E-4</v>
      </c>
      <c r="D340" s="1">
        <f t="shared" si="31"/>
        <v>-3.8905043209951063E-4</v>
      </c>
      <c r="E340" s="1">
        <f t="shared" si="32"/>
        <v>7.7825226370703798E-4</v>
      </c>
      <c r="F340" s="1">
        <f t="shared" si="33"/>
        <v>-2.7897173041493611E-2</v>
      </c>
      <c r="G340" s="1">
        <f t="shared" si="34"/>
        <v>-1.9728199391934188E-2</v>
      </c>
      <c r="H340" s="1">
        <v>1.7768459389008796E-3</v>
      </c>
      <c r="I340" s="1">
        <f t="shared" si="35"/>
        <v>6.9278269692412795E-7</v>
      </c>
      <c r="J340" s="1">
        <f t="shared" si="36"/>
        <v>-1.9745749769123393E-2</v>
      </c>
      <c r="AQ340" s="58"/>
      <c r="AR340" s="58"/>
      <c r="AS340" s="58"/>
      <c r="AT340" s="58"/>
      <c r="AU340" s="58"/>
      <c r="AV340" s="58"/>
      <c r="AW340" s="58"/>
      <c r="AX340" s="71"/>
      <c r="AY340" s="58"/>
      <c r="AZ340" s="58"/>
      <c r="BA340" s="58"/>
      <c r="BB340" s="58">
        <f t="shared" si="37"/>
        <v>1</v>
      </c>
      <c r="BC340" s="58">
        <f t="shared" si="38"/>
        <v>3.8905043209951063E-4</v>
      </c>
      <c r="BD340" s="58" t="e">
        <f t="shared" si="39"/>
        <v>#N/A</v>
      </c>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c r="CB340" s="58"/>
      <c r="CC340" s="58"/>
      <c r="CD340" s="58"/>
      <c r="CE340" s="58"/>
      <c r="CF340" s="58"/>
      <c r="CG340" s="58"/>
      <c r="CH340" s="58"/>
      <c r="CI340" s="58"/>
      <c r="CJ340" s="58"/>
      <c r="CK340" s="58"/>
      <c r="CL340" s="58"/>
      <c r="CM340" s="58"/>
      <c r="CN340" s="58"/>
      <c r="CO340" s="58"/>
      <c r="CP340" s="58"/>
      <c r="CQ340" s="58"/>
      <c r="CR340" s="58"/>
      <c r="CS340" s="58"/>
      <c r="CT340" s="58"/>
      <c r="CU340" s="58"/>
      <c r="CV340" s="58"/>
      <c r="CW340" s="58"/>
      <c r="CX340" s="58"/>
      <c r="CY340" s="58"/>
      <c r="CZ340" s="58"/>
      <c r="DA340" s="58"/>
      <c r="DB340" s="58"/>
      <c r="DC340" s="58"/>
      <c r="DD340" s="58"/>
      <c r="DE340" s="58"/>
      <c r="DF340" s="58"/>
      <c r="DG340" s="58"/>
      <c r="DH340" s="58"/>
      <c r="DI340" s="58"/>
      <c r="DJ340" s="58"/>
      <c r="DK340" s="58"/>
      <c r="DL340" s="58"/>
      <c r="DM340" s="58"/>
      <c r="DN340" s="58"/>
      <c r="DO340" s="58"/>
      <c r="DP340" s="58"/>
      <c r="DQ340" s="58"/>
      <c r="DR340" s="58"/>
      <c r="DS340" s="58"/>
      <c r="DT340" s="58"/>
      <c r="DU340" s="58"/>
      <c r="DV340" s="58"/>
      <c r="DW340" s="58"/>
      <c r="DX340" s="58"/>
      <c r="DY340" s="58"/>
      <c r="DZ340" s="58"/>
      <c r="EA340" s="58"/>
      <c r="EB340" s="58"/>
      <c r="EC340" s="58"/>
      <c r="ED340" s="58"/>
      <c r="EE340" s="58"/>
      <c r="EF340" s="58"/>
      <c r="EG340" s="58"/>
      <c r="EH340" s="58"/>
      <c r="EI340" s="58"/>
      <c r="EJ340" s="58"/>
      <c r="EK340" s="58"/>
      <c r="EL340" s="58"/>
      <c r="EM340" s="58"/>
      <c r="EN340" s="58"/>
    </row>
    <row r="341" spans="1:144" outlineLevel="1" x14ac:dyDescent="0.2">
      <c r="A341" s="16">
        <v>150</v>
      </c>
      <c r="B341" s="16">
        <v>0</v>
      </c>
      <c r="C341" s="1">
        <v>9.418251445950584E-5</v>
      </c>
      <c r="D341" s="1">
        <f t="shared" si="31"/>
        <v>-9.418251445950584E-5</v>
      </c>
      <c r="E341" s="1">
        <f t="shared" si="32"/>
        <v>1.8837389982180206E-4</v>
      </c>
      <c r="F341" s="1">
        <f t="shared" si="33"/>
        <v>-1.3724937151834322E-2</v>
      </c>
      <c r="G341" s="1">
        <f t="shared" si="34"/>
        <v>-9.705224656907532E-3</v>
      </c>
      <c r="H341" s="1">
        <v>4.220166772251638E-4</v>
      </c>
      <c r="I341" s="1">
        <f t="shared" si="35"/>
        <v>3.9767117978460296E-8</v>
      </c>
      <c r="J341" s="1">
        <f t="shared" si="36"/>
        <v>-9.7072731886469737E-3</v>
      </c>
      <c r="AQ341" s="58"/>
      <c r="AR341" s="58"/>
      <c r="AS341" s="58"/>
      <c r="AT341" s="58"/>
      <c r="AU341" s="58"/>
      <c r="AV341" s="58"/>
      <c r="AW341" s="58"/>
      <c r="AX341" s="71"/>
      <c r="AY341" s="58"/>
      <c r="AZ341" s="58"/>
      <c r="BA341" s="58"/>
      <c r="BB341" s="58">
        <f t="shared" si="37"/>
        <v>1</v>
      </c>
      <c r="BC341" s="58">
        <f t="shared" si="38"/>
        <v>9.418251445950584E-5</v>
      </c>
      <c r="BD341" s="58" t="e">
        <f t="shared" si="39"/>
        <v>#N/A</v>
      </c>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c r="CB341" s="58"/>
      <c r="CC341" s="58"/>
      <c r="CD341" s="58"/>
      <c r="CE341" s="58"/>
      <c r="CF341" s="58"/>
      <c r="CG341" s="58"/>
      <c r="CH341" s="58"/>
      <c r="CI341" s="58"/>
      <c r="CJ341" s="58"/>
      <c r="CK341" s="58"/>
      <c r="CL341" s="58"/>
      <c r="CM341" s="58"/>
      <c r="CN341" s="58"/>
      <c r="CO341" s="58"/>
      <c r="CP341" s="58"/>
      <c r="CQ341" s="58"/>
      <c r="CR341" s="58"/>
      <c r="CS341" s="58"/>
      <c r="CT341" s="58"/>
      <c r="CU341" s="58"/>
      <c r="CV341" s="58"/>
      <c r="CW341" s="58"/>
      <c r="CX341" s="58"/>
      <c r="CY341" s="58"/>
      <c r="CZ341" s="58"/>
      <c r="DA341" s="58"/>
      <c r="DB341" s="58"/>
      <c r="DC341" s="58"/>
      <c r="DD341" s="58"/>
      <c r="DE341" s="58"/>
      <c r="DF341" s="58"/>
      <c r="DG341" s="58"/>
      <c r="DH341" s="58"/>
      <c r="DI341" s="58"/>
      <c r="DJ341" s="58"/>
      <c r="DK341" s="58"/>
      <c r="DL341" s="58"/>
      <c r="DM341" s="58"/>
      <c r="DN341" s="58"/>
      <c r="DO341" s="58"/>
      <c r="DP341" s="58"/>
      <c r="DQ341" s="58"/>
      <c r="DR341" s="58"/>
      <c r="DS341" s="58"/>
      <c r="DT341" s="58"/>
      <c r="DU341" s="58"/>
      <c r="DV341" s="58"/>
      <c r="DW341" s="58"/>
      <c r="DX341" s="58"/>
      <c r="DY341" s="58"/>
      <c r="DZ341" s="58"/>
      <c r="EA341" s="58"/>
      <c r="EB341" s="58"/>
      <c r="EC341" s="58"/>
      <c r="ED341" s="58"/>
      <c r="EE341" s="58"/>
      <c r="EF341" s="58"/>
      <c r="EG341" s="58"/>
      <c r="EH341" s="58"/>
      <c r="EI341" s="58"/>
      <c r="EJ341" s="58"/>
      <c r="EK341" s="58"/>
      <c r="EL341" s="58"/>
      <c r="EM341" s="58"/>
      <c r="EN341" s="58"/>
    </row>
    <row r="342" spans="1:144" outlineLevel="1" x14ac:dyDescent="0.2">
      <c r="A342" s="16">
        <v>151</v>
      </c>
      <c r="B342" s="16">
        <v>0</v>
      </c>
      <c r="C342" s="1">
        <v>4.7876480080543078E-8</v>
      </c>
      <c r="D342" s="1">
        <f t="shared" si="31"/>
        <v>-4.7876480080543078E-8</v>
      </c>
      <c r="E342" s="1">
        <f t="shared" si="32"/>
        <v>9.5752962376192218E-8</v>
      </c>
      <c r="F342" s="1">
        <f t="shared" si="33"/>
        <v>-3.0943975564912829E-4</v>
      </c>
      <c r="G342" s="1">
        <f t="shared" si="34"/>
        <v>-2.1880695229516939E-4</v>
      </c>
      <c r="H342" s="1">
        <v>6.4402641484035324E-7</v>
      </c>
      <c r="I342" s="1">
        <f t="shared" si="35"/>
        <v>3.0833739155400179E-14</v>
      </c>
      <c r="J342" s="1">
        <f t="shared" si="36"/>
        <v>-2.1880702275393194E-4</v>
      </c>
      <c r="AQ342" s="58"/>
      <c r="AR342" s="58"/>
      <c r="AS342" s="58"/>
      <c r="AT342" s="58"/>
      <c r="AU342" s="58"/>
      <c r="AV342" s="58"/>
      <c r="AW342" s="58"/>
      <c r="AX342" s="71"/>
      <c r="AY342" s="58"/>
      <c r="AZ342" s="58"/>
      <c r="BA342" s="58"/>
      <c r="BB342" s="58">
        <f t="shared" si="37"/>
        <v>1</v>
      </c>
      <c r="BC342" s="58">
        <f t="shared" si="38"/>
        <v>4.7876480080543078E-8</v>
      </c>
      <c r="BD342" s="58" t="e">
        <f t="shared" si="39"/>
        <v>#N/A</v>
      </c>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c r="CB342" s="58"/>
      <c r="CC342" s="58"/>
      <c r="CD342" s="58"/>
      <c r="CE342" s="58"/>
      <c r="CF342" s="58"/>
      <c r="CG342" s="58"/>
      <c r="CH342" s="58"/>
      <c r="CI342" s="58"/>
      <c r="CJ342" s="58"/>
      <c r="CK342" s="58"/>
      <c r="CL342" s="58"/>
      <c r="CM342" s="58"/>
      <c r="CN342" s="58"/>
      <c r="CO342" s="58"/>
      <c r="CP342" s="58"/>
      <c r="CQ342" s="58"/>
      <c r="CR342" s="58"/>
      <c r="CS342" s="58"/>
      <c r="CT342" s="58"/>
      <c r="CU342" s="58"/>
      <c r="CV342" s="58"/>
      <c r="CW342" s="58"/>
      <c r="CX342" s="58"/>
      <c r="CY342" s="58"/>
      <c r="CZ342" s="58"/>
      <c r="DA342" s="58"/>
      <c r="DB342" s="58"/>
      <c r="DC342" s="58"/>
      <c r="DD342" s="58"/>
      <c r="DE342" s="58"/>
      <c r="DF342" s="58"/>
      <c r="DG342" s="58"/>
      <c r="DH342" s="58"/>
      <c r="DI342" s="58"/>
      <c r="DJ342" s="58"/>
      <c r="DK342" s="58"/>
      <c r="DL342" s="58"/>
      <c r="DM342" s="58"/>
      <c r="DN342" s="58"/>
      <c r="DO342" s="58"/>
      <c r="DP342" s="58"/>
      <c r="DQ342" s="58"/>
      <c r="DR342" s="58"/>
      <c r="DS342" s="58"/>
      <c r="DT342" s="58"/>
      <c r="DU342" s="58"/>
      <c r="DV342" s="58"/>
      <c r="DW342" s="58"/>
      <c r="DX342" s="58"/>
      <c r="DY342" s="58"/>
      <c r="DZ342" s="58"/>
      <c r="EA342" s="58"/>
      <c r="EB342" s="58"/>
      <c r="EC342" s="58"/>
      <c r="ED342" s="58"/>
      <c r="EE342" s="58"/>
      <c r="EF342" s="58"/>
      <c r="EG342" s="58"/>
      <c r="EH342" s="58"/>
      <c r="EI342" s="58"/>
      <c r="EJ342" s="58"/>
      <c r="EK342" s="58"/>
      <c r="EL342" s="58"/>
      <c r="EM342" s="58"/>
      <c r="EN342" s="58"/>
    </row>
    <row r="343" spans="1:144" outlineLevel="1" x14ac:dyDescent="0.2">
      <c r="A343" s="16">
        <v>152</v>
      </c>
      <c r="B343" s="16">
        <v>0</v>
      </c>
      <c r="C343" s="1">
        <v>2.1255767426785543E-4</v>
      </c>
      <c r="D343" s="1">
        <f t="shared" si="31"/>
        <v>-2.1255767426785543E-4</v>
      </c>
      <c r="E343" s="1">
        <f t="shared" si="32"/>
        <v>4.2516053570397928E-4</v>
      </c>
      <c r="F343" s="1">
        <f t="shared" si="33"/>
        <v>-2.0619421323208351E-2</v>
      </c>
      <c r="G343" s="1">
        <f t="shared" si="34"/>
        <v>-1.4580907538226339E-2</v>
      </c>
      <c r="H343" s="1">
        <v>1.0139204967954763E-3</v>
      </c>
      <c r="I343" s="1">
        <f t="shared" si="35"/>
        <v>2.1578118710263854E-7</v>
      </c>
      <c r="J343" s="1">
        <f t="shared" si="36"/>
        <v>-1.4588305104617477E-2</v>
      </c>
      <c r="AQ343" s="58"/>
      <c r="AR343" s="58"/>
      <c r="AS343" s="58"/>
      <c r="AT343" s="58"/>
      <c r="AU343" s="58"/>
      <c r="AV343" s="58"/>
      <c r="AW343" s="58"/>
      <c r="AX343" s="71"/>
      <c r="AY343" s="58"/>
      <c r="AZ343" s="58"/>
      <c r="BA343" s="58"/>
      <c r="BB343" s="58">
        <f t="shared" si="37"/>
        <v>1</v>
      </c>
      <c r="BC343" s="58">
        <f t="shared" si="38"/>
        <v>2.1255767426785543E-4</v>
      </c>
      <c r="BD343" s="58" t="e">
        <f t="shared" si="39"/>
        <v>#N/A</v>
      </c>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c r="CB343" s="58"/>
      <c r="CC343" s="58"/>
      <c r="CD343" s="58"/>
      <c r="CE343" s="58"/>
      <c r="CF343" s="58"/>
      <c r="CG343" s="58"/>
      <c r="CH343" s="58"/>
      <c r="CI343" s="58"/>
      <c r="CJ343" s="58"/>
      <c r="CK343" s="58"/>
      <c r="CL343" s="58"/>
      <c r="CM343" s="58"/>
      <c r="CN343" s="58"/>
      <c r="CO343" s="58"/>
      <c r="CP343" s="58"/>
      <c r="CQ343" s="58"/>
      <c r="CR343" s="58"/>
      <c r="CS343" s="58"/>
      <c r="CT343" s="58"/>
      <c r="CU343" s="58"/>
      <c r="CV343" s="58"/>
      <c r="CW343" s="58"/>
      <c r="CX343" s="58"/>
      <c r="CY343" s="58"/>
      <c r="CZ343" s="58"/>
      <c r="DA343" s="58"/>
      <c r="DB343" s="58"/>
      <c r="DC343" s="58"/>
      <c r="DD343" s="58"/>
      <c r="DE343" s="58"/>
      <c r="DF343" s="58"/>
      <c r="DG343" s="58"/>
      <c r="DH343" s="58"/>
      <c r="DI343" s="58"/>
      <c r="DJ343" s="58"/>
      <c r="DK343" s="58"/>
      <c r="DL343" s="58"/>
      <c r="DM343" s="58"/>
      <c r="DN343" s="58"/>
      <c r="DO343" s="58"/>
      <c r="DP343" s="58"/>
      <c r="DQ343" s="58"/>
      <c r="DR343" s="58"/>
      <c r="DS343" s="58"/>
      <c r="DT343" s="58"/>
      <c r="DU343" s="58"/>
      <c r="DV343" s="58"/>
      <c r="DW343" s="58"/>
      <c r="DX343" s="58"/>
      <c r="DY343" s="58"/>
      <c r="DZ343" s="58"/>
      <c r="EA343" s="58"/>
      <c r="EB343" s="58"/>
      <c r="EC343" s="58"/>
      <c r="ED343" s="58"/>
      <c r="EE343" s="58"/>
      <c r="EF343" s="58"/>
      <c r="EG343" s="58"/>
      <c r="EH343" s="58"/>
      <c r="EI343" s="58"/>
      <c r="EJ343" s="58"/>
      <c r="EK343" s="58"/>
      <c r="EL343" s="58"/>
      <c r="EM343" s="58"/>
      <c r="EN343" s="58"/>
    </row>
    <row r="344" spans="1:144" outlineLevel="1" x14ac:dyDescent="0.2">
      <c r="A344" s="16">
        <v>153</v>
      </c>
      <c r="B344" s="16">
        <v>0</v>
      </c>
      <c r="C344" s="1">
        <v>1.2765827666163045E-2</v>
      </c>
      <c r="D344" s="1">
        <f t="shared" si="31"/>
        <v>-1.2765827666163045E-2</v>
      </c>
      <c r="E344" s="1">
        <f t="shared" si="32"/>
        <v>2.5696022038028638E-2</v>
      </c>
      <c r="F344" s="1">
        <f t="shared" si="33"/>
        <v>-0.16029978801616876</v>
      </c>
      <c r="G344" s="1">
        <f t="shared" si="34"/>
        <v>-0.11371412104058942</v>
      </c>
      <c r="H344" s="1">
        <v>3.7190144921289546E-2</v>
      </c>
      <c r="I344" s="1">
        <f t="shared" si="35"/>
        <v>4.9947774388370649E-4</v>
      </c>
      <c r="J344" s="1">
        <f t="shared" si="36"/>
        <v>-0.1158895123292765</v>
      </c>
      <c r="AQ344" s="58"/>
      <c r="AR344" s="58"/>
      <c r="AS344" s="58"/>
      <c r="AT344" s="58"/>
      <c r="AU344" s="58"/>
      <c r="AV344" s="58"/>
      <c r="AW344" s="58"/>
      <c r="AX344" s="71"/>
      <c r="AY344" s="58"/>
      <c r="AZ344" s="58"/>
      <c r="BA344" s="58"/>
      <c r="BB344" s="58">
        <f t="shared" si="37"/>
        <v>1</v>
      </c>
      <c r="BC344" s="58">
        <f t="shared" si="38"/>
        <v>1.2765827666163045E-2</v>
      </c>
      <c r="BD344" s="58" t="e">
        <f t="shared" si="39"/>
        <v>#N/A</v>
      </c>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c r="CH344" s="58"/>
      <c r="CI344" s="58"/>
      <c r="CJ344" s="58"/>
      <c r="CK344" s="58"/>
      <c r="CL344" s="58"/>
      <c r="CM344" s="58"/>
      <c r="CN344" s="58"/>
      <c r="CO344" s="58"/>
      <c r="CP344" s="58"/>
      <c r="CQ344" s="58"/>
      <c r="CR344" s="58"/>
      <c r="CS344" s="58"/>
      <c r="CT344" s="58"/>
      <c r="CU344" s="58"/>
      <c r="CV344" s="58"/>
      <c r="CW344" s="58"/>
      <c r="CX344" s="58"/>
      <c r="CY344" s="58"/>
      <c r="CZ344" s="58"/>
      <c r="DA344" s="58"/>
      <c r="DB344" s="58"/>
      <c r="DC344" s="58"/>
      <c r="DD344" s="58"/>
      <c r="DE344" s="58"/>
      <c r="DF344" s="58"/>
      <c r="DG344" s="58"/>
      <c r="DH344" s="58"/>
      <c r="DI344" s="58"/>
      <c r="DJ344" s="58"/>
      <c r="DK344" s="58"/>
      <c r="DL344" s="58"/>
      <c r="DM344" s="58"/>
      <c r="DN344" s="58"/>
      <c r="DO344" s="58"/>
      <c r="DP344" s="58"/>
      <c r="DQ344" s="58"/>
      <c r="DR344" s="58"/>
      <c r="DS344" s="58"/>
      <c r="DT344" s="58"/>
      <c r="DU344" s="58"/>
      <c r="DV344" s="58"/>
      <c r="DW344" s="58"/>
      <c r="DX344" s="58"/>
      <c r="DY344" s="58"/>
      <c r="DZ344" s="58"/>
      <c r="EA344" s="58"/>
      <c r="EB344" s="58"/>
      <c r="EC344" s="58"/>
      <c r="ED344" s="58"/>
      <c r="EE344" s="58"/>
      <c r="EF344" s="58"/>
      <c r="EG344" s="58"/>
      <c r="EH344" s="58"/>
      <c r="EI344" s="58"/>
      <c r="EJ344" s="58"/>
      <c r="EK344" s="58"/>
      <c r="EL344" s="58"/>
      <c r="EM344" s="58"/>
      <c r="EN344" s="58"/>
    </row>
    <row r="345" spans="1:144" outlineLevel="1" x14ac:dyDescent="0.2">
      <c r="A345" s="16">
        <v>154</v>
      </c>
      <c r="B345" s="16">
        <v>0</v>
      </c>
      <c r="C345" s="1">
        <v>1.2621705536427458E-5</v>
      </c>
      <c r="D345" s="1">
        <f t="shared" si="31"/>
        <v>-1.2621705536427458E-5</v>
      </c>
      <c r="E345" s="1">
        <f t="shared" si="32"/>
        <v>2.5243570381794458E-5</v>
      </c>
      <c r="F345" s="1">
        <f t="shared" si="33"/>
        <v>-5.0242979989043703E-3</v>
      </c>
      <c r="G345" s="1">
        <f t="shared" si="34"/>
        <v>-3.5527263961482964E-3</v>
      </c>
      <c r="H345" s="1">
        <v>8.8460554888434534E-5</v>
      </c>
      <c r="I345" s="1">
        <f t="shared" si="35"/>
        <v>1.1166359462295657E-9</v>
      </c>
      <c r="J345" s="1">
        <f t="shared" si="36"/>
        <v>-3.552883544648641E-3</v>
      </c>
      <c r="AQ345" s="58"/>
      <c r="AR345" s="58"/>
      <c r="AS345" s="58"/>
      <c r="AT345" s="58"/>
      <c r="AU345" s="58"/>
      <c r="AV345" s="58"/>
      <c r="AW345" s="58"/>
      <c r="AX345" s="71"/>
      <c r="AY345" s="58"/>
      <c r="AZ345" s="58"/>
      <c r="BA345" s="58"/>
      <c r="BB345" s="58">
        <f t="shared" si="37"/>
        <v>1</v>
      </c>
      <c r="BC345" s="58">
        <f t="shared" si="38"/>
        <v>1.2621705536427458E-5</v>
      </c>
      <c r="BD345" s="58" t="e">
        <f t="shared" si="39"/>
        <v>#N/A</v>
      </c>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c r="CH345" s="58"/>
      <c r="CI345" s="58"/>
      <c r="CJ345" s="58"/>
      <c r="CK345" s="58"/>
      <c r="CL345" s="58"/>
      <c r="CM345" s="58"/>
      <c r="CN345" s="58"/>
      <c r="CO345" s="58"/>
      <c r="CP345" s="58"/>
      <c r="CQ345" s="58"/>
      <c r="CR345" s="58"/>
      <c r="CS345" s="58"/>
      <c r="CT345" s="58"/>
      <c r="CU345" s="58"/>
      <c r="CV345" s="58"/>
      <c r="CW345" s="58"/>
      <c r="CX345" s="58"/>
      <c r="CY345" s="58"/>
      <c r="CZ345" s="58"/>
      <c r="DA345" s="58"/>
      <c r="DB345" s="58"/>
      <c r="DC345" s="58"/>
      <c r="DD345" s="58"/>
      <c r="DE345" s="58"/>
      <c r="DF345" s="58"/>
      <c r="DG345" s="58"/>
      <c r="DH345" s="58"/>
      <c r="DI345" s="58"/>
      <c r="DJ345" s="58"/>
      <c r="DK345" s="58"/>
      <c r="DL345" s="58"/>
      <c r="DM345" s="58"/>
      <c r="DN345" s="58"/>
      <c r="DO345" s="58"/>
      <c r="DP345" s="58"/>
      <c r="DQ345" s="58"/>
      <c r="DR345" s="58"/>
      <c r="DS345" s="58"/>
      <c r="DT345" s="58"/>
      <c r="DU345" s="58"/>
      <c r="DV345" s="58"/>
      <c r="DW345" s="58"/>
      <c r="DX345" s="58"/>
      <c r="DY345" s="58"/>
      <c r="DZ345" s="58"/>
      <c r="EA345" s="58"/>
      <c r="EB345" s="58"/>
      <c r="EC345" s="58"/>
      <c r="ED345" s="58"/>
      <c r="EE345" s="58"/>
      <c r="EF345" s="58"/>
      <c r="EG345" s="58"/>
      <c r="EH345" s="58"/>
      <c r="EI345" s="58"/>
      <c r="EJ345" s="58"/>
      <c r="EK345" s="58"/>
      <c r="EL345" s="58"/>
      <c r="EM345" s="58"/>
      <c r="EN345" s="58"/>
    </row>
    <row r="346" spans="1:144" outlineLevel="1" x14ac:dyDescent="0.2">
      <c r="A346" s="16">
        <v>155</v>
      </c>
      <c r="B346" s="16">
        <v>0</v>
      </c>
      <c r="C346" s="1">
        <v>1.193612382328686E-2</v>
      </c>
      <c r="D346" s="1">
        <f t="shared" si="31"/>
        <v>-1.193612382328686E-2</v>
      </c>
      <c r="E346" s="1">
        <f t="shared" si="32"/>
        <v>2.4015862646795921E-2</v>
      </c>
      <c r="F346" s="1">
        <f t="shared" si="33"/>
        <v>-0.15497052186398522</v>
      </c>
      <c r="G346" s="1">
        <f t="shared" si="34"/>
        <v>-0.10991049072102081</v>
      </c>
      <c r="H346" s="1">
        <v>2.5215969801071145E-2</v>
      </c>
      <c r="I346" s="1">
        <f t="shared" si="35"/>
        <v>3.1249679238000915E-4</v>
      </c>
      <c r="J346" s="1">
        <f t="shared" si="36"/>
        <v>-0.11132301093177281</v>
      </c>
      <c r="AQ346" s="58"/>
      <c r="AR346" s="58"/>
      <c r="AS346" s="58"/>
      <c r="AT346" s="58"/>
      <c r="AU346" s="58"/>
      <c r="AV346" s="58"/>
      <c r="AW346" s="58"/>
      <c r="AX346" s="71"/>
      <c r="AY346" s="58"/>
      <c r="AZ346" s="58"/>
      <c r="BA346" s="58"/>
      <c r="BB346" s="58">
        <f t="shared" si="37"/>
        <v>1</v>
      </c>
      <c r="BC346" s="58">
        <f t="shared" si="38"/>
        <v>1.193612382328686E-2</v>
      </c>
      <c r="BD346" s="58" t="e">
        <f t="shared" si="39"/>
        <v>#N/A</v>
      </c>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c r="CH346" s="58"/>
      <c r="CI346" s="58"/>
      <c r="CJ346" s="58"/>
      <c r="CK346" s="58"/>
      <c r="CL346" s="58"/>
      <c r="CM346" s="58"/>
      <c r="CN346" s="58"/>
      <c r="CO346" s="58"/>
      <c r="CP346" s="58"/>
      <c r="CQ346" s="58"/>
      <c r="CR346" s="58"/>
      <c r="CS346" s="58"/>
      <c r="CT346" s="58"/>
      <c r="CU346" s="58"/>
      <c r="CV346" s="58"/>
      <c r="CW346" s="58"/>
      <c r="CX346" s="58"/>
      <c r="CY346" s="58"/>
      <c r="CZ346" s="58"/>
      <c r="DA346" s="58"/>
      <c r="DB346" s="58"/>
      <c r="DC346" s="58"/>
      <c r="DD346" s="58"/>
      <c r="DE346" s="58"/>
      <c r="DF346" s="58"/>
      <c r="DG346" s="58"/>
      <c r="DH346" s="58"/>
      <c r="DI346" s="58"/>
      <c r="DJ346" s="58"/>
      <c r="DK346" s="58"/>
      <c r="DL346" s="58"/>
      <c r="DM346" s="58"/>
      <c r="DN346" s="58"/>
      <c r="DO346" s="58"/>
      <c r="DP346" s="58"/>
      <c r="DQ346" s="58"/>
      <c r="DR346" s="58"/>
      <c r="DS346" s="58"/>
      <c r="DT346" s="58"/>
      <c r="DU346" s="58"/>
      <c r="DV346" s="58"/>
      <c r="DW346" s="58"/>
      <c r="DX346" s="58"/>
      <c r="DY346" s="58"/>
      <c r="DZ346" s="58"/>
      <c r="EA346" s="58"/>
      <c r="EB346" s="58"/>
      <c r="EC346" s="58"/>
      <c r="ED346" s="58"/>
      <c r="EE346" s="58"/>
      <c r="EF346" s="58"/>
      <c r="EG346" s="58"/>
      <c r="EH346" s="58"/>
      <c r="EI346" s="58"/>
      <c r="EJ346" s="58"/>
      <c r="EK346" s="58"/>
      <c r="EL346" s="58"/>
      <c r="EM346" s="58"/>
      <c r="EN346" s="58"/>
    </row>
    <row r="347" spans="1:144" outlineLevel="1" x14ac:dyDescent="0.2">
      <c r="A347" s="16">
        <v>156</v>
      </c>
      <c r="B347" s="16">
        <v>0</v>
      </c>
      <c r="C347" s="1">
        <v>6.6046569894905691E-2</v>
      </c>
      <c r="D347" s="1">
        <f t="shared" si="31"/>
        <v>-6.6046569894905691E-2</v>
      </c>
      <c r="E347" s="1">
        <f t="shared" si="32"/>
        <v>0.13665740539512874</v>
      </c>
      <c r="F347" s="1">
        <f t="shared" si="33"/>
        <v>-0.36967202409044797</v>
      </c>
      <c r="G347" s="1">
        <f t="shared" si="34"/>
        <v>-0.26592705442178061</v>
      </c>
      <c r="H347" s="1">
        <v>0.1363235954982038</v>
      </c>
      <c r="I347" s="1">
        <f t="shared" si="35"/>
        <v>1.1162077233957013E-2</v>
      </c>
      <c r="J347" s="1">
        <f t="shared" si="36"/>
        <v>-0.28614554951528021</v>
      </c>
      <c r="AQ347" s="58"/>
      <c r="AR347" s="58"/>
      <c r="AS347" s="58"/>
      <c r="AT347" s="58"/>
      <c r="AU347" s="58"/>
      <c r="AV347" s="58"/>
      <c r="AW347" s="58"/>
      <c r="AX347" s="71"/>
      <c r="AY347" s="58"/>
      <c r="AZ347" s="58"/>
      <c r="BA347" s="58"/>
      <c r="BB347" s="58">
        <f t="shared" si="37"/>
        <v>1</v>
      </c>
      <c r="BC347" s="58">
        <f t="shared" si="38"/>
        <v>6.6046569894905691E-2</v>
      </c>
      <c r="BD347" s="58" t="e">
        <f t="shared" si="39"/>
        <v>#N/A</v>
      </c>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c r="CB347" s="58"/>
      <c r="CC347" s="58"/>
      <c r="CD347" s="58"/>
      <c r="CE347" s="58"/>
      <c r="CF347" s="58"/>
      <c r="CG347" s="58"/>
      <c r="CH347" s="58"/>
      <c r="CI347" s="58"/>
      <c r="CJ347" s="58"/>
      <c r="CK347" s="58"/>
      <c r="CL347" s="58"/>
      <c r="CM347" s="58"/>
      <c r="CN347" s="58"/>
      <c r="CO347" s="58"/>
      <c r="CP347" s="58"/>
      <c r="CQ347" s="58"/>
      <c r="CR347" s="58"/>
      <c r="CS347" s="58"/>
      <c r="CT347" s="58"/>
      <c r="CU347" s="58"/>
      <c r="CV347" s="58"/>
      <c r="CW347" s="58"/>
      <c r="CX347" s="58"/>
      <c r="CY347" s="58"/>
      <c r="CZ347" s="58"/>
      <c r="DA347" s="58"/>
      <c r="DB347" s="58"/>
      <c r="DC347" s="58"/>
      <c r="DD347" s="58"/>
      <c r="DE347" s="58"/>
      <c r="DF347" s="58"/>
      <c r="DG347" s="58"/>
      <c r="DH347" s="58"/>
      <c r="DI347" s="58"/>
      <c r="DJ347" s="58"/>
      <c r="DK347" s="58"/>
      <c r="DL347" s="58"/>
      <c r="DM347" s="58"/>
      <c r="DN347" s="58"/>
      <c r="DO347" s="58"/>
      <c r="DP347" s="58"/>
      <c r="DQ347" s="58"/>
      <c r="DR347" s="58"/>
      <c r="DS347" s="58"/>
      <c r="DT347" s="58"/>
      <c r="DU347" s="58"/>
      <c r="DV347" s="58"/>
      <c r="DW347" s="58"/>
      <c r="DX347" s="58"/>
      <c r="DY347" s="58"/>
      <c r="DZ347" s="58"/>
      <c r="EA347" s="58"/>
      <c r="EB347" s="58"/>
      <c r="EC347" s="58"/>
      <c r="ED347" s="58"/>
      <c r="EE347" s="58"/>
      <c r="EF347" s="58"/>
      <c r="EG347" s="58"/>
      <c r="EH347" s="58"/>
      <c r="EI347" s="58"/>
      <c r="EJ347" s="58"/>
      <c r="EK347" s="58"/>
      <c r="EL347" s="58"/>
      <c r="EM347" s="58"/>
      <c r="EN347" s="58"/>
    </row>
    <row r="348" spans="1:144" outlineLevel="1" x14ac:dyDescent="0.2">
      <c r="A348" s="16">
        <v>157</v>
      </c>
      <c r="B348" s="16">
        <v>0</v>
      </c>
      <c r="C348" s="1">
        <v>1.1824896318215879E-8</v>
      </c>
      <c r="D348" s="1">
        <f t="shared" si="31"/>
        <v>-1.1824896318215879E-8</v>
      </c>
      <c r="E348" s="1">
        <f t="shared" si="32"/>
        <v>2.3649792650963762E-8</v>
      </c>
      <c r="F348" s="1">
        <f t="shared" si="33"/>
        <v>-1.5378489084095278E-4</v>
      </c>
      <c r="G348" s="1">
        <f t="shared" si="34"/>
        <v>-1.0874233976719487E-4</v>
      </c>
      <c r="H348" s="1">
        <v>1.9276283347675405E-7</v>
      </c>
      <c r="I348" s="1">
        <f t="shared" si="35"/>
        <v>2.2794009862055969E-15</v>
      </c>
      <c r="J348" s="1">
        <f t="shared" si="36"/>
        <v>-1.0874235024793715E-4</v>
      </c>
      <c r="AQ348" s="58"/>
      <c r="AR348" s="58"/>
      <c r="AS348" s="58"/>
      <c r="AT348" s="58"/>
      <c r="AU348" s="58"/>
      <c r="AV348" s="58"/>
      <c r="AW348" s="58"/>
      <c r="AX348" s="71"/>
      <c r="AY348" s="58"/>
      <c r="AZ348" s="58"/>
      <c r="BA348" s="58"/>
      <c r="BB348" s="58">
        <f t="shared" si="37"/>
        <v>1</v>
      </c>
      <c r="BC348" s="58">
        <f t="shared" si="38"/>
        <v>1.1824896318215879E-8</v>
      </c>
      <c r="BD348" s="58" t="e">
        <f t="shared" si="39"/>
        <v>#N/A</v>
      </c>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c r="CB348" s="58"/>
      <c r="CC348" s="58"/>
      <c r="CD348" s="58"/>
      <c r="CE348" s="58"/>
      <c r="CF348" s="58"/>
      <c r="CG348" s="58"/>
      <c r="CH348" s="58"/>
      <c r="CI348" s="58"/>
      <c r="CJ348" s="58"/>
      <c r="CK348" s="58"/>
      <c r="CL348" s="58"/>
      <c r="CM348" s="58"/>
      <c r="CN348" s="58"/>
      <c r="CO348" s="58"/>
      <c r="CP348" s="58"/>
      <c r="CQ348" s="58"/>
      <c r="CR348" s="58"/>
      <c r="CS348" s="58"/>
      <c r="CT348" s="58"/>
      <c r="CU348" s="58"/>
      <c r="CV348" s="58"/>
      <c r="CW348" s="58"/>
      <c r="CX348" s="58"/>
      <c r="CY348" s="58"/>
      <c r="CZ348" s="58"/>
      <c r="DA348" s="58"/>
      <c r="DB348" s="58"/>
      <c r="DC348" s="58"/>
      <c r="DD348" s="58"/>
      <c r="DE348" s="58"/>
      <c r="DF348" s="58"/>
      <c r="DG348" s="58"/>
      <c r="DH348" s="58"/>
      <c r="DI348" s="58"/>
      <c r="DJ348" s="58"/>
      <c r="DK348" s="58"/>
      <c r="DL348" s="58"/>
      <c r="DM348" s="58"/>
      <c r="DN348" s="58"/>
      <c r="DO348" s="58"/>
      <c r="DP348" s="58"/>
      <c r="DQ348" s="58"/>
      <c r="DR348" s="58"/>
      <c r="DS348" s="58"/>
      <c r="DT348" s="58"/>
      <c r="DU348" s="58"/>
      <c r="DV348" s="58"/>
      <c r="DW348" s="58"/>
      <c r="DX348" s="58"/>
      <c r="DY348" s="58"/>
      <c r="DZ348" s="58"/>
      <c r="EA348" s="58"/>
      <c r="EB348" s="58"/>
      <c r="EC348" s="58"/>
      <c r="ED348" s="58"/>
      <c r="EE348" s="58"/>
      <c r="EF348" s="58"/>
      <c r="EG348" s="58"/>
      <c r="EH348" s="58"/>
      <c r="EI348" s="58"/>
      <c r="EJ348" s="58"/>
      <c r="EK348" s="58"/>
      <c r="EL348" s="58"/>
      <c r="EM348" s="58"/>
      <c r="EN348" s="58"/>
    </row>
    <row r="349" spans="1:144" outlineLevel="1" x14ac:dyDescent="0.2">
      <c r="A349" s="16">
        <v>158</v>
      </c>
      <c r="B349" s="16">
        <v>0</v>
      </c>
      <c r="C349" s="1">
        <v>1.8368413930156295E-3</v>
      </c>
      <c r="D349" s="1">
        <f t="shared" si="31"/>
        <v>-1.8368413930156295E-3</v>
      </c>
      <c r="E349" s="1">
        <f t="shared" si="32"/>
        <v>3.6770609096864774E-3</v>
      </c>
      <c r="F349" s="1">
        <f t="shared" si="33"/>
        <v>-6.0638773979084348E-2</v>
      </c>
      <c r="G349" s="1">
        <f t="shared" si="34"/>
        <v>-4.2897804002083352E-2</v>
      </c>
      <c r="H349" s="1">
        <v>7.0833284694686071E-3</v>
      </c>
      <c r="I349" s="1">
        <f t="shared" si="35"/>
        <v>1.3127883073756194E-5</v>
      </c>
      <c r="J349" s="1">
        <f t="shared" si="36"/>
        <v>-4.305054553980605E-2</v>
      </c>
      <c r="AQ349" s="58"/>
      <c r="AR349" s="58"/>
      <c r="AS349" s="58"/>
      <c r="AT349" s="58"/>
      <c r="AU349" s="58"/>
      <c r="AV349" s="58"/>
      <c r="AW349" s="58"/>
      <c r="AX349" s="71"/>
      <c r="AY349" s="58"/>
      <c r="AZ349" s="58"/>
      <c r="BA349" s="58"/>
      <c r="BB349" s="58">
        <f t="shared" si="37"/>
        <v>1</v>
      </c>
      <c r="BC349" s="58">
        <f t="shared" si="38"/>
        <v>1.8368413930156295E-3</v>
      </c>
      <c r="BD349" s="58" t="e">
        <f t="shared" si="39"/>
        <v>#N/A</v>
      </c>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c r="CB349" s="58"/>
      <c r="CC349" s="58"/>
      <c r="CD349" s="58"/>
      <c r="CE349" s="58"/>
      <c r="CF349" s="58"/>
      <c r="CG349" s="58"/>
      <c r="CH349" s="58"/>
      <c r="CI349" s="58"/>
      <c r="CJ349" s="58"/>
      <c r="CK349" s="58"/>
      <c r="CL349" s="58"/>
      <c r="CM349" s="58"/>
      <c r="CN349" s="58"/>
      <c r="CO349" s="58"/>
      <c r="CP349" s="58"/>
      <c r="CQ349" s="58"/>
      <c r="CR349" s="58"/>
      <c r="CS349" s="58"/>
      <c r="CT349" s="58"/>
      <c r="CU349" s="58"/>
      <c r="CV349" s="58"/>
      <c r="CW349" s="58"/>
      <c r="CX349" s="58"/>
      <c r="CY349" s="58"/>
      <c r="CZ349" s="58"/>
      <c r="DA349" s="58"/>
      <c r="DB349" s="58"/>
      <c r="DC349" s="58"/>
      <c r="DD349" s="58"/>
      <c r="DE349" s="58"/>
      <c r="DF349" s="58"/>
      <c r="DG349" s="58"/>
      <c r="DH349" s="58"/>
      <c r="DI349" s="58"/>
      <c r="DJ349" s="58"/>
      <c r="DK349" s="58"/>
      <c r="DL349" s="58"/>
      <c r="DM349" s="58"/>
      <c r="DN349" s="58"/>
      <c r="DO349" s="58"/>
      <c r="DP349" s="58"/>
      <c r="DQ349" s="58"/>
      <c r="DR349" s="58"/>
      <c r="DS349" s="58"/>
      <c r="DT349" s="58"/>
      <c r="DU349" s="58"/>
      <c r="DV349" s="58"/>
      <c r="DW349" s="58"/>
      <c r="DX349" s="58"/>
      <c r="DY349" s="58"/>
      <c r="DZ349" s="58"/>
      <c r="EA349" s="58"/>
      <c r="EB349" s="58"/>
      <c r="EC349" s="58"/>
      <c r="ED349" s="58"/>
      <c r="EE349" s="58"/>
      <c r="EF349" s="58"/>
      <c r="EG349" s="58"/>
      <c r="EH349" s="58"/>
      <c r="EI349" s="58"/>
      <c r="EJ349" s="58"/>
      <c r="EK349" s="58"/>
      <c r="EL349" s="58"/>
      <c r="EM349" s="58"/>
      <c r="EN349" s="58"/>
    </row>
    <row r="350" spans="1:144" outlineLevel="1" x14ac:dyDescent="0.2">
      <c r="A350" s="16">
        <v>159</v>
      </c>
      <c r="B350" s="16">
        <v>0</v>
      </c>
      <c r="C350" s="1">
        <v>1.6250630801851563E-6</v>
      </c>
      <c r="D350" s="1">
        <f t="shared" si="31"/>
        <v>-1.6250630801851563E-6</v>
      </c>
      <c r="E350" s="1">
        <f t="shared" si="32"/>
        <v>3.2501288013649177E-6</v>
      </c>
      <c r="F350" s="1">
        <f t="shared" si="33"/>
        <v>-1.8028113604492617E-3</v>
      </c>
      <c r="G350" s="1">
        <f t="shared" si="34"/>
        <v>-1.2747806560422317E-3</v>
      </c>
      <c r="H350" s="1">
        <v>1.4780569482686191E-5</v>
      </c>
      <c r="I350" s="1">
        <f t="shared" si="35"/>
        <v>2.4019751829070568E-11</v>
      </c>
      <c r="J350" s="1">
        <f t="shared" si="36"/>
        <v>-1.2747900771386995E-3</v>
      </c>
      <c r="AQ350" s="58"/>
      <c r="AR350" s="58"/>
      <c r="AS350" s="58"/>
      <c r="AT350" s="58"/>
      <c r="AU350" s="58"/>
      <c r="AV350" s="58"/>
      <c r="AW350" s="58"/>
      <c r="AX350" s="71"/>
      <c r="AY350" s="58"/>
      <c r="AZ350" s="58"/>
      <c r="BA350" s="58"/>
      <c r="BB350" s="58">
        <f t="shared" si="37"/>
        <v>1</v>
      </c>
      <c r="BC350" s="58">
        <f t="shared" si="38"/>
        <v>1.6250630801851563E-6</v>
      </c>
      <c r="BD350" s="58" t="e">
        <f t="shared" si="39"/>
        <v>#N/A</v>
      </c>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c r="CB350" s="58"/>
      <c r="CC350" s="58"/>
      <c r="CD350" s="58"/>
      <c r="CE350" s="58"/>
      <c r="CF350" s="58"/>
      <c r="CG350" s="58"/>
      <c r="CH350" s="58"/>
      <c r="CI350" s="58"/>
      <c r="CJ350" s="58"/>
      <c r="CK350" s="58"/>
      <c r="CL350" s="58"/>
      <c r="CM350" s="58"/>
      <c r="CN350" s="58"/>
      <c r="CO350" s="58"/>
      <c r="CP350" s="58"/>
      <c r="CQ350" s="58"/>
      <c r="CR350" s="58"/>
      <c r="CS350" s="58"/>
      <c r="CT350" s="58"/>
      <c r="CU350" s="58"/>
      <c r="CV350" s="58"/>
      <c r="CW350" s="58"/>
      <c r="CX350" s="58"/>
      <c r="CY350" s="58"/>
      <c r="CZ350" s="58"/>
      <c r="DA350" s="58"/>
      <c r="DB350" s="58"/>
      <c r="DC350" s="58"/>
      <c r="DD350" s="58"/>
      <c r="DE350" s="58"/>
      <c r="DF350" s="58"/>
      <c r="DG350" s="58"/>
      <c r="DH350" s="58"/>
      <c r="DI350" s="58"/>
      <c r="DJ350" s="58"/>
      <c r="DK350" s="58"/>
      <c r="DL350" s="58"/>
      <c r="DM350" s="58"/>
      <c r="DN350" s="58"/>
      <c r="DO350" s="58"/>
      <c r="DP350" s="58"/>
      <c r="DQ350" s="58"/>
      <c r="DR350" s="58"/>
      <c r="DS350" s="58"/>
      <c r="DT350" s="58"/>
      <c r="DU350" s="58"/>
      <c r="DV350" s="58"/>
      <c r="DW350" s="58"/>
      <c r="DX350" s="58"/>
      <c r="DY350" s="58"/>
      <c r="DZ350" s="58"/>
      <c r="EA350" s="58"/>
      <c r="EB350" s="58"/>
      <c r="EC350" s="58"/>
      <c r="ED350" s="58"/>
      <c r="EE350" s="58"/>
      <c r="EF350" s="58"/>
      <c r="EG350" s="58"/>
      <c r="EH350" s="58"/>
      <c r="EI350" s="58"/>
      <c r="EJ350" s="58"/>
      <c r="EK350" s="58"/>
      <c r="EL350" s="58"/>
      <c r="EM350" s="58"/>
      <c r="EN350" s="58"/>
    </row>
    <row r="351" spans="1:144" outlineLevel="1" x14ac:dyDescent="0.2">
      <c r="A351" s="16">
        <v>160</v>
      </c>
      <c r="B351" s="16">
        <v>0</v>
      </c>
      <c r="C351" s="1">
        <v>7.4273410157566497E-6</v>
      </c>
      <c r="D351" s="1">
        <f t="shared" si="31"/>
        <v>-7.4273410157566497E-6</v>
      </c>
      <c r="E351" s="1">
        <f t="shared" si="32"/>
        <v>1.4854737197353798E-5</v>
      </c>
      <c r="F351" s="1">
        <f t="shared" si="33"/>
        <v>-3.8541843751115227E-3</v>
      </c>
      <c r="G351" s="1">
        <f t="shared" si="34"/>
        <v>-2.7253249680654506E-3</v>
      </c>
      <c r="H351" s="1">
        <v>5.395411443051976E-5</v>
      </c>
      <c r="I351" s="1">
        <f t="shared" si="35"/>
        <v>4.0076020616276748E-10</v>
      </c>
      <c r="J351" s="1">
        <f t="shared" si="36"/>
        <v>-2.7253984922882583E-3</v>
      </c>
      <c r="AQ351" s="58"/>
      <c r="AR351" s="58"/>
      <c r="AS351" s="58"/>
      <c r="AT351" s="58"/>
      <c r="AU351" s="58"/>
      <c r="AV351" s="58"/>
      <c r="AW351" s="58"/>
      <c r="AX351" s="71"/>
      <c r="AY351" s="58"/>
      <c r="AZ351" s="58"/>
      <c r="BA351" s="58"/>
      <c r="BB351" s="58">
        <f t="shared" si="37"/>
        <v>1</v>
      </c>
      <c r="BC351" s="58">
        <f t="shared" si="38"/>
        <v>7.4273410157566497E-6</v>
      </c>
      <c r="BD351" s="58" t="e">
        <f t="shared" si="39"/>
        <v>#N/A</v>
      </c>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c r="CB351" s="58"/>
      <c r="CC351" s="58"/>
      <c r="CD351" s="58"/>
      <c r="CE351" s="58"/>
      <c r="CF351" s="58"/>
      <c r="CG351" s="58"/>
      <c r="CH351" s="58"/>
      <c r="CI351" s="58"/>
      <c r="CJ351" s="58"/>
      <c r="CK351" s="58"/>
      <c r="CL351" s="58"/>
      <c r="CM351" s="58"/>
      <c r="CN351" s="58"/>
      <c r="CO351" s="58"/>
      <c r="CP351" s="58"/>
      <c r="CQ351" s="58"/>
      <c r="CR351" s="58"/>
      <c r="CS351" s="58"/>
      <c r="CT351" s="58"/>
      <c r="CU351" s="58"/>
      <c r="CV351" s="58"/>
      <c r="CW351" s="58"/>
      <c r="CX351" s="58"/>
      <c r="CY351" s="58"/>
      <c r="CZ351" s="58"/>
      <c r="DA351" s="58"/>
      <c r="DB351" s="58"/>
      <c r="DC351" s="58"/>
      <c r="DD351" s="58"/>
      <c r="DE351" s="58"/>
      <c r="DF351" s="58"/>
      <c r="DG351" s="58"/>
      <c r="DH351" s="58"/>
      <c r="DI351" s="58"/>
      <c r="DJ351" s="58"/>
      <c r="DK351" s="58"/>
      <c r="DL351" s="58"/>
      <c r="DM351" s="58"/>
      <c r="DN351" s="58"/>
      <c r="DO351" s="58"/>
      <c r="DP351" s="58"/>
      <c r="DQ351" s="58"/>
      <c r="DR351" s="58"/>
      <c r="DS351" s="58"/>
      <c r="DT351" s="58"/>
      <c r="DU351" s="58"/>
      <c r="DV351" s="58"/>
      <c r="DW351" s="58"/>
      <c r="DX351" s="58"/>
      <c r="DY351" s="58"/>
      <c r="DZ351" s="58"/>
      <c r="EA351" s="58"/>
      <c r="EB351" s="58"/>
      <c r="EC351" s="58"/>
      <c r="ED351" s="58"/>
      <c r="EE351" s="58"/>
      <c r="EF351" s="58"/>
      <c r="EG351" s="58"/>
      <c r="EH351" s="58"/>
      <c r="EI351" s="58"/>
      <c r="EJ351" s="58"/>
      <c r="EK351" s="58"/>
      <c r="EL351" s="58"/>
      <c r="EM351" s="58"/>
      <c r="EN351" s="58"/>
    </row>
    <row r="352" spans="1:144" outlineLevel="1" x14ac:dyDescent="0.2">
      <c r="A352" s="16">
        <v>161</v>
      </c>
      <c r="B352" s="16">
        <v>0</v>
      </c>
      <c r="C352" s="1">
        <v>2.4232919103864319E-2</v>
      </c>
      <c r="D352" s="1">
        <f t="shared" si="31"/>
        <v>-2.4232919103864319E-2</v>
      </c>
      <c r="E352" s="1">
        <f t="shared" si="32"/>
        <v>4.9062735344985647E-2</v>
      </c>
      <c r="F352" s="1">
        <f t="shared" si="33"/>
        <v>-0.22150109558416556</v>
      </c>
      <c r="G352" s="1">
        <f t="shared" si="34"/>
        <v>-0.15759040987134698</v>
      </c>
      <c r="H352" s="1">
        <v>4.656476196117016E-2</v>
      </c>
      <c r="I352" s="1">
        <f t="shared" si="35"/>
        <v>1.2129021288843039E-3</v>
      </c>
      <c r="J352" s="1">
        <f t="shared" si="36"/>
        <v>-0.16139281090650673</v>
      </c>
      <c r="AQ352" s="58"/>
      <c r="AR352" s="58"/>
      <c r="AS352" s="58"/>
      <c r="AT352" s="58"/>
      <c r="AU352" s="58"/>
      <c r="AV352" s="58"/>
      <c r="AW352" s="58"/>
      <c r="AX352" s="71"/>
      <c r="AY352" s="58"/>
      <c r="AZ352" s="58"/>
      <c r="BA352" s="58"/>
      <c r="BB352" s="58">
        <f t="shared" si="37"/>
        <v>1</v>
      </c>
      <c r="BC352" s="58">
        <f t="shared" si="38"/>
        <v>2.4232919103864319E-2</v>
      </c>
      <c r="BD352" s="58" t="e">
        <f t="shared" si="39"/>
        <v>#N/A</v>
      </c>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c r="CB352" s="58"/>
      <c r="CC352" s="58"/>
      <c r="CD352" s="58"/>
      <c r="CE352" s="58"/>
      <c r="CF352" s="58"/>
      <c r="CG352" s="58"/>
      <c r="CH352" s="58"/>
      <c r="CI352" s="58"/>
      <c r="CJ352" s="58"/>
      <c r="CK352" s="58"/>
      <c r="CL352" s="58"/>
      <c r="CM352" s="58"/>
      <c r="CN352" s="58"/>
      <c r="CO352" s="58"/>
      <c r="CP352" s="58"/>
      <c r="CQ352" s="58"/>
      <c r="CR352" s="58"/>
      <c r="CS352" s="58"/>
      <c r="CT352" s="58"/>
      <c r="CU352" s="58"/>
      <c r="CV352" s="58"/>
      <c r="CW352" s="58"/>
      <c r="CX352" s="58"/>
      <c r="CY352" s="58"/>
      <c r="CZ352" s="58"/>
      <c r="DA352" s="58"/>
      <c r="DB352" s="58"/>
      <c r="DC352" s="58"/>
      <c r="DD352" s="58"/>
      <c r="DE352" s="58"/>
      <c r="DF352" s="58"/>
      <c r="DG352" s="58"/>
      <c r="DH352" s="58"/>
      <c r="DI352" s="58"/>
      <c r="DJ352" s="58"/>
      <c r="DK352" s="58"/>
      <c r="DL352" s="58"/>
      <c r="DM352" s="58"/>
      <c r="DN352" s="58"/>
      <c r="DO352" s="58"/>
      <c r="DP352" s="58"/>
      <c r="DQ352" s="58"/>
      <c r="DR352" s="58"/>
      <c r="DS352" s="58"/>
      <c r="DT352" s="58"/>
      <c r="DU352" s="58"/>
      <c r="DV352" s="58"/>
      <c r="DW352" s="58"/>
      <c r="DX352" s="58"/>
      <c r="DY352" s="58"/>
      <c r="DZ352" s="58"/>
      <c r="EA352" s="58"/>
      <c r="EB352" s="58"/>
      <c r="EC352" s="58"/>
      <c r="ED352" s="58"/>
      <c r="EE352" s="58"/>
      <c r="EF352" s="58"/>
      <c r="EG352" s="58"/>
      <c r="EH352" s="58"/>
      <c r="EI352" s="58"/>
      <c r="EJ352" s="58"/>
      <c r="EK352" s="58"/>
      <c r="EL352" s="58"/>
      <c r="EM352" s="58"/>
      <c r="EN352" s="58"/>
    </row>
    <row r="353" spans="1:144" outlineLevel="1" x14ac:dyDescent="0.2">
      <c r="A353" s="16">
        <v>162</v>
      </c>
      <c r="B353" s="16">
        <v>0</v>
      </c>
      <c r="C353" s="1">
        <v>1.9779375999665623E-6</v>
      </c>
      <c r="D353" s="1">
        <f t="shared" si="31"/>
        <v>-1.9779375999665623E-6</v>
      </c>
      <c r="E353" s="1">
        <f t="shared" si="32"/>
        <v>3.9558791120172839E-6</v>
      </c>
      <c r="F353" s="1">
        <f t="shared" si="33"/>
        <v>-1.9889391926394542E-3</v>
      </c>
      <c r="G353" s="1">
        <f t="shared" si="34"/>
        <v>-1.4063930859512393E-3</v>
      </c>
      <c r="H353" s="1">
        <v>1.6884034880886441E-5</v>
      </c>
      <c r="I353" s="1">
        <f t="shared" si="35"/>
        <v>3.3396197347092292E-11</v>
      </c>
      <c r="J353" s="1">
        <f t="shared" si="36"/>
        <v>-1.4064049588965468E-3</v>
      </c>
      <c r="AQ353" s="58"/>
      <c r="AR353" s="58"/>
      <c r="AS353" s="58"/>
      <c r="AT353" s="58"/>
      <c r="AU353" s="58"/>
      <c r="AV353" s="58"/>
      <c r="AW353" s="58"/>
      <c r="AX353" s="71"/>
      <c r="AY353" s="58"/>
      <c r="AZ353" s="58"/>
      <c r="BA353" s="58"/>
      <c r="BB353" s="58">
        <f t="shared" si="37"/>
        <v>1</v>
      </c>
      <c r="BC353" s="58">
        <f t="shared" si="38"/>
        <v>1.9779375999665623E-6</v>
      </c>
      <c r="BD353" s="58" t="e">
        <f t="shared" si="39"/>
        <v>#N/A</v>
      </c>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c r="CB353" s="58"/>
      <c r="CC353" s="58"/>
      <c r="CD353" s="58"/>
      <c r="CE353" s="58"/>
      <c r="CF353" s="58"/>
      <c r="CG353" s="58"/>
      <c r="CH353" s="58"/>
      <c r="CI353" s="58"/>
      <c r="CJ353" s="58"/>
      <c r="CK353" s="58"/>
      <c r="CL353" s="58"/>
      <c r="CM353" s="58"/>
      <c r="CN353" s="58"/>
      <c r="CO353" s="58"/>
      <c r="CP353" s="58"/>
      <c r="CQ353" s="58"/>
      <c r="CR353" s="58"/>
      <c r="CS353" s="58"/>
      <c r="CT353" s="58"/>
      <c r="CU353" s="58"/>
      <c r="CV353" s="58"/>
      <c r="CW353" s="58"/>
      <c r="CX353" s="58"/>
      <c r="CY353" s="58"/>
      <c r="CZ353" s="58"/>
      <c r="DA353" s="58"/>
      <c r="DB353" s="58"/>
      <c r="DC353" s="58"/>
      <c r="DD353" s="58"/>
      <c r="DE353" s="58"/>
      <c r="DF353" s="58"/>
      <c r="DG353" s="58"/>
      <c r="DH353" s="58"/>
      <c r="DI353" s="58"/>
      <c r="DJ353" s="58"/>
      <c r="DK353" s="58"/>
      <c r="DL353" s="58"/>
      <c r="DM353" s="58"/>
      <c r="DN353" s="58"/>
      <c r="DO353" s="58"/>
      <c r="DP353" s="58"/>
      <c r="DQ353" s="58"/>
      <c r="DR353" s="58"/>
      <c r="DS353" s="58"/>
      <c r="DT353" s="58"/>
      <c r="DU353" s="58"/>
      <c r="DV353" s="58"/>
      <c r="DW353" s="58"/>
      <c r="DX353" s="58"/>
      <c r="DY353" s="58"/>
      <c r="DZ353" s="58"/>
      <c r="EA353" s="58"/>
      <c r="EB353" s="58"/>
      <c r="EC353" s="58"/>
      <c r="ED353" s="58"/>
      <c r="EE353" s="58"/>
      <c r="EF353" s="58"/>
      <c r="EG353" s="58"/>
      <c r="EH353" s="58"/>
      <c r="EI353" s="58"/>
      <c r="EJ353" s="58"/>
      <c r="EK353" s="58"/>
      <c r="EL353" s="58"/>
      <c r="EM353" s="58"/>
      <c r="EN353" s="58"/>
    </row>
    <row r="354" spans="1:144" outlineLevel="1" x14ac:dyDescent="0.2">
      <c r="A354" s="16">
        <v>163</v>
      </c>
      <c r="B354" s="16">
        <v>0</v>
      </c>
      <c r="C354" s="1">
        <v>7.8366270879491094E-5</v>
      </c>
      <c r="D354" s="1">
        <f t="shared" si="31"/>
        <v>-7.8366270879491094E-5</v>
      </c>
      <c r="E354" s="1">
        <f t="shared" si="32"/>
        <v>1.5673868335223758E-4</v>
      </c>
      <c r="F354" s="1">
        <f t="shared" si="33"/>
        <v>-1.2519532074012893E-2</v>
      </c>
      <c r="G354" s="1">
        <f t="shared" si="34"/>
        <v>-8.8528194736597326E-3</v>
      </c>
      <c r="H354" s="1">
        <v>3.5956181613077971E-4</v>
      </c>
      <c r="I354" s="1">
        <f t="shared" si="35"/>
        <v>2.8189863019291178E-8</v>
      </c>
      <c r="J354" s="1">
        <f t="shared" si="36"/>
        <v>-8.8544114709125793E-3</v>
      </c>
      <c r="AQ354" s="58"/>
      <c r="AR354" s="58"/>
      <c r="AS354" s="58"/>
      <c r="AT354" s="58"/>
      <c r="AU354" s="58"/>
      <c r="AV354" s="58"/>
      <c r="AW354" s="58"/>
      <c r="AX354" s="71"/>
      <c r="AY354" s="58"/>
      <c r="AZ354" s="58"/>
      <c r="BA354" s="58"/>
      <c r="BB354" s="58">
        <f t="shared" si="37"/>
        <v>1</v>
      </c>
      <c r="BC354" s="58">
        <f t="shared" si="38"/>
        <v>7.8366270879491094E-5</v>
      </c>
      <c r="BD354" s="58" t="e">
        <f t="shared" si="39"/>
        <v>#N/A</v>
      </c>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c r="CH354" s="58"/>
      <c r="CI354" s="58"/>
      <c r="CJ354" s="58"/>
      <c r="CK354" s="58"/>
      <c r="CL354" s="58"/>
      <c r="CM354" s="58"/>
      <c r="CN354" s="58"/>
      <c r="CO354" s="58"/>
      <c r="CP354" s="58"/>
      <c r="CQ354" s="58"/>
      <c r="CR354" s="58"/>
      <c r="CS354" s="58"/>
      <c r="CT354" s="58"/>
      <c r="CU354" s="58"/>
      <c r="CV354" s="58"/>
      <c r="CW354" s="58"/>
      <c r="CX354" s="58"/>
      <c r="CY354" s="58"/>
      <c r="CZ354" s="58"/>
      <c r="DA354" s="58"/>
      <c r="DB354" s="58"/>
      <c r="DC354" s="58"/>
      <c r="DD354" s="58"/>
      <c r="DE354" s="58"/>
      <c r="DF354" s="58"/>
      <c r="DG354" s="58"/>
      <c r="DH354" s="58"/>
      <c r="DI354" s="58"/>
      <c r="DJ354" s="58"/>
      <c r="DK354" s="58"/>
      <c r="DL354" s="58"/>
      <c r="DM354" s="58"/>
      <c r="DN354" s="58"/>
      <c r="DO354" s="58"/>
      <c r="DP354" s="58"/>
      <c r="DQ354" s="58"/>
      <c r="DR354" s="58"/>
      <c r="DS354" s="58"/>
      <c r="DT354" s="58"/>
      <c r="DU354" s="58"/>
      <c r="DV354" s="58"/>
      <c r="DW354" s="58"/>
      <c r="DX354" s="58"/>
      <c r="DY354" s="58"/>
      <c r="DZ354" s="58"/>
      <c r="EA354" s="58"/>
      <c r="EB354" s="58"/>
      <c r="EC354" s="58"/>
      <c r="ED354" s="58"/>
      <c r="EE354" s="58"/>
      <c r="EF354" s="58"/>
      <c r="EG354" s="58"/>
      <c r="EH354" s="58"/>
      <c r="EI354" s="58"/>
      <c r="EJ354" s="58"/>
      <c r="EK354" s="58"/>
      <c r="EL354" s="58"/>
      <c r="EM354" s="58"/>
      <c r="EN354" s="58"/>
    </row>
    <row r="355" spans="1:144" outlineLevel="1" x14ac:dyDescent="0.2">
      <c r="A355" s="16">
        <v>164</v>
      </c>
      <c r="B355" s="16">
        <v>0</v>
      </c>
      <c r="C355" s="1">
        <v>0.15662123592405819</v>
      </c>
      <c r="D355" s="1">
        <f t="shared" si="31"/>
        <v>-0.15662123592405819</v>
      </c>
      <c r="E355" s="1">
        <f t="shared" si="32"/>
        <v>0.34067823386772089</v>
      </c>
      <c r="F355" s="1">
        <f t="shared" si="33"/>
        <v>-0.58367648048188547</v>
      </c>
      <c r="G355" s="1">
        <f t="shared" si="34"/>
        <v>-0.43093720706170596</v>
      </c>
      <c r="H355" s="1">
        <v>0.2448703864914705</v>
      </c>
      <c r="I355" s="1">
        <f t="shared" si="35"/>
        <v>6.0220277144592979E-2</v>
      </c>
      <c r="J355" s="1">
        <f t="shared" si="36"/>
        <v>-0.49591042898363874</v>
      </c>
      <c r="AQ355" s="58"/>
      <c r="AR355" s="58"/>
      <c r="AS355" s="58"/>
      <c r="AT355" s="58"/>
      <c r="AU355" s="58"/>
      <c r="AV355" s="58"/>
      <c r="AW355" s="58"/>
      <c r="AX355" s="71"/>
      <c r="AY355" s="58"/>
      <c r="AZ355" s="58"/>
      <c r="BA355" s="58"/>
      <c r="BB355" s="58">
        <f t="shared" si="37"/>
        <v>1</v>
      </c>
      <c r="BC355" s="58">
        <f t="shared" si="38"/>
        <v>0.15662123592405819</v>
      </c>
      <c r="BD355" s="58" t="e">
        <f t="shared" si="39"/>
        <v>#N/A</v>
      </c>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c r="CB355" s="58"/>
      <c r="CC355" s="58"/>
      <c r="CD355" s="58"/>
      <c r="CE355" s="58"/>
      <c r="CF355" s="58"/>
      <c r="CG355" s="58"/>
      <c r="CH355" s="58"/>
      <c r="CI355" s="58"/>
      <c r="CJ355" s="58"/>
      <c r="CK355" s="58"/>
      <c r="CL355" s="58"/>
      <c r="CM355" s="58"/>
      <c r="CN355" s="58"/>
      <c r="CO355" s="58"/>
      <c r="CP355" s="58"/>
      <c r="CQ355" s="58"/>
      <c r="CR355" s="58"/>
      <c r="CS355" s="58"/>
      <c r="CT355" s="58"/>
      <c r="CU355" s="58"/>
      <c r="CV355" s="58"/>
      <c r="CW355" s="58"/>
      <c r="CX355" s="58"/>
      <c r="CY355" s="58"/>
      <c r="CZ355" s="58"/>
      <c r="DA355" s="58"/>
      <c r="DB355" s="58"/>
      <c r="DC355" s="58"/>
      <c r="DD355" s="58"/>
      <c r="DE355" s="58"/>
      <c r="DF355" s="58"/>
      <c r="DG355" s="58"/>
      <c r="DH355" s="58"/>
      <c r="DI355" s="58"/>
      <c r="DJ355" s="58"/>
      <c r="DK355" s="58"/>
      <c r="DL355" s="58"/>
      <c r="DM355" s="58"/>
      <c r="DN355" s="58"/>
      <c r="DO355" s="58"/>
      <c r="DP355" s="58"/>
      <c r="DQ355" s="58"/>
      <c r="DR355" s="58"/>
      <c r="DS355" s="58"/>
      <c r="DT355" s="58"/>
      <c r="DU355" s="58"/>
      <c r="DV355" s="58"/>
      <c r="DW355" s="58"/>
      <c r="DX355" s="58"/>
      <c r="DY355" s="58"/>
      <c r="DZ355" s="58"/>
      <c r="EA355" s="58"/>
      <c r="EB355" s="58"/>
      <c r="EC355" s="58"/>
      <c r="ED355" s="58"/>
      <c r="EE355" s="58"/>
      <c r="EF355" s="58"/>
      <c r="EG355" s="58"/>
      <c r="EH355" s="58"/>
      <c r="EI355" s="58"/>
      <c r="EJ355" s="58"/>
      <c r="EK355" s="58"/>
      <c r="EL355" s="58"/>
      <c r="EM355" s="58"/>
      <c r="EN355" s="58"/>
    </row>
    <row r="356" spans="1:144" outlineLevel="1" x14ac:dyDescent="0.2">
      <c r="A356" s="16">
        <v>165</v>
      </c>
      <c r="B356" s="16">
        <v>0</v>
      </c>
      <c r="C356" s="1">
        <v>1.2153263150529055E-4</v>
      </c>
      <c r="D356" s="1">
        <f t="shared" si="31"/>
        <v>-1.2153263150529055E-4</v>
      </c>
      <c r="E356" s="1">
        <f t="shared" si="32"/>
        <v>2.4308003438779224E-4</v>
      </c>
      <c r="F356" s="1">
        <f t="shared" si="33"/>
        <v>-1.5591024160964931E-2</v>
      </c>
      <c r="G356" s="1">
        <f t="shared" si="34"/>
        <v>-1.1024853898401023E-2</v>
      </c>
      <c r="H356" s="1">
        <v>6.4919392065503621E-4</v>
      </c>
      <c r="I356" s="1">
        <f t="shared" si="35"/>
        <v>7.8959095175895894E-8</v>
      </c>
      <c r="J356" s="1">
        <f t="shared" si="36"/>
        <v>-1.1028434275828284E-2</v>
      </c>
      <c r="AQ356" s="58"/>
      <c r="AR356" s="58"/>
      <c r="AS356" s="58"/>
      <c r="AT356" s="58"/>
      <c r="AU356" s="58"/>
      <c r="AV356" s="58"/>
      <c r="AW356" s="58"/>
      <c r="AX356" s="71"/>
      <c r="AY356" s="58"/>
      <c r="AZ356" s="58"/>
      <c r="BA356" s="58"/>
      <c r="BB356" s="58">
        <f t="shared" si="37"/>
        <v>1</v>
      </c>
      <c r="BC356" s="58">
        <f t="shared" si="38"/>
        <v>1.2153263150529055E-4</v>
      </c>
      <c r="BD356" s="58" t="e">
        <f t="shared" si="39"/>
        <v>#N/A</v>
      </c>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c r="CB356" s="58"/>
      <c r="CC356" s="58"/>
      <c r="CD356" s="58"/>
      <c r="CE356" s="58"/>
      <c r="CF356" s="58"/>
      <c r="CG356" s="58"/>
      <c r="CH356" s="58"/>
      <c r="CI356" s="58"/>
      <c r="CJ356" s="58"/>
      <c r="CK356" s="58"/>
      <c r="CL356" s="58"/>
      <c r="CM356" s="58"/>
      <c r="CN356" s="58"/>
      <c r="CO356" s="58"/>
      <c r="CP356" s="58"/>
      <c r="CQ356" s="58"/>
      <c r="CR356" s="58"/>
      <c r="CS356" s="58"/>
      <c r="CT356" s="58"/>
      <c r="CU356" s="58"/>
      <c r="CV356" s="58"/>
      <c r="CW356" s="58"/>
      <c r="CX356" s="58"/>
      <c r="CY356" s="58"/>
      <c r="CZ356" s="58"/>
      <c r="DA356" s="58"/>
      <c r="DB356" s="58"/>
      <c r="DC356" s="58"/>
      <c r="DD356" s="58"/>
      <c r="DE356" s="58"/>
      <c r="DF356" s="58"/>
      <c r="DG356" s="58"/>
      <c r="DH356" s="58"/>
      <c r="DI356" s="58"/>
      <c r="DJ356" s="58"/>
      <c r="DK356" s="58"/>
      <c r="DL356" s="58"/>
      <c r="DM356" s="58"/>
      <c r="DN356" s="58"/>
      <c r="DO356" s="58"/>
      <c r="DP356" s="58"/>
      <c r="DQ356" s="58"/>
      <c r="DR356" s="58"/>
      <c r="DS356" s="58"/>
      <c r="DT356" s="58"/>
      <c r="DU356" s="58"/>
      <c r="DV356" s="58"/>
      <c r="DW356" s="58"/>
      <c r="DX356" s="58"/>
      <c r="DY356" s="58"/>
      <c r="DZ356" s="58"/>
      <c r="EA356" s="58"/>
      <c r="EB356" s="58"/>
      <c r="EC356" s="58"/>
      <c r="ED356" s="58"/>
      <c r="EE356" s="58"/>
      <c r="EF356" s="58"/>
      <c r="EG356" s="58"/>
      <c r="EH356" s="58"/>
      <c r="EI356" s="58"/>
      <c r="EJ356" s="58"/>
      <c r="EK356" s="58"/>
      <c r="EL356" s="58"/>
      <c r="EM356" s="58"/>
      <c r="EN356" s="58"/>
    </row>
    <row r="357" spans="1:144" outlineLevel="1" x14ac:dyDescent="0.2">
      <c r="A357" s="16">
        <v>166</v>
      </c>
      <c r="B357" s="16">
        <v>0</v>
      </c>
      <c r="C357" s="1">
        <v>4.5334602670163223E-7</v>
      </c>
      <c r="D357" s="1">
        <f t="shared" si="31"/>
        <v>-4.5334602670163223E-7</v>
      </c>
      <c r="E357" s="1">
        <f t="shared" si="32"/>
        <v>9.0669225914116092E-7</v>
      </c>
      <c r="F357" s="1">
        <f t="shared" si="33"/>
        <v>-9.5220389578133994E-4</v>
      </c>
      <c r="G357" s="1">
        <f t="shared" si="34"/>
        <v>-6.733099080099336E-4</v>
      </c>
      <c r="H357" s="1">
        <v>4.3822507635403881E-6</v>
      </c>
      <c r="I357" s="1">
        <f t="shared" si="35"/>
        <v>1.9866855784676883E-12</v>
      </c>
      <c r="J357" s="1">
        <f t="shared" si="36"/>
        <v>-6.7331138332121169E-4</v>
      </c>
      <c r="AQ357" s="58"/>
      <c r="AR357" s="58"/>
      <c r="AS357" s="58"/>
      <c r="AT357" s="58"/>
      <c r="AU357" s="58"/>
      <c r="AV357" s="58"/>
      <c r="AW357" s="58"/>
      <c r="AX357" s="71"/>
      <c r="AY357" s="58"/>
      <c r="AZ357" s="58"/>
      <c r="BA357" s="58"/>
      <c r="BB357" s="58">
        <f t="shared" si="37"/>
        <v>1</v>
      </c>
      <c r="BC357" s="58">
        <f t="shared" si="38"/>
        <v>4.5334602670163223E-7</v>
      </c>
      <c r="BD357" s="58" t="e">
        <f t="shared" si="39"/>
        <v>#N/A</v>
      </c>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c r="CB357" s="58"/>
      <c r="CC357" s="58"/>
      <c r="CD357" s="58"/>
      <c r="CE357" s="58"/>
      <c r="CF357" s="58"/>
      <c r="CG357" s="58"/>
      <c r="CH357" s="58"/>
      <c r="CI357" s="58"/>
      <c r="CJ357" s="58"/>
      <c r="CK357" s="58"/>
      <c r="CL357" s="58"/>
      <c r="CM357" s="58"/>
      <c r="CN357" s="58"/>
      <c r="CO357" s="58"/>
      <c r="CP357" s="58"/>
      <c r="CQ357" s="58"/>
      <c r="CR357" s="58"/>
      <c r="CS357" s="58"/>
      <c r="CT357" s="58"/>
      <c r="CU357" s="58"/>
      <c r="CV357" s="58"/>
      <c r="CW357" s="58"/>
      <c r="CX357" s="58"/>
      <c r="CY357" s="58"/>
      <c r="CZ357" s="58"/>
      <c r="DA357" s="58"/>
      <c r="DB357" s="58"/>
      <c r="DC357" s="58"/>
      <c r="DD357" s="58"/>
      <c r="DE357" s="58"/>
      <c r="DF357" s="58"/>
      <c r="DG357" s="58"/>
      <c r="DH357" s="58"/>
      <c r="DI357" s="58"/>
      <c r="DJ357" s="58"/>
      <c r="DK357" s="58"/>
      <c r="DL357" s="58"/>
      <c r="DM357" s="58"/>
      <c r="DN357" s="58"/>
      <c r="DO357" s="58"/>
      <c r="DP357" s="58"/>
      <c r="DQ357" s="58"/>
      <c r="DR357" s="58"/>
      <c r="DS357" s="58"/>
      <c r="DT357" s="58"/>
      <c r="DU357" s="58"/>
      <c r="DV357" s="58"/>
      <c r="DW357" s="58"/>
      <c r="DX357" s="58"/>
      <c r="DY357" s="58"/>
      <c r="DZ357" s="58"/>
      <c r="EA357" s="58"/>
      <c r="EB357" s="58"/>
      <c r="EC357" s="58"/>
      <c r="ED357" s="58"/>
      <c r="EE357" s="58"/>
      <c r="EF357" s="58"/>
      <c r="EG357" s="58"/>
      <c r="EH357" s="58"/>
      <c r="EI357" s="58"/>
      <c r="EJ357" s="58"/>
      <c r="EK357" s="58"/>
      <c r="EL357" s="58"/>
      <c r="EM357" s="58"/>
      <c r="EN357" s="58"/>
    </row>
    <row r="358" spans="1:144" outlineLevel="1" x14ac:dyDescent="0.2">
      <c r="A358" s="16">
        <v>167</v>
      </c>
      <c r="B358" s="16">
        <v>0</v>
      </c>
      <c r="C358" s="1">
        <v>7.093746543305271E-5</v>
      </c>
      <c r="D358" s="1">
        <f t="shared" si="31"/>
        <v>-7.093746543305271E-5</v>
      </c>
      <c r="E358" s="1">
        <f t="shared" si="32"/>
        <v>1.4187996322835033E-4</v>
      </c>
      <c r="F358" s="1">
        <f t="shared" si="33"/>
        <v>-1.1911337591905886E-2</v>
      </c>
      <c r="G358" s="1">
        <f t="shared" si="34"/>
        <v>-8.4227369609911375E-3</v>
      </c>
      <c r="H358" s="1">
        <v>3.8892489828400753E-4</v>
      </c>
      <c r="I358" s="1">
        <f t="shared" si="35"/>
        <v>2.7602038905407556E-8</v>
      </c>
      <c r="J358" s="1">
        <f t="shared" si="36"/>
        <v>-8.4243753449707841E-3</v>
      </c>
      <c r="AQ358" s="58"/>
      <c r="AR358" s="58"/>
      <c r="AS358" s="58"/>
      <c r="AT358" s="58"/>
      <c r="AU358" s="58"/>
      <c r="AV358" s="58"/>
      <c r="AW358" s="58"/>
      <c r="AX358" s="71"/>
      <c r="AY358" s="58"/>
      <c r="AZ358" s="58"/>
      <c r="BA358" s="58"/>
      <c r="BB358" s="58">
        <f t="shared" si="37"/>
        <v>1</v>
      </c>
      <c r="BC358" s="58">
        <f t="shared" si="38"/>
        <v>7.093746543305271E-5</v>
      </c>
      <c r="BD358" s="58" t="e">
        <f t="shared" si="39"/>
        <v>#N/A</v>
      </c>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c r="CB358" s="58"/>
      <c r="CC358" s="58"/>
      <c r="CD358" s="58"/>
      <c r="CE358" s="58"/>
      <c r="CF358" s="58"/>
      <c r="CG358" s="58"/>
      <c r="CH358" s="58"/>
      <c r="CI358" s="58"/>
      <c r="CJ358" s="58"/>
      <c r="CK358" s="58"/>
      <c r="CL358" s="58"/>
      <c r="CM358" s="58"/>
      <c r="CN358" s="58"/>
      <c r="CO358" s="58"/>
      <c r="CP358" s="58"/>
      <c r="CQ358" s="58"/>
      <c r="CR358" s="58"/>
      <c r="CS358" s="58"/>
      <c r="CT358" s="58"/>
      <c r="CU358" s="58"/>
      <c r="CV358" s="58"/>
      <c r="CW358" s="58"/>
      <c r="CX358" s="58"/>
      <c r="CY358" s="58"/>
      <c r="CZ358" s="58"/>
      <c r="DA358" s="58"/>
      <c r="DB358" s="58"/>
      <c r="DC358" s="58"/>
      <c r="DD358" s="58"/>
      <c r="DE358" s="58"/>
      <c r="DF358" s="58"/>
      <c r="DG358" s="58"/>
      <c r="DH358" s="58"/>
      <c r="DI358" s="58"/>
      <c r="DJ358" s="58"/>
      <c r="DK358" s="58"/>
      <c r="DL358" s="58"/>
      <c r="DM358" s="58"/>
      <c r="DN358" s="58"/>
      <c r="DO358" s="58"/>
      <c r="DP358" s="58"/>
      <c r="DQ358" s="58"/>
      <c r="DR358" s="58"/>
      <c r="DS358" s="58"/>
      <c r="DT358" s="58"/>
      <c r="DU358" s="58"/>
      <c r="DV358" s="58"/>
      <c r="DW358" s="58"/>
      <c r="DX358" s="58"/>
      <c r="DY358" s="58"/>
      <c r="DZ358" s="58"/>
      <c r="EA358" s="58"/>
      <c r="EB358" s="58"/>
      <c r="EC358" s="58"/>
      <c r="ED358" s="58"/>
      <c r="EE358" s="58"/>
      <c r="EF358" s="58"/>
      <c r="EG358" s="58"/>
      <c r="EH358" s="58"/>
      <c r="EI358" s="58"/>
      <c r="EJ358" s="58"/>
      <c r="EK358" s="58"/>
      <c r="EL358" s="58"/>
      <c r="EM358" s="58"/>
      <c r="EN358" s="58"/>
    </row>
    <row r="359" spans="1:144" outlineLevel="1" x14ac:dyDescent="0.2">
      <c r="A359" s="16">
        <v>168</v>
      </c>
      <c r="B359" s="16">
        <v>0</v>
      </c>
      <c r="C359" s="1">
        <v>5.2599588800898956E-8</v>
      </c>
      <c r="D359" s="1">
        <f t="shared" si="31"/>
        <v>-5.2599588800898956E-8</v>
      </c>
      <c r="E359" s="1">
        <f t="shared" si="32"/>
        <v>1.0519918037572898E-7</v>
      </c>
      <c r="F359" s="1">
        <f t="shared" si="33"/>
        <v>-3.2434423129713434E-4</v>
      </c>
      <c r="G359" s="1">
        <f t="shared" si="34"/>
        <v>-2.2934600839695431E-4</v>
      </c>
      <c r="H359" s="1">
        <v>7.7252273634865709E-7</v>
      </c>
      <c r="I359" s="1">
        <f t="shared" si="35"/>
        <v>4.0634411799643328E-14</v>
      </c>
      <c r="J359" s="1">
        <f t="shared" si="36"/>
        <v>-2.2934609698450862E-4</v>
      </c>
      <c r="AQ359" s="58"/>
      <c r="AR359" s="58"/>
      <c r="AS359" s="58"/>
      <c r="AT359" s="58"/>
      <c r="AU359" s="58"/>
      <c r="AV359" s="58"/>
      <c r="AW359" s="58"/>
      <c r="AX359" s="71"/>
      <c r="AY359" s="58"/>
      <c r="AZ359" s="58"/>
      <c r="BA359" s="58"/>
      <c r="BB359" s="58">
        <f t="shared" si="37"/>
        <v>1</v>
      </c>
      <c r="BC359" s="58">
        <f t="shared" si="38"/>
        <v>5.2599588800898956E-8</v>
      </c>
      <c r="BD359" s="58" t="e">
        <f t="shared" si="39"/>
        <v>#N/A</v>
      </c>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c r="CB359" s="58"/>
      <c r="CC359" s="58"/>
      <c r="CD359" s="58"/>
      <c r="CE359" s="58"/>
      <c r="CF359" s="58"/>
      <c r="CG359" s="58"/>
      <c r="CH359" s="58"/>
      <c r="CI359" s="58"/>
      <c r="CJ359" s="58"/>
      <c r="CK359" s="58"/>
      <c r="CL359" s="58"/>
      <c r="CM359" s="58"/>
      <c r="CN359" s="58"/>
      <c r="CO359" s="58"/>
      <c r="CP359" s="58"/>
      <c r="CQ359" s="58"/>
      <c r="CR359" s="58"/>
      <c r="CS359" s="58"/>
      <c r="CT359" s="58"/>
      <c r="CU359" s="58"/>
      <c r="CV359" s="58"/>
      <c r="CW359" s="58"/>
      <c r="CX359" s="58"/>
      <c r="CY359" s="58"/>
      <c r="CZ359" s="58"/>
      <c r="DA359" s="58"/>
      <c r="DB359" s="58"/>
      <c r="DC359" s="58"/>
      <c r="DD359" s="58"/>
      <c r="DE359" s="58"/>
      <c r="DF359" s="58"/>
      <c r="DG359" s="58"/>
      <c r="DH359" s="58"/>
      <c r="DI359" s="58"/>
      <c r="DJ359" s="58"/>
      <c r="DK359" s="58"/>
      <c r="DL359" s="58"/>
      <c r="DM359" s="58"/>
      <c r="DN359" s="58"/>
      <c r="DO359" s="58"/>
      <c r="DP359" s="58"/>
      <c r="DQ359" s="58"/>
      <c r="DR359" s="58"/>
      <c r="DS359" s="58"/>
      <c r="DT359" s="58"/>
      <c r="DU359" s="58"/>
      <c r="DV359" s="58"/>
      <c r="DW359" s="58"/>
      <c r="DX359" s="58"/>
      <c r="DY359" s="58"/>
      <c r="DZ359" s="58"/>
      <c r="EA359" s="58"/>
      <c r="EB359" s="58"/>
      <c r="EC359" s="58"/>
      <c r="ED359" s="58"/>
      <c r="EE359" s="58"/>
      <c r="EF359" s="58"/>
      <c r="EG359" s="58"/>
      <c r="EH359" s="58"/>
      <c r="EI359" s="58"/>
      <c r="EJ359" s="58"/>
      <c r="EK359" s="58"/>
      <c r="EL359" s="58"/>
      <c r="EM359" s="58"/>
      <c r="EN359" s="58"/>
    </row>
    <row r="360" spans="1:144" outlineLevel="1" x14ac:dyDescent="0.2">
      <c r="A360" s="16">
        <v>169</v>
      </c>
      <c r="B360" s="16">
        <v>1</v>
      </c>
      <c r="C360" s="1">
        <v>0.70671851956694753</v>
      </c>
      <c r="D360" s="1">
        <f t="shared" si="31"/>
        <v>0.29328148043305247</v>
      </c>
      <c r="E360" s="1">
        <f t="shared" si="32"/>
        <v>0.69424565186089982</v>
      </c>
      <c r="F360" s="1">
        <f t="shared" si="33"/>
        <v>0.83321404924599041</v>
      </c>
      <c r="G360" s="1">
        <f t="shared" si="34"/>
        <v>0.64419757235159292</v>
      </c>
      <c r="H360" s="1">
        <v>0.15985423063926554</v>
      </c>
      <c r="I360" s="1">
        <f t="shared" si="35"/>
        <v>7.8960094156741961E-2</v>
      </c>
      <c r="J360" s="1">
        <f t="shared" si="36"/>
        <v>0.70281619672602014</v>
      </c>
      <c r="AQ360" s="58"/>
      <c r="AR360" s="58"/>
      <c r="AS360" s="58"/>
      <c r="AT360" s="58"/>
      <c r="AU360" s="58"/>
      <c r="AV360" s="58"/>
      <c r="AW360" s="58"/>
      <c r="AX360" s="71"/>
      <c r="AY360" s="58"/>
      <c r="AZ360" s="58"/>
      <c r="BA360" s="58"/>
      <c r="BB360" s="58">
        <f t="shared" si="37"/>
        <v>0</v>
      </c>
      <c r="BC360" s="58" t="e">
        <f t="shared" si="38"/>
        <v>#N/A</v>
      </c>
      <c r="BD360" s="58">
        <f t="shared" si="39"/>
        <v>0.70671851956694753</v>
      </c>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c r="CB360" s="58"/>
      <c r="CC360" s="58"/>
      <c r="CD360" s="58"/>
      <c r="CE360" s="58"/>
      <c r="CF360" s="58"/>
      <c r="CG360" s="58"/>
      <c r="CH360" s="58"/>
      <c r="CI360" s="58"/>
      <c r="CJ360" s="58"/>
      <c r="CK360" s="58"/>
      <c r="CL360" s="58"/>
      <c r="CM360" s="58"/>
      <c r="CN360" s="58"/>
      <c r="CO360" s="58"/>
      <c r="CP360" s="58"/>
      <c r="CQ360" s="58"/>
      <c r="CR360" s="58"/>
      <c r="CS360" s="58"/>
      <c r="CT360" s="58"/>
      <c r="CU360" s="58"/>
      <c r="CV360" s="58"/>
      <c r="CW360" s="58"/>
      <c r="CX360" s="58"/>
      <c r="CY360" s="58"/>
      <c r="CZ360" s="58"/>
      <c r="DA360" s="58"/>
      <c r="DB360" s="58"/>
      <c r="DC360" s="58"/>
      <c r="DD360" s="58"/>
      <c r="DE360" s="58"/>
      <c r="DF360" s="58"/>
      <c r="DG360" s="58"/>
      <c r="DH360" s="58"/>
      <c r="DI360" s="58"/>
      <c r="DJ360" s="58"/>
      <c r="DK360" s="58"/>
      <c r="DL360" s="58"/>
      <c r="DM360" s="58"/>
      <c r="DN360" s="58"/>
      <c r="DO360" s="58"/>
      <c r="DP360" s="58"/>
      <c r="DQ360" s="58"/>
      <c r="DR360" s="58"/>
      <c r="DS360" s="58"/>
      <c r="DT360" s="58"/>
      <c r="DU360" s="58"/>
      <c r="DV360" s="58"/>
      <c r="DW360" s="58"/>
      <c r="DX360" s="58"/>
      <c r="DY360" s="58"/>
      <c r="DZ360" s="58"/>
      <c r="EA360" s="58"/>
      <c r="EB360" s="58"/>
      <c r="EC360" s="58"/>
      <c r="ED360" s="58"/>
      <c r="EE360" s="58"/>
      <c r="EF360" s="58"/>
      <c r="EG360" s="58"/>
      <c r="EH360" s="58"/>
      <c r="EI360" s="58"/>
      <c r="EJ360" s="58"/>
      <c r="EK360" s="58"/>
      <c r="EL360" s="58"/>
      <c r="EM360" s="58"/>
      <c r="EN360" s="58"/>
    </row>
    <row r="361" spans="1:144" outlineLevel="1" x14ac:dyDescent="0.2">
      <c r="A361" s="16">
        <v>170</v>
      </c>
      <c r="B361" s="16">
        <v>0</v>
      </c>
      <c r="C361" s="1">
        <v>3.4407474755822104E-4</v>
      </c>
      <c r="D361" s="1">
        <f t="shared" si="31"/>
        <v>-3.4407474755822104E-4</v>
      </c>
      <c r="E361" s="1">
        <f t="shared" si="32"/>
        <v>6.8826790971172685E-4</v>
      </c>
      <c r="F361" s="1">
        <f t="shared" si="33"/>
        <v>-2.6234860581137588E-2</v>
      </c>
      <c r="G361" s="1">
        <f t="shared" si="34"/>
        <v>-1.8552443928988829E-2</v>
      </c>
      <c r="H361" s="1">
        <v>1.2796720980948113E-3</v>
      </c>
      <c r="I361" s="1">
        <f t="shared" si="35"/>
        <v>4.4101876275234416E-7</v>
      </c>
      <c r="J361" s="1">
        <f t="shared" si="36"/>
        <v>-1.8564325856357585E-2</v>
      </c>
      <c r="AQ361" s="58"/>
      <c r="AR361" s="58"/>
      <c r="AS361" s="58"/>
      <c r="AT361" s="58"/>
      <c r="AU361" s="58"/>
      <c r="AV361" s="58"/>
      <c r="AW361" s="58"/>
      <c r="AX361" s="71"/>
      <c r="AY361" s="58"/>
      <c r="AZ361" s="58"/>
      <c r="BA361" s="58"/>
      <c r="BB361" s="58">
        <f t="shared" si="37"/>
        <v>1</v>
      </c>
      <c r="BC361" s="58">
        <f t="shared" si="38"/>
        <v>3.4407474755822104E-4</v>
      </c>
      <c r="BD361" s="58" t="e">
        <f t="shared" si="39"/>
        <v>#N/A</v>
      </c>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c r="CB361" s="58"/>
      <c r="CC361" s="58"/>
      <c r="CD361" s="58"/>
      <c r="CE361" s="58"/>
      <c r="CF361" s="58"/>
      <c r="CG361" s="58"/>
      <c r="CH361" s="58"/>
      <c r="CI361" s="58"/>
      <c r="CJ361" s="58"/>
      <c r="CK361" s="58"/>
      <c r="CL361" s="58"/>
      <c r="CM361" s="58"/>
      <c r="CN361" s="58"/>
      <c r="CO361" s="58"/>
      <c r="CP361" s="58"/>
      <c r="CQ361" s="58"/>
      <c r="CR361" s="58"/>
      <c r="CS361" s="58"/>
      <c r="CT361" s="58"/>
      <c r="CU361" s="58"/>
      <c r="CV361" s="58"/>
      <c r="CW361" s="58"/>
      <c r="CX361" s="58"/>
      <c r="CY361" s="58"/>
      <c r="CZ361" s="58"/>
      <c r="DA361" s="58"/>
      <c r="DB361" s="58"/>
      <c r="DC361" s="58"/>
      <c r="DD361" s="58"/>
      <c r="DE361" s="58"/>
      <c r="DF361" s="58"/>
      <c r="DG361" s="58"/>
      <c r="DH361" s="58"/>
      <c r="DI361" s="58"/>
      <c r="DJ361" s="58"/>
      <c r="DK361" s="58"/>
      <c r="DL361" s="58"/>
      <c r="DM361" s="58"/>
      <c r="DN361" s="58"/>
      <c r="DO361" s="58"/>
      <c r="DP361" s="58"/>
      <c r="DQ361" s="58"/>
      <c r="DR361" s="58"/>
      <c r="DS361" s="58"/>
      <c r="DT361" s="58"/>
      <c r="DU361" s="58"/>
      <c r="DV361" s="58"/>
      <c r="DW361" s="58"/>
      <c r="DX361" s="58"/>
      <c r="DY361" s="58"/>
      <c r="DZ361" s="58"/>
      <c r="EA361" s="58"/>
      <c r="EB361" s="58"/>
      <c r="EC361" s="58"/>
      <c r="ED361" s="58"/>
      <c r="EE361" s="58"/>
      <c r="EF361" s="58"/>
      <c r="EG361" s="58"/>
      <c r="EH361" s="58"/>
      <c r="EI361" s="58"/>
      <c r="EJ361" s="58"/>
      <c r="EK361" s="58"/>
      <c r="EL361" s="58"/>
      <c r="EM361" s="58"/>
      <c r="EN361" s="58"/>
    </row>
    <row r="362" spans="1:144" outlineLevel="1" x14ac:dyDescent="0.2">
      <c r="A362" s="16">
        <v>171</v>
      </c>
      <c r="B362" s="16">
        <v>0</v>
      </c>
      <c r="C362" s="1">
        <v>7.7377362489662394E-3</v>
      </c>
      <c r="D362" s="1">
        <f t="shared" si="31"/>
        <v>-7.7377362489662394E-3</v>
      </c>
      <c r="E362" s="1">
        <f t="shared" si="32"/>
        <v>1.5535655715783483E-2</v>
      </c>
      <c r="F362" s="1">
        <f t="shared" si="33"/>
        <v>-0.12464211052362473</v>
      </c>
      <c r="G362" s="1">
        <f t="shared" si="34"/>
        <v>-8.8306713799109121E-2</v>
      </c>
      <c r="H362" s="1">
        <v>2.627070898624477E-2</v>
      </c>
      <c r="I362" s="1">
        <f t="shared" si="35"/>
        <v>2.1038801986392731E-4</v>
      </c>
      <c r="J362" s="1">
        <f t="shared" si="36"/>
        <v>-8.9490020236122958E-2</v>
      </c>
      <c r="AQ362" s="58"/>
      <c r="AR362" s="58"/>
      <c r="AS362" s="58"/>
      <c r="AT362" s="58"/>
      <c r="AU362" s="58"/>
      <c r="AV362" s="58"/>
      <c r="AW362" s="58"/>
      <c r="AX362" s="71"/>
      <c r="AY362" s="58"/>
      <c r="AZ362" s="58"/>
      <c r="BA362" s="58"/>
      <c r="BB362" s="58">
        <f t="shared" si="37"/>
        <v>1</v>
      </c>
      <c r="BC362" s="58">
        <f t="shared" si="38"/>
        <v>7.7377362489662394E-3</v>
      </c>
      <c r="BD362" s="58" t="e">
        <f t="shared" si="39"/>
        <v>#N/A</v>
      </c>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c r="CB362" s="58"/>
      <c r="CC362" s="58"/>
      <c r="CD362" s="58"/>
      <c r="CE362" s="58"/>
      <c r="CF362" s="58"/>
      <c r="CG362" s="58"/>
      <c r="CH362" s="58"/>
      <c r="CI362" s="58"/>
      <c r="CJ362" s="58"/>
      <c r="CK362" s="58"/>
      <c r="CL362" s="58"/>
      <c r="CM362" s="58"/>
      <c r="CN362" s="58"/>
      <c r="CO362" s="58"/>
      <c r="CP362" s="58"/>
      <c r="CQ362" s="58"/>
      <c r="CR362" s="58"/>
      <c r="CS362" s="58"/>
      <c r="CT362" s="58"/>
      <c r="CU362" s="58"/>
      <c r="CV362" s="58"/>
      <c r="CW362" s="58"/>
      <c r="CX362" s="58"/>
      <c r="CY362" s="58"/>
      <c r="CZ362" s="58"/>
      <c r="DA362" s="58"/>
      <c r="DB362" s="58"/>
      <c r="DC362" s="58"/>
      <c r="DD362" s="58"/>
      <c r="DE362" s="58"/>
      <c r="DF362" s="58"/>
      <c r="DG362" s="58"/>
      <c r="DH362" s="58"/>
      <c r="DI362" s="58"/>
      <c r="DJ362" s="58"/>
      <c r="DK362" s="58"/>
      <c r="DL362" s="58"/>
      <c r="DM362" s="58"/>
      <c r="DN362" s="58"/>
      <c r="DO362" s="58"/>
      <c r="DP362" s="58"/>
      <c r="DQ362" s="58"/>
      <c r="DR362" s="58"/>
      <c r="DS362" s="58"/>
      <c r="DT362" s="58"/>
      <c r="DU362" s="58"/>
      <c r="DV362" s="58"/>
      <c r="DW362" s="58"/>
      <c r="DX362" s="58"/>
      <c r="DY362" s="58"/>
      <c r="DZ362" s="58"/>
      <c r="EA362" s="58"/>
      <c r="EB362" s="58"/>
      <c r="EC362" s="58"/>
      <c r="ED362" s="58"/>
      <c r="EE362" s="58"/>
      <c r="EF362" s="58"/>
      <c r="EG362" s="58"/>
      <c r="EH362" s="58"/>
      <c r="EI362" s="58"/>
      <c r="EJ362" s="58"/>
      <c r="EK362" s="58"/>
      <c r="EL362" s="58"/>
      <c r="EM362" s="58"/>
      <c r="EN362" s="58"/>
    </row>
    <row r="363" spans="1:144" outlineLevel="1" x14ac:dyDescent="0.2">
      <c r="A363" s="16">
        <v>172</v>
      </c>
      <c r="B363" s="16">
        <v>0</v>
      </c>
      <c r="C363" s="1">
        <v>4.7731261466804528E-4</v>
      </c>
      <c r="D363" s="1">
        <f t="shared" si="31"/>
        <v>-4.7731261466804528E-4</v>
      </c>
      <c r="E363" s="1">
        <f t="shared" si="32"/>
        <v>9.5485312919053736E-4</v>
      </c>
      <c r="F363" s="1">
        <f t="shared" si="33"/>
        <v>-3.0900697875461281E-2</v>
      </c>
      <c r="G363" s="1">
        <f t="shared" si="34"/>
        <v>-2.1852701224264155E-2</v>
      </c>
      <c r="H363" s="1">
        <v>2.0338384462802481E-3</v>
      </c>
      <c r="I363" s="1">
        <f t="shared" si="35"/>
        <v>9.7321970351838804E-7</v>
      </c>
      <c r="J363" s="1">
        <f t="shared" si="36"/>
        <v>-2.1874957611398346E-2</v>
      </c>
      <c r="AQ363" s="58"/>
      <c r="AR363" s="58"/>
      <c r="AS363" s="58"/>
      <c r="AT363" s="58"/>
      <c r="AU363" s="58"/>
      <c r="AV363" s="58"/>
      <c r="AW363" s="58"/>
      <c r="AX363" s="71"/>
      <c r="AY363" s="58"/>
      <c r="AZ363" s="58"/>
      <c r="BA363" s="58"/>
      <c r="BB363" s="58">
        <f t="shared" si="37"/>
        <v>1</v>
      </c>
      <c r="BC363" s="58">
        <f t="shared" si="38"/>
        <v>4.7731261466804528E-4</v>
      </c>
      <c r="BD363" s="58" t="e">
        <f t="shared" si="39"/>
        <v>#N/A</v>
      </c>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c r="CB363" s="58"/>
      <c r="CC363" s="58"/>
      <c r="CD363" s="58"/>
      <c r="CE363" s="58"/>
      <c r="CF363" s="58"/>
      <c r="CG363" s="58"/>
      <c r="CH363" s="58"/>
      <c r="CI363" s="58"/>
      <c r="CJ363" s="58"/>
      <c r="CK363" s="58"/>
      <c r="CL363" s="58"/>
      <c r="CM363" s="58"/>
      <c r="CN363" s="58"/>
      <c r="CO363" s="58"/>
      <c r="CP363" s="58"/>
      <c r="CQ363" s="58"/>
      <c r="CR363" s="58"/>
      <c r="CS363" s="58"/>
      <c r="CT363" s="58"/>
      <c r="CU363" s="58"/>
      <c r="CV363" s="58"/>
      <c r="CW363" s="58"/>
      <c r="CX363" s="58"/>
      <c r="CY363" s="58"/>
      <c r="CZ363" s="58"/>
      <c r="DA363" s="58"/>
      <c r="DB363" s="58"/>
      <c r="DC363" s="58"/>
      <c r="DD363" s="58"/>
      <c r="DE363" s="58"/>
      <c r="DF363" s="58"/>
      <c r="DG363" s="58"/>
      <c r="DH363" s="58"/>
      <c r="DI363" s="58"/>
      <c r="DJ363" s="58"/>
      <c r="DK363" s="58"/>
      <c r="DL363" s="58"/>
      <c r="DM363" s="58"/>
      <c r="DN363" s="58"/>
      <c r="DO363" s="58"/>
      <c r="DP363" s="58"/>
      <c r="DQ363" s="58"/>
      <c r="DR363" s="58"/>
      <c r="DS363" s="58"/>
      <c r="DT363" s="58"/>
      <c r="DU363" s="58"/>
      <c r="DV363" s="58"/>
      <c r="DW363" s="58"/>
      <c r="DX363" s="58"/>
      <c r="DY363" s="58"/>
      <c r="DZ363" s="58"/>
      <c r="EA363" s="58"/>
      <c r="EB363" s="58"/>
      <c r="EC363" s="58"/>
      <c r="ED363" s="58"/>
      <c r="EE363" s="58"/>
      <c r="EF363" s="58"/>
      <c r="EG363" s="58"/>
      <c r="EH363" s="58"/>
      <c r="EI363" s="58"/>
      <c r="EJ363" s="58"/>
      <c r="EK363" s="58"/>
      <c r="EL363" s="58"/>
      <c r="EM363" s="58"/>
      <c r="EN363" s="58"/>
    </row>
    <row r="364" spans="1:144" outlineLevel="1" x14ac:dyDescent="0.2">
      <c r="A364" s="16">
        <v>173</v>
      </c>
      <c r="B364" s="16">
        <v>0</v>
      </c>
      <c r="C364" s="1">
        <v>3.3129502610824849E-3</v>
      </c>
      <c r="D364" s="1">
        <f t="shared" si="31"/>
        <v>-3.3129502610824849E-3</v>
      </c>
      <c r="E364" s="1">
        <f t="shared" si="32"/>
        <v>6.6369004631545653E-3</v>
      </c>
      <c r="F364" s="1">
        <f t="shared" si="33"/>
        <v>-8.1467174144894489E-2</v>
      </c>
      <c r="G364" s="1">
        <f t="shared" si="34"/>
        <v>-5.7653814991962989E-2</v>
      </c>
      <c r="H364" s="1">
        <v>8.8355518193769297E-3</v>
      </c>
      <c r="I364" s="1">
        <f t="shared" si="35"/>
        <v>2.9630846763816338E-5</v>
      </c>
      <c r="J364" s="1">
        <f t="shared" si="36"/>
        <v>-5.7910216973270895E-2</v>
      </c>
      <c r="AQ364" s="58"/>
      <c r="AR364" s="58"/>
      <c r="AS364" s="58"/>
      <c r="AT364" s="58"/>
      <c r="AU364" s="58"/>
      <c r="AV364" s="58"/>
      <c r="AW364" s="58"/>
      <c r="AX364" s="71"/>
      <c r="AY364" s="58"/>
      <c r="AZ364" s="58"/>
      <c r="BA364" s="58"/>
      <c r="BB364" s="58">
        <f t="shared" si="37"/>
        <v>1</v>
      </c>
      <c r="BC364" s="58">
        <f t="shared" si="38"/>
        <v>3.3129502610824849E-3</v>
      </c>
      <c r="BD364" s="58" t="e">
        <f t="shared" si="39"/>
        <v>#N/A</v>
      </c>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c r="CB364" s="58"/>
      <c r="CC364" s="58"/>
      <c r="CD364" s="58"/>
      <c r="CE364" s="58"/>
      <c r="CF364" s="58"/>
      <c r="CG364" s="58"/>
      <c r="CH364" s="58"/>
      <c r="CI364" s="58"/>
      <c r="CJ364" s="58"/>
      <c r="CK364" s="58"/>
      <c r="CL364" s="58"/>
      <c r="CM364" s="58"/>
      <c r="CN364" s="58"/>
      <c r="CO364" s="58"/>
      <c r="CP364" s="58"/>
      <c r="CQ364" s="58"/>
      <c r="CR364" s="58"/>
      <c r="CS364" s="58"/>
      <c r="CT364" s="58"/>
      <c r="CU364" s="58"/>
      <c r="CV364" s="58"/>
      <c r="CW364" s="58"/>
      <c r="CX364" s="58"/>
      <c r="CY364" s="58"/>
      <c r="CZ364" s="58"/>
      <c r="DA364" s="58"/>
      <c r="DB364" s="58"/>
      <c r="DC364" s="58"/>
      <c r="DD364" s="58"/>
      <c r="DE364" s="58"/>
      <c r="DF364" s="58"/>
      <c r="DG364" s="58"/>
      <c r="DH364" s="58"/>
      <c r="DI364" s="58"/>
      <c r="DJ364" s="58"/>
      <c r="DK364" s="58"/>
      <c r="DL364" s="58"/>
      <c r="DM364" s="58"/>
      <c r="DN364" s="58"/>
      <c r="DO364" s="58"/>
      <c r="DP364" s="58"/>
      <c r="DQ364" s="58"/>
      <c r="DR364" s="58"/>
      <c r="DS364" s="58"/>
      <c r="DT364" s="58"/>
      <c r="DU364" s="58"/>
      <c r="DV364" s="58"/>
      <c r="DW364" s="58"/>
      <c r="DX364" s="58"/>
      <c r="DY364" s="58"/>
      <c r="DZ364" s="58"/>
      <c r="EA364" s="58"/>
      <c r="EB364" s="58"/>
      <c r="EC364" s="58"/>
      <c r="ED364" s="58"/>
      <c r="EE364" s="58"/>
      <c r="EF364" s="58"/>
      <c r="EG364" s="58"/>
      <c r="EH364" s="58"/>
      <c r="EI364" s="58"/>
      <c r="EJ364" s="58"/>
      <c r="EK364" s="58"/>
      <c r="EL364" s="58"/>
      <c r="EM364" s="58"/>
      <c r="EN364" s="58"/>
    </row>
    <row r="365" spans="1:144" outlineLevel="1" x14ac:dyDescent="0.2">
      <c r="A365" s="16">
        <v>174</v>
      </c>
      <c r="B365" s="16">
        <v>0</v>
      </c>
      <c r="C365" s="1">
        <v>2.4762094966836306E-5</v>
      </c>
      <c r="D365" s="1">
        <f t="shared" si="31"/>
        <v>-2.4762094966836306E-5</v>
      </c>
      <c r="E365" s="1">
        <f t="shared" si="32"/>
        <v>4.9524803105074592E-5</v>
      </c>
      <c r="F365" s="1">
        <f t="shared" si="33"/>
        <v>-7.0373860989059421E-3</v>
      </c>
      <c r="G365" s="1">
        <f t="shared" si="34"/>
        <v>-4.9762142380897342E-3</v>
      </c>
      <c r="H365" s="1">
        <v>3.155429097386357E-4</v>
      </c>
      <c r="I365" s="1">
        <f t="shared" si="35"/>
        <v>7.8161633154821917E-9</v>
      </c>
      <c r="J365" s="1">
        <f t="shared" si="36"/>
        <v>-4.9769995284993226E-3</v>
      </c>
      <c r="AQ365" s="58"/>
      <c r="AR365" s="58"/>
      <c r="AS365" s="58"/>
      <c r="AT365" s="58"/>
      <c r="AU365" s="58"/>
      <c r="AV365" s="58"/>
      <c r="AW365" s="58"/>
      <c r="AX365" s="71"/>
      <c r="AY365" s="58"/>
      <c r="AZ365" s="58"/>
      <c r="BA365" s="58"/>
      <c r="BB365" s="58">
        <f t="shared" si="37"/>
        <v>1</v>
      </c>
      <c r="BC365" s="58">
        <f t="shared" si="38"/>
        <v>2.4762094966836306E-5</v>
      </c>
      <c r="BD365" s="58" t="e">
        <f t="shared" si="39"/>
        <v>#N/A</v>
      </c>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c r="CB365" s="58"/>
      <c r="CC365" s="58"/>
      <c r="CD365" s="58"/>
      <c r="CE365" s="58"/>
      <c r="CF365" s="58"/>
      <c r="CG365" s="58"/>
      <c r="CH365" s="58"/>
      <c r="CI365" s="58"/>
      <c r="CJ365" s="58"/>
      <c r="CK365" s="58"/>
      <c r="CL365" s="58"/>
      <c r="CM365" s="58"/>
      <c r="CN365" s="58"/>
      <c r="CO365" s="58"/>
      <c r="CP365" s="58"/>
      <c r="CQ365" s="58"/>
      <c r="CR365" s="58"/>
      <c r="CS365" s="58"/>
      <c r="CT365" s="58"/>
      <c r="CU365" s="58"/>
      <c r="CV365" s="58"/>
      <c r="CW365" s="58"/>
      <c r="CX365" s="58"/>
      <c r="CY365" s="58"/>
      <c r="CZ365" s="58"/>
      <c r="DA365" s="58"/>
      <c r="DB365" s="58"/>
      <c r="DC365" s="58"/>
      <c r="DD365" s="58"/>
      <c r="DE365" s="58"/>
      <c r="DF365" s="58"/>
      <c r="DG365" s="58"/>
      <c r="DH365" s="58"/>
      <c r="DI365" s="58"/>
      <c r="DJ365" s="58"/>
      <c r="DK365" s="58"/>
      <c r="DL365" s="58"/>
      <c r="DM365" s="58"/>
      <c r="DN365" s="58"/>
      <c r="DO365" s="58"/>
      <c r="DP365" s="58"/>
      <c r="DQ365" s="58"/>
      <c r="DR365" s="58"/>
      <c r="DS365" s="58"/>
      <c r="DT365" s="58"/>
      <c r="DU365" s="58"/>
      <c r="DV365" s="58"/>
      <c r="DW365" s="58"/>
      <c r="DX365" s="58"/>
      <c r="DY365" s="58"/>
      <c r="DZ365" s="58"/>
      <c r="EA365" s="58"/>
      <c r="EB365" s="58"/>
      <c r="EC365" s="58"/>
      <c r="ED365" s="58"/>
      <c r="EE365" s="58"/>
      <c r="EF365" s="58"/>
      <c r="EG365" s="58"/>
      <c r="EH365" s="58"/>
      <c r="EI365" s="58"/>
      <c r="EJ365" s="58"/>
      <c r="EK365" s="58"/>
      <c r="EL365" s="58"/>
      <c r="EM365" s="58"/>
      <c r="EN365" s="58"/>
    </row>
    <row r="366" spans="1:144" outlineLevel="1" x14ac:dyDescent="0.2">
      <c r="A366" s="16">
        <v>175</v>
      </c>
      <c r="B366" s="16">
        <v>0</v>
      </c>
      <c r="C366" s="1">
        <v>9.3237494531112259E-4</v>
      </c>
      <c r="D366" s="1">
        <f t="shared" si="31"/>
        <v>-9.3237494531112259E-4</v>
      </c>
      <c r="E366" s="1">
        <f t="shared" si="32"/>
        <v>1.8656197543959238E-3</v>
      </c>
      <c r="F366" s="1">
        <f t="shared" si="33"/>
        <v>-4.3192820634868519E-2</v>
      </c>
      <c r="G366" s="1">
        <f t="shared" si="34"/>
        <v>-3.0549060208805361E-2</v>
      </c>
      <c r="H366" s="1">
        <v>3.6654691647585464E-3</v>
      </c>
      <c r="I366" s="1">
        <f t="shared" si="35"/>
        <v>3.4333659596439139E-6</v>
      </c>
      <c r="J366" s="1">
        <f t="shared" si="36"/>
        <v>-3.0605202917165227E-2</v>
      </c>
      <c r="AQ366" s="58"/>
      <c r="AR366" s="58"/>
      <c r="AS366" s="58"/>
      <c r="AT366" s="58"/>
      <c r="AU366" s="58"/>
      <c r="AV366" s="58"/>
      <c r="AW366" s="58"/>
      <c r="AX366" s="71"/>
      <c r="AY366" s="58"/>
      <c r="AZ366" s="58"/>
      <c r="BA366" s="58"/>
      <c r="BB366" s="58">
        <f t="shared" si="37"/>
        <v>1</v>
      </c>
      <c r="BC366" s="58">
        <f t="shared" si="38"/>
        <v>9.3237494531112259E-4</v>
      </c>
      <c r="BD366" s="58" t="e">
        <f t="shared" si="39"/>
        <v>#N/A</v>
      </c>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c r="CB366" s="58"/>
      <c r="CC366" s="58"/>
      <c r="CD366" s="58"/>
      <c r="CE366" s="58"/>
      <c r="CF366" s="58"/>
      <c r="CG366" s="58"/>
      <c r="CH366" s="58"/>
      <c r="CI366" s="58"/>
      <c r="CJ366" s="58"/>
      <c r="CK366" s="58"/>
      <c r="CL366" s="58"/>
      <c r="CM366" s="58"/>
      <c r="CN366" s="58"/>
      <c r="CO366" s="58"/>
      <c r="CP366" s="58"/>
      <c r="CQ366" s="58"/>
      <c r="CR366" s="58"/>
      <c r="CS366" s="58"/>
      <c r="CT366" s="58"/>
      <c r="CU366" s="58"/>
      <c r="CV366" s="58"/>
      <c r="CW366" s="58"/>
      <c r="CX366" s="58"/>
      <c r="CY366" s="58"/>
      <c r="CZ366" s="58"/>
      <c r="DA366" s="58"/>
      <c r="DB366" s="58"/>
      <c r="DC366" s="58"/>
      <c r="DD366" s="58"/>
      <c r="DE366" s="58"/>
      <c r="DF366" s="58"/>
      <c r="DG366" s="58"/>
      <c r="DH366" s="58"/>
      <c r="DI366" s="58"/>
      <c r="DJ366" s="58"/>
      <c r="DK366" s="58"/>
      <c r="DL366" s="58"/>
      <c r="DM366" s="58"/>
      <c r="DN366" s="58"/>
      <c r="DO366" s="58"/>
      <c r="DP366" s="58"/>
      <c r="DQ366" s="58"/>
      <c r="DR366" s="58"/>
      <c r="DS366" s="58"/>
      <c r="DT366" s="58"/>
      <c r="DU366" s="58"/>
      <c r="DV366" s="58"/>
      <c r="DW366" s="58"/>
      <c r="DX366" s="58"/>
      <c r="DY366" s="58"/>
      <c r="DZ366" s="58"/>
      <c r="EA366" s="58"/>
      <c r="EB366" s="58"/>
      <c r="EC366" s="58"/>
      <c r="ED366" s="58"/>
      <c r="EE366" s="58"/>
      <c r="EF366" s="58"/>
      <c r="EG366" s="58"/>
      <c r="EH366" s="58"/>
      <c r="EI366" s="58"/>
      <c r="EJ366" s="58"/>
      <c r="EK366" s="58"/>
      <c r="EL366" s="58"/>
      <c r="EM366" s="58"/>
      <c r="EN366" s="58"/>
    </row>
    <row r="367" spans="1:144" outlineLevel="1" x14ac:dyDescent="0.2">
      <c r="A367" s="16">
        <v>176</v>
      </c>
      <c r="B367" s="16">
        <v>0</v>
      </c>
      <c r="C367" s="1">
        <v>8.204786158342085E-7</v>
      </c>
      <c r="D367" s="1">
        <f t="shared" si="31"/>
        <v>-8.204786158342085E-7</v>
      </c>
      <c r="E367" s="1">
        <f t="shared" si="32"/>
        <v>1.6409579047227957E-6</v>
      </c>
      <c r="F367" s="1">
        <f t="shared" si="33"/>
        <v>-1.2809987918506387E-3</v>
      </c>
      <c r="G367" s="1">
        <f t="shared" si="34"/>
        <v>-9.0580311824365006E-4</v>
      </c>
      <c r="H367" s="1">
        <v>8.105991073717725E-6</v>
      </c>
      <c r="I367" s="1">
        <f t="shared" si="35"/>
        <v>6.6508517047102861E-12</v>
      </c>
      <c r="J367" s="1">
        <f t="shared" si="36"/>
        <v>-9.0580678948196482E-4</v>
      </c>
      <c r="AQ367" s="58"/>
      <c r="AR367" s="58"/>
      <c r="AS367" s="58"/>
      <c r="AT367" s="58"/>
      <c r="AU367" s="58"/>
      <c r="AV367" s="58"/>
      <c r="AW367" s="58"/>
      <c r="AX367" s="71"/>
      <c r="AY367" s="58"/>
      <c r="AZ367" s="58"/>
      <c r="BA367" s="58"/>
      <c r="BB367" s="58">
        <f t="shared" si="37"/>
        <v>1</v>
      </c>
      <c r="BC367" s="58">
        <f t="shared" si="38"/>
        <v>8.204786158342085E-7</v>
      </c>
      <c r="BD367" s="58" t="e">
        <f t="shared" si="39"/>
        <v>#N/A</v>
      </c>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c r="CB367" s="58"/>
      <c r="CC367" s="58"/>
      <c r="CD367" s="58"/>
      <c r="CE367" s="58"/>
      <c r="CF367" s="58"/>
      <c r="CG367" s="58"/>
      <c r="CH367" s="58"/>
      <c r="CI367" s="58"/>
      <c r="CJ367" s="58"/>
      <c r="CK367" s="58"/>
      <c r="CL367" s="58"/>
      <c r="CM367" s="58"/>
      <c r="CN367" s="58"/>
      <c r="CO367" s="58"/>
      <c r="CP367" s="58"/>
      <c r="CQ367" s="58"/>
      <c r="CR367" s="58"/>
      <c r="CS367" s="58"/>
      <c r="CT367" s="58"/>
      <c r="CU367" s="58"/>
      <c r="CV367" s="58"/>
      <c r="CW367" s="58"/>
      <c r="CX367" s="58"/>
      <c r="CY367" s="58"/>
      <c r="CZ367" s="58"/>
      <c r="DA367" s="58"/>
      <c r="DB367" s="58"/>
      <c r="DC367" s="58"/>
      <c r="DD367" s="58"/>
      <c r="DE367" s="58"/>
      <c r="DF367" s="58"/>
      <c r="DG367" s="58"/>
      <c r="DH367" s="58"/>
      <c r="DI367" s="58"/>
      <c r="DJ367" s="58"/>
      <c r="DK367" s="58"/>
      <c r="DL367" s="58"/>
      <c r="DM367" s="58"/>
      <c r="DN367" s="58"/>
      <c r="DO367" s="58"/>
      <c r="DP367" s="58"/>
      <c r="DQ367" s="58"/>
      <c r="DR367" s="58"/>
      <c r="DS367" s="58"/>
      <c r="DT367" s="58"/>
      <c r="DU367" s="58"/>
      <c r="DV367" s="58"/>
      <c r="DW367" s="58"/>
      <c r="DX367" s="58"/>
      <c r="DY367" s="58"/>
      <c r="DZ367" s="58"/>
      <c r="EA367" s="58"/>
      <c r="EB367" s="58"/>
      <c r="EC367" s="58"/>
      <c r="ED367" s="58"/>
      <c r="EE367" s="58"/>
      <c r="EF367" s="58"/>
      <c r="EG367" s="58"/>
      <c r="EH367" s="58"/>
      <c r="EI367" s="58"/>
      <c r="EJ367" s="58"/>
      <c r="EK367" s="58"/>
      <c r="EL367" s="58"/>
      <c r="EM367" s="58"/>
      <c r="EN367" s="58"/>
    </row>
    <row r="368" spans="1:144" outlineLevel="1" x14ac:dyDescent="0.2">
      <c r="A368" s="16">
        <v>177</v>
      </c>
      <c r="B368" s="16">
        <v>0</v>
      </c>
      <c r="C368" s="1">
        <v>4.3673699688831171E-7</v>
      </c>
      <c r="D368" s="1">
        <f t="shared" si="31"/>
        <v>-4.3673699688831171E-7</v>
      </c>
      <c r="E368" s="1">
        <f t="shared" si="32"/>
        <v>8.7347418475635969E-7</v>
      </c>
      <c r="F368" s="1">
        <f t="shared" si="33"/>
        <v>-9.3459840827831483E-4</v>
      </c>
      <c r="G368" s="1">
        <f t="shared" si="34"/>
        <v>-6.6086094424439956E-4</v>
      </c>
      <c r="H368" s="1">
        <v>4.2791089372900842E-6</v>
      </c>
      <c r="I368" s="1">
        <f t="shared" si="35"/>
        <v>1.8688539998540498E-12</v>
      </c>
      <c r="J368" s="1">
        <f t="shared" si="36"/>
        <v>-6.6086235819692385E-4</v>
      </c>
      <c r="AQ368" s="58"/>
      <c r="AR368" s="58"/>
      <c r="AS368" s="58"/>
      <c r="AT368" s="58"/>
      <c r="AU368" s="58"/>
      <c r="AV368" s="58"/>
      <c r="AW368" s="58"/>
      <c r="AX368" s="71"/>
      <c r="AY368" s="58"/>
      <c r="AZ368" s="58"/>
      <c r="BA368" s="58"/>
      <c r="BB368" s="58">
        <f t="shared" si="37"/>
        <v>1</v>
      </c>
      <c r="BC368" s="58">
        <f t="shared" si="38"/>
        <v>4.3673699688831171E-7</v>
      </c>
      <c r="BD368" s="58" t="e">
        <f t="shared" si="39"/>
        <v>#N/A</v>
      </c>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c r="CH368" s="58"/>
      <c r="CI368" s="58"/>
      <c r="CJ368" s="58"/>
      <c r="CK368" s="58"/>
      <c r="CL368" s="58"/>
      <c r="CM368" s="58"/>
      <c r="CN368" s="58"/>
      <c r="CO368" s="58"/>
      <c r="CP368" s="58"/>
      <c r="CQ368" s="58"/>
      <c r="CR368" s="58"/>
      <c r="CS368" s="58"/>
      <c r="CT368" s="58"/>
      <c r="CU368" s="58"/>
      <c r="CV368" s="58"/>
      <c r="CW368" s="58"/>
      <c r="CX368" s="58"/>
      <c r="CY368" s="58"/>
      <c r="CZ368" s="58"/>
      <c r="DA368" s="58"/>
      <c r="DB368" s="58"/>
      <c r="DC368" s="58"/>
      <c r="DD368" s="58"/>
      <c r="DE368" s="58"/>
      <c r="DF368" s="58"/>
      <c r="DG368" s="58"/>
      <c r="DH368" s="58"/>
      <c r="DI368" s="58"/>
      <c r="DJ368" s="58"/>
      <c r="DK368" s="58"/>
      <c r="DL368" s="58"/>
      <c r="DM368" s="58"/>
      <c r="DN368" s="58"/>
      <c r="DO368" s="58"/>
      <c r="DP368" s="58"/>
      <c r="DQ368" s="58"/>
      <c r="DR368" s="58"/>
      <c r="DS368" s="58"/>
      <c r="DT368" s="58"/>
      <c r="DU368" s="58"/>
      <c r="DV368" s="58"/>
      <c r="DW368" s="58"/>
      <c r="DX368" s="58"/>
      <c r="DY368" s="58"/>
      <c r="DZ368" s="58"/>
      <c r="EA368" s="58"/>
      <c r="EB368" s="58"/>
      <c r="EC368" s="58"/>
      <c r="ED368" s="58"/>
      <c r="EE368" s="58"/>
      <c r="EF368" s="58"/>
      <c r="EG368" s="58"/>
      <c r="EH368" s="58"/>
      <c r="EI368" s="58"/>
      <c r="EJ368" s="58"/>
      <c r="EK368" s="58"/>
      <c r="EL368" s="58"/>
      <c r="EM368" s="58"/>
      <c r="EN368" s="58"/>
    </row>
    <row r="369" spans="1:144" outlineLevel="1" x14ac:dyDescent="0.2">
      <c r="A369" s="16">
        <v>178</v>
      </c>
      <c r="B369" s="16">
        <v>0</v>
      </c>
      <c r="C369" s="1">
        <v>1.6184423205675459E-3</v>
      </c>
      <c r="D369" s="1">
        <f t="shared" si="31"/>
        <v>-1.6184423205675459E-3</v>
      </c>
      <c r="E369" s="1">
        <f t="shared" si="32"/>
        <v>3.2395068262991095E-3</v>
      </c>
      <c r="F369" s="1">
        <f t="shared" si="33"/>
        <v>-5.6916665628786701E-2</v>
      </c>
      <c r="G369" s="1">
        <f t="shared" si="34"/>
        <v>-4.0262462943299458E-2</v>
      </c>
      <c r="H369" s="1">
        <v>4.1293691205853168E-3</v>
      </c>
      <c r="I369" s="1">
        <f t="shared" si="35"/>
        <v>6.7217360912679285E-6</v>
      </c>
      <c r="J369" s="1">
        <f t="shared" si="36"/>
        <v>-4.0345850571673787E-2</v>
      </c>
      <c r="AQ369" s="58"/>
      <c r="AR369" s="58"/>
      <c r="AS369" s="58"/>
      <c r="AT369" s="58"/>
      <c r="AU369" s="58"/>
      <c r="AV369" s="58"/>
      <c r="AW369" s="58"/>
      <c r="AX369" s="71"/>
      <c r="AY369" s="58"/>
      <c r="AZ369" s="58"/>
      <c r="BA369" s="58"/>
      <c r="BB369" s="58">
        <f t="shared" si="37"/>
        <v>1</v>
      </c>
      <c r="BC369" s="58">
        <f t="shared" si="38"/>
        <v>1.6184423205675459E-3</v>
      </c>
      <c r="BD369" s="58" t="e">
        <f t="shared" si="39"/>
        <v>#N/A</v>
      </c>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c r="CB369" s="58"/>
      <c r="CC369" s="58"/>
      <c r="CD369" s="58"/>
      <c r="CE369" s="58"/>
      <c r="CF369" s="58"/>
      <c r="CG369" s="58"/>
      <c r="CH369" s="58"/>
      <c r="CI369" s="58"/>
      <c r="CJ369" s="58"/>
      <c r="CK369" s="58"/>
      <c r="CL369" s="58"/>
      <c r="CM369" s="58"/>
      <c r="CN369" s="58"/>
      <c r="CO369" s="58"/>
      <c r="CP369" s="58"/>
      <c r="CQ369" s="58"/>
      <c r="CR369" s="58"/>
      <c r="CS369" s="58"/>
      <c r="CT369" s="58"/>
      <c r="CU369" s="58"/>
      <c r="CV369" s="58"/>
      <c r="CW369" s="58"/>
      <c r="CX369" s="58"/>
      <c r="CY369" s="58"/>
      <c r="CZ369" s="58"/>
      <c r="DA369" s="58"/>
      <c r="DB369" s="58"/>
      <c r="DC369" s="58"/>
      <c r="DD369" s="58"/>
      <c r="DE369" s="58"/>
      <c r="DF369" s="58"/>
      <c r="DG369" s="58"/>
      <c r="DH369" s="58"/>
      <c r="DI369" s="58"/>
      <c r="DJ369" s="58"/>
      <c r="DK369" s="58"/>
      <c r="DL369" s="58"/>
      <c r="DM369" s="58"/>
      <c r="DN369" s="58"/>
      <c r="DO369" s="58"/>
      <c r="DP369" s="58"/>
      <c r="DQ369" s="58"/>
      <c r="DR369" s="58"/>
      <c r="DS369" s="58"/>
      <c r="DT369" s="58"/>
      <c r="DU369" s="58"/>
      <c r="DV369" s="58"/>
      <c r="DW369" s="58"/>
      <c r="DX369" s="58"/>
      <c r="DY369" s="58"/>
      <c r="DZ369" s="58"/>
      <c r="EA369" s="58"/>
      <c r="EB369" s="58"/>
      <c r="EC369" s="58"/>
      <c r="ED369" s="58"/>
      <c r="EE369" s="58"/>
      <c r="EF369" s="58"/>
      <c r="EG369" s="58"/>
      <c r="EH369" s="58"/>
      <c r="EI369" s="58"/>
      <c r="EJ369" s="58"/>
      <c r="EK369" s="58"/>
      <c r="EL369" s="58"/>
      <c r="EM369" s="58"/>
      <c r="EN369" s="58"/>
    </row>
    <row r="370" spans="1:144" outlineLevel="1" x14ac:dyDescent="0.2">
      <c r="A370" s="16">
        <v>179</v>
      </c>
      <c r="B370" s="16">
        <v>0</v>
      </c>
      <c r="C370" s="1">
        <v>1.118630774354097E-2</v>
      </c>
      <c r="D370" s="1">
        <f t="shared" si="31"/>
        <v>-1.118630774354097E-2</v>
      </c>
      <c r="E370" s="1">
        <f t="shared" si="32"/>
        <v>2.249869005568363E-2</v>
      </c>
      <c r="F370" s="1">
        <f t="shared" si="33"/>
        <v>-0.14999563345538972</v>
      </c>
      <c r="G370" s="1">
        <f t="shared" si="34"/>
        <v>-0.10636191443195289</v>
      </c>
      <c r="H370" s="1">
        <v>3.1001172844397122E-2</v>
      </c>
      <c r="I370" s="1">
        <f t="shared" si="35"/>
        <v>3.6193215149782284E-4</v>
      </c>
      <c r="J370" s="1">
        <f t="shared" si="36"/>
        <v>-0.10804993749710312</v>
      </c>
      <c r="AQ370" s="58"/>
      <c r="AR370" s="58"/>
      <c r="AS370" s="58"/>
      <c r="AT370" s="58"/>
      <c r="AU370" s="58"/>
      <c r="AV370" s="58"/>
      <c r="AW370" s="58"/>
      <c r="AX370" s="71"/>
      <c r="AY370" s="58"/>
      <c r="AZ370" s="58"/>
      <c r="BA370" s="58"/>
      <c r="BB370" s="58">
        <f t="shared" si="37"/>
        <v>1</v>
      </c>
      <c r="BC370" s="58">
        <f t="shared" si="38"/>
        <v>1.118630774354097E-2</v>
      </c>
      <c r="BD370" s="58" t="e">
        <f t="shared" si="39"/>
        <v>#N/A</v>
      </c>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c r="CB370" s="58"/>
      <c r="CC370" s="58"/>
      <c r="CD370" s="58"/>
      <c r="CE370" s="58"/>
      <c r="CF370" s="58"/>
      <c r="CG370" s="58"/>
      <c r="CH370" s="58"/>
      <c r="CI370" s="58"/>
      <c r="CJ370" s="58"/>
      <c r="CK370" s="58"/>
      <c r="CL370" s="58"/>
      <c r="CM370" s="58"/>
      <c r="CN370" s="58"/>
      <c r="CO370" s="58"/>
      <c r="CP370" s="58"/>
      <c r="CQ370" s="58"/>
      <c r="CR370" s="58"/>
      <c r="CS370" s="58"/>
      <c r="CT370" s="58"/>
      <c r="CU370" s="58"/>
      <c r="CV370" s="58"/>
      <c r="CW370" s="58"/>
      <c r="CX370" s="58"/>
      <c r="CY370" s="58"/>
      <c r="CZ370" s="58"/>
      <c r="DA370" s="58"/>
      <c r="DB370" s="58"/>
      <c r="DC370" s="58"/>
      <c r="DD370" s="58"/>
      <c r="DE370" s="58"/>
      <c r="DF370" s="58"/>
      <c r="DG370" s="58"/>
      <c r="DH370" s="58"/>
      <c r="DI370" s="58"/>
      <c r="DJ370" s="58"/>
      <c r="DK370" s="58"/>
      <c r="DL370" s="58"/>
      <c r="DM370" s="58"/>
      <c r="DN370" s="58"/>
      <c r="DO370" s="58"/>
      <c r="DP370" s="58"/>
      <c r="DQ370" s="58"/>
      <c r="DR370" s="58"/>
      <c r="DS370" s="58"/>
      <c r="DT370" s="58"/>
      <c r="DU370" s="58"/>
      <c r="DV370" s="58"/>
      <c r="DW370" s="58"/>
      <c r="DX370" s="58"/>
      <c r="DY370" s="58"/>
      <c r="DZ370" s="58"/>
      <c r="EA370" s="58"/>
      <c r="EB370" s="58"/>
      <c r="EC370" s="58"/>
      <c r="ED370" s="58"/>
      <c r="EE370" s="58"/>
      <c r="EF370" s="58"/>
      <c r="EG370" s="58"/>
      <c r="EH370" s="58"/>
      <c r="EI370" s="58"/>
      <c r="EJ370" s="58"/>
      <c r="EK370" s="58"/>
      <c r="EL370" s="58"/>
      <c r="EM370" s="58"/>
      <c r="EN370" s="58"/>
    </row>
    <row r="371" spans="1:144" outlineLevel="1" x14ac:dyDescent="0.2">
      <c r="A371" s="16">
        <v>180</v>
      </c>
      <c r="B371" s="16">
        <v>0</v>
      </c>
      <c r="C371" s="1">
        <v>1.17907316269567E-3</v>
      </c>
      <c r="D371" s="1">
        <f t="shared" si="31"/>
        <v>-1.17907316269567E-3</v>
      </c>
      <c r="E371" s="1">
        <f t="shared" si="32"/>
        <v>2.3595376326571581E-3</v>
      </c>
      <c r="F371" s="1">
        <f t="shared" si="33"/>
        <v>-4.8575072132289808E-2</v>
      </c>
      <c r="G371" s="1">
        <f t="shared" si="34"/>
        <v>-3.4357895996656861E-2</v>
      </c>
      <c r="H371" s="1">
        <v>3.7776337643671306E-3</v>
      </c>
      <c r="I371" s="1">
        <f t="shared" si="35"/>
        <v>4.4762742317476836E-6</v>
      </c>
      <c r="J371" s="1">
        <f t="shared" si="36"/>
        <v>-3.4422976215731801E-2</v>
      </c>
      <c r="AQ371" s="58"/>
      <c r="AR371" s="58"/>
      <c r="AS371" s="58"/>
      <c r="AT371" s="58"/>
      <c r="AU371" s="58"/>
      <c r="AV371" s="58"/>
      <c r="AW371" s="58"/>
      <c r="AX371" s="71"/>
      <c r="AY371" s="58"/>
      <c r="AZ371" s="58"/>
      <c r="BA371" s="58"/>
      <c r="BB371" s="58">
        <f t="shared" si="37"/>
        <v>1</v>
      </c>
      <c r="BC371" s="58">
        <f t="shared" si="38"/>
        <v>1.17907316269567E-3</v>
      </c>
      <c r="BD371" s="58" t="e">
        <f t="shared" si="39"/>
        <v>#N/A</v>
      </c>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c r="CB371" s="58"/>
      <c r="CC371" s="58"/>
      <c r="CD371" s="58"/>
      <c r="CE371" s="58"/>
      <c r="CF371" s="58"/>
      <c r="CG371" s="58"/>
      <c r="CH371" s="58"/>
      <c r="CI371" s="58"/>
      <c r="CJ371" s="58"/>
      <c r="CK371" s="58"/>
      <c r="CL371" s="58"/>
      <c r="CM371" s="58"/>
      <c r="CN371" s="58"/>
      <c r="CO371" s="58"/>
      <c r="CP371" s="58"/>
      <c r="CQ371" s="58"/>
      <c r="CR371" s="58"/>
      <c r="CS371" s="58"/>
      <c r="CT371" s="58"/>
      <c r="CU371" s="58"/>
      <c r="CV371" s="58"/>
      <c r="CW371" s="58"/>
      <c r="CX371" s="58"/>
      <c r="CY371" s="58"/>
      <c r="CZ371" s="58"/>
      <c r="DA371" s="58"/>
      <c r="DB371" s="58"/>
      <c r="DC371" s="58"/>
      <c r="DD371" s="58"/>
      <c r="DE371" s="58"/>
      <c r="DF371" s="58"/>
      <c r="DG371" s="58"/>
      <c r="DH371" s="58"/>
      <c r="DI371" s="58"/>
      <c r="DJ371" s="58"/>
      <c r="DK371" s="58"/>
      <c r="DL371" s="58"/>
      <c r="DM371" s="58"/>
      <c r="DN371" s="58"/>
      <c r="DO371" s="58"/>
      <c r="DP371" s="58"/>
      <c r="DQ371" s="58"/>
      <c r="DR371" s="58"/>
      <c r="DS371" s="58"/>
      <c r="DT371" s="58"/>
      <c r="DU371" s="58"/>
      <c r="DV371" s="58"/>
      <c r="DW371" s="58"/>
      <c r="DX371" s="58"/>
      <c r="DY371" s="58"/>
      <c r="DZ371" s="58"/>
      <c r="EA371" s="58"/>
      <c r="EB371" s="58"/>
      <c r="EC371" s="58"/>
      <c r="ED371" s="58"/>
      <c r="EE371" s="58"/>
      <c r="EF371" s="58"/>
      <c r="EG371" s="58"/>
      <c r="EH371" s="58"/>
      <c r="EI371" s="58"/>
      <c r="EJ371" s="58"/>
      <c r="EK371" s="58"/>
      <c r="EL371" s="58"/>
      <c r="EM371" s="58"/>
      <c r="EN371" s="58"/>
    </row>
    <row r="372" spans="1:144" outlineLevel="1" x14ac:dyDescent="0.2">
      <c r="A372" s="16">
        <v>181</v>
      </c>
      <c r="B372" s="16">
        <v>0</v>
      </c>
      <c r="C372" s="1">
        <v>1.2916268789850584E-5</v>
      </c>
      <c r="D372" s="1">
        <f t="shared" si="31"/>
        <v>-1.2916268789850584E-5</v>
      </c>
      <c r="E372" s="1">
        <f t="shared" si="32"/>
        <v>2.5832704411041171E-5</v>
      </c>
      <c r="F372" s="1">
        <f t="shared" si="33"/>
        <v>-5.0825883574258865E-3</v>
      </c>
      <c r="G372" s="1">
        <f t="shared" si="34"/>
        <v>-3.5939442986786655E-3</v>
      </c>
      <c r="H372" s="1">
        <v>8.0078298167621386E-5</v>
      </c>
      <c r="I372" s="1">
        <f t="shared" si="35"/>
        <v>1.0344090167154611E-9</v>
      </c>
      <c r="J372" s="1">
        <f t="shared" si="36"/>
        <v>-3.5940882057931742E-3</v>
      </c>
      <c r="AQ372" s="58"/>
      <c r="AR372" s="58"/>
      <c r="AS372" s="58"/>
      <c r="AT372" s="58"/>
      <c r="AU372" s="58"/>
      <c r="AV372" s="58"/>
      <c r="AW372" s="58"/>
      <c r="AX372" s="71"/>
      <c r="AY372" s="58"/>
      <c r="AZ372" s="58"/>
      <c r="BA372" s="58"/>
      <c r="BB372" s="58">
        <f t="shared" si="37"/>
        <v>1</v>
      </c>
      <c r="BC372" s="58">
        <f t="shared" si="38"/>
        <v>1.2916268789850584E-5</v>
      </c>
      <c r="BD372" s="58" t="e">
        <f t="shared" si="39"/>
        <v>#N/A</v>
      </c>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c r="CB372" s="58"/>
      <c r="CC372" s="58"/>
      <c r="CD372" s="58"/>
      <c r="CE372" s="58"/>
      <c r="CF372" s="58"/>
      <c r="CG372" s="58"/>
      <c r="CH372" s="58"/>
      <c r="CI372" s="58"/>
      <c r="CJ372" s="58"/>
      <c r="CK372" s="58"/>
      <c r="CL372" s="58"/>
      <c r="CM372" s="58"/>
      <c r="CN372" s="58"/>
      <c r="CO372" s="58"/>
      <c r="CP372" s="58"/>
      <c r="CQ372" s="58"/>
      <c r="CR372" s="58"/>
      <c r="CS372" s="58"/>
      <c r="CT372" s="58"/>
      <c r="CU372" s="58"/>
      <c r="CV372" s="58"/>
      <c r="CW372" s="58"/>
      <c r="CX372" s="58"/>
      <c r="CY372" s="58"/>
      <c r="CZ372" s="58"/>
      <c r="DA372" s="58"/>
      <c r="DB372" s="58"/>
      <c r="DC372" s="58"/>
      <c r="DD372" s="58"/>
      <c r="DE372" s="58"/>
      <c r="DF372" s="58"/>
      <c r="DG372" s="58"/>
      <c r="DH372" s="58"/>
      <c r="DI372" s="58"/>
      <c r="DJ372" s="58"/>
      <c r="DK372" s="58"/>
      <c r="DL372" s="58"/>
      <c r="DM372" s="58"/>
      <c r="DN372" s="58"/>
      <c r="DO372" s="58"/>
      <c r="DP372" s="58"/>
      <c r="DQ372" s="58"/>
      <c r="DR372" s="58"/>
      <c r="DS372" s="58"/>
      <c r="DT372" s="58"/>
      <c r="DU372" s="58"/>
      <c r="DV372" s="58"/>
      <c r="DW372" s="58"/>
      <c r="DX372" s="58"/>
      <c r="DY372" s="58"/>
      <c r="DZ372" s="58"/>
      <c r="EA372" s="58"/>
      <c r="EB372" s="58"/>
      <c r="EC372" s="58"/>
      <c r="ED372" s="58"/>
      <c r="EE372" s="58"/>
      <c r="EF372" s="58"/>
      <c r="EG372" s="58"/>
      <c r="EH372" s="58"/>
      <c r="EI372" s="58"/>
      <c r="EJ372" s="58"/>
      <c r="EK372" s="58"/>
      <c r="EL372" s="58"/>
      <c r="EM372" s="58"/>
      <c r="EN372" s="58"/>
    </row>
    <row r="373" spans="1:144" outlineLevel="1" x14ac:dyDescent="0.2">
      <c r="A373" s="16">
        <v>182</v>
      </c>
      <c r="B373" s="16">
        <v>0</v>
      </c>
      <c r="C373" s="1">
        <v>1.8209847037897821E-5</v>
      </c>
      <c r="D373" s="1">
        <f t="shared" si="31"/>
        <v>-1.8209847037897821E-5</v>
      </c>
      <c r="E373" s="1">
        <f t="shared" si="32"/>
        <v>3.6420025678546922E-5</v>
      </c>
      <c r="F373" s="1">
        <f t="shared" si="33"/>
        <v>-6.0349006353499247E-3</v>
      </c>
      <c r="G373" s="1">
        <f t="shared" si="34"/>
        <v>-4.2673385900893115E-3</v>
      </c>
      <c r="H373" s="1">
        <v>1.119785208959172E-4</v>
      </c>
      <c r="I373" s="1">
        <f t="shared" si="35"/>
        <v>2.0393772360801455E-9</v>
      </c>
      <c r="J373" s="1">
        <f t="shared" si="36"/>
        <v>-4.2675775352887862E-3</v>
      </c>
      <c r="AQ373" s="58"/>
      <c r="AR373" s="58"/>
      <c r="AS373" s="58"/>
      <c r="AT373" s="58"/>
      <c r="AU373" s="58"/>
      <c r="AV373" s="58"/>
      <c r="AW373" s="58"/>
      <c r="AX373" s="71"/>
      <c r="AY373" s="58"/>
      <c r="AZ373" s="58"/>
      <c r="BA373" s="58"/>
      <c r="BB373" s="58">
        <f t="shared" si="37"/>
        <v>1</v>
      </c>
      <c r="BC373" s="58">
        <f t="shared" si="38"/>
        <v>1.8209847037897821E-5</v>
      </c>
      <c r="BD373" s="58" t="e">
        <f t="shared" si="39"/>
        <v>#N/A</v>
      </c>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c r="CB373" s="58"/>
      <c r="CC373" s="58"/>
      <c r="CD373" s="58"/>
      <c r="CE373" s="58"/>
      <c r="CF373" s="58"/>
      <c r="CG373" s="58"/>
      <c r="CH373" s="58"/>
      <c r="CI373" s="58"/>
      <c r="CJ373" s="58"/>
      <c r="CK373" s="58"/>
      <c r="CL373" s="58"/>
      <c r="CM373" s="58"/>
      <c r="CN373" s="58"/>
      <c r="CO373" s="58"/>
      <c r="CP373" s="58"/>
      <c r="CQ373" s="58"/>
      <c r="CR373" s="58"/>
      <c r="CS373" s="58"/>
      <c r="CT373" s="58"/>
      <c r="CU373" s="58"/>
      <c r="CV373" s="58"/>
      <c r="CW373" s="58"/>
      <c r="CX373" s="58"/>
      <c r="CY373" s="58"/>
      <c r="CZ373" s="58"/>
      <c r="DA373" s="58"/>
      <c r="DB373" s="58"/>
      <c r="DC373" s="58"/>
      <c r="DD373" s="58"/>
      <c r="DE373" s="58"/>
      <c r="DF373" s="58"/>
      <c r="DG373" s="58"/>
      <c r="DH373" s="58"/>
      <c r="DI373" s="58"/>
      <c r="DJ373" s="58"/>
      <c r="DK373" s="58"/>
      <c r="DL373" s="58"/>
      <c r="DM373" s="58"/>
      <c r="DN373" s="58"/>
      <c r="DO373" s="58"/>
      <c r="DP373" s="58"/>
      <c r="DQ373" s="58"/>
      <c r="DR373" s="58"/>
      <c r="DS373" s="58"/>
      <c r="DT373" s="58"/>
      <c r="DU373" s="58"/>
      <c r="DV373" s="58"/>
      <c r="DW373" s="58"/>
      <c r="DX373" s="58"/>
      <c r="DY373" s="58"/>
      <c r="DZ373" s="58"/>
      <c r="EA373" s="58"/>
      <c r="EB373" s="58"/>
      <c r="EC373" s="58"/>
      <c r="ED373" s="58"/>
      <c r="EE373" s="58"/>
      <c r="EF373" s="58"/>
      <c r="EG373" s="58"/>
      <c r="EH373" s="58"/>
      <c r="EI373" s="58"/>
      <c r="EJ373" s="58"/>
      <c r="EK373" s="58"/>
      <c r="EL373" s="58"/>
      <c r="EM373" s="58"/>
      <c r="EN373" s="58"/>
    </row>
    <row r="374" spans="1:144" outlineLevel="1" x14ac:dyDescent="0.2">
      <c r="A374" s="16">
        <v>183</v>
      </c>
      <c r="B374" s="16">
        <v>0</v>
      </c>
      <c r="C374" s="1">
        <v>3.5261176163915995E-5</v>
      </c>
      <c r="D374" s="1">
        <f t="shared" si="31"/>
        <v>-3.5261176163915995E-5</v>
      </c>
      <c r="E374" s="1">
        <f t="shared" si="32"/>
        <v>7.0523595707622989E-5</v>
      </c>
      <c r="F374" s="1">
        <f t="shared" si="33"/>
        <v>-8.3978327982654546E-3</v>
      </c>
      <c r="G374" s="1">
        <f t="shared" si="34"/>
        <v>-5.9382168668973357E-3</v>
      </c>
      <c r="H374" s="1">
        <v>1.7985876429959301E-4</v>
      </c>
      <c r="I374" s="1">
        <f t="shared" si="35"/>
        <v>6.3433961233585695E-9</v>
      </c>
      <c r="J374" s="1">
        <f t="shared" si="36"/>
        <v>-5.938750959118202E-3</v>
      </c>
      <c r="AQ374" s="58"/>
      <c r="AR374" s="58"/>
      <c r="AS374" s="58"/>
      <c r="AT374" s="58"/>
      <c r="AU374" s="58"/>
      <c r="AV374" s="58"/>
      <c r="AW374" s="58"/>
      <c r="AX374" s="71"/>
      <c r="AY374" s="58"/>
      <c r="AZ374" s="58"/>
      <c r="BA374" s="58"/>
      <c r="BB374" s="58">
        <f t="shared" si="37"/>
        <v>1</v>
      </c>
      <c r="BC374" s="58">
        <f t="shared" si="38"/>
        <v>3.5261176163915995E-5</v>
      </c>
      <c r="BD374" s="58" t="e">
        <f t="shared" si="39"/>
        <v>#N/A</v>
      </c>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c r="CB374" s="58"/>
      <c r="CC374" s="58"/>
      <c r="CD374" s="58"/>
      <c r="CE374" s="58"/>
      <c r="CF374" s="58"/>
      <c r="CG374" s="58"/>
      <c r="CH374" s="58"/>
      <c r="CI374" s="58"/>
      <c r="CJ374" s="58"/>
      <c r="CK374" s="58"/>
      <c r="CL374" s="58"/>
      <c r="CM374" s="58"/>
      <c r="CN374" s="58"/>
      <c r="CO374" s="58"/>
      <c r="CP374" s="58"/>
      <c r="CQ374" s="58"/>
      <c r="CR374" s="58"/>
      <c r="CS374" s="58"/>
      <c r="CT374" s="58"/>
      <c r="CU374" s="58"/>
      <c r="CV374" s="58"/>
      <c r="CW374" s="58"/>
      <c r="CX374" s="58"/>
      <c r="CY374" s="58"/>
      <c r="CZ374" s="58"/>
      <c r="DA374" s="58"/>
      <c r="DB374" s="58"/>
      <c r="DC374" s="58"/>
      <c r="DD374" s="58"/>
      <c r="DE374" s="58"/>
      <c r="DF374" s="58"/>
      <c r="DG374" s="58"/>
      <c r="DH374" s="58"/>
      <c r="DI374" s="58"/>
      <c r="DJ374" s="58"/>
      <c r="DK374" s="58"/>
      <c r="DL374" s="58"/>
      <c r="DM374" s="58"/>
      <c r="DN374" s="58"/>
      <c r="DO374" s="58"/>
      <c r="DP374" s="58"/>
      <c r="DQ374" s="58"/>
      <c r="DR374" s="58"/>
      <c r="DS374" s="58"/>
      <c r="DT374" s="58"/>
      <c r="DU374" s="58"/>
      <c r="DV374" s="58"/>
      <c r="DW374" s="58"/>
      <c r="DX374" s="58"/>
      <c r="DY374" s="58"/>
      <c r="DZ374" s="58"/>
      <c r="EA374" s="58"/>
      <c r="EB374" s="58"/>
      <c r="EC374" s="58"/>
      <c r="ED374" s="58"/>
      <c r="EE374" s="58"/>
      <c r="EF374" s="58"/>
      <c r="EG374" s="58"/>
      <c r="EH374" s="58"/>
      <c r="EI374" s="58"/>
      <c r="EJ374" s="58"/>
      <c r="EK374" s="58"/>
      <c r="EL374" s="58"/>
      <c r="EM374" s="58"/>
      <c r="EN374" s="58"/>
    </row>
    <row r="375" spans="1:144" outlineLevel="1" x14ac:dyDescent="0.2">
      <c r="A375" s="16">
        <v>184</v>
      </c>
      <c r="B375" s="16">
        <v>0</v>
      </c>
      <c r="C375" s="1">
        <v>2.7762296749385053E-2</v>
      </c>
      <c r="D375" s="1">
        <f t="shared" si="31"/>
        <v>-2.7762296749385053E-2</v>
      </c>
      <c r="E375" s="1">
        <f t="shared" si="32"/>
        <v>5.6309907499963341E-2</v>
      </c>
      <c r="F375" s="1">
        <f t="shared" si="33"/>
        <v>-0.23729708700269234</v>
      </c>
      <c r="G375" s="1">
        <f t="shared" si="34"/>
        <v>-0.16898239711893323</v>
      </c>
      <c r="H375" s="1">
        <v>9.448466860509297E-2</v>
      </c>
      <c r="I375" s="1">
        <f t="shared" si="35"/>
        <v>2.9795348497802E-3</v>
      </c>
      <c r="J375" s="1">
        <f t="shared" si="36"/>
        <v>-0.17757980005012128</v>
      </c>
      <c r="AQ375" s="58"/>
      <c r="AR375" s="58"/>
      <c r="AS375" s="58"/>
      <c r="AT375" s="58"/>
      <c r="AU375" s="58"/>
      <c r="AV375" s="58"/>
      <c r="AW375" s="58"/>
      <c r="AX375" s="71"/>
      <c r="AY375" s="58"/>
      <c r="AZ375" s="58"/>
      <c r="BA375" s="58"/>
      <c r="BB375" s="58">
        <f t="shared" si="37"/>
        <v>1</v>
      </c>
      <c r="BC375" s="58">
        <f t="shared" si="38"/>
        <v>2.7762296749385053E-2</v>
      </c>
      <c r="BD375" s="58" t="e">
        <f t="shared" si="39"/>
        <v>#N/A</v>
      </c>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c r="CB375" s="58"/>
      <c r="CC375" s="58"/>
      <c r="CD375" s="58"/>
      <c r="CE375" s="58"/>
      <c r="CF375" s="58"/>
      <c r="CG375" s="58"/>
      <c r="CH375" s="58"/>
      <c r="CI375" s="58"/>
      <c r="CJ375" s="58"/>
      <c r="CK375" s="58"/>
      <c r="CL375" s="58"/>
      <c r="CM375" s="58"/>
      <c r="CN375" s="58"/>
      <c r="CO375" s="58"/>
      <c r="CP375" s="58"/>
      <c r="CQ375" s="58"/>
      <c r="CR375" s="58"/>
      <c r="CS375" s="58"/>
      <c r="CT375" s="58"/>
      <c r="CU375" s="58"/>
      <c r="CV375" s="58"/>
      <c r="CW375" s="58"/>
      <c r="CX375" s="58"/>
      <c r="CY375" s="58"/>
      <c r="CZ375" s="58"/>
      <c r="DA375" s="58"/>
      <c r="DB375" s="58"/>
      <c r="DC375" s="58"/>
      <c r="DD375" s="58"/>
      <c r="DE375" s="58"/>
      <c r="DF375" s="58"/>
      <c r="DG375" s="58"/>
      <c r="DH375" s="58"/>
      <c r="DI375" s="58"/>
      <c r="DJ375" s="58"/>
      <c r="DK375" s="58"/>
      <c r="DL375" s="58"/>
      <c r="DM375" s="58"/>
      <c r="DN375" s="58"/>
      <c r="DO375" s="58"/>
      <c r="DP375" s="58"/>
      <c r="DQ375" s="58"/>
      <c r="DR375" s="58"/>
      <c r="DS375" s="58"/>
      <c r="DT375" s="58"/>
      <c r="DU375" s="58"/>
      <c r="DV375" s="58"/>
      <c r="DW375" s="58"/>
      <c r="DX375" s="58"/>
      <c r="DY375" s="58"/>
      <c r="DZ375" s="58"/>
      <c r="EA375" s="58"/>
      <c r="EB375" s="58"/>
      <c r="EC375" s="58"/>
      <c r="ED375" s="58"/>
      <c r="EE375" s="58"/>
      <c r="EF375" s="58"/>
      <c r="EG375" s="58"/>
      <c r="EH375" s="58"/>
      <c r="EI375" s="58"/>
      <c r="EJ375" s="58"/>
      <c r="EK375" s="58"/>
      <c r="EL375" s="58"/>
      <c r="EM375" s="58"/>
      <c r="EN375" s="58"/>
    </row>
    <row r="376" spans="1:144" outlineLevel="1" x14ac:dyDescent="0.2">
      <c r="A376" s="16">
        <v>185</v>
      </c>
      <c r="B376" s="16">
        <v>0</v>
      </c>
      <c r="C376" s="1">
        <v>1.9378429650865526E-6</v>
      </c>
      <c r="D376" s="1">
        <f t="shared" si="31"/>
        <v>-1.9378429650865526E-6</v>
      </c>
      <c r="E376" s="1">
        <f t="shared" si="32"/>
        <v>3.8756896856017565E-6</v>
      </c>
      <c r="F376" s="1">
        <f t="shared" si="33"/>
        <v>-1.9686771410268766E-3</v>
      </c>
      <c r="G376" s="1">
        <f t="shared" si="34"/>
        <v>-1.3920656307549537E-3</v>
      </c>
      <c r="H376" s="1">
        <v>1.6074125271201428E-5</v>
      </c>
      <c r="I376" s="1">
        <f t="shared" si="35"/>
        <v>3.1149691643003815E-11</v>
      </c>
      <c r="J376" s="1">
        <f t="shared" si="36"/>
        <v>-1.3920768190085022E-3</v>
      </c>
      <c r="AQ376" s="58"/>
      <c r="AR376" s="58"/>
      <c r="AS376" s="58"/>
      <c r="AT376" s="58"/>
      <c r="AU376" s="58"/>
      <c r="AV376" s="58"/>
      <c r="AW376" s="58"/>
      <c r="AX376" s="71"/>
      <c r="AY376" s="58"/>
      <c r="AZ376" s="58"/>
      <c r="BA376" s="58"/>
      <c r="BB376" s="58">
        <f t="shared" si="37"/>
        <v>1</v>
      </c>
      <c r="BC376" s="58">
        <f t="shared" si="38"/>
        <v>1.9378429650865526E-6</v>
      </c>
      <c r="BD376" s="58" t="e">
        <f t="shared" si="39"/>
        <v>#N/A</v>
      </c>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c r="CB376" s="58"/>
      <c r="CC376" s="58"/>
      <c r="CD376" s="58"/>
      <c r="CE376" s="58"/>
      <c r="CF376" s="58"/>
      <c r="CG376" s="58"/>
      <c r="CH376" s="58"/>
      <c r="CI376" s="58"/>
      <c r="CJ376" s="58"/>
      <c r="CK376" s="58"/>
      <c r="CL376" s="58"/>
      <c r="CM376" s="58"/>
      <c r="CN376" s="58"/>
      <c r="CO376" s="58"/>
      <c r="CP376" s="58"/>
      <c r="CQ376" s="58"/>
      <c r="CR376" s="58"/>
      <c r="CS376" s="58"/>
      <c r="CT376" s="58"/>
      <c r="CU376" s="58"/>
      <c r="CV376" s="58"/>
      <c r="CW376" s="58"/>
      <c r="CX376" s="58"/>
      <c r="CY376" s="58"/>
      <c r="CZ376" s="58"/>
      <c r="DA376" s="58"/>
      <c r="DB376" s="58"/>
      <c r="DC376" s="58"/>
      <c r="DD376" s="58"/>
      <c r="DE376" s="58"/>
      <c r="DF376" s="58"/>
      <c r="DG376" s="58"/>
      <c r="DH376" s="58"/>
      <c r="DI376" s="58"/>
      <c r="DJ376" s="58"/>
      <c r="DK376" s="58"/>
      <c r="DL376" s="58"/>
      <c r="DM376" s="58"/>
      <c r="DN376" s="58"/>
      <c r="DO376" s="58"/>
      <c r="DP376" s="58"/>
      <c r="DQ376" s="58"/>
      <c r="DR376" s="58"/>
      <c r="DS376" s="58"/>
      <c r="DT376" s="58"/>
      <c r="DU376" s="58"/>
      <c r="DV376" s="58"/>
      <c r="DW376" s="58"/>
      <c r="DX376" s="58"/>
      <c r="DY376" s="58"/>
      <c r="DZ376" s="58"/>
      <c r="EA376" s="58"/>
      <c r="EB376" s="58"/>
      <c r="EC376" s="58"/>
      <c r="ED376" s="58"/>
      <c r="EE376" s="58"/>
      <c r="EF376" s="58"/>
      <c r="EG376" s="58"/>
      <c r="EH376" s="58"/>
      <c r="EI376" s="58"/>
      <c r="EJ376" s="58"/>
      <c r="EK376" s="58"/>
      <c r="EL376" s="58"/>
      <c r="EM376" s="58"/>
      <c r="EN376" s="58"/>
    </row>
    <row r="377" spans="1:144" outlineLevel="1" x14ac:dyDescent="0.2">
      <c r="A377" s="16">
        <v>186</v>
      </c>
      <c r="B377" s="16">
        <v>0</v>
      </c>
      <c r="C377" s="1">
        <v>3.7328330830321368E-6</v>
      </c>
      <c r="D377" s="1">
        <f t="shared" si="31"/>
        <v>-3.7328330830321368E-6</v>
      </c>
      <c r="E377" s="1">
        <f t="shared" si="32"/>
        <v>7.4656801004241625E-6</v>
      </c>
      <c r="F377" s="1">
        <f t="shared" si="33"/>
        <v>-2.73233967515464E-3</v>
      </c>
      <c r="G377" s="1">
        <f t="shared" si="34"/>
        <v>-1.9320577157856793E-3</v>
      </c>
      <c r="H377" s="1">
        <v>2.8093447088646382E-5</v>
      </c>
      <c r="I377" s="1">
        <f t="shared" si="35"/>
        <v>1.0487148636722156E-10</v>
      </c>
      <c r="J377" s="1">
        <f t="shared" si="36"/>
        <v>-1.9320848554381209E-3</v>
      </c>
      <c r="AQ377" s="58"/>
      <c r="AR377" s="58"/>
      <c r="AS377" s="58"/>
      <c r="AT377" s="58"/>
      <c r="AU377" s="58"/>
      <c r="AV377" s="58"/>
      <c r="AW377" s="58"/>
      <c r="AX377" s="71"/>
      <c r="AY377" s="58"/>
      <c r="AZ377" s="58"/>
      <c r="BA377" s="58"/>
      <c r="BB377" s="58">
        <f t="shared" si="37"/>
        <v>1</v>
      </c>
      <c r="BC377" s="58">
        <f t="shared" si="38"/>
        <v>3.7328330830321368E-6</v>
      </c>
      <c r="BD377" s="58" t="e">
        <f t="shared" si="39"/>
        <v>#N/A</v>
      </c>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c r="CB377" s="58"/>
      <c r="CC377" s="58"/>
      <c r="CD377" s="58"/>
      <c r="CE377" s="58"/>
      <c r="CF377" s="58"/>
      <c r="CG377" s="58"/>
      <c r="CH377" s="58"/>
      <c r="CI377" s="58"/>
      <c r="CJ377" s="58"/>
      <c r="CK377" s="58"/>
      <c r="CL377" s="58"/>
      <c r="CM377" s="58"/>
      <c r="CN377" s="58"/>
      <c r="CO377" s="58"/>
      <c r="CP377" s="58"/>
      <c r="CQ377" s="58"/>
      <c r="CR377" s="58"/>
      <c r="CS377" s="58"/>
      <c r="CT377" s="58"/>
      <c r="CU377" s="58"/>
      <c r="CV377" s="58"/>
      <c r="CW377" s="58"/>
      <c r="CX377" s="58"/>
      <c r="CY377" s="58"/>
      <c r="CZ377" s="58"/>
      <c r="DA377" s="58"/>
      <c r="DB377" s="58"/>
      <c r="DC377" s="58"/>
      <c r="DD377" s="58"/>
      <c r="DE377" s="58"/>
      <c r="DF377" s="58"/>
      <c r="DG377" s="58"/>
      <c r="DH377" s="58"/>
      <c r="DI377" s="58"/>
      <c r="DJ377" s="58"/>
      <c r="DK377" s="58"/>
      <c r="DL377" s="58"/>
      <c r="DM377" s="58"/>
      <c r="DN377" s="58"/>
      <c r="DO377" s="58"/>
      <c r="DP377" s="58"/>
      <c r="DQ377" s="58"/>
      <c r="DR377" s="58"/>
      <c r="DS377" s="58"/>
      <c r="DT377" s="58"/>
      <c r="DU377" s="58"/>
      <c r="DV377" s="58"/>
      <c r="DW377" s="58"/>
      <c r="DX377" s="58"/>
      <c r="DY377" s="58"/>
      <c r="DZ377" s="58"/>
      <c r="EA377" s="58"/>
      <c r="EB377" s="58"/>
      <c r="EC377" s="58"/>
      <c r="ED377" s="58"/>
      <c r="EE377" s="58"/>
      <c r="EF377" s="58"/>
      <c r="EG377" s="58"/>
      <c r="EH377" s="58"/>
      <c r="EI377" s="58"/>
      <c r="EJ377" s="58"/>
      <c r="EK377" s="58"/>
      <c r="EL377" s="58"/>
      <c r="EM377" s="58"/>
      <c r="EN377" s="58"/>
    </row>
    <row r="378" spans="1:144" outlineLevel="1" x14ac:dyDescent="0.2">
      <c r="A378" s="16">
        <v>187</v>
      </c>
      <c r="B378" s="16">
        <v>0</v>
      </c>
      <c r="C378" s="1">
        <v>6.6076330939266556E-2</v>
      </c>
      <c r="D378" s="1">
        <f t="shared" si="31"/>
        <v>-6.6076330939266556E-2</v>
      </c>
      <c r="E378" s="1">
        <f t="shared" si="32"/>
        <v>0.1367211377346422</v>
      </c>
      <c r="F378" s="1">
        <f t="shared" si="33"/>
        <v>-0.36975821523617591</v>
      </c>
      <c r="G378" s="1">
        <f t="shared" si="34"/>
        <v>-0.26599119999181076</v>
      </c>
      <c r="H378" s="1">
        <v>0.14482376420614457</v>
      </c>
      <c r="I378" s="1">
        <f t="shared" si="35"/>
        <v>1.1981708371851488E-2</v>
      </c>
      <c r="J378" s="1">
        <f t="shared" si="36"/>
        <v>-0.28763349395530236</v>
      </c>
      <c r="AQ378" s="58"/>
      <c r="AR378" s="58"/>
      <c r="AS378" s="58"/>
      <c r="AT378" s="58"/>
      <c r="AU378" s="58"/>
      <c r="AV378" s="58"/>
      <c r="AW378" s="58"/>
      <c r="AX378" s="71"/>
      <c r="AY378" s="58"/>
      <c r="AZ378" s="58"/>
      <c r="BA378" s="58"/>
      <c r="BB378" s="58">
        <f t="shared" si="37"/>
        <v>1</v>
      </c>
      <c r="BC378" s="58">
        <f t="shared" si="38"/>
        <v>6.6076330939266556E-2</v>
      </c>
      <c r="BD378" s="58" t="e">
        <f t="shared" si="39"/>
        <v>#N/A</v>
      </c>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c r="CB378" s="58"/>
      <c r="CC378" s="58"/>
      <c r="CD378" s="58"/>
      <c r="CE378" s="58"/>
      <c r="CF378" s="58"/>
      <c r="CG378" s="58"/>
      <c r="CH378" s="58"/>
      <c r="CI378" s="58"/>
      <c r="CJ378" s="58"/>
      <c r="CK378" s="58"/>
      <c r="CL378" s="58"/>
      <c r="CM378" s="58"/>
      <c r="CN378" s="58"/>
      <c r="CO378" s="58"/>
      <c r="CP378" s="58"/>
      <c r="CQ378" s="58"/>
      <c r="CR378" s="58"/>
      <c r="CS378" s="58"/>
      <c r="CT378" s="58"/>
      <c r="CU378" s="58"/>
      <c r="CV378" s="58"/>
      <c r="CW378" s="58"/>
      <c r="CX378" s="58"/>
      <c r="CY378" s="58"/>
      <c r="CZ378" s="58"/>
      <c r="DA378" s="58"/>
      <c r="DB378" s="58"/>
      <c r="DC378" s="58"/>
      <c r="DD378" s="58"/>
      <c r="DE378" s="58"/>
      <c r="DF378" s="58"/>
      <c r="DG378" s="58"/>
      <c r="DH378" s="58"/>
      <c r="DI378" s="58"/>
      <c r="DJ378" s="58"/>
      <c r="DK378" s="58"/>
      <c r="DL378" s="58"/>
      <c r="DM378" s="58"/>
      <c r="DN378" s="58"/>
      <c r="DO378" s="58"/>
      <c r="DP378" s="58"/>
      <c r="DQ378" s="58"/>
      <c r="DR378" s="58"/>
      <c r="DS378" s="58"/>
      <c r="DT378" s="58"/>
      <c r="DU378" s="58"/>
      <c r="DV378" s="58"/>
      <c r="DW378" s="58"/>
      <c r="DX378" s="58"/>
      <c r="DY378" s="58"/>
      <c r="DZ378" s="58"/>
      <c r="EA378" s="58"/>
      <c r="EB378" s="58"/>
      <c r="EC378" s="58"/>
      <c r="ED378" s="58"/>
      <c r="EE378" s="58"/>
      <c r="EF378" s="58"/>
      <c r="EG378" s="58"/>
      <c r="EH378" s="58"/>
      <c r="EI378" s="58"/>
      <c r="EJ378" s="58"/>
      <c r="EK378" s="58"/>
      <c r="EL378" s="58"/>
      <c r="EM378" s="58"/>
      <c r="EN378" s="58"/>
    </row>
    <row r="379" spans="1:144" outlineLevel="1" x14ac:dyDescent="0.2">
      <c r="A379" s="16">
        <v>188</v>
      </c>
      <c r="B379" s="16">
        <v>0</v>
      </c>
      <c r="C379" s="1">
        <v>1.9858383142144522E-6</v>
      </c>
      <c r="D379" s="1">
        <f t="shared" si="31"/>
        <v>-1.9858383142144522E-6</v>
      </c>
      <c r="E379" s="1">
        <f t="shared" si="32"/>
        <v>3.9716805719270957E-6</v>
      </c>
      <c r="F379" s="1">
        <f t="shared" si="33"/>
        <v>-1.9929075673314847E-3</v>
      </c>
      <c r="G379" s="1">
        <f t="shared" si="34"/>
        <v>-1.4091991547599274E-3</v>
      </c>
      <c r="H379" s="1">
        <v>1.699332486925295E-5</v>
      </c>
      <c r="I379" s="1">
        <f t="shared" si="35"/>
        <v>3.3746636093030299E-11</v>
      </c>
      <c r="J379" s="1">
        <f t="shared" si="36"/>
        <v>-1.4092111284020527E-3</v>
      </c>
      <c r="AQ379" s="58"/>
      <c r="AR379" s="58"/>
      <c r="AS379" s="58"/>
      <c r="AT379" s="58"/>
      <c r="AU379" s="58"/>
      <c r="AV379" s="58"/>
      <c r="AW379" s="58"/>
      <c r="AX379" s="71"/>
      <c r="AY379" s="58"/>
      <c r="AZ379" s="58"/>
      <c r="BA379" s="58"/>
      <c r="BB379" s="58">
        <f t="shared" si="37"/>
        <v>1</v>
      </c>
      <c r="BC379" s="58">
        <f t="shared" si="38"/>
        <v>1.9858383142144522E-6</v>
      </c>
      <c r="BD379" s="58" t="e">
        <f t="shared" si="39"/>
        <v>#N/A</v>
      </c>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c r="CB379" s="58"/>
      <c r="CC379" s="58"/>
      <c r="CD379" s="58"/>
      <c r="CE379" s="58"/>
      <c r="CF379" s="58"/>
      <c r="CG379" s="58"/>
      <c r="CH379" s="58"/>
      <c r="CI379" s="58"/>
      <c r="CJ379" s="58"/>
      <c r="CK379" s="58"/>
      <c r="CL379" s="58"/>
      <c r="CM379" s="58"/>
      <c r="CN379" s="58"/>
      <c r="CO379" s="58"/>
      <c r="CP379" s="58"/>
      <c r="CQ379" s="58"/>
      <c r="CR379" s="58"/>
      <c r="CS379" s="58"/>
      <c r="CT379" s="58"/>
      <c r="CU379" s="58"/>
      <c r="CV379" s="58"/>
      <c r="CW379" s="58"/>
      <c r="CX379" s="58"/>
      <c r="CY379" s="58"/>
      <c r="CZ379" s="58"/>
      <c r="DA379" s="58"/>
      <c r="DB379" s="58"/>
      <c r="DC379" s="58"/>
      <c r="DD379" s="58"/>
      <c r="DE379" s="58"/>
      <c r="DF379" s="58"/>
      <c r="DG379" s="58"/>
      <c r="DH379" s="58"/>
      <c r="DI379" s="58"/>
      <c r="DJ379" s="58"/>
      <c r="DK379" s="58"/>
      <c r="DL379" s="58"/>
      <c r="DM379" s="58"/>
      <c r="DN379" s="58"/>
      <c r="DO379" s="58"/>
      <c r="DP379" s="58"/>
      <c r="DQ379" s="58"/>
      <c r="DR379" s="58"/>
      <c r="DS379" s="58"/>
      <c r="DT379" s="58"/>
      <c r="DU379" s="58"/>
      <c r="DV379" s="58"/>
      <c r="DW379" s="58"/>
      <c r="DX379" s="58"/>
      <c r="DY379" s="58"/>
      <c r="DZ379" s="58"/>
      <c r="EA379" s="58"/>
      <c r="EB379" s="58"/>
      <c r="EC379" s="58"/>
      <c r="ED379" s="58"/>
      <c r="EE379" s="58"/>
      <c r="EF379" s="58"/>
      <c r="EG379" s="58"/>
      <c r="EH379" s="58"/>
      <c r="EI379" s="58"/>
      <c r="EJ379" s="58"/>
      <c r="EK379" s="58"/>
      <c r="EL379" s="58"/>
      <c r="EM379" s="58"/>
      <c r="EN379" s="58"/>
    </row>
    <row r="380" spans="1:144" outlineLevel="1" x14ac:dyDescent="0.2">
      <c r="A380" s="16">
        <v>189</v>
      </c>
      <c r="B380" s="16">
        <v>0</v>
      </c>
      <c r="C380" s="1">
        <v>8.0722442786182995E-5</v>
      </c>
      <c r="D380" s="1">
        <f t="shared" si="31"/>
        <v>-8.0722442786182995E-5</v>
      </c>
      <c r="E380" s="1">
        <f t="shared" si="32"/>
        <v>1.6145140203608781E-4</v>
      </c>
      <c r="F380" s="1">
        <f t="shared" si="33"/>
        <v>-1.2706352821958306E-2</v>
      </c>
      <c r="G380" s="1">
        <f t="shared" si="34"/>
        <v>-8.9849295726227799E-3</v>
      </c>
      <c r="H380" s="1">
        <v>4.167342323011985E-4</v>
      </c>
      <c r="I380" s="1">
        <f t="shared" si="35"/>
        <v>3.3656546765626665E-8</v>
      </c>
      <c r="J380" s="1">
        <f t="shared" si="36"/>
        <v>-8.9868023218360044E-3</v>
      </c>
      <c r="AQ380" s="58"/>
      <c r="AR380" s="58"/>
      <c r="AS380" s="58"/>
      <c r="AT380" s="58"/>
      <c r="AU380" s="58"/>
      <c r="AV380" s="58"/>
      <c r="AW380" s="58"/>
      <c r="AX380" s="71"/>
      <c r="AY380" s="58"/>
      <c r="AZ380" s="58"/>
      <c r="BA380" s="58"/>
      <c r="BB380" s="58">
        <f t="shared" si="37"/>
        <v>1</v>
      </c>
      <c r="BC380" s="58">
        <f t="shared" si="38"/>
        <v>8.0722442786182995E-5</v>
      </c>
      <c r="BD380" s="58" t="e">
        <f t="shared" si="39"/>
        <v>#N/A</v>
      </c>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c r="CB380" s="58"/>
      <c r="CC380" s="58"/>
      <c r="CD380" s="58"/>
      <c r="CE380" s="58"/>
      <c r="CF380" s="58"/>
      <c r="CG380" s="58"/>
      <c r="CH380" s="58"/>
      <c r="CI380" s="58"/>
      <c r="CJ380" s="58"/>
      <c r="CK380" s="58"/>
      <c r="CL380" s="58"/>
      <c r="CM380" s="58"/>
      <c r="CN380" s="58"/>
      <c r="CO380" s="58"/>
      <c r="CP380" s="58"/>
      <c r="CQ380" s="58"/>
      <c r="CR380" s="58"/>
      <c r="CS380" s="58"/>
      <c r="CT380" s="58"/>
      <c r="CU380" s="58"/>
      <c r="CV380" s="58"/>
      <c r="CW380" s="58"/>
      <c r="CX380" s="58"/>
      <c r="CY380" s="58"/>
      <c r="CZ380" s="58"/>
      <c r="DA380" s="58"/>
      <c r="DB380" s="58"/>
      <c r="DC380" s="58"/>
      <c r="DD380" s="58"/>
      <c r="DE380" s="58"/>
      <c r="DF380" s="58"/>
      <c r="DG380" s="58"/>
      <c r="DH380" s="58"/>
      <c r="DI380" s="58"/>
      <c r="DJ380" s="58"/>
      <c r="DK380" s="58"/>
      <c r="DL380" s="58"/>
      <c r="DM380" s="58"/>
      <c r="DN380" s="58"/>
      <c r="DO380" s="58"/>
      <c r="DP380" s="58"/>
      <c r="DQ380" s="58"/>
      <c r="DR380" s="58"/>
      <c r="DS380" s="58"/>
      <c r="DT380" s="58"/>
      <c r="DU380" s="58"/>
      <c r="DV380" s="58"/>
      <c r="DW380" s="58"/>
      <c r="DX380" s="58"/>
      <c r="DY380" s="58"/>
      <c r="DZ380" s="58"/>
      <c r="EA380" s="58"/>
      <c r="EB380" s="58"/>
      <c r="EC380" s="58"/>
      <c r="ED380" s="58"/>
      <c r="EE380" s="58"/>
      <c r="EF380" s="58"/>
      <c r="EG380" s="58"/>
      <c r="EH380" s="58"/>
      <c r="EI380" s="58"/>
      <c r="EJ380" s="58"/>
      <c r="EK380" s="58"/>
      <c r="EL380" s="58"/>
      <c r="EM380" s="58"/>
      <c r="EN380" s="58"/>
    </row>
    <row r="381" spans="1:144" outlineLevel="1" x14ac:dyDescent="0.2">
      <c r="A381" s="16">
        <v>190</v>
      </c>
      <c r="B381" s="16">
        <v>0</v>
      </c>
      <c r="C381" s="1">
        <v>3.7744098337949359E-5</v>
      </c>
      <c r="D381" s="1">
        <f t="shared" si="31"/>
        <v>-3.7744098337949359E-5</v>
      </c>
      <c r="E381" s="1">
        <f t="shared" si="32"/>
        <v>7.5489621328793816E-5</v>
      </c>
      <c r="F381" s="1">
        <f t="shared" si="33"/>
        <v>-8.6884763525484614E-3</v>
      </c>
      <c r="G381" s="1">
        <f t="shared" si="34"/>
        <v>-6.1437385205330482E-3</v>
      </c>
      <c r="H381" s="1">
        <v>2.8552433137568205E-4</v>
      </c>
      <c r="I381" s="1">
        <f t="shared" si="35"/>
        <v>1.0780343269783344E-8</v>
      </c>
      <c r="J381" s="1">
        <f t="shared" si="36"/>
        <v>-6.1446158018179939E-3</v>
      </c>
      <c r="AQ381" s="58"/>
      <c r="AR381" s="58"/>
      <c r="AS381" s="58"/>
      <c r="AT381" s="58"/>
      <c r="AU381" s="58"/>
      <c r="AV381" s="58"/>
      <c r="AW381" s="58"/>
      <c r="AX381" s="71"/>
      <c r="AY381" s="58"/>
      <c r="AZ381" s="58"/>
      <c r="BA381" s="58"/>
      <c r="BB381" s="58">
        <f t="shared" si="37"/>
        <v>1</v>
      </c>
      <c r="BC381" s="58">
        <f t="shared" si="38"/>
        <v>3.7744098337949359E-5</v>
      </c>
      <c r="BD381" s="58" t="e">
        <f t="shared" si="39"/>
        <v>#N/A</v>
      </c>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c r="CB381" s="58"/>
      <c r="CC381" s="58"/>
      <c r="CD381" s="58"/>
      <c r="CE381" s="58"/>
      <c r="CF381" s="58"/>
      <c r="CG381" s="58"/>
      <c r="CH381" s="58"/>
      <c r="CI381" s="58"/>
      <c r="CJ381" s="58"/>
      <c r="CK381" s="58"/>
      <c r="CL381" s="58"/>
      <c r="CM381" s="58"/>
      <c r="CN381" s="58"/>
      <c r="CO381" s="58"/>
      <c r="CP381" s="58"/>
      <c r="CQ381" s="58"/>
      <c r="CR381" s="58"/>
      <c r="CS381" s="58"/>
      <c r="CT381" s="58"/>
      <c r="CU381" s="58"/>
      <c r="CV381" s="58"/>
      <c r="CW381" s="58"/>
      <c r="CX381" s="58"/>
      <c r="CY381" s="58"/>
      <c r="CZ381" s="58"/>
      <c r="DA381" s="58"/>
      <c r="DB381" s="58"/>
      <c r="DC381" s="58"/>
      <c r="DD381" s="58"/>
      <c r="DE381" s="58"/>
      <c r="DF381" s="58"/>
      <c r="DG381" s="58"/>
      <c r="DH381" s="58"/>
      <c r="DI381" s="58"/>
      <c r="DJ381" s="58"/>
      <c r="DK381" s="58"/>
      <c r="DL381" s="58"/>
      <c r="DM381" s="58"/>
      <c r="DN381" s="58"/>
      <c r="DO381" s="58"/>
      <c r="DP381" s="58"/>
      <c r="DQ381" s="58"/>
      <c r="DR381" s="58"/>
      <c r="DS381" s="58"/>
      <c r="DT381" s="58"/>
      <c r="DU381" s="58"/>
      <c r="DV381" s="58"/>
      <c r="DW381" s="58"/>
      <c r="DX381" s="58"/>
      <c r="DY381" s="58"/>
      <c r="DZ381" s="58"/>
      <c r="EA381" s="58"/>
      <c r="EB381" s="58"/>
      <c r="EC381" s="58"/>
      <c r="ED381" s="58"/>
      <c r="EE381" s="58"/>
      <c r="EF381" s="58"/>
      <c r="EG381" s="58"/>
      <c r="EH381" s="58"/>
      <c r="EI381" s="58"/>
      <c r="EJ381" s="58"/>
      <c r="EK381" s="58"/>
      <c r="EL381" s="58"/>
      <c r="EM381" s="58"/>
      <c r="EN381" s="58"/>
    </row>
    <row r="382" spans="1:144" outlineLevel="1" x14ac:dyDescent="0.2">
      <c r="A382" s="16">
        <v>191</v>
      </c>
      <c r="B382" s="16">
        <v>0</v>
      </c>
      <c r="C382" s="1">
        <v>2.385266673934999E-3</v>
      </c>
      <c r="D382" s="1">
        <f t="shared" si="31"/>
        <v>-2.385266673934999E-3</v>
      </c>
      <c r="E382" s="1">
        <f t="shared" si="32"/>
        <v>4.7762319085038352E-3</v>
      </c>
      <c r="F382" s="1">
        <f t="shared" si="33"/>
        <v>-6.9110288007675352E-2</v>
      </c>
      <c r="G382" s="1">
        <f t="shared" si="34"/>
        <v>-4.8897543644404018E-2</v>
      </c>
      <c r="H382" s="1">
        <v>9.4253578625305475E-3</v>
      </c>
      <c r="I382" s="1">
        <f t="shared" si="35"/>
        <v>2.2750174296928979E-5</v>
      </c>
      <c r="J382" s="1">
        <f t="shared" si="36"/>
        <v>-4.9129623942722425E-2</v>
      </c>
      <c r="AQ382" s="58"/>
      <c r="AR382" s="58"/>
      <c r="AS382" s="58"/>
      <c r="AT382" s="58"/>
      <c r="AU382" s="58"/>
      <c r="AV382" s="58"/>
      <c r="AW382" s="58"/>
      <c r="AX382" s="71"/>
      <c r="AY382" s="58"/>
      <c r="AZ382" s="58"/>
      <c r="BA382" s="58"/>
      <c r="BB382" s="58">
        <f t="shared" si="37"/>
        <v>1</v>
      </c>
      <c r="BC382" s="58">
        <f t="shared" si="38"/>
        <v>2.385266673934999E-3</v>
      </c>
      <c r="BD382" s="58" t="e">
        <f t="shared" si="39"/>
        <v>#N/A</v>
      </c>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c r="CB382" s="58"/>
      <c r="CC382" s="58"/>
      <c r="CD382" s="58"/>
      <c r="CE382" s="58"/>
      <c r="CF382" s="58"/>
      <c r="CG382" s="58"/>
      <c r="CH382" s="58"/>
      <c r="CI382" s="58"/>
      <c r="CJ382" s="58"/>
      <c r="CK382" s="58"/>
      <c r="CL382" s="58"/>
      <c r="CM382" s="58"/>
      <c r="CN382" s="58"/>
      <c r="CO382" s="58"/>
      <c r="CP382" s="58"/>
      <c r="CQ382" s="58"/>
      <c r="CR382" s="58"/>
      <c r="CS382" s="58"/>
      <c r="CT382" s="58"/>
      <c r="CU382" s="58"/>
      <c r="CV382" s="58"/>
      <c r="CW382" s="58"/>
      <c r="CX382" s="58"/>
      <c r="CY382" s="58"/>
      <c r="CZ382" s="58"/>
      <c r="DA382" s="58"/>
      <c r="DB382" s="58"/>
      <c r="DC382" s="58"/>
      <c r="DD382" s="58"/>
      <c r="DE382" s="58"/>
      <c r="DF382" s="58"/>
      <c r="DG382" s="58"/>
      <c r="DH382" s="58"/>
      <c r="DI382" s="58"/>
      <c r="DJ382" s="58"/>
      <c r="DK382" s="58"/>
      <c r="DL382" s="58"/>
      <c r="DM382" s="58"/>
      <c r="DN382" s="58"/>
      <c r="DO382" s="58"/>
      <c r="DP382" s="58"/>
      <c r="DQ382" s="58"/>
      <c r="DR382" s="58"/>
      <c r="DS382" s="58"/>
      <c r="DT382" s="58"/>
      <c r="DU382" s="58"/>
      <c r="DV382" s="58"/>
      <c r="DW382" s="58"/>
      <c r="DX382" s="58"/>
      <c r="DY382" s="58"/>
      <c r="DZ382" s="58"/>
      <c r="EA382" s="58"/>
      <c r="EB382" s="58"/>
      <c r="EC382" s="58"/>
      <c r="ED382" s="58"/>
      <c r="EE382" s="58"/>
      <c r="EF382" s="58"/>
      <c r="EG382" s="58"/>
      <c r="EH382" s="58"/>
      <c r="EI382" s="58"/>
      <c r="EJ382" s="58"/>
      <c r="EK382" s="58"/>
      <c r="EL382" s="58"/>
      <c r="EM382" s="58"/>
      <c r="EN382" s="58"/>
    </row>
    <row r="383" spans="1:144" outlineLevel="1" x14ac:dyDescent="0.2">
      <c r="A383" s="16">
        <v>192</v>
      </c>
      <c r="B383" s="16">
        <v>0</v>
      </c>
      <c r="C383" s="1">
        <v>4.0832418582006438E-3</v>
      </c>
      <c r="D383" s="1">
        <f t="shared" si="31"/>
        <v>-4.0832418582006438E-3</v>
      </c>
      <c r="E383" s="1">
        <f t="shared" si="32"/>
        <v>8.1832021061458912E-3</v>
      </c>
      <c r="F383" s="1">
        <f t="shared" si="33"/>
        <v>-9.0461052979422543E-2</v>
      </c>
      <c r="G383" s="1">
        <f t="shared" si="34"/>
        <v>-6.4031110256919724E-2</v>
      </c>
      <c r="H383" s="1">
        <v>7.860064304247745E-3</v>
      </c>
      <c r="I383" s="1">
        <f t="shared" si="35"/>
        <v>3.2481436843177256E-5</v>
      </c>
      <c r="J383" s="1">
        <f t="shared" si="36"/>
        <v>-6.4284247818396284E-2</v>
      </c>
      <c r="AQ383" s="58"/>
      <c r="AR383" s="58"/>
      <c r="AS383" s="58"/>
      <c r="AT383" s="58"/>
      <c r="AU383" s="58"/>
      <c r="AV383" s="58"/>
      <c r="AW383" s="58"/>
      <c r="AX383" s="71"/>
      <c r="AY383" s="58"/>
      <c r="AZ383" s="58"/>
      <c r="BA383" s="58"/>
      <c r="BB383" s="58">
        <f t="shared" si="37"/>
        <v>1</v>
      </c>
      <c r="BC383" s="58">
        <f t="shared" si="38"/>
        <v>4.0832418582006438E-3</v>
      </c>
      <c r="BD383" s="58" t="e">
        <f t="shared" si="39"/>
        <v>#N/A</v>
      </c>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c r="CB383" s="58"/>
      <c r="CC383" s="58"/>
      <c r="CD383" s="58"/>
      <c r="CE383" s="58"/>
      <c r="CF383" s="58"/>
      <c r="CG383" s="58"/>
      <c r="CH383" s="58"/>
      <c r="CI383" s="58"/>
      <c r="CJ383" s="58"/>
      <c r="CK383" s="58"/>
      <c r="CL383" s="58"/>
      <c r="CM383" s="58"/>
      <c r="CN383" s="58"/>
      <c r="CO383" s="58"/>
      <c r="CP383" s="58"/>
      <c r="CQ383" s="58"/>
      <c r="CR383" s="58"/>
      <c r="CS383" s="58"/>
      <c r="CT383" s="58"/>
      <c r="CU383" s="58"/>
      <c r="CV383" s="58"/>
      <c r="CW383" s="58"/>
      <c r="CX383" s="58"/>
      <c r="CY383" s="58"/>
      <c r="CZ383" s="58"/>
      <c r="DA383" s="58"/>
      <c r="DB383" s="58"/>
      <c r="DC383" s="58"/>
      <c r="DD383" s="58"/>
      <c r="DE383" s="58"/>
      <c r="DF383" s="58"/>
      <c r="DG383" s="58"/>
      <c r="DH383" s="58"/>
      <c r="DI383" s="58"/>
      <c r="DJ383" s="58"/>
      <c r="DK383" s="58"/>
      <c r="DL383" s="58"/>
      <c r="DM383" s="58"/>
      <c r="DN383" s="58"/>
      <c r="DO383" s="58"/>
      <c r="DP383" s="58"/>
      <c r="DQ383" s="58"/>
      <c r="DR383" s="58"/>
      <c r="DS383" s="58"/>
      <c r="DT383" s="58"/>
      <c r="DU383" s="58"/>
      <c r="DV383" s="58"/>
      <c r="DW383" s="58"/>
      <c r="DX383" s="58"/>
      <c r="DY383" s="58"/>
      <c r="DZ383" s="58"/>
      <c r="EA383" s="58"/>
      <c r="EB383" s="58"/>
      <c r="EC383" s="58"/>
      <c r="ED383" s="58"/>
      <c r="EE383" s="58"/>
      <c r="EF383" s="58"/>
      <c r="EG383" s="58"/>
      <c r="EH383" s="58"/>
      <c r="EI383" s="58"/>
      <c r="EJ383" s="58"/>
      <c r="EK383" s="58"/>
      <c r="EL383" s="58"/>
      <c r="EM383" s="58"/>
      <c r="EN383" s="58"/>
    </row>
    <row r="384" spans="1:144" outlineLevel="1" x14ac:dyDescent="0.2">
      <c r="A384" s="16">
        <v>193</v>
      </c>
      <c r="B384" s="16">
        <v>0</v>
      </c>
      <c r="C384" s="1">
        <v>2.4002581735603594E-3</v>
      </c>
      <c r="D384" s="1">
        <f t="shared" si="31"/>
        <v>-2.4002581735603594E-3</v>
      </c>
      <c r="E384" s="1">
        <f t="shared" si="32"/>
        <v>4.8062868220230008E-3</v>
      </c>
      <c r="F384" s="1">
        <f t="shared" si="33"/>
        <v>-6.9327388686023658E-2</v>
      </c>
      <c r="G384" s="1">
        <f t="shared" si="34"/>
        <v>-4.9051333056233659E-2</v>
      </c>
      <c r="H384" s="1">
        <v>9.1582122485612885E-3</v>
      </c>
      <c r="I384" s="1">
        <f t="shared" si="35"/>
        <v>2.2238629494859813E-5</v>
      </c>
      <c r="J384" s="1">
        <f t="shared" si="36"/>
        <v>-4.92774989634054E-2</v>
      </c>
      <c r="AQ384" s="58"/>
      <c r="AR384" s="58"/>
      <c r="AS384" s="58"/>
      <c r="AT384" s="58"/>
      <c r="AU384" s="58"/>
      <c r="AV384" s="58"/>
      <c r="AW384" s="58"/>
      <c r="AX384" s="71"/>
      <c r="AY384" s="58"/>
      <c r="AZ384" s="58"/>
      <c r="BA384" s="58"/>
      <c r="BB384" s="58">
        <f t="shared" si="37"/>
        <v>1</v>
      </c>
      <c r="BC384" s="58">
        <f t="shared" si="38"/>
        <v>2.4002581735603594E-3</v>
      </c>
      <c r="BD384" s="58" t="e">
        <f t="shared" si="39"/>
        <v>#N/A</v>
      </c>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c r="CB384" s="58"/>
      <c r="CC384" s="58"/>
      <c r="CD384" s="58"/>
      <c r="CE384" s="58"/>
      <c r="CF384" s="58"/>
      <c r="CG384" s="58"/>
      <c r="CH384" s="58"/>
      <c r="CI384" s="58"/>
      <c r="CJ384" s="58"/>
      <c r="CK384" s="58"/>
      <c r="CL384" s="58"/>
      <c r="CM384" s="58"/>
      <c r="CN384" s="58"/>
      <c r="CO384" s="58"/>
      <c r="CP384" s="58"/>
      <c r="CQ384" s="58"/>
      <c r="CR384" s="58"/>
      <c r="CS384" s="58"/>
      <c r="CT384" s="58"/>
      <c r="CU384" s="58"/>
      <c r="CV384" s="58"/>
      <c r="CW384" s="58"/>
      <c r="CX384" s="58"/>
      <c r="CY384" s="58"/>
      <c r="CZ384" s="58"/>
      <c r="DA384" s="58"/>
      <c r="DB384" s="58"/>
      <c r="DC384" s="58"/>
      <c r="DD384" s="58"/>
      <c r="DE384" s="58"/>
      <c r="DF384" s="58"/>
      <c r="DG384" s="58"/>
      <c r="DH384" s="58"/>
      <c r="DI384" s="58"/>
      <c r="DJ384" s="58"/>
      <c r="DK384" s="58"/>
      <c r="DL384" s="58"/>
      <c r="DM384" s="58"/>
      <c r="DN384" s="58"/>
      <c r="DO384" s="58"/>
      <c r="DP384" s="58"/>
      <c r="DQ384" s="58"/>
      <c r="DR384" s="58"/>
      <c r="DS384" s="58"/>
      <c r="DT384" s="58"/>
      <c r="DU384" s="58"/>
      <c r="DV384" s="58"/>
      <c r="DW384" s="58"/>
      <c r="DX384" s="58"/>
      <c r="DY384" s="58"/>
      <c r="DZ384" s="58"/>
      <c r="EA384" s="58"/>
      <c r="EB384" s="58"/>
      <c r="EC384" s="58"/>
      <c r="ED384" s="58"/>
      <c r="EE384" s="58"/>
      <c r="EF384" s="58"/>
      <c r="EG384" s="58"/>
      <c r="EH384" s="58"/>
      <c r="EI384" s="58"/>
      <c r="EJ384" s="58"/>
      <c r="EK384" s="58"/>
      <c r="EL384" s="58"/>
      <c r="EM384" s="58"/>
      <c r="EN384" s="58"/>
    </row>
    <row r="385" spans="1:144" outlineLevel="1" x14ac:dyDescent="0.2">
      <c r="A385" s="16">
        <v>194</v>
      </c>
      <c r="B385" s="16">
        <v>0</v>
      </c>
      <c r="C385" s="1">
        <v>2.4872939779438247E-3</v>
      </c>
      <c r="D385" s="1">
        <f t="shared" ref="D385:D448" si="40">B385 - C385</f>
        <v>-2.4872939779438247E-3</v>
      </c>
      <c r="E385" s="1">
        <f t="shared" ref="E385:E448" si="41">2*IF(B385=1,LN(1/C385),LN(1/(1-C385)))</f>
        <v>4.9807848650426905E-3</v>
      </c>
      <c r="F385" s="1">
        <f t="shared" ref="F385:F448" si="42">SQRT(E385)*SIGN(D385)</f>
        <v>-7.0574675805438108E-2</v>
      </c>
      <c r="G385" s="1">
        <f t="shared" ref="G385:G448" si="43">D385/(SQRT(C385*(1-C385)))</f>
        <v>-4.9934917999504537E-2</v>
      </c>
      <c r="H385" s="1">
        <v>5.7328882998855047E-3</v>
      </c>
      <c r="I385" s="1">
        <f t="shared" ref="I385:I448" si="44">G385^2*H385/(1-H385)</f>
        <v>1.4377358036069223E-5</v>
      </c>
      <c r="J385" s="1">
        <f t="shared" ref="J385:J448" si="45">G385/SQRT(1-H385)</f>
        <v>-5.0078672043628626E-2</v>
      </c>
      <c r="AQ385" s="58"/>
      <c r="AR385" s="58"/>
      <c r="AS385" s="58"/>
      <c r="AT385" s="58"/>
      <c r="AU385" s="58"/>
      <c r="AV385" s="58"/>
      <c r="AW385" s="58"/>
      <c r="AX385" s="71"/>
      <c r="AY385" s="58"/>
      <c r="AZ385" s="58"/>
      <c r="BA385" s="58"/>
      <c r="BB385" s="58">
        <f t="shared" ref="BB385:BB448" si="46">1-B385</f>
        <v>1</v>
      </c>
      <c r="BC385" s="58">
        <f t="shared" ref="BC385:BC448" si="47">IF(B385=0,C385,NA())</f>
        <v>2.4872939779438247E-3</v>
      </c>
      <c r="BD385" s="58" t="e">
        <f t="shared" ref="BD385:BD448" si="48">IF(B385=1,C385,NA())</f>
        <v>#N/A</v>
      </c>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c r="CB385" s="58"/>
      <c r="CC385" s="58"/>
      <c r="CD385" s="58"/>
      <c r="CE385" s="58"/>
      <c r="CF385" s="58"/>
      <c r="CG385" s="58"/>
      <c r="CH385" s="58"/>
      <c r="CI385" s="58"/>
      <c r="CJ385" s="58"/>
      <c r="CK385" s="58"/>
      <c r="CL385" s="58"/>
      <c r="CM385" s="58"/>
      <c r="CN385" s="58"/>
      <c r="CO385" s="58"/>
      <c r="CP385" s="58"/>
      <c r="CQ385" s="58"/>
      <c r="CR385" s="58"/>
      <c r="CS385" s="58"/>
      <c r="CT385" s="58"/>
      <c r="CU385" s="58"/>
      <c r="CV385" s="58"/>
      <c r="CW385" s="58"/>
      <c r="CX385" s="58"/>
      <c r="CY385" s="58"/>
      <c r="CZ385" s="58"/>
      <c r="DA385" s="58"/>
      <c r="DB385" s="58"/>
      <c r="DC385" s="58"/>
      <c r="DD385" s="58"/>
      <c r="DE385" s="58"/>
      <c r="DF385" s="58"/>
      <c r="DG385" s="58"/>
      <c r="DH385" s="58"/>
      <c r="DI385" s="58"/>
      <c r="DJ385" s="58"/>
      <c r="DK385" s="58"/>
      <c r="DL385" s="58"/>
      <c r="DM385" s="58"/>
      <c r="DN385" s="58"/>
      <c r="DO385" s="58"/>
      <c r="DP385" s="58"/>
      <c r="DQ385" s="58"/>
      <c r="DR385" s="58"/>
      <c r="DS385" s="58"/>
      <c r="DT385" s="58"/>
      <c r="DU385" s="58"/>
      <c r="DV385" s="58"/>
      <c r="DW385" s="58"/>
      <c r="DX385" s="58"/>
      <c r="DY385" s="58"/>
      <c r="DZ385" s="58"/>
      <c r="EA385" s="58"/>
      <c r="EB385" s="58"/>
      <c r="EC385" s="58"/>
      <c r="ED385" s="58"/>
      <c r="EE385" s="58"/>
      <c r="EF385" s="58"/>
      <c r="EG385" s="58"/>
      <c r="EH385" s="58"/>
      <c r="EI385" s="58"/>
      <c r="EJ385" s="58"/>
      <c r="EK385" s="58"/>
      <c r="EL385" s="58"/>
      <c r="EM385" s="58"/>
      <c r="EN385" s="58"/>
    </row>
    <row r="386" spans="1:144" outlineLevel="1" x14ac:dyDescent="0.2">
      <c r="A386" s="16">
        <v>195</v>
      </c>
      <c r="B386" s="16">
        <v>0</v>
      </c>
      <c r="C386" s="1">
        <v>3.8382595613841524E-3</v>
      </c>
      <c r="D386" s="1">
        <f t="shared" si="40"/>
        <v>-3.8382595613841524E-3</v>
      </c>
      <c r="E386" s="1">
        <f t="shared" si="41"/>
        <v>7.6912891655143509E-3</v>
      </c>
      <c r="F386" s="1">
        <f t="shared" si="42"/>
        <v>-8.769999524238499E-2</v>
      </c>
      <c r="G386" s="1">
        <f t="shared" si="43"/>
        <v>-6.2072929380424899E-2</v>
      </c>
      <c r="H386" s="1">
        <v>7.3459364501400719E-3</v>
      </c>
      <c r="I386" s="1">
        <f t="shared" si="44"/>
        <v>2.851370977474317E-5</v>
      </c>
      <c r="J386" s="1">
        <f t="shared" si="45"/>
        <v>-6.2302185127344929E-2</v>
      </c>
      <c r="AQ386" s="58"/>
      <c r="AR386" s="58"/>
      <c r="AS386" s="58"/>
      <c r="AT386" s="58"/>
      <c r="AU386" s="58"/>
      <c r="AV386" s="58"/>
      <c r="AW386" s="58"/>
      <c r="AX386" s="71"/>
      <c r="AY386" s="58"/>
      <c r="AZ386" s="58"/>
      <c r="BA386" s="58"/>
      <c r="BB386" s="58">
        <f t="shared" si="46"/>
        <v>1</v>
      </c>
      <c r="BC386" s="58">
        <f t="shared" si="47"/>
        <v>3.8382595613841524E-3</v>
      </c>
      <c r="BD386" s="58" t="e">
        <f t="shared" si="48"/>
        <v>#N/A</v>
      </c>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c r="CB386" s="58"/>
      <c r="CC386" s="58"/>
      <c r="CD386" s="58"/>
      <c r="CE386" s="58"/>
      <c r="CF386" s="58"/>
      <c r="CG386" s="58"/>
      <c r="CH386" s="58"/>
      <c r="CI386" s="58"/>
      <c r="CJ386" s="58"/>
      <c r="CK386" s="58"/>
      <c r="CL386" s="58"/>
      <c r="CM386" s="58"/>
      <c r="CN386" s="58"/>
      <c r="CO386" s="58"/>
      <c r="CP386" s="58"/>
      <c r="CQ386" s="58"/>
      <c r="CR386" s="58"/>
      <c r="CS386" s="58"/>
      <c r="CT386" s="58"/>
      <c r="CU386" s="58"/>
      <c r="CV386" s="58"/>
      <c r="CW386" s="58"/>
      <c r="CX386" s="58"/>
      <c r="CY386" s="58"/>
      <c r="CZ386" s="58"/>
      <c r="DA386" s="58"/>
      <c r="DB386" s="58"/>
      <c r="DC386" s="58"/>
      <c r="DD386" s="58"/>
      <c r="DE386" s="58"/>
      <c r="DF386" s="58"/>
      <c r="DG386" s="58"/>
      <c r="DH386" s="58"/>
      <c r="DI386" s="58"/>
      <c r="DJ386" s="58"/>
      <c r="DK386" s="58"/>
      <c r="DL386" s="58"/>
      <c r="DM386" s="58"/>
      <c r="DN386" s="58"/>
      <c r="DO386" s="58"/>
      <c r="DP386" s="58"/>
      <c r="DQ386" s="58"/>
      <c r="DR386" s="58"/>
      <c r="DS386" s="58"/>
      <c r="DT386" s="58"/>
      <c r="DU386" s="58"/>
      <c r="DV386" s="58"/>
      <c r="DW386" s="58"/>
      <c r="DX386" s="58"/>
      <c r="DY386" s="58"/>
      <c r="DZ386" s="58"/>
      <c r="EA386" s="58"/>
      <c r="EB386" s="58"/>
      <c r="EC386" s="58"/>
      <c r="ED386" s="58"/>
      <c r="EE386" s="58"/>
      <c r="EF386" s="58"/>
      <c r="EG386" s="58"/>
      <c r="EH386" s="58"/>
      <c r="EI386" s="58"/>
      <c r="EJ386" s="58"/>
      <c r="EK386" s="58"/>
      <c r="EL386" s="58"/>
      <c r="EM386" s="58"/>
      <c r="EN386" s="58"/>
    </row>
    <row r="387" spans="1:144" outlineLevel="1" x14ac:dyDescent="0.2">
      <c r="A387" s="16">
        <v>196</v>
      </c>
      <c r="B387" s="16">
        <v>0</v>
      </c>
      <c r="C387" s="1">
        <v>2.2967109348163225E-6</v>
      </c>
      <c r="D387" s="1">
        <f t="shared" si="40"/>
        <v>-2.2967109348163225E-6</v>
      </c>
      <c r="E387" s="1">
        <f t="shared" si="41"/>
        <v>4.5934271444224832E-6</v>
      </c>
      <c r="F387" s="1">
        <f t="shared" si="42"/>
        <v>-2.14322820633326E-3</v>
      </c>
      <c r="G387" s="1">
        <f t="shared" si="43"/>
        <v>-1.5154920685076366E-3</v>
      </c>
      <c r="H387" s="1">
        <v>2.0286614340878474E-5</v>
      </c>
      <c r="I387" s="1">
        <f t="shared" si="44"/>
        <v>4.6593541222023457E-11</v>
      </c>
      <c r="J387" s="1">
        <f t="shared" si="45"/>
        <v>-1.5155074408430918E-3</v>
      </c>
      <c r="AQ387" s="58"/>
      <c r="AR387" s="58"/>
      <c r="AS387" s="58"/>
      <c r="AT387" s="58"/>
      <c r="AU387" s="58"/>
      <c r="AV387" s="58"/>
      <c r="AW387" s="58"/>
      <c r="AX387" s="71"/>
      <c r="AY387" s="58"/>
      <c r="AZ387" s="58"/>
      <c r="BA387" s="58"/>
      <c r="BB387" s="58">
        <f t="shared" si="46"/>
        <v>1</v>
      </c>
      <c r="BC387" s="58">
        <f t="shared" si="47"/>
        <v>2.2967109348163225E-6</v>
      </c>
      <c r="BD387" s="58" t="e">
        <f t="shared" si="48"/>
        <v>#N/A</v>
      </c>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c r="CB387" s="58"/>
      <c r="CC387" s="58"/>
      <c r="CD387" s="58"/>
      <c r="CE387" s="58"/>
      <c r="CF387" s="58"/>
      <c r="CG387" s="58"/>
      <c r="CH387" s="58"/>
      <c r="CI387" s="58"/>
      <c r="CJ387" s="58"/>
      <c r="CK387" s="58"/>
      <c r="CL387" s="58"/>
      <c r="CM387" s="58"/>
      <c r="CN387" s="58"/>
      <c r="CO387" s="58"/>
      <c r="CP387" s="58"/>
      <c r="CQ387" s="58"/>
      <c r="CR387" s="58"/>
      <c r="CS387" s="58"/>
      <c r="CT387" s="58"/>
      <c r="CU387" s="58"/>
      <c r="CV387" s="58"/>
      <c r="CW387" s="58"/>
      <c r="CX387" s="58"/>
      <c r="CY387" s="58"/>
      <c r="CZ387" s="58"/>
      <c r="DA387" s="58"/>
      <c r="DB387" s="58"/>
      <c r="DC387" s="58"/>
      <c r="DD387" s="58"/>
      <c r="DE387" s="58"/>
      <c r="DF387" s="58"/>
      <c r="DG387" s="58"/>
      <c r="DH387" s="58"/>
      <c r="DI387" s="58"/>
      <c r="DJ387" s="58"/>
      <c r="DK387" s="58"/>
      <c r="DL387" s="58"/>
      <c r="DM387" s="58"/>
      <c r="DN387" s="58"/>
      <c r="DO387" s="58"/>
      <c r="DP387" s="58"/>
      <c r="DQ387" s="58"/>
      <c r="DR387" s="58"/>
      <c r="DS387" s="58"/>
      <c r="DT387" s="58"/>
      <c r="DU387" s="58"/>
      <c r="DV387" s="58"/>
      <c r="DW387" s="58"/>
      <c r="DX387" s="58"/>
      <c r="DY387" s="58"/>
      <c r="DZ387" s="58"/>
      <c r="EA387" s="58"/>
      <c r="EB387" s="58"/>
      <c r="EC387" s="58"/>
      <c r="ED387" s="58"/>
      <c r="EE387" s="58"/>
      <c r="EF387" s="58"/>
      <c r="EG387" s="58"/>
      <c r="EH387" s="58"/>
      <c r="EI387" s="58"/>
      <c r="EJ387" s="58"/>
      <c r="EK387" s="58"/>
      <c r="EL387" s="58"/>
      <c r="EM387" s="58"/>
      <c r="EN387" s="58"/>
    </row>
    <row r="388" spans="1:144" outlineLevel="1" x14ac:dyDescent="0.2">
      <c r="A388" s="16">
        <v>197</v>
      </c>
      <c r="B388" s="16">
        <v>0</v>
      </c>
      <c r="C388" s="1">
        <v>4.1339809308903034E-6</v>
      </c>
      <c r="D388" s="1">
        <f t="shared" si="40"/>
        <v>-4.1339809308903034E-6</v>
      </c>
      <c r="E388" s="1">
        <f t="shared" si="41"/>
        <v>8.2679789516962508E-6</v>
      </c>
      <c r="F388" s="1">
        <f t="shared" si="42"/>
        <v>-2.8754093537609999E-3</v>
      </c>
      <c r="G388" s="1">
        <f t="shared" si="43"/>
        <v>-2.0332235540538304E-3</v>
      </c>
      <c r="H388" s="1">
        <v>3.5923110734087584E-5</v>
      </c>
      <c r="I388" s="1">
        <f t="shared" si="44"/>
        <v>1.4851140366583402E-10</v>
      </c>
      <c r="J388" s="1">
        <f t="shared" si="45"/>
        <v>-2.0332600748952296E-3</v>
      </c>
      <c r="AQ388" s="58"/>
      <c r="AR388" s="58"/>
      <c r="AS388" s="58"/>
      <c r="AT388" s="58"/>
      <c r="AU388" s="58"/>
      <c r="AV388" s="58"/>
      <c r="AW388" s="58"/>
      <c r="AX388" s="71"/>
      <c r="AY388" s="58"/>
      <c r="AZ388" s="58"/>
      <c r="BA388" s="58"/>
      <c r="BB388" s="58">
        <f t="shared" si="46"/>
        <v>1</v>
      </c>
      <c r="BC388" s="58">
        <f t="shared" si="47"/>
        <v>4.1339809308903034E-6</v>
      </c>
      <c r="BD388" s="58" t="e">
        <f t="shared" si="48"/>
        <v>#N/A</v>
      </c>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c r="CB388" s="58"/>
      <c r="CC388" s="58"/>
      <c r="CD388" s="58"/>
      <c r="CE388" s="58"/>
      <c r="CF388" s="58"/>
      <c r="CG388" s="58"/>
      <c r="CH388" s="58"/>
      <c r="CI388" s="58"/>
      <c r="CJ388" s="58"/>
      <c r="CK388" s="58"/>
      <c r="CL388" s="58"/>
      <c r="CM388" s="58"/>
      <c r="CN388" s="58"/>
      <c r="CO388" s="58"/>
      <c r="CP388" s="58"/>
      <c r="CQ388" s="58"/>
      <c r="CR388" s="58"/>
      <c r="CS388" s="58"/>
      <c r="CT388" s="58"/>
      <c r="CU388" s="58"/>
      <c r="CV388" s="58"/>
      <c r="CW388" s="58"/>
      <c r="CX388" s="58"/>
      <c r="CY388" s="58"/>
      <c r="CZ388" s="58"/>
      <c r="DA388" s="58"/>
      <c r="DB388" s="58"/>
      <c r="DC388" s="58"/>
      <c r="DD388" s="58"/>
      <c r="DE388" s="58"/>
      <c r="DF388" s="58"/>
      <c r="DG388" s="58"/>
      <c r="DH388" s="58"/>
      <c r="DI388" s="58"/>
      <c r="DJ388" s="58"/>
      <c r="DK388" s="58"/>
      <c r="DL388" s="58"/>
      <c r="DM388" s="58"/>
      <c r="DN388" s="58"/>
      <c r="DO388" s="58"/>
      <c r="DP388" s="58"/>
      <c r="DQ388" s="58"/>
      <c r="DR388" s="58"/>
      <c r="DS388" s="58"/>
      <c r="DT388" s="58"/>
      <c r="DU388" s="58"/>
      <c r="DV388" s="58"/>
      <c r="DW388" s="58"/>
      <c r="DX388" s="58"/>
      <c r="DY388" s="58"/>
      <c r="DZ388" s="58"/>
      <c r="EA388" s="58"/>
      <c r="EB388" s="58"/>
      <c r="EC388" s="58"/>
      <c r="ED388" s="58"/>
      <c r="EE388" s="58"/>
      <c r="EF388" s="58"/>
      <c r="EG388" s="58"/>
      <c r="EH388" s="58"/>
      <c r="EI388" s="58"/>
      <c r="EJ388" s="58"/>
      <c r="EK388" s="58"/>
      <c r="EL388" s="58"/>
      <c r="EM388" s="58"/>
      <c r="EN388" s="58"/>
    </row>
    <row r="389" spans="1:144" outlineLevel="1" x14ac:dyDescent="0.2">
      <c r="A389" s="16">
        <v>198</v>
      </c>
      <c r="B389" s="16">
        <v>0</v>
      </c>
      <c r="C389" s="1">
        <v>3.1639432623956559E-4</v>
      </c>
      <c r="D389" s="1">
        <f t="shared" si="40"/>
        <v>-3.1639432623956559E-4</v>
      </c>
      <c r="E389" s="1">
        <f t="shared" si="41"/>
        <v>6.3288877896906911E-4</v>
      </c>
      <c r="F389" s="1">
        <f t="shared" si="42"/>
        <v>-2.5157280834165466E-2</v>
      </c>
      <c r="G389" s="1">
        <f t="shared" si="43"/>
        <v>-1.7790291264957899E-2</v>
      </c>
      <c r="H389" s="1">
        <v>1.2211378754693203E-3</v>
      </c>
      <c r="I389" s="1">
        <f t="shared" si="44"/>
        <v>3.8695590301154504E-7</v>
      </c>
      <c r="J389" s="1">
        <f t="shared" si="45"/>
        <v>-1.780116342251396E-2</v>
      </c>
      <c r="AQ389" s="58"/>
      <c r="AR389" s="58"/>
      <c r="AS389" s="58"/>
      <c r="AT389" s="58"/>
      <c r="AU389" s="58"/>
      <c r="AV389" s="58"/>
      <c r="AW389" s="58"/>
      <c r="AX389" s="71"/>
      <c r="AY389" s="58"/>
      <c r="AZ389" s="58"/>
      <c r="BA389" s="58"/>
      <c r="BB389" s="58">
        <f t="shared" si="46"/>
        <v>1</v>
      </c>
      <c r="BC389" s="58">
        <f t="shared" si="47"/>
        <v>3.1639432623956559E-4</v>
      </c>
      <c r="BD389" s="58" t="e">
        <f t="shared" si="48"/>
        <v>#N/A</v>
      </c>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c r="CB389" s="58"/>
      <c r="CC389" s="58"/>
      <c r="CD389" s="58"/>
      <c r="CE389" s="58"/>
      <c r="CF389" s="58"/>
      <c r="CG389" s="58"/>
      <c r="CH389" s="58"/>
      <c r="CI389" s="58"/>
      <c r="CJ389" s="58"/>
      <c r="CK389" s="58"/>
      <c r="CL389" s="58"/>
      <c r="CM389" s="58"/>
      <c r="CN389" s="58"/>
      <c r="CO389" s="58"/>
      <c r="CP389" s="58"/>
      <c r="CQ389" s="58"/>
      <c r="CR389" s="58"/>
      <c r="CS389" s="58"/>
      <c r="CT389" s="58"/>
      <c r="CU389" s="58"/>
      <c r="CV389" s="58"/>
      <c r="CW389" s="58"/>
      <c r="CX389" s="58"/>
      <c r="CY389" s="58"/>
      <c r="CZ389" s="58"/>
      <c r="DA389" s="58"/>
      <c r="DB389" s="58"/>
      <c r="DC389" s="58"/>
      <c r="DD389" s="58"/>
      <c r="DE389" s="58"/>
      <c r="DF389" s="58"/>
      <c r="DG389" s="58"/>
      <c r="DH389" s="58"/>
      <c r="DI389" s="58"/>
      <c r="DJ389" s="58"/>
      <c r="DK389" s="58"/>
      <c r="DL389" s="58"/>
      <c r="DM389" s="58"/>
      <c r="DN389" s="58"/>
      <c r="DO389" s="58"/>
      <c r="DP389" s="58"/>
      <c r="DQ389" s="58"/>
      <c r="DR389" s="58"/>
      <c r="DS389" s="58"/>
      <c r="DT389" s="58"/>
      <c r="DU389" s="58"/>
      <c r="DV389" s="58"/>
      <c r="DW389" s="58"/>
      <c r="DX389" s="58"/>
      <c r="DY389" s="58"/>
      <c r="DZ389" s="58"/>
      <c r="EA389" s="58"/>
      <c r="EB389" s="58"/>
      <c r="EC389" s="58"/>
      <c r="ED389" s="58"/>
      <c r="EE389" s="58"/>
      <c r="EF389" s="58"/>
      <c r="EG389" s="58"/>
      <c r="EH389" s="58"/>
      <c r="EI389" s="58"/>
      <c r="EJ389" s="58"/>
      <c r="EK389" s="58"/>
      <c r="EL389" s="58"/>
      <c r="EM389" s="58"/>
      <c r="EN389" s="58"/>
    </row>
    <row r="390" spans="1:144" outlineLevel="1" x14ac:dyDescent="0.2">
      <c r="A390" s="16">
        <v>199</v>
      </c>
      <c r="B390" s="16">
        <v>0</v>
      </c>
      <c r="C390" s="1">
        <v>1.0208767336183313E-2</v>
      </c>
      <c r="D390" s="1">
        <f t="shared" si="40"/>
        <v>-1.0208767336183313E-2</v>
      </c>
      <c r="E390" s="1">
        <f t="shared" si="41"/>
        <v>2.0522468376293616E-2</v>
      </c>
      <c r="F390" s="1">
        <f t="shared" si="42"/>
        <v>-0.14325665211882349</v>
      </c>
      <c r="G390" s="1">
        <f t="shared" si="43"/>
        <v>-0.10155816652113174</v>
      </c>
      <c r="H390" s="1">
        <v>2.2786183460571173E-2</v>
      </c>
      <c r="I390" s="1">
        <f t="shared" si="44"/>
        <v>2.4049812482784062E-4</v>
      </c>
      <c r="J390" s="1">
        <f t="shared" si="45"/>
        <v>-0.10273538490686529</v>
      </c>
      <c r="AQ390" s="58"/>
      <c r="AR390" s="58"/>
      <c r="AS390" s="58"/>
      <c r="AT390" s="58"/>
      <c r="AU390" s="58"/>
      <c r="AV390" s="58"/>
      <c r="AW390" s="58"/>
      <c r="AX390" s="71"/>
      <c r="AY390" s="58"/>
      <c r="AZ390" s="58"/>
      <c r="BA390" s="58"/>
      <c r="BB390" s="58">
        <f t="shared" si="46"/>
        <v>1</v>
      </c>
      <c r="BC390" s="58">
        <f t="shared" si="47"/>
        <v>1.0208767336183313E-2</v>
      </c>
      <c r="BD390" s="58" t="e">
        <f t="shared" si="48"/>
        <v>#N/A</v>
      </c>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c r="CB390" s="58"/>
      <c r="CC390" s="58"/>
      <c r="CD390" s="58"/>
      <c r="CE390" s="58"/>
      <c r="CF390" s="58"/>
      <c r="CG390" s="58"/>
      <c r="CH390" s="58"/>
      <c r="CI390" s="58"/>
      <c r="CJ390" s="58"/>
      <c r="CK390" s="58"/>
      <c r="CL390" s="58"/>
      <c r="CM390" s="58"/>
      <c r="CN390" s="58"/>
      <c r="CO390" s="58"/>
      <c r="CP390" s="58"/>
      <c r="CQ390" s="58"/>
      <c r="CR390" s="58"/>
      <c r="CS390" s="58"/>
      <c r="CT390" s="58"/>
      <c r="CU390" s="58"/>
      <c r="CV390" s="58"/>
      <c r="CW390" s="58"/>
      <c r="CX390" s="58"/>
      <c r="CY390" s="58"/>
      <c r="CZ390" s="58"/>
      <c r="DA390" s="58"/>
      <c r="DB390" s="58"/>
      <c r="DC390" s="58"/>
      <c r="DD390" s="58"/>
      <c r="DE390" s="58"/>
      <c r="DF390" s="58"/>
      <c r="DG390" s="58"/>
      <c r="DH390" s="58"/>
      <c r="DI390" s="58"/>
      <c r="DJ390" s="58"/>
      <c r="DK390" s="58"/>
      <c r="DL390" s="58"/>
      <c r="DM390" s="58"/>
      <c r="DN390" s="58"/>
      <c r="DO390" s="58"/>
      <c r="DP390" s="58"/>
      <c r="DQ390" s="58"/>
      <c r="DR390" s="58"/>
      <c r="DS390" s="58"/>
      <c r="DT390" s="58"/>
      <c r="DU390" s="58"/>
      <c r="DV390" s="58"/>
      <c r="DW390" s="58"/>
      <c r="DX390" s="58"/>
      <c r="DY390" s="58"/>
      <c r="DZ390" s="58"/>
      <c r="EA390" s="58"/>
      <c r="EB390" s="58"/>
      <c r="EC390" s="58"/>
      <c r="ED390" s="58"/>
      <c r="EE390" s="58"/>
      <c r="EF390" s="58"/>
      <c r="EG390" s="58"/>
      <c r="EH390" s="58"/>
      <c r="EI390" s="58"/>
      <c r="EJ390" s="58"/>
      <c r="EK390" s="58"/>
      <c r="EL390" s="58"/>
      <c r="EM390" s="58"/>
      <c r="EN390" s="58"/>
    </row>
    <row r="391" spans="1:144" outlineLevel="1" x14ac:dyDescent="0.2">
      <c r="A391" s="16">
        <v>200</v>
      </c>
      <c r="B391" s="16">
        <v>0</v>
      </c>
      <c r="C391" s="1">
        <v>7.6760619870480298E-3</v>
      </c>
      <c r="D391" s="1">
        <f t="shared" si="40"/>
        <v>-7.6760619870480298E-3</v>
      </c>
      <c r="E391" s="1">
        <f t="shared" si="41"/>
        <v>1.5411349173929629E-2</v>
      </c>
      <c r="F391" s="1">
        <f t="shared" si="42"/>
        <v>-0.12414245516312954</v>
      </c>
      <c r="G391" s="1">
        <f t="shared" si="43"/>
        <v>-8.795134849276226E-2</v>
      </c>
      <c r="H391" s="1">
        <v>1.241619550969531E-2</v>
      </c>
      <c r="I391" s="1">
        <f t="shared" si="44"/>
        <v>9.7252234446348779E-5</v>
      </c>
      <c r="J391" s="1">
        <f t="shared" si="45"/>
        <v>-8.8502496779139864E-2</v>
      </c>
      <c r="AQ391" s="58"/>
      <c r="AR391" s="58"/>
      <c r="AS391" s="58"/>
      <c r="AT391" s="58"/>
      <c r="AU391" s="58"/>
      <c r="AV391" s="58"/>
      <c r="AW391" s="58"/>
      <c r="AX391" s="71"/>
      <c r="AY391" s="58"/>
      <c r="AZ391" s="58"/>
      <c r="BA391" s="58"/>
      <c r="BB391" s="58">
        <f t="shared" si="46"/>
        <v>1</v>
      </c>
      <c r="BC391" s="58">
        <f t="shared" si="47"/>
        <v>7.6760619870480298E-3</v>
      </c>
      <c r="BD391" s="58" t="e">
        <f t="shared" si="48"/>
        <v>#N/A</v>
      </c>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c r="CB391" s="58"/>
      <c r="CC391" s="58"/>
      <c r="CD391" s="58"/>
      <c r="CE391" s="58"/>
      <c r="CF391" s="58"/>
      <c r="CG391" s="58"/>
      <c r="CH391" s="58"/>
      <c r="CI391" s="58"/>
      <c r="CJ391" s="58"/>
      <c r="CK391" s="58"/>
      <c r="CL391" s="58"/>
      <c r="CM391" s="58"/>
      <c r="CN391" s="58"/>
      <c r="CO391" s="58"/>
      <c r="CP391" s="58"/>
      <c r="CQ391" s="58"/>
      <c r="CR391" s="58"/>
      <c r="CS391" s="58"/>
      <c r="CT391" s="58"/>
      <c r="CU391" s="58"/>
      <c r="CV391" s="58"/>
      <c r="CW391" s="58"/>
      <c r="CX391" s="58"/>
      <c r="CY391" s="58"/>
      <c r="CZ391" s="58"/>
      <c r="DA391" s="58"/>
      <c r="DB391" s="58"/>
      <c r="DC391" s="58"/>
      <c r="DD391" s="58"/>
      <c r="DE391" s="58"/>
      <c r="DF391" s="58"/>
      <c r="DG391" s="58"/>
      <c r="DH391" s="58"/>
      <c r="DI391" s="58"/>
      <c r="DJ391" s="58"/>
      <c r="DK391" s="58"/>
      <c r="DL391" s="58"/>
      <c r="DM391" s="58"/>
      <c r="DN391" s="58"/>
      <c r="DO391" s="58"/>
      <c r="DP391" s="58"/>
      <c r="DQ391" s="58"/>
      <c r="DR391" s="58"/>
      <c r="DS391" s="58"/>
      <c r="DT391" s="58"/>
      <c r="DU391" s="58"/>
      <c r="DV391" s="58"/>
      <c r="DW391" s="58"/>
      <c r="DX391" s="58"/>
      <c r="DY391" s="58"/>
      <c r="DZ391" s="58"/>
      <c r="EA391" s="58"/>
      <c r="EB391" s="58"/>
      <c r="EC391" s="58"/>
      <c r="ED391" s="58"/>
      <c r="EE391" s="58"/>
      <c r="EF391" s="58"/>
      <c r="EG391" s="58"/>
      <c r="EH391" s="58"/>
      <c r="EI391" s="58"/>
      <c r="EJ391" s="58"/>
      <c r="EK391" s="58"/>
      <c r="EL391" s="58"/>
      <c r="EM391" s="58"/>
      <c r="EN391" s="58"/>
    </row>
    <row r="392" spans="1:144" outlineLevel="1" x14ac:dyDescent="0.2">
      <c r="A392" s="16">
        <v>201</v>
      </c>
      <c r="B392" s="16">
        <v>0</v>
      </c>
      <c r="C392" s="1">
        <v>2.4649639695027276E-2</v>
      </c>
      <c r="D392" s="1">
        <f t="shared" si="40"/>
        <v>-2.4649639695027276E-2</v>
      </c>
      <c r="E392" s="1">
        <f t="shared" si="41"/>
        <v>4.9917057260621837E-2</v>
      </c>
      <c r="F392" s="1">
        <f t="shared" si="42"/>
        <v>-0.22342125516750155</v>
      </c>
      <c r="G392" s="1">
        <f t="shared" si="43"/>
        <v>-0.15897358328889824</v>
      </c>
      <c r="H392" s="1">
        <v>8.4127794132537362E-2</v>
      </c>
      <c r="I392" s="1">
        <f t="shared" si="44"/>
        <v>2.3214244212548434E-3</v>
      </c>
      <c r="J392" s="1">
        <f t="shared" si="45"/>
        <v>-0.16611449245916837</v>
      </c>
      <c r="AQ392" s="58"/>
      <c r="AR392" s="58"/>
      <c r="AS392" s="58"/>
      <c r="AT392" s="58"/>
      <c r="AU392" s="58"/>
      <c r="AV392" s="58"/>
      <c r="AW392" s="58"/>
      <c r="AX392" s="71"/>
      <c r="AY392" s="58"/>
      <c r="AZ392" s="58"/>
      <c r="BA392" s="58"/>
      <c r="BB392" s="58">
        <f t="shared" si="46"/>
        <v>1</v>
      </c>
      <c r="BC392" s="58">
        <f t="shared" si="47"/>
        <v>2.4649639695027276E-2</v>
      </c>
      <c r="BD392" s="58" t="e">
        <f t="shared" si="48"/>
        <v>#N/A</v>
      </c>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c r="CB392" s="58"/>
      <c r="CC392" s="58"/>
      <c r="CD392" s="58"/>
      <c r="CE392" s="58"/>
      <c r="CF392" s="58"/>
      <c r="CG392" s="58"/>
      <c r="CH392" s="58"/>
      <c r="CI392" s="58"/>
      <c r="CJ392" s="58"/>
      <c r="CK392" s="58"/>
      <c r="CL392" s="58"/>
      <c r="CM392" s="58"/>
      <c r="CN392" s="58"/>
      <c r="CO392" s="58"/>
      <c r="CP392" s="58"/>
      <c r="CQ392" s="58"/>
      <c r="CR392" s="58"/>
      <c r="CS392" s="58"/>
      <c r="CT392" s="58"/>
      <c r="CU392" s="58"/>
      <c r="CV392" s="58"/>
      <c r="CW392" s="58"/>
      <c r="CX392" s="58"/>
      <c r="CY392" s="58"/>
      <c r="CZ392" s="58"/>
      <c r="DA392" s="58"/>
      <c r="DB392" s="58"/>
      <c r="DC392" s="58"/>
      <c r="DD392" s="58"/>
      <c r="DE392" s="58"/>
      <c r="DF392" s="58"/>
      <c r="DG392" s="58"/>
      <c r="DH392" s="58"/>
      <c r="DI392" s="58"/>
      <c r="DJ392" s="58"/>
      <c r="DK392" s="58"/>
      <c r="DL392" s="58"/>
      <c r="DM392" s="58"/>
      <c r="DN392" s="58"/>
      <c r="DO392" s="58"/>
      <c r="DP392" s="58"/>
      <c r="DQ392" s="58"/>
      <c r="DR392" s="58"/>
      <c r="DS392" s="58"/>
      <c r="DT392" s="58"/>
      <c r="DU392" s="58"/>
      <c r="DV392" s="58"/>
      <c r="DW392" s="58"/>
      <c r="DX392" s="58"/>
      <c r="DY392" s="58"/>
      <c r="DZ392" s="58"/>
      <c r="EA392" s="58"/>
      <c r="EB392" s="58"/>
      <c r="EC392" s="58"/>
      <c r="ED392" s="58"/>
      <c r="EE392" s="58"/>
      <c r="EF392" s="58"/>
      <c r="EG392" s="58"/>
      <c r="EH392" s="58"/>
      <c r="EI392" s="58"/>
      <c r="EJ392" s="58"/>
      <c r="EK392" s="58"/>
      <c r="EL392" s="58"/>
      <c r="EM392" s="58"/>
      <c r="EN392" s="58"/>
    </row>
    <row r="393" spans="1:144" outlineLevel="1" x14ac:dyDescent="0.2">
      <c r="A393" s="16">
        <v>202</v>
      </c>
      <c r="B393" s="16">
        <v>0</v>
      </c>
      <c r="C393" s="1">
        <v>3.5383834474448325E-5</v>
      </c>
      <c r="D393" s="1">
        <f t="shared" si="40"/>
        <v>-3.5383834474448325E-5</v>
      </c>
      <c r="E393" s="1">
        <f t="shared" si="41"/>
        <v>7.0768920994077712E-5</v>
      </c>
      <c r="F393" s="1">
        <f t="shared" si="42"/>
        <v>-8.4124265817942037E-3</v>
      </c>
      <c r="G393" s="1">
        <f t="shared" si="43"/>
        <v>-5.9485365035858292E-3</v>
      </c>
      <c r="H393" s="1">
        <v>1.9606287252262077E-4</v>
      </c>
      <c r="I393" s="1">
        <f t="shared" si="44"/>
        <v>6.9390622028823399E-9</v>
      </c>
      <c r="J393" s="1">
        <f t="shared" si="45"/>
        <v>-5.9491197329265451E-3</v>
      </c>
      <c r="AQ393" s="58"/>
      <c r="AR393" s="58"/>
      <c r="AS393" s="58"/>
      <c r="AT393" s="58"/>
      <c r="AU393" s="58"/>
      <c r="AV393" s="58"/>
      <c r="AW393" s="58"/>
      <c r="AX393" s="71"/>
      <c r="AY393" s="58"/>
      <c r="AZ393" s="58"/>
      <c r="BA393" s="58"/>
      <c r="BB393" s="58">
        <f t="shared" si="46"/>
        <v>1</v>
      </c>
      <c r="BC393" s="58">
        <f t="shared" si="47"/>
        <v>3.5383834474448325E-5</v>
      </c>
      <c r="BD393" s="58" t="e">
        <f t="shared" si="48"/>
        <v>#N/A</v>
      </c>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58"/>
      <c r="CH393" s="58"/>
      <c r="CI393" s="58"/>
      <c r="CJ393" s="58"/>
      <c r="CK393" s="58"/>
      <c r="CL393" s="58"/>
      <c r="CM393" s="58"/>
      <c r="CN393" s="58"/>
      <c r="CO393" s="58"/>
      <c r="CP393" s="58"/>
      <c r="CQ393" s="58"/>
      <c r="CR393" s="58"/>
      <c r="CS393" s="58"/>
      <c r="CT393" s="58"/>
      <c r="CU393" s="58"/>
      <c r="CV393" s="58"/>
      <c r="CW393" s="58"/>
      <c r="CX393" s="58"/>
      <c r="CY393" s="58"/>
      <c r="CZ393" s="58"/>
      <c r="DA393" s="58"/>
      <c r="DB393" s="58"/>
      <c r="DC393" s="58"/>
      <c r="DD393" s="58"/>
      <c r="DE393" s="58"/>
      <c r="DF393" s="58"/>
      <c r="DG393" s="58"/>
      <c r="DH393" s="58"/>
      <c r="DI393" s="58"/>
      <c r="DJ393" s="58"/>
      <c r="DK393" s="58"/>
      <c r="DL393" s="58"/>
      <c r="DM393" s="58"/>
      <c r="DN393" s="58"/>
      <c r="DO393" s="58"/>
      <c r="DP393" s="58"/>
      <c r="DQ393" s="58"/>
      <c r="DR393" s="58"/>
      <c r="DS393" s="58"/>
      <c r="DT393" s="58"/>
      <c r="DU393" s="58"/>
      <c r="DV393" s="58"/>
      <c r="DW393" s="58"/>
      <c r="DX393" s="58"/>
      <c r="DY393" s="58"/>
      <c r="DZ393" s="58"/>
      <c r="EA393" s="58"/>
      <c r="EB393" s="58"/>
      <c r="EC393" s="58"/>
      <c r="ED393" s="58"/>
      <c r="EE393" s="58"/>
      <c r="EF393" s="58"/>
      <c r="EG393" s="58"/>
      <c r="EH393" s="58"/>
      <c r="EI393" s="58"/>
      <c r="EJ393" s="58"/>
      <c r="EK393" s="58"/>
      <c r="EL393" s="58"/>
      <c r="EM393" s="58"/>
      <c r="EN393" s="58"/>
    </row>
    <row r="394" spans="1:144" outlineLevel="1" x14ac:dyDescent="0.2">
      <c r="A394" s="16">
        <v>203</v>
      </c>
      <c r="B394" s="16">
        <v>0</v>
      </c>
      <c r="C394" s="1">
        <v>2.6923793305291781E-5</v>
      </c>
      <c r="D394" s="1">
        <f t="shared" si="40"/>
        <v>-2.6923793305291781E-5</v>
      </c>
      <c r="E394" s="1">
        <f t="shared" si="41"/>
        <v>5.3848311514128386E-5</v>
      </c>
      <c r="F394" s="1">
        <f t="shared" si="42"/>
        <v>-7.3381408758709712E-3</v>
      </c>
      <c r="G394" s="1">
        <f t="shared" si="43"/>
        <v>-5.1888841011777332E-3</v>
      </c>
      <c r="H394" s="1">
        <v>1.5510372275211943E-4</v>
      </c>
      <c r="I394" s="1">
        <f t="shared" si="44"/>
        <v>4.1767408365770532E-9</v>
      </c>
      <c r="J394" s="1">
        <f t="shared" si="45"/>
        <v>-5.1892865556154855E-3</v>
      </c>
      <c r="AQ394" s="58"/>
      <c r="AR394" s="58"/>
      <c r="AS394" s="58"/>
      <c r="AT394" s="58"/>
      <c r="AU394" s="58"/>
      <c r="AV394" s="58"/>
      <c r="AW394" s="58"/>
      <c r="AX394" s="71"/>
      <c r="AY394" s="58"/>
      <c r="AZ394" s="58"/>
      <c r="BA394" s="58"/>
      <c r="BB394" s="58">
        <f t="shared" si="46"/>
        <v>1</v>
      </c>
      <c r="BC394" s="58">
        <f t="shared" si="47"/>
        <v>2.6923793305291781E-5</v>
      </c>
      <c r="BD394" s="58" t="e">
        <f t="shared" si="48"/>
        <v>#N/A</v>
      </c>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c r="CB394" s="58"/>
      <c r="CC394" s="58"/>
      <c r="CD394" s="58"/>
      <c r="CE394" s="58"/>
      <c r="CF394" s="58"/>
      <c r="CG394" s="58"/>
      <c r="CH394" s="58"/>
      <c r="CI394" s="58"/>
      <c r="CJ394" s="58"/>
      <c r="CK394" s="58"/>
      <c r="CL394" s="58"/>
      <c r="CM394" s="58"/>
      <c r="CN394" s="58"/>
      <c r="CO394" s="58"/>
      <c r="CP394" s="58"/>
      <c r="CQ394" s="58"/>
      <c r="CR394" s="58"/>
      <c r="CS394" s="58"/>
      <c r="CT394" s="58"/>
      <c r="CU394" s="58"/>
      <c r="CV394" s="58"/>
      <c r="CW394" s="58"/>
      <c r="CX394" s="58"/>
      <c r="CY394" s="58"/>
      <c r="CZ394" s="58"/>
      <c r="DA394" s="58"/>
      <c r="DB394" s="58"/>
      <c r="DC394" s="58"/>
      <c r="DD394" s="58"/>
      <c r="DE394" s="58"/>
      <c r="DF394" s="58"/>
      <c r="DG394" s="58"/>
      <c r="DH394" s="58"/>
      <c r="DI394" s="58"/>
      <c r="DJ394" s="58"/>
      <c r="DK394" s="58"/>
      <c r="DL394" s="58"/>
      <c r="DM394" s="58"/>
      <c r="DN394" s="58"/>
      <c r="DO394" s="58"/>
      <c r="DP394" s="58"/>
      <c r="DQ394" s="58"/>
      <c r="DR394" s="58"/>
      <c r="DS394" s="58"/>
      <c r="DT394" s="58"/>
      <c r="DU394" s="58"/>
      <c r="DV394" s="58"/>
      <c r="DW394" s="58"/>
      <c r="DX394" s="58"/>
      <c r="DY394" s="58"/>
      <c r="DZ394" s="58"/>
      <c r="EA394" s="58"/>
      <c r="EB394" s="58"/>
      <c r="EC394" s="58"/>
      <c r="ED394" s="58"/>
      <c r="EE394" s="58"/>
      <c r="EF394" s="58"/>
      <c r="EG394" s="58"/>
      <c r="EH394" s="58"/>
      <c r="EI394" s="58"/>
      <c r="EJ394" s="58"/>
      <c r="EK394" s="58"/>
      <c r="EL394" s="58"/>
      <c r="EM394" s="58"/>
      <c r="EN394" s="58"/>
    </row>
    <row r="395" spans="1:144" outlineLevel="1" x14ac:dyDescent="0.2">
      <c r="A395" s="16">
        <v>204</v>
      </c>
      <c r="B395" s="16">
        <v>0</v>
      </c>
      <c r="C395" s="1">
        <v>1.7489862591667707E-4</v>
      </c>
      <c r="D395" s="1">
        <f t="shared" si="40"/>
        <v>-1.7489862591667707E-4</v>
      </c>
      <c r="E395" s="1">
        <f t="shared" si="41"/>
        <v>3.4982784493001271E-4</v>
      </c>
      <c r="F395" s="1">
        <f t="shared" si="42"/>
        <v>-1.87036853301699E-2</v>
      </c>
      <c r="G395" s="1">
        <f t="shared" si="43"/>
        <v>-1.3226081082354938E-2</v>
      </c>
      <c r="H395" s="1">
        <v>8.340458442437043E-4</v>
      </c>
      <c r="I395" s="1">
        <f t="shared" si="44"/>
        <v>1.4602077766533487E-7</v>
      </c>
      <c r="J395" s="1">
        <f t="shared" si="45"/>
        <v>-1.3231600113920178E-2</v>
      </c>
      <c r="AQ395" s="58"/>
      <c r="AR395" s="58"/>
      <c r="AS395" s="58"/>
      <c r="AT395" s="58"/>
      <c r="AU395" s="58"/>
      <c r="AV395" s="58"/>
      <c r="AW395" s="58"/>
      <c r="AX395" s="71"/>
      <c r="AY395" s="58"/>
      <c r="AZ395" s="58"/>
      <c r="BA395" s="58"/>
      <c r="BB395" s="58">
        <f t="shared" si="46"/>
        <v>1</v>
      </c>
      <c r="BC395" s="58">
        <f t="shared" si="47"/>
        <v>1.7489862591667707E-4</v>
      </c>
      <c r="BD395" s="58" t="e">
        <f t="shared" si="48"/>
        <v>#N/A</v>
      </c>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c r="CB395" s="58"/>
      <c r="CC395" s="58"/>
      <c r="CD395" s="58"/>
      <c r="CE395" s="58"/>
      <c r="CF395" s="58"/>
      <c r="CG395" s="58"/>
      <c r="CH395" s="58"/>
      <c r="CI395" s="58"/>
      <c r="CJ395" s="58"/>
      <c r="CK395" s="58"/>
      <c r="CL395" s="58"/>
      <c r="CM395" s="58"/>
      <c r="CN395" s="58"/>
      <c r="CO395" s="58"/>
      <c r="CP395" s="58"/>
      <c r="CQ395" s="58"/>
      <c r="CR395" s="58"/>
      <c r="CS395" s="58"/>
      <c r="CT395" s="58"/>
      <c r="CU395" s="58"/>
      <c r="CV395" s="58"/>
      <c r="CW395" s="58"/>
      <c r="CX395" s="58"/>
      <c r="CY395" s="58"/>
      <c r="CZ395" s="58"/>
      <c r="DA395" s="58"/>
      <c r="DB395" s="58"/>
      <c r="DC395" s="58"/>
      <c r="DD395" s="58"/>
      <c r="DE395" s="58"/>
      <c r="DF395" s="58"/>
      <c r="DG395" s="58"/>
      <c r="DH395" s="58"/>
      <c r="DI395" s="58"/>
      <c r="DJ395" s="58"/>
      <c r="DK395" s="58"/>
      <c r="DL395" s="58"/>
      <c r="DM395" s="58"/>
      <c r="DN395" s="58"/>
      <c r="DO395" s="58"/>
      <c r="DP395" s="58"/>
      <c r="DQ395" s="58"/>
      <c r="DR395" s="58"/>
      <c r="DS395" s="58"/>
      <c r="DT395" s="58"/>
      <c r="DU395" s="58"/>
      <c r="DV395" s="58"/>
      <c r="DW395" s="58"/>
      <c r="DX395" s="58"/>
      <c r="DY395" s="58"/>
      <c r="DZ395" s="58"/>
      <c r="EA395" s="58"/>
      <c r="EB395" s="58"/>
      <c r="EC395" s="58"/>
      <c r="ED395" s="58"/>
      <c r="EE395" s="58"/>
      <c r="EF395" s="58"/>
      <c r="EG395" s="58"/>
      <c r="EH395" s="58"/>
      <c r="EI395" s="58"/>
      <c r="EJ395" s="58"/>
      <c r="EK395" s="58"/>
      <c r="EL395" s="58"/>
      <c r="EM395" s="58"/>
      <c r="EN395" s="58"/>
    </row>
    <row r="396" spans="1:144" outlineLevel="1" x14ac:dyDescent="0.2">
      <c r="A396" s="16">
        <v>205</v>
      </c>
      <c r="B396" s="16">
        <v>0</v>
      </c>
      <c r="C396" s="1">
        <v>2.7144174151624666E-4</v>
      </c>
      <c r="D396" s="1">
        <f t="shared" si="40"/>
        <v>-2.7144174151624666E-4</v>
      </c>
      <c r="E396" s="1">
        <f t="shared" si="41"/>
        <v>5.4295717698747106E-4</v>
      </c>
      <c r="F396" s="1">
        <f t="shared" si="42"/>
        <v>-2.3301441521662799E-2</v>
      </c>
      <c r="G396" s="1">
        <f t="shared" si="43"/>
        <v>-1.6477725636164415E-2</v>
      </c>
      <c r="H396" s="1">
        <v>1.1454334598872079E-3</v>
      </c>
      <c r="I396" s="1">
        <f t="shared" si="44"/>
        <v>3.1135951390932437E-7</v>
      </c>
      <c r="J396" s="1">
        <f t="shared" si="45"/>
        <v>-1.6487170820205E-2</v>
      </c>
      <c r="AQ396" s="58"/>
      <c r="AR396" s="58"/>
      <c r="AS396" s="58"/>
      <c r="AT396" s="58"/>
      <c r="AU396" s="58"/>
      <c r="AV396" s="58"/>
      <c r="AW396" s="58"/>
      <c r="AX396" s="71"/>
      <c r="AY396" s="58"/>
      <c r="AZ396" s="58"/>
      <c r="BA396" s="58"/>
      <c r="BB396" s="58">
        <f t="shared" si="46"/>
        <v>1</v>
      </c>
      <c r="BC396" s="58">
        <f t="shared" si="47"/>
        <v>2.7144174151624666E-4</v>
      </c>
      <c r="BD396" s="58" t="e">
        <f t="shared" si="48"/>
        <v>#N/A</v>
      </c>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c r="CB396" s="58"/>
      <c r="CC396" s="58"/>
      <c r="CD396" s="58"/>
      <c r="CE396" s="58"/>
      <c r="CF396" s="58"/>
      <c r="CG396" s="58"/>
      <c r="CH396" s="58"/>
      <c r="CI396" s="58"/>
      <c r="CJ396" s="58"/>
      <c r="CK396" s="58"/>
      <c r="CL396" s="58"/>
      <c r="CM396" s="58"/>
      <c r="CN396" s="58"/>
      <c r="CO396" s="58"/>
      <c r="CP396" s="58"/>
      <c r="CQ396" s="58"/>
      <c r="CR396" s="58"/>
      <c r="CS396" s="58"/>
      <c r="CT396" s="58"/>
      <c r="CU396" s="58"/>
      <c r="CV396" s="58"/>
      <c r="CW396" s="58"/>
      <c r="CX396" s="58"/>
      <c r="CY396" s="58"/>
      <c r="CZ396" s="58"/>
      <c r="DA396" s="58"/>
      <c r="DB396" s="58"/>
      <c r="DC396" s="58"/>
      <c r="DD396" s="58"/>
      <c r="DE396" s="58"/>
      <c r="DF396" s="58"/>
      <c r="DG396" s="58"/>
      <c r="DH396" s="58"/>
      <c r="DI396" s="58"/>
      <c r="DJ396" s="58"/>
      <c r="DK396" s="58"/>
      <c r="DL396" s="58"/>
      <c r="DM396" s="58"/>
      <c r="DN396" s="58"/>
      <c r="DO396" s="58"/>
      <c r="DP396" s="58"/>
      <c r="DQ396" s="58"/>
      <c r="DR396" s="58"/>
      <c r="DS396" s="58"/>
      <c r="DT396" s="58"/>
      <c r="DU396" s="58"/>
      <c r="DV396" s="58"/>
      <c r="DW396" s="58"/>
      <c r="DX396" s="58"/>
      <c r="DY396" s="58"/>
      <c r="DZ396" s="58"/>
      <c r="EA396" s="58"/>
      <c r="EB396" s="58"/>
      <c r="EC396" s="58"/>
      <c r="ED396" s="58"/>
      <c r="EE396" s="58"/>
      <c r="EF396" s="58"/>
      <c r="EG396" s="58"/>
      <c r="EH396" s="58"/>
      <c r="EI396" s="58"/>
      <c r="EJ396" s="58"/>
      <c r="EK396" s="58"/>
      <c r="EL396" s="58"/>
      <c r="EM396" s="58"/>
      <c r="EN396" s="58"/>
    </row>
    <row r="397" spans="1:144" outlineLevel="1" x14ac:dyDescent="0.2">
      <c r="A397" s="16">
        <v>206</v>
      </c>
      <c r="B397" s="16">
        <v>1</v>
      </c>
      <c r="C397" s="1">
        <v>0.99885437747610184</v>
      </c>
      <c r="D397" s="1">
        <f t="shared" si="40"/>
        <v>1.1456225238981599E-3</v>
      </c>
      <c r="E397" s="1">
        <f t="shared" si="41"/>
        <v>2.292558502007836E-3</v>
      </c>
      <c r="F397" s="1">
        <f t="shared" si="42"/>
        <v>4.7880669398075837E-2</v>
      </c>
      <c r="G397" s="1">
        <f t="shared" si="43"/>
        <v>3.3866450657890255E-2</v>
      </c>
      <c r="H397" s="1">
        <v>6.1928359109405815E-3</v>
      </c>
      <c r="I397" s="1">
        <f t="shared" si="44"/>
        <v>7.1470499293831372E-6</v>
      </c>
      <c r="J397" s="1">
        <f t="shared" si="45"/>
        <v>3.3971804928391698E-2</v>
      </c>
      <c r="AQ397" s="58"/>
      <c r="AR397" s="58"/>
      <c r="AS397" s="58"/>
      <c r="AT397" s="58"/>
      <c r="AU397" s="58"/>
      <c r="AV397" s="58"/>
      <c r="AW397" s="58"/>
      <c r="AX397" s="71"/>
      <c r="AY397" s="58"/>
      <c r="AZ397" s="58"/>
      <c r="BA397" s="58"/>
      <c r="BB397" s="58">
        <f t="shared" si="46"/>
        <v>0</v>
      </c>
      <c r="BC397" s="58" t="e">
        <f t="shared" si="47"/>
        <v>#N/A</v>
      </c>
      <c r="BD397" s="58">
        <f t="shared" si="48"/>
        <v>0.99885437747610184</v>
      </c>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c r="CB397" s="58"/>
      <c r="CC397" s="58"/>
      <c r="CD397" s="58"/>
      <c r="CE397" s="58"/>
      <c r="CF397" s="58"/>
      <c r="CG397" s="58"/>
      <c r="CH397" s="58"/>
      <c r="CI397" s="58"/>
      <c r="CJ397" s="58"/>
      <c r="CK397" s="58"/>
      <c r="CL397" s="58"/>
      <c r="CM397" s="58"/>
      <c r="CN397" s="58"/>
      <c r="CO397" s="58"/>
      <c r="CP397" s="58"/>
      <c r="CQ397" s="58"/>
      <c r="CR397" s="58"/>
      <c r="CS397" s="58"/>
      <c r="CT397" s="58"/>
      <c r="CU397" s="58"/>
      <c r="CV397" s="58"/>
      <c r="CW397" s="58"/>
      <c r="CX397" s="58"/>
      <c r="CY397" s="58"/>
      <c r="CZ397" s="58"/>
      <c r="DA397" s="58"/>
      <c r="DB397" s="58"/>
      <c r="DC397" s="58"/>
      <c r="DD397" s="58"/>
      <c r="DE397" s="58"/>
      <c r="DF397" s="58"/>
      <c r="DG397" s="58"/>
      <c r="DH397" s="58"/>
      <c r="DI397" s="58"/>
      <c r="DJ397" s="58"/>
      <c r="DK397" s="58"/>
      <c r="DL397" s="58"/>
      <c r="DM397" s="58"/>
      <c r="DN397" s="58"/>
      <c r="DO397" s="58"/>
      <c r="DP397" s="58"/>
      <c r="DQ397" s="58"/>
      <c r="DR397" s="58"/>
      <c r="DS397" s="58"/>
      <c r="DT397" s="58"/>
      <c r="DU397" s="58"/>
      <c r="DV397" s="58"/>
      <c r="DW397" s="58"/>
      <c r="DX397" s="58"/>
      <c r="DY397" s="58"/>
      <c r="DZ397" s="58"/>
      <c r="EA397" s="58"/>
      <c r="EB397" s="58"/>
      <c r="EC397" s="58"/>
      <c r="ED397" s="58"/>
      <c r="EE397" s="58"/>
      <c r="EF397" s="58"/>
      <c r="EG397" s="58"/>
      <c r="EH397" s="58"/>
      <c r="EI397" s="58"/>
      <c r="EJ397" s="58"/>
      <c r="EK397" s="58"/>
      <c r="EL397" s="58"/>
      <c r="EM397" s="58"/>
      <c r="EN397" s="58"/>
    </row>
    <row r="398" spans="1:144" outlineLevel="1" x14ac:dyDescent="0.2">
      <c r="A398" s="16">
        <v>207</v>
      </c>
      <c r="B398" s="16">
        <v>0</v>
      </c>
      <c r="C398" s="1">
        <v>4.9118026486351233E-4</v>
      </c>
      <c r="D398" s="1">
        <f t="shared" si="40"/>
        <v>-4.9118026486351233E-4</v>
      </c>
      <c r="E398" s="1">
        <f t="shared" si="41"/>
        <v>9.8260186680952503E-4</v>
      </c>
      <c r="F398" s="1">
        <f t="shared" si="42"/>
        <v>-3.1346480931829096E-2</v>
      </c>
      <c r="G398" s="1">
        <f t="shared" si="43"/>
        <v>-2.2168031971186164E-2</v>
      </c>
      <c r="H398" s="1">
        <v>1.6971733048773464E-3</v>
      </c>
      <c r="I398" s="1">
        <f t="shared" si="44"/>
        <v>8.3544558729972162E-7</v>
      </c>
      <c r="J398" s="1">
        <f t="shared" si="45"/>
        <v>-2.2186867445920157E-2</v>
      </c>
      <c r="AQ398" s="58"/>
      <c r="AR398" s="58"/>
      <c r="AS398" s="58"/>
      <c r="AT398" s="58"/>
      <c r="AU398" s="58"/>
      <c r="AV398" s="58"/>
      <c r="AW398" s="58"/>
      <c r="AX398" s="71"/>
      <c r="AY398" s="58"/>
      <c r="AZ398" s="58"/>
      <c r="BA398" s="58"/>
      <c r="BB398" s="58">
        <f t="shared" si="46"/>
        <v>1</v>
      </c>
      <c r="BC398" s="58">
        <f t="shared" si="47"/>
        <v>4.9118026486351233E-4</v>
      </c>
      <c r="BD398" s="58" t="e">
        <f t="shared" si="48"/>
        <v>#N/A</v>
      </c>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c r="CB398" s="58"/>
      <c r="CC398" s="58"/>
      <c r="CD398" s="58"/>
      <c r="CE398" s="58"/>
      <c r="CF398" s="58"/>
      <c r="CG398" s="58"/>
      <c r="CH398" s="58"/>
      <c r="CI398" s="58"/>
      <c r="CJ398" s="58"/>
      <c r="CK398" s="58"/>
      <c r="CL398" s="58"/>
      <c r="CM398" s="58"/>
      <c r="CN398" s="58"/>
      <c r="CO398" s="58"/>
      <c r="CP398" s="58"/>
      <c r="CQ398" s="58"/>
      <c r="CR398" s="58"/>
      <c r="CS398" s="58"/>
      <c r="CT398" s="58"/>
      <c r="CU398" s="58"/>
      <c r="CV398" s="58"/>
      <c r="CW398" s="58"/>
      <c r="CX398" s="58"/>
      <c r="CY398" s="58"/>
      <c r="CZ398" s="58"/>
      <c r="DA398" s="58"/>
      <c r="DB398" s="58"/>
      <c r="DC398" s="58"/>
      <c r="DD398" s="58"/>
      <c r="DE398" s="58"/>
      <c r="DF398" s="58"/>
      <c r="DG398" s="58"/>
      <c r="DH398" s="58"/>
      <c r="DI398" s="58"/>
      <c r="DJ398" s="58"/>
      <c r="DK398" s="58"/>
      <c r="DL398" s="58"/>
      <c r="DM398" s="58"/>
      <c r="DN398" s="58"/>
      <c r="DO398" s="58"/>
      <c r="DP398" s="58"/>
      <c r="DQ398" s="58"/>
      <c r="DR398" s="58"/>
      <c r="DS398" s="58"/>
      <c r="DT398" s="58"/>
      <c r="DU398" s="58"/>
      <c r="DV398" s="58"/>
      <c r="DW398" s="58"/>
      <c r="DX398" s="58"/>
      <c r="DY398" s="58"/>
      <c r="DZ398" s="58"/>
      <c r="EA398" s="58"/>
      <c r="EB398" s="58"/>
      <c r="EC398" s="58"/>
      <c r="ED398" s="58"/>
      <c r="EE398" s="58"/>
      <c r="EF398" s="58"/>
      <c r="EG398" s="58"/>
      <c r="EH398" s="58"/>
      <c r="EI398" s="58"/>
      <c r="EJ398" s="58"/>
      <c r="EK398" s="58"/>
      <c r="EL398" s="58"/>
      <c r="EM398" s="58"/>
      <c r="EN398" s="58"/>
    </row>
    <row r="399" spans="1:144" outlineLevel="1" x14ac:dyDescent="0.2">
      <c r="A399" s="16">
        <v>208</v>
      </c>
      <c r="B399" s="16">
        <v>0</v>
      </c>
      <c r="C399" s="1">
        <v>1.6303314614536197E-3</v>
      </c>
      <c r="D399" s="1">
        <f t="shared" si="40"/>
        <v>-1.6303314614536197E-3</v>
      </c>
      <c r="E399" s="1">
        <f t="shared" si="41"/>
        <v>3.2633237960450526E-3</v>
      </c>
      <c r="F399" s="1">
        <f t="shared" si="42"/>
        <v>-5.7125509153486347E-2</v>
      </c>
      <c r="G399" s="1">
        <f t="shared" si="43"/>
        <v>-4.0410317773976245E-2</v>
      </c>
      <c r="H399" s="1">
        <v>4.1333189173112204E-3</v>
      </c>
      <c r="I399" s="1">
        <f t="shared" si="44"/>
        <v>6.7776984828011065E-6</v>
      </c>
      <c r="J399" s="1">
        <f t="shared" si="45"/>
        <v>-4.0494091928039842E-2</v>
      </c>
      <c r="AQ399" s="58"/>
      <c r="AR399" s="58"/>
      <c r="AS399" s="58"/>
      <c r="AT399" s="58"/>
      <c r="AU399" s="58"/>
      <c r="AV399" s="58"/>
      <c r="AW399" s="58"/>
      <c r="AX399" s="71"/>
      <c r="AY399" s="58"/>
      <c r="AZ399" s="58"/>
      <c r="BA399" s="58"/>
      <c r="BB399" s="58">
        <f t="shared" si="46"/>
        <v>1</v>
      </c>
      <c r="BC399" s="58">
        <f t="shared" si="47"/>
        <v>1.6303314614536197E-3</v>
      </c>
      <c r="BD399" s="58" t="e">
        <f t="shared" si="48"/>
        <v>#N/A</v>
      </c>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c r="CB399" s="58"/>
      <c r="CC399" s="58"/>
      <c r="CD399" s="58"/>
      <c r="CE399" s="58"/>
      <c r="CF399" s="58"/>
      <c r="CG399" s="58"/>
      <c r="CH399" s="58"/>
      <c r="CI399" s="58"/>
      <c r="CJ399" s="58"/>
      <c r="CK399" s="58"/>
      <c r="CL399" s="58"/>
      <c r="CM399" s="58"/>
      <c r="CN399" s="58"/>
      <c r="CO399" s="58"/>
      <c r="CP399" s="58"/>
      <c r="CQ399" s="58"/>
      <c r="CR399" s="58"/>
      <c r="CS399" s="58"/>
      <c r="CT399" s="58"/>
      <c r="CU399" s="58"/>
      <c r="CV399" s="58"/>
      <c r="CW399" s="58"/>
      <c r="CX399" s="58"/>
      <c r="CY399" s="58"/>
      <c r="CZ399" s="58"/>
      <c r="DA399" s="58"/>
      <c r="DB399" s="58"/>
      <c r="DC399" s="58"/>
      <c r="DD399" s="58"/>
      <c r="DE399" s="58"/>
      <c r="DF399" s="58"/>
      <c r="DG399" s="58"/>
      <c r="DH399" s="58"/>
      <c r="DI399" s="58"/>
      <c r="DJ399" s="58"/>
      <c r="DK399" s="58"/>
      <c r="DL399" s="58"/>
      <c r="DM399" s="58"/>
      <c r="DN399" s="58"/>
      <c r="DO399" s="58"/>
      <c r="DP399" s="58"/>
      <c r="DQ399" s="58"/>
      <c r="DR399" s="58"/>
      <c r="DS399" s="58"/>
      <c r="DT399" s="58"/>
      <c r="DU399" s="58"/>
      <c r="DV399" s="58"/>
      <c r="DW399" s="58"/>
      <c r="DX399" s="58"/>
      <c r="DY399" s="58"/>
      <c r="DZ399" s="58"/>
      <c r="EA399" s="58"/>
      <c r="EB399" s="58"/>
      <c r="EC399" s="58"/>
      <c r="ED399" s="58"/>
      <c r="EE399" s="58"/>
      <c r="EF399" s="58"/>
      <c r="EG399" s="58"/>
      <c r="EH399" s="58"/>
      <c r="EI399" s="58"/>
      <c r="EJ399" s="58"/>
      <c r="EK399" s="58"/>
      <c r="EL399" s="58"/>
      <c r="EM399" s="58"/>
      <c r="EN399" s="58"/>
    </row>
    <row r="400" spans="1:144" outlineLevel="1" x14ac:dyDescent="0.2">
      <c r="A400" s="16">
        <v>209</v>
      </c>
      <c r="B400" s="16">
        <v>0</v>
      </c>
      <c r="C400" s="1">
        <v>8.0160984661067219E-3</v>
      </c>
      <c r="D400" s="1">
        <f t="shared" si="40"/>
        <v>-8.0160984661067219E-3</v>
      </c>
      <c r="E400" s="1">
        <f t="shared" si="41"/>
        <v>1.6096800242781411E-2</v>
      </c>
      <c r="F400" s="1">
        <f t="shared" si="42"/>
        <v>-0.12687316596814871</v>
      </c>
      <c r="G400" s="1">
        <f t="shared" si="43"/>
        <v>-8.9893690325241207E-2</v>
      </c>
      <c r="H400" s="1">
        <v>2.0968959248767904E-2</v>
      </c>
      <c r="I400" s="1">
        <f t="shared" si="44"/>
        <v>1.7307679048467382E-4</v>
      </c>
      <c r="J400" s="1">
        <f t="shared" si="45"/>
        <v>-9.0851264992706834E-2</v>
      </c>
      <c r="AQ400" s="58"/>
      <c r="AR400" s="58"/>
      <c r="AS400" s="58"/>
      <c r="AT400" s="58"/>
      <c r="AU400" s="58"/>
      <c r="AV400" s="58"/>
      <c r="AW400" s="58"/>
      <c r="AX400" s="71"/>
      <c r="AY400" s="58"/>
      <c r="AZ400" s="58"/>
      <c r="BA400" s="58"/>
      <c r="BB400" s="58">
        <f t="shared" si="46"/>
        <v>1</v>
      </c>
      <c r="BC400" s="58">
        <f t="shared" si="47"/>
        <v>8.0160984661067219E-3</v>
      </c>
      <c r="BD400" s="58" t="e">
        <f t="shared" si="48"/>
        <v>#N/A</v>
      </c>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c r="CB400" s="58"/>
      <c r="CC400" s="58"/>
      <c r="CD400" s="58"/>
      <c r="CE400" s="58"/>
      <c r="CF400" s="58"/>
      <c r="CG400" s="58"/>
      <c r="CH400" s="58"/>
      <c r="CI400" s="58"/>
      <c r="CJ400" s="58"/>
      <c r="CK400" s="58"/>
      <c r="CL400" s="58"/>
      <c r="CM400" s="58"/>
      <c r="CN400" s="58"/>
      <c r="CO400" s="58"/>
      <c r="CP400" s="58"/>
      <c r="CQ400" s="58"/>
      <c r="CR400" s="58"/>
      <c r="CS400" s="58"/>
      <c r="CT400" s="58"/>
      <c r="CU400" s="58"/>
      <c r="CV400" s="58"/>
      <c r="CW400" s="58"/>
      <c r="CX400" s="58"/>
      <c r="CY400" s="58"/>
      <c r="CZ400" s="58"/>
      <c r="DA400" s="58"/>
      <c r="DB400" s="58"/>
      <c r="DC400" s="58"/>
      <c r="DD400" s="58"/>
      <c r="DE400" s="58"/>
      <c r="DF400" s="58"/>
      <c r="DG400" s="58"/>
      <c r="DH400" s="58"/>
      <c r="DI400" s="58"/>
      <c r="DJ400" s="58"/>
      <c r="DK400" s="58"/>
      <c r="DL400" s="58"/>
      <c r="DM400" s="58"/>
      <c r="DN400" s="58"/>
      <c r="DO400" s="58"/>
      <c r="DP400" s="58"/>
      <c r="DQ400" s="58"/>
      <c r="DR400" s="58"/>
      <c r="DS400" s="58"/>
      <c r="DT400" s="58"/>
      <c r="DU400" s="58"/>
      <c r="DV400" s="58"/>
      <c r="DW400" s="58"/>
      <c r="DX400" s="58"/>
      <c r="DY400" s="58"/>
      <c r="DZ400" s="58"/>
      <c r="EA400" s="58"/>
      <c r="EB400" s="58"/>
      <c r="EC400" s="58"/>
      <c r="ED400" s="58"/>
      <c r="EE400" s="58"/>
      <c r="EF400" s="58"/>
      <c r="EG400" s="58"/>
      <c r="EH400" s="58"/>
      <c r="EI400" s="58"/>
      <c r="EJ400" s="58"/>
      <c r="EK400" s="58"/>
      <c r="EL400" s="58"/>
      <c r="EM400" s="58"/>
      <c r="EN400" s="58"/>
    </row>
    <row r="401" spans="1:144" outlineLevel="1" x14ac:dyDescent="0.2">
      <c r="A401" s="16">
        <v>210</v>
      </c>
      <c r="B401" s="16">
        <v>0</v>
      </c>
      <c r="C401" s="1">
        <v>3.1334545131160497E-2</v>
      </c>
      <c r="D401" s="1">
        <f t="shared" si="40"/>
        <v>-3.1334545131160497E-2</v>
      </c>
      <c r="E401" s="1">
        <f t="shared" si="41"/>
        <v>6.3671949032986674E-2</v>
      </c>
      <c r="F401" s="1">
        <f t="shared" si="42"/>
        <v>-0.25233301217436188</v>
      </c>
      <c r="G401" s="1">
        <f t="shared" si="43"/>
        <v>-0.17985594238426786</v>
      </c>
      <c r="H401" s="1">
        <v>9.1354635150201119E-2</v>
      </c>
      <c r="I401" s="1">
        <f t="shared" si="44"/>
        <v>3.2522637212457593E-3</v>
      </c>
      <c r="J401" s="1">
        <f t="shared" si="45"/>
        <v>-0.18868074552581893</v>
      </c>
      <c r="AQ401" s="58"/>
      <c r="AR401" s="58"/>
      <c r="AS401" s="58"/>
      <c r="AT401" s="58"/>
      <c r="AU401" s="58"/>
      <c r="AV401" s="58"/>
      <c r="AW401" s="58"/>
      <c r="AX401" s="71"/>
      <c r="AY401" s="58"/>
      <c r="AZ401" s="58"/>
      <c r="BA401" s="58"/>
      <c r="BB401" s="58">
        <f t="shared" si="46"/>
        <v>1</v>
      </c>
      <c r="BC401" s="58">
        <f t="shared" si="47"/>
        <v>3.1334545131160497E-2</v>
      </c>
      <c r="BD401" s="58" t="e">
        <f t="shared" si="48"/>
        <v>#N/A</v>
      </c>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c r="CB401" s="58"/>
      <c r="CC401" s="58"/>
      <c r="CD401" s="58"/>
      <c r="CE401" s="58"/>
      <c r="CF401" s="58"/>
      <c r="CG401" s="58"/>
      <c r="CH401" s="58"/>
      <c r="CI401" s="58"/>
      <c r="CJ401" s="58"/>
      <c r="CK401" s="58"/>
      <c r="CL401" s="58"/>
      <c r="CM401" s="58"/>
      <c r="CN401" s="58"/>
      <c r="CO401" s="58"/>
      <c r="CP401" s="58"/>
      <c r="CQ401" s="58"/>
      <c r="CR401" s="58"/>
      <c r="CS401" s="58"/>
      <c r="CT401" s="58"/>
      <c r="CU401" s="58"/>
      <c r="CV401" s="58"/>
      <c r="CW401" s="58"/>
      <c r="CX401" s="58"/>
      <c r="CY401" s="58"/>
      <c r="CZ401" s="58"/>
      <c r="DA401" s="58"/>
      <c r="DB401" s="58"/>
      <c r="DC401" s="58"/>
      <c r="DD401" s="58"/>
      <c r="DE401" s="58"/>
      <c r="DF401" s="58"/>
      <c r="DG401" s="58"/>
      <c r="DH401" s="58"/>
      <c r="DI401" s="58"/>
      <c r="DJ401" s="58"/>
      <c r="DK401" s="58"/>
      <c r="DL401" s="58"/>
      <c r="DM401" s="58"/>
      <c r="DN401" s="58"/>
      <c r="DO401" s="58"/>
      <c r="DP401" s="58"/>
      <c r="DQ401" s="58"/>
      <c r="DR401" s="58"/>
      <c r="DS401" s="58"/>
      <c r="DT401" s="58"/>
      <c r="DU401" s="58"/>
      <c r="DV401" s="58"/>
      <c r="DW401" s="58"/>
      <c r="DX401" s="58"/>
      <c r="DY401" s="58"/>
      <c r="DZ401" s="58"/>
      <c r="EA401" s="58"/>
      <c r="EB401" s="58"/>
      <c r="EC401" s="58"/>
      <c r="ED401" s="58"/>
      <c r="EE401" s="58"/>
      <c r="EF401" s="58"/>
      <c r="EG401" s="58"/>
      <c r="EH401" s="58"/>
      <c r="EI401" s="58"/>
      <c r="EJ401" s="58"/>
      <c r="EK401" s="58"/>
      <c r="EL401" s="58"/>
      <c r="EM401" s="58"/>
      <c r="EN401" s="58"/>
    </row>
    <row r="402" spans="1:144" outlineLevel="1" x14ac:dyDescent="0.2">
      <c r="A402" s="16">
        <v>211</v>
      </c>
      <c r="B402" s="16">
        <v>0</v>
      </c>
      <c r="C402" s="1">
        <v>2.7085476576389998E-5</v>
      </c>
      <c r="D402" s="1">
        <f t="shared" si="40"/>
        <v>-2.7085476576389998E-5</v>
      </c>
      <c r="E402" s="1">
        <f t="shared" si="41"/>
        <v>5.4171686788833574E-5</v>
      </c>
      <c r="F402" s="1">
        <f t="shared" si="42"/>
        <v>-7.3601417641804678E-3</v>
      </c>
      <c r="G402" s="1">
        <f t="shared" si="43"/>
        <v>-5.2044413935889832E-3</v>
      </c>
      <c r="H402" s="1">
        <v>1.656906174715221E-4</v>
      </c>
      <c r="I402" s="1">
        <f t="shared" si="44"/>
        <v>4.4886746274703267E-9</v>
      </c>
      <c r="J402" s="1">
        <f t="shared" si="45"/>
        <v>-5.2048726107302478E-3</v>
      </c>
      <c r="AQ402" s="58"/>
      <c r="AR402" s="58"/>
      <c r="AS402" s="58"/>
      <c r="AT402" s="58"/>
      <c r="AU402" s="58"/>
      <c r="AV402" s="58"/>
      <c r="AW402" s="58"/>
      <c r="AX402" s="71"/>
      <c r="AY402" s="58"/>
      <c r="AZ402" s="58"/>
      <c r="BA402" s="58"/>
      <c r="BB402" s="58">
        <f t="shared" si="46"/>
        <v>1</v>
      </c>
      <c r="BC402" s="58">
        <f t="shared" si="47"/>
        <v>2.7085476576389998E-5</v>
      </c>
      <c r="BD402" s="58" t="e">
        <f t="shared" si="48"/>
        <v>#N/A</v>
      </c>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c r="CB402" s="58"/>
      <c r="CC402" s="58"/>
      <c r="CD402" s="58"/>
      <c r="CE402" s="58"/>
      <c r="CF402" s="58"/>
      <c r="CG402" s="58"/>
      <c r="CH402" s="58"/>
      <c r="CI402" s="58"/>
      <c r="CJ402" s="58"/>
      <c r="CK402" s="58"/>
      <c r="CL402" s="58"/>
      <c r="CM402" s="58"/>
      <c r="CN402" s="58"/>
      <c r="CO402" s="58"/>
      <c r="CP402" s="58"/>
      <c r="CQ402" s="58"/>
      <c r="CR402" s="58"/>
      <c r="CS402" s="58"/>
      <c r="CT402" s="58"/>
      <c r="CU402" s="58"/>
      <c r="CV402" s="58"/>
      <c r="CW402" s="58"/>
      <c r="CX402" s="58"/>
      <c r="CY402" s="58"/>
      <c r="CZ402" s="58"/>
      <c r="DA402" s="58"/>
      <c r="DB402" s="58"/>
      <c r="DC402" s="58"/>
      <c r="DD402" s="58"/>
      <c r="DE402" s="58"/>
      <c r="DF402" s="58"/>
      <c r="DG402" s="58"/>
      <c r="DH402" s="58"/>
      <c r="DI402" s="58"/>
      <c r="DJ402" s="58"/>
      <c r="DK402" s="58"/>
      <c r="DL402" s="58"/>
      <c r="DM402" s="58"/>
      <c r="DN402" s="58"/>
      <c r="DO402" s="58"/>
      <c r="DP402" s="58"/>
      <c r="DQ402" s="58"/>
      <c r="DR402" s="58"/>
      <c r="DS402" s="58"/>
      <c r="DT402" s="58"/>
      <c r="DU402" s="58"/>
      <c r="DV402" s="58"/>
      <c r="DW402" s="58"/>
      <c r="DX402" s="58"/>
      <c r="DY402" s="58"/>
      <c r="DZ402" s="58"/>
      <c r="EA402" s="58"/>
      <c r="EB402" s="58"/>
      <c r="EC402" s="58"/>
      <c r="ED402" s="58"/>
      <c r="EE402" s="58"/>
      <c r="EF402" s="58"/>
      <c r="EG402" s="58"/>
      <c r="EH402" s="58"/>
      <c r="EI402" s="58"/>
      <c r="EJ402" s="58"/>
      <c r="EK402" s="58"/>
      <c r="EL402" s="58"/>
      <c r="EM402" s="58"/>
      <c r="EN402" s="58"/>
    </row>
    <row r="403" spans="1:144" outlineLevel="1" x14ac:dyDescent="0.2">
      <c r="A403" s="16">
        <v>212</v>
      </c>
      <c r="B403" s="16">
        <v>1</v>
      </c>
      <c r="C403" s="1">
        <v>0.99990053254782518</v>
      </c>
      <c r="D403" s="1">
        <f t="shared" si="40"/>
        <v>9.9467452174817339E-5</v>
      </c>
      <c r="E403" s="1">
        <f t="shared" si="41"/>
        <v>1.9894479877999302E-4</v>
      </c>
      <c r="F403" s="1">
        <f t="shared" si="42"/>
        <v>1.4104779288595515E-2</v>
      </c>
      <c r="G403" s="1">
        <f t="shared" si="43"/>
        <v>9.9738331113502134E-3</v>
      </c>
      <c r="H403" s="1">
        <v>9.4984877725990985E-4</v>
      </c>
      <c r="I403" s="1">
        <f t="shared" si="44"/>
        <v>9.4578271404881754E-8</v>
      </c>
      <c r="J403" s="1">
        <f t="shared" si="45"/>
        <v>9.9785733050607364E-3</v>
      </c>
      <c r="AQ403" s="58"/>
      <c r="AR403" s="58"/>
      <c r="AS403" s="58"/>
      <c r="AT403" s="58"/>
      <c r="AU403" s="58"/>
      <c r="AV403" s="58"/>
      <c r="AW403" s="58"/>
      <c r="AX403" s="71"/>
      <c r="AY403" s="58"/>
      <c r="AZ403" s="58"/>
      <c r="BA403" s="58"/>
      <c r="BB403" s="58">
        <f t="shared" si="46"/>
        <v>0</v>
      </c>
      <c r="BC403" s="58" t="e">
        <f t="shared" si="47"/>
        <v>#N/A</v>
      </c>
      <c r="BD403" s="58">
        <f t="shared" si="48"/>
        <v>0.99990053254782518</v>
      </c>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c r="CH403" s="58"/>
      <c r="CI403" s="58"/>
      <c r="CJ403" s="58"/>
      <c r="CK403" s="58"/>
      <c r="CL403" s="58"/>
      <c r="CM403" s="58"/>
      <c r="CN403" s="58"/>
      <c r="CO403" s="58"/>
      <c r="CP403" s="58"/>
      <c r="CQ403" s="58"/>
      <c r="CR403" s="58"/>
      <c r="CS403" s="58"/>
      <c r="CT403" s="58"/>
      <c r="CU403" s="58"/>
      <c r="CV403" s="58"/>
      <c r="CW403" s="58"/>
      <c r="CX403" s="58"/>
      <c r="CY403" s="58"/>
      <c r="CZ403" s="58"/>
      <c r="DA403" s="58"/>
      <c r="DB403" s="58"/>
      <c r="DC403" s="58"/>
      <c r="DD403" s="58"/>
      <c r="DE403" s="58"/>
      <c r="DF403" s="58"/>
      <c r="DG403" s="58"/>
      <c r="DH403" s="58"/>
      <c r="DI403" s="58"/>
      <c r="DJ403" s="58"/>
      <c r="DK403" s="58"/>
      <c r="DL403" s="58"/>
      <c r="DM403" s="58"/>
      <c r="DN403" s="58"/>
      <c r="DO403" s="58"/>
      <c r="DP403" s="58"/>
      <c r="DQ403" s="58"/>
      <c r="DR403" s="58"/>
      <c r="DS403" s="58"/>
      <c r="DT403" s="58"/>
      <c r="DU403" s="58"/>
      <c r="DV403" s="58"/>
      <c r="DW403" s="58"/>
      <c r="DX403" s="58"/>
      <c r="DY403" s="58"/>
      <c r="DZ403" s="58"/>
      <c r="EA403" s="58"/>
      <c r="EB403" s="58"/>
      <c r="EC403" s="58"/>
      <c r="ED403" s="58"/>
      <c r="EE403" s="58"/>
      <c r="EF403" s="58"/>
      <c r="EG403" s="58"/>
      <c r="EH403" s="58"/>
      <c r="EI403" s="58"/>
      <c r="EJ403" s="58"/>
      <c r="EK403" s="58"/>
      <c r="EL403" s="58"/>
      <c r="EM403" s="58"/>
      <c r="EN403" s="58"/>
    </row>
    <row r="404" spans="1:144" outlineLevel="1" x14ac:dyDescent="0.2">
      <c r="A404" s="16">
        <v>213</v>
      </c>
      <c r="B404" s="16">
        <v>0</v>
      </c>
      <c r="C404" s="1">
        <v>1.5368510621565416E-6</v>
      </c>
      <c r="D404" s="1">
        <f t="shared" si="40"/>
        <v>-1.5368510621565416E-6</v>
      </c>
      <c r="E404" s="1">
        <f t="shared" si="41"/>
        <v>3.073704486239639E-6</v>
      </c>
      <c r="F404" s="1">
        <f t="shared" si="42"/>
        <v>-1.7531983590682598E-3</v>
      </c>
      <c r="G404" s="1">
        <f t="shared" si="43"/>
        <v>-1.2396989247681709E-3</v>
      </c>
      <c r="H404" s="1">
        <v>1.2332889016811866E-5</v>
      </c>
      <c r="I404" s="1">
        <f t="shared" si="44"/>
        <v>1.8954076472700927E-11</v>
      </c>
      <c r="J404" s="1">
        <f t="shared" si="45"/>
        <v>-1.2397065693735077E-3</v>
      </c>
      <c r="AQ404" s="58"/>
      <c r="AR404" s="58"/>
      <c r="AS404" s="58"/>
      <c r="AT404" s="58"/>
      <c r="AU404" s="58"/>
      <c r="AV404" s="58"/>
      <c r="AW404" s="58"/>
      <c r="AX404" s="71"/>
      <c r="AY404" s="58"/>
      <c r="AZ404" s="58"/>
      <c r="BA404" s="58"/>
      <c r="BB404" s="58">
        <f t="shared" si="46"/>
        <v>1</v>
      </c>
      <c r="BC404" s="58">
        <f t="shared" si="47"/>
        <v>1.5368510621565416E-6</v>
      </c>
      <c r="BD404" s="58" t="e">
        <f t="shared" si="48"/>
        <v>#N/A</v>
      </c>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c r="CB404" s="58"/>
      <c r="CC404" s="58"/>
      <c r="CD404" s="58"/>
      <c r="CE404" s="58"/>
      <c r="CF404" s="58"/>
      <c r="CG404" s="58"/>
      <c r="CH404" s="58"/>
      <c r="CI404" s="58"/>
      <c r="CJ404" s="58"/>
      <c r="CK404" s="58"/>
      <c r="CL404" s="58"/>
      <c r="CM404" s="58"/>
      <c r="CN404" s="58"/>
      <c r="CO404" s="58"/>
      <c r="CP404" s="58"/>
      <c r="CQ404" s="58"/>
      <c r="CR404" s="58"/>
      <c r="CS404" s="58"/>
      <c r="CT404" s="58"/>
      <c r="CU404" s="58"/>
      <c r="CV404" s="58"/>
      <c r="CW404" s="58"/>
      <c r="CX404" s="58"/>
      <c r="CY404" s="58"/>
      <c r="CZ404" s="58"/>
      <c r="DA404" s="58"/>
      <c r="DB404" s="58"/>
      <c r="DC404" s="58"/>
      <c r="DD404" s="58"/>
      <c r="DE404" s="58"/>
      <c r="DF404" s="58"/>
      <c r="DG404" s="58"/>
      <c r="DH404" s="58"/>
      <c r="DI404" s="58"/>
      <c r="DJ404" s="58"/>
      <c r="DK404" s="58"/>
      <c r="DL404" s="58"/>
      <c r="DM404" s="58"/>
      <c r="DN404" s="58"/>
      <c r="DO404" s="58"/>
      <c r="DP404" s="58"/>
      <c r="DQ404" s="58"/>
      <c r="DR404" s="58"/>
      <c r="DS404" s="58"/>
      <c r="DT404" s="58"/>
      <c r="DU404" s="58"/>
      <c r="DV404" s="58"/>
      <c r="DW404" s="58"/>
      <c r="DX404" s="58"/>
      <c r="DY404" s="58"/>
      <c r="DZ404" s="58"/>
      <c r="EA404" s="58"/>
      <c r="EB404" s="58"/>
      <c r="EC404" s="58"/>
      <c r="ED404" s="58"/>
      <c r="EE404" s="58"/>
      <c r="EF404" s="58"/>
      <c r="EG404" s="58"/>
      <c r="EH404" s="58"/>
      <c r="EI404" s="58"/>
      <c r="EJ404" s="58"/>
      <c r="EK404" s="58"/>
      <c r="EL404" s="58"/>
      <c r="EM404" s="58"/>
      <c r="EN404" s="58"/>
    </row>
    <row r="405" spans="1:144" outlineLevel="1" x14ac:dyDescent="0.2">
      <c r="A405" s="16">
        <v>214</v>
      </c>
      <c r="B405" s="16">
        <v>0</v>
      </c>
      <c r="C405" s="1">
        <v>3.2886014999619243E-4</v>
      </c>
      <c r="D405" s="1">
        <f t="shared" si="40"/>
        <v>-3.2886014999619243E-4</v>
      </c>
      <c r="E405" s="1">
        <f t="shared" si="41"/>
        <v>6.5782847270693225E-4</v>
      </c>
      <c r="F405" s="1">
        <f t="shared" si="42"/>
        <v>-2.5648167043805143E-2</v>
      </c>
      <c r="G405" s="1">
        <f t="shared" si="43"/>
        <v>-1.8137484240435434E-2</v>
      </c>
      <c r="H405" s="1">
        <v>1.2614678109356503E-3</v>
      </c>
      <c r="I405" s="1">
        <f t="shared" si="44"/>
        <v>4.1550711372892643E-7</v>
      </c>
      <c r="J405" s="1">
        <f t="shared" si="45"/>
        <v>-1.8148935001420129E-2</v>
      </c>
      <c r="AQ405" s="58"/>
      <c r="AR405" s="58"/>
      <c r="AS405" s="58"/>
      <c r="AT405" s="58"/>
      <c r="AU405" s="58"/>
      <c r="AV405" s="58"/>
      <c r="AW405" s="58"/>
      <c r="AX405" s="71"/>
      <c r="AY405" s="58"/>
      <c r="AZ405" s="58"/>
      <c r="BA405" s="58"/>
      <c r="BB405" s="58">
        <f t="shared" si="46"/>
        <v>1</v>
      </c>
      <c r="BC405" s="58">
        <f t="shared" si="47"/>
        <v>3.2886014999619243E-4</v>
      </c>
      <c r="BD405" s="58" t="e">
        <f t="shared" si="48"/>
        <v>#N/A</v>
      </c>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c r="CB405" s="58"/>
      <c r="CC405" s="58"/>
      <c r="CD405" s="58"/>
      <c r="CE405" s="58"/>
      <c r="CF405" s="58"/>
      <c r="CG405" s="58"/>
      <c r="CH405" s="58"/>
      <c r="CI405" s="58"/>
      <c r="CJ405" s="58"/>
      <c r="CK405" s="58"/>
      <c r="CL405" s="58"/>
      <c r="CM405" s="58"/>
      <c r="CN405" s="58"/>
      <c r="CO405" s="58"/>
      <c r="CP405" s="58"/>
      <c r="CQ405" s="58"/>
      <c r="CR405" s="58"/>
      <c r="CS405" s="58"/>
      <c r="CT405" s="58"/>
      <c r="CU405" s="58"/>
      <c r="CV405" s="58"/>
      <c r="CW405" s="58"/>
      <c r="CX405" s="58"/>
      <c r="CY405" s="58"/>
      <c r="CZ405" s="58"/>
      <c r="DA405" s="58"/>
      <c r="DB405" s="58"/>
      <c r="DC405" s="58"/>
      <c r="DD405" s="58"/>
      <c r="DE405" s="58"/>
      <c r="DF405" s="58"/>
      <c r="DG405" s="58"/>
      <c r="DH405" s="58"/>
      <c r="DI405" s="58"/>
      <c r="DJ405" s="58"/>
      <c r="DK405" s="58"/>
      <c r="DL405" s="58"/>
      <c r="DM405" s="58"/>
      <c r="DN405" s="58"/>
      <c r="DO405" s="58"/>
      <c r="DP405" s="58"/>
      <c r="DQ405" s="58"/>
      <c r="DR405" s="58"/>
      <c r="DS405" s="58"/>
      <c r="DT405" s="58"/>
      <c r="DU405" s="58"/>
      <c r="DV405" s="58"/>
      <c r="DW405" s="58"/>
      <c r="DX405" s="58"/>
      <c r="DY405" s="58"/>
      <c r="DZ405" s="58"/>
      <c r="EA405" s="58"/>
      <c r="EB405" s="58"/>
      <c r="EC405" s="58"/>
      <c r="ED405" s="58"/>
      <c r="EE405" s="58"/>
      <c r="EF405" s="58"/>
      <c r="EG405" s="58"/>
      <c r="EH405" s="58"/>
      <c r="EI405" s="58"/>
      <c r="EJ405" s="58"/>
      <c r="EK405" s="58"/>
      <c r="EL405" s="58"/>
      <c r="EM405" s="58"/>
      <c r="EN405" s="58"/>
    </row>
    <row r="406" spans="1:144" outlineLevel="1" x14ac:dyDescent="0.2">
      <c r="A406" s="16">
        <v>215</v>
      </c>
      <c r="B406" s="16">
        <v>0</v>
      </c>
      <c r="C406" s="1">
        <v>4.6160501589130289E-5</v>
      </c>
      <c r="D406" s="1">
        <f t="shared" si="40"/>
        <v>-4.6160501589130289E-5</v>
      </c>
      <c r="E406" s="1">
        <f t="shared" si="41"/>
        <v>9.2323134035889542E-5</v>
      </c>
      <c r="F406" s="1">
        <f t="shared" si="42"/>
        <v>-9.6084928077138886E-3</v>
      </c>
      <c r="G406" s="1">
        <f t="shared" si="43"/>
        <v>-6.794308830146022E-3</v>
      </c>
      <c r="H406" s="1">
        <v>2.2500451537246736E-4</v>
      </c>
      <c r="I406" s="1">
        <f t="shared" si="44"/>
        <v>1.0389138352384882E-8</v>
      </c>
      <c r="J406" s="1">
        <f t="shared" si="45"/>
        <v>-6.7950733342439056E-3</v>
      </c>
      <c r="AQ406" s="58"/>
      <c r="AR406" s="58"/>
      <c r="AS406" s="58"/>
      <c r="AT406" s="58"/>
      <c r="AU406" s="58"/>
      <c r="AV406" s="58"/>
      <c r="AW406" s="58"/>
      <c r="AX406" s="71"/>
      <c r="AY406" s="58"/>
      <c r="AZ406" s="58"/>
      <c r="BA406" s="58"/>
      <c r="BB406" s="58">
        <f t="shared" si="46"/>
        <v>1</v>
      </c>
      <c r="BC406" s="58">
        <f t="shared" si="47"/>
        <v>4.6160501589130289E-5</v>
      </c>
      <c r="BD406" s="58" t="e">
        <f t="shared" si="48"/>
        <v>#N/A</v>
      </c>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c r="CB406" s="58"/>
      <c r="CC406" s="58"/>
      <c r="CD406" s="58"/>
      <c r="CE406" s="58"/>
      <c r="CF406" s="58"/>
      <c r="CG406" s="58"/>
      <c r="CH406" s="58"/>
      <c r="CI406" s="58"/>
      <c r="CJ406" s="58"/>
      <c r="CK406" s="58"/>
      <c r="CL406" s="58"/>
      <c r="CM406" s="58"/>
      <c r="CN406" s="58"/>
      <c r="CO406" s="58"/>
      <c r="CP406" s="58"/>
      <c r="CQ406" s="58"/>
      <c r="CR406" s="58"/>
      <c r="CS406" s="58"/>
      <c r="CT406" s="58"/>
      <c r="CU406" s="58"/>
      <c r="CV406" s="58"/>
      <c r="CW406" s="58"/>
      <c r="CX406" s="58"/>
      <c r="CY406" s="58"/>
      <c r="CZ406" s="58"/>
      <c r="DA406" s="58"/>
      <c r="DB406" s="58"/>
      <c r="DC406" s="58"/>
      <c r="DD406" s="58"/>
      <c r="DE406" s="58"/>
      <c r="DF406" s="58"/>
      <c r="DG406" s="58"/>
      <c r="DH406" s="58"/>
      <c r="DI406" s="58"/>
      <c r="DJ406" s="58"/>
      <c r="DK406" s="58"/>
      <c r="DL406" s="58"/>
      <c r="DM406" s="58"/>
      <c r="DN406" s="58"/>
      <c r="DO406" s="58"/>
      <c r="DP406" s="58"/>
      <c r="DQ406" s="58"/>
      <c r="DR406" s="58"/>
      <c r="DS406" s="58"/>
      <c r="DT406" s="58"/>
      <c r="DU406" s="58"/>
      <c r="DV406" s="58"/>
      <c r="DW406" s="58"/>
      <c r="DX406" s="58"/>
      <c r="DY406" s="58"/>
      <c r="DZ406" s="58"/>
      <c r="EA406" s="58"/>
      <c r="EB406" s="58"/>
      <c r="EC406" s="58"/>
      <c r="ED406" s="58"/>
      <c r="EE406" s="58"/>
      <c r="EF406" s="58"/>
      <c r="EG406" s="58"/>
      <c r="EH406" s="58"/>
      <c r="EI406" s="58"/>
      <c r="EJ406" s="58"/>
      <c r="EK406" s="58"/>
      <c r="EL406" s="58"/>
      <c r="EM406" s="58"/>
      <c r="EN406" s="58"/>
    </row>
    <row r="407" spans="1:144" outlineLevel="1" x14ac:dyDescent="0.2">
      <c r="A407" s="16">
        <v>216</v>
      </c>
      <c r="B407" s="16">
        <v>0</v>
      </c>
      <c r="C407" s="1">
        <v>4.9835465376762889E-5</v>
      </c>
      <c r="D407" s="1">
        <f t="shared" si="40"/>
        <v>-4.9835465376762889E-5</v>
      </c>
      <c r="E407" s="1">
        <f t="shared" si="41"/>
        <v>9.9673414409542929E-5</v>
      </c>
      <c r="F407" s="1">
        <f t="shared" si="42"/>
        <v>-9.9836573663934867E-3</v>
      </c>
      <c r="G407" s="1">
        <f t="shared" si="43"/>
        <v>-7.0595997814428841E-3</v>
      </c>
      <c r="H407" s="1">
        <v>2.3719627950565968E-4</v>
      </c>
      <c r="I407" s="1">
        <f t="shared" si="44"/>
        <v>1.1824180750262707E-8</v>
      </c>
      <c r="J407" s="1">
        <f t="shared" si="45"/>
        <v>-7.0604371858192091E-3</v>
      </c>
      <c r="AQ407" s="58"/>
      <c r="AR407" s="58"/>
      <c r="AS407" s="58"/>
      <c r="AT407" s="58"/>
      <c r="AU407" s="58"/>
      <c r="AV407" s="58"/>
      <c r="AW407" s="58"/>
      <c r="AX407" s="71"/>
      <c r="AY407" s="58"/>
      <c r="AZ407" s="58"/>
      <c r="BA407" s="58"/>
      <c r="BB407" s="58">
        <f t="shared" si="46"/>
        <v>1</v>
      </c>
      <c r="BC407" s="58">
        <f t="shared" si="47"/>
        <v>4.9835465376762889E-5</v>
      </c>
      <c r="BD407" s="58" t="e">
        <f t="shared" si="48"/>
        <v>#N/A</v>
      </c>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c r="CB407" s="58"/>
      <c r="CC407" s="58"/>
      <c r="CD407" s="58"/>
      <c r="CE407" s="58"/>
      <c r="CF407" s="58"/>
      <c r="CG407" s="58"/>
      <c r="CH407" s="58"/>
      <c r="CI407" s="58"/>
      <c r="CJ407" s="58"/>
      <c r="CK407" s="58"/>
      <c r="CL407" s="58"/>
      <c r="CM407" s="58"/>
      <c r="CN407" s="58"/>
      <c r="CO407" s="58"/>
      <c r="CP407" s="58"/>
      <c r="CQ407" s="58"/>
      <c r="CR407" s="58"/>
      <c r="CS407" s="58"/>
      <c r="CT407" s="58"/>
      <c r="CU407" s="58"/>
      <c r="CV407" s="58"/>
      <c r="CW407" s="58"/>
      <c r="CX407" s="58"/>
      <c r="CY407" s="58"/>
      <c r="CZ407" s="58"/>
      <c r="DA407" s="58"/>
      <c r="DB407" s="58"/>
      <c r="DC407" s="58"/>
      <c r="DD407" s="58"/>
      <c r="DE407" s="58"/>
      <c r="DF407" s="58"/>
      <c r="DG407" s="58"/>
      <c r="DH407" s="58"/>
      <c r="DI407" s="58"/>
      <c r="DJ407" s="58"/>
      <c r="DK407" s="58"/>
      <c r="DL407" s="58"/>
      <c r="DM407" s="58"/>
      <c r="DN407" s="58"/>
      <c r="DO407" s="58"/>
      <c r="DP407" s="58"/>
      <c r="DQ407" s="58"/>
      <c r="DR407" s="58"/>
      <c r="DS407" s="58"/>
      <c r="DT407" s="58"/>
      <c r="DU407" s="58"/>
      <c r="DV407" s="58"/>
      <c r="DW407" s="58"/>
      <c r="DX407" s="58"/>
      <c r="DY407" s="58"/>
      <c r="DZ407" s="58"/>
      <c r="EA407" s="58"/>
      <c r="EB407" s="58"/>
      <c r="EC407" s="58"/>
      <c r="ED407" s="58"/>
      <c r="EE407" s="58"/>
      <c r="EF407" s="58"/>
      <c r="EG407" s="58"/>
      <c r="EH407" s="58"/>
      <c r="EI407" s="58"/>
      <c r="EJ407" s="58"/>
      <c r="EK407" s="58"/>
      <c r="EL407" s="58"/>
      <c r="EM407" s="58"/>
      <c r="EN407" s="58"/>
    </row>
    <row r="408" spans="1:144" outlineLevel="1" x14ac:dyDescent="0.2">
      <c r="A408" s="16">
        <v>217</v>
      </c>
      <c r="B408" s="16">
        <v>0</v>
      </c>
      <c r="C408" s="1">
        <v>7.1161935105703493E-8</v>
      </c>
      <c r="D408" s="1">
        <f t="shared" si="40"/>
        <v>-7.1161935105703493E-8</v>
      </c>
      <c r="E408" s="1">
        <f t="shared" si="41"/>
        <v>1.4232387517269514E-7</v>
      </c>
      <c r="F408" s="1">
        <f t="shared" si="42"/>
        <v>-3.7725836660396962E-4</v>
      </c>
      <c r="G408" s="1">
        <f t="shared" si="43"/>
        <v>-2.667619541271297E-4</v>
      </c>
      <c r="H408" s="1">
        <v>1.0101366752050176E-6</v>
      </c>
      <c r="I408" s="1">
        <f t="shared" si="44"/>
        <v>7.1883358256200761E-14</v>
      </c>
      <c r="J408" s="1">
        <f t="shared" si="45"/>
        <v>-2.6676208886024846E-4</v>
      </c>
      <c r="AQ408" s="58"/>
      <c r="AR408" s="58"/>
      <c r="AS408" s="58"/>
      <c r="AT408" s="58"/>
      <c r="AU408" s="58"/>
      <c r="AV408" s="58"/>
      <c r="AW408" s="58"/>
      <c r="AX408" s="71"/>
      <c r="AY408" s="58"/>
      <c r="AZ408" s="58"/>
      <c r="BA408" s="58"/>
      <c r="BB408" s="58">
        <f t="shared" si="46"/>
        <v>1</v>
      </c>
      <c r="BC408" s="58">
        <f t="shared" si="47"/>
        <v>7.1161935105703493E-8</v>
      </c>
      <c r="BD408" s="58" t="e">
        <f t="shared" si="48"/>
        <v>#N/A</v>
      </c>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c r="CB408" s="58"/>
      <c r="CC408" s="58"/>
      <c r="CD408" s="58"/>
      <c r="CE408" s="58"/>
      <c r="CF408" s="58"/>
      <c r="CG408" s="58"/>
      <c r="CH408" s="58"/>
      <c r="CI408" s="58"/>
      <c r="CJ408" s="58"/>
      <c r="CK408" s="58"/>
      <c r="CL408" s="58"/>
      <c r="CM408" s="58"/>
      <c r="CN408" s="58"/>
      <c r="CO408" s="58"/>
      <c r="CP408" s="58"/>
      <c r="CQ408" s="58"/>
      <c r="CR408" s="58"/>
      <c r="CS408" s="58"/>
      <c r="CT408" s="58"/>
      <c r="CU408" s="58"/>
      <c r="CV408" s="58"/>
      <c r="CW408" s="58"/>
      <c r="CX408" s="58"/>
      <c r="CY408" s="58"/>
      <c r="CZ408" s="58"/>
      <c r="DA408" s="58"/>
      <c r="DB408" s="58"/>
      <c r="DC408" s="58"/>
      <c r="DD408" s="58"/>
      <c r="DE408" s="58"/>
      <c r="DF408" s="58"/>
      <c r="DG408" s="58"/>
      <c r="DH408" s="58"/>
      <c r="DI408" s="58"/>
      <c r="DJ408" s="58"/>
      <c r="DK408" s="58"/>
      <c r="DL408" s="58"/>
      <c r="DM408" s="58"/>
      <c r="DN408" s="58"/>
      <c r="DO408" s="58"/>
      <c r="DP408" s="58"/>
      <c r="DQ408" s="58"/>
      <c r="DR408" s="58"/>
      <c r="DS408" s="58"/>
      <c r="DT408" s="58"/>
      <c r="DU408" s="58"/>
      <c r="DV408" s="58"/>
      <c r="DW408" s="58"/>
      <c r="DX408" s="58"/>
      <c r="DY408" s="58"/>
      <c r="DZ408" s="58"/>
      <c r="EA408" s="58"/>
      <c r="EB408" s="58"/>
      <c r="EC408" s="58"/>
      <c r="ED408" s="58"/>
      <c r="EE408" s="58"/>
      <c r="EF408" s="58"/>
      <c r="EG408" s="58"/>
      <c r="EH408" s="58"/>
      <c r="EI408" s="58"/>
      <c r="EJ408" s="58"/>
      <c r="EK408" s="58"/>
      <c r="EL408" s="58"/>
      <c r="EM408" s="58"/>
      <c r="EN408" s="58"/>
    </row>
    <row r="409" spans="1:144" outlineLevel="1" x14ac:dyDescent="0.2">
      <c r="A409" s="16">
        <v>218</v>
      </c>
      <c r="B409" s="16">
        <v>0</v>
      </c>
      <c r="C409" s="1">
        <v>1.520017385531337E-5</v>
      </c>
      <c r="D409" s="1">
        <f t="shared" si="40"/>
        <v>-1.520017385531337E-5</v>
      </c>
      <c r="E409" s="1">
        <f t="shared" si="41"/>
        <v>3.0400578758238593E-5</v>
      </c>
      <c r="F409" s="1">
        <f t="shared" si="42"/>
        <v>-5.5136719850058724E-3</v>
      </c>
      <c r="G409" s="1">
        <f t="shared" si="43"/>
        <v>-3.8987696654342874E-3</v>
      </c>
      <c r="H409" s="1">
        <v>9.691081128397337E-5</v>
      </c>
      <c r="I409" s="1">
        <f t="shared" si="44"/>
        <v>1.4732263426623165E-9</v>
      </c>
      <c r="J409" s="1">
        <f t="shared" si="45"/>
        <v>-3.8989585956320755E-3</v>
      </c>
      <c r="AQ409" s="58"/>
      <c r="AR409" s="58"/>
      <c r="AS409" s="58"/>
      <c r="AT409" s="58"/>
      <c r="AU409" s="58"/>
      <c r="AV409" s="58"/>
      <c r="AW409" s="58"/>
      <c r="AX409" s="71"/>
      <c r="AY409" s="58"/>
      <c r="AZ409" s="58"/>
      <c r="BA409" s="58"/>
      <c r="BB409" s="58">
        <f t="shared" si="46"/>
        <v>1</v>
      </c>
      <c r="BC409" s="58">
        <f t="shared" si="47"/>
        <v>1.520017385531337E-5</v>
      </c>
      <c r="BD409" s="58" t="e">
        <f t="shared" si="48"/>
        <v>#N/A</v>
      </c>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c r="CE409" s="58"/>
      <c r="CF409" s="58"/>
      <c r="CG409" s="58"/>
      <c r="CH409" s="58"/>
      <c r="CI409" s="58"/>
      <c r="CJ409" s="58"/>
      <c r="CK409" s="58"/>
      <c r="CL409" s="58"/>
      <c r="CM409" s="58"/>
      <c r="CN409" s="58"/>
      <c r="CO409" s="58"/>
      <c r="CP409" s="58"/>
      <c r="CQ409" s="58"/>
      <c r="CR409" s="58"/>
      <c r="CS409" s="58"/>
      <c r="CT409" s="58"/>
      <c r="CU409" s="58"/>
      <c r="CV409" s="58"/>
      <c r="CW409" s="58"/>
      <c r="CX409" s="58"/>
      <c r="CY409" s="58"/>
      <c r="CZ409" s="58"/>
      <c r="DA409" s="58"/>
      <c r="DB409" s="58"/>
      <c r="DC409" s="58"/>
      <c r="DD409" s="58"/>
      <c r="DE409" s="58"/>
      <c r="DF409" s="58"/>
      <c r="DG409" s="58"/>
      <c r="DH409" s="58"/>
      <c r="DI409" s="58"/>
      <c r="DJ409" s="58"/>
      <c r="DK409" s="58"/>
      <c r="DL409" s="58"/>
      <c r="DM409" s="58"/>
      <c r="DN409" s="58"/>
      <c r="DO409" s="58"/>
      <c r="DP409" s="58"/>
      <c r="DQ409" s="58"/>
      <c r="DR409" s="58"/>
      <c r="DS409" s="58"/>
      <c r="DT409" s="58"/>
      <c r="DU409" s="58"/>
      <c r="DV409" s="58"/>
      <c r="DW409" s="58"/>
      <c r="DX409" s="58"/>
      <c r="DY409" s="58"/>
      <c r="DZ409" s="58"/>
      <c r="EA409" s="58"/>
      <c r="EB409" s="58"/>
      <c r="EC409" s="58"/>
      <c r="ED409" s="58"/>
      <c r="EE409" s="58"/>
      <c r="EF409" s="58"/>
      <c r="EG409" s="58"/>
      <c r="EH409" s="58"/>
      <c r="EI409" s="58"/>
      <c r="EJ409" s="58"/>
      <c r="EK409" s="58"/>
      <c r="EL409" s="58"/>
      <c r="EM409" s="58"/>
      <c r="EN409" s="58"/>
    </row>
    <row r="410" spans="1:144" outlineLevel="1" x14ac:dyDescent="0.2">
      <c r="A410" s="16">
        <v>219</v>
      </c>
      <c r="B410" s="16">
        <v>0</v>
      </c>
      <c r="C410" s="1">
        <v>0.12104215487602664</v>
      </c>
      <c r="D410" s="1">
        <f t="shared" si="40"/>
        <v>-0.12104215487602664</v>
      </c>
      <c r="E410" s="1">
        <f t="shared" si="41"/>
        <v>0.25803668042528705</v>
      </c>
      <c r="F410" s="1">
        <f t="shared" si="42"/>
        <v>-0.50797310994312195</v>
      </c>
      <c r="G410" s="1">
        <f t="shared" si="43"/>
        <v>-0.37109431393632414</v>
      </c>
      <c r="H410" s="1">
        <v>0.13314590324491746</v>
      </c>
      <c r="I410" s="1">
        <f t="shared" si="44"/>
        <v>2.1151949557699546E-2</v>
      </c>
      <c r="J410" s="1">
        <f t="shared" si="45"/>
        <v>-0.39857614002041147</v>
      </c>
      <c r="AQ410" s="58"/>
      <c r="AR410" s="58"/>
      <c r="AS410" s="58"/>
      <c r="AT410" s="58"/>
      <c r="AU410" s="58"/>
      <c r="AV410" s="58"/>
      <c r="AW410" s="58"/>
      <c r="AX410" s="71"/>
      <c r="AY410" s="58"/>
      <c r="AZ410" s="58"/>
      <c r="BA410" s="58"/>
      <c r="BB410" s="58">
        <f t="shared" si="46"/>
        <v>1</v>
      </c>
      <c r="BC410" s="58">
        <f t="shared" si="47"/>
        <v>0.12104215487602664</v>
      </c>
      <c r="BD410" s="58" t="e">
        <f t="shared" si="48"/>
        <v>#N/A</v>
      </c>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c r="CB410" s="58"/>
      <c r="CC410" s="58"/>
      <c r="CD410" s="58"/>
      <c r="CE410" s="58"/>
      <c r="CF410" s="58"/>
      <c r="CG410" s="58"/>
      <c r="CH410" s="58"/>
      <c r="CI410" s="58"/>
      <c r="CJ410" s="58"/>
      <c r="CK410" s="58"/>
      <c r="CL410" s="58"/>
      <c r="CM410" s="58"/>
      <c r="CN410" s="58"/>
      <c r="CO410" s="58"/>
      <c r="CP410" s="58"/>
      <c r="CQ410" s="58"/>
      <c r="CR410" s="58"/>
      <c r="CS410" s="58"/>
      <c r="CT410" s="58"/>
      <c r="CU410" s="58"/>
      <c r="CV410" s="58"/>
      <c r="CW410" s="58"/>
      <c r="CX410" s="58"/>
      <c r="CY410" s="58"/>
      <c r="CZ410" s="58"/>
      <c r="DA410" s="58"/>
      <c r="DB410" s="58"/>
      <c r="DC410" s="58"/>
      <c r="DD410" s="58"/>
      <c r="DE410" s="58"/>
      <c r="DF410" s="58"/>
      <c r="DG410" s="58"/>
      <c r="DH410" s="58"/>
      <c r="DI410" s="58"/>
      <c r="DJ410" s="58"/>
      <c r="DK410" s="58"/>
      <c r="DL410" s="58"/>
      <c r="DM410" s="58"/>
      <c r="DN410" s="58"/>
      <c r="DO410" s="58"/>
      <c r="DP410" s="58"/>
      <c r="DQ410" s="58"/>
      <c r="DR410" s="58"/>
      <c r="DS410" s="58"/>
      <c r="DT410" s="58"/>
      <c r="DU410" s="58"/>
      <c r="DV410" s="58"/>
      <c r="DW410" s="58"/>
      <c r="DX410" s="58"/>
      <c r="DY410" s="58"/>
      <c r="DZ410" s="58"/>
      <c r="EA410" s="58"/>
      <c r="EB410" s="58"/>
      <c r="EC410" s="58"/>
      <c r="ED410" s="58"/>
      <c r="EE410" s="58"/>
      <c r="EF410" s="58"/>
      <c r="EG410" s="58"/>
      <c r="EH410" s="58"/>
      <c r="EI410" s="58"/>
      <c r="EJ410" s="58"/>
      <c r="EK410" s="58"/>
      <c r="EL410" s="58"/>
      <c r="EM410" s="58"/>
      <c r="EN410" s="58"/>
    </row>
    <row r="411" spans="1:144" outlineLevel="1" x14ac:dyDescent="0.2">
      <c r="A411" s="16">
        <v>220</v>
      </c>
      <c r="B411" s="16">
        <v>0</v>
      </c>
      <c r="C411" s="1">
        <v>3.4654896133728855E-4</v>
      </c>
      <c r="D411" s="1">
        <f t="shared" si="40"/>
        <v>-3.4654896133728855E-4</v>
      </c>
      <c r="E411" s="1">
        <f t="shared" si="41"/>
        <v>6.932180466102248E-4</v>
      </c>
      <c r="F411" s="1">
        <f t="shared" si="42"/>
        <v>-2.6329034289358674E-2</v>
      </c>
      <c r="G411" s="1">
        <f t="shared" si="43"/>
        <v>-1.86190520476615E-2</v>
      </c>
      <c r="H411" s="1">
        <v>1.2711959942028716E-3</v>
      </c>
      <c r="I411" s="1">
        <f t="shared" si="44"/>
        <v>4.4124527938950364E-7</v>
      </c>
      <c r="J411" s="1">
        <f t="shared" si="45"/>
        <v>-1.8630897574537772E-2</v>
      </c>
      <c r="AQ411" s="58"/>
      <c r="AR411" s="58"/>
      <c r="AS411" s="58"/>
      <c r="AT411" s="58"/>
      <c r="AU411" s="58"/>
      <c r="AV411" s="58"/>
      <c r="AW411" s="58"/>
      <c r="AX411" s="71"/>
      <c r="AY411" s="58"/>
      <c r="AZ411" s="58"/>
      <c r="BA411" s="58"/>
      <c r="BB411" s="58">
        <f t="shared" si="46"/>
        <v>1</v>
      </c>
      <c r="BC411" s="58">
        <f t="shared" si="47"/>
        <v>3.4654896133728855E-4</v>
      </c>
      <c r="BD411" s="58" t="e">
        <f t="shared" si="48"/>
        <v>#N/A</v>
      </c>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c r="CB411" s="58"/>
      <c r="CC411" s="58"/>
      <c r="CD411" s="58"/>
      <c r="CE411" s="58"/>
      <c r="CF411" s="58"/>
      <c r="CG411" s="58"/>
      <c r="CH411" s="58"/>
      <c r="CI411" s="58"/>
      <c r="CJ411" s="58"/>
      <c r="CK411" s="58"/>
      <c r="CL411" s="58"/>
      <c r="CM411" s="58"/>
      <c r="CN411" s="58"/>
      <c r="CO411" s="58"/>
      <c r="CP411" s="58"/>
      <c r="CQ411" s="58"/>
      <c r="CR411" s="58"/>
      <c r="CS411" s="58"/>
      <c r="CT411" s="58"/>
      <c r="CU411" s="58"/>
      <c r="CV411" s="58"/>
      <c r="CW411" s="58"/>
      <c r="CX411" s="58"/>
      <c r="CY411" s="58"/>
      <c r="CZ411" s="58"/>
      <c r="DA411" s="58"/>
      <c r="DB411" s="58"/>
      <c r="DC411" s="58"/>
      <c r="DD411" s="58"/>
      <c r="DE411" s="58"/>
      <c r="DF411" s="58"/>
      <c r="DG411" s="58"/>
      <c r="DH411" s="58"/>
      <c r="DI411" s="58"/>
      <c r="DJ411" s="58"/>
      <c r="DK411" s="58"/>
      <c r="DL411" s="58"/>
      <c r="DM411" s="58"/>
      <c r="DN411" s="58"/>
      <c r="DO411" s="58"/>
      <c r="DP411" s="58"/>
      <c r="DQ411" s="58"/>
      <c r="DR411" s="58"/>
      <c r="DS411" s="58"/>
      <c r="DT411" s="58"/>
      <c r="DU411" s="58"/>
      <c r="DV411" s="58"/>
      <c r="DW411" s="58"/>
      <c r="DX411" s="58"/>
      <c r="DY411" s="58"/>
      <c r="DZ411" s="58"/>
      <c r="EA411" s="58"/>
      <c r="EB411" s="58"/>
      <c r="EC411" s="58"/>
      <c r="ED411" s="58"/>
      <c r="EE411" s="58"/>
      <c r="EF411" s="58"/>
      <c r="EG411" s="58"/>
      <c r="EH411" s="58"/>
      <c r="EI411" s="58"/>
      <c r="EJ411" s="58"/>
      <c r="EK411" s="58"/>
      <c r="EL411" s="58"/>
      <c r="EM411" s="58"/>
      <c r="EN411" s="58"/>
    </row>
    <row r="412" spans="1:144" outlineLevel="1" x14ac:dyDescent="0.2">
      <c r="A412" s="16">
        <v>221</v>
      </c>
      <c r="B412" s="16">
        <v>0</v>
      </c>
      <c r="C412" s="1">
        <v>1.7472904536954108E-5</v>
      </c>
      <c r="D412" s="1">
        <f t="shared" si="40"/>
        <v>-1.7472904536954108E-5</v>
      </c>
      <c r="E412" s="1">
        <f t="shared" si="41"/>
        <v>3.4946114379646678E-5</v>
      </c>
      <c r="F412" s="1">
        <f t="shared" si="42"/>
        <v>-5.9115238627317299E-3</v>
      </c>
      <c r="G412" s="1">
        <f t="shared" si="43"/>
        <v>-4.1800968702509367E-3</v>
      </c>
      <c r="H412" s="1">
        <v>1.263924973743277E-4</v>
      </c>
      <c r="I412" s="1">
        <f t="shared" si="44"/>
        <v>2.2087618003350552E-9</v>
      </c>
      <c r="J412" s="1">
        <f t="shared" si="45"/>
        <v>-4.180361061736416E-3</v>
      </c>
      <c r="AQ412" s="58"/>
      <c r="AR412" s="58"/>
      <c r="AS412" s="58"/>
      <c r="AT412" s="58"/>
      <c r="AU412" s="58"/>
      <c r="AV412" s="58"/>
      <c r="AW412" s="58"/>
      <c r="AX412" s="71"/>
      <c r="AY412" s="58"/>
      <c r="AZ412" s="58"/>
      <c r="BA412" s="58"/>
      <c r="BB412" s="58">
        <f t="shared" si="46"/>
        <v>1</v>
      </c>
      <c r="BC412" s="58">
        <f t="shared" si="47"/>
        <v>1.7472904536954108E-5</v>
      </c>
      <c r="BD412" s="58" t="e">
        <f t="shared" si="48"/>
        <v>#N/A</v>
      </c>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c r="CB412" s="58"/>
      <c r="CC412" s="58"/>
      <c r="CD412" s="58"/>
      <c r="CE412" s="58"/>
      <c r="CF412" s="58"/>
      <c r="CG412" s="58"/>
      <c r="CH412" s="58"/>
      <c r="CI412" s="58"/>
      <c r="CJ412" s="58"/>
      <c r="CK412" s="58"/>
      <c r="CL412" s="58"/>
      <c r="CM412" s="58"/>
      <c r="CN412" s="58"/>
      <c r="CO412" s="58"/>
      <c r="CP412" s="58"/>
      <c r="CQ412" s="58"/>
      <c r="CR412" s="58"/>
      <c r="CS412" s="58"/>
      <c r="CT412" s="58"/>
      <c r="CU412" s="58"/>
      <c r="CV412" s="58"/>
      <c r="CW412" s="58"/>
      <c r="CX412" s="58"/>
      <c r="CY412" s="58"/>
      <c r="CZ412" s="58"/>
      <c r="DA412" s="58"/>
      <c r="DB412" s="58"/>
      <c r="DC412" s="58"/>
      <c r="DD412" s="58"/>
      <c r="DE412" s="58"/>
      <c r="DF412" s="58"/>
      <c r="DG412" s="58"/>
      <c r="DH412" s="58"/>
      <c r="DI412" s="58"/>
      <c r="DJ412" s="58"/>
      <c r="DK412" s="58"/>
      <c r="DL412" s="58"/>
      <c r="DM412" s="58"/>
      <c r="DN412" s="58"/>
      <c r="DO412" s="58"/>
      <c r="DP412" s="58"/>
      <c r="DQ412" s="58"/>
      <c r="DR412" s="58"/>
      <c r="DS412" s="58"/>
      <c r="DT412" s="58"/>
      <c r="DU412" s="58"/>
      <c r="DV412" s="58"/>
      <c r="DW412" s="58"/>
      <c r="DX412" s="58"/>
      <c r="DY412" s="58"/>
      <c r="DZ412" s="58"/>
      <c r="EA412" s="58"/>
      <c r="EB412" s="58"/>
      <c r="EC412" s="58"/>
      <c r="ED412" s="58"/>
      <c r="EE412" s="58"/>
      <c r="EF412" s="58"/>
      <c r="EG412" s="58"/>
      <c r="EH412" s="58"/>
      <c r="EI412" s="58"/>
      <c r="EJ412" s="58"/>
      <c r="EK412" s="58"/>
      <c r="EL412" s="58"/>
      <c r="EM412" s="58"/>
      <c r="EN412" s="58"/>
    </row>
    <row r="413" spans="1:144" outlineLevel="1" x14ac:dyDescent="0.2">
      <c r="A413" s="16">
        <v>222</v>
      </c>
      <c r="B413" s="16">
        <v>0</v>
      </c>
      <c r="C413" s="1">
        <v>4.5730631718067212E-4</v>
      </c>
      <c r="D413" s="1">
        <f t="shared" si="40"/>
        <v>-4.5730631718067212E-4</v>
      </c>
      <c r="E413" s="1">
        <f t="shared" si="41"/>
        <v>9.1482182720828409E-4</v>
      </c>
      <c r="F413" s="1">
        <f t="shared" si="42"/>
        <v>-3.0246021675722646E-2</v>
      </c>
      <c r="G413" s="1">
        <f t="shared" si="43"/>
        <v>-2.1389612944796455E-2</v>
      </c>
      <c r="H413" s="1">
        <v>1.5793650534260634E-3</v>
      </c>
      <c r="I413" s="1">
        <f t="shared" si="44"/>
        <v>7.237270875910516E-7</v>
      </c>
      <c r="J413" s="1">
        <f t="shared" si="45"/>
        <v>-2.1406523982557164E-2</v>
      </c>
      <c r="AQ413" s="58"/>
      <c r="AR413" s="58"/>
      <c r="AS413" s="58"/>
      <c r="AT413" s="58"/>
      <c r="AU413" s="58"/>
      <c r="AV413" s="58"/>
      <c r="AW413" s="58"/>
      <c r="AX413" s="71"/>
      <c r="AY413" s="58"/>
      <c r="AZ413" s="58"/>
      <c r="BA413" s="58"/>
      <c r="BB413" s="58">
        <f t="shared" si="46"/>
        <v>1</v>
      </c>
      <c r="BC413" s="58">
        <f t="shared" si="47"/>
        <v>4.5730631718067212E-4</v>
      </c>
      <c r="BD413" s="58" t="e">
        <f t="shared" si="48"/>
        <v>#N/A</v>
      </c>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c r="CB413" s="58"/>
      <c r="CC413" s="58"/>
      <c r="CD413" s="58"/>
      <c r="CE413" s="58"/>
      <c r="CF413" s="58"/>
      <c r="CG413" s="58"/>
      <c r="CH413" s="58"/>
      <c r="CI413" s="58"/>
      <c r="CJ413" s="58"/>
      <c r="CK413" s="58"/>
      <c r="CL413" s="58"/>
      <c r="CM413" s="58"/>
      <c r="CN413" s="58"/>
      <c r="CO413" s="58"/>
      <c r="CP413" s="58"/>
      <c r="CQ413" s="58"/>
      <c r="CR413" s="58"/>
      <c r="CS413" s="58"/>
      <c r="CT413" s="58"/>
      <c r="CU413" s="58"/>
      <c r="CV413" s="58"/>
      <c r="CW413" s="58"/>
      <c r="CX413" s="58"/>
      <c r="CY413" s="58"/>
      <c r="CZ413" s="58"/>
      <c r="DA413" s="58"/>
      <c r="DB413" s="58"/>
      <c r="DC413" s="58"/>
      <c r="DD413" s="58"/>
      <c r="DE413" s="58"/>
      <c r="DF413" s="58"/>
      <c r="DG413" s="58"/>
      <c r="DH413" s="58"/>
      <c r="DI413" s="58"/>
      <c r="DJ413" s="58"/>
      <c r="DK413" s="58"/>
      <c r="DL413" s="58"/>
      <c r="DM413" s="58"/>
      <c r="DN413" s="58"/>
      <c r="DO413" s="58"/>
      <c r="DP413" s="58"/>
      <c r="DQ413" s="58"/>
      <c r="DR413" s="58"/>
      <c r="DS413" s="58"/>
      <c r="DT413" s="58"/>
      <c r="DU413" s="58"/>
      <c r="DV413" s="58"/>
      <c r="DW413" s="58"/>
      <c r="DX413" s="58"/>
      <c r="DY413" s="58"/>
      <c r="DZ413" s="58"/>
      <c r="EA413" s="58"/>
      <c r="EB413" s="58"/>
      <c r="EC413" s="58"/>
      <c r="ED413" s="58"/>
      <c r="EE413" s="58"/>
      <c r="EF413" s="58"/>
      <c r="EG413" s="58"/>
      <c r="EH413" s="58"/>
      <c r="EI413" s="58"/>
      <c r="EJ413" s="58"/>
      <c r="EK413" s="58"/>
      <c r="EL413" s="58"/>
      <c r="EM413" s="58"/>
      <c r="EN413" s="58"/>
    </row>
    <row r="414" spans="1:144" outlineLevel="1" x14ac:dyDescent="0.2">
      <c r="A414" s="16">
        <v>223</v>
      </c>
      <c r="B414" s="16">
        <v>0</v>
      </c>
      <c r="C414" s="1">
        <v>2.6277504126074931E-6</v>
      </c>
      <c r="D414" s="1">
        <f t="shared" si="40"/>
        <v>-2.6277504126074931E-6</v>
      </c>
      <c r="E414" s="1">
        <f t="shared" si="41"/>
        <v>5.2555077303862587E-6</v>
      </c>
      <c r="F414" s="1">
        <f t="shared" si="42"/>
        <v>-2.2924894177261232E-3</v>
      </c>
      <c r="G414" s="1">
        <f t="shared" si="43"/>
        <v>-1.6210358779798395E-3</v>
      </c>
      <c r="H414" s="1">
        <v>2.4123069551877278E-5</v>
      </c>
      <c r="I414" s="1">
        <f t="shared" si="44"/>
        <v>6.339110172823612E-11</v>
      </c>
      <c r="J414" s="1">
        <f t="shared" si="45"/>
        <v>-1.6210554305142058E-3</v>
      </c>
      <c r="AQ414" s="58"/>
      <c r="AR414" s="58"/>
      <c r="AS414" s="58"/>
      <c r="AT414" s="58"/>
      <c r="AU414" s="58"/>
      <c r="AV414" s="58"/>
      <c r="AW414" s="58"/>
      <c r="AX414" s="71"/>
      <c r="AY414" s="58"/>
      <c r="AZ414" s="58"/>
      <c r="BA414" s="58"/>
      <c r="BB414" s="58">
        <f t="shared" si="46"/>
        <v>1</v>
      </c>
      <c r="BC414" s="58">
        <f t="shared" si="47"/>
        <v>2.6277504126074931E-6</v>
      </c>
      <c r="BD414" s="58" t="e">
        <f t="shared" si="48"/>
        <v>#N/A</v>
      </c>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c r="CB414" s="58"/>
      <c r="CC414" s="58"/>
      <c r="CD414" s="58"/>
      <c r="CE414" s="58"/>
      <c r="CF414" s="58"/>
      <c r="CG414" s="58"/>
      <c r="CH414" s="58"/>
      <c r="CI414" s="58"/>
      <c r="CJ414" s="58"/>
      <c r="CK414" s="58"/>
      <c r="CL414" s="58"/>
      <c r="CM414" s="58"/>
      <c r="CN414" s="58"/>
      <c r="CO414" s="58"/>
      <c r="CP414" s="58"/>
      <c r="CQ414" s="58"/>
      <c r="CR414" s="58"/>
      <c r="CS414" s="58"/>
      <c r="CT414" s="58"/>
      <c r="CU414" s="58"/>
      <c r="CV414" s="58"/>
      <c r="CW414" s="58"/>
      <c r="CX414" s="58"/>
      <c r="CY414" s="58"/>
      <c r="CZ414" s="58"/>
      <c r="DA414" s="58"/>
      <c r="DB414" s="58"/>
      <c r="DC414" s="58"/>
      <c r="DD414" s="58"/>
      <c r="DE414" s="58"/>
      <c r="DF414" s="58"/>
      <c r="DG414" s="58"/>
      <c r="DH414" s="58"/>
      <c r="DI414" s="58"/>
      <c r="DJ414" s="58"/>
      <c r="DK414" s="58"/>
      <c r="DL414" s="58"/>
      <c r="DM414" s="58"/>
      <c r="DN414" s="58"/>
      <c r="DO414" s="58"/>
      <c r="DP414" s="58"/>
      <c r="DQ414" s="58"/>
      <c r="DR414" s="58"/>
      <c r="DS414" s="58"/>
      <c r="DT414" s="58"/>
      <c r="DU414" s="58"/>
      <c r="DV414" s="58"/>
      <c r="DW414" s="58"/>
      <c r="DX414" s="58"/>
      <c r="DY414" s="58"/>
      <c r="DZ414" s="58"/>
      <c r="EA414" s="58"/>
      <c r="EB414" s="58"/>
      <c r="EC414" s="58"/>
      <c r="ED414" s="58"/>
      <c r="EE414" s="58"/>
      <c r="EF414" s="58"/>
      <c r="EG414" s="58"/>
      <c r="EH414" s="58"/>
      <c r="EI414" s="58"/>
      <c r="EJ414" s="58"/>
      <c r="EK414" s="58"/>
      <c r="EL414" s="58"/>
      <c r="EM414" s="58"/>
      <c r="EN414" s="58"/>
    </row>
    <row r="415" spans="1:144" outlineLevel="1" x14ac:dyDescent="0.2">
      <c r="A415" s="16">
        <v>224</v>
      </c>
      <c r="B415" s="16">
        <v>0</v>
      </c>
      <c r="C415" s="1">
        <v>1.6176635992107292E-7</v>
      </c>
      <c r="D415" s="1">
        <f t="shared" si="40"/>
        <v>-1.6176635992107292E-7</v>
      </c>
      <c r="E415" s="1">
        <f t="shared" si="41"/>
        <v>3.2353274596012666E-7</v>
      </c>
      <c r="F415" s="1">
        <f t="shared" si="42"/>
        <v>-5.6879938990836367E-4</v>
      </c>
      <c r="G415" s="1">
        <f t="shared" si="43"/>
        <v>-4.0220192203597479E-4</v>
      </c>
      <c r="H415" s="1">
        <v>2.0260087759826767E-6</v>
      </c>
      <c r="I415" s="1">
        <f t="shared" si="44"/>
        <v>3.2774078188189225E-13</v>
      </c>
      <c r="J415" s="1">
        <f t="shared" si="45"/>
        <v>-4.0220232946890577E-4</v>
      </c>
      <c r="AQ415" s="58"/>
      <c r="AR415" s="58"/>
      <c r="AS415" s="58"/>
      <c r="AT415" s="58"/>
      <c r="AU415" s="58"/>
      <c r="AV415" s="58"/>
      <c r="AW415" s="58"/>
      <c r="AX415" s="71"/>
      <c r="AY415" s="58"/>
      <c r="AZ415" s="58"/>
      <c r="BA415" s="58"/>
      <c r="BB415" s="58">
        <f t="shared" si="46"/>
        <v>1</v>
      </c>
      <c r="BC415" s="58">
        <f t="shared" si="47"/>
        <v>1.6176635992107292E-7</v>
      </c>
      <c r="BD415" s="58" t="e">
        <f t="shared" si="48"/>
        <v>#N/A</v>
      </c>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c r="CB415" s="58"/>
      <c r="CC415" s="58"/>
      <c r="CD415" s="58"/>
      <c r="CE415" s="58"/>
      <c r="CF415" s="58"/>
      <c r="CG415" s="58"/>
      <c r="CH415" s="58"/>
      <c r="CI415" s="58"/>
      <c r="CJ415" s="58"/>
      <c r="CK415" s="58"/>
      <c r="CL415" s="58"/>
      <c r="CM415" s="58"/>
      <c r="CN415" s="58"/>
      <c r="CO415" s="58"/>
      <c r="CP415" s="58"/>
      <c r="CQ415" s="58"/>
      <c r="CR415" s="58"/>
      <c r="CS415" s="58"/>
      <c r="CT415" s="58"/>
      <c r="CU415" s="58"/>
      <c r="CV415" s="58"/>
      <c r="CW415" s="58"/>
      <c r="CX415" s="58"/>
      <c r="CY415" s="58"/>
      <c r="CZ415" s="58"/>
      <c r="DA415" s="58"/>
      <c r="DB415" s="58"/>
      <c r="DC415" s="58"/>
      <c r="DD415" s="58"/>
      <c r="DE415" s="58"/>
      <c r="DF415" s="58"/>
      <c r="DG415" s="58"/>
      <c r="DH415" s="58"/>
      <c r="DI415" s="58"/>
      <c r="DJ415" s="58"/>
      <c r="DK415" s="58"/>
      <c r="DL415" s="58"/>
      <c r="DM415" s="58"/>
      <c r="DN415" s="58"/>
      <c r="DO415" s="58"/>
      <c r="DP415" s="58"/>
      <c r="DQ415" s="58"/>
      <c r="DR415" s="58"/>
      <c r="DS415" s="58"/>
      <c r="DT415" s="58"/>
      <c r="DU415" s="58"/>
      <c r="DV415" s="58"/>
      <c r="DW415" s="58"/>
      <c r="DX415" s="58"/>
      <c r="DY415" s="58"/>
      <c r="DZ415" s="58"/>
      <c r="EA415" s="58"/>
      <c r="EB415" s="58"/>
      <c r="EC415" s="58"/>
      <c r="ED415" s="58"/>
      <c r="EE415" s="58"/>
      <c r="EF415" s="58"/>
      <c r="EG415" s="58"/>
      <c r="EH415" s="58"/>
      <c r="EI415" s="58"/>
      <c r="EJ415" s="58"/>
      <c r="EK415" s="58"/>
      <c r="EL415" s="58"/>
      <c r="EM415" s="58"/>
      <c r="EN415" s="58"/>
    </row>
    <row r="416" spans="1:144" outlineLevel="1" x14ac:dyDescent="0.2">
      <c r="A416" s="16">
        <v>225</v>
      </c>
      <c r="B416" s="16">
        <v>0</v>
      </c>
      <c r="C416" s="1">
        <v>1.1641319744391064E-5</v>
      </c>
      <c r="D416" s="1">
        <f t="shared" si="40"/>
        <v>-1.1641319744391064E-5</v>
      </c>
      <c r="E416" s="1">
        <f t="shared" si="41"/>
        <v>2.328277501001165E-5</v>
      </c>
      <c r="F416" s="1">
        <f t="shared" si="42"/>
        <v>-4.8252227938211985E-3</v>
      </c>
      <c r="G416" s="1">
        <f t="shared" si="43"/>
        <v>-3.4119576882332683E-3</v>
      </c>
      <c r="H416" s="1">
        <v>9.2018816949865869E-5</v>
      </c>
      <c r="I416" s="1">
        <f t="shared" si="44"/>
        <v>1.0713315238385544E-9</v>
      </c>
      <c r="J416" s="1">
        <f t="shared" si="45"/>
        <v>-3.4121146812230605E-3</v>
      </c>
      <c r="AQ416" s="58"/>
      <c r="AR416" s="58"/>
      <c r="AS416" s="58"/>
      <c r="AT416" s="58"/>
      <c r="AU416" s="58"/>
      <c r="AV416" s="58"/>
      <c r="AW416" s="58"/>
      <c r="AX416" s="71"/>
      <c r="AY416" s="58"/>
      <c r="AZ416" s="58"/>
      <c r="BA416" s="58"/>
      <c r="BB416" s="58">
        <f t="shared" si="46"/>
        <v>1</v>
      </c>
      <c r="BC416" s="58">
        <f t="shared" si="47"/>
        <v>1.1641319744391064E-5</v>
      </c>
      <c r="BD416" s="58" t="e">
        <f t="shared" si="48"/>
        <v>#N/A</v>
      </c>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c r="CB416" s="58"/>
      <c r="CC416" s="58"/>
      <c r="CD416" s="58"/>
      <c r="CE416" s="58"/>
      <c r="CF416" s="58"/>
      <c r="CG416" s="58"/>
      <c r="CH416" s="58"/>
      <c r="CI416" s="58"/>
      <c r="CJ416" s="58"/>
      <c r="CK416" s="58"/>
      <c r="CL416" s="58"/>
      <c r="CM416" s="58"/>
      <c r="CN416" s="58"/>
      <c r="CO416" s="58"/>
      <c r="CP416" s="58"/>
      <c r="CQ416" s="58"/>
      <c r="CR416" s="58"/>
      <c r="CS416" s="58"/>
      <c r="CT416" s="58"/>
      <c r="CU416" s="58"/>
      <c r="CV416" s="58"/>
      <c r="CW416" s="58"/>
      <c r="CX416" s="58"/>
      <c r="CY416" s="58"/>
      <c r="CZ416" s="58"/>
      <c r="DA416" s="58"/>
      <c r="DB416" s="58"/>
      <c r="DC416" s="58"/>
      <c r="DD416" s="58"/>
      <c r="DE416" s="58"/>
      <c r="DF416" s="58"/>
      <c r="DG416" s="58"/>
      <c r="DH416" s="58"/>
      <c r="DI416" s="58"/>
      <c r="DJ416" s="58"/>
      <c r="DK416" s="58"/>
      <c r="DL416" s="58"/>
      <c r="DM416" s="58"/>
      <c r="DN416" s="58"/>
      <c r="DO416" s="58"/>
      <c r="DP416" s="58"/>
      <c r="DQ416" s="58"/>
      <c r="DR416" s="58"/>
      <c r="DS416" s="58"/>
      <c r="DT416" s="58"/>
      <c r="DU416" s="58"/>
      <c r="DV416" s="58"/>
      <c r="DW416" s="58"/>
      <c r="DX416" s="58"/>
      <c r="DY416" s="58"/>
      <c r="DZ416" s="58"/>
      <c r="EA416" s="58"/>
      <c r="EB416" s="58"/>
      <c r="EC416" s="58"/>
      <c r="ED416" s="58"/>
      <c r="EE416" s="58"/>
      <c r="EF416" s="58"/>
      <c r="EG416" s="58"/>
      <c r="EH416" s="58"/>
      <c r="EI416" s="58"/>
      <c r="EJ416" s="58"/>
      <c r="EK416" s="58"/>
      <c r="EL416" s="58"/>
      <c r="EM416" s="58"/>
      <c r="EN416" s="58"/>
    </row>
    <row r="417" spans="1:144" outlineLevel="1" x14ac:dyDescent="0.2">
      <c r="A417" s="16">
        <v>226</v>
      </c>
      <c r="B417" s="16">
        <v>0</v>
      </c>
      <c r="C417" s="1">
        <v>5.3503805747947872E-7</v>
      </c>
      <c r="D417" s="1">
        <f t="shared" si="40"/>
        <v>-5.3503805747947872E-7</v>
      </c>
      <c r="E417" s="1">
        <f t="shared" si="41"/>
        <v>1.0700764014377199E-6</v>
      </c>
      <c r="F417" s="1">
        <f t="shared" si="42"/>
        <v>-1.0344449726484826E-3</v>
      </c>
      <c r="G417" s="1">
        <f t="shared" si="43"/>
        <v>-7.3146315269147688E-4</v>
      </c>
      <c r="H417" s="1">
        <v>5.3084572636861439E-6</v>
      </c>
      <c r="I417" s="1">
        <f t="shared" si="44"/>
        <v>2.840243259515594E-12</v>
      </c>
      <c r="J417" s="1">
        <f t="shared" si="45"/>
        <v>-7.3146509416964955E-4</v>
      </c>
      <c r="AQ417" s="58"/>
      <c r="AR417" s="58"/>
      <c r="AS417" s="58"/>
      <c r="AT417" s="58"/>
      <c r="AU417" s="58"/>
      <c r="AV417" s="58"/>
      <c r="AW417" s="58"/>
      <c r="AX417" s="71"/>
      <c r="AY417" s="58"/>
      <c r="AZ417" s="58"/>
      <c r="BA417" s="58"/>
      <c r="BB417" s="58">
        <f t="shared" si="46"/>
        <v>1</v>
      </c>
      <c r="BC417" s="58">
        <f t="shared" si="47"/>
        <v>5.3503805747947872E-7</v>
      </c>
      <c r="BD417" s="58" t="e">
        <f t="shared" si="48"/>
        <v>#N/A</v>
      </c>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c r="CB417" s="58"/>
      <c r="CC417" s="58"/>
      <c r="CD417" s="58"/>
      <c r="CE417" s="58"/>
      <c r="CF417" s="58"/>
      <c r="CG417" s="58"/>
      <c r="CH417" s="58"/>
      <c r="CI417" s="58"/>
      <c r="CJ417" s="58"/>
      <c r="CK417" s="58"/>
      <c r="CL417" s="58"/>
      <c r="CM417" s="58"/>
      <c r="CN417" s="58"/>
      <c r="CO417" s="58"/>
      <c r="CP417" s="58"/>
      <c r="CQ417" s="58"/>
      <c r="CR417" s="58"/>
      <c r="CS417" s="58"/>
      <c r="CT417" s="58"/>
      <c r="CU417" s="58"/>
      <c r="CV417" s="58"/>
      <c r="CW417" s="58"/>
      <c r="CX417" s="58"/>
      <c r="CY417" s="58"/>
      <c r="CZ417" s="58"/>
      <c r="DA417" s="58"/>
      <c r="DB417" s="58"/>
      <c r="DC417" s="58"/>
      <c r="DD417" s="58"/>
      <c r="DE417" s="58"/>
      <c r="DF417" s="58"/>
      <c r="DG417" s="58"/>
      <c r="DH417" s="58"/>
      <c r="DI417" s="58"/>
      <c r="DJ417" s="58"/>
      <c r="DK417" s="58"/>
      <c r="DL417" s="58"/>
      <c r="DM417" s="58"/>
      <c r="DN417" s="58"/>
      <c r="DO417" s="58"/>
      <c r="DP417" s="58"/>
      <c r="DQ417" s="58"/>
      <c r="DR417" s="58"/>
      <c r="DS417" s="58"/>
      <c r="DT417" s="58"/>
      <c r="DU417" s="58"/>
      <c r="DV417" s="58"/>
      <c r="DW417" s="58"/>
      <c r="DX417" s="58"/>
      <c r="DY417" s="58"/>
      <c r="DZ417" s="58"/>
      <c r="EA417" s="58"/>
      <c r="EB417" s="58"/>
      <c r="EC417" s="58"/>
      <c r="ED417" s="58"/>
      <c r="EE417" s="58"/>
      <c r="EF417" s="58"/>
      <c r="EG417" s="58"/>
      <c r="EH417" s="58"/>
      <c r="EI417" s="58"/>
      <c r="EJ417" s="58"/>
      <c r="EK417" s="58"/>
      <c r="EL417" s="58"/>
      <c r="EM417" s="58"/>
      <c r="EN417" s="58"/>
    </row>
    <row r="418" spans="1:144" outlineLevel="1" x14ac:dyDescent="0.2">
      <c r="A418" s="16">
        <v>227</v>
      </c>
      <c r="B418" s="16">
        <v>0</v>
      </c>
      <c r="C418" s="1">
        <v>3.5261381207214393E-2</v>
      </c>
      <c r="D418" s="1">
        <f t="shared" si="40"/>
        <v>-3.5261381207214393E-2</v>
      </c>
      <c r="E418" s="1">
        <f t="shared" si="41"/>
        <v>7.1796151374678985E-2</v>
      </c>
      <c r="F418" s="1">
        <f t="shared" si="42"/>
        <v>-0.26794803857218097</v>
      </c>
      <c r="G418" s="1">
        <f t="shared" si="43"/>
        <v>-0.19118104362306765</v>
      </c>
      <c r="H418" s="1">
        <v>6.1670111461210618E-2</v>
      </c>
      <c r="I418" s="1">
        <f t="shared" si="44"/>
        <v>2.4021982115406838E-3</v>
      </c>
      <c r="J418" s="1">
        <f t="shared" si="45"/>
        <v>-0.19736359758665217</v>
      </c>
      <c r="AQ418" s="58"/>
      <c r="AR418" s="58"/>
      <c r="AS418" s="58"/>
      <c r="AT418" s="58"/>
      <c r="AU418" s="58"/>
      <c r="AV418" s="58"/>
      <c r="AW418" s="58"/>
      <c r="AX418" s="71"/>
      <c r="AY418" s="58"/>
      <c r="AZ418" s="58"/>
      <c r="BA418" s="58"/>
      <c r="BB418" s="58">
        <f t="shared" si="46"/>
        <v>1</v>
      </c>
      <c r="BC418" s="58">
        <f t="shared" si="47"/>
        <v>3.5261381207214393E-2</v>
      </c>
      <c r="BD418" s="58" t="e">
        <f t="shared" si="48"/>
        <v>#N/A</v>
      </c>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c r="CB418" s="58"/>
      <c r="CC418" s="58"/>
      <c r="CD418" s="58"/>
      <c r="CE418" s="58"/>
      <c r="CF418" s="58"/>
      <c r="CG418" s="58"/>
      <c r="CH418" s="58"/>
      <c r="CI418" s="58"/>
      <c r="CJ418" s="58"/>
      <c r="CK418" s="58"/>
      <c r="CL418" s="58"/>
      <c r="CM418" s="58"/>
      <c r="CN418" s="58"/>
      <c r="CO418" s="58"/>
      <c r="CP418" s="58"/>
      <c r="CQ418" s="58"/>
      <c r="CR418" s="58"/>
      <c r="CS418" s="58"/>
      <c r="CT418" s="58"/>
      <c r="CU418" s="58"/>
      <c r="CV418" s="58"/>
      <c r="CW418" s="58"/>
      <c r="CX418" s="58"/>
      <c r="CY418" s="58"/>
      <c r="CZ418" s="58"/>
      <c r="DA418" s="58"/>
      <c r="DB418" s="58"/>
      <c r="DC418" s="58"/>
      <c r="DD418" s="58"/>
      <c r="DE418" s="58"/>
      <c r="DF418" s="58"/>
      <c r="DG418" s="58"/>
      <c r="DH418" s="58"/>
      <c r="DI418" s="58"/>
      <c r="DJ418" s="58"/>
      <c r="DK418" s="58"/>
      <c r="DL418" s="58"/>
      <c r="DM418" s="58"/>
      <c r="DN418" s="58"/>
      <c r="DO418" s="58"/>
      <c r="DP418" s="58"/>
      <c r="DQ418" s="58"/>
      <c r="DR418" s="58"/>
      <c r="DS418" s="58"/>
      <c r="DT418" s="58"/>
      <c r="DU418" s="58"/>
      <c r="DV418" s="58"/>
      <c r="DW418" s="58"/>
      <c r="DX418" s="58"/>
      <c r="DY418" s="58"/>
      <c r="DZ418" s="58"/>
      <c r="EA418" s="58"/>
      <c r="EB418" s="58"/>
      <c r="EC418" s="58"/>
      <c r="ED418" s="58"/>
      <c r="EE418" s="58"/>
      <c r="EF418" s="58"/>
      <c r="EG418" s="58"/>
      <c r="EH418" s="58"/>
      <c r="EI418" s="58"/>
      <c r="EJ418" s="58"/>
      <c r="EK418" s="58"/>
      <c r="EL418" s="58"/>
      <c r="EM418" s="58"/>
      <c r="EN418" s="58"/>
    </row>
    <row r="419" spans="1:144" outlineLevel="1" x14ac:dyDescent="0.2">
      <c r="A419" s="16">
        <v>228</v>
      </c>
      <c r="B419" s="16">
        <v>0</v>
      </c>
      <c r="C419" s="1">
        <v>3.0709303045574847E-4</v>
      </c>
      <c r="D419" s="1">
        <f t="shared" si="40"/>
        <v>-3.0709303045574847E-4</v>
      </c>
      <c r="E419" s="1">
        <f t="shared" si="41"/>
        <v>6.1428038635232896E-4</v>
      </c>
      <c r="F419" s="1">
        <f t="shared" si="42"/>
        <v>-2.4784680477107808E-2</v>
      </c>
      <c r="G419" s="1">
        <f t="shared" si="43"/>
        <v>-1.7526761410904024E-2</v>
      </c>
      <c r="H419" s="1">
        <v>3.1527031089013825E-3</v>
      </c>
      <c r="I419" s="1">
        <f t="shared" si="44"/>
        <v>9.7153351914591294E-7</v>
      </c>
      <c r="J419" s="1">
        <f t="shared" si="45"/>
        <v>-1.7554455248565828E-2</v>
      </c>
      <c r="AQ419" s="58"/>
      <c r="AR419" s="58"/>
      <c r="AS419" s="58"/>
      <c r="AT419" s="58"/>
      <c r="AU419" s="58"/>
      <c r="AV419" s="58"/>
      <c r="AW419" s="58"/>
      <c r="AX419" s="71"/>
      <c r="AY419" s="58"/>
      <c r="AZ419" s="58"/>
      <c r="BA419" s="58"/>
      <c r="BB419" s="58">
        <f t="shared" si="46"/>
        <v>1</v>
      </c>
      <c r="BC419" s="58">
        <f t="shared" si="47"/>
        <v>3.0709303045574847E-4</v>
      </c>
      <c r="BD419" s="58" t="e">
        <f t="shared" si="48"/>
        <v>#N/A</v>
      </c>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c r="CB419" s="58"/>
      <c r="CC419" s="58"/>
      <c r="CD419" s="58"/>
      <c r="CE419" s="58"/>
      <c r="CF419" s="58"/>
      <c r="CG419" s="58"/>
      <c r="CH419" s="58"/>
      <c r="CI419" s="58"/>
      <c r="CJ419" s="58"/>
      <c r="CK419" s="58"/>
      <c r="CL419" s="58"/>
      <c r="CM419" s="58"/>
      <c r="CN419" s="58"/>
      <c r="CO419" s="58"/>
      <c r="CP419" s="58"/>
      <c r="CQ419" s="58"/>
      <c r="CR419" s="58"/>
      <c r="CS419" s="58"/>
      <c r="CT419" s="58"/>
      <c r="CU419" s="58"/>
      <c r="CV419" s="58"/>
      <c r="CW419" s="58"/>
      <c r="CX419" s="58"/>
      <c r="CY419" s="58"/>
      <c r="CZ419" s="58"/>
      <c r="DA419" s="58"/>
      <c r="DB419" s="58"/>
      <c r="DC419" s="58"/>
      <c r="DD419" s="58"/>
      <c r="DE419" s="58"/>
      <c r="DF419" s="58"/>
      <c r="DG419" s="58"/>
      <c r="DH419" s="58"/>
      <c r="DI419" s="58"/>
      <c r="DJ419" s="58"/>
      <c r="DK419" s="58"/>
      <c r="DL419" s="58"/>
      <c r="DM419" s="58"/>
      <c r="DN419" s="58"/>
      <c r="DO419" s="58"/>
      <c r="DP419" s="58"/>
      <c r="DQ419" s="58"/>
      <c r="DR419" s="58"/>
      <c r="DS419" s="58"/>
      <c r="DT419" s="58"/>
      <c r="DU419" s="58"/>
      <c r="DV419" s="58"/>
      <c r="DW419" s="58"/>
      <c r="DX419" s="58"/>
      <c r="DY419" s="58"/>
      <c r="DZ419" s="58"/>
      <c r="EA419" s="58"/>
      <c r="EB419" s="58"/>
      <c r="EC419" s="58"/>
      <c r="ED419" s="58"/>
      <c r="EE419" s="58"/>
      <c r="EF419" s="58"/>
      <c r="EG419" s="58"/>
      <c r="EH419" s="58"/>
      <c r="EI419" s="58"/>
      <c r="EJ419" s="58"/>
      <c r="EK419" s="58"/>
      <c r="EL419" s="58"/>
      <c r="EM419" s="58"/>
      <c r="EN419" s="58"/>
    </row>
    <row r="420" spans="1:144" outlineLevel="1" x14ac:dyDescent="0.2">
      <c r="A420" s="16">
        <v>229</v>
      </c>
      <c r="B420" s="16">
        <v>0</v>
      </c>
      <c r="C420" s="1">
        <v>2.9865846775788053E-2</v>
      </c>
      <c r="D420" s="1">
        <f t="shared" si="40"/>
        <v>-2.9865846775788053E-2</v>
      </c>
      <c r="E420" s="1">
        <f t="shared" si="41"/>
        <v>6.0641829509173968E-2</v>
      </c>
      <c r="F420" s="1">
        <f t="shared" si="42"/>
        <v>-0.24625561822864869</v>
      </c>
      <c r="G420" s="1">
        <f t="shared" si="43"/>
        <v>-0.1754573312358578</v>
      </c>
      <c r="H420" s="1">
        <v>3.9149796285314488E-2</v>
      </c>
      <c r="I420" s="1">
        <f t="shared" si="44"/>
        <v>1.2543445830395881E-3</v>
      </c>
      <c r="J420" s="1">
        <f t="shared" si="45"/>
        <v>-0.17899614428095681</v>
      </c>
      <c r="AQ420" s="58"/>
      <c r="AR420" s="58"/>
      <c r="AS420" s="58"/>
      <c r="AT420" s="58"/>
      <c r="AU420" s="58"/>
      <c r="AV420" s="58"/>
      <c r="AW420" s="58"/>
      <c r="AX420" s="71"/>
      <c r="AY420" s="58"/>
      <c r="AZ420" s="58"/>
      <c r="BA420" s="58"/>
      <c r="BB420" s="58">
        <f t="shared" si="46"/>
        <v>1</v>
      </c>
      <c r="BC420" s="58">
        <f t="shared" si="47"/>
        <v>2.9865846775788053E-2</v>
      </c>
      <c r="BD420" s="58" t="e">
        <f t="shared" si="48"/>
        <v>#N/A</v>
      </c>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c r="CB420" s="58"/>
      <c r="CC420" s="58"/>
      <c r="CD420" s="58"/>
      <c r="CE420" s="58"/>
      <c r="CF420" s="58"/>
      <c r="CG420" s="58"/>
      <c r="CH420" s="58"/>
      <c r="CI420" s="58"/>
      <c r="CJ420" s="58"/>
      <c r="CK420" s="58"/>
      <c r="CL420" s="58"/>
      <c r="CM420" s="58"/>
      <c r="CN420" s="58"/>
      <c r="CO420" s="58"/>
      <c r="CP420" s="58"/>
      <c r="CQ420" s="58"/>
      <c r="CR420" s="58"/>
      <c r="CS420" s="58"/>
      <c r="CT420" s="58"/>
      <c r="CU420" s="58"/>
      <c r="CV420" s="58"/>
      <c r="CW420" s="58"/>
      <c r="CX420" s="58"/>
      <c r="CY420" s="58"/>
      <c r="CZ420" s="58"/>
      <c r="DA420" s="58"/>
      <c r="DB420" s="58"/>
      <c r="DC420" s="58"/>
      <c r="DD420" s="58"/>
      <c r="DE420" s="58"/>
      <c r="DF420" s="58"/>
      <c r="DG420" s="58"/>
      <c r="DH420" s="58"/>
      <c r="DI420" s="58"/>
      <c r="DJ420" s="58"/>
      <c r="DK420" s="58"/>
      <c r="DL420" s="58"/>
      <c r="DM420" s="58"/>
      <c r="DN420" s="58"/>
      <c r="DO420" s="58"/>
      <c r="DP420" s="58"/>
      <c r="DQ420" s="58"/>
      <c r="DR420" s="58"/>
      <c r="DS420" s="58"/>
      <c r="DT420" s="58"/>
      <c r="DU420" s="58"/>
      <c r="DV420" s="58"/>
      <c r="DW420" s="58"/>
      <c r="DX420" s="58"/>
      <c r="DY420" s="58"/>
      <c r="DZ420" s="58"/>
      <c r="EA420" s="58"/>
      <c r="EB420" s="58"/>
      <c r="EC420" s="58"/>
      <c r="ED420" s="58"/>
      <c r="EE420" s="58"/>
      <c r="EF420" s="58"/>
      <c r="EG420" s="58"/>
      <c r="EH420" s="58"/>
      <c r="EI420" s="58"/>
      <c r="EJ420" s="58"/>
      <c r="EK420" s="58"/>
      <c r="EL420" s="58"/>
      <c r="EM420" s="58"/>
      <c r="EN420" s="58"/>
    </row>
    <row r="421" spans="1:144" outlineLevel="1" x14ac:dyDescent="0.2">
      <c r="A421" s="16">
        <v>230</v>
      </c>
      <c r="B421" s="16">
        <v>0</v>
      </c>
      <c r="C421" s="1">
        <v>3.1155194043676497E-7</v>
      </c>
      <c r="D421" s="1">
        <f t="shared" si="40"/>
        <v>-3.1155194043676497E-7</v>
      </c>
      <c r="E421" s="1">
        <f t="shared" si="41"/>
        <v>6.2310397793911447E-7</v>
      </c>
      <c r="F421" s="1">
        <f t="shared" si="42"/>
        <v>-7.8936935457307592E-4</v>
      </c>
      <c r="G421" s="1">
        <f t="shared" si="43"/>
        <v>-5.5816846695366698E-4</v>
      </c>
      <c r="H421" s="1">
        <v>3.7971609026246115E-6</v>
      </c>
      <c r="I421" s="1">
        <f t="shared" si="44"/>
        <v>1.1830177080419667E-12</v>
      </c>
      <c r="J421" s="1">
        <f t="shared" si="45"/>
        <v>-5.5816952668442488E-4</v>
      </c>
      <c r="AQ421" s="58"/>
      <c r="AR421" s="58"/>
      <c r="AS421" s="58"/>
      <c r="AT421" s="58"/>
      <c r="AU421" s="58"/>
      <c r="AV421" s="58"/>
      <c r="AW421" s="58"/>
      <c r="AX421" s="71"/>
      <c r="AY421" s="58"/>
      <c r="AZ421" s="58"/>
      <c r="BA421" s="58"/>
      <c r="BB421" s="58">
        <f t="shared" si="46"/>
        <v>1</v>
      </c>
      <c r="BC421" s="58">
        <f t="shared" si="47"/>
        <v>3.1155194043676497E-7</v>
      </c>
      <c r="BD421" s="58" t="e">
        <f t="shared" si="48"/>
        <v>#N/A</v>
      </c>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c r="CB421" s="58"/>
      <c r="CC421" s="58"/>
      <c r="CD421" s="58"/>
      <c r="CE421" s="58"/>
      <c r="CF421" s="58"/>
      <c r="CG421" s="58"/>
      <c r="CH421" s="58"/>
      <c r="CI421" s="58"/>
      <c r="CJ421" s="58"/>
      <c r="CK421" s="58"/>
      <c r="CL421" s="58"/>
      <c r="CM421" s="58"/>
      <c r="CN421" s="58"/>
      <c r="CO421" s="58"/>
      <c r="CP421" s="58"/>
      <c r="CQ421" s="58"/>
      <c r="CR421" s="58"/>
      <c r="CS421" s="58"/>
      <c r="CT421" s="58"/>
      <c r="CU421" s="58"/>
      <c r="CV421" s="58"/>
      <c r="CW421" s="58"/>
      <c r="CX421" s="58"/>
      <c r="CY421" s="58"/>
      <c r="CZ421" s="58"/>
      <c r="DA421" s="58"/>
      <c r="DB421" s="58"/>
      <c r="DC421" s="58"/>
      <c r="DD421" s="58"/>
      <c r="DE421" s="58"/>
      <c r="DF421" s="58"/>
      <c r="DG421" s="58"/>
      <c r="DH421" s="58"/>
      <c r="DI421" s="58"/>
      <c r="DJ421" s="58"/>
      <c r="DK421" s="58"/>
      <c r="DL421" s="58"/>
      <c r="DM421" s="58"/>
      <c r="DN421" s="58"/>
      <c r="DO421" s="58"/>
      <c r="DP421" s="58"/>
      <c r="DQ421" s="58"/>
      <c r="DR421" s="58"/>
      <c r="DS421" s="58"/>
      <c r="DT421" s="58"/>
      <c r="DU421" s="58"/>
      <c r="DV421" s="58"/>
      <c r="DW421" s="58"/>
      <c r="DX421" s="58"/>
      <c r="DY421" s="58"/>
      <c r="DZ421" s="58"/>
      <c r="EA421" s="58"/>
      <c r="EB421" s="58"/>
      <c r="EC421" s="58"/>
      <c r="ED421" s="58"/>
      <c r="EE421" s="58"/>
      <c r="EF421" s="58"/>
      <c r="EG421" s="58"/>
      <c r="EH421" s="58"/>
      <c r="EI421" s="58"/>
      <c r="EJ421" s="58"/>
      <c r="EK421" s="58"/>
      <c r="EL421" s="58"/>
      <c r="EM421" s="58"/>
      <c r="EN421" s="58"/>
    </row>
    <row r="422" spans="1:144" outlineLevel="1" x14ac:dyDescent="0.2">
      <c r="A422" s="16">
        <v>231</v>
      </c>
      <c r="B422" s="16">
        <v>0</v>
      </c>
      <c r="C422" s="1">
        <v>1.2817300977964454E-3</v>
      </c>
      <c r="D422" s="1">
        <f t="shared" si="40"/>
        <v>-1.2817300977964454E-3</v>
      </c>
      <c r="E422" s="1">
        <f t="shared" si="41"/>
        <v>2.5651044327656353E-3</v>
      </c>
      <c r="F422" s="1">
        <f t="shared" si="42"/>
        <v>-5.0646860048433759E-2</v>
      </c>
      <c r="G422" s="1">
        <f t="shared" si="43"/>
        <v>-3.5824224181546196E-2</v>
      </c>
      <c r="H422" s="1">
        <v>4.42580851991354E-3</v>
      </c>
      <c r="I422" s="1">
        <f t="shared" si="44"/>
        <v>5.7052224002598358E-6</v>
      </c>
      <c r="J422" s="1">
        <f t="shared" si="45"/>
        <v>-3.590376387803846E-2</v>
      </c>
      <c r="AQ422" s="58"/>
      <c r="AR422" s="58"/>
      <c r="AS422" s="58"/>
      <c r="AT422" s="58"/>
      <c r="AU422" s="58"/>
      <c r="AV422" s="58"/>
      <c r="AW422" s="58"/>
      <c r="AX422" s="71"/>
      <c r="AY422" s="58"/>
      <c r="AZ422" s="58"/>
      <c r="BA422" s="58"/>
      <c r="BB422" s="58">
        <f t="shared" si="46"/>
        <v>1</v>
      </c>
      <c r="BC422" s="58">
        <f t="shared" si="47"/>
        <v>1.2817300977964454E-3</v>
      </c>
      <c r="BD422" s="58" t="e">
        <f t="shared" si="48"/>
        <v>#N/A</v>
      </c>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c r="CB422" s="58"/>
      <c r="CC422" s="58"/>
      <c r="CD422" s="58"/>
      <c r="CE422" s="58"/>
      <c r="CF422" s="58"/>
      <c r="CG422" s="58"/>
      <c r="CH422" s="58"/>
      <c r="CI422" s="58"/>
      <c r="CJ422" s="58"/>
      <c r="CK422" s="58"/>
      <c r="CL422" s="58"/>
      <c r="CM422" s="58"/>
      <c r="CN422" s="58"/>
      <c r="CO422" s="58"/>
      <c r="CP422" s="58"/>
      <c r="CQ422" s="58"/>
      <c r="CR422" s="58"/>
      <c r="CS422" s="58"/>
      <c r="CT422" s="58"/>
      <c r="CU422" s="58"/>
      <c r="CV422" s="58"/>
      <c r="CW422" s="58"/>
      <c r="CX422" s="58"/>
      <c r="CY422" s="58"/>
      <c r="CZ422" s="58"/>
      <c r="DA422" s="58"/>
      <c r="DB422" s="58"/>
      <c r="DC422" s="58"/>
      <c r="DD422" s="58"/>
      <c r="DE422" s="58"/>
      <c r="DF422" s="58"/>
      <c r="DG422" s="58"/>
      <c r="DH422" s="58"/>
      <c r="DI422" s="58"/>
      <c r="DJ422" s="58"/>
      <c r="DK422" s="58"/>
      <c r="DL422" s="58"/>
      <c r="DM422" s="58"/>
      <c r="DN422" s="58"/>
      <c r="DO422" s="58"/>
      <c r="DP422" s="58"/>
      <c r="DQ422" s="58"/>
      <c r="DR422" s="58"/>
      <c r="DS422" s="58"/>
      <c r="DT422" s="58"/>
      <c r="DU422" s="58"/>
      <c r="DV422" s="58"/>
      <c r="DW422" s="58"/>
      <c r="DX422" s="58"/>
      <c r="DY422" s="58"/>
      <c r="DZ422" s="58"/>
      <c r="EA422" s="58"/>
      <c r="EB422" s="58"/>
      <c r="EC422" s="58"/>
      <c r="ED422" s="58"/>
      <c r="EE422" s="58"/>
      <c r="EF422" s="58"/>
      <c r="EG422" s="58"/>
      <c r="EH422" s="58"/>
      <c r="EI422" s="58"/>
      <c r="EJ422" s="58"/>
      <c r="EK422" s="58"/>
      <c r="EL422" s="58"/>
      <c r="EM422" s="58"/>
      <c r="EN422" s="58"/>
    </row>
    <row r="423" spans="1:144" outlineLevel="1" x14ac:dyDescent="0.2">
      <c r="A423" s="16">
        <v>232</v>
      </c>
      <c r="B423" s="16">
        <v>0</v>
      </c>
      <c r="C423" s="1">
        <v>1.5073351070682002E-4</v>
      </c>
      <c r="D423" s="1">
        <f t="shared" si="40"/>
        <v>-1.5073351070682002E-4</v>
      </c>
      <c r="E423" s="1">
        <f t="shared" si="41"/>
        <v>3.0148974428839925E-4</v>
      </c>
      <c r="F423" s="1">
        <f t="shared" si="42"/>
        <v>-1.7363460032159467E-2</v>
      </c>
      <c r="G423" s="1">
        <f t="shared" si="43"/>
        <v>-1.227828305274564E-2</v>
      </c>
      <c r="H423" s="1">
        <v>6.8803876901629203E-4</v>
      </c>
      <c r="I423" s="1">
        <f t="shared" si="44"/>
        <v>1.0379755089972653E-7</v>
      </c>
      <c r="J423" s="1">
        <f t="shared" si="45"/>
        <v>-1.2282509201064761E-2</v>
      </c>
      <c r="AQ423" s="58"/>
      <c r="AR423" s="58"/>
      <c r="AS423" s="58"/>
      <c r="AT423" s="58"/>
      <c r="AU423" s="58"/>
      <c r="AV423" s="58"/>
      <c r="AW423" s="58"/>
      <c r="AX423" s="71"/>
      <c r="AY423" s="58"/>
      <c r="AZ423" s="58"/>
      <c r="BA423" s="58"/>
      <c r="BB423" s="58">
        <f t="shared" si="46"/>
        <v>1</v>
      </c>
      <c r="BC423" s="58">
        <f t="shared" si="47"/>
        <v>1.5073351070682002E-4</v>
      </c>
      <c r="BD423" s="58" t="e">
        <f t="shared" si="48"/>
        <v>#N/A</v>
      </c>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c r="CB423" s="58"/>
      <c r="CC423" s="58"/>
      <c r="CD423" s="58"/>
      <c r="CE423" s="58"/>
      <c r="CF423" s="58"/>
      <c r="CG423" s="58"/>
      <c r="CH423" s="58"/>
      <c r="CI423" s="58"/>
      <c r="CJ423" s="58"/>
      <c r="CK423" s="58"/>
      <c r="CL423" s="58"/>
      <c r="CM423" s="58"/>
      <c r="CN423" s="58"/>
      <c r="CO423" s="58"/>
      <c r="CP423" s="58"/>
      <c r="CQ423" s="58"/>
      <c r="CR423" s="58"/>
      <c r="CS423" s="58"/>
      <c r="CT423" s="58"/>
      <c r="CU423" s="58"/>
      <c r="CV423" s="58"/>
      <c r="CW423" s="58"/>
      <c r="CX423" s="58"/>
      <c r="CY423" s="58"/>
      <c r="CZ423" s="58"/>
      <c r="DA423" s="58"/>
      <c r="DB423" s="58"/>
      <c r="DC423" s="58"/>
      <c r="DD423" s="58"/>
      <c r="DE423" s="58"/>
      <c r="DF423" s="58"/>
      <c r="DG423" s="58"/>
      <c r="DH423" s="58"/>
      <c r="DI423" s="58"/>
      <c r="DJ423" s="58"/>
      <c r="DK423" s="58"/>
      <c r="DL423" s="58"/>
      <c r="DM423" s="58"/>
      <c r="DN423" s="58"/>
      <c r="DO423" s="58"/>
      <c r="DP423" s="58"/>
      <c r="DQ423" s="58"/>
      <c r="DR423" s="58"/>
      <c r="DS423" s="58"/>
      <c r="DT423" s="58"/>
      <c r="DU423" s="58"/>
      <c r="DV423" s="58"/>
      <c r="DW423" s="58"/>
      <c r="DX423" s="58"/>
      <c r="DY423" s="58"/>
      <c r="DZ423" s="58"/>
      <c r="EA423" s="58"/>
      <c r="EB423" s="58"/>
      <c r="EC423" s="58"/>
      <c r="ED423" s="58"/>
      <c r="EE423" s="58"/>
      <c r="EF423" s="58"/>
      <c r="EG423" s="58"/>
      <c r="EH423" s="58"/>
      <c r="EI423" s="58"/>
      <c r="EJ423" s="58"/>
      <c r="EK423" s="58"/>
      <c r="EL423" s="58"/>
      <c r="EM423" s="58"/>
      <c r="EN423" s="58"/>
    </row>
    <row r="424" spans="1:144" outlineLevel="1" x14ac:dyDescent="0.2">
      <c r="A424" s="16">
        <v>233</v>
      </c>
      <c r="B424" s="16">
        <v>1</v>
      </c>
      <c r="C424" s="1">
        <v>0.99999115093186597</v>
      </c>
      <c r="D424" s="1">
        <f t="shared" si="40"/>
        <v>8.8490681340314126E-6</v>
      </c>
      <c r="E424" s="1">
        <f t="shared" si="41"/>
        <v>1.7698214574520985E-5</v>
      </c>
      <c r="F424" s="1">
        <f t="shared" si="42"/>
        <v>4.2069245981501717E-3</v>
      </c>
      <c r="G424" s="1">
        <f t="shared" si="43"/>
        <v>2.9747514922647228E-3</v>
      </c>
      <c r="H424" s="1">
        <v>1.159030240668389E-4</v>
      </c>
      <c r="I424" s="1">
        <f t="shared" si="44"/>
        <v>1.0257617217765755E-9</v>
      </c>
      <c r="J424" s="1">
        <f t="shared" si="45"/>
        <v>2.9749238985985796E-3</v>
      </c>
      <c r="AQ424" s="58"/>
      <c r="AR424" s="58"/>
      <c r="AS424" s="58"/>
      <c r="AT424" s="58"/>
      <c r="AU424" s="58"/>
      <c r="AV424" s="58"/>
      <c r="AW424" s="58"/>
      <c r="AX424" s="71"/>
      <c r="AY424" s="58"/>
      <c r="AZ424" s="58"/>
      <c r="BA424" s="58"/>
      <c r="BB424" s="58">
        <f t="shared" si="46"/>
        <v>0</v>
      </c>
      <c r="BC424" s="58" t="e">
        <f t="shared" si="47"/>
        <v>#N/A</v>
      </c>
      <c r="BD424" s="58">
        <f t="shared" si="48"/>
        <v>0.99999115093186597</v>
      </c>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c r="CB424" s="58"/>
      <c r="CC424" s="58"/>
      <c r="CD424" s="58"/>
      <c r="CE424" s="58"/>
      <c r="CF424" s="58"/>
      <c r="CG424" s="58"/>
      <c r="CH424" s="58"/>
      <c r="CI424" s="58"/>
      <c r="CJ424" s="58"/>
      <c r="CK424" s="58"/>
      <c r="CL424" s="58"/>
      <c r="CM424" s="58"/>
      <c r="CN424" s="58"/>
      <c r="CO424" s="58"/>
      <c r="CP424" s="58"/>
      <c r="CQ424" s="58"/>
      <c r="CR424" s="58"/>
      <c r="CS424" s="58"/>
      <c r="CT424" s="58"/>
      <c r="CU424" s="58"/>
      <c r="CV424" s="58"/>
      <c r="CW424" s="58"/>
      <c r="CX424" s="58"/>
      <c r="CY424" s="58"/>
      <c r="CZ424" s="58"/>
      <c r="DA424" s="58"/>
      <c r="DB424" s="58"/>
      <c r="DC424" s="58"/>
      <c r="DD424" s="58"/>
      <c r="DE424" s="58"/>
      <c r="DF424" s="58"/>
      <c r="DG424" s="58"/>
      <c r="DH424" s="58"/>
      <c r="DI424" s="58"/>
      <c r="DJ424" s="58"/>
      <c r="DK424" s="58"/>
      <c r="DL424" s="58"/>
      <c r="DM424" s="58"/>
      <c r="DN424" s="58"/>
      <c r="DO424" s="58"/>
      <c r="DP424" s="58"/>
      <c r="DQ424" s="58"/>
      <c r="DR424" s="58"/>
      <c r="DS424" s="58"/>
      <c r="DT424" s="58"/>
      <c r="DU424" s="58"/>
      <c r="DV424" s="58"/>
      <c r="DW424" s="58"/>
      <c r="DX424" s="58"/>
      <c r="DY424" s="58"/>
      <c r="DZ424" s="58"/>
      <c r="EA424" s="58"/>
      <c r="EB424" s="58"/>
      <c r="EC424" s="58"/>
      <c r="ED424" s="58"/>
      <c r="EE424" s="58"/>
      <c r="EF424" s="58"/>
      <c r="EG424" s="58"/>
      <c r="EH424" s="58"/>
      <c r="EI424" s="58"/>
      <c r="EJ424" s="58"/>
      <c r="EK424" s="58"/>
      <c r="EL424" s="58"/>
      <c r="EM424" s="58"/>
      <c r="EN424" s="58"/>
    </row>
    <row r="425" spans="1:144" outlineLevel="1" x14ac:dyDescent="0.2">
      <c r="A425" s="16">
        <v>234</v>
      </c>
      <c r="B425" s="16">
        <v>0</v>
      </c>
      <c r="C425" s="1">
        <v>9.8736279900668816E-4</v>
      </c>
      <c r="D425" s="1">
        <f t="shared" si="40"/>
        <v>-9.8736279900668816E-4</v>
      </c>
      <c r="E425" s="1">
        <f t="shared" si="41"/>
        <v>1.9757011254962816E-3</v>
      </c>
      <c r="F425" s="1">
        <f t="shared" si="42"/>
        <v>-4.4448859664745974E-2</v>
      </c>
      <c r="G425" s="1">
        <f t="shared" si="43"/>
        <v>-3.1437853740679665E-2</v>
      </c>
      <c r="H425" s="1">
        <v>2.9463853190194694E-3</v>
      </c>
      <c r="I425" s="1">
        <f t="shared" si="44"/>
        <v>2.9206317887822105E-6</v>
      </c>
      <c r="J425" s="1">
        <f t="shared" si="45"/>
        <v>-3.1484270352179815E-2</v>
      </c>
      <c r="AQ425" s="58"/>
      <c r="AR425" s="58"/>
      <c r="AS425" s="58"/>
      <c r="AT425" s="58"/>
      <c r="AU425" s="58"/>
      <c r="AV425" s="58"/>
      <c r="AW425" s="58"/>
      <c r="AX425" s="71"/>
      <c r="AY425" s="58"/>
      <c r="AZ425" s="58"/>
      <c r="BA425" s="58"/>
      <c r="BB425" s="58">
        <f t="shared" si="46"/>
        <v>1</v>
      </c>
      <c r="BC425" s="58">
        <f t="shared" si="47"/>
        <v>9.8736279900668816E-4</v>
      </c>
      <c r="BD425" s="58" t="e">
        <f t="shared" si="48"/>
        <v>#N/A</v>
      </c>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c r="CB425" s="58"/>
      <c r="CC425" s="58"/>
      <c r="CD425" s="58"/>
      <c r="CE425" s="58"/>
      <c r="CF425" s="58"/>
      <c r="CG425" s="58"/>
      <c r="CH425" s="58"/>
      <c r="CI425" s="58"/>
      <c r="CJ425" s="58"/>
      <c r="CK425" s="58"/>
      <c r="CL425" s="58"/>
      <c r="CM425" s="58"/>
      <c r="CN425" s="58"/>
      <c r="CO425" s="58"/>
      <c r="CP425" s="58"/>
      <c r="CQ425" s="58"/>
      <c r="CR425" s="58"/>
      <c r="CS425" s="58"/>
      <c r="CT425" s="58"/>
      <c r="CU425" s="58"/>
      <c r="CV425" s="58"/>
      <c r="CW425" s="58"/>
      <c r="CX425" s="58"/>
      <c r="CY425" s="58"/>
      <c r="CZ425" s="58"/>
      <c r="DA425" s="58"/>
      <c r="DB425" s="58"/>
      <c r="DC425" s="58"/>
      <c r="DD425" s="58"/>
      <c r="DE425" s="58"/>
      <c r="DF425" s="58"/>
      <c r="DG425" s="58"/>
      <c r="DH425" s="58"/>
      <c r="DI425" s="58"/>
      <c r="DJ425" s="58"/>
      <c r="DK425" s="58"/>
      <c r="DL425" s="58"/>
      <c r="DM425" s="58"/>
      <c r="DN425" s="58"/>
      <c r="DO425" s="58"/>
      <c r="DP425" s="58"/>
      <c r="DQ425" s="58"/>
      <c r="DR425" s="58"/>
      <c r="DS425" s="58"/>
      <c r="DT425" s="58"/>
      <c r="DU425" s="58"/>
      <c r="DV425" s="58"/>
      <c r="DW425" s="58"/>
      <c r="DX425" s="58"/>
      <c r="DY425" s="58"/>
      <c r="DZ425" s="58"/>
      <c r="EA425" s="58"/>
      <c r="EB425" s="58"/>
      <c r="EC425" s="58"/>
      <c r="ED425" s="58"/>
      <c r="EE425" s="58"/>
      <c r="EF425" s="58"/>
      <c r="EG425" s="58"/>
      <c r="EH425" s="58"/>
      <c r="EI425" s="58"/>
      <c r="EJ425" s="58"/>
      <c r="EK425" s="58"/>
      <c r="EL425" s="58"/>
      <c r="EM425" s="58"/>
      <c r="EN425" s="58"/>
    </row>
    <row r="426" spans="1:144" outlineLevel="1" x14ac:dyDescent="0.2">
      <c r="A426" s="16">
        <v>235</v>
      </c>
      <c r="B426" s="16">
        <v>0</v>
      </c>
      <c r="C426" s="1">
        <v>2.6687214018582462E-4</v>
      </c>
      <c r="D426" s="1">
        <f t="shared" si="40"/>
        <v>-2.6687214018582462E-4</v>
      </c>
      <c r="E426" s="1">
        <f t="shared" si="41"/>
        <v>5.3381551378460989E-4</v>
      </c>
      <c r="F426" s="1">
        <f t="shared" si="42"/>
        <v>-2.3104447922090886E-2</v>
      </c>
      <c r="G426" s="1">
        <f t="shared" si="43"/>
        <v>-1.6338402000714049E-2</v>
      </c>
      <c r="H426" s="1">
        <v>1.0517904613561886E-3</v>
      </c>
      <c r="I426" s="1">
        <f t="shared" si="44"/>
        <v>2.8106412130166567E-7</v>
      </c>
      <c r="J426" s="1">
        <f t="shared" si="45"/>
        <v>-1.6347001072314106E-2</v>
      </c>
      <c r="AQ426" s="58"/>
      <c r="AR426" s="58"/>
      <c r="AS426" s="58"/>
      <c r="AT426" s="58"/>
      <c r="AU426" s="58"/>
      <c r="AV426" s="58"/>
      <c r="AW426" s="58"/>
      <c r="AX426" s="71"/>
      <c r="AY426" s="58"/>
      <c r="AZ426" s="58"/>
      <c r="BA426" s="58"/>
      <c r="BB426" s="58">
        <f t="shared" si="46"/>
        <v>1</v>
      </c>
      <c r="BC426" s="58">
        <f t="shared" si="47"/>
        <v>2.6687214018582462E-4</v>
      </c>
      <c r="BD426" s="58" t="e">
        <f t="shared" si="48"/>
        <v>#N/A</v>
      </c>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c r="CB426" s="58"/>
      <c r="CC426" s="58"/>
      <c r="CD426" s="58"/>
      <c r="CE426" s="58"/>
      <c r="CF426" s="58"/>
      <c r="CG426" s="58"/>
      <c r="CH426" s="58"/>
      <c r="CI426" s="58"/>
      <c r="CJ426" s="58"/>
      <c r="CK426" s="58"/>
      <c r="CL426" s="58"/>
      <c r="CM426" s="58"/>
      <c r="CN426" s="58"/>
      <c r="CO426" s="58"/>
      <c r="CP426" s="58"/>
      <c r="CQ426" s="58"/>
      <c r="CR426" s="58"/>
      <c r="CS426" s="58"/>
      <c r="CT426" s="58"/>
      <c r="CU426" s="58"/>
      <c r="CV426" s="58"/>
      <c r="CW426" s="58"/>
      <c r="CX426" s="58"/>
      <c r="CY426" s="58"/>
      <c r="CZ426" s="58"/>
      <c r="DA426" s="58"/>
      <c r="DB426" s="58"/>
      <c r="DC426" s="58"/>
      <c r="DD426" s="58"/>
      <c r="DE426" s="58"/>
      <c r="DF426" s="58"/>
      <c r="DG426" s="58"/>
      <c r="DH426" s="58"/>
      <c r="DI426" s="58"/>
      <c r="DJ426" s="58"/>
      <c r="DK426" s="58"/>
      <c r="DL426" s="58"/>
      <c r="DM426" s="58"/>
      <c r="DN426" s="58"/>
      <c r="DO426" s="58"/>
      <c r="DP426" s="58"/>
      <c r="DQ426" s="58"/>
      <c r="DR426" s="58"/>
      <c r="DS426" s="58"/>
      <c r="DT426" s="58"/>
      <c r="DU426" s="58"/>
      <c r="DV426" s="58"/>
      <c r="DW426" s="58"/>
      <c r="DX426" s="58"/>
      <c r="DY426" s="58"/>
      <c r="DZ426" s="58"/>
      <c r="EA426" s="58"/>
      <c r="EB426" s="58"/>
      <c r="EC426" s="58"/>
      <c r="ED426" s="58"/>
      <c r="EE426" s="58"/>
      <c r="EF426" s="58"/>
      <c r="EG426" s="58"/>
      <c r="EH426" s="58"/>
      <c r="EI426" s="58"/>
      <c r="EJ426" s="58"/>
      <c r="EK426" s="58"/>
      <c r="EL426" s="58"/>
      <c r="EM426" s="58"/>
      <c r="EN426" s="58"/>
    </row>
    <row r="427" spans="1:144" outlineLevel="1" x14ac:dyDescent="0.2">
      <c r="A427" s="16">
        <v>236</v>
      </c>
      <c r="B427" s="16">
        <v>0</v>
      </c>
      <c r="C427" s="1">
        <v>6.0229464855262183E-4</v>
      </c>
      <c r="D427" s="1">
        <f t="shared" si="40"/>
        <v>-6.0229464855262183E-4</v>
      </c>
      <c r="E427" s="1">
        <f t="shared" si="41"/>
        <v>1.2049522016731294E-3</v>
      </c>
      <c r="F427" s="1">
        <f t="shared" si="42"/>
        <v>-3.4712421432005133E-2</v>
      </c>
      <c r="G427" s="1">
        <f t="shared" si="43"/>
        <v>-2.4549086052553577E-2</v>
      </c>
      <c r="H427" s="1">
        <v>2.0307036402865764E-3</v>
      </c>
      <c r="I427" s="1">
        <f t="shared" si="44"/>
        <v>1.2263093057678489E-6</v>
      </c>
      <c r="J427" s="1">
        <f t="shared" si="45"/>
        <v>-2.4574050039044202E-2</v>
      </c>
      <c r="AQ427" s="58"/>
      <c r="AR427" s="58"/>
      <c r="AS427" s="58"/>
      <c r="AT427" s="58"/>
      <c r="AU427" s="58"/>
      <c r="AV427" s="58"/>
      <c r="AW427" s="58"/>
      <c r="AX427" s="71"/>
      <c r="AY427" s="58"/>
      <c r="AZ427" s="58"/>
      <c r="BA427" s="58"/>
      <c r="BB427" s="58">
        <f t="shared" si="46"/>
        <v>1</v>
      </c>
      <c r="BC427" s="58">
        <f t="shared" si="47"/>
        <v>6.0229464855262183E-4</v>
      </c>
      <c r="BD427" s="58" t="e">
        <f t="shared" si="48"/>
        <v>#N/A</v>
      </c>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c r="CB427" s="58"/>
      <c r="CC427" s="58"/>
      <c r="CD427" s="58"/>
      <c r="CE427" s="58"/>
      <c r="CF427" s="58"/>
      <c r="CG427" s="58"/>
      <c r="CH427" s="58"/>
      <c r="CI427" s="58"/>
      <c r="CJ427" s="58"/>
      <c r="CK427" s="58"/>
      <c r="CL427" s="58"/>
      <c r="CM427" s="58"/>
      <c r="CN427" s="58"/>
      <c r="CO427" s="58"/>
      <c r="CP427" s="58"/>
      <c r="CQ427" s="58"/>
      <c r="CR427" s="58"/>
      <c r="CS427" s="58"/>
      <c r="CT427" s="58"/>
      <c r="CU427" s="58"/>
      <c r="CV427" s="58"/>
      <c r="CW427" s="58"/>
      <c r="CX427" s="58"/>
      <c r="CY427" s="58"/>
      <c r="CZ427" s="58"/>
      <c r="DA427" s="58"/>
      <c r="DB427" s="58"/>
      <c r="DC427" s="58"/>
      <c r="DD427" s="58"/>
      <c r="DE427" s="58"/>
      <c r="DF427" s="58"/>
      <c r="DG427" s="58"/>
      <c r="DH427" s="58"/>
      <c r="DI427" s="58"/>
      <c r="DJ427" s="58"/>
      <c r="DK427" s="58"/>
      <c r="DL427" s="58"/>
      <c r="DM427" s="58"/>
      <c r="DN427" s="58"/>
      <c r="DO427" s="58"/>
      <c r="DP427" s="58"/>
      <c r="DQ427" s="58"/>
      <c r="DR427" s="58"/>
      <c r="DS427" s="58"/>
      <c r="DT427" s="58"/>
      <c r="DU427" s="58"/>
      <c r="DV427" s="58"/>
      <c r="DW427" s="58"/>
      <c r="DX427" s="58"/>
      <c r="DY427" s="58"/>
      <c r="DZ427" s="58"/>
      <c r="EA427" s="58"/>
      <c r="EB427" s="58"/>
      <c r="EC427" s="58"/>
      <c r="ED427" s="58"/>
      <c r="EE427" s="58"/>
      <c r="EF427" s="58"/>
      <c r="EG427" s="58"/>
      <c r="EH427" s="58"/>
      <c r="EI427" s="58"/>
      <c r="EJ427" s="58"/>
      <c r="EK427" s="58"/>
      <c r="EL427" s="58"/>
      <c r="EM427" s="58"/>
      <c r="EN427" s="58"/>
    </row>
    <row r="428" spans="1:144" outlineLevel="1" x14ac:dyDescent="0.2">
      <c r="A428" s="16">
        <v>237</v>
      </c>
      <c r="B428" s="16">
        <v>0</v>
      </c>
      <c r="C428" s="1">
        <v>1.1431438788075277E-8</v>
      </c>
      <c r="D428" s="1">
        <f t="shared" si="40"/>
        <v>-1.1431438788075277E-8</v>
      </c>
      <c r="E428" s="1">
        <f t="shared" si="41"/>
        <v>2.2862877682490075E-8</v>
      </c>
      <c r="F428" s="1">
        <f t="shared" si="42"/>
        <v>-1.5120475416629622E-4</v>
      </c>
      <c r="G428" s="1">
        <f t="shared" si="43"/>
        <v>-1.0691790738109811E-4</v>
      </c>
      <c r="H428" s="1">
        <v>2.2599318052991762E-7</v>
      </c>
      <c r="I428" s="1">
        <f t="shared" si="44"/>
        <v>2.5834278231195598E-15</v>
      </c>
      <c r="J428" s="1">
        <f t="shared" si="45"/>
        <v>-1.0691791946245913E-4</v>
      </c>
      <c r="AQ428" s="58"/>
      <c r="AR428" s="58"/>
      <c r="AS428" s="58"/>
      <c r="AT428" s="58"/>
      <c r="AU428" s="58"/>
      <c r="AV428" s="58"/>
      <c r="AW428" s="58"/>
      <c r="AX428" s="71"/>
      <c r="AY428" s="58"/>
      <c r="AZ428" s="58"/>
      <c r="BA428" s="58"/>
      <c r="BB428" s="58">
        <f t="shared" si="46"/>
        <v>1</v>
      </c>
      <c r="BC428" s="58">
        <f t="shared" si="47"/>
        <v>1.1431438788075277E-8</v>
      </c>
      <c r="BD428" s="58" t="e">
        <f t="shared" si="48"/>
        <v>#N/A</v>
      </c>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c r="CB428" s="58"/>
      <c r="CC428" s="58"/>
      <c r="CD428" s="58"/>
      <c r="CE428" s="58"/>
      <c r="CF428" s="58"/>
      <c r="CG428" s="58"/>
      <c r="CH428" s="58"/>
      <c r="CI428" s="58"/>
      <c r="CJ428" s="58"/>
      <c r="CK428" s="58"/>
      <c r="CL428" s="58"/>
      <c r="CM428" s="58"/>
      <c r="CN428" s="58"/>
      <c r="CO428" s="58"/>
      <c r="CP428" s="58"/>
      <c r="CQ428" s="58"/>
      <c r="CR428" s="58"/>
      <c r="CS428" s="58"/>
      <c r="CT428" s="58"/>
      <c r="CU428" s="58"/>
      <c r="CV428" s="58"/>
      <c r="CW428" s="58"/>
      <c r="CX428" s="58"/>
      <c r="CY428" s="58"/>
      <c r="CZ428" s="58"/>
      <c r="DA428" s="58"/>
      <c r="DB428" s="58"/>
      <c r="DC428" s="58"/>
      <c r="DD428" s="58"/>
      <c r="DE428" s="58"/>
      <c r="DF428" s="58"/>
      <c r="DG428" s="58"/>
      <c r="DH428" s="58"/>
      <c r="DI428" s="58"/>
      <c r="DJ428" s="58"/>
      <c r="DK428" s="58"/>
      <c r="DL428" s="58"/>
      <c r="DM428" s="58"/>
      <c r="DN428" s="58"/>
      <c r="DO428" s="58"/>
      <c r="DP428" s="58"/>
      <c r="DQ428" s="58"/>
      <c r="DR428" s="58"/>
      <c r="DS428" s="58"/>
      <c r="DT428" s="58"/>
      <c r="DU428" s="58"/>
      <c r="DV428" s="58"/>
      <c r="DW428" s="58"/>
      <c r="DX428" s="58"/>
      <c r="DY428" s="58"/>
      <c r="DZ428" s="58"/>
      <c r="EA428" s="58"/>
      <c r="EB428" s="58"/>
      <c r="EC428" s="58"/>
      <c r="ED428" s="58"/>
      <c r="EE428" s="58"/>
      <c r="EF428" s="58"/>
      <c r="EG428" s="58"/>
      <c r="EH428" s="58"/>
      <c r="EI428" s="58"/>
      <c r="EJ428" s="58"/>
      <c r="EK428" s="58"/>
      <c r="EL428" s="58"/>
      <c r="EM428" s="58"/>
      <c r="EN428" s="58"/>
    </row>
    <row r="429" spans="1:144" outlineLevel="1" x14ac:dyDescent="0.2">
      <c r="A429" s="16">
        <v>238</v>
      </c>
      <c r="B429" s="16">
        <v>0</v>
      </c>
      <c r="C429" s="1">
        <v>5.4967602942408635E-2</v>
      </c>
      <c r="D429" s="1">
        <f t="shared" si="40"/>
        <v>-5.4967602942408635E-2</v>
      </c>
      <c r="E429" s="1">
        <f t="shared" si="41"/>
        <v>0.11307213895080706</v>
      </c>
      <c r="F429" s="1">
        <f t="shared" si="42"/>
        <v>-0.33626200937781697</v>
      </c>
      <c r="G429" s="1">
        <f t="shared" si="43"/>
        <v>-0.24117375802614946</v>
      </c>
      <c r="H429" s="1">
        <v>7.3210360684856104E-2</v>
      </c>
      <c r="I429" s="1">
        <f t="shared" si="44"/>
        <v>4.5946398800309155E-3</v>
      </c>
      <c r="J429" s="1">
        <f t="shared" si="45"/>
        <v>-0.2505183055995841</v>
      </c>
      <c r="AQ429" s="58"/>
      <c r="AR429" s="58"/>
      <c r="AS429" s="58"/>
      <c r="AT429" s="58"/>
      <c r="AU429" s="58"/>
      <c r="AV429" s="58"/>
      <c r="AW429" s="58"/>
      <c r="AX429" s="71"/>
      <c r="AY429" s="58"/>
      <c r="AZ429" s="58"/>
      <c r="BA429" s="58"/>
      <c r="BB429" s="58">
        <f t="shared" si="46"/>
        <v>1</v>
      </c>
      <c r="BC429" s="58">
        <f t="shared" si="47"/>
        <v>5.4967602942408635E-2</v>
      </c>
      <c r="BD429" s="58" t="e">
        <f t="shared" si="48"/>
        <v>#N/A</v>
      </c>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c r="CB429" s="58"/>
      <c r="CC429" s="58"/>
      <c r="CD429" s="58"/>
      <c r="CE429" s="58"/>
      <c r="CF429" s="58"/>
      <c r="CG429" s="58"/>
      <c r="CH429" s="58"/>
      <c r="CI429" s="58"/>
      <c r="CJ429" s="58"/>
      <c r="CK429" s="58"/>
      <c r="CL429" s="58"/>
      <c r="CM429" s="58"/>
      <c r="CN429" s="58"/>
      <c r="CO429" s="58"/>
      <c r="CP429" s="58"/>
      <c r="CQ429" s="58"/>
      <c r="CR429" s="58"/>
      <c r="CS429" s="58"/>
      <c r="CT429" s="58"/>
      <c r="CU429" s="58"/>
      <c r="CV429" s="58"/>
      <c r="CW429" s="58"/>
      <c r="CX429" s="58"/>
      <c r="CY429" s="58"/>
      <c r="CZ429" s="58"/>
      <c r="DA429" s="58"/>
      <c r="DB429" s="58"/>
      <c r="DC429" s="58"/>
      <c r="DD429" s="58"/>
      <c r="DE429" s="58"/>
      <c r="DF429" s="58"/>
      <c r="DG429" s="58"/>
      <c r="DH429" s="58"/>
      <c r="DI429" s="58"/>
      <c r="DJ429" s="58"/>
      <c r="DK429" s="58"/>
      <c r="DL429" s="58"/>
      <c r="DM429" s="58"/>
      <c r="DN429" s="58"/>
      <c r="DO429" s="58"/>
      <c r="DP429" s="58"/>
      <c r="DQ429" s="58"/>
      <c r="DR429" s="58"/>
      <c r="DS429" s="58"/>
      <c r="DT429" s="58"/>
      <c r="DU429" s="58"/>
      <c r="DV429" s="58"/>
      <c r="DW429" s="58"/>
      <c r="DX429" s="58"/>
      <c r="DY429" s="58"/>
      <c r="DZ429" s="58"/>
      <c r="EA429" s="58"/>
      <c r="EB429" s="58"/>
      <c r="EC429" s="58"/>
      <c r="ED429" s="58"/>
      <c r="EE429" s="58"/>
      <c r="EF429" s="58"/>
      <c r="EG429" s="58"/>
      <c r="EH429" s="58"/>
      <c r="EI429" s="58"/>
      <c r="EJ429" s="58"/>
      <c r="EK429" s="58"/>
      <c r="EL429" s="58"/>
      <c r="EM429" s="58"/>
      <c r="EN429" s="58"/>
    </row>
    <row r="430" spans="1:144" outlineLevel="1" x14ac:dyDescent="0.2">
      <c r="A430" s="16">
        <v>239</v>
      </c>
      <c r="B430" s="16">
        <v>0</v>
      </c>
      <c r="C430" s="1">
        <v>1.8209847037897821E-5</v>
      </c>
      <c r="D430" s="1">
        <f t="shared" si="40"/>
        <v>-1.8209847037897821E-5</v>
      </c>
      <c r="E430" s="1">
        <f t="shared" si="41"/>
        <v>3.6420025678546922E-5</v>
      </c>
      <c r="F430" s="1">
        <f t="shared" si="42"/>
        <v>-6.0349006353499247E-3</v>
      </c>
      <c r="G430" s="1">
        <f t="shared" si="43"/>
        <v>-4.2673385900893115E-3</v>
      </c>
      <c r="H430" s="1">
        <v>1.119785208959172E-4</v>
      </c>
      <c r="I430" s="1">
        <f t="shared" si="44"/>
        <v>2.0393772360801455E-9</v>
      </c>
      <c r="J430" s="1">
        <f t="shared" si="45"/>
        <v>-4.2675775352887862E-3</v>
      </c>
      <c r="AQ430" s="58"/>
      <c r="AR430" s="58"/>
      <c r="AS430" s="58"/>
      <c r="AT430" s="58"/>
      <c r="AU430" s="58"/>
      <c r="AV430" s="58"/>
      <c r="AW430" s="58"/>
      <c r="AX430" s="71"/>
      <c r="AY430" s="58"/>
      <c r="AZ430" s="58"/>
      <c r="BA430" s="58"/>
      <c r="BB430" s="58">
        <f t="shared" si="46"/>
        <v>1</v>
      </c>
      <c r="BC430" s="58">
        <f t="shared" si="47"/>
        <v>1.8209847037897821E-5</v>
      </c>
      <c r="BD430" s="58" t="e">
        <f t="shared" si="48"/>
        <v>#N/A</v>
      </c>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c r="CB430" s="58"/>
      <c r="CC430" s="58"/>
      <c r="CD430" s="58"/>
      <c r="CE430" s="58"/>
      <c r="CF430" s="58"/>
      <c r="CG430" s="58"/>
      <c r="CH430" s="58"/>
      <c r="CI430" s="58"/>
      <c r="CJ430" s="58"/>
      <c r="CK430" s="58"/>
      <c r="CL430" s="58"/>
      <c r="CM430" s="58"/>
      <c r="CN430" s="58"/>
      <c r="CO430" s="58"/>
      <c r="CP430" s="58"/>
      <c r="CQ430" s="58"/>
      <c r="CR430" s="58"/>
      <c r="CS430" s="58"/>
      <c r="CT430" s="58"/>
      <c r="CU430" s="58"/>
      <c r="CV430" s="58"/>
      <c r="CW430" s="58"/>
      <c r="CX430" s="58"/>
      <c r="CY430" s="58"/>
      <c r="CZ430" s="58"/>
      <c r="DA430" s="58"/>
      <c r="DB430" s="58"/>
      <c r="DC430" s="58"/>
      <c r="DD430" s="58"/>
      <c r="DE430" s="58"/>
      <c r="DF430" s="58"/>
      <c r="DG430" s="58"/>
      <c r="DH430" s="58"/>
      <c r="DI430" s="58"/>
      <c r="DJ430" s="58"/>
      <c r="DK430" s="58"/>
      <c r="DL430" s="58"/>
      <c r="DM430" s="58"/>
      <c r="DN430" s="58"/>
      <c r="DO430" s="58"/>
      <c r="DP430" s="58"/>
      <c r="DQ430" s="58"/>
      <c r="DR430" s="58"/>
      <c r="DS430" s="58"/>
      <c r="DT430" s="58"/>
      <c r="DU430" s="58"/>
      <c r="DV430" s="58"/>
      <c r="DW430" s="58"/>
      <c r="DX430" s="58"/>
      <c r="DY430" s="58"/>
      <c r="DZ430" s="58"/>
      <c r="EA430" s="58"/>
      <c r="EB430" s="58"/>
      <c r="EC430" s="58"/>
      <c r="ED430" s="58"/>
      <c r="EE430" s="58"/>
      <c r="EF430" s="58"/>
      <c r="EG430" s="58"/>
      <c r="EH430" s="58"/>
      <c r="EI430" s="58"/>
      <c r="EJ430" s="58"/>
      <c r="EK430" s="58"/>
      <c r="EL430" s="58"/>
      <c r="EM430" s="58"/>
      <c r="EN430" s="58"/>
    </row>
    <row r="431" spans="1:144" outlineLevel="1" x14ac:dyDescent="0.2">
      <c r="A431" s="16">
        <v>240</v>
      </c>
      <c r="B431" s="16">
        <v>0</v>
      </c>
      <c r="C431" s="1">
        <v>7.1032678632330091E-7</v>
      </c>
      <c r="D431" s="1">
        <f t="shared" si="40"/>
        <v>-7.1032678632330091E-7</v>
      </c>
      <c r="E431" s="1">
        <f t="shared" si="41"/>
        <v>1.4206540769652244E-6</v>
      </c>
      <c r="F431" s="1">
        <f t="shared" si="42"/>
        <v>-1.1919119417831271E-3</v>
      </c>
      <c r="G431" s="1">
        <f t="shared" si="43"/>
        <v>-8.4280916635250385E-4</v>
      </c>
      <c r="H431" s="1">
        <v>7.2227029278319994E-6</v>
      </c>
      <c r="I431" s="1">
        <f t="shared" si="44"/>
        <v>5.1305200598365611E-12</v>
      </c>
      <c r="J431" s="1">
        <f t="shared" si="45"/>
        <v>-8.4281221004910839E-4</v>
      </c>
      <c r="AQ431" s="58"/>
      <c r="AR431" s="58"/>
      <c r="AS431" s="58"/>
      <c r="AT431" s="58"/>
      <c r="AU431" s="58"/>
      <c r="AV431" s="58"/>
      <c r="AW431" s="58"/>
      <c r="AX431" s="71"/>
      <c r="AY431" s="58"/>
      <c r="AZ431" s="58"/>
      <c r="BA431" s="58"/>
      <c r="BB431" s="58">
        <f t="shared" si="46"/>
        <v>1</v>
      </c>
      <c r="BC431" s="58">
        <f t="shared" si="47"/>
        <v>7.1032678632330091E-7</v>
      </c>
      <c r="BD431" s="58" t="e">
        <f t="shared" si="48"/>
        <v>#N/A</v>
      </c>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c r="CB431" s="58"/>
      <c r="CC431" s="58"/>
      <c r="CD431" s="58"/>
      <c r="CE431" s="58"/>
      <c r="CF431" s="58"/>
      <c r="CG431" s="58"/>
      <c r="CH431" s="58"/>
      <c r="CI431" s="58"/>
      <c r="CJ431" s="58"/>
      <c r="CK431" s="58"/>
      <c r="CL431" s="58"/>
      <c r="CM431" s="58"/>
      <c r="CN431" s="58"/>
      <c r="CO431" s="58"/>
      <c r="CP431" s="58"/>
      <c r="CQ431" s="58"/>
      <c r="CR431" s="58"/>
      <c r="CS431" s="58"/>
      <c r="CT431" s="58"/>
      <c r="CU431" s="58"/>
      <c r="CV431" s="58"/>
      <c r="CW431" s="58"/>
      <c r="CX431" s="58"/>
      <c r="CY431" s="58"/>
      <c r="CZ431" s="58"/>
      <c r="DA431" s="58"/>
      <c r="DB431" s="58"/>
      <c r="DC431" s="58"/>
      <c r="DD431" s="58"/>
      <c r="DE431" s="58"/>
      <c r="DF431" s="58"/>
      <c r="DG431" s="58"/>
      <c r="DH431" s="58"/>
      <c r="DI431" s="58"/>
      <c r="DJ431" s="58"/>
      <c r="DK431" s="58"/>
      <c r="DL431" s="58"/>
      <c r="DM431" s="58"/>
      <c r="DN431" s="58"/>
      <c r="DO431" s="58"/>
      <c r="DP431" s="58"/>
      <c r="DQ431" s="58"/>
      <c r="DR431" s="58"/>
      <c r="DS431" s="58"/>
      <c r="DT431" s="58"/>
      <c r="DU431" s="58"/>
      <c r="DV431" s="58"/>
      <c r="DW431" s="58"/>
      <c r="DX431" s="58"/>
      <c r="DY431" s="58"/>
      <c r="DZ431" s="58"/>
      <c r="EA431" s="58"/>
      <c r="EB431" s="58"/>
      <c r="EC431" s="58"/>
      <c r="ED431" s="58"/>
      <c r="EE431" s="58"/>
      <c r="EF431" s="58"/>
      <c r="EG431" s="58"/>
      <c r="EH431" s="58"/>
      <c r="EI431" s="58"/>
      <c r="EJ431" s="58"/>
      <c r="EK431" s="58"/>
      <c r="EL431" s="58"/>
      <c r="EM431" s="58"/>
      <c r="EN431" s="58"/>
    </row>
    <row r="432" spans="1:144" outlineLevel="1" x14ac:dyDescent="0.2">
      <c r="A432" s="16">
        <v>241</v>
      </c>
      <c r="B432" s="16">
        <v>0</v>
      </c>
      <c r="C432" s="1">
        <v>5.4462775561404442E-6</v>
      </c>
      <c r="D432" s="1">
        <f t="shared" si="40"/>
        <v>-5.4462775561404442E-6</v>
      </c>
      <c r="E432" s="1">
        <f t="shared" si="41"/>
        <v>1.0892584774498175E-5</v>
      </c>
      <c r="F432" s="1">
        <f t="shared" si="42"/>
        <v>-3.3003916092636909E-3</v>
      </c>
      <c r="G432" s="1">
        <f t="shared" si="43"/>
        <v>-2.3337324650099058E-3</v>
      </c>
      <c r="H432" s="1">
        <v>5.1501518055321149E-5</v>
      </c>
      <c r="I432" s="1">
        <f t="shared" si="44"/>
        <v>2.8050753609901075E-10</v>
      </c>
      <c r="J432" s="1">
        <f t="shared" si="45"/>
        <v>-2.3337925627135996E-3</v>
      </c>
      <c r="AQ432" s="58"/>
      <c r="AR432" s="58"/>
      <c r="AS432" s="58"/>
      <c r="AT432" s="58"/>
      <c r="AU432" s="58"/>
      <c r="AV432" s="58"/>
      <c r="AW432" s="58"/>
      <c r="AX432" s="71"/>
      <c r="AY432" s="58"/>
      <c r="AZ432" s="58"/>
      <c r="BA432" s="58"/>
      <c r="BB432" s="58">
        <f t="shared" si="46"/>
        <v>1</v>
      </c>
      <c r="BC432" s="58">
        <f t="shared" si="47"/>
        <v>5.4462775561404442E-6</v>
      </c>
      <c r="BD432" s="58" t="e">
        <f t="shared" si="48"/>
        <v>#N/A</v>
      </c>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c r="CB432" s="58"/>
      <c r="CC432" s="58"/>
      <c r="CD432" s="58"/>
      <c r="CE432" s="58"/>
      <c r="CF432" s="58"/>
      <c r="CG432" s="58"/>
      <c r="CH432" s="58"/>
      <c r="CI432" s="58"/>
      <c r="CJ432" s="58"/>
      <c r="CK432" s="58"/>
      <c r="CL432" s="58"/>
      <c r="CM432" s="58"/>
      <c r="CN432" s="58"/>
      <c r="CO432" s="58"/>
      <c r="CP432" s="58"/>
      <c r="CQ432" s="58"/>
      <c r="CR432" s="58"/>
      <c r="CS432" s="58"/>
      <c r="CT432" s="58"/>
      <c r="CU432" s="58"/>
      <c r="CV432" s="58"/>
      <c r="CW432" s="58"/>
      <c r="CX432" s="58"/>
      <c r="CY432" s="58"/>
      <c r="CZ432" s="58"/>
      <c r="DA432" s="58"/>
      <c r="DB432" s="58"/>
      <c r="DC432" s="58"/>
      <c r="DD432" s="58"/>
      <c r="DE432" s="58"/>
      <c r="DF432" s="58"/>
      <c r="DG432" s="58"/>
      <c r="DH432" s="58"/>
      <c r="DI432" s="58"/>
      <c r="DJ432" s="58"/>
      <c r="DK432" s="58"/>
      <c r="DL432" s="58"/>
      <c r="DM432" s="58"/>
      <c r="DN432" s="58"/>
      <c r="DO432" s="58"/>
      <c r="DP432" s="58"/>
      <c r="DQ432" s="58"/>
      <c r="DR432" s="58"/>
      <c r="DS432" s="58"/>
      <c r="DT432" s="58"/>
      <c r="DU432" s="58"/>
      <c r="DV432" s="58"/>
      <c r="DW432" s="58"/>
      <c r="DX432" s="58"/>
      <c r="DY432" s="58"/>
      <c r="DZ432" s="58"/>
      <c r="EA432" s="58"/>
      <c r="EB432" s="58"/>
      <c r="EC432" s="58"/>
      <c r="ED432" s="58"/>
      <c r="EE432" s="58"/>
      <c r="EF432" s="58"/>
      <c r="EG432" s="58"/>
      <c r="EH432" s="58"/>
      <c r="EI432" s="58"/>
      <c r="EJ432" s="58"/>
      <c r="EK432" s="58"/>
      <c r="EL432" s="58"/>
      <c r="EM432" s="58"/>
      <c r="EN432" s="58"/>
    </row>
    <row r="433" spans="1:144" outlineLevel="1" x14ac:dyDescent="0.2">
      <c r="A433" s="16">
        <v>242</v>
      </c>
      <c r="B433" s="16">
        <v>0</v>
      </c>
      <c r="C433" s="1">
        <v>7.9754063710486915E-7</v>
      </c>
      <c r="D433" s="1">
        <f t="shared" si="40"/>
        <v>-7.9754063710486915E-7</v>
      </c>
      <c r="E433" s="1">
        <f t="shared" si="41"/>
        <v>1.5950819104188006E-6</v>
      </c>
      <c r="F433" s="1">
        <f t="shared" si="42"/>
        <v>-1.262965522260525E-3</v>
      </c>
      <c r="G433" s="1">
        <f t="shared" si="43"/>
        <v>-8.9305166321800467E-4</v>
      </c>
      <c r="H433" s="1">
        <v>9.7261786490788504E-6</v>
      </c>
      <c r="I433" s="1">
        <f t="shared" si="44"/>
        <v>7.7571043499106045E-12</v>
      </c>
      <c r="J433" s="1">
        <f t="shared" si="45"/>
        <v>-8.930560062396951E-4</v>
      </c>
      <c r="AQ433" s="58"/>
      <c r="AR433" s="58"/>
      <c r="AS433" s="58"/>
      <c r="AT433" s="58"/>
      <c r="AU433" s="58"/>
      <c r="AV433" s="58"/>
      <c r="AW433" s="58"/>
      <c r="AX433" s="71"/>
      <c r="AY433" s="58"/>
      <c r="AZ433" s="58"/>
      <c r="BA433" s="58"/>
      <c r="BB433" s="58">
        <f t="shared" si="46"/>
        <v>1</v>
      </c>
      <c r="BC433" s="58">
        <f t="shared" si="47"/>
        <v>7.9754063710486915E-7</v>
      </c>
      <c r="BD433" s="58" t="e">
        <f t="shared" si="48"/>
        <v>#N/A</v>
      </c>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c r="CB433" s="58"/>
      <c r="CC433" s="58"/>
      <c r="CD433" s="58"/>
      <c r="CE433" s="58"/>
      <c r="CF433" s="58"/>
      <c r="CG433" s="58"/>
      <c r="CH433" s="58"/>
      <c r="CI433" s="58"/>
      <c r="CJ433" s="58"/>
      <c r="CK433" s="58"/>
      <c r="CL433" s="58"/>
      <c r="CM433" s="58"/>
      <c r="CN433" s="58"/>
      <c r="CO433" s="58"/>
      <c r="CP433" s="58"/>
      <c r="CQ433" s="58"/>
      <c r="CR433" s="58"/>
      <c r="CS433" s="58"/>
      <c r="CT433" s="58"/>
      <c r="CU433" s="58"/>
      <c r="CV433" s="58"/>
      <c r="CW433" s="58"/>
      <c r="CX433" s="58"/>
      <c r="CY433" s="58"/>
      <c r="CZ433" s="58"/>
      <c r="DA433" s="58"/>
      <c r="DB433" s="58"/>
      <c r="DC433" s="58"/>
      <c r="DD433" s="58"/>
      <c r="DE433" s="58"/>
      <c r="DF433" s="58"/>
      <c r="DG433" s="58"/>
      <c r="DH433" s="58"/>
      <c r="DI433" s="58"/>
      <c r="DJ433" s="58"/>
      <c r="DK433" s="58"/>
      <c r="DL433" s="58"/>
      <c r="DM433" s="58"/>
      <c r="DN433" s="58"/>
      <c r="DO433" s="58"/>
      <c r="DP433" s="58"/>
      <c r="DQ433" s="58"/>
      <c r="DR433" s="58"/>
      <c r="DS433" s="58"/>
      <c r="DT433" s="58"/>
      <c r="DU433" s="58"/>
      <c r="DV433" s="58"/>
      <c r="DW433" s="58"/>
      <c r="DX433" s="58"/>
      <c r="DY433" s="58"/>
      <c r="DZ433" s="58"/>
      <c r="EA433" s="58"/>
      <c r="EB433" s="58"/>
      <c r="EC433" s="58"/>
      <c r="ED433" s="58"/>
      <c r="EE433" s="58"/>
      <c r="EF433" s="58"/>
      <c r="EG433" s="58"/>
      <c r="EH433" s="58"/>
      <c r="EI433" s="58"/>
      <c r="EJ433" s="58"/>
      <c r="EK433" s="58"/>
      <c r="EL433" s="58"/>
      <c r="EM433" s="58"/>
      <c r="EN433" s="58"/>
    </row>
    <row r="434" spans="1:144" outlineLevel="1" x14ac:dyDescent="0.2">
      <c r="A434" s="16">
        <v>243</v>
      </c>
      <c r="B434" s="16">
        <v>0</v>
      </c>
      <c r="C434" s="1">
        <v>7.7044227737635689E-4</v>
      </c>
      <c r="D434" s="1">
        <f t="shared" si="40"/>
        <v>-7.7044227737635689E-4</v>
      </c>
      <c r="E434" s="1">
        <f t="shared" si="41"/>
        <v>1.5414784411116758E-3</v>
      </c>
      <c r="F434" s="1">
        <f t="shared" si="42"/>
        <v>-3.9261666305846925E-2</v>
      </c>
      <c r="G434" s="1">
        <f t="shared" si="43"/>
        <v>-2.7767540696861628E-2</v>
      </c>
      <c r="H434" s="1">
        <v>2.5038285450967221E-3</v>
      </c>
      <c r="I434" s="1">
        <f t="shared" si="44"/>
        <v>1.935388619459288E-6</v>
      </c>
      <c r="J434" s="1">
        <f t="shared" si="45"/>
        <v>-2.7802368693536274E-2</v>
      </c>
      <c r="AQ434" s="58"/>
      <c r="AR434" s="58"/>
      <c r="AS434" s="58"/>
      <c r="AT434" s="58"/>
      <c r="AU434" s="58"/>
      <c r="AV434" s="58"/>
      <c r="AW434" s="58"/>
      <c r="AX434" s="71"/>
      <c r="AY434" s="58"/>
      <c r="AZ434" s="58"/>
      <c r="BA434" s="58"/>
      <c r="BB434" s="58">
        <f t="shared" si="46"/>
        <v>1</v>
      </c>
      <c r="BC434" s="58">
        <f t="shared" si="47"/>
        <v>7.7044227737635689E-4</v>
      </c>
      <c r="BD434" s="58" t="e">
        <f t="shared" si="48"/>
        <v>#N/A</v>
      </c>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c r="CB434" s="58"/>
      <c r="CC434" s="58"/>
      <c r="CD434" s="58"/>
      <c r="CE434" s="58"/>
      <c r="CF434" s="58"/>
      <c r="CG434" s="58"/>
      <c r="CH434" s="58"/>
      <c r="CI434" s="58"/>
      <c r="CJ434" s="58"/>
      <c r="CK434" s="58"/>
      <c r="CL434" s="58"/>
      <c r="CM434" s="58"/>
      <c r="CN434" s="58"/>
      <c r="CO434" s="58"/>
      <c r="CP434" s="58"/>
      <c r="CQ434" s="58"/>
      <c r="CR434" s="58"/>
      <c r="CS434" s="58"/>
      <c r="CT434" s="58"/>
      <c r="CU434" s="58"/>
      <c r="CV434" s="58"/>
      <c r="CW434" s="58"/>
      <c r="CX434" s="58"/>
      <c r="CY434" s="58"/>
      <c r="CZ434" s="58"/>
      <c r="DA434" s="58"/>
      <c r="DB434" s="58"/>
      <c r="DC434" s="58"/>
      <c r="DD434" s="58"/>
      <c r="DE434" s="58"/>
      <c r="DF434" s="58"/>
      <c r="DG434" s="58"/>
      <c r="DH434" s="58"/>
      <c r="DI434" s="58"/>
      <c r="DJ434" s="58"/>
      <c r="DK434" s="58"/>
      <c r="DL434" s="58"/>
      <c r="DM434" s="58"/>
      <c r="DN434" s="58"/>
      <c r="DO434" s="58"/>
      <c r="DP434" s="58"/>
      <c r="DQ434" s="58"/>
      <c r="DR434" s="58"/>
      <c r="DS434" s="58"/>
      <c r="DT434" s="58"/>
      <c r="DU434" s="58"/>
      <c r="DV434" s="58"/>
      <c r="DW434" s="58"/>
      <c r="DX434" s="58"/>
      <c r="DY434" s="58"/>
      <c r="DZ434" s="58"/>
      <c r="EA434" s="58"/>
      <c r="EB434" s="58"/>
      <c r="EC434" s="58"/>
      <c r="ED434" s="58"/>
      <c r="EE434" s="58"/>
      <c r="EF434" s="58"/>
      <c r="EG434" s="58"/>
      <c r="EH434" s="58"/>
      <c r="EI434" s="58"/>
      <c r="EJ434" s="58"/>
      <c r="EK434" s="58"/>
      <c r="EL434" s="58"/>
      <c r="EM434" s="58"/>
      <c r="EN434" s="58"/>
    </row>
    <row r="435" spans="1:144" outlineLevel="1" x14ac:dyDescent="0.2">
      <c r="A435" s="16">
        <v>244</v>
      </c>
      <c r="B435" s="16">
        <v>0</v>
      </c>
      <c r="C435" s="1">
        <v>1.4353392412175788E-3</v>
      </c>
      <c r="D435" s="1">
        <f t="shared" si="40"/>
        <v>-1.4353392412175788E-3</v>
      </c>
      <c r="E435" s="1">
        <f t="shared" si="41"/>
        <v>2.8727406546865081E-3</v>
      </c>
      <c r="F435" s="1">
        <f t="shared" si="42"/>
        <v>-5.3597953829288184E-2</v>
      </c>
      <c r="G435" s="1">
        <f t="shared" si="43"/>
        <v>-3.7913090104732559E-2</v>
      </c>
      <c r="H435" s="1">
        <v>4.3647055197118066E-3</v>
      </c>
      <c r="I435" s="1">
        <f t="shared" si="44"/>
        <v>6.3013416958370001E-6</v>
      </c>
      <c r="J435" s="1">
        <f t="shared" si="45"/>
        <v>-3.7996101681427884E-2</v>
      </c>
      <c r="AQ435" s="58"/>
      <c r="AR435" s="58"/>
      <c r="AS435" s="58"/>
      <c r="AT435" s="58"/>
      <c r="AU435" s="58"/>
      <c r="AV435" s="58"/>
      <c r="AW435" s="58"/>
      <c r="AX435" s="71"/>
      <c r="AY435" s="58"/>
      <c r="AZ435" s="58"/>
      <c r="BA435" s="58"/>
      <c r="BB435" s="58">
        <f t="shared" si="46"/>
        <v>1</v>
      </c>
      <c r="BC435" s="58">
        <f t="shared" si="47"/>
        <v>1.4353392412175788E-3</v>
      </c>
      <c r="BD435" s="58" t="e">
        <f t="shared" si="48"/>
        <v>#N/A</v>
      </c>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c r="CB435" s="58"/>
      <c r="CC435" s="58"/>
      <c r="CD435" s="58"/>
      <c r="CE435" s="58"/>
      <c r="CF435" s="58"/>
      <c r="CG435" s="58"/>
      <c r="CH435" s="58"/>
      <c r="CI435" s="58"/>
      <c r="CJ435" s="58"/>
      <c r="CK435" s="58"/>
      <c r="CL435" s="58"/>
      <c r="CM435" s="58"/>
      <c r="CN435" s="58"/>
      <c r="CO435" s="58"/>
      <c r="CP435" s="58"/>
      <c r="CQ435" s="58"/>
      <c r="CR435" s="58"/>
      <c r="CS435" s="58"/>
      <c r="CT435" s="58"/>
      <c r="CU435" s="58"/>
      <c r="CV435" s="58"/>
      <c r="CW435" s="58"/>
      <c r="CX435" s="58"/>
      <c r="CY435" s="58"/>
      <c r="CZ435" s="58"/>
      <c r="DA435" s="58"/>
      <c r="DB435" s="58"/>
      <c r="DC435" s="58"/>
      <c r="DD435" s="58"/>
      <c r="DE435" s="58"/>
      <c r="DF435" s="58"/>
      <c r="DG435" s="58"/>
      <c r="DH435" s="58"/>
      <c r="DI435" s="58"/>
      <c r="DJ435" s="58"/>
      <c r="DK435" s="58"/>
      <c r="DL435" s="58"/>
      <c r="DM435" s="58"/>
      <c r="DN435" s="58"/>
      <c r="DO435" s="58"/>
      <c r="DP435" s="58"/>
      <c r="DQ435" s="58"/>
      <c r="DR435" s="58"/>
      <c r="DS435" s="58"/>
      <c r="DT435" s="58"/>
      <c r="DU435" s="58"/>
      <c r="DV435" s="58"/>
      <c r="DW435" s="58"/>
      <c r="DX435" s="58"/>
      <c r="DY435" s="58"/>
      <c r="DZ435" s="58"/>
      <c r="EA435" s="58"/>
      <c r="EB435" s="58"/>
      <c r="EC435" s="58"/>
      <c r="ED435" s="58"/>
      <c r="EE435" s="58"/>
      <c r="EF435" s="58"/>
      <c r="EG435" s="58"/>
      <c r="EH435" s="58"/>
      <c r="EI435" s="58"/>
      <c r="EJ435" s="58"/>
      <c r="EK435" s="58"/>
      <c r="EL435" s="58"/>
      <c r="EM435" s="58"/>
      <c r="EN435" s="58"/>
    </row>
    <row r="436" spans="1:144" outlineLevel="1" x14ac:dyDescent="0.2">
      <c r="A436" s="16">
        <v>245</v>
      </c>
      <c r="B436" s="16">
        <v>0</v>
      </c>
      <c r="C436" s="1">
        <v>4.3947014470739977E-8</v>
      </c>
      <c r="D436" s="1">
        <f t="shared" si="40"/>
        <v>-4.3947014470739977E-8</v>
      </c>
      <c r="E436" s="1">
        <f t="shared" si="41"/>
        <v>8.7894031009398293E-8</v>
      </c>
      <c r="F436" s="1">
        <f t="shared" si="42"/>
        <v>-2.9646927498376335E-4</v>
      </c>
      <c r="G436" s="1">
        <f t="shared" si="43"/>
        <v>-2.0963543689481542E-4</v>
      </c>
      <c r="H436" s="1">
        <v>6.7300609095279636E-7</v>
      </c>
      <c r="I436" s="1">
        <f t="shared" si="44"/>
        <v>2.9576629623054264E-14</v>
      </c>
      <c r="J436" s="1">
        <f t="shared" si="45"/>
        <v>-2.0963550743781397E-4</v>
      </c>
      <c r="AQ436" s="58"/>
      <c r="AR436" s="58"/>
      <c r="AS436" s="58"/>
      <c r="AT436" s="58"/>
      <c r="AU436" s="58"/>
      <c r="AV436" s="58"/>
      <c r="AW436" s="58"/>
      <c r="AX436" s="71"/>
      <c r="AY436" s="58"/>
      <c r="AZ436" s="58"/>
      <c r="BA436" s="58"/>
      <c r="BB436" s="58">
        <f t="shared" si="46"/>
        <v>1</v>
      </c>
      <c r="BC436" s="58">
        <f t="shared" si="47"/>
        <v>4.3947014470739977E-8</v>
      </c>
      <c r="BD436" s="58" t="e">
        <f t="shared" si="48"/>
        <v>#N/A</v>
      </c>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c r="CB436" s="58"/>
      <c r="CC436" s="58"/>
      <c r="CD436" s="58"/>
      <c r="CE436" s="58"/>
      <c r="CF436" s="58"/>
      <c r="CG436" s="58"/>
      <c r="CH436" s="58"/>
      <c r="CI436" s="58"/>
      <c r="CJ436" s="58"/>
      <c r="CK436" s="58"/>
      <c r="CL436" s="58"/>
      <c r="CM436" s="58"/>
      <c r="CN436" s="58"/>
      <c r="CO436" s="58"/>
      <c r="CP436" s="58"/>
      <c r="CQ436" s="58"/>
      <c r="CR436" s="58"/>
      <c r="CS436" s="58"/>
      <c r="CT436" s="58"/>
      <c r="CU436" s="58"/>
      <c r="CV436" s="58"/>
      <c r="CW436" s="58"/>
      <c r="CX436" s="58"/>
      <c r="CY436" s="58"/>
      <c r="CZ436" s="58"/>
      <c r="DA436" s="58"/>
      <c r="DB436" s="58"/>
      <c r="DC436" s="58"/>
      <c r="DD436" s="58"/>
      <c r="DE436" s="58"/>
      <c r="DF436" s="58"/>
      <c r="DG436" s="58"/>
      <c r="DH436" s="58"/>
      <c r="DI436" s="58"/>
      <c r="DJ436" s="58"/>
      <c r="DK436" s="58"/>
      <c r="DL436" s="58"/>
      <c r="DM436" s="58"/>
      <c r="DN436" s="58"/>
      <c r="DO436" s="58"/>
      <c r="DP436" s="58"/>
      <c r="DQ436" s="58"/>
      <c r="DR436" s="58"/>
      <c r="DS436" s="58"/>
      <c r="DT436" s="58"/>
      <c r="DU436" s="58"/>
      <c r="DV436" s="58"/>
      <c r="DW436" s="58"/>
      <c r="DX436" s="58"/>
      <c r="DY436" s="58"/>
      <c r="DZ436" s="58"/>
      <c r="EA436" s="58"/>
      <c r="EB436" s="58"/>
      <c r="EC436" s="58"/>
      <c r="ED436" s="58"/>
      <c r="EE436" s="58"/>
      <c r="EF436" s="58"/>
      <c r="EG436" s="58"/>
      <c r="EH436" s="58"/>
      <c r="EI436" s="58"/>
      <c r="EJ436" s="58"/>
      <c r="EK436" s="58"/>
      <c r="EL436" s="58"/>
      <c r="EM436" s="58"/>
      <c r="EN436" s="58"/>
    </row>
    <row r="437" spans="1:144" outlineLevel="1" x14ac:dyDescent="0.2">
      <c r="A437" s="16">
        <v>246</v>
      </c>
      <c r="B437" s="16">
        <v>0</v>
      </c>
      <c r="C437" s="1">
        <v>0.15829638905489701</v>
      </c>
      <c r="D437" s="1">
        <f t="shared" si="40"/>
        <v>-0.15829638905489701</v>
      </c>
      <c r="E437" s="1">
        <f t="shared" si="41"/>
        <v>0.34465466542381346</v>
      </c>
      <c r="F437" s="1">
        <f t="shared" si="42"/>
        <v>-0.58707296431007061</v>
      </c>
      <c r="G437" s="1">
        <f t="shared" si="43"/>
        <v>-0.43366653393448434</v>
      </c>
      <c r="H437" s="1">
        <v>0.13731144017013325</v>
      </c>
      <c r="I437" s="1">
        <f t="shared" si="44"/>
        <v>2.9933982551254647E-2</v>
      </c>
      <c r="J437" s="1">
        <f t="shared" si="45"/>
        <v>-0.46690539213635551</v>
      </c>
      <c r="AQ437" s="58"/>
      <c r="AR437" s="58"/>
      <c r="AS437" s="58"/>
      <c r="AT437" s="58"/>
      <c r="AU437" s="58"/>
      <c r="AV437" s="58"/>
      <c r="AW437" s="58"/>
      <c r="AX437" s="71"/>
      <c r="AY437" s="58"/>
      <c r="AZ437" s="58"/>
      <c r="BA437" s="58"/>
      <c r="BB437" s="58">
        <f t="shared" si="46"/>
        <v>1</v>
      </c>
      <c r="BC437" s="58">
        <f t="shared" si="47"/>
        <v>0.15829638905489701</v>
      </c>
      <c r="BD437" s="58" t="e">
        <f t="shared" si="48"/>
        <v>#N/A</v>
      </c>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c r="CB437" s="58"/>
      <c r="CC437" s="58"/>
      <c r="CD437" s="58"/>
      <c r="CE437" s="58"/>
      <c r="CF437" s="58"/>
      <c r="CG437" s="58"/>
      <c r="CH437" s="58"/>
      <c r="CI437" s="58"/>
      <c r="CJ437" s="58"/>
      <c r="CK437" s="58"/>
      <c r="CL437" s="58"/>
      <c r="CM437" s="58"/>
      <c r="CN437" s="58"/>
      <c r="CO437" s="58"/>
      <c r="CP437" s="58"/>
      <c r="CQ437" s="58"/>
      <c r="CR437" s="58"/>
      <c r="CS437" s="58"/>
      <c r="CT437" s="58"/>
      <c r="CU437" s="58"/>
      <c r="CV437" s="58"/>
      <c r="CW437" s="58"/>
      <c r="CX437" s="58"/>
      <c r="CY437" s="58"/>
      <c r="CZ437" s="58"/>
      <c r="DA437" s="58"/>
      <c r="DB437" s="58"/>
      <c r="DC437" s="58"/>
      <c r="DD437" s="58"/>
      <c r="DE437" s="58"/>
      <c r="DF437" s="58"/>
      <c r="DG437" s="58"/>
      <c r="DH437" s="58"/>
      <c r="DI437" s="58"/>
      <c r="DJ437" s="58"/>
      <c r="DK437" s="58"/>
      <c r="DL437" s="58"/>
      <c r="DM437" s="58"/>
      <c r="DN437" s="58"/>
      <c r="DO437" s="58"/>
      <c r="DP437" s="58"/>
      <c r="DQ437" s="58"/>
      <c r="DR437" s="58"/>
      <c r="DS437" s="58"/>
      <c r="DT437" s="58"/>
      <c r="DU437" s="58"/>
      <c r="DV437" s="58"/>
      <c r="DW437" s="58"/>
      <c r="DX437" s="58"/>
      <c r="DY437" s="58"/>
      <c r="DZ437" s="58"/>
      <c r="EA437" s="58"/>
      <c r="EB437" s="58"/>
      <c r="EC437" s="58"/>
      <c r="ED437" s="58"/>
      <c r="EE437" s="58"/>
      <c r="EF437" s="58"/>
      <c r="EG437" s="58"/>
      <c r="EH437" s="58"/>
      <c r="EI437" s="58"/>
      <c r="EJ437" s="58"/>
      <c r="EK437" s="58"/>
      <c r="EL437" s="58"/>
      <c r="EM437" s="58"/>
      <c r="EN437" s="58"/>
    </row>
    <row r="438" spans="1:144" outlineLevel="1" x14ac:dyDescent="0.2">
      <c r="A438" s="16">
        <v>247</v>
      </c>
      <c r="B438" s="16">
        <v>0</v>
      </c>
      <c r="C438" s="1">
        <v>1.3409702745701937E-4</v>
      </c>
      <c r="D438" s="1">
        <f t="shared" si="40"/>
        <v>-1.3409702745701937E-4</v>
      </c>
      <c r="E438" s="1">
        <f t="shared" si="41"/>
        <v>2.6821203853449047E-4</v>
      </c>
      <c r="F438" s="1">
        <f t="shared" si="42"/>
        <v>-1.6377180420771166E-2</v>
      </c>
      <c r="G438" s="1">
        <f t="shared" si="43"/>
        <v>-1.1580803593941572E-2</v>
      </c>
      <c r="H438" s="1">
        <v>5.6936519053326186E-4</v>
      </c>
      <c r="I438" s="1">
        <f t="shared" si="44"/>
        <v>7.6403921026305116E-8</v>
      </c>
      <c r="J438" s="1">
        <f t="shared" si="45"/>
        <v>-1.1584101855667375E-2</v>
      </c>
      <c r="AQ438" s="58"/>
      <c r="AR438" s="58"/>
      <c r="AS438" s="58"/>
      <c r="AT438" s="58"/>
      <c r="AU438" s="58"/>
      <c r="AV438" s="58"/>
      <c r="AW438" s="58"/>
      <c r="AX438" s="71"/>
      <c r="AY438" s="58"/>
      <c r="AZ438" s="58"/>
      <c r="BA438" s="58"/>
      <c r="BB438" s="58">
        <f t="shared" si="46"/>
        <v>1</v>
      </c>
      <c r="BC438" s="58">
        <f t="shared" si="47"/>
        <v>1.3409702745701937E-4</v>
      </c>
      <c r="BD438" s="58" t="e">
        <f t="shared" si="48"/>
        <v>#N/A</v>
      </c>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c r="CB438" s="58"/>
      <c r="CC438" s="58"/>
      <c r="CD438" s="58"/>
      <c r="CE438" s="58"/>
      <c r="CF438" s="58"/>
      <c r="CG438" s="58"/>
      <c r="CH438" s="58"/>
      <c r="CI438" s="58"/>
      <c r="CJ438" s="58"/>
      <c r="CK438" s="58"/>
      <c r="CL438" s="58"/>
      <c r="CM438" s="58"/>
      <c r="CN438" s="58"/>
      <c r="CO438" s="58"/>
      <c r="CP438" s="58"/>
      <c r="CQ438" s="58"/>
      <c r="CR438" s="58"/>
      <c r="CS438" s="58"/>
      <c r="CT438" s="58"/>
      <c r="CU438" s="58"/>
      <c r="CV438" s="58"/>
      <c r="CW438" s="58"/>
      <c r="CX438" s="58"/>
      <c r="CY438" s="58"/>
      <c r="CZ438" s="58"/>
      <c r="DA438" s="58"/>
      <c r="DB438" s="58"/>
      <c r="DC438" s="58"/>
      <c r="DD438" s="58"/>
      <c r="DE438" s="58"/>
      <c r="DF438" s="58"/>
      <c r="DG438" s="58"/>
      <c r="DH438" s="58"/>
      <c r="DI438" s="58"/>
      <c r="DJ438" s="58"/>
      <c r="DK438" s="58"/>
      <c r="DL438" s="58"/>
      <c r="DM438" s="58"/>
      <c r="DN438" s="58"/>
      <c r="DO438" s="58"/>
      <c r="DP438" s="58"/>
      <c r="DQ438" s="58"/>
      <c r="DR438" s="58"/>
      <c r="DS438" s="58"/>
      <c r="DT438" s="58"/>
      <c r="DU438" s="58"/>
      <c r="DV438" s="58"/>
      <c r="DW438" s="58"/>
      <c r="DX438" s="58"/>
      <c r="DY438" s="58"/>
      <c r="DZ438" s="58"/>
      <c r="EA438" s="58"/>
      <c r="EB438" s="58"/>
      <c r="EC438" s="58"/>
      <c r="ED438" s="58"/>
      <c r="EE438" s="58"/>
      <c r="EF438" s="58"/>
      <c r="EG438" s="58"/>
      <c r="EH438" s="58"/>
      <c r="EI438" s="58"/>
      <c r="EJ438" s="58"/>
      <c r="EK438" s="58"/>
      <c r="EL438" s="58"/>
      <c r="EM438" s="58"/>
      <c r="EN438" s="58"/>
    </row>
    <row r="439" spans="1:144" outlineLevel="1" x14ac:dyDescent="0.2">
      <c r="A439" s="16">
        <v>248</v>
      </c>
      <c r="B439" s="16">
        <v>0</v>
      </c>
      <c r="C439" s="1">
        <v>1.09827293301181E-2</v>
      </c>
      <c r="D439" s="1">
        <f t="shared" si="40"/>
        <v>-1.09827293301181E-2</v>
      </c>
      <c r="E439" s="1">
        <f t="shared" si="41"/>
        <v>2.2086969503305149E-2</v>
      </c>
      <c r="F439" s="1">
        <f t="shared" si="42"/>
        <v>-0.14861685470802141</v>
      </c>
      <c r="G439" s="1">
        <f t="shared" si="43"/>
        <v>-0.10537878878158494</v>
      </c>
      <c r="H439" s="1">
        <v>2.4363064794889356E-2</v>
      </c>
      <c r="I439" s="1">
        <f t="shared" si="44"/>
        <v>2.7730014200866765E-4</v>
      </c>
      <c r="J439" s="1">
        <f t="shared" si="45"/>
        <v>-0.106686406196303</v>
      </c>
      <c r="AQ439" s="58"/>
      <c r="AR439" s="58"/>
      <c r="AS439" s="58"/>
      <c r="AT439" s="58"/>
      <c r="AU439" s="58"/>
      <c r="AV439" s="58"/>
      <c r="AW439" s="58"/>
      <c r="AX439" s="71"/>
      <c r="AY439" s="58"/>
      <c r="AZ439" s="58"/>
      <c r="BA439" s="58"/>
      <c r="BB439" s="58">
        <f t="shared" si="46"/>
        <v>1</v>
      </c>
      <c r="BC439" s="58">
        <f t="shared" si="47"/>
        <v>1.09827293301181E-2</v>
      </c>
      <c r="BD439" s="58" t="e">
        <f t="shared" si="48"/>
        <v>#N/A</v>
      </c>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c r="CB439" s="58"/>
      <c r="CC439" s="58"/>
      <c r="CD439" s="58"/>
      <c r="CE439" s="58"/>
      <c r="CF439" s="58"/>
      <c r="CG439" s="58"/>
      <c r="CH439" s="58"/>
      <c r="CI439" s="58"/>
      <c r="CJ439" s="58"/>
      <c r="CK439" s="58"/>
      <c r="CL439" s="58"/>
      <c r="CM439" s="58"/>
      <c r="CN439" s="58"/>
      <c r="CO439" s="58"/>
      <c r="CP439" s="58"/>
      <c r="CQ439" s="58"/>
      <c r="CR439" s="58"/>
      <c r="CS439" s="58"/>
      <c r="CT439" s="58"/>
      <c r="CU439" s="58"/>
      <c r="CV439" s="58"/>
      <c r="CW439" s="58"/>
      <c r="CX439" s="58"/>
      <c r="CY439" s="58"/>
      <c r="CZ439" s="58"/>
      <c r="DA439" s="58"/>
      <c r="DB439" s="58"/>
      <c r="DC439" s="58"/>
      <c r="DD439" s="58"/>
      <c r="DE439" s="58"/>
      <c r="DF439" s="58"/>
      <c r="DG439" s="58"/>
      <c r="DH439" s="58"/>
      <c r="DI439" s="58"/>
      <c r="DJ439" s="58"/>
      <c r="DK439" s="58"/>
      <c r="DL439" s="58"/>
      <c r="DM439" s="58"/>
      <c r="DN439" s="58"/>
      <c r="DO439" s="58"/>
      <c r="DP439" s="58"/>
      <c r="DQ439" s="58"/>
      <c r="DR439" s="58"/>
      <c r="DS439" s="58"/>
      <c r="DT439" s="58"/>
      <c r="DU439" s="58"/>
      <c r="DV439" s="58"/>
      <c r="DW439" s="58"/>
      <c r="DX439" s="58"/>
      <c r="DY439" s="58"/>
      <c r="DZ439" s="58"/>
      <c r="EA439" s="58"/>
      <c r="EB439" s="58"/>
      <c r="EC439" s="58"/>
      <c r="ED439" s="58"/>
      <c r="EE439" s="58"/>
      <c r="EF439" s="58"/>
      <c r="EG439" s="58"/>
      <c r="EH439" s="58"/>
      <c r="EI439" s="58"/>
      <c r="EJ439" s="58"/>
      <c r="EK439" s="58"/>
      <c r="EL439" s="58"/>
      <c r="EM439" s="58"/>
      <c r="EN439" s="58"/>
    </row>
    <row r="440" spans="1:144" outlineLevel="1" x14ac:dyDescent="0.2">
      <c r="A440" s="16">
        <v>249</v>
      </c>
      <c r="B440" s="16">
        <v>0</v>
      </c>
      <c r="C440" s="1">
        <v>7.8337908681023957E-3</v>
      </c>
      <c r="D440" s="1">
        <f t="shared" si="40"/>
        <v>-7.8337908681023957E-3</v>
      </c>
      <c r="E440" s="1">
        <f t="shared" si="41"/>
        <v>1.5729272407992285E-2</v>
      </c>
      <c r="F440" s="1">
        <f t="shared" si="42"/>
        <v>-0.12541639608915689</v>
      </c>
      <c r="G440" s="1">
        <f t="shared" si="43"/>
        <v>-8.8857434632872823E-2</v>
      </c>
      <c r="H440" s="1">
        <v>1.2535944824524635E-2</v>
      </c>
      <c r="I440" s="1">
        <f t="shared" si="44"/>
        <v>1.0023590542597652E-4</v>
      </c>
      <c r="J440" s="1">
        <f t="shared" si="45"/>
        <v>-8.9419682368935105E-2</v>
      </c>
      <c r="AQ440" s="58"/>
      <c r="AR440" s="58"/>
      <c r="AS440" s="58"/>
      <c r="AT440" s="58"/>
      <c r="AU440" s="58"/>
      <c r="AV440" s="58"/>
      <c r="AW440" s="58"/>
      <c r="AX440" s="71"/>
      <c r="AY440" s="58"/>
      <c r="AZ440" s="58"/>
      <c r="BA440" s="58"/>
      <c r="BB440" s="58">
        <f t="shared" si="46"/>
        <v>1</v>
      </c>
      <c r="BC440" s="58">
        <f t="shared" si="47"/>
        <v>7.8337908681023957E-3</v>
      </c>
      <c r="BD440" s="58" t="e">
        <f t="shared" si="48"/>
        <v>#N/A</v>
      </c>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c r="CB440" s="58"/>
      <c r="CC440" s="58"/>
      <c r="CD440" s="58"/>
      <c r="CE440" s="58"/>
      <c r="CF440" s="58"/>
      <c r="CG440" s="58"/>
      <c r="CH440" s="58"/>
      <c r="CI440" s="58"/>
      <c r="CJ440" s="58"/>
      <c r="CK440" s="58"/>
      <c r="CL440" s="58"/>
      <c r="CM440" s="58"/>
      <c r="CN440" s="58"/>
      <c r="CO440" s="58"/>
      <c r="CP440" s="58"/>
      <c r="CQ440" s="58"/>
      <c r="CR440" s="58"/>
      <c r="CS440" s="58"/>
      <c r="CT440" s="58"/>
      <c r="CU440" s="58"/>
      <c r="CV440" s="58"/>
      <c r="CW440" s="58"/>
      <c r="CX440" s="58"/>
      <c r="CY440" s="58"/>
      <c r="CZ440" s="58"/>
      <c r="DA440" s="58"/>
      <c r="DB440" s="58"/>
      <c r="DC440" s="58"/>
      <c r="DD440" s="58"/>
      <c r="DE440" s="58"/>
      <c r="DF440" s="58"/>
      <c r="DG440" s="58"/>
      <c r="DH440" s="58"/>
      <c r="DI440" s="58"/>
      <c r="DJ440" s="58"/>
      <c r="DK440" s="58"/>
      <c r="DL440" s="58"/>
      <c r="DM440" s="58"/>
      <c r="DN440" s="58"/>
      <c r="DO440" s="58"/>
      <c r="DP440" s="58"/>
      <c r="DQ440" s="58"/>
      <c r="DR440" s="58"/>
      <c r="DS440" s="58"/>
      <c r="DT440" s="58"/>
      <c r="DU440" s="58"/>
      <c r="DV440" s="58"/>
      <c r="DW440" s="58"/>
      <c r="DX440" s="58"/>
      <c r="DY440" s="58"/>
      <c r="DZ440" s="58"/>
      <c r="EA440" s="58"/>
      <c r="EB440" s="58"/>
      <c r="EC440" s="58"/>
      <c r="ED440" s="58"/>
      <c r="EE440" s="58"/>
      <c r="EF440" s="58"/>
      <c r="EG440" s="58"/>
      <c r="EH440" s="58"/>
      <c r="EI440" s="58"/>
      <c r="EJ440" s="58"/>
      <c r="EK440" s="58"/>
      <c r="EL440" s="58"/>
      <c r="EM440" s="58"/>
      <c r="EN440" s="58"/>
    </row>
    <row r="441" spans="1:144" outlineLevel="1" x14ac:dyDescent="0.2">
      <c r="A441" s="16">
        <v>250</v>
      </c>
      <c r="B441" s="16">
        <v>1</v>
      </c>
      <c r="C441" s="1">
        <v>0.9964871768972392</v>
      </c>
      <c r="D441" s="1">
        <f t="shared" si="40"/>
        <v>3.5128231027607981E-3</v>
      </c>
      <c r="E441" s="1">
        <f t="shared" si="41"/>
        <v>7.0380151066759458E-3</v>
      </c>
      <c r="F441" s="1">
        <f t="shared" si="42"/>
        <v>8.3892878760213882E-2</v>
      </c>
      <c r="G441" s="1">
        <f t="shared" si="43"/>
        <v>5.9373449703552954E-2</v>
      </c>
      <c r="H441" s="1">
        <v>1.4694661515447002E-2</v>
      </c>
      <c r="I441" s="1">
        <f t="shared" si="44"/>
        <v>5.2574277944807932E-5</v>
      </c>
      <c r="J441" s="1">
        <f t="shared" si="45"/>
        <v>5.9814553476935199E-2</v>
      </c>
      <c r="AQ441" s="58"/>
      <c r="AR441" s="58"/>
      <c r="AS441" s="58"/>
      <c r="AT441" s="58"/>
      <c r="AU441" s="58"/>
      <c r="AV441" s="58"/>
      <c r="AW441" s="58"/>
      <c r="AX441" s="71"/>
      <c r="AY441" s="58"/>
      <c r="AZ441" s="58"/>
      <c r="BA441" s="58"/>
      <c r="BB441" s="58">
        <f t="shared" si="46"/>
        <v>0</v>
      </c>
      <c r="BC441" s="58" t="e">
        <f t="shared" si="47"/>
        <v>#N/A</v>
      </c>
      <c r="BD441" s="58">
        <f t="shared" si="48"/>
        <v>0.9964871768972392</v>
      </c>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c r="CB441" s="58"/>
      <c r="CC441" s="58"/>
      <c r="CD441" s="58"/>
      <c r="CE441" s="58"/>
      <c r="CF441" s="58"/>
      <c r="CG441" s="58"/>
      <c r="CH441" s="58"/>
      <c r="CI441" s="58"/>
      <c r="CJ441" s="58"/>
      <c r="CK441" s="58"/>
      <c r="CL441" s="58"/>
      <c r="CM441" s="58"/>
      <c r="CN441" s="58"/>
      <c r="CO441" s="58"/>
      <c r="CP441" s="58"/>
      <c r="CQ441" s="58"/>
      <c r="CR441" s="58"/>
      <c r="CS441" s="58"/>
      <c r="CT441" s="58"/>
      <c r="CU441" s="58"/>
      <c r="CV441" s="58"/>
      <c r="CW441" s="58"/>
      <c r="CX441" s="58"/>
      <c r="CY441" s="58"/>
      <c r="CZ441" s="58"/>
      <c r="DA441" s="58"/>
      <c r="DB441" s="58"/>
      <c r="DC441" s="58"/>
      <c r="DD441" s="58"/>
      <c r="DE441" s="58"/>
      <c r="DF441" s="58"/>
      <c r="DG441" s="58"/>
      <c r="DH441" s="58"/>
      <c r="DI441" s="58"/>
      <c r="DJ441" s="58"/>
      <c r="DK441" s="58"/>
      <c r="DL441" s="58"/>
      <c r="DM441" s="58"/>
      <c r="DN441" s="58"/>
      <c r="DO441" s="58"/>
      <c r="DP441" s="58"/>
      <c r="DQ441" s="58"/>
      <c r="DR441" s="58"/>
      <c r="DS441" s="58"/>
      <c r="DT441" s="58"/>
      <c r="DU441" s="58"/>
      <c r="DV441" s="58"/>
      <c r="DW441" s="58"/>
      <c r="DX441" s="58"/>
      <c r="DY441" s="58"/>
      <c r="DZ441" s="58"/>
      <c r="EA441" s="58"/>
      <c r="EB441" s="58"/>
      <c r="EC441" s="58"/>
      <c r="ED441" s="58"/>
      <c r="EE441" s="58"/>
      <c r="EF441" s="58"/>
      <c r="EG441" s="58"/>
      <c r="EH441" s="58"/>
      <c r="EI441" s="58"/>
      <c r="EJ441" s="58"/>
      <c r="EK441" s="58"/>
      <c r="EL441" s="58"/>
      <c r="EM441" s="58"/>
      <c r="EN441" s="58"/>
    </row>
    <row r="442" spans="1:144" outlineLevel="1" x14ac:dyDescent="0.2">
      <c r="A442" s="16">
        <v>251</v>
      </c>
      <c r="B442" s="16">
        <v>0</v>
      </c>
      <c r="C442" s="1">
        <v>7.2513311432713577E-5</v>
      </c>
      <c r="D442" s="1">
        <f t="shared" si="40"/>
        <v>-7.2513311432713577E-5</v>
      </c>
      <c r="E442" s="1">
        <f t="shared" si="41"/>
        <v>1.4503188129994131E-4</v>
      </c>
      <c r="F442" s="1">
        <f t="shared" si="42"/>
        <v>-1.2042918304960027E-2</v>
      </c>
      <c r="G442" s="1">
        <f t="shared" si="43"/>
        <v>-8.5157835807613286E-3</v>
      </c>
      <c r="H442" s="1">
        <v>3.3832755774977825E-4</v>
      </c>
      <c r="I442" s="1">
        <f t="shared" si="44"/>
        <v>2.4543334364074035E-8</v>
      </c>
      <c r="J442" s="1">
        <f t="shared" si="45"/>
        <v>-8.5172245085314222E-3</v>
      </c>
      <c r="AQ442" s="58"/>
      <c r="AR442" s="58"/>
      <c r="AS442" s="58"/>
      <c r="AT442" s="58"/>
      <c r="AU442" s="58"/>
      <c r="AV442" s="58"/>
      <c r="AW442" s="58"/>
      <c r="AX442" s="71"/>
      <c r="AY442" s="58"/>
      <c r="AZ442" s="58"/>
      <c r="BA442" s="58"/>
      <c r="BB442" s="58">
        <f t="shared" si="46"/>
        <v>1</v>
      </c>
      <c r="BC442" s="58">
        <f t="shared" si="47"/>
        <v>7.2513311432713577E-5</v>
      </c>
      <c r="BD442" s="58" t="e">
        <f t="shared" si="48"/>
        <v>#N/A</v>
      </c>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c r="CB442" s="58"/>
      <c r="CC442" s="58"/>
      <c r="CD442" s="58"/>
      <c r="CE442" s="58"/>
      <c r="CF442" s="58"/>
      <c r="CG442" s="58"/>
      <c r="CH442" s="58"/>
      <c r="CI442" s="58"/>
      <c r="CJ442" s="58"/>
      <c r="CK442" s="58"/>
      <c r="CL442" s="58"/>
      <c r="CM442" s="58"/>
      <c r="CN442" s="58"/>
      <c r="CO442" s="58"/>
      <c r="CP442" s="58"/>
      <c r="CQ442" s="58"/>
      <c r="CR442" s="58"/>
      <c r="CS442" s="58"/>
      <c r="CT442" s="58"/>
      <c r="CU442" s="58"/>
      <c r="CV442" s="58"/>
      <c r="CW442" s="58"/>
      <c r="CX442" s="58"/>
      <c r="CY442" s="58"/>
      <c r="CZ442" s="58"/>
      <c r="DA442" s="58"/>
      <c r="DB442" s="58"/>
      <c r="DC442" s="58"/>
      <c r="DD442" s="58"/>
      <c r="DE442" s="58"/>
      <c r="DF442" s="58"/>
      <c r="DG442" s="58"/>
      <c r="DH442" s="58"/>
      <c r="DI442" s="58"/>
      <c r="DJ442" s="58"/>
      <c r="DK442" s="58"/>
      <c r="DL442" s="58"/>
      <c r="DM442" s="58"/>
      <c r="DN442" s="58"/>
      <c r="DO442" s="58"/>
      <c r="DP442" s="58"/>
      <c r="DQ442" s="58"/>
      <c r="DR442" s="58"/>
      <c r="DS442" s="58"/>
      <c r="DT442" s="58"/>
      <c r="DU442" s="58"/>
      <c r="DV442" s="58"/>
      <c r="DW442" s="58"/>
      <c r="DX442" s="58"/>
      <c r="DY442" s="58"/>
      <c r="DZ442" s="58"/>
      <c r="EA442" s="58"/>
      <c r="EB442" s="58"/>
      <c r="EC442" s="58"/>
      <c r="ED442" s="58"/>
      <c r="EE442" s="58"/>
      <c r="EF442" s="58"/>
      <c r="EG442" s="58"/>
      <c r="EH442" s="58"/>
      <c r="EI442" s="58"/>
      <c r="EJ442" s="58"/>
      <c r="EK442" s="58"/>
      <c r="EL442" s="58"/>
      <c r="EM442" s="58"/>
      <c r="EN442" s="58"/>
    </row>
    <row r="443" spans="1:144" outlineLevel="1" x14ac:dyDescent="0.2">
      <c r="A443" s="16">
        <v>252</v>
      </c>
      <c r="B443" s="16">
        <v>0</v>
      </c>
      <c r="C443" s="1">
        <v>3.9063302002997014E-5</v>
      </c>
      <c r="D443" s="1">
        <f t="shared" si="40"/>
        <v>-3.9063302002997014E-5</v>
      </c>
      <c r="E443" s="1">
        <f t="shared" si="41"/>
        <v>7.8128129987351986E-5</v>
      </c>
      <c r="F443" s="1">
        <f t="shared" si="42"/>
        <v>-8.8390118218809946E-3</v>
      </c>
      <c r="G443" s="1">
        <f t="shared" si="43"/>
        <v>-6.2501862375589278E-3</v>
      </c>
      <c r="H443" s="1">
        <v>2.2497697067818634E-4</v>
      </c>
      <c r="I443" s="1">
        <f t="shared" si="44"/>
        <v>8.7906643614810738E-9</v>
      </c>
      <c r="J443" s="1">
        <f t="shared" si="45"/>
        <v>-6.2508894301957149E-3</v>
      </c>
      <c r="AQ443" s="58"/>
      <c r="AR443" s="58"/>
      <c r="AS443" s="58"/>
      <c r="AT443" s="58"/>
      <c r="AU443" s="58"/>
      <c r="AV443" s="58"/>
      <c r="AW443" s="58"/>
      <c r="AX443" s="71"/>
      <c r="AY443" s="58"/>
      <c r="AZ443" s="58"/>
      <c r="BA443" s="58"/>
      <c r="BB443" s="58">
        <f t="shared" si="46"/>
        <v>1</v>
      </c>
      <c r="BC443" s="58">
        <f t="shared" si="47"/>
        <v>3.9063302002997014E-5</v>
      </c>
      <c r="BD443" s="58" t="e">
        <f t="shared" si="48"/>
        <v>#N/A</v>
      </c>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c r="CB443" s="58"/>
      <c r="CC443" s="58"/>
      <c r="CD443" s="58"/>
      <c r="CE443" s="58"/>
      <c r="CF443" s="58"/>
      <c r="CG443" s="58"/>
      <c r="CH443" s="58"/>
      <c r="CI443" s="58"/>
      <c r="CJ443" s="58"/>
      <c r="CK443" s="58"/>
      <c r="CL443" s="58"/>
      <c r="CM443" s="58"/>
      <c r="CN443" s="58"/>
      <c r="CO443" s="58"/>
      <c r="CP443" s="58"/>
      <c r="CQ443" s="58"/>
      <c r="CR443" s="58"/>
      <c r="CS443" s="58"/>
      <c r="CT443" s="58"/>
      <c r="CU443" s="58"/>
      <c r="CV443" s="58"/>
      <c r="CW443" s="58"/>
      <c r="CX443" s="58"/>
      <c r="CY443" s="58"/>
      <c r="CZ443" s="58"/>
      <c r="DA443" s="58"/>
      <c r="DB443" s="58"/>
      <c r="DC443" s="58"/>
      <c r="DD443" s="58"/>
      <c r="DE443" s="58"/>
      <c r="DF443" s="58"/>
      <c r="DG443" s="58"/>
      <c r="DH443" s="58"/>
      <c r="DI443" s="58"/>
      <c r="DJ443" s="58"/>
      <c r="DK443" s="58"/>
      <c r="DL443" s="58"/>
      <c r="DM443" s="58"/>
      <c r="DN443" s="58"/>
      <c r="DO443" s="58"/>
      <c r="DP443" s="58"/>
      <c r="DQ443" s="58"/>
      <c r="DR443" s="58"/>
      <c r="DS443" s="58"/>
      <c r="DT443" s="58"/>
      <c r="DU443" s="58"/>
      <c r="DV443" s="58"/>
      <c r="DW443" s="58"/>
      <c r="DX443" s="58"/>
      <c r="DY443" s="58"/>
      <c r="DZ443" s="58"/>
      <c r="EA443" s="58"/>
      <c r="EB443" s="58"/>
      <c r="EC443" s="58"/>
      <c r="ED443" s="58"/>
      <c r="EE443" s="58"/>
      <c r="EF443" s="58"/>
      <c r="EG443" s="58"/>
      <c r="EH443" s="58"/>
      <c r="EI443" s="58"/>
      <c r="EJ443" s="58"/>
      <c r="EK443" s="58"/>
      <c r="EL443" s="58"/>
      <c r="EM443" s="58"/>
      <c r="EN443" s="58"/>
    </row>
    <row r="444" spans="1:144" outlineLevel="1" x14ac:dyDescent="0.2">
      <c r="A444" s="16">
        <v>253</v>
      </c>
      <c r="B444" s="16">
        <v>0</v>
      </c>
      <c r="C444" s="1">
        <v>4.9776392031610921E-7</v>
      </c>
      <c r="D444" s="1">
        <f t="shared" si="40"/>
        <v>-4.9776392031610921E-7</v>
      </c>
      <c r="E444" s="1">
        <f t="shared" si="41"/>
        <v>9.9552808844266352E-7</v>
      </c>
      <c r="F444" s="1">
        <f t="shared" si="42"/>
        <v>-9.9776153886721019E-4</v>
      </c>
      <c r="G444" s="1">
        <f t="shared" si="43"/>
        <v>-7.0552403792156716E-4</v>
      </c>
      <c r="H444" s="1">
        <v>5.2609318065053401E-6</v>
      </c>
      <c r="I444" s="1">
        <f t="shared" si="44"/>
        <v>2.618717120910045E-12</v>
      </c>
      <c r="J444" s="1">
        <f t="shared" si="45"/>
        <v>-7.0552589378581557E-4</v>
      </c>
      <c r="AQ444" s="58"/>
      <c r="AR444" s="58"/>
      <c r="AS444" s="58"/>
      <c r="AT444" s="58"/>
      <c r="AU444" s="58"/>
      <c r="AV444" s="58"/>
      <c r="AW444" s="58"/>
      <c r="AX444" s="71"/>
      <c r="AY444" s="58"/>
      <c r="AZ444" s="58"/>
      <c r="BA444" s="58"/>
      <c r="BB444" s="58">
        <f t="shared" si="46"/>
        <v>1</v>
      </c>
      <c r="BC444" s="58">
        <f t="shared" si="47"/>
        <v>4.9776392031610921E-7</v>
      </c>
      <c r="BD444" s="58" t="e">
        <f t="shared" si="48"/>
        <v>#N/A</v>
      </c>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c r="CB444" s="58"/>
      <c r="CC444" s="58"/>
      <c r="CD444" s="58"/>
      <c r="CE444" s="58"/>
      <c r="CF444" s="58"/>
      <c r="CG444" s="58"/>
      <c r="CH444" s="58"/>
      <c r="CI444" s="58"/>
      <c r="CJ444" s="58"/>
      <c r="CK444" s="58"/>
      <c r="CL444" s="58"/>
      <c r="CM444" s="58"/>
      <c r="CN444" s="58"/>
      <c r="CO444" s="58"/>
      <c r="CP444" s="58"/>
      <c r="CQ444" s="58"/>
      <c r="CR444" s="58"/>
      <c r="CS444" s="58"/>
      <c r="CT444" s="58"/>
      <c r="CU444" s="58"/>
      <c r="CV444" s="58"/>
      <c r="CW444" s="58"/>
      <c r="CX444" s="58"/>
      <c r="CY444" s="58"/>
      <c r="CZ444" s="58"/>
      <c r="DA444" s="58"/>
      <c r="DB444" s="58"/>
      <c r="DC444" s="58"/>
      <c r="DD444" s="58"/>
      <c r="DE444" s="58"/>
      <c r="DF444" s="58"/>
      <c r="DG444" s="58"/>
      <c r="DH444" s="58"/>
      <c r="DI444" s="58"/>
      <c r="DJ444" s="58"/>
      <c r="DK444" s="58"/>
      <c r="DL444" s="58"/>
      <c r="DM444" s="58"/>
      <c r="DN444" s="58"/>
      <c r="DO444" s="58"/>
      <c r="DP444" s="58"/>
      <c r="DQ444" s="58"/>
      <c r="DR444" s="58"/>
      <c r="DS444" s="58"/>
      <c r="DT444" s="58"/>
      <c r="DU444" s="58"/>
      <c r="DV444" s="58"/>
      <c r="DW444" s="58"/>
      <c r="DX444" s="58"/>
      <c r="DY444" s="58"/>
      <c r="DZ444" s="58"/>
      <c r="EA444" s="58"/>
      <c r="EB444" s="58"/>
      <c r="EC444" s="58"/>
      <c r="ED444" s="58"/>
      <c r="EE444" s="58"/>
      <c r="EF444" s="58"/>
      <c r="EG444" s="58"/>
      <c r="EH444" s="58"/>
      <c r="EI444" s="58"/>
      <c r="EJ444" s="58"/>
      <c r="EK444" s="58"/>
      <c r="EL444" s="58"/>
      <c r="EM444" s="58"/>
      <c r="EN444" s="58"/>
    </row>
    <row r="445" spans="1:144" outlineLevel="1" x14ac:dyDescent="0.2">
      <c r="A445" s="16">
        <v>254</v>
      </c>
      <c r="B445" s="16">
        <v>0</v>
      </c>
      <c r="C445" s="1">
        <v>5.417922493658558E-4</v>
      </c>
      <c r="D445" s="1">
        <f t="shared" si="40"/>
        <v>-5.417922493658558E-4</v>
      </c>
      <c r="E445" s="1">
        <f t="shared" si="41"/>
        <v>1.0838781436410358E-3</v>
      </c>
      <c r="F445" s="1">
        <f t="shared" si="42"/>
        <v>-3.2922304652636881E-2</v>
      </c>
      <c r="G445" s="1">
        <f t="shared" si="43"/>
        <v>-2.328273925745443E-2</v>
      </c>
      <c r="H445" s="1">
        <v>2.0109840283736701E-3</v>
      </c>
      <c r="I445" s="1">
        <f t="shared" si="44"/>
        <v>1.0923228258442674E-6</v>
      </c>
      <c r="J445" s="1">
        <f t="shared" si="45"/>
        <v>-2.330618523389132E-2</v>
      </c>
      <c r="AQ445" s="58"/>
      <c r="AR445" s="58"/>
      <c r="AS445" s="58"/>
      <c r="AT445" s="58"/>
      <c r="AU445" s="58"/>
      <c r="AV445" s="58"/>
      <c r="AW445" s="58"/>
      <c r="AX445" s="71"/>
      <c r="AY445" s="58"/>
      <c r="AZ445" s="58"/>
      <c r="BA445" s="58"/>
      <c r="BB445" s="58">
        <f t="shared" si="46"/>
        <v>1</v>
      </c>
      <c r="BC445" s="58">
        <f t="shared" si="47"/>
        <v>5.417922493658558E-4</v>
      </c>
      <c r="BD445" s="58" t="e">
        <f t="shared" si="48"/>
        <v>#N/A</v>
      </c>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c r="CB445" s="58"/>
      <c r="CC445" s="58"/>
      <c r="CD445" s="58"/>
      <c r="CE445" s="58"/>
      <c r="CF445" s="58"/>
      <c r="CG445" s="58"/>
      <c r="CH445" s="58"/>
      <c r="CI445" s="58"/>
      <c r="CJ445" s="58"/>
      <c r="CK445" s="58"/>
      <c r="CL445" s="58"/>
      <c r="CM445" s="58"/>
      <c r="CN445" s="58"/>
      <c r="CO445" s="58"/>
      <c r="CP445" s="58"/>
      <c r="CQ445" s="58"/>
      <c r="CR445" s="58"/>
      <c r="CS445" s="58"/>
      <c r="CT445" s="58"/>
      <c r="CU445" s="58"/>
      <c r="CV445" s="58"/>
      <c r="CW445" s="58"/>
      <c r="CX445" s="58"/>
      <c r="CY445" s="58"/>
      <c r="CZ445" s="58"/>
      <c r="DA445" s="58"/>
      <c r="DB445" s="58"/>
      <c r="DC445" s="58"/>
      <c r="DD445" s="58"/>
      <c r="DE445" s="58"/>
      <c r="DF445" s="58"/>
      <c r="DG445" s="58"/>
      <c r="DH445" s="58"/>
      <c r="DI445" s="58"/>
      <c r="DJ445" s="58"/>
      <c r="DK445" s="58"/>
      <c r="DL445" s="58"/>
      <c r="DM445" s="58"/>
      <c r="DN445" s="58"/>
      <c r="DO445" s="58"/>
      <c r="DP445" s="58"/>
      <c r="DQ445" s="58"/>
      <c r="DR445" s="58"/>
      <c r="DS445" s="58"/>
      <c r="DT445" s="58"/>
      <c r="DU445" s="58"/>
      <c r="DV445" s="58"/>
      <c r="DW445" s="58"/>
      <c r="DX445" s="58"/>
      <c r="DY445" s="58"/>
      <c r="DZ445" s="58"/>
      <c r="EA445" s="58"/>
      <c r="EB445" s="58"/>
      <c r="EC445" s="58"/>
      <c r="ED445" s="58"/>
      <c r="EE445" s="58"/>
      <c r="EF445" s="58"/>
      <c r="EG445" s="58"/>
      <c r="EH445" s="58"/>
      <c r="EI445" s="58"/>
      <c r="EJ445" s="58"/>
      <c r="EK445" s="58"/>
      <c r="EL445" s="58"/>
      <c r="EM445" s="58"/>
      <c r="EN445" s="58"/>
    </row>
    <row r="446" spans="1:144" outlineLevel="1" x14ac:dyDescent="0.2">
      <c r="A446" s="16">
        <v>255</v>
      </c>
      <c r="B446" s="16">
        <v>0</v>
      </c>
      <c r="C446" s="1">
        <v>1.7006634209748507E-3</v>
      </c>
      <c r="D446" s="1">
        <f t="shared" si="40"/>
        <v>-1.7006634209748507E-3</v>
      </c>
      <c r="E446" s="1">
        <f t="shared" si="41"/>
        <v>3.4042223813787408E-3</v>
      </c>
      <c r="F446" s="1">
        <f t="shared" si="42"/>
        <v>-5.8345714336005355E-2</v>
      </c>
      <c r="G446" s="1">
        <f t="shared" si="43"/>
        <v>-4.1274212338696339E-2</v>
      </c>
      <c r="H446" s="1">
        <v>4.4721423249645407E-3</v>
      </c>
      <c r="I446" s="1">
        <f t="shared" si="44"/>
        <v>7.6527898464710804E-6</v>
      </c>
      <c r="J446" s="1">
        <f t="shared" si="45"/>
        <v>-4.1366815130322331E-2</v>
      </c>
      <c r="AQ446" s="58"/>
      <c r="AR446" s="58"/>
      <c r="AS446" s="58"/>
      <c r="AT446" s="58"/>
      <c r="AU446" s="58"/>
      <c r="AV446" s="58"/>
      <c r="AW446" s="58"/>
      <c r="AX446" s="71"/>
      <c r="AY446" s="58"/>
      <c r="AZ446" s="58"/>
      <c r="BA446" s="58"/>
      <c r="BB446" s="58">
        <f t="shared" si="46"/>
        <v>1</v>
      </c>
      <c r="BC446" s="58">
        <f t="shared" si="47"/>
        <v>1.7006634209748507E-3</v>
      </c>
      <c r="BD446" s="58" t="e">
        <f t="shared" si="48"/>
        <v>#N/A</v>
      </c>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c r="CB446" s="58"/>
      <c r="CC446" s="58"/>
      <c r="CD446" s="58"/>
      <c r="CE446" s="58"/>
      <c r="CF446" s="58"/>
      <c r="CG446" s="58"/>
      <c r="CH446" s="58"/>
      <c r="CI446" s="58"/>
      <c r="CJ446" s="58"/>
      <c r="CK446" s="58"/>
      <c r="CL446" s="58"/>
      <c r="CM446" s="58"/>
      <c r="CN446" s="58"/>
      <c r="CO446" s="58"/>
      <c r="CP446" s="58"/>
      <c r="CQ446" s="58"/>
      <c r="CR446" s="58"/>
      <c r="CS446" s="58"/>
      <c r="CT446" s="58"/>
      <c r="CU446" s="58"/>
      <c r="CV446" s="58"/>
      <c r="CW446" s="58"/>
      <c r="CX446" s="58"/>
      <c r="CY446" s="58"/>
      <c r="CZ446" s="58"/>
      <c r="DA446" s="58"/>
      <c r="DB446" s="58"/>
      <c r="DC446" s="58"/>
      <c r="DD446" s="58"/>
      <c r="DE446" s="58"/>
      <c r="DF446" s="58"/>
      <c r="DG446" s="58"/>
      <c r="DH446" s="58"/>
      <c r="DI446" s="58"/>
      <c r="DJ446" s="58"/>
      <c r="DK446" s="58"/>
      <c r="DL446" s="58"/>
      <c r="DM446" s="58"/>
      <c r="DN446" s="58"/>
      <c r="DO446" s="58"/>
      <c r="DP446" s="58"/>
      <c r="DQ446" s="58"/>
      <c r="DR446" s="58"/>
      <c r="DS446" s="58"/>
      <c r="DT446" s="58"/>
      <c r="DU446" s="58"/>
      <c r="DV446" s="58"/>
      <c r="DW446" s="58"/>
      <c r="DX446" s="58"/>
      <c r="DY446" s="58"/>
      <c r="DZ446" s="58"/>
      <c r="EA446" s="58"/>
      <c r="EB446" s="58"/>
      <c r="EC446" s="58"/>
      <c r="ED446" s="58"/>
      <c r="EE446" s="58"/>
      <c r="EF446" s="58"/>
      <c r="EG446" s="58"/>
      <c r="EH446" s="58"/>
      <c r="EI446" s="58"/>
      <c r="EJ446" s="58"/>
      <c r="EK446" s="58"/>
      <c r="EL446" s="58"/>
      <c r="EM446" s="58"/>
      <c r="EN446" s="58"/>
    </row>
    <row r="447" spans="1:144" outlineLevel="1" x14ac:dyDescent="0.2">
      <c r="A447" s="16">
        <v>256</v>
      </c>
      <c r="B447" s="16">
        <v>0</v>
      </c>
      <c r="C447" s="1">
        <v>1.4396447203539017E-2</v>
      </c>
      <c r="D447" s="1">
        <f t="shared" si="40"/>
        <v>-1.4396447203539017E-2</v>
      </c>
      <c r="E447" s="1">
        <f t="shared" si="41"/>
        <v>2.900216301035443E-2</v>
      </c>
      <c r="F447" s="1">
        <f t="shared" si="42"/>
        <v>-0.17030021435792272</v>
      </c>
      <c r="G447" s="1">
        <f t="shared" si="43"/>
        <v>-0.12085831478735339</v>
      </c>
      <c r="H447" s="1">
        <v>3.610358160791842E-2</v>
      </c>
      <c r="I447" s="1">
        <f t="shared" si="44"/>
        <v>5.4710790481982824E-4</v>
      </c>
      <c r="J447" s="1">
        <f t="shared" si="45"/>
        <v>-0.12310093483828151</v>
      </c>
      <c r="AQ447" s="58"/>
      <c r="AR447" s="58"/>
      <c r="AS447" s="58"/>
      <c r="AT447" s="58"/>
      <c r="AU447" s="58"/>
      <c r="AV447" s="58"/>
      <c r="AW447" s="58"/>
      <c r="AX447" s="71"/>
      <c r="AY447" s="58"/>
      <c r="AZ447" s="58"/>
      <c r="BA447" s="58"/>
      <c r="BB447" s="58">
        <f t="shared" si="46"/>
        <v>1</v>
      </c>
      <c r="BC447" s="58">
        <f t="shared" si="47"/>
        <v>1.4396447203539017E-2</v>
      </c>
      <c r="BD447" s="58" t="e">
        <f t="shared" si="48"/>
        <v>#N/A</v>
      </c>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c r="CB447" s="58"/>
      <c r="CC447" s="58"/>
      <c r="CD447" s="58"/>
      <c r="CE447" s="58"/>
      <c r="CF447" s="58"/>
      <c r="CG447" s="58"/>
      <c r="CH447" s="58"/>
      <c r="CI447" s="58"/>
      <c r="CJ447" s="58"/>
      <c r="CK447" s="58"/>
      <c r="CL447" s="58"/>
      <c r="CM447" s="58"/>
      <c r="CN447" s="58"/>
      <c r="CO447" s="58"/>
      <c r="CP447" s="58"/>
      <c r="CQ447" s="58"/>
      <c r="CR447" s="58"/>
      <c r="CS447" s="58"/>
      <c r="CT447" s="58"/>
      <c r="CU447" s="58"/>
      <c r="CV447" s="58"/>
      <c r="CW447" s="58"/>
      <c r="CX447" s="58"/>
      <c r="CY447" s="58"/>
      <c r="CZ447" s="58"/>
      <c r="DA447" s="58"/>
      <c r="DB447" s="58"/>
      <c r="DC447" s="58"/>
      <c r="DD447" s="58"/>
      <c r="DE447" s="58"/>
      <c r="DF447" s="58"/>
      <c r="DG447" s="58"/>
      <c r="DH447" s="58"/>
      <c r="DI447" s="58"/>
      <c r="DJ447" s="58"/>
      <c r="DK447" s="58"/>
      <c r="DL447" s="58"/>
      <c r="DM447" s="58"/>
      <c r="DN447" s="58"/>
      <c r="DO447" s="58"/>
      <c r="DP447" s="58"/>
      <c r="DQ447" s="58"/>
      <c r="DR447" s="58"/>
      <c r="DS447" s="58"/>
      <c r="DT447" s="58"/>
      <c r="DU447" s="58"/>
      <c r="DV447" s="58"/>
      <c r="DW447" s="58"/>
      <c r="DX447" s="58"/>
      <c r="DY447" s="58"/>
      <c r="DZ447" s="58"/>
      <c r="EA447" s="58"/>
      <c r="EB447" s="58"/>
      <c r="EC447" s="58"/>
      <c r="ED447" s="58"/>
      <c r="EE447" s="58"/>
      <c r="EF447" s="58"/>
      <c r="EG447" s="58"/>
      <c r="EH447" s="58"/>
      <c r="EI447" s="58"/>
      <c r="EJ447" s="58"/>
      <c r="EK447" s="58"/>
      <c r="EL447" s="58"/>
      <c r="EM447" s="58"/>
      <c r="EN447" s="58"/>
    </row>
    <row r="448" spans="1:144" outlineLevel="1" x14ac:dyDescent="0.2">
      <c r="A448" s="16">
        <v>257</v>
      </c>
      <c r="B448" s="16">
        <v>0</v>
      </c>
      <c r="C448" s="1">
        <v>3.823111007006357E-7</v>
      </c>
      <c r="D448" s="1">
        <f t="shared" si="40"/>
        <v>-3.823111007006357E-7</v>
      </c>
      <c r="E448" s="1">
        <f t="shared" si="41"/>
        <v>7.6462234760333576E-7</v>
      </c>
      <c r="F448" s="1">
        <f t="shared" si="42"/>
        <v>-8.744268680703583E-4</v>
      </c>
      <c r="G448" s="1">
        <f t="shared" si="43"/>
        <v>-6.1831322714500398E-4</v>
      </c>
      <c r="H448" s="1">
        <v>4.2862904002116251E-6</v>
      </c>
      <c r="I448" s="1">
        <f t="shared" si="44"/>
        <v>1.6387040512809825E-12</v>
      </c>
      <c r="J448" s="1">
        <f t="shared" si="45"/>
        <v>-6.1831455228428885E-4</v>
      </c>
      <c r="AQ448" s="58"/>
      <c r="AR448" s="58"/>
      <c r="AS448" s="58"/>
      <c r="AT448" s="58"/>
      <c r="AU448" s="58"/>
      <c r="AV448" s="58"/>
      <c r="AW448" s="58"/>
      <c r="AX448" s="71"/>
      <c r="AY448" s="58"/>
      <c r="AZ448" s="58"/>
      <c r="BA448" s="58"/>
      <c r="BB448" s="58">
        <f t="shared" si="46"/>
        <v>1</v>
      </c>
      <c r="BC448" s="58">
        <f t="shared" si="47"/>
        <v>3.823111007006357E-7</v>
      </c>
      <c r="BD448" s="58" t="e">
        <f t="shared" si="48"/>
        <v>#N/A</v>
      </c>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c r="CB448" s="58"/>
      <c r="CC448" s="58"/>
      <c r="CD448" s="58"/>
      <c r="CE448" s="58"/>
      <c r="CF448" s="58"/>
      <c r="CG448" s="58"/>
      <c r="CH448" s="58"/>
      <c r="CI448" s="58"/>
      <c r="CJ448" s="58"/>
      <c r="CK448" s="58"/>
      <c r="CL448" s="58"/>
      <c r="CM448" s="58"/>
      <c r="CN448" s="58"/>
      <c r="CO448" s="58"/>
      <c r="CP448" s="58"/>
      <c r="CQ448" s="58"/>
      <c r="CR448" s="58"/>
      <c r="CS448" s="58"/>
      <c r="CT448" s="58"/>
      <c r="CU448" s="58"/>
      <c r="CV448" s="58"/>
      <c r="CW448" s="58"/>
      <c r="CX448" s="58"/>
      <c r="CY448" s="58"/>
      <c r="CZ448" s="58"/>
      <c r="DA448" s="58"/>
      <c r="DB448" s="58"/>
      <c r="DC448" s="58"/>
      <c r="DD448" s="58"/>
      <c r="DE448" s="58"/>
      <c r="DF448" s="58"/>
      <c r="DG448" s="58"/>
      <c r="DH448" s="58"/>
      <c r="DI448" s="58"/>
      <c r="DJ448" s="58"/>
      <c r="DK448" s="58"/>
      <c r="DL448" s="58"/>
      <c r="DM448" s="58"/>
      <c r="DN448" s="58"/>
      <c r="DO448" s="58"/>
      <c r="DP448" s="58"/>
      <c r="DQ448" s="58"/>
      <c r="DR448" s="58"/>
      <c r="DS448" s="58"/>
      <c r="DT448" s="58"/>
      <c r="DU448" s="58"/>
      <c r="DV448" s="58"/>
      <c r="DW448" s="58"/>
      <c r="DX448" s="58"/>
      <c r="DY448" s="58"/>
      <c r="DZ448" s="58"/>
      <c r="EA448" s="58"/>
      <c r="EB448" s="58"/>
      <c r="EC448" s="58"/>
      <c r="ED448" s="58"/>
      <c r="EE448" s="58"/>
      <c r="EF448" s="58"/>
      <c r="EG448" s="58"/>
      <c r="EH448" s="58"/>
      <c r="EI448" s="58"/>
      <c r="EJ448" s="58"/>
      <c r="EK448" s="58"/>
      <c r="EL448" s="58"/>
      <c r="EM448" s="58"/>
      <c r="EN448" s="58"/>
    </row>
    <row r="449" spans="1:144" outlineLevel="1" x14ac:dyDescent="0.2">
      <c r="A449" s="16">
        <v>258</v>
      </c>
      <c r="B449" s="16">
        <v>0</v>
      </c>
      <c r="C449" s="1">
        <v>3.6970030278428027E-4</v>
      </c>
      <c r="D449" s="1">
        <f t="shared" ref="D449:D512" si="49">B449 - C449</f>
        <v>-3.6970030278428027E-4</v>
      </c>
      <c r="E449" s="1">
        <f t="shared" ref="E449:E512" si="50">2*IF(B449=1,LN(1/C449),LN(1/(1-C449)))</f>
        <v>7.3953731757863024E-4</v>
      </c>
      <c r="F449" s="1">
        <f t="shared" ref="F449:F512" si="51">SQRT(E449)*SIGN(D449)</f>
        <v>-2.7194435415699113E-2</v>
      </c>
      <c r="G449" s="1">
        <f t="shared" ref="G449:G512" si="52">D449/(SQRT(C449*(1-C449)))</f>
        <v>-1.9231147434484012E-2</v>
      </c>
      <c r="H449" s="1">
        <v>1.6190073688262872E-3</v>
      </c>
      <c r="I449" s="1">
        <f t="shared" ref="I449:I512" si="53">G449^2*H449/(1-H449)</f>
        <v>5.9973986275829335E-7</v>
      </c>
      <c r="J449" s="1">
        <f t="shared" ref="J449:J512" si="54">G449/SQRT(1-H449)</f>
        <v>-1.9246734047874702E-2</v>
      </c>
      <c r="AQ449" s="58"/>
      <c r="AR449" s="58"/>
      <c r="AS449" s="58"/>
      <c r="AT449" s="58"/>
      <c r="AU449" s="58"/>
      <c r="AV449" s="58"/>
      <c r="AW449" s="58"/>
      <c r="AX449" s="71"/>
      <c r="AY449" s="58"/>
      <c r="AZ449" s="58"/>
      <c r="BA449" s="58"/>
      <c r="BB449" s="58">
        <f t="shared" ref="BB449:BB512" si="55">1-B449</f>
        <v>1</v>
      </c>
      <c r="BC449" s="58">
        <f t="shared" ref="BC449:BC512" si="56">IF(B449=0,C449,NA())</f>
        <v>3.6970030278428027E-4</v>
      </c>
      <c r="BD449" s="58" t="e">
        <f t="shared" ref="BD449:BD512" si="57">IF(B449=1,C449,NA())</f>
        <v>#N/A</v>
      </c>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c r="CB449" s="58"/>
      <c r="CC449" s="58"/>
      <c r="CD449" s="58"/>
      <c r="CE449" s="58"/>
      <c r="CF449" s="58"/>
      <c r="CG449" s="58"/>
      <c r="CH449" s="58"/>
      <c r="CI449" s="58"/>
      <c r="CJ449" s="58"/>
      <c r="CK449" s="58"/>
      <c r="CL449" s="58"/>
      <c r="CM449" s="58"/>
      <c r="CN449" s="58"/>
      <c r="CO449" s="58"/>
      <c r="CP449" s="58"/>
      <c r="CQ449" s="58"/>
      <c r="CR449" s="58"/>
      <c r="CS449" s="58"/>
      <c r="CT449" s="58"/>
      <c r="CU449" s="58"/>
      <c r="CV449" s="58"/>
      <c r="CW449" s="58"/>
      <c r="CX449" s="58"/>
      <c r="CY449" s="58"/>
      <c r="CZ449" s="58"/>
      <c r="DA449" s="58"/>
      <c r="DB449" s="58"/>
      <c r="DC449" s="58"/>
      <c r="DD449" s="58"/>
      <c r="DE449" s="58"/>
      <c r="DF449" s="58"/>
      <c r="DG449" s="58"/>
      <c r="DH449" s="58"/>
      <c r="DI449" s="58"/>
      <c r="DJ449" s="58"/>
      <c r="DK449" s="58"/>
      <c r="DL449" s="58"/>
      <c r="DM449" s="58"/>
      <c r="DN449" s="58"/>
      <c r="DO449" s="58"/>
      <c r="DP449" s="58"/>
      <c r="DQ449" s="58"/>
      <c r="DR449" s="58"/>
      <c r="DS449" s="58"/>
      <c r="DT449" s="58"/>
      <c r="DU449" s="58"/>
      <c r="DV449" s="58"/>
      <c r="DW449" s="58"/>
      <c r="DX449" s="58"/>
      <c r="DY449" s="58"/>
      <c r="DZ449" s="58"/>
      <c r="EA449" s="58"/>
      <c r="EB449" s="58"/>
      <c r="EC449" s="58"/>
      <c r="ED449" s="58"/>
      <c r="EE449" s="58"/>
      <c r="EF449" s="58"/>
      <c r="EG449" s="58"/>
      <c r="EH449" s="58"/>
      <c r="EI449" s="58"/>
      <c r="EJ449" s="58"/>
      <c r="EK449" s="58"/>
      <c r="EL449" s="58"/>
      <c r="EM449" s="58"/>
      <c r="EN449" s="58"/>
    </row>
    <row r="450" spans="1:144" outlineLevel="1" x14ac:dyDescent="0.2">
      <c r="A450" s="16">
        <v>259</v>
      </c>
      <c r="B450" s="16">
        <v>0</v>
      </c>
      <c r="C450" s="1">
        <v>1.2585916958571575E-5</v>
      </c>
      <c r="D450" s="1">
        <f t="shared" si="49"/>
        <v>-1.2585916958571575E-5</v>
      </c>
      <c r="E450" s="1">
        <f t="shared" si="50"/>
        <v>2.5171992323869692E-5</v>
      </c>
      <c r="F450" s="1">
        <f t="shared" si="51"/>
        <v>-5.0171697523474024E-3</v>
      </c>
      <c r="G450" s="1">
        <f t="shared" si="52"/>
        <v>-3.5476859170268955E-3</v>
      </c>
      <c r="H450" s="1">
        <v>8.2648940828884281E-5</v>
      </c>
      <c r="I450" s="1">
        <f t="shared" si="53"/>
        <v>1.0403117788484012E-9</v>
      </c>
      <c r="J450" s="1">
        <f t="shared" si="54"/>
        <v>-3.5478325323568772E-3</v>
      </c>
      <c r="AQ450" s="58"/>
      <c r="AR450" s="58"/>
      <c r="AS450" s="58"/>
      <c r="AT450" s="58"/>
      <c r="AU450" s="58"/>
      <c r="AV450" s="58"/>
      <c r="AW450" s="58"/>
      <c r="AX450" s="71"/>
      <c r="AY450" s="58"/>
      <c r="AZ450" s="58"/>
      <c r="BA450" s="58"/>
      <c r="BB450" s="58">
        <f t="shared" si="55"/>
        <v>1</v>
      </c>
      <c r="BC450" s="58">
        <f t="shared" si="56"/>
        <v>1.2585916958571575E-5</v>
      </c>
      <c r="BD450" s="58" t="e">
        <f t="shared" si="57"/>
        <v>#N/A</v>
      </c>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c r="CB450" s="58"/>
      <c r="CC450" s="58"/>
      <c r="CD450" s="58"/>
      <c r="CE450" s="58"/>
      <c r="CF450" s="58"/>
      <c r="CG450" s="58"/>
      <c r="CH450" s="58"/>
      <c r="CI450" s="58"/>
      <c r="CJ450" s="58"/>
      <c r="CK450" s="58"/>
      <c r="CL450" s="58"/>
      <c r="CM450" s="58"/>
      <c r="CN450" s="58"/>
      <c r="CO450" s="58"/>
      <c r="CP450" s="58"/>
      <c r="CQ450" s="58"/>
      <c r="CR450" s="58"/>
      <c r="CS450" s="58"/>
      <c r="CT450" s="58"/>
      <c r="CU450" s="58"/>
      <c r="CV450" s="58"/>
      <c r="CW450" s="58"/>
      <c r="CX450" s="58"/>
      <c r="CY450" s="58"/>
      <c r="CZ450" s="58"/>
      <c r="DA450" s="58"/>
      <c r="DB450" s="58"/>
      <c r="DC450" s="58"/>
      <c r="DD450" s="58"/>
      <c r="DE450" s="58"/>
      <c r="DF450" s="58"/>
      <c r="DG450" s="58"/>
      <c r="DH450" s="58"/>
      <c r="DI450" s="58"/>
      <c r="DJ450" s="58"/>
      <c r="DK450" s="58"/>
      <c r="DL450" s="58"/>
      <c r="DM450" s="58"/>
      <c r="DN450" s="58"/>
      <c r="DO450" s="58"/>
      <c r="DP450" s="58"/>
      <c r="DQ450" s="58"/>
      <c r="DR450" s="58"/>
      <c r="DS450" s="58"/>
      <c r="DT450" s="58"/>
      <c r="DU450" s="58"/>
      <c r="DV450" s="58"/>
      <c r="DW450" s="58"/>
      <c r="DX450" s="58"/>
      <c r="DY450" s="58"/>
      <c r="DZ450" s="58"/>
      <c r="EA450" s="58"/>
      <c r="EB450" s="58"/>
      <c r="EC450" s="58"/>
      <c r="ED450" s="58"/>
      <c r="EE450" s="58"/>
      <c r="EF450" s="58"/>
      <c r="EG450" s="58"/>
      <c r="EH450" s="58"/>
      <c r="EI450" s="58"/>
      <c r="EJ450" s="58"/>
      <c r="EK450" s="58"/>
      <c r="EL450" s="58"/>
      <c r="EM450" s="58"/>
      <c r="EN450" s="58"/>
    </row>
    <row r="451" spans="1:144" outlineLevel="1" x14ac:dyDescent="0.2">
      <c r="A451" s="16">
        <v>260</v>
      </c>
      <c r="B451" s="16">
        <v>0</v>
      </c>
      <c r="C451" s="1">
        <v>1.9320204834589584E-3</v>
      </c>
      <c r="D451" s="1">
        <f t="shared" si="49"/>
        <v>-1.9320204834589584E-3</v>
      </c>
      <c r="E451" s="1">
        <f t="shared" si="50"/>
        <v>3.8677784848165512E-3</v>
      </c>
      <c r="F451" s="1">
        <f t="shared" si="51"/>
        <v>-6.2191466334349695E-2</v>
      </c>
      <c r="G451" s="1">
        <f t="shared" si="52"/>
        <v>-4.3997277327426171E-2</v>
      </c>
      <c r="H451" s="1">
        <v>5.6022190872769238E-3</v>
      </c>
      <c r="I451" s="1">
        <f t="shared" si="53"/>
        <v>1.0905649769065474E-5</v>
      </c>
      <c r="J451" s="1">
        <f t="shared" si="54"/>
        <v>-4.4121038768319069E-2</v>
      </c>
      <c r="AQ451" s="58"/>
      <c r="AR451" s="58"/>
      <c r="AS451" s="58"/>
      <c r="AT451" s="58"/>
      <c r="AU451" s="58"/>
      <c r="AV451" s="58"/>
      <c r="AW451" s="58"/>
      <c r="AX451" s="71"/>
      <c r="AY451" s="58"/>
      <c r="AZ451" s="58"/>
      <c r="BA451" s="58"/>
      <c r="BB451" s="58">
        <f t="shared" si="55"/>
        <v>1</v>
      </c>
      <c r="BC451" s="58">
        <f t="shared" si="56"/>
        <v>1.9320204834589584E-3</v>
      </c>
      <c r="BD451" s="58" t="e">
        <f t="shared" si="57"/>
        <v>#N/A</v>
      </c>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c r="CB451" s="58"/>
      <c r="CC451" s="58"/>
      <c r="CD451" s="58"/>
      <c r="CE451" s="58"/>
      <c r="CF451" s="58"/>
      <c r="CG451" s="58"/>
      <c r="CH451" s="58"/>
      <c r="CI451" s="58"/>
      <c r="CJ451" s="58"/>
      <c r="CK451" s="58"/>
      <c r="CL451" s="58"/>
      <c r="CM451" s="58"/>
      <c r="CN451" s="58"/>
      <c r="CO451" s="58"/>
      <c r="CP451" s="58"/>
      <c r="CQ451" s="58"/>
      <c r="CR451" s="58"/>
      <c r="CS451" s="58"/>
      <c r="CT451" s="58"/>
      <c r="CU451" s="58"/>
      <c r="CV451" s="58"/>
      <c r="CW451" s="58"/>
      <c r="CX451" s="58"/>
      <c r="CY451" s="58"/>
      <c r="CZ451" s="58"/>
      <c r="DA451" s="58"/>
      <c r="DB451" s="58"/>
      <c r="DC451" s="58"/>
      <c r="DD451" s="58"/>
      <c r="DE451" s="58"/>
      <c r="DF451" s="58"/>
      <c r="DG451" s="58"/>
      <c r="DH451" s="58"/>
      <c r="DI451" s="58"/>
      <c r="DJ451" s="58"/>
      <c r="DK451" s="58"/>
      <c r="DL451" s="58"/>
      <c r="DM451" s="58"/>
      <c r="DN451" s="58"/>
      <c r="DO451" s="58"/>
      <c r="DP451" s="58"/>
      <c r="DQ451" s="58"/>
      <c r="DR451" s="58"/>
      <c r="DS451" s="58"/>
      <c r="DT451" s="58"/>
      <c r="DU451" s="58"/>
      <c r="DV451" s="58"/>
      <c r="DW451" s="58"/>
      <c r="DX451" s="58"/>
      <c r="DY451" s="58"/>
      <c r="DZ451" s="58"/>
      <c r="EA451" s="58"/>
      <c r="EB451" s="58"/>
      <c r="EC451" s="58"/>
      <c r="ED451" s="58"/>
      <c r="EE451" s="58"/>
      <c r="EF451" s="58"/>
      <c r="EG451" s="58"/>
      <c r="EH451" s="58"/>
      <c r="EI451" s="58"/>
      <c r="EJ451" s="58"/>
      <c r="EK451" s="58"/>
      <c r="EL451" s="58"/>
      <c r="EM451" s="58"/>
      <c r="EN451" s="58"/>
    </row>
    <row r="452" spans="1:144" outlineLevel="1" x14ac:dyDescent="0.2">
      <c r="A452" s="16">
        <v>261</v>
      </c>
      <c r="B452" s="16">
        <v>0</v>
      </c>
      <c r="C452" s="1">
        <v>9.0311421136192547E-4</v>
      </c>
      <c r="D452" s="1">
        <f t="shared" si="49"/>
        <v>-9.0311421136192547E-4</v>
      </c>
      <c r="E452" s="1">
        <f t="shared" si="50"/>
        <v>1.8070445293979468E-3</v>
      </c>
      <c r="F452" s="1">
        <f t="shared" si="51"/>
        <v>-4.2509346376978639E-2</v>
      </c>
      <c r="G452" s="1">
        <f t="shared" si="52"/>
        <v>-3.0065438029409586E-2</v>
      </c>
      <c r="H452" s="1">
        <v>2.9887541914947985E-3</v>
      </c>
      <c r="I452" s="1">
        <f t="shared" si="53"/>
        <v>2.7097249635197006E-6</v>
      </c>
      <c r="J452" s="1">
        <f t="shared" si="54"/>
        <v>-3.0110468094398463E-2</v>
      </c>
      <c r="AQ452" s="58"/>
      <c r="AR452" s="58"/>
      <c r="AS452" s="58"/>
      <c r="AT452" s="58"/>
      <c r="AU452" s="58"/>
      <c r="AV452" s="58"/>
      <c r="AW452" s="58"/>
      <c r="AX452" s="71"/>
      <c r="AY452" s="58"/>
      <c r="AZ452" s="58"/>
      <c r="BA452" s="58"/>
      <c r="BB452" s="58">
        <f t="shared" si="55"/>
        <v>1</v>
      </c>
      <c r="BC452" s="58">
        <f t="shared" si="56"/>
        <v>9.0311421136192547E-4</v>
      </c>
      <c r="BD452" s="58" t="e">
        <f t="shared" si="57"/>
        <v>#N/A</v>
      </c>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c r="CB452" s="58"/>
      <c r="CC452" s="58"/>
      <c r="CD452" s="58"/>
      <c r="CE452" s="58"/>
      <c r="CF452" s="58"/>
      <c r="CG452" s="58"/>
      <c r="CH452" s="58"/>
      <c r="CI452" s="58"/>
      <c r="CJ452" s="58"/>
      <c r="CK452" s="58"/>
      <c r="CL452" s="58"/>
      <c r="CM452" s="58"/>
      <c r="CN452" s="58"/>
      <c r="CO452" s="58"/>
      <c r="CP452" s="58"/>
      <c r="CQ452" s="58"/>
      <c r="CR452" s="58"/>
      <c r="CS452" s="58"/>
      <c r="CT452" s="58"/>
      <c r="CU452" s="58"/>
      <c r="CV452" s="58"/>
      <c r="CW452" s="58"/>
      <c r="CX452" s="58"/>
      <c r="CY452" s="58"/>
      <c r="CZ452" s="58"/>
      <c r="DA452" s="58"/>
      <c r="DB452" s="58"/>
      <c r="DC452" s="58"/>
      <c r="DD452" s="58"/>
      <c r="DE452" s="58"/>
      <c r="DF452" s="58"/>
      <c r="DG452" s="58"/>
      <c r="DH452" s="58"/>
      <c r="DI452" s="58"/>
      <c r="DJ452" s="58"/>
      <c r="DK452" s="58"/>
      <c r="DL452" s="58"/>
      <c r="DM452" s="58"/>
      <c r="DN452" s="58"/>
      <c r="DO452" s="58"/>
      <c r="DP452" s="58"/>
      <c r="DQ452" s="58"/>
      <c r="DR452" s="58"/>
      <c r="DS452" s="58"/>
      <c r="DT452" s="58"/>
      <c r="DU452" s="58"/>
      <c r="DV452" s="58"/>
      <c r="DW452" s="58"/>
      <c r="DX452" s="58"/>
      <c r="DY452" s="58"/>
      <c r="DZ452" s="58"/>
      <c r="EA452" s="58"/>
      <c r="EB452" s="58"/>
      <c r="EC452" s="58"/>
      <c r="ED452" s="58"/>
      <c r="EE452" s="58"/>
      <c r="EF452" s="58"/>
      <c r="EG452" s="58"/>
      <c r="EH452" s="58"/>
      <c r="EI452" s="58"/>
      <c r="EJ452" s="58"/>
      <c r="EK452" s="58"/>
      <c r="EL452" s="58"/>
      <c r="EM452" s="58"/>
      <c r="EN452" s="58"/>
    </row>
    <row r="453" spans="1:144" outlineLevel="1" x14ac:dyDescent="0.2">
      <c r="A453" s="16">
        <v>262</v>
      </c>
      <c r="B453" s="16">
        <v>0</v>
      </c>
      <c r="C453" s="1">
        <v>0.42578724438942611</v>
      </c>
      <c r="D453" s="1">
        <f t="shared" si="49"/>
        <v>-0.42578724438942611</v>
      </c>
      <c r="E453" s="1">
        <f t="shared" si="50"/>
        <v>1.1095105939282233</v>
      </c>
      <c r="F453" s="1">
        <f t="shared" si="51"/>
        <v>-1.0533330878350984</v>
      </c>
      <c r="G453" s="1">
        <f t="shared" si="52"/>
        <v>-0.86111252381779502</v>
      </c>
      <c r="H453" s="1">
        <v>0.27375093198548406</v>
      </c>
      <c r="I453" s="1">
        <f t="shared" si="53"/>
        <v>0.27950515970846973</v>
      </c>
      <c r="J453" s="1">
        <f t="shared" si="54"/>
        <v>-1.0104553124133311</v>
      </c>
      <c r="AQ453" s="58"/>
      <c r="AR453" s="58"/>
      <c r="AS453" s="58"/>
      <c r="AT453" s="58"/>
      <c r="AU453" s="58"/>
      <c r="AV453" s="58"/>
      <c r="AW453" s="58"/>
      <c r="AX453" s="71"/>
      <c r="AY453" s="58"/>
      <c r="AZ453" s="58"/>
      <c r="BA453" s="58"/>
      <c r="BB453" s="58">
        <f t="shared" si="55"/>
        <v>1</v>
      </c>
      <c r="BC453" s="58">
        <f t="shared" si="56"/>
        <v>0.42578724438942611</v>
      </c>
      <c r="BD453" s="58" t="e">
        <f t="shared" si="57"/>
        <v>#N/A</v>
      </c>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c r="CB453" s="58"/>
      <c r="CC453" s="58"/>
      <c r="CD453" s="58"/>
      <c r="CE453" s="58"/>
      <c r="CF453" s="58"/>
      <c r="CG453" s="58"/>
      <c r="CH453" s="58"/>
      <c r="CI453" s="58"/>
      <c r="CJ453" s="58"/>
      <c r="CK453" s="58"/>
      <c r="CL453" s="58"/>
      <c r="CM453" s="58"/>
      <c r="CN453" s="58"/>
      <c r="CO453" s="58"/>
      <c r="CP453" s="58"/>
      <c r="CQ453" s="58"/>
      <c r="CR453" s="58"/>
      <c r="CS453" s="58"/>
      <c r="CT453" s="58"/>
      <c r="CU453" s="58"/>
      <c r="CV453" s="58"/>
      <c r="CW453" s="58"/>
      <c r="CX453" s="58"/>
      <c r="CY453" s="58"/>
      <c r="CZ453" s="58"/>
      <c r="DA453" s="58"/>
      <c r="DB453" s="58"/>
      <c r="DC453" s="58"/>
      <c r="DD453" s="58"/>
      <c r="DE453" s="58"/>
      <c r="DF453" s="58"/>
      <c r="DG453" s="58"/>
      <c r="DH453" s="58"/>
      <c r="DI453" s="58"/>
      <c r="DJ453" s="58"/>
      <c r="DK453" s="58"/>
      <c r="DL453" s="58"/>
      <c r="DM453" s="58"/>
      <c r="DN453" s="58"/>
      <c r="DO453" s="58"/>
      <c r="DP453" s="58"/>
      <c r="DQ453" s="58"/>
      <c r="DR453" s="58"/>
      <c r="DS453" s="58"/>
      <c r="DT453" s="58"/>
      <c r="DU453" s="58"/>
      <c r="DV453" s="58"/>
      <c r="DW453" s="58"/>
      <c r="DX453" s="58"/>
      <c r="DY453" s="58"/>
      <c r="DZ453" s="58"/>
      <c r="EA453" s="58"/>
      <c r="EB453" s="58"/>
      <c r="EC453" s="58"/>
      <c r="ED453" s="58"/>
      <c r="EE453" s="58"/>
      <c r="EF453" s="58"/>
      <c r="EG453" s="58"/>
      <c r="EH453" s="58"/>
      <c r="EI453" s="58"/>
      <c r="EJ453" s="58"/>
      <c r="EK453" s="58"/>
      <c r="EL453" s="58"/>
      <c r="EM453" s="58"/>
      <c r="EN453" s="58"/>
    </row>
    <row r="454" spans="1:144" outlineLevel="1" x14ac:dyDescent="0.2">
      <c r="A454" s="16">
        <v>263</v>
      </c>
      <c r="B454" s="16">
        <v>0</v>
      </c>
      <c r="C454" s="1">
        <v>4.0561611392164055E-5</v>
      </c>
      <c r="D454" s="1">
        <f t="shared" si="49"/>
        <v>-4.0561611392164055E-5</v>
      </c>
      <c r="E454" s="1">
        <f t="shared" si="50"/>
        <v>8.1124868073336308E-5</v>
      </c>
      <c r="F454" s="1">
        <f t="shared" si="51"/>
        <v>-9.0069344437125939E-3</v>
      </c>
      <c r="G454" s="1">
        <f t="shared" si="52"/>
        <v>-6.3689290075505832E-3</v>
      </c>
      <c r="H454" s="1">
        <v>2.3208019551578259E-4</v>
      </c>
      <c r="I454" s="1">
        <f t="shared" si="53"/>
        <v>9.4161138399809854E-9</v>
      </c>
      <c r="J454" s="1">
        <f t="shared" si="54"/>
        <v>-6.3696681873594667E-3</v>
      </c>
      <c r="AQ454" s="58"/>
      <c r="AR454" s="58"/>
      <c r="AS454" s="58"/>
      <c r="AT454" s="58"/>
      <c r="AU454" s="58"/>
      <c r="AV454" s="58"/>
      <c r="AW454" s="58"/>
      <c r="AX454" s="71"/>
      <c r="AY454" s="58"/>
      <c r="AZ454" s="58"/>
      <c r="BA454" s="58"/>
      <c r="BB454" s="58">
        <f t="shared" si="55"/>
        <v>1</v>
      </c>
      <c r="BC454" s="58">
        <f t="shared" si="56"/>
        <v>4.0561611392164055E-5</v>
      </c>
      <c r="BD454" s="58" t="e">
        <f t="shared" si="57"/>
        <v>#N/A</v>
      </c>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c r="CB454" s="58"/>
      <c r="CC454" s="58"/>
      <c r="CD454" s="58"/>
      <c r="CE454" s="58"/>
      <c r="CF454" s="58"/>
      <c r="CG454" s="58"/>
      <c r="CH454" s="58"/>
      <c r="CI454" s="58"/>
      <c r="CJ454" s="58"/>
      <c r="CK454" s="58"/>
      <c r="CL454" s="58"/>
      <c r="CM454" s="58"/>
      <c r="CN454" s="58"/>
      <c r="CO454" s="58"/>
      <c r="CP454" s="58"/>
      <c r="CQ454" s="58"/>
      <c r="CR454" s="58"/>
      <c r="CS454" s="58"/>
      <c r="CT454" s="58"/>
      <c r="CU454" s="58"/>
      <c r="CV454" s="58"/>
      <c r="CW454" s="58"/>
      <c r="CX454" s="58"/>
      <c r="CY454" s="58"/>
      <c r="CZ454" s="58"/>
      <c r="DA454" s="58"/>
      <c r="DB454" s="58"/>
      <c r="DC454" s="58"/>
      <c r="DD454" s="58"/>
      <c r="DE454" s="58"/>
      <c r="DF454" s="58"/>
      <c r="DG454" s="58"/>
      <c r="DH454" s="58"/>
      <c r="DI454" s="58"/>
      <c r="DJ454" s="58"/>
      <c r="DK454" s="58"/>
      <c r="DL454" s="58"/>
      <c r="DM454" s="58"/>
      <c r="DN454" s="58"/>
      <c r="DO454" s="58"/>
      <c r="DP454" s="58"/>
      <c r="DQ454" s="58"/>
      <c r="DR454" s="58"/>
      <c r="DS454" s="58"/>
      <c r="DT454" s="58"/>
      <c r="DU454" s="58"/>
      <c r="DV454" s="58"/>
      <c r="DW454" s="58"/>
      <c r="DX454" s="58"/>
      <c r="DY454" s="58"/>
      <c r="DZ454" s="58"/>
      <c r="EA454" s="58"/>
      <c r="EB454" s="58"/>
      <c r="EC454" s="58"/>
      <c r="ED454" s="58"/>
      <c r="EE454" s="58"/>
      <c r="EF454" s="58"/>
      <c r="EG454" s="58"/>
      <c r="EH454" s="58"/>
      <c r="EI454" s="58"/>
      <c r="EJ454" s="58"/>
      <c r="EK454" s="58"/>
      <c r="EL454" s="58"/>
      <c r="EM454" s="58"/>
      <c r="EN454" s="58"/>
    </row>
    <row r="455" spans="1:144" outlineLevel="1" x14ac:dyDescent="0.2">
      <c r="A455" s="16">
        <v>264</v>
      </c>
      <c r="B455" s="16">
        <v>0</v>
      </c>
      <c r="C455" s="1">
        <v>1.3993630037824553E-3</v>
      </c>
      <c r="D455" s="1">
        <f t="shared" si="49"/>
        <v>-1.3993630037824553E-3</v>
      </c>
      <c r="E455" s="1">
        <f t="shared" si="50"/>
        <v>2.800686053137907E-3</v>
      </c>
      <c r="F455" s="1">
        <f t="shared" si="51"/>
        <v>-5.2921508417069017E-2</v>
      </c>
      <c r="G455" s="1">
        <f t="shared" si="52"/>
        <v>-3.7434261909311942E-2</v>
      </c>
      <c r="H455" s="1">
        <v>6.1098746165024207E-3</v>
      </c>
      <c r="I455" s="1">
        <f t="shared" si="53"/>
        <v>8.6145475266520342E-6</v>
      </c>
      <c r="J455" s="1">
        <f t="shared" si="54"/>
        <v>-3.7549147956000485E-2</v>
      </c>
      <c r="AQ455" s="58"/>
      <c r="AR455" s="58"/>
      <c r="AS455" s="58"/>
      <c r="AT455" s="58"/>
      <c r="AU455" s="58"/>
      <c r="AV455" s="58"/>
      <c r="AW455" s="58"/>
      <c r="AX455" s="71"/>
      <c r="AY455" s="58"/>
      <c r="AZ455" s="58"/>
      <c r="BA455" s="58"/>
      <c r="BB455" s="58">
        <f t="shared" si="55"/>
        <v>1</v>
      </c>
      <c r="BC455" s="58">
        <f t="shared" si="56"/>
        <v>1.3993630037824553E-3</v>
      </c>
      <c r="BD455" s="58" t="e">
        <f t="shared" si="57"/>
        <v>#N/A</v>
      </c>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c r="CB455" s="58"/>
      <c r="CC455" s="58"/>
      <c r="CD455" s="58"/>
      <c r="CE455" s="58"/>
      <c r="CF455" s="58"/>
      <c r="CG455" s="58"/>
      <c r="CH455" s="58"/>
      <c r="CI455" s="58"/>
      <c r="CJ455" s="58"/>
      <c r="CK455" s="58"/>
      <c r="CL455" s="58"/>
      <c r="CM455" s="58"/>
      <c r="CN455" s="58"/>
      <c r="CO455" s="58"/>
      <c r="CP455" s="58"/>
      <c r="CQ455" s="58"/>
      <c r="CR455" s="58"/>
      <c r="CS455" s="58"/>
      <c r="CT455" s="58"/>
      <c r="CU455" s="58"/>
      <c r="CV455" s="58"/>
      <c r="CW455" s="58"/>
      <c r="CX455" s="58"/>
      <c r="CY455" s="58"/>
      <c r="CZ455" s="58"/>
      <c r="DA455" s="58"/>
      <c r="DB455" s="58"/>
      <c r="DC455" s="58"/>
      <c r="DD455" s="58"/>
      <c r="DE455" s="58"/>
      <c r="DF455" s="58"/>
      <c r="DG455" s="58"/>
      <c r="DH455" s="58"/>
      <c r="DI455" s="58"/>
      <c r="DJ455" s="58"/>
      <c r="DK455" s="58"/>
      <c r="DL455" s="58"/>
      <c r="DM455" s="58"/>
      <c r="DN455" s="58"/>
      <c r="DO455" s="58"/>
      <c r="DP455" s="58"/>
      <c r="DQ455" s="58"/>
      <c r="DR455" s="58"/>
      <c r="DS455" s="58"/>
      <c r="DT455" s="58"/>
      <c r="DU455" s="58"/>
      <c r="DV455" s="58"/>
      <c r="DW455" s="58"/>
      <c r="DX455" s="58"/>
      <c r="DY455" s="58"/>
      <c r="DZ455" s="58"/>
      <c r="EA455" s="58"/>
      <c r="EB455" s="58"/>
      <c r="EC455" s="58"/>
      <c r="ED455" s="58"/>
      <c r="EE455" s="58"/>
      <c r="EF455" s="58"/>
      <c r="EG455" s="58"/>
      <c r="EH455" s="58"/>
      <c r="EI455" s="58"/>
      <c r="EJ455" s="58"/>
      <c r="EK455" s="58"/>
      <c r="EL455" s="58"/>
      <c r="EM455" s="58"/>
      <c r="EN455" s="58"/>
    </row>
    <row r="456" spans="1:144" outlineLevel="1" x14ac:dyDescent="0.2">
      <c r="A456" s="16">
        <v>265</v>
      </c>
      <c r="B456" s="16">
        <v>0</v>
      </c>
      <c r="C456" s="1">
        <v>0.36927288014463822</v>
      </c>
      <c r="D456" s="1">
        <f t="shared" si="49"/>
        <v>-0.36927288014463822</v>
      </c>
      <c r="E456" s="1">
        <f t="shared" si="50"/>
        <v>0.92176393324974404</v>
      </c>
      <c r="F456" s="1">
        <f t="shared" si="51"/>
        <v>-0.96008537810433503</v>
      </c>
      <c r="G456" s="1">
        <f t="shared" si="52"/>
        <v>-0.76516122592542346</v>
      </c>
      <c r="H456" s="1">
        <v>0.33002099402288781</v>
      </c>
      <c r="I456" s="1">
        <f t="shared" si="53"/>
        <v>0.28839404105239308</v>
      </c>
      <c r="J456" s="1">
        <f t="shared" si="54"/>
        <v>-0.93480786406196315</v>
      </c>
      <c r="AQ456" s="58"/>
      <c r="AR456" s="58"/>
      <c r="AS456" s="58"/>
      <c r="AT456" s="58"/>
      <c r="AU456" s="58"/>
      <c r="AV456" s="58"/>
      <c r="AW456" s="58"/>
      <c r="AX456" s="71"/>
      <c r="AY456" s="58"/>
      <c r="AZ456" s="58"/>
      <c r="BA456" s="58"/>
      <c r="BB456" s="58">
        <f t="shared" si="55"/>
        <v>1</v>
      </c>
      <c r="BC456" s="58">
        <f t="shared" si="56"/>
        <v>0.36927288014463822</v>
      </c>
      <c r="BD456" s="58" t="e">
        <f t="shared" si="57"/>
        <v>#N/A</v>
      </c>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c r="CB456" s="58"/>
      <c r="CC456" s="58"/>
      <c r="CD456" s="58"/>
      <c r="CE456" s="58"/>
      <c r="CF456" s="58"/>
      <c r="CG456" s="58"/>
      <c r="CH456" s="58"/>
      <c r="CI456" s="58"/>
      <c r="CJ456" s="58"/>
      <c r="CK456" s="58"/>
      <c r="CL456" s="58"/>
      <c r="CM456" s="58"/>
      <c r="CN456" s="58"/>
      <c r="CO456" s="58"/>
      <c r="CP456" s="58"/>
      <c r="CQ456" s="58"/>
      <c r="CR456" s="58"/>
      <c r="CS456" s="58"/>
      <c r="CT456" s="58"/>
      <c r="CU456" s="58"/>
      <c r="CV456" s="58"/>
      <c r="CW456" s="58"/>
      <c r="CX456" s="58"/>
      <c r="CY456" s="58"/>
      <c r="CZ456" s="58"/>
      <c r="DA456" s="58"/>
      <c r="DB456" s="58"/>
      <c r="DC456" s="58"/>
      <c r="DD456" s="58"/>
      <c r="DE456" s="58"/>
      <c r="DF456" s="58"/>
      <c r="DG456" s="58"/>
      <c r="DH456" s="58"/>
      <c r="DI456" s="58"/>
      <c r="DJ456" s="58"/>
      <c r="DK456" s="58"/>
      <c r="DL456" s="58"/>
      <c r="DM456" s="58"/>
      <c r="DN456" s="58"/>
      <c r="DO456" s="58"/>
      <c r="DP456" s="58"/>
      <c r="DQ456" s="58"/>
      <c r="DR456" s="58"/>
      <c r="DS456" s="58"/>
      <c r="DT456" s="58"/>
      <c r="DU456" s="58"/>
      <c r="DV456" s="58"/>
      <c r="DW456" s="58"/>
      <c r="DX456" s="58"/>
      <c r="DY456" s="58"/>
      <c r="DZ456" s="58"/>
      <c r="EA456" s="58"/>
      <c r="EB456" s="58"/>
      <c r="EC456" s="58"/>
      <c r="ED456" s="58"/>
      <c r="EE456" s="58"/>
      <c r="EF456" s="58"/>
      <c r="EG456" s="58"/>
      <c r="EH456" s="58"/>
      <c r="EI456" s="58"/>
      <c r="EJ456" s="58"/>
      <c r="EK456" s="58"/>
      <c r="EL456" s="58"/>
      <c r="EM456" s="58"/>
      <c r="EN456" s="58"/>
    </row>
    <row r="457" spans="1:144" outlineLevel="1" x14ac:dyDescent="0.2">
      <c r="A457" s="16">
        <v>266</v>
      </c>
      <c r="B457" s="16">
        <v>0</v>
      </c>
      <c r="C457" s="1">
        <v>1.5082497886754586E-3</v>
      </c>
      <c r="D457" s="1">
        <f t="shared" si="49"/>
        <v>-1.5082497886754586E-3</v>
      </c>
      <c r="E457" s="1">
        <f t="shared" si="50"/>
        <v>3.0187766846951148E-3</v>
      </c>
      <c r="F457" s="1">
        <f t="shared" si="51"/>
        <v>-5.4943395278187118E-2</v>
      </c>
      <c r="G457" s="1">
        <f t="shared" si="52"/>
        <v>-3.8865512247698603E-2</v>
      </c>
      <c r="H457" s="1">
        <v>5.875979769585319E-3</v>
      </c>
      <c r="I457" s="1">
        <f t="shared" si="53"/>
        <v>8.9282946968205657E-6</v>
      </c>
      <c r="J457" s="1">
        <f t="shared" si="54"/>
        <v>-3.898020442446179E-2</v>
      </c>
      <c r="AQ457" s="58"/>
      <c r="AR457" s="58"/>
      <c r="AS457" s="58"/>
      <c r="AT457" s="58"/>
      <c r="AU457" s="58"/>
      <c r="AV457" s="58"/>
      <c r="AW457" s="58"/>
      <c r="AX457" s="71"/>
      <c r="AY457" s="58"/>
      <c r="AZ457" s="58"/>
      <c r="BA457" s="58"/>
      <c r="BB457" s="58">
        <f t="shared" si="55"/>
        <v>1</v>
      </c>
      <c r="BC457" s="58">
        <f t="shared" si="56"/>
        <v>1.5082497886754586E-3</v>
      </c>
      <c r="BD457" s="58" t="e">
        <f t="shared" si="57"/>
        <v>#N/A</v>
      </c>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c r="CB457" s="58"/>
      <c r="CC457" s="58"/>
      <c r="CD457" s="58"/>
      <c r="CE457" s="58"/>
      <c r="CF457" s="58"/>
      <c r="CG457" s="58"/>
      <c r="CH457" s="58"/>
      <c r="CI457" s="58"/>
      <c r="CJ457" s="58"/>
      <c r="CK457" s="58"/>
      <c r="CL457" s="58"/>
      <c r="CM457" s="58"/>
      <c r="CN457" s="58"/>
      <c r="CO457" s="58"/>
      <c r="CP457" s="58"/>
      <c r="CQ457" s="58"/>
      <c r="CR457" s="58"/>
      <c r="CS457" s="58"/>
      <c r="CT457" s="58"/>
      <c r="CU457" s="58"/>
      <c r="CV457" s="58"/>
      <c r="CW457" s="58"/>
      <c r="CX457" s="58"/>
      <c r="CY457" s="58"/>
      <c r="CZ457" s="58"/>
      <c r="DA457" s="58"/>
      <c r="DB457" s="58"/>
      <c r="DC457" s="58"/>
      <c r="DD457" s="58"/>
      <c r="DE457" s="58"/>
      <c r="DF457" s="58"/>
      <c r="DG457" s="58"/>
      <c r="DH457" s="58"/>
      <c r="DI457" s="58"/>
      <c r="DJ457" s="58"/>
      <c r="DK457" s="58"/>
      <c r="DL457" s="58"/>
      <c r="DM457" s="58"/>
      <c r="DN457" s="58"/>
      <c r="DO457" s="58"/>
      <c r="DP457" s="58"/>
      <c r="DQ457" s="58"/>
      <c r="DR457" s="58"/>
      <c r="DS457" s="58"/>
      <c r="DT457" s="58"/>
      <c r="DU457" s="58"/>
      <c r="DV457" s="58"/>
      <c r="DW457" s="58"/>
      <c r="DX457" s="58"/>
      <c r="DY457" s="58"/>
      <c r="DZ457" s="58"/>
      <c r="EA457" s="58"/>
      <c r="EB457" s="58"/>
      <c r="EC457" s="58"/>
      <c r="ED457" s="58"/>
      <c r="EE457" s="58"/>
      <c r="EF457" s="58"/>
      <c r="EG457" s="58"/>
      <c r="EH457" s="58"/>
      <c r="EI457" s="58"/>
      <c r="EJ457" s="58"/>
      <c r="EK457" s="58"/>
      <c r="EL457" s="58"/>
      <c r="EM457" s="58"/>
      <c r="EN457" s="58"/>
    </row>
    <row r="458" spans="1:144" outlineLevel="1" x14ac:dyDescent="0.2">
      <c r="A458" s="16">
        <v>267</v>
      </c>
      <c r="B458" s="16">
        <v>0</v>
      </c>
      <c r="C458" s="1">
        <v>1.015985679710971E-2</v>
      </c>
      <c r="D458" s="1">
        <f t="shared" si="49"/>
        <v>-1.015985679710971E-2</v>
      </c>
      <c r="E458" s="1">
        <f t="shared" si="50"/>
        <v>2.0423640807323094E-2</v>
      </c>
      <c r="F458" s="1">
        <f t="shared" si="51"/>
        <v>-0.14291130398720422</v>
      </c>
      <c r="G458" s="1">
        <f t="shared" si="52"/>
        <v>-0.10131208703449396</v>
      </c>
      <c r="H458" s="1">
        <v>1.5877867375579162E-2</v>
      </c>
      <c r="I458" s="1">
        <f t="shared" si="53"/>
        <v>1.6560204474112207E-4</v>
      </c>
      <c r="J458" s="1">
        <f t="shared" si="54"/>
        <v>-0.10212610353884065</v>
      </c>
      <c r="AQ458" s="58"/>
      <c r="AR458" s="58"/>
      <c r="AS458" s="58"/>
      <c r="AT458" s="58"/>
      <c r="AU458" s="58"/>
      <c r="AV458" s="58"/>
      <c r="AW458" s="58"/>
      <c r="AX458" s="71"/>
      <c r="AY458" s="58"/>
      <c r="AZ458" s="58"/>
      <c r="BA458" s="58"/>
      <c r="BB458" s="58">
        <f t="shared" si="55"/>
        <v>1</v>
      </c>
      <c r="BC458" s="58">
        <f t="shared" si="56"/>
        <v>1.015985679710971E-2</v>
      </c>
      <c r="BD458" s="58" t="e">
        <f t="shared" si="57"/>
        <v>#N/A</v>
      </c>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c r="CB458" s="58"/>
      <c r="CC458" s="58"/>
      <c r="CD458" s="58"/>
      <c r="CE458" s="58"/>
      <c r="CF458" s="58"/>
      <c r="CG458" s="58"/>
      <c r="CH458" s="58"/>
      <c r="CI458" s="58"/>
      <c r="CJ458" s="58"/>
      <c r="CK458" s="58"/>
      <c r="CL458" s="58"/>
      <c r="CM458" s="58"/>
      <c r="CN458" s="58"/>
      <c r="CO458" s="58"/>
      <c r="CP458" s="58"/>
      <c r="CQ458" s="58"/>
      <c r="CR458" s="58"/>
      <c r="CS458" s="58"/>
      <c r="CT458" s="58"/>
      <c r="CU458" s="58"/>
      <c r="CV458" s="58"/>
      <c r="CW458" s="58"/>
      <c r="CX458" s="58"/>
      <c r="CY458" s="58"/>
      <c r="CZ458" s="58"/>
      <c r="DA458" s="58"/>
      <c r="DB458" s="58"/>
      <c r="DC458" s="58"/>
      <c r="DD458" s="58"/>
      <c r="DE458" s="58"/>
      <c r="DF458" s="58"/>
      <c r="DG458" s="58"/>
      <c r="DH458" s="58"/>
      <c r="DI458" s="58"/>
      <c r="DJ458" s="58"/>
      <c r="DK458" s="58"/>
      <c r="DL458" s="58"/>
      <c r="DM458" s="58"/>
      <c r="DN458" s="58"/>
      <c r="DO458" s="58"/>
      <c r="DP458" s="58"/>
      <c r="DQ458" s="58"/>
      <c r="DR458" s="58"/>
      <c r="DS458" s="58"/>
      <c r="DT458" s="58"/>
      <c r="DU458" s="58"/>
      <c r="DV458" s="58"/>
      <c r="DW458" s="58"/>
      <c r="DX458" s="58"/>
      <c r="DY458" s="58"/>
      <c r="DZ458" s="58"/>
      <c r="EA458" s="58"/>
      <c r="EB458" s="58"/>
      <c r="EC458" s="58"/>
      <c r="ED458" s="58"/>
      <c r="EE458" s="58"/>
      <c r="EF458" s="58"/>
      <c r="EG458" s="58"/>
      <c r="EH458" s="58"/>
      <c r="EI458" s="58"/>
      <c r="EJ458" s="58"/>
      <c r="EK458" s="58"/>
      <c r="EL458" s="58"/>
      <c r="EM458" s="58"/>
      <c r="EN458" s="58"/>
    </row>
    <row r="459" spans="1:144" outlineLevel="1" x14ac:dyDescent="0.2">
      <c r="A459" s="16">
        <v>268</v>
      </c>
      <c r="B459" s="16">
        <v>0</v>
      </c>
      <c r="C459" s="1">
        <v>1.1506131692012559E-6</v>
      </c>
      <c r="D459" s="1">
        <f t="shared" si="49"/>
        <v>-1.1506131692012559E-6</v>
      </c>
      <c r="E459" s="1">
        <f t="shared" si="50"/>
        <v>2.3012276621219908E-6</v>
      </c>
      <c r="F459" s="1">
        <f t="shared" si="51"/>
        <v>-1.5169797830300808E-3</v>
      </c>
      <c r="G459" s="1">
        <f t="shared" si="52"/>
        <v>-1.0726670001046199E-3</v>
      </c>
      <c r="H459" s="1">
        <v>1.0841211305676958E-5</v>
      </c>
      <c r="I459" s="1">
        <f t="shared" si="53"/>
        <v>1.2474190086547833E-11</v>
      </c>
      <c r="J459" s="1">
        <f t="shared" si="54"/>
        <v>-1.0726728146567019E-3</v>
      </c>
      <c r="AQ459" s="58"/>
      <c r="AR459" s="58"/>
      <c r="AS459" s="58"/>
      <c r="AT459" s="58"/>
      <c r="AU459" s="58"/>
      <c r="AV459" s="58"/>
      <c r="AW459" s="58"/>
      <c r="AX459" s="71"/>
      <c r="AY459" s="58"/>
      <c r="AZ459" s="58"/>
      <c r="BA459" s="58"/>
      <c r="BB459" s="58">
        <f t="shared" si="55"/>
        <v>1</v>
      </c>
      <c r="BC459" s="58">
        <f t="shared" si="56"/>
        <v>1.1506131692012559E-6</v>
      </c>
      <c r="BD459" s="58" t="e">
        <f t="shared" si="57"/>
        <v>#N/A</v>
      </c>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c r="CB459" s="58"/>
      <c r="CC459" s="58"/>
      <c r="CD459" s="58"/>
      <c r="CE459" s="58"/>
      <c r="CF459" s="58"/>
      <c r="CG459" s="58"/>
      <c r="CH459" s="58"/>
      <c r="CI459" s="58"/>
      <c r="CJ459" s="58"/>
      <c r="CK459" s="58"/>
      <c r="CL459" s="58"/>
      <c r="CM459" s="58"/>
      <c r="CN459" s="58"/>
      <c r="CO459" s="58"/>
      <c r="CP459" s="58"/>
      <c r="CQ459" s="58"/>
      <c r="CR459" s="58"/>
      <c r="CS459" s="58"/>
      <c r="CT459" s="58"/>
      <c r="CU459" s="58"/>
      <c r="CV459" s="58"/>
      <c r="CW459" s="58"/>
      <c r="CX459" s="58"/>
      <c r="CY459" s="58"/>
      <c r="CZ459" s="58"/>
      <c r="DA459" s="58"/>
      <c r="DB459" s="58"/>
      <c r="DC459" s="58"/>
      <c r="DD459" s="58"/>
      <c r="DE459" s="58"/>
      <c r="DF459" s="58"/>
      <c r="DG459" s="58"/>
      <c r="DH459" s="58"/>
      <c r="DI459" s="58"/>
      <c r="DJ459" s="58"/>
      <c r="DK459" s="58"/>
      <c r="DL459" s="58"/>
      <c r="DM459" s="58"/>
      <c r="DN459" s="58"/>
      <c r="DO459" s="58"/>
      <c r="DP459" s="58"/>
      <c r="DQ459" s="58"/>
      <c r="DR459" s="58"/>
      <c r="DS459" s="58"/>
      <c r="DT459" s="58"/>
      <c r="DU459" s="58"/>
      <c r="DV459" s="58"/>
      <c r="DW459" s="58"/>
      <c r="DX459" s="58"/>
      <c r="DY459" s="58"/>
      <c r="DZ459" s="58"/>
      <c r="EA459" s="58"/>
      <c r="EB459" s="58"/>
      <c r="EC459" s="58"/>
      <c r="ED459" s="58"/>
      <c r="EE459" s="58"/>
      <c r="EF459" s="58"/>
      <c r="EG459" s="58"/>
      <c r="EH459" s="58"/>
      <c r="EI459" s="58"/>
      <c r="EJ459" s="58"/>
      <c r="EK459" s="58"/>
      <c r="EL459" s="58"/>
      <c r="EM459" s="58"/>
      <c r="EN459" s="58"/>
    </row>
    <row r="460" spans="1:144" outlineLevel="1" x14ac:dyDescent="0.2">
      <c r="A460" s="16">
        <v>269</v>
      </c>
      <c r="B460" s="16">
        <v>0</v>
      </c>
      <c r="C460" s="1">
        <v>1.4822286184739092E-3</v>
      </c>
      <c r="D460" s="1">
        <f t="shared" si="49"/>
        <v>-1.4822286184739092E-3</v>
      </c>
      <c r="E460" s="1">
        <f t="shared" si="50"/>
        <v>2.9666564120142277E-3</v>
      </c>
      <c r="F460" s="1">
        <f t="shared" si="51"/>
        <v>-5.446702132496533E-2</v>
      </c>
      <c r="G460" s="1">
        <f t="shared" si="52"/>
        <v>-3.8528286770165045E-2</v>
      </c>
      <c r="H460" s="1">
        <v>4.2553228723266022E-3</v>
      </c>
      <c r="I460" s="1">
        <f t="shared" si="53"/>
        <v>6.3437187430139183E-6</v>
      </c>
      <c r="J460" s="1">
        <f t="shared" si="54"/>
        <v>-3.8610524474385073E-2</v>
      </c>
      <c r="AQ460" s="58"/>
      <c r="AR460" s="58"/>
      <c r="AS460" s="58"/>
      <c r="AT460" s="58"/>
      <c r="AU460" s="58"/>
      <c r="AV460" s="58"/>
      <c r="AW460" s="58"/>
      <c r="AX460" s="71"/>
      <c r="AY460" s="58"/>
      <c r="AZ460" s="58"/>
      <c r="BA460" s="58"/>
      <c r="BB460" s="58">
        <f t="shared" si="55"/>
        <v>1</v>
      </c>
      <c r="BC460" s="58">
        <f t="shared" si="56"/>
        <v>1.4822286184739092E-3</v>
      </c>
      <c r="BD460" s="58" t="e">
        <f t="shared" si="57"/>
        <v>#N/A</v>
      </c>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c r="CB460" s="58"/>
      <c r="CC460" s="58"/>
      <c r="CD460" s="58"/>
      <c r="CE460" s="58"/>
      <c r="CF460" s="58"/>
      <c r="CG460" s="58"/>
      <c r="CH460" s="58"/>
      <c r="CI460" s="58"/>
      <c r="CJ460" s="58"/>
      <c r="CK460" s="58"/>
      <c r="CL460" s="58"/>
      <c r="CM460" s="58"/>
      <c r="CN460" s="58"/>
      <c r="CO460" s="58"/>
      <c r="CP460" s="58"/>
      <c r="CQ460" s="58"/>
      <c r="CR460" s="58"/>
      <c r="CS460" s="58"/>
      <c r="CT460" s="58"/>
      <c r="CU460" s="58"/>
      <c r="CV460" s="58"/>
      <c r="CW460" s="58"/>
      <c r="CX460" s="58"/>
      <c r="CY460" s="58"/>
      <c r="CZ460" s="58"/>
      <c r="DA460" s="58"/>
      <c r="DB460" s="58"/>
      <c r="DC460" s="58"/>
      <c r="DD460" s="58"/>
      <c r="DE460" s="58"/>
      <c r="DF460" s="58"/>
      <c r="DG460" s="58"/>
      <c r="DH460" s="58"/>
      <c r="DI460" s="58"/>
      <c r="DJ460" s="58"/>
      <c r="DK460" s="58"/>
      <c r="DL460" s="58"/>
      <c r="DM460" s="58"/>
      <c r="DN460" s="58"/>
      <c r="DO460" s="58"/>
      <c r="DP460" s="58"/>
      <c r="DQ460" s="58"/>
      <c r="DR460" s="58"/>
      <c r="DS460" s="58"/>
      <c r="DT460" s="58"/>
      <c r="DU460" s="58"/>
      <c r="DV460" s="58"/>
      <c r="DW460" s="58"/>
      <c r="DX460" s="58"/>
      <c r="DY460" s="58"/>
      <c r="DZ460" s="58"/>
      <c r="EA460" s="58"/>
      <c r="EB460" s="58"/>
      <c r="EC460" s="58"/>
      <c r="ED460" s="58"/>
      <c r="EE460" s="58"/>
      <c r="EF460" s="58"/>
      <c r="EG460" s="58"/>
      <c r="EH460" s="58"/>
      <c r="EI460" s="58"/>
      <c r="EJ460" s="58"/>
      <c r="EK460" s="58"/>
      <c r="EL460" s="58"/>
      <c r="EM460" s="58"/>
      <c r="EN460" s="58"/>
    </row>
    <row r="461" spans="1:144" outlineLevel="1" x14ac:dyDescent="0.2">
      <c r="A461" s="16">
        <v>270</v>
      </c>
      <c r="B461" s="16">
        <v>0</v>
      </c>
      <c r="C461" s="1">
        <v>7.0960491640558896E-5</v>
      </c>
      <c r="D461" s="1">
        <f t="shared" si="49"/>
        <v>-7.0960491640558896E-5</v>
      </c>
      <c r="E461" s="1">
        <f t="shared" si="50"/>
        <v>1.4192601891094628E-4</v>
      </c>
      <c r="F461" s="1">
        <f t="shared" si="51"/>
        <v>-1.1913270705853463E-2</v>
      </c>
      <c r="G461" s="1">
        <f t="shared" si="52"/>
        <v>-8.4241039517133198E-3</v>
      </c>
      <c r="H461" s="1">
        <v>3.6153586986183281E-4</v>
      </c>
      <c r="I461" s="1">
        <f t="shared" si="53"/>
        <v>2.5665862804919093E-8</v>
      </c>
      <c r="J461" s="1">
        <f t="shared" si="54"/>
        <v>-8.4256271726250078E-3</v>
      </c>
      <c r="AQ461" s="58"/>
      <c r="AR461" s="58"/>
      <c r="AS461" s="58"/>
      <c r="AT461" s="58"/>
      <c r="AU461" s="58"/>
      <c r="AV461" s="58"/>
      <c r="AW461" s="58"/>
      <c r="AX461" s="71"/>
      <c r="AY461" s="58"/>
      <c r="AZ461" s="58"/>
      <c r="BA461" s="58"/>
      <c r="BB461" s="58">
        <f t="shared" si="55"/>
        <v>1</v>
      </c>
      <c r="BC461" s="58">
        <f t="shared" si="56"/>
        <v>7.0960491640558896E-5</v>
      </c>
      <c r="BD461" s="58" t="e">
        <f t="shared" si="57"/>
        <v>#N/A</v>
      </c>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c r="CB461" s="58"/>
      <c r="CC461" s="58"/>
      <c r="CD461" s="58"/>
      <c r="CE461" s="58"/>
      <c r="CF461" s="58"/>
      <c r="CG461" s="58"/>
      <c r="CH461" s="58"/>
      <c r="CI461" s="58"/>
      <c r="CJ461" s="58"/>
      <c r="CK461" s="58"/>
      <c r="CL461" s="58"/>
      <c r="CM461" s="58"/>
      <c r="CN461" s="58"/>
      <c r="CO461" s="58"/>
      <c r="CP461" s="58"/>
      <c r="CQ461" s="58"/>
      <c r="CR461" s="58"/>
      <c r="CS461" s="58"/>
      <c r="CT461" s="58"/>
      <c r="CU461" s="58"/>
      <c r="CV461" s="58"/>
      <c r="CW461" s="58"/>
      <c r="CX461" s="58"/>
      <c r="CY461" s="58"/>
      <c r="CZ461" s="58"/>
      <c r="DA461" s="58"/>
      <c r="DB461" s="58"/>
      <c r="DC461" s="58"/>
      <c r="DD461" s="58"/>
      <c r="DE461" s="58"/>
      <c r="DF461" s="58"/>
      <c r="DG461" s="58"/>
      <c r="DH461" s="58"/>
      <c r="DI461" s="58"/>
      <c r="DJ461" s="58"/>
      <c r="DK461" s="58"/>
      <c r="DL461" s="58"/>
      <c r="DM461" s="58"/>
      <c r="DN461" s="58"/>
      <c r="DO461" s="58"/>
      <c r="DP461" s="58"/>
      <c r="DQ461" s="58"/>
      <c r="DR461" s="58"/>
      <c r="DS461" s="58"/>
      <c r="DT461" s="58"/>
      <c r="DU461" s="58"/>
      <c r="DV461" s="58"/>
      <c r="DW461" s="58"/>
      <c r="DX461" s="58"/>
      <c r="DY461" s="58"/>
      <c r="DZ461" s="58"/>
      <c r="EA461" s="58"/>
      <c r="EB461" s="58"/>
      <c r="EC461" s="58"/>
      <c r="ED461" s="58"/>
      <c r="EE461" s="58"/>
      <c r="EF461" s="58"/>
      <c r="EG461" s="58"/>
      <c r="EH461" s="58"/>
      <c r="EI461" s="58"/>
      <c r="EJ461" s="58"/>
      <c r="EK461" s="58"/>
      <c r="EL461" s="58"/>
      <c r="EM461" s="58"/>
      <c r="EN461" s="58"/>
    </row>
    <row r="462" spans="1:144" outlineLevel="1" x14ac:dyDescent="0.2">
      <c r="A462" s="16">
        <v>271</v>
      </c>
      <c r="B462" s="16">
        <v>0</v>
      </c>
      <c r="C462" s="1">
        <v>1.3664484853751106E-4</v>
      </c>
      <c r="D462" s="1">
        <f t="shared" si="49"/>
        <v>-1.3664484853751106E-4</v>
      </c>
      <c r="E462" s="1">
        <f t="shared" si="50"/>
        <v>2.7330837059070514E-4</v>
      </c>
      <c r="F462" s="1">
        <f t="shared" si="51"/>
        <v>-1.6532040726743483E-2</v>
      </c>
      <c r="G462" s="1">
        <f t="shared" si="52"/>
        <v>-1.1690317485162619E-2</v>
      </c>
      <c r="H462" s="1">
        <v>6.8914799090226896E-4</v>
      </c>
      <c r="I462" s="1">
        <f t="shared" si="53"/>
        <v>9.4246341916029434E-8</v>
      </c>
      <c r="J462" s="1">
        <f t="shared" si="54"/>
        <v>-1.1694347747771779E-2</v>
      </c>
      <c r="AQ462" s="58"/>
      <c r="AR462" s="58"/>
      <c r="AS462" s="58"/>
      <c r="AT462" s="58"/>
      <c r="AU462" s="58"/>
      <c r="AV462" s="58"/>
      <c r="AW462" s="58"/>
      <c r="AX462" s="71"/>
      <c r="AY462" s="58"/>
      <c r="AZ462" s="58"/>
      <c r="BA462" s="58"/>
      <c r="BB462" s="58">
        <f t="shared" si="55"/>
        <v>1</v>
      </c>
      <c r="BC462" s="58">
        <f t="shared" si="56"/>
        <v>1.3664484853751106E-4</v>
      </c>
      <c r="BD462" s="58" t="e">
        <f t="shared" si="57"/>
        <v>#N/A</v>
      </c>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c r="CB462" s="58"/>
      <c r="CC462" s="58"/>
      <c r="CD462" s="58"/>
      <c r="CE462" s="58"/>
      <c r="CF462" s="58"/>
      <c r="CG462" s="58"/>
      <c r="CH462" s="58"/>
      <c r="CI462" s="58"/>
      <c r="CJ462" s="58"/>
      <c r="CK462" s="58"/>
      <c r="CL462" s="58"/>
      <c r="CM462" s="58"/>
      <c r="CN462" s="58"/>
      <c r="CO462" s="58"/>
      <c r="CP462" s="58"/>
      <c r="CQ462" s="58"/>
      <c r="CR462" s="58"/>
      <c r="CS462" s="58"/>
      <c r="CT462" s="58"/>
      <c r="CU462" s="58"/>
      <c r="CV462" s="58"/>
      <c r="CW462" s="58"/>
      <c r="CX462" s="58"/>
      <c r="CY462" s="58"/>
      <c r="CZ462" s="58"/>
      <c r="DA462" s="58"/>
      <c r="DB462" s="58"/>
      <c r="DC462" s="58"/>
      <c r="DD462" s="58"/>
      <c r="DE462" s="58"/>
      <c r="DF462" s="58"/>
      <c r="DG462" s="58"/>
      <c r="DH462" s="58"/>
      <c r="DI462" s="58"/>
      <c r="DJ462" s="58"/>
      <c r="DK462" s="58"/>
      <c r="DL462" s="58"/>
      <c r="DM462" s="58"/>
      <c r="DN462" s="58"/>
      <c r="DO462" s="58"/>
      <c r="DP462" s="58"/>
      <c r="DQ462" s="58"/>
      <c r="DR462" s="58"/>
      <c r="DS462" s="58"/>
      <c r="DT462" s="58"/>
      <c r="DU462" s="58"/>
      <c r="DV462" s="58"/>
      <c r="DW462" s="58"/>
      <c r="DX462" s="58"/>
      <c r="DY462" s="58"/>
      <c r="DZ462" s="58"/>
      <c r="EA462" s="58"/>
      <c r="EB462" s="58"/>
      <c r="EC462" s="58"/>
      <c r="ED462" s="58"/>
      <c r="EE462" s="58"/>
      <c r="EF462" s="58"/>
      <c r="EG462" s="58"/>
      <c r="EH462" s="58"/>
      <c r="EI462" s="58"/>
      <c r="EJ462" s="58"/>
      <c r="EK462" s="58"/>
      <c r="EL462" s="58"/>
      <c r="EM462" s="58"/>
      <c r="EN462" s="58"/>
    </row>
    <row r="463" spans="1:144" outlineLevel="1" x14ac:dyDescent="0.2">
      <c r="A463" s="16">
        <v>272</v>
      </c>
      <c r="B463" s="16">
        <v>0</v>
      </c>
      <c r="C463" s="1">
        <v>5.1147407355255312E-7</v>
      </c>
      <c r="D463" s="1">
        <f t="shared" si="49"/>
        <v>-5.1147407355255312E-7</v>
      </c>
      <c r="E463" s="1">
        <f t="shared" si="50"/>
        <v>1.022948408609223E-6</v>
      </c>
      <c r="F463" s="1">
        <f t="shared" si="51"/>
        <v>-1.0114091202916963E-3</v>
      </c>
      <c r="G463" s="1">
        <f t="shared" si="52"/>
        <v>-7.1517433899603454E-4</v>
      </c>
      <c r="H463" s="1">
        <v>4.8670393901080078E-6</v>
      </c>
      <c r="I463" s="1">
        <f t="shared" si="53"/>
        <v>2.4893778521453737E-12</v>
      </c>
      <c r="J463" s="1">
        <f t="shared" si="54"/>
        <v>-7.1517607939322679E-4</v>
      </c>
      <c r="AQ463" s="58"/>
      <c r="AR463" s="58"/>
      <c r="AS463" s="58"/>
      <c r="AT463" s="58"/>
      <c r="AU463" s="58"/>
      <c r="AV463" s="58"/>
      <c r="AW463" s="58"/>
      <c r="AX463" s="71"/>
      <c r="AY463" s="58"/>
      <c r="AZ463" s="58"/>
      <c r="BA463" s="58"/>
      <c r="BB463" s="58">
        <f t="shared" si="55"/>
        <v>1</v>
      </c>
      <c r="BC463" s="58">
        <f t="shared" si="56"/>
        <v>5.1147407355255312E-7</v>
      </c>
      <c r="BD463" s="58" t="e">
        <f t="shared" si="57"/>
        <v>#N/A</v>
      </c>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c r="CB463" s="58"/>
      <c r="CC463" s="58"/>
      <c r="CD463" s="58"/>
      <c r="CE463" s="58"/>
      <c r="CF463" s="58"/>
      <c r="CG463" s="58"/>
      <c r="CH463" s="58"/>
      <c r="CI463" s="58"/>
      <c r="CJ463" s="58"/>
      <c r="CK463" s="58"/>
      <c r="CL463" s="58"/>
      <c r="CM463" s="58"/>
      <c r="CN463" s="58"/>
      <c r="CO463" s="58"/>
      <c r="CP463" s="58"/>
      <c r="CQ463" s="58"/>
      <c r="CR463" s="58"/>
      <c r="CS463" s="58"/>
      <c r="CT463" s="58"/>
      <c r="CU463" s="58"/>
      <c r="CV463" s="58"/>
      <c r="CW463" s="58"/>
      <c r="CX463" s="58"/>
      <c r="CY463" s="58"/>
      <c r="CZ463" s="58"/>
      <c r="DA463" s="58"/>
      <c r="DB463" s="58"/>
      <c r="DC463" s="58"/>
      <c r="DD463" s="58"/>
      <c r="DE463" s="58"/>
      <c r="DF463" s="58"/>
      <c r="DG463" s="58"/>
      <c r="DH463" s="58"/>
      <c r="DI463" s="58"/>
      <c r="DJ463" s="58"/>
      <c r="DK463" s="58"/>
      <c r="DL463" s="58"/>
      <c r="DM463" s="58"/>
      <c r="DN463" s="58"/>
      <c r="DO463" s="58"/>
      <c r="DP463" s="58"/>
      <c r="DQ463" s="58"/>
      <c r="DR463" s="58"/>
      <c r="DS463" s="58"/>
      <c r="DT463" s="58"/>
      <c r="DU463" s="58"/>
      <c r="DV463" s="58"/>
      <c r="DW463" s="58"/>
      <c r="DX463" s="58"/>
      <c r="DY463" s="58"/>
      <c r="DZ463" s="58"/>
      <c r="EA463" s="58"/>
      <c r="EB463" s="58"/>
      <c r="EC463" s="58"/>
      <c r="ED463" s="58"/>
      <c r="EE463" s="58"/>
      <c r="EF463" s="58"/>
      <c r="EG463" s="58"/>
      <c r="EH463" s="58"/>
      <c r="EI463" s="58"/>
      <c r="EJ463" s="58"/>
      <c r="EK463" s="58"/>
      <c r="EL463" s="58"/>
      <c r="EM463" s="58"/>
      <c r="EN463" s="58"/>
    </row>
    <row r="464" spans="1:144" outlineLevel="1" x14ac:dyDescent="0.2">
      <c r="A464" s="16">
        <v>273</v>
      </c>
      <c r="B464" s="16">
        <v>0</v>
      </c>
      <c r="C464" s="1">
        <v>3.3793310686120665E-6</v>
      </c>
      <c r="D464" s="1">
        <f t="shared" si="49"/>
        <v>-3.3793310686120665E-6</v>
      </c>
      <c r="E464" s="1">
        <f t="shared" si="50"/>
        <v>6.7586735570852232E-6</v>
      </c>
      <c r="F464" s="1">
        <f t="shared" si="51"/>
        <v>-2.5997449023096907E-3</v>
      </c>
      <c r="G464" s="1">
        <f t="shared" si="52"/>
        <v>-1.8382988028416733E-3</v>
      </c>
      <c r="H464" s="1">
        <v>2.5398410328660416E-5</v>
      </c>
      <c r="I464" s="1">
        <f t="shared" si="53"/>
        <v>8.5832107163816345E-11</v>
      </c>
      <c r="J464" s="1">
        <f t="shared" si="54"/>
        <v>-1.8383221482200264E-3</v>
      </c>
      <c r="AQ464" s="58"/>
      <c r="AR464" s="58"/>
      <c r="AS464" s="58"/>
      <c r="AT464" s="58"/>
      <c r="AU464" s="58"/>
      <c r="AV464" s="58"/>
      <c r="AW464" s="58"/>
      <c r="AX464" s="71"/>
      <c r="AY464" s="58"/>
      <c r="AZ464" s="58"/>
      <c r="BA464" s="58"/>
      <c r="BB464" s="58">
        <f t="shared" si="55"/>
        <v>1</v>
      </c>
      <c r="BC464" s="58">
        <f t="shared" si="56"/>
        <v>3.3793310686120665E-6</v>
      </c>
      <c r="BD464" s="58" t="e">
        <f t="shared" si="57"/>
        <v>#N/A</v>
      </c>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c r="CB464" s="58"/>
      <c r="CC464" s="58"/>
      <c r="CD464" s="58"/>
      <c r="CE464" s="58"/>
      <c r="CF464" s="58"/>
      <c r="CG464" s="58"/>
      <c r="CH464" s="58"/>
      <c r="CI464" s="58"/>
      <c r="CJ464" s="58"/>
      <c r="CK464" s="58"/>
      <c r="CL464" s="58"/>
      <c r="CM464" s="58"/>
      <c r="CN464" s="58"/>
      <c r="CO464" s="58"/>
      <c r="CP464" s="58"/>
      <c r="CQ464" s="58"/>
      <c r="CR464" s="58"/>
      <c r="CS464" s="58"/>
      <c r="CT464" s="58"/>
      <c r="CU464" s="58"/>
      <c r="CV464" s="58"/>
      <c r="CW464" s="58"/>
      <c r="CX464" s="58"/>
      <c r="CY464" s="58"/>
      <c r="CZ464" s="58"/>
      <c r="DA464" s="58"/>
      <c r="DB464" s="58"/>
      <c r="DC464" s="58"/>
      <c r="DD464" s="58"/>
      <c r="DE464" s="58"/>
      <c r="DF464" s="58"/>
      <c r="DG464" s="58"/>
      <c r="DH464" s="58"/>
      <c r="DI464" s="58"/>
      <c r="DJ464" s="58"/>
      <c r="DK464" s="58"/>
      <c r="DL464" s="58"/>
      <c r="DM464" s="58"/>
      <c r="DN464" s="58"/>
      <c r="DO464" s="58"/>
      <c r="DP464" s="58"/>
      <c r="DQ464" s="58"/>
      <c r="DR464" s="58"/>
      <c r="DS464" s="58"/>
      <c r="DT464" s="58"/>
      <c r="DU464" s="58"/>
      <c r="DV464" s="58"/>
      <c r="DW464" s="58"/>
      <c r="DX464" s="58"/>
      <c r="DY464" s="58"/>
      <c r="DZ464" s="58"/>
      <c r="EA464" s="58"/>
      <c r="EB464" s="58"/>
      <c r="EC464" s="58"/>
      <c r="ED464" s="58"/>
      <c r="EE464" s="58"/>
      <c r="EF464" s="58"/>
      <c r="EG464" s="58"/>
      <c r="EH464" s="58"/>
      <c r="EI464" s="58"/>
      <c r="EJ464" s="58"/>
      <c r="EK464" s="58"/>
      <c r="EL464" s="58"/>
      <c r="EM464" s="58"/>
      <c r="EN464" s="58"/>
    </row>
    <row r="465" spans="1:144" outlineLevel="1" x14ac:dyDescent="0.2">
      <c r="A465" s="16">
        <v>274</v>
      </c>
      <c r="B465" s="16">
        <v>1</v>
      </c>
      <c r="C465" s="1">
        <v>0.33243902209486559</v>
      </c>
      <c r="D465" s="1">
        <f t="shared" si="49"/>
        <v>0.66756097790513436</v>
      </c>
      <c r="E465" s="1">
        <f t="shared" si="50"/>
        <v>2.2025976558010525</v>
      </c>
      <c r="F465" s="1">
        <f t="shared" si="51"/>
        <v>1.4841151086762281</v>
      </c>
      <c r="G465" s="1">
        <f t="shared" si="52"/>
        <v>1.4170640259488541</v>
      </c>
      <c r="H465" s="1">
        <v>0.13251465389261072</v>
      </c>
      <c r="I465" s="1">
        <f t="shared" si="53"/>
        <v>0.30674726939182861</v>
      </c>
      <c r="J465" s="1">
        <f t="shared" si="54"/>
        <v>1.5214525043622633</v>
      </c>
      <c r="AQ465" s="58"/>
      <c r="AR465" s="58"/>
      <c r="AS465" s="58"/>
      <c r="AT465" s="58"/>
      <c r="AU465" s="58"/>
      <c r="AV465" s="58"/>
      <c r="AW465" s="58"/>
      <c r="AX465" s="71"/>
      <c r="AY465" s="58"/>
      <c r="AZ465" s="58"/>
      <c r="BA465" s="58"/>
      <c r="BB465" s="58">
        <f t="shared" si="55"/>
        <v>0</v>
      </c>
      <c r="BC465" s="58" t="e">
        <f t="shared" si="56"/>
        <v>#N/A</v>
      </c>
      <c r="BD465" s="58">
        <f t="shared" si="57"/>
        <v>0.33243902209486559</v>
      </c>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c r="CB465" s="58"/>
      <c r="CC465" s="58"/>
      <c r="CD465" s="58"/>
      <c r="CE465" s="58"/>
      <c r="CF465" s="58"/>
      <c r="CG465" s="58"/>
      <c r="CH465" s="58"/>
      <c r="CI465" s="58"/>
      <c r="CJ465" s="58"/>
      <c r="CK465" s="58"/>
      <c r="CL465" s="58"/>
      <c r="CM465" s="58"/>
      <c r="CN465" s="58"/>
      <c r="CO465" s="58"/>
      <c r="CP465" s="58"/>
      <c r="CQ465" s="58"/>
      <c r="CR465" s="58"/>
      <c r="CS465" s="58"/>
      <c r="CT465" s="58"/>
      <c r="CU465" s="58"/>
      <c r="CV465" s="58"/>
      <c r="CW465" s="58"/>
      <c r="CX465" s="58"/>
      <c r="CY465" s="58"/>
      <c r="CZ465" s="58"/>
      <c r="DA465" s="58"/>
      <c r="DB465" s="58"/>
      <c r="DC465" s="58"/>
      <c r="DD465" s="58"/>
      <c r="DE465" s="58"/>
      <c r="DF465" s="58"/>
      <c r="DG465" s="58"/>
      <c r="DH465" s="58"/>
      <c r="DI465" s="58"/>
      <c r="DJ465" s="58"/>
      <c r="DK465" s="58"/>
      <c r="DL465" s="58"/>
      <c r="DM465" s="58"/>
      <c r="DN465" s="58"/>
      <c r="DO465" s="58"/>
      <c r="DP465" s="58"/>
      <c r="DQ465" s="58"/>
      <c r="DR465" s="58"/>
      <c r="DS465" s="58"/>
      <c r="DT465" s="58"/>
      <c r="DU465" s="58"/>
      <c r="DV465" s="58"/>
      <c r="DW465" s="58"/>
      <c r="DX465" s="58"/>
      <c r="DY465" s="58"/>
      <c r="DZ465" s="58"/>
      <c r="EA465" s="58"/>
      <c r="EB465" s="58"/>
      <c r="EC465" s="58"/>
      <c r="ED465" s="58"/>
      <c r="EE465" s="58"/>
      <c r="EF465" s="58"/>
      <c r="EG465" s="58"/>
      <c r="EH465" s="58"/>
      <c r="EI465" s="58"/>
      <c r="EJ465" s="58"/>
      <c r="EK465" s="58"/>
      <c r="EL465" s="58"/>
      <c r="EM465" s="58"/>
      <c r="EN465" s="58"/>
    </row>
    <row r="466" spans="1:144" outlineLevel="1" x14ac:dyDescent="0.2">
      <c r="A466" s="16">
        <v>275</v>
      </c>
      <c r="B466" s="16">
        <v>0</v>
      </c>
      <c r="C466" s="1">
        <v>1.9761274087032795E-6</v>
      </c>
      <c r="D466" s="1">
        <f t="shared" si="49"/>
        <v>-1.9761274087032795E-6</v>
      </c>
      <c r="E466" s="1">
        <f t="shared" si="50"/>
        <v>3.9522587223037412E-6</v>
      </c>
      <c r="F466" s="1">
        <f t="shared" si="51"/>
        <v>-1.9880288534887369E-3</v>
      </c>
      <c r="G466" s="1">
        <f t="shared" si="52"/>
        <v>-1.405749378015346E-3</v>
      </c>
      <c r="H466" s="1">
        <v>1.7085672916722927E-5</v>
      </c>
      <c r="I466" s="1">
        <f t="shared" si="53"/>
        <v>3.3764110150461345E-11</v>
      </c>
      <c r="J466" s="1">
        <f t="shared" si="54"/>
        <v>-1.4057613872562734E-3</v>
      </c>
      <c r="AQ466" s="58"/>
      <c r="AR466" s="58"/>
      <c r="AS466" s="58"/>
      <c r="AT466" s="58"/>
      <c r="AU466" s="58"/>
      <c r="AV466" s="58"/>
      <c r="AW466" s="58"/>
      <c r="AX466" s="71"/>
      <c r="AY466" s="58"/>
      <c r="AZ466" s="58"/>
      <c r="BA466" s="58"/>
      <c r="BB466" s="58">
        <f t="shared" si="55"/>
        <v>1</v>
      </c>
      <c r="BC466" s="58">
        <f t="shared" si="56"/>
        <v>1.9761274087032795E-6</v>
      </c>
      <c r="BD466" s="58" t="e">
        <f t="shared" si="57"/>
        <v>#N/A</v>
      </c>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c r="CB466" s="58"/>
      <c r="CC466" s="58"/>
      <c r="CD466" s="58"/>
      <c r="CE466" s="58"/>
      <c r="CF466" s="58"/>
      <c r="CG466" s="58"/>
      <c r="CH466" s="58"/>
      <c r="CI466" s="58"/>
      <c r="CJ466" s="58"/>
      <c r="CK466" s="58"/>
      <c r="CL466" s="58"/>
      <c r="CM466" s="58"/>
      <c r="CN466" s="58"/>
      <c r="CO466" s="58"/>
      <c r="CP466" s="58"/>
      <c r="CQ466" s="58"/>
      <c r="CR466" s="58"/>
      <c r="CS466" s="58"/>
      <c r="CT466" s="58"/>
      <c r="CU466" s="58"/>
      <c r="CV466" s="58"/>
      <c r="CW466" s="58"/>
      <c r="CX466" s="58"/>
      <c r="CY466" s="58"/>
      <c r="CZ466" s="58"/>
      <c r="DA466" s="58"/>
      <c r="DB466" s="58"/>
      <c r="DC466" s="58"/>
      <c r="DD466" s="58"/>
      <c r="DE466" s="58"/>
      <c r="DF466" s="58"/>
      <c r="DG466" s="58"/>
      <c r="DH466" s="58"/>
      <c r="DI466" s="58"/>
      <c r="DJ466" s="58"/>
      <c r="DK466" s="58"/>
      <c r="DL466" s="58"/>
      <c r="DM466" s="58"/>
      <c r="DN466" s="58"/>
      <c r="DO466" s="58"/>
      <c r="DP466" s="58"/>
      <c r="DQ466" s="58"/>
      <c r="DR466" s="58"/>
      <c r="DS466" s="58"/>
      <c r="DT466" s="58"/>
      <c r="DU466" s="58"/>
      <c r="DV466" s="58"/>
      <c r="DW466" s="58"/>
      <c r="DX466" s="58"/>
      <c r="DY466" s="58"/>
      <c r="DZ466" s="58"/>
      <c r="EA466" s="58"/>
      <c r="EB466" s="58"/>
      <c r="EC466" s="58"/>
      <c r="ED466" s="58"/>
      <c r="EE466" s="58"/>
      <c r="EF466" s="58"/>
      <c r="EG466" s="58"/>
      <c r="EH466" s="58"/>
      <c r="EI466" s="58"/>
      <c r="EJ466" s="58"/>
      <c r="EK466" s="58"/>
      <c r="EL466" s="58"/>
      <c r="EM466" s="58"/>
      <c r="EN466" s="58"/>
    </row>
    <row r="467" spans="1:144" outlineLevel="1" x14ac:dyDescent="0.2">
      <c r="A467" s="16">
        <v>276</v>
      </c>
      <c r="B467" s="16">
        <v>1</v>
      </c>
      <c r="C467" s="1">
        <v>0.99842551037885319</v>
      </c>
      <c r="D467" s="1">
        <f t="shared" si="49"/>
        <v>1.5744896211468129E-3</v>
      </c>
      <c r="E467" s="1">
        <f t="shared" si="50"/>
        <v>3.1514608650623039E-3</v>
      </c>
      <c r="F467" s="1">
        <f t="shared" si="51"/>
        <v>5.6137873713405853E-2</v>
      </c>
      <c r="G467" s="1">
        <f t="shared" si="52"/>
        <v>3.97111136592335E-2</v>
      </c>
      <c r="H467" s="1">
        <v>6.2795378921718849E-3</v>
      </c>
      <c r="I467" s="1">
        <f t="shared" si="53"/>
        <v>9.9652359471707186E-6</v>
      </c>
      <c r="J467" s="1">
        <f t="shared" si="54"/>
        <v>3.9836387687687401E-2</v>
      </c>
      <c r="AQ467" s="58"/>
      <c r="AR467" s="58"/>
      <c r="AS467" s="58"/>
      <c r="AT467" s="58"/>
      <c r="AU467" s="58"/>
      <c r="AV467" s="58"/>
      <c r="AW467" s="58"/>
      <c r="AX467" s="71"/>
      <c r="AY467" s="58"/>
      <c r="AZ467" s="58"/>
      <c r="BA467" s="58"/>
      <c r="BB467" s="58">
        <f t="shared" si="55"/>
        <v>0</v>
      </c>
      <c r="BC467" s="58" t="e">
        <f t="shared" si="56"/>
        <v>#N/A</v>
      </c>
      <c r="BD467" s="58">
        <f t="shared" si="57"/>
        <v>0.99842551037885319</v>
      </c>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c r="CB467" s="58"/>
      <c r="CC467" s="58"/>
      <c r="CD467" s="58"/>
      <c r="CE467" s="58"/>
      <c r="CF467" s="58"/>
      <c r="CG467" s="58"/>
      <c r="CH467" s="58"/>
      <c r="CI467" s="58"/>
      <c r="CJ467" s="58"/>
      <c r="CK467" s="58"/>
      <c r="CL467" s="58"/>
      <c r="CM467" s="58"/>
      <c r="CN467" s="58"/>
      <c r="CO467" s="58"/>
      <c r="CP467" s="58"/>
      <c r="CQ467" s="58"/>
      <c r="CR467" s="58"/>
      <c r="CS467" s="58"/>
      <c r="CT467" s="58"/>
      <c r="CU467" s="58"/>
      <c r="CV467" s="58"/>
      <c r="CW467" s="58"/>
      <c r="CX467" s="58"/>
      <c r="CY467" s="58"/>
      <c r="CZ467" s="58"/>
      <c r="DA467" s="58"/>
      <c r="DB467" s="58"/>
      <c r="DC467" s="58"/>
      <c r="DD467" s="58"/>
      <c r="DE467" s="58"/>
      <c r="DF467" s="58"/>
      <c r="DG467" s="58"/>
      <c r="DH467" s="58"/>
      <c r="DI467" s="58"/>
      <c r="DJ467" s="58"/>
      <c r="DK467" s="58"/>
      <c r="DL467" s="58"/>
      <c r="DM467" s="58"/>
      <c r="DN467" s="58"/>
      <c r="DO467" s="58"/>
      <c r="DP467" s="58"/>
      <c r="DQ467" s="58"/>
      <c r="DR467" s="58"/>
      <c r="DS467" s="58"/>
      <c r="DT467" s="58"/>
      <c r="DU467" s="58"/>
      <c r="DV467" s="58"/>
      <c r="DW467" s="58"/>
      <c r="DX467" s="58"/>
      <c r="DY467" s="58"/>
      <c r="DZ467" s="58"/>
      <c r="EA467" s="58"/>
      <c r="EB467" s="58"/>
      <c r="EC467" s="58"/>
      <c r="ED467" s="58"/>
      <c r="EE467" s="58"/>
      <c r="EF467" s="58"/>
      <c r="EG467" s="58"/>
      <c r="EH467" s="58"/>
      <c r="EI467" s="58"/>
      <c r="EJ467" s="58"/>
      <c r="EK467" s="58"/>
      <c r="EL467" s="58"/>
      <c r="EM467" s="58"/>
      <c r="EN467" s="58"/>
    </row>
    <row r="468" spans="1:144" outlineLevel="1" x14ac:dyDescent="0.2">
      <c r="A468" s="16">
        <v>277</v>
      </c>
      <c r="B468" s="16">
        <v>0</v>
      </c>
      <c r="C468" s="1">
        <v>4.4376105285914024E-6</v>
      </c>
      <c r="D468" s="1">
        <f t="shared" si="49"/>
        <v>-4.4376105285914024E-6</v>
      </c>
      <c r="E468" s="1">
        <f t="shared" si="50"/>
        <v>8.875240749627884E-6</v>
      </c>
      <c r="F468" s="1">
        <f t="shared" si="51"/>
        <v>-2.9791342281991731E-3</v>
      </c>
      <c r="G468" s="1">
        <f t="shared" si="52"/>
        <v>-2.10656835186186E-3</v>
      </c>
      <c r="H468" s="1">
        <v>3.3245163192877131E-5</v>
      </c>
      <c r="I468" s="1">
        <f t="shared" si="53"/>
        <v>1.4753464570235535E-10</v>
      </c>
      <c r="J468" s="1">
        <f t="shared" si="54"/>
        <v>-2.1066033693393012E-3</v>
      </c>
      <c r="AQ468" s="58"/>
      <c r="AR468" s="58"/>
      <c r="AS468" s="58"/>
      <c r="AT468" s="58"/>
      <c r="AU468" s="58"/>
      <c r="AV468" s="58"/>
      <c r="AW468" s="58"/>
      <c r="AX468" s="71"/>
      <c r="AY468" s="58"/>
      <c r="AZ468" s="58"/>
      <c r="BA468" s="58"/>
      <c r="BB468" s="58">
        <f t="shared" si="55"/>
        <v>1</v>
      </c>
      <c r="BC468" s="58">
        <f t="shared" si="56"/>
        <v>4.4376105285914024E-6</v>
      </c>
      <c r="BD468" s="58" t="e">
        <f t="shared" si="57"/>
        <v>#N/A</v>
      </c>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c r="CB468" s="58"/>
      <c r="CC468" s="58"/>
      <c r="CD468" s="58"/>
      <c r="CE468" s="58"/>
      <c r="CF468" s="58"/>
      <c r="CG468" s="58"/>
      <c r="CH468" s="58"/>
      <c r="CI468" s="58"/>
      <c r="CJ468" s="58"/>
      <c r="CK468" s="58"/>
      <c r="CL468" s="58"/>
      <c r="CM468" s="58"/>
      <c r="CN468" s="58"/>
      <c r="CO468" s="58"/>
      <c r="CP468" s="58"/>
      <c r="CQ468" s="58"/>
      <c r="CR468" s="58"/>
      <c r="CS468" s="58"/>
      <c r="CT468" s="58"/>
      <c r="CU468" s="58"/>
      <c r="CV468" s="58"/>
      <c r="CW468" s="58"/>
      <c r="CX468" s="58"/>
      <c r="CY468" s="58"/>
      <c r="CZ468" s="58"/>
      <c r="DA468" s="58"/>
      <c r="DB468" s="58"/>
      <c r="DC468" s="58"/>
      <c r="DD468" s="58"/>
      <c r="DE468" s="58"/>
      <c r="DF468" s="58"/>
      <c r="DG468" s="58"/>
      <c r="DH468" s="58"/>
      <c r="DI468" s="58"/>
      <c r="DJ468" s="58"/>
      <c r="DK468" s="58"/>
      <c r="DL468" s="58"/>
      <c r="DM468" s="58"/>
      <c r="DN468" s="58"/>
      <c r="DO468" s="58"/>
      <c r="DP468" s="58"/>
      <c r="DQ468" s="58"/>
      <c r="DR468" s="58"/>
      <c r="DS468" s="58"/>
      <c r="DT468" s="58"/>
      <c r="DU468" s="58"/>
      <c r="DV468" s="58"/>
      <c r="DW468" s="58"/>
      <c r="DX468" s="58"/>
      <c r="DY468" s="58"/>
      <c r="DZ468" s="58"/>
      <c r="EA468" s="58"/>
      <c r="EB468" s="58"/>
      <c r="EC468" s="58"/>
      <c r="ED468" s="58"/>
      <c r="EE468" s="58"/>
      <c r="EF468" s="58"/>
      <c r="EG468" s="58"/>
      <c r="EH468" s="58"/>
      <c r="EI468" s="58"/>
      <c r="EJ468" s="58"/>
      <c r="EK468" s="58"/>
      <c r="EL468" s="58"/>
      <c r="EM468" s="58"/>
      <c r="EN468" s="58"/>
    </row>
    <row r="469" spans="1:144" outlineLevel="1" x14ac:dyDescent="0.2">
      <c r="A469" s="16">
        <v>278</v>
      </c>
      <c r="B469" s="16">
        <v>0</v>
      </c>
      <c r="C469" s="1">
        <v>3.6059475401895508E-7</v>
      </c>
      <c r="D469" s="1">
        <f t="shared" si="49"/>
        <v>-3.6059475401895508E-7</v>
      </c>
      <c r="E469" s="1">
        <f t="shared" si="50"/>
        <v>7.2118963832036731E-7</v>
      </c>
      <c r="F469" s="1">
        <f t="shared" si="51"/>
        <v>-8.4922884920401011E-4</v>
      </c>
      <c r="G469" s="1">
        <f t="shared" si="52"/>
        <v>-6.0049553207961392E-4</v>
      </c>
      <c r="H469" s="1">
        <v>4.0036817288962177E-6</v>
      </c>
      <c r="I469" s="1">
        <f t="shared" si="53"/>
        <v>1.4437129289618163E-12</v>
      </c>
      <c r="J469" s="1">
        <f t="shared" si="54"/>
        <v>-6.004967341797186E-4</v>
      </c>
      <c r="AQ469" s="58"/>
      <c r="AR469" s="58"/>
      <c r="AS469" s="58"/>
      <c r="AT469" s="58"/>
      <c r="AU469" s="58"/>
      <c r="AV469" s="58"/>
      <c r="AW469" s="58"/>
      <c r="AX469" s="71"/>
      <c r="AY469" s="58"/>
      <c r="AZ469" s="58"/>
      <c r="BA469" s="58"/>
      <c r="BB469" s="58">
        <f t="shared" si="55"/>
        <v>1</v>
      </c>
      <c r="BC469" s="58">
        <f t="shared" si="56"/>
        <v>3.6059475401895508E-7</v>
      </c>
      <c r="BD469" s="58" t="e">
        <f t="shared" si="57"/>
        <v>#N/A</v>
      </c>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c r="CB469" s="58"/>
      <c r="CC469" s="58"/>
      <c r="CD469" s="58"/>
      <c r="CE469" s="58"/>
      <c r="CF469" s="58"/>
      <c r="CG469" s="58"/>
      <c r="CH469" s="58"/>
      <c r="CI469" s="58"/>
      <c r="CJ469" s="58"/>
      <c r="CK469" s="58"/>
      <c r="CL469" s="58"/>
      <c r="CM469" s="58"/>
      <c r="CN469" s="58"/>
      <c r="CO469" s="58"/>
      <c r="CP469" s="58"/>
      <c r="CQ469" s="58"/>
      <c r="CR469" s="58"/>
      <c r="CS469" s="58"/>
      <c r="CT469" s="58"/>
      <c r="CU469" s="58"/>
      <c r="CV469" s="58"/>
      <c r="CW469" s="58"/>
      <c r="CX469" s="58"/>
      <c r="CY469" s="58"/>
      <c r="CZ469" s="58"/>
      <c r="DA469" s="58"/>
      <c r="DB469" s="58"/>
      <c r="DC469" s="58"/>
      <c r="DD469" s="58"/>
      <c r="DE469" s="58"/>
      <c r="DF469" s="58"/>
      <c r="DG469" s="58"/>
      <c r="DH469" s="58"/>
      <c r="DI469" s="58"/>
      <c r="DJ469" s="58"/>
      <c r="DK469" s="58"/>
      <c r="DL469" s="58"/>
      <c r="DM469" s="58"/>
      <c r="DN469" s="58"/>
      <c r="DO469" s="58"/>
      <c r="DP469" s="58"/>
      <c r="DQ469" s="58"/>
      <c r="DR469" s="58"/>
      <c r="DS469" s="58"/>
      <c r="DT469" s="58"/>
      <c r="DU469" s="58"/>
      <c r="DV469" s="58"/>
      <c r="DW469" s="58"/>
      <c r="DX469" s="58"/>
      <c r="DY469" s="58"/>
      <c r="DZ469" s="58"/>
      <c r="EA469" s="58"/>
      <c r="EB469" s="58"/>
      <c r="EC469" s="58"/>
      <c r="ED469" s="58"/>
      <c r="EE469" s="58"/>
      <c r="EF469" s="58"/>
      <c r="EG469" s="58"/>
      <c r="EH469" s="58"/>
      <c r="EI469" s="58"/>
      <c r="EJ469" s="58"/>
      <c r="EK469" s="58"/>
      <c r="EL469" s="58"/>
      <c r="EM469" s="58"/>
      <c r="EN469" s="58"/>
    </row>
    <row r="470" spans="1:144" outlineLevel="1" x14ac:dyDescent="0.2">
      <c r="A470" s="16">
        <v>279</v>
      </c>
      <c r="B470" s="16">
        <v>0</v>
      </c>
      <c r="C470" s="1">
        <v>3.948842459607047E-3</v>
      </c>
      <c r="D470" s="1">
        <f t="shared" si="49"/>
        <v>-3.948842459607047E-3</v>
      </c>
      <c r="E470" s="1">
        <f t="shared" si="50"/>
        <v>7.913319448419439E-3</v>
      </c>
      <c r="F470" s="1">
        <f t="shared" si="51"/>
        <v>-8.895684036890833E-2</v>
      </c>
      <c r="G470" s="1">
        <f t="shared" si="52"/>
        <v>-6.2964256814512634E-2</v>
      </c>
      <c r="H470" s="1">
        <v>1.0006270403663635E-2</v>
      </c>
      <c r="I470" s="1">
        <f t="shared" si="53"/>
        <v>4.0070794568281404E-5</v>
      </c>
      <c r="J470" s="1">
        <f t="shared" si="54"/>
        <v>-6.3281659513418118E-2</v>
      </c>
      <c r="AQ470" s="58"/>
      <c r="AR470" s="58"/>
      <c r="AS470" s="58"/>
      <c r="AT470" s="58"/>
      <c r="AU470" s="58"/>
      <c r="AV470" s="58"/>
      <c r="AW470" s="58"/>
      <c r="AX470" s="71"/>
      <c r="AY470" s="58"/>
      <c r="AZ470" s="58"/>
      <c r="BA470" s="58"/>
      <c r="BB470" s="58">
        <f t="shared" si="55"/>
        <v>1</v>
      </c>
      <c r="BC470" s="58">
        <f t="shared" si="56"/>
        <v>3.948842459607047E-3</v>
      </c>
      <c r="BD470" s="58" t="e">
        <f t="shared" si="57"/>
        <v>#N/A</v>
      </c>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c r="CB470" s="58"/>
      <c r="CC470" s="58"/>
      <c r="CD470" s="58"/>
      <c r="CE470" s="58"/>
      <c r="CF470" s="58"/>
      <c r="CG470" s="58"/>
      <c r="CH470" s="58"/>
      <c r="CI470" s="58"/>
      <c r="CJ470" s="58"/>
      <c r="CK470" s="58"/>
      <c r="CL470" s="58"/>
      <c r="CM470" s="58"/>
      <c r="CN470" s="58"/>
      <c r="CO470" s="58"/>
      <c r="CP470" s="58"/>
      <c r="CQ470" s="58"/>
      <c r="CR470" s="58"/>
      <c r="CS470" s="58"/>
      <c r="CT470" s="58"/>
      <c r="CU470" s="58"/>
      <c r="CV470" s="58"/>
      <c r="CW470" s="58"/>
      <c r="CX470" s="58"/>
      <c r="CY470" s="58"/>
      <c r="CZ470" s="58"/>
      <c r="DA470" s="58"/>
      <c r="DB470" s="58"/>
      <c r="DC470" s="58"/>
      <c r="DD470" s="58"/>
      <c r="DE470" s="58"/>
      <c r="DF470" s="58"/>
      <c r="DG470" s="58"/>
      <c r="DH470" s="58"/>
      <c r="DI470" s="58"/>
      <c r="DJ470" s="58"/>
      <c r="DK470" s="58"/>
      <c r="DL470" s="58"/>
      <c r="DM470" s="58"/>
      <c r="DN470" s="58"/>
      <c r="DO470" s="58"/>
      <c r="DP470" s="58"/>
      <c r="DQ470" s="58"/>
      <c r="DR470" s="58"/>
      <c r="DS470" s="58"/>
      <c r="DT470" s="58"/>
      <c r="DU470" s="58"/>
      <c r="DV470" s="58"/>
      <c r="DW470" s="58"/>
      <c r="DX470" s="58"/>
      <c r="DY470" s="58"/>
      <c r="DZ470" s="58"/>
      <c r="EA470" s="58"/>
      <c r="EB470" s="58"/>
      <c r="EC470" s="58"/>
      <c r="ED470" s="58"/>
      <c r="EE470" s="58"/>
      <c r="EF470" s="58"/>
      <c r="EG470" s="58"/>
      <c r="EH470" s="58"/>
      <c r="EI470" s="58"/>
      <c r="EJ470" s="58"/>
      <c r="EK470" s="58"/>
      <c r="EL470" s="58"/>
      <c r="EM470" s="58"/>
      <c r="EN470" s="58"/>
    </row>
    <row r="471" spans="1:144" outlineLevel="1" x14ac:dyDescent="0.2">
      <c r="A471" s="16">
        <v>280</v>
      </c>
      <c r="B471" s="16">
        <v>0</v>
      </c>
      <c r="C471" s="1">
        <v>1.610881759955353E-4</v>
      </c>
      <c r="D471" s="1">
        <f t="shared" si="49"/>
        <v>-1.610881759955353E-4</v>
      </c>
      <c r="E471" s="1">
        <f t="shared" si="50"/>
        <v>3.2220230417853403E-4</v>
      </c>
      <c r="F471" s="1">
        <f t="shared" si="51"/>
        <v>-1.7949994545362235E-2</v>
      </c>
      <c r="G471" s="1">
        <f t="shared" si="52"/>
        <v>-1.2693074079071465E-2</v>
      </c>
      <c r="H471" s="1">
        <v>6.6029482329386967E-4</v>
      </c>
      <c r="I471" s="1">
        <f t="shared" si="53"/>
        <v>1.0645311616058042E-7</v>
      </c>
      <c r="J471" s="1">
        <f t="shared" si="54"/>
        <v>-1.2697266741033541E-2</v>
      </c>
      <c r="AQ471" s="58"/>
      <c r="AR471" s="58"/>
      <c r="AS471" s="58"/>
      <c r="AT471" s="58"/>
      <c r="AU471" s="58"/>
      <c r="AV471" s="58"/>
      <c r="AW471" s="58"/>
      <c r="AX471" s="71"/>
      <c r="AY471" s="58"/>
      <c r="AZ471" s="58"/>
      <c r="BA471" s="58"/>
      <c r="BB471" s="58">
        <f t="shared" si="55"/>
        <v>1</v>
      </c>
      <c r="BC471" s="58">
        <f t="shared" si="56"/>
        <v>1.610881759955353E-4</v>
      </c>
      <c r="BD471" s="58" t="e">
        <f t="shared" si="57"/>
        <v>#N/A</v>
      </c>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c r="CB471" s="58"/>
      <c r="CC471" s="58"/>
      <c r="CD471" s="58"/>
      <c r="CE471" s="58"/>
      <c r="CF471" s="58"/>
      <c r="CG471" s="58"/>
      <c r="CH471" s="58"/>
      <c r="CI471" s="58"/>
      <c r="CJ471" s="58"/>
      <c r="CK471" s="58"/>
      <c r="CL471" s="58"/>
      <c r="CM471" s="58"/>
      <c r="CN471" s="58"/>
      <c r="CO471" s="58"/>
      <c r="CP471" s="58"/>
      <c r="CQ471" s="58"/>
      <c r="CR471" s="58"/>
      <c r="CS471" s="58"/>
      <c r="CT471" s="58"/>
      <c r="CU471" s="58"/>
      <c r="CV471" s="58"/>
      <c r="CW471" s="58"/>
      <c r="CX471" s="58"/>
      <c r="CY471" s="58"/>
      <c r="CZ471" s="58"/>
      <c r="DA471" s="58"/>
      <c r="DB471" s="58"/>
      <c r="DC471" s="58"/>
      <c r="DD471" s="58"/>
      <c r="DE471" s="58"/>
      <c r="DF471" s="58"/>
      <c r="DG471" s="58"/>
      <c r="DH471" s="58"/>
      <c r="DI471" s="58"/>
      <c r="DJ471" s="58"/>
      <c r="DK471" s="58"/>
      <c r="DL471" s="58"/>
      <c r="DM471" s="58"/>
      <c r="DN471" s="58"/>
      <c r="DO471" s="58"/>
      <c r="DP471" s="58"/>
      <c r="DQ471" s="58"/>
      <c r="DR471" s="58"/>
      <c r="DS471" s="58"/>
      <c r="DT471" s="58"/>
      <c r="DU471" s="58"/>
      <c r="DV471" s="58"/>
      <c r="DW471" s="58"/>
      <c r="DX471" s="58"/>
      <c r="DY471" s="58"/>
      <c r="DZ471" s="58"/>
      <c r="EA471" s="58"/>
      <c r="EB471" s="58"/>
      <c r="EC471" s="58"/>
      <c r="ED471" s="58"/>
      <c r="EE471" s="58"/>
      <c r="EF471" s="58"/>
      <c r="EG471" s="58"/>
      <c r="EH471" s="58"/>
      <c r="EI471" s="58"/>
      <c r="EJ471" s="58"/>
      <c r="EK471" s="58"/>
      <c r="EL471" s="58"/>
      <c r="EM471" s="58"/>
      <c r="EN471" s="58"/>
    </row>
    <row r="472" spans="1:144" outlineLevel="1" x14ac:dyDescent="0.2">
      <c r="A472" s="16">
        <v>281</v>
      </c>
      <c r="B472" s="16">
        <v>0</v>
      </c>
      <c r="C472" s="1">
        <v>1.1734889573895149E-5</v>
      </c>
      <c r="D472" s="1">
        <f t="shared" si="49"/>
        <v>-1.1734889573895149E-5</v>
      </c>
      <c r="E472" s="1">
        <f t="shared" si="50"/>
        <v>2.3469916856255802E-5</v>
      </c>
      <c r="F472" s="1">
        <f t="shared" si="51"/>
        <v>-4.8445760244066561E-3</v>
      </c>
      <c r="G472" s="1">
        <f t="shared" si="52"/>
        <v>-3.425642608788089E-3</v>
      </c>
      <c r="H472" s="1">
        <v>7.8036701041949572E-5</v>
      </c>
      <c r="I472" s="1">
        <f t="shared" si="53"/>
        <v>9.1583428450012968E-10</v>
      </c>
      <c r="J472" s="1">
        <f t="shared" si="54"/>
        <v>-3.425776279535627E-3</v>
      </c>
      <c r="AQ472" s="58"/>
      <c r="AR472" s="58"/>
      <c r="AS472" s="58"/>
      <c r="AT472" s="58"/>
      <c r="AU472" s="58"/>
      <c r="AV472" s="58"/>
      <c r="AW472" s="58"/>
      <c r="AX472" s="71"/>
      <c r="AY472" s="58"/>
      <c r="AZ472" s="58"/>
      <c r="BA472" s="58"/>
      <c r="BB472" s="58">
        <f t="shared" si="55"/>
        <v>1</v>
      </c>
      <c r="BC472" s="58">
        <f t="shared" si="56"/>
        <v>1.1734889573895149E-5</v>
      </c>
      <c r="BD472" s="58" t="e">
        <f t="shared" si="57"/>
        <v>#N/A</v>
      </c>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c r="CB472" s="58"/>
      <c r="CC472" s="58"/>
      <c r="CD472" s="58"/>
      <c r="CE472" s="58"/>
      <c r="CF472" s="58"/>
      <c r="CG472" s="58"/>
      <c r="CH472" s="58"/>
      <c r="CI472" s="58"/>
      <c r="CJ472" s="58"/>
      <c r="CK472" s="58"/>
      <c r="CL472" s="58"/>
      <c r="CM472" s="58"/>
      <c r="CN472" s="58"/>
      <c r="CO472" s="58"/>
      <c r="CP472" s="58"/>
      <c r="CQ472" s="58"/>
      <c r="CR472" s="58"/>
      <c r="CS472" s="58"/>
      <c r="CT472" s="58"/>
      <c r="CU472" s="58"/>
      <c r="CV472" s="58"/>
      <c r="CW472" s="58"/>
      <c r="CX472" s="58"/>
      <c r="CY472" s="58"/>
      <c r="CZ472" s="58"/>
      <c r="DA472" s="58"/>
      <c r="DB472" s="58"/>
      <c r="DC472" s="58"/>
      <c r="DD472" s="58"/>
      <c r="DE472" s="58"/>
      <c r="DF472" s="58"/>
      <c r="DG472" s="58"/>
      <c r="DH472" s="58"/>
      <c r="DI472" s="58"/>
      <c r="DJ472" s="58"/>
      <c r="DK472" s="58"/>
      <c r="DL472" s="58"/>
      <c r="DM472" s="58"/>
      <c r="DN472" s="58"/>
      <c r="DO472" s="58"/>
      <c r="DP472" s="58"/>
      <c r="DQ472" s="58"/>
      <c r="DR472" s="58"/>
      <c r="DS472" s="58"/>
      <c r="DT472" s="58"/>
      <c r="DU472" s="58"/>
      <c r="DV472" s="58"/>
      <c r="DW472" s="58"/>
      <c r="DX472" s="58"/>
      <c r="DY472" s="58"/>
      <c r="DZ472" s="58"/>
      <c r="EA472" s="58"/>
      <c r="EB472" s="58"/>
      <c r="EC472" s="58"/>
      <c r="ED472" s="58"/>
      <c r="EE472" s="58"/>
      <c r="EF472" s="58"/>
      <c r="EG472" s="58"/>
      <c r="EH472" s="58"/>
      <c r="EI472" s="58"/>
      <c r="EJ472" s="58"/>
      <c r="EK472" s="58"/>
      <c r="EL472" s="58"/>
      <c r="EM472" s="58"/>
      <c r="EN472" s="58"/>
    </row>
    <row r="473" spans="1:144" outlineLevel="1" x14ac:dyDescent="0.2">
      <c r="A473" s="16">
        <v>282</v>
      </c>
      <c r="B473" s="16">
        <v>0</v>
      </c>
      <c r="C473" s="1">
        <v>8.1936398361868567E-4</v>
      </c>
      <c r="D473" s="1">
        <f t="shared" si="49"/>
        <v>-8.1936398361868567E-4</v>
      </c>
      <c r="E473" s="1">
        <f t="shared" si="50"/>
        <v>1.6393996915243978E-3</v>
      </c>
      <c r="F473" s="1">
        <f t="shared" si="51"/>
        <v>-4.0489501003647822E-2</v>
      </c>
      <c r="G473" s="1">
        <f t="shared" si="52"/>
        <v>-2.8636268812354905E-2</v>
      </c>
      <c r="H473" s="1">
        <v>3.7208266722604448E-3</v>
      </c>
      <c r="I473" s="1">
        <f t="shared" si="53"/>
        <v>3.0626068465208839E-6</v>
      </c>
      <c r="J473" s="1">
        <f t="shared" si="54"/>
        <v>-2.8689693242347002E-2</v>
      </c>
      <c r="AQ473" s="58"/>
      <c r="AR473" s="58"/>
      <c r="AS473" s="58"/>
      <c r="AT473" s="58"/>
      <c r="AU473" s="58"/>
      <c r="AV473" s="58"/>
      <c r="AW473" s="58"/>
      <c r="AX473" s="71"/>
      <c r="AY473" s="58"/>
      <c r="AZ473" s="58"/>
      <c r="BA473" s="58"/>
      <c r="BB473" s="58">
        <f t="shared" si="55"/>
        <v>1</v>
      </c>
      <c r="BC473" s="58">
        <f t="shared" si="56"/>
        <v>8.1936398361868567E-4</v>
      </c>
      <c r="BD473" s="58" t="e">
        <f t="shared" si="57"/>
        <v>#N/A</v>
      </c>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c r="CB473" s="58"/>
      <c r="CC473" s="58"/>
      <c r="CD473" s="58"/>
      <c r="CE473" s="58"/>
      <c r="CF473" s="58"/>
      <c r="CG473" s="58"/>
      <c r="CH473" s="58"/>
      <c r="CI473" s="58"/>
      <c r="CJ473" s="58"/>
      <c r="CK473" s="58"/>
      <c r="CL473" s="58"/>
      <c r="CM473" s="58"/>
      <c r="CN473" s="58"/>
      <c r="CO473" s="58"/>
      <c r="CP473" s="58"/>
      <c r="CQ473" s="58"/>
      <c r="CR473" s="58"/>
      <c r="CS473" s="58"/>
      <c r="CT473" s="58"/>
      <c r="CU473" s="58"/>
      <c r="CV473" s="58"/>
      <c r="CW473" s="58"/>
      <c r="CX473" s="58"/>
      <c r="CY473" s="58"/>
      <c r="CZ473" s="58"/>
      <c r="DA473" s="58"/>
      <c r="DB473" s="58"/>
      <c r="DC473" s="58"/>
      <c r="DD473" s="58"/>
      <c r="DE473" s="58"/>
      <c r="DF473" s="58"/>
      <c r="DG473" s="58"/>
      <c r="DH473" s="58"/>
      <c r="DI473" s="58"/>
      <c r="DJ473" s="58"/>
      <c r="DK473" s="58"/>
      <c r="DL473" s="58"/>
      <c r="DM473" s="58"/>
      <c r="DN473" s="58"/>
      <c r="DO473" s="58"/>
      <c r="DP473" s="58"/>
      <c r="DQ473" s="58"/>
      <c r="DR473" s="58"/>
      <c r="DS473" s="58"/>
      <c r="DT473" s="58"/>
      <c r="DU473" s="58"/>
      <c r="DV473" s="58"/>
      <c r="DW473" s="58"/>
      <c r="DX473" s="58"/>
      <c r="DY473" s="58"/>
      <c r="DZ473" s="58"/>
      <c r="EA473" s="58"/>
      <c r="EB473" s="58"/>
      <c r="EC473" s="58"/>
      <c r="ED473" s="58"/>
      <c r="EE473" s="58"/>
      <c r="EF473" s="58"/>
      <c r="EG473" s="58"/>
      <c r="EH473" s="58"/>
      <c r="EI473" s="58"/>
      <c r="EJ473" s="58"/>
      <c r="EK473" s="58"/>
      <c r="EL473" s="58"/>
      <c r="EM473" s="58"/>
      <c r="EN473" s="58"/>
    </row>
    <row r="474" spans="1:144" outlineLevel="1" x14ac:dyDescent="0.2">
      <c r="A474" s="16">
        <v>283</v>
      </c>
      <c r="B474" s="16">
        <v>1</v>
      </c>
      <c r="C474" s="1">
        <v>0.99918539608073653</v>
      </c>
      <c r="D474" s="1">
        <f t="shared" si="49"/>
        <v>8.1460391926346798E-4</v>
      </c>
      <c r="E474" s="1">
        <f t="shared" si="50"/>
        <v>1.6298717786621445E-3</v>
      </c>
      <c r="F474" s="1">
        <f t="shared" si="51"/>
        <v>4.0371670496304017E-2</v>
      </c>
      <c r="G474" s="1">
        <f t="shared" si="52"/>
        <v>2.8552898973728438E-2</v>
      </c>
      <c r="H474" s="1">
        <v>5.7424046209121104E-3</v>
      </c>
      <c r="I474" s="1">
        <f t="shared" si="53"/>
        <v>4.7086378628740885E-6</v>
      </c>
      <c r="J474" s="1">
        <f t="shared" si="54"/>
        <v>2.8635234898055518E-2</v>
      </c>
      <c r="AQ474" s="58"/>
      <c r="AR474" s="58"/>
      <c r="AS474" s="58"/>
      <c r="AT474" s="58"/>
      <c r="AU474" s="58"/>
      <c r="AV474" s="58"/>
      <c r="AW474" s="58"/>
      <c r="AX474" s="71"/>
      <c r="AY474" s="58"/>
      <c r="AZ474" s="58"/>
      <c r="BA474" s="58"/>
      <c r="BB474" s="58">
        <f t="shared" si="55"/>
        <v>0</v>
      </c>
      <c r="BC474" s="58" t="e">
        <f t="shared" si="56"/>
        <v>#N/A</v>
      </c>
      <c r="BD474" s="58">
        <f t="shared" si="57"/>
        <v>0.99918539608073653</v>
      </c>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c r="CB474" s="58"/>
      <c r="CC474" s="58"/>
      <c r="CD474" s="58"/>
      <c r="CE474" s="58"/>
      <c r="CF474" s="58"/>
      <c r="CG474" s="58"/>
      <c r="CH474" s="58"/>
      <c r="CI474" s="58"/>
      <c r="CJ474" s="58"/>
      <c r="CK474" s="58"/>
      <c r="CL474" s="58"/>
      <c r="CM474" s="58"/>
      <c r="CN474" s="58"/>
      <c r="CO474" s="58"/>
      <c r="CP474" s="58"/>
      <c r="CQ474" s="58"/>
      <c r="CR474" s="58"/>
      <c r="CS474" s="58"/>
      <c r="CT474" s="58"/>
      <c r="CU474" s="58"/>
      <c r="CV474" s="58"/>
      <c r="CW474" s="58"/>
      <c r="CX474" s="58"/>
      <c r="CY474" s="58"/>
      <c r="CZ474" s="58"/>
      <c r="DA474" s="58"/>
      <c r="DB474" s="58"/>
      <c r="DC474" s="58"/>
      <c r="DD474" s="58"/>
      <c r="DE474" s="58"/>
      <c r="DF474" s="58"/>
      <c r="DG474" s="58"/>
      <c r="DH474" s="58"/>
      <c r="DI474" s="58"/>
      <c r="DJ474" s="58"/>
      <c r="DK474" s="58"/>
      <c r="DL474" s="58"/>
      <c r="DM474" s="58"/>
      <c r="DN474" s="58"/>
      <c r="DO474" s="58"/>
      <c r="DP474" s="58"/>
      <c r="DQ474" s="58"/>
      <c r="DR474" s="58"/>
      <c r="DS474" s="58"/>
      <c r="DT474" s="58"/>
      <c r="DU474" s="58"/>
      <c r="DV474" s="58"/>
      <c r="DW474" s="58"/>
      <c r="DX474" s="58"/>
      <c r="DY474" s="58"/>
      <c r="DZ474" s="58"/>
      <c r="EA474" s="58"/>
      <c r="EB474" s="58"/>
      <c r="EC474" s="58"/>
      <c r="ED474" s="58"/>
      <c r="EE474" s="58"/>
      <c r="EF474" s="58"/>
      <c r="EG474" s="58"/>
      <c r="EH474" s="58"/>
      <c r="EI474" s="58"/>
      <c r="EJ474" s="58"/>
      <c r="EK474" s="58"/>
      <c r="EL474" s="58"/>
      <c r="EM474" s="58"/>
      <c r="EN474" s="58"/>
    </row>
    <row r="475" spans="1:144" outlineLevel="1" x14ac:dyDescent="0.2">
      <c r="A475" s="16">
        <v>284</v>
      </c>
      <c r="B475" s="16">
        <v>0</v>
      </c>
      <c r="C475" s="1">
        <v>1.0929847016344768E-6</v>
      </c>
      <c r="D475" s="1">
        <f t="shared" si="49"/>
        <v>-1.0929847016344768E-6</v>
      </c>
      <c r="E475" s="1">
        <f t="shared" si="50"/>
        <v>2.1859705978504125E-6</v>
      </c>
      <c r="F475" s="1">
        <f t="shared" si="51"/>
        <v>-1.4785028230782694E-3</v>
      </c>
      <c r="G475" s="1">
        <f t="shared" si="52"/>
        <v>-1.0454596578784571E-3</v>
      </c>
      <c r="H475" s="1">
        <v>1.2784107758701688E-5</v>
      </c>
      <c r="I475" s="1">
        <f t="shared" si="53"/>
        <v>1.3973028109115344E-11</v>
      </c>
      <c r="J475" s="1">
        <f t="shared" si="54"/>
        <v>-1.0454663405769934E-3</v>
      </c>
      <c r="AQ475" s="58"/>
      <c r="AR475" s="58"/>
      <c r="AS475" s="58"/>
      <c r="AT475" s="58"/>
      <c r="AU475" s="58"/>
      <c r="AV475" s="58"/>
      <c r="AW475" s="58"/>
      <c r="AX475" s="71"/>
      <c r="AY475" s="58"/>
      <c r="AZ475" s="58"/>
      <c r="BA475" s="58"/>
      <c r="BB475" s="58">
        <f t="shared" si="55"/>
        <v>1</v>
      </c>
      <c r="BC475" s="58">
        <f t="shared" si="56"/>
        <v>1.0929847016344768E-6</v>
      </c>
      <c r="BD475" s="58" t="e">
        <f t="shared" si="57"/>
        <v>#N/A</v>
      </c>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c r="CB475" s="58"/>
      <c r="CC475" s="58"/>
      <c r="CD475" s="58"/>
      <c r="CE475" s="58"/>
      <c r="CF475" s="58"/>
      <c r="CG475" s="58"/>
      <c r="CH475" s="58"/>
      <c r="CI475" s="58"/>
      <c r="CJ475" s="58"/>
      <c r="CK475" s="58"/>
      <c r="CL475" s="58"/>
      <c r="CM475" s="58"/>
      <c r="CN475" s="58"/>
      <c r="CO475" s="58"/>
      <c r="CP475" s="58"/>
      <c r="CQ475" s="58"/>
      <c r="CR475" s="58"/>
      <c r="CS475" s="58"/>
      <c r="CT475" s="58"/>
      <c r="CU475" s="58"/>
      <c r="CV475" s="58"/>
      <c r="CW475" s="58"/>
      <c r="CX475" s="58"/>
      <c r="CY475" s="58"/>
      <c r="CZ475" s="58"/>
      <c r="DA475" s="58"/>
      <c r="DB475" s="58"/>
      <c r="DC475" s="58"/>
      <c r="DD475" s="58"/>
      <c r="DE475" s="58"/>
      <c r="DF475" s="58"/>
      <c r="DG475" s="58"/>
      <c r="DH475" s="58"/>
      <c r="DI475" s="58"/>
      <c r="DJ475" s="58"/>
      <c r="DK475" s="58"/>
      <c r="DL475" s="58"/>
      <c r="DM475" s="58"/>
      <c r="DN475" s="58"/>
      <c r="DO475" s="58"/>
      <c r="DP475" s="58"/>
      <c r="DQ475" s="58"/>
      <c r="DR475" s="58"/>
      <c r="DS475" s="58"/>
      <c r="DT475" s="58"/>
      <c r="DU475" s="58"/>
      <c r="DV475" s="58"/>
      <c r="DW475" s="58"/>
      <c r="DX475" s="58"/>
      <c r="DY475" s="58"/>
      <c r="DZ475" s="58"/>
      <c r="EA475" s="58"/>
      <c r="EB475" s="58"/>
      <c r="EC475" s="58"/>
      <c r="ED475" s="58"/>
      <c r="EE475" s="58"/>
      <c r="EF475" s="58"/>
      <c r="EG475" s="58"/>
      <c r="EH475" s="58"/>
      <c r="EI475" s="58"/>
      <c r="EJ475" s="58"/>
      <c r="EK475" s="58"/>
      <c r="EL475" s="58"/>
      <c r="EM475" s="58"/>
      <c r="EN475" s="58"/>
    </row>
    <row r="476" spans="1:144" outlineLevel="1" x14ac:dyDescent="0.2">
      <c r="A476" s="16">
        <v>285</v>
      </c>
      <c r="B476" s="16">
        <v>0</v>
      </c>
      <c r="C476" s="1">
        <v>4.806812807225912E-6</v>
      </c>
      <c r="D476" s="1">
        <f t="shared" si="49"/>
        <v>-4.806812807225912E-6</v>
      </c>
      <c r="E476" s="1">
        <f t="shared" si="50"/>
        <v>9.6136487201281386E-6</v>
      </c>
      <c r="F476" s="1">
        <f t="shared" si="51"/>
        <v>-3.1005884473964194E-3</v>
      </c>
      <c r="G476" s="1">
        <f t="shared" si="52"/>
        <v>-2.192449751484932E-3</v>
      </c>
      <c r="H476" s="1">
        <v>3.2219947950255609E-5</v>
      </c>
      <c r="I476" s="1">
        <f t="shared" si="53"/>
        <v>1.548809931729338E-10</v>
      </c>
      <c r="J476" s="1">
        <f t="shared" si="54"/>
        <v>-2.1924850726469068E-3</v>
      </c>
      <c r="AQ476" s="58"/>
      <c r="AR476" s="58"/>
      <c r="AS476" s="58"/>
      <c r="AT476" s="58"/>
      <c r="AU476" s="58"/>
      <c r="AV476" s="58"/>
      <c r="AW476" s="58"/>
      <c r="AX476" s="71"/>
      <c r="AY476" s="58"/>
      <c r="AZ476" s="58"/>
      <c r="BA476" s="58"/>
      <c r="BB476" s="58">
        <f t="shared" si="55"/>
        <v>1</v>
      </c>
      <c r="BC476" s="58">
        <f t="shared" si="56"/>
        <v>4.806812807225912E-6</v>
      </c>
      <c r="BD476" s="58" t="e">
        <f t="shared" si="57"/>
        <v>#N/A</v>
      </c>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c r="CB476" s="58"/>
      <c r="CC476" s="58"/>
      <c r="CD476" s="58"/>
      <c r="CE476" s="58"/>
      <c r="CF476" s="58"/>
      <c r="CG476" s="58"/>
      <c r="CH476" s="58"/>
      <c r="CI476" s="58"/>
      <c r="CJ476" s="58"/>
      <c r="CK476" s="58"/>
      <c r="CL476" s="58"/>
      <c r="CM476" s="58"/>
      <c r="CN476" s="58"/>
      <c r="CO476" s="58"/>
      <c r="CP476" s="58"/>
      <c r="CQ476" s="58"/>
      <c r="CR476" s="58"/>
      <c r="CS476" s="58"/>
      <c r="CT476" s="58"/>
      <c r="CU476" s="58"/>
      <c r="CV476" s="58"/>
      <c r="CW476" s="58"/>
      <c r="CX476" s="58"/>
      <c r="CY476" s="58"/>
      <c r="CZ476" s="58"/>
      <c r="DA476" s="58"/>
      <c r="DB476" s="58"/>
      <c r="DC476" s="58"/>
      <c r="DD476" s="58"/>
      <c r="DE476" s="58"/>
      <c r="DF476" s="58"/>
      <c r="DG476" s="58"/>
      <c r="DH476" s="58"/>
      <c r="DI476" s="58"/>
      <c r="DJ476" s="58"/>
      <c r="DK476" s="58"/>
      <c r="DL476" s="58"/>
      <c r="DM476" s="58"/>
      <c r="DN476" s="58"/>
      <c r="DO476" s="58"/>
      <c r="DP476" s="58"/>
      <c r="DQ476" s="58"/>
      <c r="DR476" s="58"/>
      <c r="DS476" s="58"/>
      <c r="DT476" s="58"/>
      <c r="DU476" s="58"/>
      <c r="DV476" s="58"/>
      <c r="DW476" s="58"/>
      <c r="DX476" s="58"/>
      <c r="DY476" s="58"/>
      <c r="DZ476" s="58"/>
      <c r="EA476" s="58"/>
      <c r="EB476" s="58"/>
      <c r="EC476" s="58"/>
      <c r="ED476" s="58"/>
      <c r="EE476" s="58"/>
      <c r="EF476" s="58"/>
      <c r="EG476" s="58"/>
      <c r="EH476" s="58"/>
      <c r="EI476" s="58"/>
      <c r="EJ476" s="58"/>
      <c r="EK476" s="58"/>
      <c r="EL476" s="58"/>
      <c r="EM476" s="58"/>
      <c r="EN476" s="58"/>
    </row>
    <row r="477" spans="1:144" outlineLevel="1" x14ac:dyDescent="0.2">
      <c r="A477" s="16">
        <v>286</v>
      </c>
      <c r="B477" s="16">
        <v>0</v>
      </c>
      <c r="C477" s="1">
        <v>9.703934057344628E-5</v>
      </c>
      <c r="D477" s="1">
        <f t="shared" si="49"/>
        <v>-9.703934057344628E-5</v>
      </c>
      <c r="E477" s="1">
        <f t="shared" si="50"/>
        <v>1.9408809838964523E-4</v>
      </c>
      <c r="F477" s="1">
        <f t="shared" si="51"/>
        <v>-1.393155046610553E-2</v>
      </c>
      <c r="G477" s="1">
        <f t="shared" si="52"/>
        <v>-9.8513328093683752E-3</v>
      </c>
      <c r="H477" s="1">
        <v>4.3754868734183184E-4</v>
      </c>
      <c r="I477" s="1">
        <f t="shared" si="53"/>
        <v>4.2482144730633636E-8</v>
      </c>
      <c r="J477" s="1">
        <f t="shared" si="54"/>
        <v>-9.8534887357559012E-3</v>
      </c>
      <c r="AQ477" s="58"/>
      <c r="AR477" s="58"/>
      <c r="AS477" s="58"/>
      <c r="AT477" s="58"/>
      <c r="AU477" s="58"/>
      <c r="AV477" s="58"/>
      <c r="AW477" s="58"/>
      <c r="AX477" s="71"/>
      <c r="AY477" s="58"/>
      <c r="AZ477" s="58"/>
      <c r="BA477" s="58"/>
      <c r="BB477" s="58">
        <f t="shared" si="55"/>
        <v>1</v>
      </c>
      <c r="BC477" s="58">
        <f t="shared" si="56"/>
        <v>9.703934057344628E-5</v>
      </c>
      <c r="BD477" s="58" t="e">
        <f t="shared" si="57"/>
        <v>#N/A</v>
      </c>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c r="CB477" s="58"/>
      <c r="CC477" s="58"/>
      <c r="CD477" s="58"/>
      <c r="CE477" s="58"/>
      <c r="CF477" s="58"/>
      <c r="CG477" s="58"/>
      <c r="CH477" s="58"/>
      <c r="CI477" s="58"/>
      <c r="CJ477" s="58"/>
      <c r="CK477" s="58"/>
      <c r="CL477" s="58"/>
      <c r="CM477" s="58"/>
      <c r="CN477" s="58"/>
      <c r="CO477" s="58"/>
      <c r="CP477" s="58"/>
      <c r="CQ477" s="58"/>
      <c r="CR477" s="58"/>
      <c r="CS477" s="58"/>
      <c r="CT477" s="58"/>
      <c r="CU477" s="58"/>
      <c r="CV477" s="58"/>
      <c r="CW477" s="58"/>
      <c r="CX477" s="58"/>
      <c r="CY477" s="58"/>
      <c r="CZ477" s="58"/>
      <c r="DA477" s="58"/>
      <c r="DB477" s="58"/>
      <c r="DC477" s="58"/>
      <c r="DD477" s="58"/>
      <c r="DE477" s="58"/>
      <c r="DF477" s="58"/>
      <c r="DG477" s="58"/>
      <c r="DH477" s="58"/>
      <c r="DI477" s="58"/>
      <c r="DJ477" s="58"/>
      <c r="DK477" s="58"/>
      <c r="DL477" s="58"/>
      <c r="DM477" s="58"/>
      <c r="DN477" s="58"/>
      <c r="DO477" s="58"/>
      <c r="DP477" s="58"/>
      <c r="DQ477" s="58"/>
      <c r="DR477" s="58"/>
      <c r="DS477" s="58"/>
      <c r="DT477" s="58"/>
      <c r="DU477" s="58"/>
      <c r="DV477" s="58"/>
      <c r="DW477" s="58"/>
      <c r="DX477" s="58"/>
      <c r="DY477" s="58"/>
      <c r="DZ477" s="58"/>
      <c r="EA477" s="58"/>
      <c r="EB477" s="58"/>
      <c r="EC477" s="58"/>
      <c r="ED477" s="58"/>
      <c r="EE477" s="58"/>
      <c r="EF477" s="58"/>
      <c r="EG477" s="58"/>
      <c r="EH477" s="58"/>
      <c r="EI477" s="58"/>
      <c r="EJ477" s="58"/>
      <c r="EK477" s="58"/>
      <c r="EL477" s="58"/>
      <c r="EM477" s="58"/>
      <c r="EN477" s="58"/>
    </row>
    <row r="478" spans="1:144" outlineLevel="1" x14ac:dyDescent="0.2">
      <c r="A478" s="16">
        <v>287</v>
      </c>
      <c r="B478" s="16">
        <v>0</v>
      </c>
      <c r="C478" s="1">
        <v>6.1214602088778995E-7</v>
      </c>
      <c r="D478" s="1">
        <f t="shared" si="49"/>
        <v>-6.1214602088778995E-7</v>
      </c>
      <c r="E478" s="1">
        <f t="shared" si="50"/>
        <v>1.2242924164234962E-6</v>
      </c>
      <c r="F478" s="1">
        <f t="shared" si="51"/>
        <v>-1.1064774812093992E-3</v>
      </c>
      <c r="G478" s="1">
        <f t="shared" si="52"/>
        <v>-7.8239784995280388E-4</v>
      </c>
      <c r="H478" s="1">
        <v>6.8050530860660115E-6</v>
      </c>
      <c r="I478" s="1">
        <f t="shared" si="53"/>
        <v>4.1657170665010363E-12</v>
      </c>
      <c r="J478" s="1">
        <f t="shared" si="54"/>
        <v>-7.8240051209584255E-4</v>
      </c>
      <c r="AQ478" s="58"/>
      <c r="AR478" s="58"/>
      <c r="AS478" s="58"/>
      <c r="AT478" s="58"/>
      <c r="AU478" s="58"/>
      <c r="AV478" s="58"/>
      <c r="AW478" s="58"/>
      <c r="AX478" s="71"/>
      <c r="AY478" s="58"/>
      <c r="AZ478" s="58"/>
      <c r="BA478" s="58"/>
      <c r="BB478" s="58">
        <f t="shared" si="55"/>
        <v>1</v>
      </c>
      <c r="BC478" s="58">
        <f t="shared" si="56"/>
        <v>6.1214602088778995E-7</v>
      </c>
      <c r="BD478" s="58" t="e">
        <f t="shared" si="57"/>
        <v>#N/A</v>
      </c>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c r="CB478" s="58"/>
      <c r="CC478" s="58"/>
      <c r="CD478" s="58"/>
      <c r="CE478" s="58"/>
      <c r="CF478" s="58"/>
      <c r="CG478" s="58"/>
      <c r="CH478" s="58"/>
      <c r="CI478" s="58"/>
      <c r="CJ478" s="58"/>
      <c r="CK478" s="58"/>
      <c r="CL478" s="58"/>
      <c r="CM478" s="58"/>
      <c r="CN478" s="58"/>
      <c r="CO478" s="58"/>
      <c r="CP478" s="58"/>
      <c r="CQ478" s="58"/>
      <c r="CR478" s="58"/>
      <c r="CS478" s="58"/>
      <c r="CT478" s="58"/>
      <c r="CU478" s="58"/>
      <c r="CV478" s="58"/>
      <c r="CW478" s="58"/>
      <c r="CX478" s="58"/>
      <c r="CY478" s="58"/>
      <c r="CZ478" s="58"/>
      <c r="DA478" s="58"/>
      <c r="DB478" s="58"/>
      <c r="DC478" s="58"/>
      <c r="DD478" s="58"/>
      <c r="DE478" s="58"/>
      <c r="DF478" s="58"/>
      <c r="DG478" s="58"/>
      <c r="DH478" s="58"/>
      <c r="DI478" s="58"/>
      <c r="DJ478" s="58"/>
      <c r="DK478" s="58"/>
      <c r="DL478" s="58"/>
      <c r="DM478" s="58"/>
      <c r="DN478" s="58"/>
      <c r="DO478" s="58"/>
      <c r="DP478" s="58"/>
      <c r="DQ478" s="58"/>
      <c r="DR478" s="58"/>
      <c r="DS478" s="58"/>
      <c r="DT478" s="58"/>
      <c r="DU478" s="58"/>
      <c r="DV478" s="58"/>
      <c r="DW478" s="58"/>
      <c r="DX478" s="58"/>
      <c r="DY478" s="58"/>
      <c r="DZ478" s="58"/>
      <c r="EA478" s="58"/>
      <c r="EB478" s="58"/>
      <c r="EC478" s="58"/>
      <c r="ED478" s="58"/>
      <c r="EE478" s="58"/>
      <c r="EF478" s="58"/>
      <c r="EG478" s="58"/>
      <c r="EH478" s="58"/>
      <c r="EI478" s="58"/>
      <c r="EJ478" s="58"/>
      <c r="EK478" s="58"/>
      <c r="EL478" s="58"/>
      <c r="EM478" s="58"/>
      <c r="EN478" s="58"/>
    </row>
    <row r="479" spans="1:144" outlineLevel="1" x14ac:dyDescent="0.2">
      <c r="A479" s="16">
        <v>288</v>
      </c>
      <c r="B479" s="16">
        <v>0</v>
      </c>
      <c r="C479" s="1">
        <v>1.9006515411624805E-2</v>
      </c>
      <c r="D479" s="1">
        <f t="shared" si="49"/>
        <v>-1.9006515411624805E-2</v>
      </c>
      <c r="E479" s="1">
        <f t="shared" si="50"/>
        <v>3.8378922081787198E-2</v>
      </c>
      <c r="F479" s="1">
        <f t="shared" si="51"/>
        <v>-0.19590539063993925</v>
      </c>
      <c r="G479" s="1">
        <f t="shared" si="52"/>
        <v>-0.1391932546015798</v>
      </c>
      <c r="H479" s="1">
        <v>3.7927665843064187E-2</v>
      </c>
      <c r="I479" s="1">
        <f t="shared" si="53"/>
        <v>7.6380899609771033E-4</v>
      </c>
      <c r="J479" s="1">
        <f t="shared" si="54"/>
        <v>-0.14191043345250529</v>
      </c>
      <c r="AQ479" s="58"/>
      <c r="AR479" s="58"/>
      <c r="AS479" s="58"/>
      <c r="AT479" s="58"/>
      <c r="AU479" s="58"/>
      <c r="AV479" s="58"/>
      <c r="AW479" s="58"/>
      <c r="AX479" s="71"/>
      <c r="AY479" s="58"/>
      <c r="AZ479" s="58"/>
      <c r="BA479" s="58"/>
      <c r="BB479" s="58">
        <f t="shared" si="55"/>
        <v>1</v>
      </c>
      <c r="BC479" s="58">
        <f t="shared" si="56"/>
        <v>1.9006515411624805E-2</v>
      </c>
      <c r="BD479" s="58" t="e">
        <f t="shared" si="57"/>
        <v>#N/A</v>
      </c>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c r="CB479" s="58"/>
      <c r="CC479" s="58"/>
      <c r="CD479" s="58"/>
      <c r="CE479" s="58"/>
      <c r="CF479" s="58"/>
      <c r="CG479" s="58"/>
      <c r="CH479" s="58"/>
      <c r="CI479" s="58"/>
      <c r="CJ479" s="58"/>
      <c r="CK479" s="58"/>
      <c r="CL479" s="58"/>
      <c r="CM479" s="58"/>
      <c r="CN479" s="58"/>
      <c r="CO479" s="58"/>
      <c r="CP479" s="58"/>
      <c r="CQ479" s="58"/>
      <c r="CR479" s="58"/>
      <c r="CS479" s="58"/>
      <c r="CT479" s="58"/>
      <c r="CU479" s="58"/>
      <c r="CV479" s="58"/>
      <c r="CW479" s="58"/>
      <c r="CX479" s="58"/>
      <c r="CY479" s="58"/>
      <c r="CZ479" s="58"/>
      <c r="DA479" s="58"/>
      <c r="DB479" s="58"/>
      <c r="DC479" s="58"/>
      <c r="DD479" s="58"/>
      <c r="DE479" s="58"/>
      <c r="DF479" s="58"/>
      <c r="DG479" s="58"/>
      <c r="DH479" s="58"/>
      <c r="DI479" s="58"/>
      <c r="DJ479" s="58"/>
      <c r="DK479" s="58"/>
      <c r="DL479" s="58"/>
      <c r="DM479" s="58"/>
      <c r="DN479" s="58"/>
      <c r="DO479" s="58"/>
      <c r="DP479" s="58"/>
      <c r="DQ479" s="58"/>
      <c r="DR479" s="58"/>
      <c r="DS479" s="58"/>
      <c r="DT479" s="58"/>
      <c r="DU479" s="58"/>
      <c r="DV479" s="58"/>
      <c r="DW479" s="58"/>
      <c r="DX479" s="58"/>
      <c r="DY479" s="58"/>
      <c r="DZ479" s="58"/>
      <c r="EA479" s="58"/>
      <c r="EB479" s="58"/>
      <c r="EC479" s="58"/>
      <c r="ED479" s="58"/>
      <c r="EE479" s="58"/>
      <c r="EF479" s="58"/>
      <c r="EG479" s="58"/>
      <c r="EH479" s="58"/>
      <c r="EI479" s="58"/>
      <c r="EJ479" s="58"/>
      <c r="EK479" s="58"/>
      <c r="EL479" s="58"/>
      <c r="EM479" s="58"/>
      <c r="EN479" s="58"/>
    </row>
    <row r="480" spans="1:144" outlineLevel="1" x14ac:dyDescent="0.2">
      <c r="A480" s="16">
        <v>289</v>
      </c>
      <c r="B480" s="16">
        <v>0</v>
      </c>
      <c r="C480" s="1">
        <v>5.4337347002678939E-7</v>
      </c>
      <c r="D480" s="1">
        <f t="shared" si="49"/>
        <v>-5.4337347002678939E-7</v>
      </c>
      <c r="E480" s="1">
        <f t="shared" si="50"/>
        <v>1.08674723537704E-6</v>
      </c>
      <c r="F480" s="1">
        <f t="shared" si="51"/>
        <v>-1.0424716952402305E-3</v>
      </c>
      <c r="G480" s="1">
        <f t="shared" si="52"/>
        <v>-7.3713890501158447E-4</v>
      </c>
      <c r="H480" s="1">
        <v>5.6929928560056055E-6</v>
      </c>
      <c r="I480" s="1">
        <f t="shared" si="53"/>
        <v>3.093440574824551E-12</v>
      </c>
      <c r="J480" s="1">
        <f t="shared" si="54"/>
        <v>-7.3714100328380364E-4</v>
      </c>
      <c r="AQ480" s="58"/>
      <c r="AR480" s="58"/>
      <c r="AS480" s="58"/>
      <c r="AT480" s="58"/>
      <c r="AU480" s="58"/>
      <c r="AV480" s="58"/>
      <c r="AW480" s="58"/>
      <c r="AX480" s="71"/>
      <c r="AY480" s="58"/>
      <c r="AZ480" s="58"/>
      <c r="BA480" s="58"/>
      <c r="BB480" s="58">
        <f t="shared" si="55"/>
        <v>1</v>
      </c>
      <c r="BC480" s="58">
        <f t="shared" si="56"/>
        <v>5.4337347002678939E-7</v>
      </c>
      <c r="BD480" s="58" t="e">
        <f t="shared" si="57"/>
        <v>#N/A</v>
      </c>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c r="CB480" s="58"/>
      <c r="CC480" s="58"/>
      <c r="CD480" s="58"/>
      <c r="CE480" s="58"/>
      <c r="CF480" s="58"/>
      <c r="CG480" s="58"/>
      <c r="CH480" s="58"/>
      <c r="CI480" s="58"/>
      <c r="CJ480" s="58"/>
      <c r="CK480" s="58"/>
      <c r="CL480" s="58"/>
      <c r="CM480" s="58"/>
      <c r="CN480" s="58"/>
      <c r="CO480" s="58"/>
      <c r="CP480" s="58"/>
      <c r="CQ480" s="58"/>
      <c r="CR480" s="58"/>
      <c r="CS480" s="58"/>
      <c r="CT480" s="58"/>
      <c r="CU480" s="58"/>
      <c r="CV480" s="58"/>
      <c r="CW480" s="58"/>
      <c r="CX480" s="58"/>
      <c r="CY480" s="58"/>
      <c r="CZ480" s="58"/>
      <c r="DA480" s="58"/>
      <c r="DB480" s="58"/>
      <c r="DC480" s="58"/>
      <c r="DD480" s="58"/>
      <c r="DE480" s="58"/>
      <c r="DF480" s="58"/>
      <c r="DG480" s="58"/>
      <c r="DH480" s="58"/>
      <c r="DI480" s="58"/>
      <c r="DJ480" s="58"/>
      <c r="DK480" s="58"/>
      <c r="DL480" s="58"/>
      <c r="DM480" s="58"/>
      <c r="DN480" s="58"/>
      <c r="DO480" s="58"/>
      <c r="DP480" s="58"/>
      <c r="DQ480" s="58"/>
      <c r="DR480" s="58"/>
      <c r="DS480" s="58"/>
      <c r="DT480" s="58"/>
      <c r="DU480" s="58"/>
      <c r="DV480" s="58"/>
      <c r="DW480" s="58"/>
      <c r="DX480" s="58"/>
      <c r="DY480" s="58"/>
      <c r="DZ480" s="58"/>
      <c r="EA480" s="58"/>
      <c r="EB480" s="58"/>
      <c r="EC480" s="58"/>
      <c r="ED480" s="58"/>
      <c r="EE480" s="58"/>
      <c r="EF480" s="58"/>
      <c r="EG480" s="58"/>
      <c r="EH480" s="58"/>
      <c r="EI480" s="58"/>
      <c r="EJ480" s="58"/>
      <c r="EK480" s="58"/>
      <c r="EL480" s="58"/>
      <c r="EM480" s="58"/>
      <c r="EN480" s="58"/>
    </row>
    <row r="481" spans="1:144" outlineLevel="1" x14ac:dyDescent="0.2">
      <c r="A481" s="16">
        <v>290</v>
      </c>
      <c r="B481" s="16">
        <v>0</v>
      </c>
      <c r="C481" s="1">
        <v>8.9802628821030058E-7</v>
      </c>
      <c r="D481" s="1">
        <f t="shared" si="49"/>
        <v>-8.9802628821030058E-7</v>
      </c>
      <c r="E481" s="1">
        <f t="shared" si="50"/>
        <v>1.7960533829213837E-6</v>
      </c>
      <c r="F481" s="1">
        <f t="shared" si="51"/>
        <v>-1.340169162054322E-3</v>
      </c>
      <c r="G481" s="1">
        <f t="shared" si="52"/>
        <v>-9.4764291516490496E-4</v>
      </c>
      <c r="H481" s="1">
        <v>8.7812860980441688E-6</v>
      </c>
      <c r="I481" s="1">
        <f t="shared" si="53"/>
        <v>7.8859020903869134E-12</v>
      </c>
      <c r="J481" s="1">
        <f t="shared" si="54"/>
        <v>-9.4764707595408626E-4</v>
      </c>
      <c r="AQ481" s="58"/>
      <c r="AR481" s="58"/>
      <c r="AS481" s="58"/>
      <c r="AT481" s="58"/>
      <c r="AU481" s="58"/>
      <c r="AV481" s="58"/>
      <c r="AW481" s="58"/>
      <c r="AX481" s="71"/>
      <c r="AY481" s="58"/>
      <c r="AZ481" s="58"/>
      <c r="BA481" s="58"/>
      <c r="BB481" s="58">
        <f t="shared" si="55"/>
        <v>1</v>
      </c>
      <c r="BC481" s="58">
        <f t="shared" si="56"/>
        <v>8.9802628821030058E-7</v>
      </c>
      <c r="BD481" s="58" t="e">
        <f t="shared" si="57"/>
        <v>#N/A</v>
      </c>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c r="CB481" s="58"/>
      <c r="CC481" s="58"/>
      <c r="CD481" s="58"/>
      <c r="CE481" s="58"/>
      <c r="CF481" s="58"/>
      <c r="CG481" s="58"/>
      <c r="CH481" s="58"/>
      <c r="CI481" s="58"/>
      <c r="CJ481" s="58"/>
      <c r="CK481" s="58"/>
      <c r="CL481" s="58"/>
      <c r="CM481" s="58"/>
      <c r="CN481" s="58"/>
      <c r="CO481" s="58"/>
      <c r="CP481" s="58"/>
      <c r="CQ481" s="58"/>
      <c r="CR481" s="58"/>
      <c r="CS481" s="58"/>
      <c r="CT481" s="58"/>
      <c r="CU481" s="58"/>
      <c r="CV481" s="58"/>
      <c r="CW481" s="58"/>
      <c r="CX481" s="58"/>
      <c r="CY481" s="58"/>
      <c r="CZ481" s="58"/>
      <c r="DA481" s="58"/>
      <c r="DB481" s="58"/>
      <c r="DC481" s="58"/>
      <c r="DD481" s="58"/>
      <c r="DE481" s="58"/>
      <c r="DF481" s="58"/>
      <c r="DG481" s="58"/>
      <c r="DH481" s="58"/>
      <c r="DI481" s="58"/>
      <c r="DJ481" s="58"/>
      <c r="DK481" s="58"/>
      <c r="DL481" s="58"/>
      <c r="DM481" s="58"/>
      <c r="DN481" s="58"/>
      <c r="DO481" s="58"/>
      <c r="DP481" s="58"/>
      <c r="DQ481" s="58"/>
      <c r="DR481" s="58"/>
      <c r="DS481" s="58"/>
      <c r="DT481" s="58"/>
      <c r="DU481" s="58"/>
      <c r="DV481" s="58"/>
      <c r="DW481" s="58"/>
      <c r="DX481" s="58"/>
      <c r="DY481" s="58"/>
      <c r="DZ481" s="58"/>
      <c r="EA481" s="58"/>
      <c r="EB481" s="58"/>
      <c r="EC481" s="58"/>
      <c r="ED481" s="58"/>
      <c r="EE481" s="58"/>
      <c r="EF481" s="58"/>
      <c r="EG481" s="58"/>
      <c r="EH481" s="58"/>
      <c r="EI481" s="58"/>
      <c r="EJ481" s="58"/>
      <c r="EK481" s="58"/>
      <c r="EL481" s="58"/>
      <c r="EM481" s="58"/>
      <c r="EN481" s="58"/>
    </row>
    <row r="482" spans="1:144" outlineLevel="1" x14ac:dyDescent="0.2">
      <c r="A482" s="16">
        <v>291</v>
      </c>
      <c r="B482" s="16">
        <v>0</v>
      </c>
      <c r="C482" s="1">
        <v>8.965036123414722E-3</v>
      </c>
      <c r="D482" s="1">
        <f t="shared" si="49"/>
        <v>-8.965036123414722E-3</v>
      </c>
      <c r="E482" s="1">
        <f t="shared" si="50"/>
        <v>1.8010927730509104E-2</v>
      </c>
      <c r="F482" s="1">
        <f t="shared" si="51"/>
        <v>-0.13420479771792476</v>
      </c>
      <c r="G482" s="1">
        <f t="shared" si="52"/>
        <v>-9.5111172061559307E-2</v>
      </c>
      <c r="H482" s="1">
        <v>4.5346078727653436E-2</v>
      </c>
      <c r="I482" s="1">
        <f t="shared" si="53"/>
        <v>4.2969158043518793E-4</v>
      </c>
      <c r="J482" s="1">
        <f t="shared" si="54"/>
        <v>-9.7343857697128097E-2</v>
      </c>
      <c r="AQ482" s="58"/>
      <c r="AR482" s="58"/>
      <c r="AS482" s="58"/>
      <c r="AT482" s="58"/>
      <c r="AU482" s="58"/>
      <c r="AV482" s="58"/>
      <c r="AW482" s="58"/>
      <c r="AX482" s="71"/>
      <c r="AY482" s="58"/>
      <c r="AZ482" s="58"/>
      <c r="BA482" s="58"/>
      <c r="BB482" s="58">
        <f t="shared" si="55"/>
        <v>1</v>
      </c>
      <c r="BC482" s="58">
        <f t="shared" si="56"/>
        <v>8.965036123414722E-3</v>
      </c>
      <c r="BD482" s="58" t="e">
        <f t="shared" si="57"/>
        <v>#N/A</v>
      </c>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c r="CB482" s="58"/>
      <c r="CC482" s="58"/>
      <c r="CD482" s="58"/>
      <c r="CE482" s="58"/>
      <c r="CF482" s="58"/>
      <c r="CG482" s="58"/>
      <c r="CH482" s="58"/>
      <c r="CI482" s="58"/>
      <c r="CJ482" s="58"/>
      <c r="CK482" s="58"/>
      <c r="CL482" s="58"/>
      <c r="CM482" s="58"/>
      <c r="CN482" s="58"/>
      <c r="CO482" s="58"/>
      <c r="CP482" s="58"/>
      <c r="CQ482" s="58"/>
      <c r="CR482" s="58"/>
      <c r="CS482" s="58"/>
      <c r="CT482" s="58"/>
      <c r="CU482" s="58"/>
      <c r="CV482" s="58"/>
      <c r="CW482" s="58"/>
      <c r="CX482" s="58"/>
      <c r="CY482" s="58"/>
      <c r="CZ482" s="58"/>
      <c r="DA482" s="58"/>
      <c r="DB482" s="58"/>
      <c r="DC482" s="58"/>
      <c r="DD482" s="58"/>
      <c r="DE482" s="58"/>
      <c r="DF482" s="58"/>
      <c r="DG482" s="58"/>
      <c r="DH482" s="58"/>
      <c r="DI482" s="58"/>
      <c r="DJ482" s="58"/>
      <c r="DK482" s="58"/>
      <c r="DL482" s="58"/>
      <c r="DM482" s="58"/>
      <c r="DN482" s="58"/>
      <c r="DO482" s="58"/>
      <c r="DP482" s="58"/>
      <c r="DQ482" s="58"/>
      <c r="DR482" s="58"/>
      <c r="DS482" s="58"/>
      <c r="DT482" s="58"/>
      <c r="DU482" s="58"/>
      <c r="DV482" s="58"/>
      <c r="DW482" s="58"/>
      <c r="DX482" s="58"/>
      <c r="DY482" s="58"/>
      <c r="DZ482" s="58"/>
      <c r="EA482" s="58"/>
      <c r="EB482" s="58"/>
      <c r="EC482" s="58"/>
      <c r="ED482" s="58"/>
      <c r="EE482" s="58"/>
      <c r="EF482" s="58"/>
      <c r="EG482" s="58"/>
      <c r="EH482" s="58"/>
      <c r="EI482" s="58"/>
      <c r="EJ482" s="58"/>
      <c r="EK482" s="58"/>
      <c r="EL482" s="58"/>
      <c r="EM482" s="58"/>
      <c r="EN482" s="58"/>
    </row>
    <row r="483" spans="1:144" outlineLevel="1" x14ac:dyDescent="0.2">
      <c r="A483" s="16">
        <v>292</v>
      </c>
      <c r="B483" s="16">
        <v>0</v>
      </c>
      <c r="C483" s="1">
        <v>1.0667913768621727E-4</v>
      </c>
      <c r="D483" s="1">
        <f t="shared" si="49"/>
        <v>-1.0667913768621727E-4</v>
      </c>
      <c r="E483" s="1">
        <f t="shared" si="50"/>
        <v>2.1336965662016588E-4</v>
      </c>
      <c r="F483" s="1">
        <f t="shared" si="51"/>
        <v>-1.4607178256602672E-2</v>
      </c>
      <c r="G483" s="1">
        <f t="shared" si="52"/>
        <v>-1.0329110287862146E-2</v>
      </c>
      <c r="H483" s="1">
        <v>5.8922477440340876E-4</v>
      </c>
      <c r="I483" s="1">
        <f t="shared" si="53"/>
        <v>6.2901760464017492E-8</v>
      </c>
      <c r="J483" s="1">
        <f t="shared" si="54"/>
        <v>-1.0332154717157678E-2</v>
      </c>
      <c r="AQ483" s="58"/>
      <c r="AR483" s="58"/>
      <c r="AS483" s="58"/>
      <c r="AT483" s="58"/>
      <c r="AU483" s="58"/>
      <c r="AV483" s="58"/>
      <c r="AW483" s="58"/>
      <c r="AX483" s="71"/>
      <c r="AY483" s="58"/>
      <c r="AZ483" s="58"/>
      <c r="BA483" s="58"/>
      <c r="BB483" s="58">
        <f t="shared" si="55"/>
        <v>1</v>
      </c>
      <c r="BC483" s="58">
        <f t="shared" si="56"/>
        <v>1.0667913768621727E-4</v>
      </c>
      <c r="BD483" s="58" t="e">
        <f t="shared" si="57"/>
        <v>#N/A</v>
      </c>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c r="CB483" s="58"/>
      <c r="CC483" s="58"/>
      <c r="CD483" s="58"/>
      <c r="CE483" s="58"/>
      <c r="CF483" s="58"/>
      <c r="CG483" s="58"/>
      <c r="CH483" s="58"/>
      <c r="CI483" s="58"/>
      <c r="CJ483" s="58"/>
      <c r="CK483" s="58"/>
      <c r="CL483" s="58"/>
      <c r="CM483" s="58"/>
      <c r="CN483" s="58"/>
      <c r="CO483" s="58"/>
      <c r="CP483" s="58"/>
      <c r="CQ483" s="58"/>
      <c r="CR483" s="58"/>
      <c r="CS483" s="58"/>
      <c r="CT483" s="58"/>
      <c r="CU483" s="58"/>
      <c r="CV483" s="58"/>
      <c r="CW483" s="58"/>
      <c r="CX483" s="58"/>
      <c r="CY483" s="58"/>
      <c r="CZ483" s="58"/>
      <c r="DA483" s="58"/>
      <c r="DB483" s="58"/>
      <c r="DC483" s="58"/>
      <c r="DD483" s="58"/>
      <c r="DE483" s="58"/>
      <c r="DF483" s="58"/>
      <c r="DG483" s="58"/>
      <c r="DH483" s="58"/>
      <c r="DI483" s="58"/>
      <c r="DJ483" s="58"/>
      <c r="DK483" s="58"/>
      <c r="DL483" s="58"/>
      <c r="DM483" s="58"/>
      <c r="DN483" s="58"/>
      <c r="DO483" s="58"/>
      <c r="DP483" s="58"/>
      <c r="DQ483" s="58"/>
      <c r="DR483" s="58"/>
      <c r="DS483" s="58"/>
      <c r="DT483" s="58"/>
      <c r="DU483" s="58"/>
      <c r="DV483" s="58"/>
      <c r="DW483" s="58"/>
      <c r="DX483" s="58"/>
      <c r="DY483" s="58"/>
      <c r="DZ483" s="58"/>
      <c r="EA483" s="58"/>
      <c r="EB483" s="58"/>
      <c r="EC483" s="58"/>
      <c r="ED483" s="58"/>
      <c r="EE483" s="58"/>
      <c r="EF483" s="58"/>
      <c r="EG483" s="58"/>
      <c r="EH483" s="58"/>
      <c r="EI483" s="58"/>
      <c r="EJ483" s="58"/>
      <c r="EK483" s="58"/>
      <c r="EL483" s="58"/>
      <c r="EM483" s="58"/>
      <c r="EN483" s="58"/>
    </row>
    <row r="484" spans="1:144" outlineLevel="1" x14ac:dyDescent="0.2">
      <c r="A484" s="16">
        <v>293</v>
      </c>
      <c r="B484" s="16">
        <v>0</v>
      </c>
      <c r="C484" s="1">
        <v>2.1663039110406807E-6</v>
      </c>
      <c r="D484" s="1">
        <f t="shared" si="49"/>
        <v>-2.1663039110406807E-6</v>
      </c>
      <c r="E484" s="1">
        <f t="shared" si="50"/>
        <v>4.3326125147834531E-6</v>
      </c>
      <c r="F484" s="1">
        <f t="shared" si="51"/>
        <v>-2.0814928572501644E-3</v>
      </c>
      <c r="G484" s="1">
        <f t="shared" si="52"/>
        <v>-1.4718385114962449E-3</v>
      </c>
      <c r="H484" s="1">
        <v>1.8933049267345395E-5</v>
      </c>
      <c r="I484" s="1">
        <f t="shared" si="53"/>
        <v>4.1015604076810221E-11</v>
      </c>
      <c r="J484" s="1">
        <f t="shared" si="54"/>
        <v>-1.4718524448896224E-3</v>
      </c>
      <c r="AQ484" s="58"/>
      <c r="AR484" s="58"/>
      <c r="AS484" s="58"/>
      <c r="AT484" s="58"/>
      <c r="AU484" s="58"/>
      <c r="AV484" s="58"/>
      <c r="AW484" s="58"/>
      <c r="AX484" s="71"/>
      <c r="AY484" s="58"/>
      <c r="AZ484" s="58"/>
      <c r="BA484" s="58"/>
      <c r="BB484" s="58">
        <f t="shared" si="55"/>
        <v>1</v>
      </c>
      <c r="BC484" s="58">
        <f t="shared" si="56"/>
        <v>2.1663039110406807E-6</v>
      </c>
      <c r="BD484" s="58" t="e">
        <f t="shared" si="57"/>
        <v>#N/A</v>
      </c>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c r="CB484" s="58"/>
      <c r="CC484" s="58"/>
      <c r="CD484" s="58"/>
      <c r="CE484" s="58"/>
      <c r="CF484" s="58"/>
      <c r="CG484" s="58"/>
      <c r="CH484" s="58"/>
      <c r="CI484" s="58"/>
      <c r="CJ484" s="58"/>
      <c r="CK484" s="58"/>
      <c r="CL484" s="58"/>
      <c r="CM484" s="58"/>
      <c r="CN484" s="58"/>
      <c r="CO484" s="58"/>
      <c r="CP484" s="58"/>
      <c r="CQ484" s="58"/>
      <c r="CR484" s="58"/>
      <c r="CS484" s="58"/>
      <c r="CT484" s="58"/>
      <c r="CU484" s="58"/>
      <c r="CV484" s="58"/>
      <c r="CW484" s="58"/>
      <c r="CX484" s="58"/>
      <c r="CY484" s="58"/>
      <c r="CZ484" s="58"/>
      <c r="DA484" s="58"/>
      <c r="DB484" s="58"/>
      <c r="DC484" s="58"/>
      <c r="DD484" s="58"/>
      <c r="DE484" s="58"/>
      <c r="DF484" s="58"/>
      <c r="DG484" s="58"/>
      <c r="DH484" s="58"/>
      <c r="DI484" s="58"/>
      <c r="DJ484" s="58"/>
      <c r="DK484" s="58"/>
      <c r="DL484" s="58"/>
      <c r="DM484" s="58"/>
      <c r="DN484" s="58"/>
      <c r="DO484" s="58"/>
      <c r="DP484" s="58"/>
      <c r="DQ484" s="58"/>
      <c r="DR484" s="58"/>
      <c r="DS484" s="58"/>
      <c r="DT484" s="58"/>
      <c r="DU484" s="58"/>
      <c r="DV484" s="58"/>
      <c r="DW484" s="58"/>
      <c r="DX484" s="58"/>
      <c r="DY484" s="58"/>
      <c r="DZ484" s="58"/>
      <c r="EA484" s="58"/>
      <c r="EB484" s="58"/>
      <c r="EC484" s="58"/>
      <c r="ED484" s="58"/>
      <c r="EE484" s="58"/>
      <c r="EF484" s="58"/>
      <c r="EG484" s="58"/>
      <c r="EH484" s="58"/>
      <c r="EI484" s="58"/>
      <c r="EJ484" s="58"/>
      <c r="EK484" s="58"/>
      <c r="EL484" s="58"/>
      <c r="EM484" s="58"/>
      <c r="EN484" s="58"/>
    </row>
    <row r="485" spans="1:144" outlineLevel="1" x14ac:dyDescent="0.2">
      <c r="A485" s="16">
        <v>294</v>
      </c>
      <c r="B485" s="16">
        <v>0</v>
      </c>
      <c r="C485" s="1">
        <v>1.4385166988269611E-3</v>
      </c>
      <c r="D485" s="1">
        <f t="shared" si="49"/>
        <v>-1.4385166988269611E-3</v>
      </c>
      <c r="E485" s="1">
        <f t="shared" si="50"/>
        <v>2.8791047146011538E-3</v>
      </c>
      <c r="F485" s="1">
        <f t="shared" si="51"/>
        <v>-5.3657289482428705E-2</v>
      </c>
      <c r="G485" s="1">
        <f t="shared" si="52"/>
        <v>-3.795509201904592E-2</v>
      </c>
      <c r="H485" s="1">
        <v>6.2101531118665875E-3</v>
      </c>
      <c r="I485" s="1">
        <f t="shared" si="53"/>
        <v>9.0021832608453158E-6</v>
      </c>
      <c r="J485" s="1">
        <f t="shared" si="54"/>
        <v>-3.807349725773939E-2</v>
      </c>
      <c r="AQ485" s="58"/>
      <c r="AR485" s="58"/>
      <c r="AS485" s="58"/>
      <c r="AT485" s="58"/>
      <c r="AU485" s="58"/>
      <c r="AV485" s="58"/>
      <c r="AW485" s="58"/>
      <c r="AX485" s="71"/>
      <c r="AY485" s="58"/>
      <c r="AZ485" s="58"/>
      <c r="BA485" s="58"/>
      <c r="BB485" s="58">
        <f t="shared" si="55"/>
        <v>1</v>
      </c>
      <c r="BC485" s="58">
        <f t="shared" si="56"/>
        <v>1.4385166988269611E-3</v>
      </c>
      <c r="BD485" s="58" t="e">
        <f t="shared" si="57"/>
        <v>#N/A</v>
      </c>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c r="CB485" s="58"/>
      <c r="CC485" s="58"/>
      <c r="CD485" s="58"/>
      <c r="CE485" s="58"/>
      <c r="CF485" s="58"/>
      <c r="CG485" s="58"/>
      <c r="CH485" s="58"/>
      <c r="CI485" s="58"/>
      <c r="CJ485" s="58"/>
      <c r="CK485" s="58"/>
      <c r="CL485" s="58"/>
      <c r="CM485" s="58"/>
      <c r="CN485" s="58"/>
      <c r="CO485" s="58"/>
      <c r="CP485" s="58"/>
      <c r="CQ485" s="58"/>
      <c r="CR485" s="58"/>
      <c r="CS485" s="58"/>
      <c r="CT485" s="58"/>
      <c r="CU485" s="58"/>
      <c r="CV485" s="58"/>
      <c r="CW485" s="58"/>
      <c r="CX485" s="58"/>
      <c r="CY485" s="58"/>
      <c r="CZ485" s="58"/>
      <c r="DA485" s="58"/>
      <c r="DB485" s="58"/>
      <c r="DC485" s="58"/>
      <c r="DD485" s="58"/>
      <c r="DE485" s="58"/>
      <c r="DF485" s="58"/>
      <c r="DG485" s="58"/>
      <c r="DH485" s="58"/>
      <c r="DI485" s="58"/>
      <c r="DJ485" s="58"/>
      <c r="DK485" s="58"/>
      <c r="DL485" s="58"/>
      <c r="DM485" s="58"/>
      <c r="DN485" s="58"/>
      <c r="DO485" s="58"/>
      <c r="DP485" s="58"/>
      <c r="DQ485" s="58"/>
      <c r="DR485" s="58"/>
      <c r="DS485" s="58"/>
      <c r="DT485" s="58"/>
      <c r="DU485" s="58"/>
      <c r="DV485" s="58"/>
      <c r="DW485" s="58"/>
      <c r="DX485" s="58"/>
      <c r="DY485" s="58"/>
      <c r="DZ485" s="58"/>
      <c r="EA485" s="58"/>
      <c r="EB485" s="58"/>
      <c r="EC485" s="58"/>
      <c r="ED485" s="58"/>
      <c r="EE485" s="58"/>
      <c r="EF485" s="58"/>
      <c r="EG485" s="58"/>
      <c r="EH485" s="58"/>
      <c r="EI485" s="58"/>
      <c r="EJ485" s="58"/>
      <c r="EK485" s="58"/>
      <c r="EL485" s="58"/>
      <c r="EM485" s="58"/>
      <c r="EN485" s="58"/>
    </row>
    <row r="486" spans="1:144" outlineLevel="1" x14ac:dyDescent="0.2">
      <c r="A486" s="16">
        <v>295</v>
      </c>
      <c r="B486" s="16">
        <v>0</v>
      </c>
      <c r="C486" s="1">
        <v>1.4730644520642704E-3</v>
      </c>
      <c r="D486" s="1">
        <f t="shared" si="49"/>
        <v>-1.4730644520642704E-3</v>
      </c>
      <c r="E486" s="1">
        <f t="shared" si="50"/>
        <v>2.9483009563192044E-3</v>
      </c>
      <c r="F486" s="1">
        <f t="shared" si="51"/>
        <v>-5.4298259238388151E-2</v>
      </c>
      <c r="G486" s="1">
        <f t="shared" si="52"/>
        <v>-3.8408821539980452E-2</v>
      </c>
      <c r="H486" s="1">
        <v>3.7802157557370983E-3</v>
      </c>
      <c r="I486" s="1">
        <f t="shared" si="53"/>
        <v>5.5978774981875463E-6</v>
      </c>
      <c r="J486" s="1">
        <f t="shared" si="54"/>
        <v>-3.8481624830407742E-2</v>
      </c>
      <c r="AQ486" s="58"/>
      <c r="AR486" s="58"/>
      <c r="AS486" s="58"/>
      <c r="AT486" s="58"/>
      <c r="AU486" s="58"/>
      <c r="AV486" s="58"/>
      <c r="AW486" s="58"/>
      <c r="AX486" s="71"/>
      <c r="AY486" s="58"/>
      <c r="AZ486" s="58"/>
      <c r="BA486" s="58"/>
      <c r="BB486" s="58">
        <f t="shared" si="55"/>
        <v>1</v>
      </c>
      <c r="BC486" s="58">
        <f t="shared" si="56"/>
        <v>1.4730644520642704E-3</v>
      </c>
      <c r="BD486" s="58" t="e">
        <f t="shared" si="57"/>
        <v>#N/A</v>
      </c>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c r="CB486" s="58"/>
      <c r="CC486" s="58"/>
      <c r="CD486" s="58"/>
      <c r="CE486" s="58"/>
      <c r="CF486" s="58"/>
      <c r="CG486" s="58"/>
      <c r="CH486" s="58"/>
      <c r="CI486" s="58"/>
      <c r="CJ486" s="58"/>
      <c r="CK486" s="58"/>
      <c r="CL486" s="58"/>
      <c r="CM486" s="58"/>
      <c r="CN486" s="58"/>
      <c r="CO486" s="58"/>
      <c r="CP486" s="58"/>
      <c r="CQ486" s="58"/>
      <c r="CR486" s="58"/>
      <c r="CS486" s="58"/>
      <c r="CT486" s="58"/>
      <c r="CU486" s="58"/>
      <c r="CV486" s="58"/>
      <c r="CW486" s="58"/>
      <c r="CX486" s="58"/>
      <c r="CY486" s="58"/>
      <c r="CZ486" s="58"/>
      <c r="DA486" s="58"/>
      <c r="DB486" s="58"/>
      <c r="DC486" s="58"/>
      <c r="DD486" s="58"/>
      <c r="DE486" s="58"/>
      <c r="DF486" s="58"/>
      <c r="DG486" s="58"/>
      <c r="DH486" s="58"/>
      <c r="DI486" s="58"/>
      <c r="DJ486" s="58"/>
      <c r="DK486" s="58"/>
      <c r="DL486" s="58"/>
      <c r="DM486" s="58"/>
      <c r="DN486" s="58"/>
      <c r="DO486" s="58"/>
      <c r="DP486" s="58"/>
      <c r="DQ486" s="58"/>
      <c r="DR486" s="58"/>
      <c r="DS486" s="58"/>
      <c r="DT486" s="58"/>
      <c r="DU486" s="58"/>
      <c r="DV486" s="58"/>
      <c r="DW486" s="58"/>
      <c r="DX486" s="58"/>
      <c r="DY486" s="58"/>
      <c r="DZ486" s="58"/>
      <c r="EA486" s="58"/>
      <c r="EB486" s="58"/>
      <c r="EC486" s="58"/>
      <c r="ED486" s="58"/>
      <c r="EE486" s="58"/>
      <c r="EF486" s="58"/>
      <c r="EG486" s="58"/>
      <c r="EH486" s="58"/>
      <c r="EI486" s="58"/>
      <c r="EJ486" s="58"/>
      <c r="EK486" s="58"/>
      <c r="EL486" s="58"/>
      <c r="EM486" s="58"/>
      <c r="EN486" s="58"/>
    </row>
    <row r="487" spans="1:144" outlineLevel="1" x14ac:dyDescent="0.2">
      <c r="A487" s="16">
        <v>296</v>
      </c>
      <c r="B487" s="16">
        <v>0</v>
      </c>
      <c r="C487" s="1">
        <v>1.0215211281885622E-4</v>
      </c>
      <c r="D487" s="1">
        <f t="shared" si="49"/>
        <v>-1.0215211281885622E-4</v>
      </c>
      <c r="E487" s="1">
        <f t="shared" si="50"/>
        <v>2.0431466140244373E-4</v>
      </c>
      <c r="F487" s="1">
        <f t="shared" si="51"/>
        <v>-1.4293867965055636E-2</v>
      </c>
      <c r="G487" s="1">
        <f t="shared" si="52"/>
        <v>-1.0107549106439271E-2</v>
      </c>
      <c r="H487" s="1">
        <v>4.7318488951648096E-4</v>
      </c>
      <c r="I487" s="1">
        <f t="shared" si="53"/>
        <v>4.8364659858693008E-8</v>
      </c>
      <c r="J487" s="1">
        <f t="shared" si="54"/>
        <v>-1.0109941325197689E-2</v>
      </c>
      <c r="AQ487" s="58"/>
      <c r="AR487" s="58"/>
      <c r="AS487" s="58"/>
      <c r="AT487" s="58"/>
      <c r="AU487" s="58"/>
      <c r="AV487" s="58"/>
      <c r="AW487" s="58"/>
      <c r="AX487" s="71"/>
      <c r="AY487" s="58"/>
      <c r="AZ487" s="58"/>
      <c r="BA487" s="58"/>
      <c r="BB487" s="58">
        <f t="shared" si="55"/>
        <v>1</v>
      </c>
      <c r="BC487" s="58">
        <f t="shared" si="56"/>
        <v>1.0215211281885622E-4</v>
      </c>
      <c r="BD487" s="58" t="e">
        <f t="shared" si="57"/>
        <v>#N/A</v>
      </c>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c r="CB487" s="58"/>
      <c r="CC487" s="58"/>
      <c r="CD487" s="58"/>
      <c r="CE487" s="58"/>
      <c r="CF487" s="58"/>
      <c r="CG487" s="58"/>
      <c r="CH487" s="58"/>
      <c r="CI487" s="58"/>
      <c r="CJ487" s="58"/>
      <c r="CK487" s="58"/>
      <c r="CL487" s="58"/>
      <c r="CM487" s="58"/>
      <c r="CN487" s="58"/>
      <c r="CO487" s="58"/>
      <c r="CP487" s="58"/>
      <c r="CQ487" s="58"/>
      <c r="CR487" s="58"/>
      <c r="CS487" s="58"/>
      <c r="CT487" s="58"/>
      <c r="CU487" s="58"/>
      <c r="CV487" s="58"/>
      <c r="CW487" s="58"/>
      <c r="CX487" s="58"/>
      <c r="CY487" s="58"/>
      <c r="CZ487" s="58"/>
      <c r="DA487" s="58"/>
      <c r="DB487" s="58"/>
      <c r="DC487" s="58"/>
      <c r="DD487" s="58"/>
      <c r="DE487" s="58"/>
      <c r="DF487" s="58"/>
      <c r="DG487" s="58"/>
      <c r="DH487" s="58"/>
      <c r="DI487" s="58"/>
      <c r="DJ487" s="58"/>
      <c r="DK487" s="58"/>
      <c r="DL487" s="58"/>
      <c r="DM487" s="58"/>
      <c r="DN487" s="58"/>
      <c r="DO487" s="58"/>
      <c r="DP487" s="58"/>
      <c r="DQ487" s="58"/>
      <c r="DR487" s="58"/>
      <c r="DS487" s="58"/>
      <c r="DT487" s="58"/>
      <c r="DU487" s="58"/>
      <c r="DV487" s="58"/>
      <c r="DW487" s="58"/>
      <c r="DX487" s="58"/>
      <c r="DY487" s="58"/>
      <c r="DZ487" s="58"/>
      <c r="EA487" s="58"/>
      <c r="EB487" s="58"/>
      <c r="EC487" s="58"/>
      <c r="ED487" s="58"/>
      <c r="EE487" s="58"/>
      <c r="EF487" s="58"/>
      <c r="EG487" s="58"/>
      <c r="EH487" s="58"/>
      <c r="EI487" s="58"/>
      <c r="EJ487" s="58"/>
      <c r="EK487" s="58"/>
      <c r="EL487" s="58"/>
      <c r="EM487" s="58"/>
      <c r="EN487" s="58"/>
    </row>
    <row r="488" spans="1:144" outlineLevel="1" x14ac:dyDescent="0.2">
      <c r="A488" s="16">
        <v>297</v>
      </c>
      <c r="B488" s="16">
        <v>1</v>
      </c>
      <c r="C488" s="1">
        <v>0.99340598096279764</v>
      </c>
      <c r="D488" s="1">
        <f t="shared" si="49"/>
        <v>6.5940190372023588E-3</v>
      </c>
      <c r="E488" s="1">
        <f t="shared" si="50"/>
        <v>1.323171125519486E-2</v>
      </c>
      <c r="F488" s="1">
        <f t="shared" si="51"/>
        <v>0.11502917566945726</v>
      </c>
      <c r="G488" s="1">
        <f t="shared" si="52"/>
        <v>8.1472625725059131E-2</v>
      </c>
      <c r="H488" s="1">
        <v>2.2317815069724547E-2</v>
      </c>
      <c r="I488" s="1">
        <f t="shared" si="53"/>
        <v>1.5152259487920716E-4</v>
      </c>
      <c r="J488" s="1">
        <f t="shared" si="54"/>
        <v>8.2397277487880463E-2</v>
      </c>
      <c r="AQ488" s="58"/>
      <c r="AR488" s="58"/>
      <c r="AS488" s="58"/>
      <c r="AT488" s="58"/>
      <c r="AU488" s="58"/>
      <c r="AV488" s="58"/>
      <c r="AW488" s="58"/>
      <c r="AX488" s="71"/>
      <c r="AY488" s="58"/>
      <c r="AZ488" s="58"/>
      <c r="BA488" s="58"/>
      <c r="BB488" s="58">
        <f t="shared" si="55"/>
        <v>0</v>
      </c>
      <c r="BC488" s="58" t="e">
        <f t="shared" si="56"/>
        <v>#N/A</v>
      </c>
      <c r="BD488" s="58">
        <f t="shared" si="57"/>
        <v>0.99340598096279764</v>
      </c>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c r="CB488" s="58"/>
      <c r="CC488" s="58"/>
      <c r="CD488" s="58"/>
      <c r="CE488" s="58"/>
      <c r="CF488" s="58"/>
      <c r="CG488" s="58"/>
      <c r="CH488" s="58"/>
      <c r="CI488" s="58"/>
      <c r="CJ488" s="58"/>
      <c r="CK488" s="58"/>
      <c r="CL488" s="58"/>
      <c r="CM488" s="58"/>
      <c r="CN488" s="58"/>
      <c r="CO488" s="58"/>
      <c r="CP488" s="58"/>
      <c r="CQ488" s="58"/>
      <c r="CR488" s="58"/>
      <c r="CS488" s="58"/>
      <c r="CT488" s="58"/>
      <c r="CU488" s="58"/>
      <c r="CV488" s="58"/>
      <c r="CW488" s="58"/>
      <c r="CX488" s="58"/>
      <c r="CY488" s="58"/>
      <c r="CZ488" s="58"/>
      <c r="DA488" s="58"/>
      <c r="DB488" s="58"/>
      <c r="DC488" s="58"/>
      <c r="DD488" s="58"/>
      <c r="DE488" s="58"/>
      <c r="DF488" s="58"/>
      <c r="DG488" s="58"/>
      <c r="DH488" s="58"/>
      <c r="DI488" s="58"/>
      <c r="DJ488" s="58"/>
      <c r="DK488" s="58"/>
      <c r="DL488" s="58"/>
      <c r="DM488" s="58"/>
      <c r="DN488" s="58"/>
      <c r="DO488" s="58"/>
      <c r="DP488" s="58"/>
      <c r="DQ488" s="58"/>
      <c r="DR488" s="58"/>
      <c r="DS488" s="58"/>
      <c r="DT488" s="58"/>
      <c r="DU488" s="58"/>
      <c r="DV488" s="58"/>
      <c r="DW488" s="58"/>
      <c r="DX488" s="58"/>
      <c r="DY488" s="58"/>
      <c r="DZ488" s="58"/>
      <c r="EA488" s="58"/>
      <c r="EB488" s="58"/>
      <c r="EC488" s="58"/>
      <c r="ED488" s="58"/>
      <c r="EE488" s="58"/>
      <c r="EF488" s="58"/>
      <c r="EG488" s="58"/>
      <c r="EH488" s="58"/>
      <c r="EI488" s="58"/>
      <c r="EJ488" s="58"/>
      <c r="EK488" s="58"/>
      <c r="EL488" s="58"/>
      <c r="EM488" s="58"/>
      <c r="EN488" s="58"/>
    </row>
    <row r="489" spans="1:144" outlineLevel="1" x14ac:dyDescent="0.2">
      <c r="A489" s="16">
        <v>298</v>
      </c>
      <c r="B489" s="16">
        <v>0</v>
      </c>
      <c r="C489" s="1">
        <v>2.7682309076814528E-6</v>
      </c>
      <c r="D489" s="1">
        <f t="shared" si="49"/>
        <v>-2.7682309076814528E-6</v>
      </c>
      <c r="E489" s="1">
        <f t="shared" si="50"/>
        <v>5.5364694785015476E-6</v>
      </c>
      <c r="F489" s="1">
        <f t="shared" si="51"/>
        <v>-2.3529703522359876E-3</v>
      </c>
      <c r="G489" s="1">
        <f t="shared" si="52"/>
        <v>-1.6638024434424373E-3</v>
      </c>
      <c r="H489" s="1">
        <v>2.3331741048948805E-5</v>
      </c>
      <c r="I489" s="1">
        <f t="shared" si="53"/>
        <v>6.4589332477314862E-11</v>
      </c>
      <c r="J489" s="1">
        <f t="shared" si="54"/>
        <v>-1.663821853485974E-3</v>
      </c>
      <c r="AQ489" s="58"/>
      <c r="AR489" s="58"/>
      <c r="AS489" s="58"/>
      <c r="AT489" s="58"/>
      <c r="AU489" s="58"/>
      <c r="AV489" s="58"/>
      <c r="AW489" s="58"/>
      <c r="AX489" s="71"/>
      <c r="AY489" s="58"/>
      <c r="AZ489" s="58"/>
      <c r="BA489" s="58"/>
      <c r="BB489" s="58">
        <f t="shared" si="55"/>
        <v>1</v>
      </c>
      <c r="BC489" s="58">
        <f t="shared" si="56"/>
        <v>2.7682309076814528E-6</v>
      </c>
      <c r="BD489" s="58" t="e">
        <f t="shared" si="57"/>
        <v>#N/A</v>
      </c>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c r="CB489" s="58"/>
      <c r="CC489" s="58"/>
      <c r="CD489" s="58"/>
      <c r="CE489" s="58"/>
      <c r="CF489" s="58"/>
      <c r="CG489" s="58"/>
      <c r="CH489" s="58"/>
      <c r="CI489" s="58"/>
      <c r="CJ489" s="58"/>
      <c r="CK489" s="58"/>
      <c r="CL489" s="58"/>
      <c r="CM489" s="58"/>
      <c r="CN489" s="58"/>
      <c r="CO489" s="58"/>
      <c r="CP489" s="58"/>
      <c r="CQ489" s="58"/>
      <c r="CR489" s="58"/>
      <c r="CS489" s="58"/>
      <c r="CT489" s="58"/>
      <c r="CU489" s="58"/>
      <c r="CV489" s="58"/>
      <c r="CW489" s="58"/>
      <c r="CX489" s="58"/>
      <c r="CY489" s="58"/>
      <c r="CZ489" s="58"/>
      <c r="DA489" s="58"/>
      <c r="DB489" s="58"/>
      <c r="DC489" s="58"/>
      <c r="DD489" s="58"/>
      <c r="DE489" s="58"/>
      <c r="DF489" s="58"/>
      <c r="DG489" s="58"/>
      <c r="DH489" s="58"/>
      <c r="DI489" s="58"/>
      <c r="DJ489" s="58"/>
      <c r="DK489" s="58"/>
      <c r="DL489" s="58"/>
      <c r="DM489" s="58"/>
      <c r="DN489" s="58"/>
      <c r="DO489" s="58"/>
      <c r="DP489" s="58"/>
      <c r="DQ489" s="58"/>
      <c r="DR489" s="58"/>
      <c r="DS489" s="58"/>
      <c r="DT489" s="58"/>
      <c r="DU489" s="58"/>
      <c r="DV489" s="58"/>
      <c r="DW489" s="58"/>
      <c r="DX489" s="58"/>
      <c r="DY489" s="58"/>
      <c r="DZ489" s="58"/>
      <c r="EA489" s="58"/>
      <c r="EB489" s="58"/>
      <c r="EC489" s="58"/>
      <c r="ED489" s="58"/>
      <c r="EE489" s="58"/>
      <c r="EF489" s="58"/>
      <c r="EG489" s="58"/>
      <c r="EH489" s="58"/>
      <c r="EI489" s="58"/>
      <c r="EJ489" s="58"/>
      <c r="EK489" s="58"/>
      <c r="EL489" s="58"/>
      <c r="EM489" s="58"/>
      <c r="EN489" s="58"/>
    </row>
    <row r="490" spans="1:144" outlineLevel="1" x14ac:dyDescent="0.2">
      <c r="A490" s="16">
        <v>299</v>
      </c>
      <c r="B490" s="16">
        <v>0</v>
      </c>
      <c r="C490" s="1">
        <v>2.5520914917473666E-3</v>
      </c>
      <c r="D490" s="1">
        <f t="shared" si="49"/>
        <v>-2.5520914917473666E-3</v>
      </c>
      <c r="E490" s="1">
        <f t="shared" si="50"/>
        <v>5.1107072572031597E-3</v>
      </c>
      <c r="F490" s="1">
        <f t="shared" si="51"/>
        <v>-7.1489210774795656E-2</v>
      </c>
      <c r="G490" s="1">
        <f t="shared" si="52"/>
        <v>-5.0582816523675314E-2</v>
      </c>
      <c r="H490" s="1">
        <v>5.8816626296126938E-3</v>
      </c>
      <c r="I490" s="1">
        <f t="shared" si="53"/>
        <v>1.5137983959640477E-5</v>
      </c>
      <c r="J490" s="1">
        <f t="shared" si="54"/>
        <v>-5.073223148480107E-2</v>
      </c>
      <c r="AQ490" s="58"/>
      <c r="AR490" s="58"/>
      <c r="AS490" s="58"/>
      <c r="AT490" s="58"/>
      <c r="AU490" s="58"/>
      <c r="AV490" s="58"/>
      <c r="AW490" s="58"/>
      <c r="AX490" s="71"/>
      <c r="AY490" s="58"/>
      <c r="AZ490" s="58"/>
      <c r="BA490" s="58"/>
      <c r="BB490" s="58">
        <f t="shared" si="55"/>
        <v>1</v>
      </c>
      <c r="BC490" s="58">
        <f t="shared" si="56"/>
        <v>2.5520914917473666E-3</v>
      </c>
      <c r="BD490" s="58" t="e">
        <f t="shared" si="57"/>
        <v>#N/A</v>
      </c>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c r="CB490" s="58"/>
      <c r="CC490" s="58"/>
      <c r="CD490" s="58"/>
      <c r="CE490" s="58"/>
      <c r="CF490" s="58"/>
      <c r="CG490" s="58"/>
      <c r="CH490" s="58"/>
      <c r="CI490" s="58"/>
      <c r="CJ490" s="58"/>
      <c r="CK490" s="58"/>
      <c r="CL490" s="58"/>
      <c r="CM490" s="58"/>
      <c r="CN490" s="58"/>
      <c r="CO490" s="58"/>
      <c r="CP490" s="58"/>
      <c r="CQ490" s="58"/>
      <c r="CR490" s="58"/>
      <c r="CS490" s="58"/>
      <c r="CT490" s="58"/>
      <c r="CU490" s="58"/>
      <c r="CV490" s="58"/>
      <c r="CW490" s="58"/>
      <c r="CX490" s="58"/>
      <c r="CY490" s="58"/>
      <c r="CZ490" s="58"/>
      <c r="DA490" s="58"/>
      <c r="DB490" s="58"/>
      <c r="DC490" s="58"/>
      <c r="DD490" s="58"/>
      <c r="DE490" s="58"/>
      <c r="DF490" s="58"/>
      <c r="DG490" s="58"/>
      <c r="DH490" s="58"/>
      <c r="DI490" s="58"/>
      <c r="DJ490" s="58"/>
      <c r="DK490" s="58"/>
      <c r="DL490" s="58"/>
      <c r="DM490" s="58"/>
      <c r="DN490" s="58"/>
      <c r="DO490" s="58"/>
      <c r="DP490" s="58"/>
      <c r="DQ490" s="58"/>
      <c r="DR490" s="58"/>
      <c r="DS490" s="58"/>
      <c r="DT490" s="58"/>
      <c r="DU490" s="58"/>
      <c r="DV490" s="58"/>
      <c r="DW490" s="58"/>
      <c r="DX490" s="58"/>
      <c r="DY490" s="58"/>
      <c r="DZ490" s="58"/>
      <c r="EA490" s="58"/>
      <c r="EB490" s="58"/>
      <c r="EC490" s="58"/>
      <c r="ED490" s="58"/>
      <c r="EE490" s="58"/>
      <c r="EF490" s="58"/>
      <c r="EG490" s="58"/>
      <c r="EH490" s="58"/>
      <c r="EI490" s="58"/>
      <c r="EJ490" s="58"/>
      <c r="EK490" s="58"/>
      <c r="EL490" s="58"/>
      <c r="EM490" s="58"/>
      <c r="EN490" s="58"/>
    </row>
    <row r="491" spans="1:144" outlineLevel="1" x14ac:dyDescent="0.2">
      <c r="A491" s="16">
        <v>300</v>
      </c>
      <c r="B491" s="16">
        <v>0</v>
      </c>
      <c r="C491" s="1">
        <v>9.9147866158088324E-4</v>
      </c>
      <c r="D491" s="1">
        <f t="shared" si="49"/>
        <v>-9.9147866158088324E-4</v>
      </c>
      <c r="E491" s="1">
        <f t="shared" si="50"/>
        <v>1.9839410033505992E-3</v>
      </c>
      <c r="F491" s="1">
        <f t="shared" si="51"/>
        <v>-4.4541452640777211E-2</v>
      </c>
      <c r="G491" s="1">
        <f t="shared" si="52"/>
        <v>-3.1503375487997566E-2</v>
      </c>
      <c r="H491" s="1">
        <v>2.8976186459987591E-3</v>
      </c>
      <c r="I491" s="1">
        <f t="shared" si="53"/>
        <v>2.884135454426383E-6</v>
      </c>
      <c r="J491" s="1">
        <f t="shared" si="54"/>
        <v>-3.1549117302900762E-2</v>
      </c>
      <c r="AQ491" s="58"/>
      <c r="AR491" s="58"/>
      <c r="AS491" s="58"/>
      <c r="AT491" s="58"/>
      <c r="AU491" s="58"/>
      <c r="AV491" s="58"/>
      <c r="AW491" s="58"/>
      <c r="AX491" s="71"/>
      <c r="AY491" s="58"/>
      <c r="AZ491" s="58"/>
      <c r="BA491" s="58"/>
      <c r="BB491" s="58">
        <f t="shared" si="55"/>
        <v>1</v>
      </c>
      <c r="BC491" s="58">
        <f t="shared" si="56"/>
        <v>9.9147866158088324E-4</v>
      </c>
      <c r="BD491" s="58" t="e">
        <f t="shared" si="57"/>
        <v>#N/A</v>
      </c>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c r="CB491" s="58"/>
      <c r="CC491" s="58"/>
      <c r="CD491" s="58"/>
      <c r="CE491" s="58"/>
      <c r="CF491" s="58"/>
      <c r="CG491" s="58"/>
      <c r="CH491" s="58"/>
      <c r="CI491" s="58"/>
      <c r="CJ491" s="58"/>
      <c r="CK491" s="58"/>
      <c r="CL491" s="58"/>
      <c r="CM491" s="58"/>
      <c r="CN491" s="58"/>
      <c r="CO491" s="58"/>
      <c r="CP491" s="58"/>
      <c r="CQ491" s="58"/>
      <c r="CR491" s="58"/>
      <c r="CS491" s="58"/>
      <c r="CT491" s="58"/>
      <c r="CU491" s="58"/>
      <c r="CV491" s="58"/>
      <c r="CW491" s="58"/>
      <c r="CX491" s="58"/>
      <c r="CY491" s="58"/>
      <c r="CZ491" s="58"/>
      <c r="DA491" s="58"/>
      <c r="DB491" s="58"/>
      <c r="DC491" s="58"/>
      <c r="DD491" s="58"/>
      <c r="DE491" s="58"/>
      <c r="DF491" s="58"/>
      <c r="DG491" s="58"/>
      <c r="DH491" s="58"/>
      <c r="DI491" s="58"/>
      <c r="DJ491" s="58"/>
      <c r="DK491" s="58"/>
      <c r="DL491" s="58"/>
      <c r="DM491" s="58"/>
      <c r="DN491" s="58"/>
      <c r="DO491" s="58"/>
      <c r="DP491" s="58"/>
      <c r="DQ491" s="58"/>
      <c r="DR491" s="58"/>
      <c r="DS491" s="58"/>
      <c r="DT491" s="58"/>
      <c r="DU491" s="58"/>
      <c r="DV491" s="58"/>
      <c r="DW491" s="58"/>
      <c r="DX491" s="58"/>
      <c r="DY491" s="58"/>
      <c r="DZ491" s="58"/>
      <c r="EA491" s="58"/>
      <c r="EB491" s="58"/>
      <c r="EC491" s="58"/>
      <c r="ED491" s="58"/>
      <c r="EE491" s="58"/>
      <c r="EF491" s="58"/>
      <c r="EG491" s="58"/>
      <c r="EH491" s="58"/>
      <c r="EI491" s="58"/>
      <c r="EJ491" s="58"/>
      <c r="EK491" s="58"/>
      <c r="EL491" s="58"/>
      <c r="EM491" s="58"/>
      <c r="EN491" s="58"/>
    </row>
    <row r="492" spans="1:144" outlineLevel="1" x14ac:dyDescent="0.2">
      <c r="A492" s="16">
        <v>301</v>
      </c>
      <c r="B492" s="16">
        <v>0</v>
      </c>
      <c r="C492" s="1">
        <v>1.045536837299422E-3</v>
      </c>
      <c r="D492" s="1">
        <f t="shared" si="49"/>
        <v>-1.045536837299422E-3</v>
      </c>
      <c r="E492" s="1">
        <f t="shared" si="50"/>
        <v>2.0921675844256479E-3</v>
      </c>
      <c r="F492" s="1">
        <f t="shared" si="51"/>
        <v>-4.574021845625191E-2</v>
      </c>
      <c r="G492" s="1">
        <f t="shared" si="52"/>
        <v>-3.2351678916240835E-2</v>
      </c>
      <c r="H492" s="1">
        <v>3.3770583235585684E-3</v>
      </c>
      <c r="I492" s="1">
        <f t="shared" si="53"/>
        <v>3.5465111398346588E-6</v>
      </c>
      <c r="J492" s="1">
        <f t="shared" si="54"/>
        <v>-3.2406444418346426E-2</v>
      </c>
      <c r="AQ492" s="58"/>
      <c r="AR492" s="58"/>
      <c r="AS492" s="58"/>
      <c r="AT492" s="58"/>
      <c r="AU492" s="58"/>
      <c r="AV492" s="58"/>
      <c r="AW492" s="58"/>
      <c r="AX492" s="71"/>
      <c r="AY492" s="58"/>
      <c r="AZ492" s="58"/>
      <c r="BA492" s="58"/>
      <c r="BB492" s="58">
        <f t="shared" si="55"/>
        <v>1</v>
      </c>
      <c r="BC492" s="58">
        <f t="shared" si="56"/>
        <v>1.045536837299422E-3</v>
      </c>
      <c r="BD492" s="58" t="e">
        <f t="shared" si="57"/>
        <v>#N/A</v>
      </c>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c r="CB492" s="58"/>
      <c r="CC492" s="58"/>
      <c r="CD492" s="58"/>
      <c r="CE492" s="58"/>
      <c r="CF492" s="58"/>
      <c r="CG492" s="58"/>
      <c r="CH492" s="58"/>
      <c r="CI492" s="58"/>
      <c r="CJ492" s="58"/>
      <c r="CK492" s="58"/>
      <c r="CL492" s="58"/>
      <c r="CM492" s="58"/>
      <c r="CN492" s="58"/>
      <c r="CO492" s="58"/>
      <c r="CP492" s="58"/>
      <c r="CQ492" s="58"/>
      <c r="CR492" s="58"/>
      <c r="CS492" s="58"/>
      <c r="CT492" s="58"/>
      <c r="CU492" s="58"/>
      <c r="CV492" s="58"/>
      <c r="CW492" s="58"/>
      <c r="CX492" s="58"/>
      <c r="CY492" s="58"/>
      <c r="CZ492" s="58"/>
      <c r="DA492" s="58"/>
      <c r="DB492" s="58"/>
      <c r="DC492" s="58"/>
      <c r="DD492" s="58"/>
      <c r="DE492" s="58"/>
      <c r="DF492" s="58"/>
      <c r="DG492" s="58"/>
      <c r="DH492" s="58"/>
      <c r="DI492" s="58"/>
      <c r="DJ492" s="58"/>
      <c r="DK492" s="58"/>
      <c r="DL492" s="58"/>
      <c r="DM492" s="58"/>
      <c r="DN492" s="58"/>
      <c r="DO492" s="58"/>
      <c r="DP492" s="58"/>
      <c r="DQ492" s="58"/>
      <c r="DR492" s="58"/>
      <c r="DS492" s="58"/>
      <c r="DT492" s="58"/>
      <c r="DU492" s="58"/>
      <c r="DV492" s="58"/>
      <c r="DW492" s="58"/>
      <c r="DX492" s="58"/>
      <c r="DY492" s="58"/>
      <c r="DZ492" s="58"/>
      <c r="EA492" s="58"/>
      <c r="EB492" s="58"/>
      <c r="EC492" s="58"/>
      <c r="ED492" s="58"/>
      <c r="EE492" s="58"/>
      <c r="EF492" s="58"/>
      <c r="EG492" s="58"/>
      <c r="EH492" s="58"/>
      <c r="EI492" s="58"/>
      <c r="EJ492" s="58"/>
      <c r="EK492" s="58"/>
      <c r="EL492" s="58"/>
      <c r="EM492" s="58"/>
      <c r="EN492" s="58"/>
    </row>
    <row r="493" spans="1:144" outlineLevel="1" x14ac:dyDescent="0.2">
      <c r="A493" s="16">
        <v>302</v>
      </c>
      <c r="B493" s="16">
        <v>0</v>
      </c>
      <c r="C493" s="1">
        <v>0.28265115060023183</v>
      </c>
      <c r="D493" s="1">
        <f t="shared" si="49"/>
        <v>-0.28265115060023183</v>
      </c>
      <c r="E493" s="1">
        <f t="shared" si="50"/>
        <v>0.66438603279672692</v>
      </c>
      <c r="F493" s="1">
        <f t="shared" si="51"/>
        <v>-0.81509878713977169</v>
      </c>
      <c r="G493" s="1">
        <f t="shared" si="52"/>
        <v>-0.62771163095132854</v>
      </c>
      <c r="H493" s="1">
        <v>0.12779989381656021</v>
      </c>
      <c r="I493" s="1">
        <f t="shared" si="53"/>
        <v>5.7734406995503085E-2</v>
      </c>
      <c r="J493" s="1">
        <f t="shared" si="54"/>
        <v>-0.67212818615728354</v>
      </c>
      <c r="AQ493" s="58"/>
      <c r="AR493" s="58"/>
      <c r="AS493" s="58"/>
      <c r="AT493" s="58"/>
      <c r="AU493" s="58"/>
      <c r="AV493" s="58"/>
      <c r="AW493" s="58"/>
      <c r="AX493" s="71"/>
      <c r="AY493" s="58"/>
      <c r="AZ493" s="58"/>
      <c r="BA493" s="58"/>
      <c r="BB493" s="58">
        <f t="shared" si="55"/>
        <v>1</v>
      </c>
      <c r="BC493" s="58">
        <f t="shared" si="56"/>
        <v>0.28265115060023183</v>
      </c>
      <c r="BD493" s="58" t="e">
        <f t="shared" si="57"/>
        <v>#N/A</v>
      </c>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c r="CB493" s="58"/>
      <c r="CC493" s="58"/>
      <c r="CD493" s="58"/>
      <c r="CE493" s="58"/>
      <c r="CF493" s="58"/>
      <c r="CG493" s="58"/>
      <c r="CH493" s="58"/>
      <c r="CI493" s="58"/>
      <c r="CJ493" s="58"/>
      <c r="CK493" s="58"/>
      <c r="CL493" s="58"/>
      <c r="CM493" s="58"/>
      <c r="CN493" s="58"/>
      <c r="CO493" s="58"/>
      <c r="CP493" s="58"/>
      <c r="CQ493" s="58"/>
      <c r="CR493" s="58"/>
      <c r="CS493" s="58"/>
      <c r="CT493" s="58"/>
      <c r="CU493" s="58"/>
      <c r="CV493" s="58"/>
      <c r="CW493" s="58"/>
      <c r="CX493" s="58"/>
      <c r="CY493" s="58"/>
      <c r="CZ493" s="58"/>
      <c r="DA493" s="58"/>
      <c r="DB493" s="58"/>
      <c r="DC493" s="58"/>
      <c r="DD493" s="58"/>
      <c r="DE493" s="58"/>
      <c r="DF493" s="58"/>
      <c r="DG493" s="58"/>
      <c r="DH493" s="58"/>
      <c r="DI493" s="58"/>
      <c r="DJ493" s="58"/>
      <c r="DK493" s="58"/>
      <c r="DL493" s="58"/>
      <c r="DM493" s="58"/>
      <c r="DN493" s="58"/>
      <c r="DO493" s="58"/>
      <c r="DP493" s="58"/>
      <c r="DQ493" s="58"/>
      <c r="DR493" s="58"/>
      <c r="DS493" s="58"/>
      <c r="DT493" s="58"/>
      <c r="DU493" s="58"/>
      <c r="DV493" s="58"/>
      <c r="DW493" s="58"/>
      <c r="DX493" s="58"/>
      <c r="DY493" s="58"/>
      <c r="DZ493" s="58"/>
      <c r="EA493" s="58"/>
      <c r="EB493" s="58"/>
      <c r="EC493" s="58"/>
      <c r="ED493" s="58"/>
      <c r="EE493" s="58"/>
      <c r="EF493" s="58"/>
      <c r="EG493" s="58"/>
      <c r="EH493" s="58"/>
      <c r="EI493" s="58"/>
      <c r="EJ493" s="58"/>
      <c r="EK493" s="58"/>
      <c r="EL493" s="58"/>
      <c r="EM493" s="58"/>
      <c r="EN493" s="58"/>
    </row>
    <row r="494" spans="1:144" outlineLevel="1" x14ac:dyDescent="0.2">
      <c r="A494" s="16">
        <v>303</v>
      </c>
      <c r="B494" s="16">
        <v>0</v>
      </c>
      <c r="C494" s="1">
        <v>3.8310417417768347E-3</v>
      </c>
      <c r="D494" s="1">
        <f t="shared" si="49"/>
        <v>-3.8310417417768347E-3</v>
      </c>
      <c r="E494" s="1">
        <f t="shared" si="50"/>
        <v>7.6767979575794003E-3</v>
      </c>
      <c r="F494" s="1">
        <f t="shared" si="51"/>
        <v>-8.761733822468816E-2</v>
      </c>
      <c r="G494" s="1">
        <f t="shared" si="52"/>
        <v>-6.2014313400911021E-2</v>
      </c>
      <c r="H494" s="1">
        <v>9.3243768613763753E-3</v>
      </c>
      <c r="I494" s="1">
        <f t="shared" si="53"/>
        <v>3.6196970236663205E-5</v>
      </c>
      <c r="J494" s="1">
        <f t="shared" si="54"/>
        <v>-6.2305473570329881E-2</v>
      </c>
      <c r="AQ494" s="58"/>
      <c r="AR494" s="58"/>
      <c r="AS494" s="58"/>
      <c r="AT494" s="58"/>
      <c r="AU494" s="58"/>
      <c r="AV494" s="58"/>
      <c r="AW494" s="58"/>
      <c r="AX494" s="71"/>
      <c r="AY494" s="58"/>
      <c r="AZ494" s="58"/>
      <c r="BA494" s="58"/>
      <c r="BB494" s="58">
        <f t="shared" si="55"/>
        <v>1</v>
      </c>
      <c r="BC494" s="58">
        <f t="shared" si="56"/>
        <v>3.8310417417768347E-3</v>
      </c>
      <c r="BD494" s="58" t="e">
        <f t="shared" si="57"/>
        <v>#N/A</v>
      </c>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c r="CB494" s="58"/>
      <c r="CC494" s="58"/>
      <c r="CD494" s="58"/>
      <c r="CE494" s="58"/>
      <c r="CF494" s="58"/>
      <c r="CG494" s="58"/>
      <c r="CH494" s="58"/>
      <c r="CI494" s="58"/>
      <c r="CJ494" s="58"/>
      <c r="CK494" s="58"/>
      <c r="CL494" s="58"/>
      <c r="CM494" s="58"/>
      <c r="CN494" s="58"/>
      <c r="CO494" s="58"/>
      <c r="CP494" s="58"/>
      <c r="CQ494" s="58"/>
      <c r="CR494" s="58"/>
      <c r="CS494" s="58"/>
      <c r="CT494" s="58"/>
      <c r="CU494" s="58"/>
      <c r="CV494" s="58"/>
      <c r="CW494" s="58"/>
      <c r="CX494" s="58"/>
      <c r="CY494" s="58"/>
      <c r="CZ494" s="58"/>
      <c r="DA494" s="58"/>
      <c r="DB494" s="58"/>
      <c r="DC494" s="58"/>
      <c r="DD494" s="58"/>
      <c r="DE494" s="58"/>
      <c r="DF494" s="58"/>
      <c r="DG494" s="58"/>
      <c r="DH494" s="58"/>
      <c r="DI494" s="58"/>
      <c r="DJ494" s="58"/>
      <c r="DK494" s="58"/>
      <c r="DL494" s="58"/>
      <c r="DM494" s="58"/>
      <c r="DN494" s="58"/>
      <c r="DO494" s="58"/>
      <c r="DP494" s="58"/>
      <c r="DQ494" s="58"/>
      <c r="DR494" s="58"/>
      <c r="DS494" s="58"/>
      <c r="DT494" s="58"/>
      <c r="DU494" s="58"/>
      <c r="DV494" s="58"/>
      <c r="DW494" s="58"/>
      <c r="DX494" s="58"/>
      <c r="DY494" s="58"/>
      <c r="DZ494" s="58"/>
      <c r="EA494" s="58"/>
      <c r="EB494" s="58"/>
      <c r="EC494" s="58"/>
      <c r="ED494" s="58"/>
      <c r="EE494" s="58"/>
      <c r="EF494" s="58"/>
      <c r="EG494" s="58"/>
      <c r="EH494" s="58"/>
      <c r="EI494" s="58"/>
      <c r="EJ494" s="58"/>
      <c r="EK494" s="58"/>
      <c r="EL494" s="58"/>
      <c r="EM494" s="58"/>
      <c r="EN494" s="58"/>
    </row>
    <row r="495" spans="1:144" outlineLevel="1" x14ac:dyDescent="0.2">
      <c r="A495" s="16">
        <v>304</v>
      </c>
      <c r="B495" s="16">
        <v>0</v>
      </c>
      <c r="C495" s="1">
        <v>5.313797860425486E-6</v>
      </c>
      <c r="D495" s="1">
        <f t="shared" si="49"/>
        <v>-5.313797860425486E-6</v>
      </c>
      <c r="E495" s="1">
        <f t="shared" si="50"/>
        <v>1.0627623957192007E-5</v>
      </c>
      <c r="F495" s="1">
        <f t="shared" si="51"/>
        <v>-3.2600036744138811E-3</v>
      </c>
      <c r="G495" s="1">
        <f t="shared" si="52"/>
        <v>-2.30517376720785E-3</v>
      </c>
      <c r="H495" s="1">
        <v>4.0658874282994385E-5</v>
      </c>
      <c r="I495" s="1">
        <f t="shared" si="53"/>
        <v>2.160629721177828E-10</v>
      </c>
      <c r="J495" s="1">
        <f t="shared" si="54"/>
        <v>-2.3052206315221434E-3</v>
      </c>
      <c r="AQ495" s="58"/>
      <c r="AR495" s="58"/>
      <c r="AS495" s="58"/>
      <c r="AT495" s="58"/>
      <c r="AU495" s="58"/>
      <c r="AV495" s="58"/>
      <c r="AW495" s="58"/>
      <c r="AX495" s="71"/>
      <c r="AY495" s="58"/>
      <c r="AZ495" s="58"/>
      <c r="BA495" s="58"/>
      <c r="BB495" s="58">
        <f t="shared" si="55"/>
        <v>1</v>
      </c>
      <c r="BC495" s="58">
        <f t="shared" si="56"/>
        <v>5.313797860425486E-6</v>
      </c>
      <c r="BD495" s="58" t="e">
        <f t="shared" si="57"/>
        <v>#N/A</v>
      </c>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c r="CB495" s="58"/>
      <c r="CC495" s="58"/>
      <c r="CD495" s="58"/>
      <c r="CE495" s="58"/>
      <c r="CF495" s="58"/>
      <c r="CG495" s="58"/>
      <c r="CH495" s="58"/>
      <c r="CI495" s="58"/>
      <c r="CJ495" s="58"/>
      <c r="CK495" s="58"/>
      <c r="CL495" s="58"/>
      <c r="CM495" s="58"/>
      <c r="CN495" s="58"/>
      <c r="CO495" s="58"/>
      <c r="CP495" s="58"/>
      <c r="CQ495" s="58"/>
      <c r="CR495" s="58"/>
      <c r="CS495" s="58"/>
      <c r="CT495" s="58"/>
      <c r="CU495" s="58"/>
      <c r="CV495" s="58"/>
      <c r="CW495" s="58"/>
      <c r="CX495" s="58"/>
      <c r="CY495" s="58"/>
      <c r="CZ495" s="58"/>
      <c r="DA495" s="58"/>
      <c r="DB495" s="58"/>
      <c r="DC495" s="58"/>
      <c r="DD495" s="58"/>
      <c r="DE495" s="58"/>
      <c r="DF495" s="58"/>
      <c r="DG495" s="58"/>
      <c r="DH495" s="58"/>
      <c r="DI495" s="58"/>
      <c r="DJ495" s="58"/>
      <c r="DK495" s="58"/>
      <c r="DL495" s="58"/>
      <c r="DM495" s="58"/>
      <c r="DN495" s="58"/>
      <c r="DO495" s="58"/>
      <c r="DP495" s="58"/>
      <c r="DQ495" s="58"/>
      <c r="DR495" s="58"/>
      <c r="DS495" s="58"/>
      <c r="DT495" s="58"/>
      <c r="DU495" s="58"/>
      <c r="DV495" s="58"/>
      <c r="DW495" s="58"/>
      <c r="DX495" s="58"/>
      <c r="DY495" s="58"/>
      <c r="DZ495" s="58"/>
      <c r="EA495" s="58"/>
      <c r="EB495" s="58"/>
      <c r="EC495" s="58"/>
      <c r="ED495" s="58"/>
      <c r="EE495" s="58"/>
      <c r="EF495" s="58"/>
      <c r="EG495" s="58"/>
      <c r="EH495" s="58"/>
      <c r="EI495" s="58"/>
      <c r="EJ495" s="58"/>
      <c r="EK495" s="58"/>
      <c r="EL495" s="58"/>
      <c r="EM495" s="58"/>
      <c r="EN495" s="58"/>
    </row>
    <row r="496" spans="1:144" outlineLevel="1" x14ac:dyDescent="0.2">
      <c r="A496" s="16">
        <v>305</v>
      </c>
      <c r="B496" s="16">
        <v>0</v>
      </c>
      <c r="C496" s="1">
        <v>4.6139632696011814E-4</v>
      </c>
      <c r="D496" s="1">
        <f t="shared" si="49"/>
        <v>-4.6139632696011814E-4</v>
      </c>
      <c r="E496" s="1">
        <f t="shared" si="50"/>
        <v>9.2300560599679546E-4</v>
      </c>
      <c r="F496" s="1">
        <f t="shared" si="51"/>
        <v>-3.0381007323602612E-2</v>
      </c>
      <c r="G496" s="1">
        <f t="shared" si="52"/>
        <v>-2.1485095108029512E-2</v>
      </c>
      <c r="H496" s="1">
        <v>1.7711635698848724E-3</v>
      </c>
      <c r="I496" s="1">
        <f t="shared" si="53"/>
        <v>8.1903624373901463E-7</v>
      </c>
      <c r="J496" s="1">
        <f t="shared" si="54"/>
        <v>-2.1504147228960574E-2</v>
      </c>
      <c r="AQ496" s="58"/>
      <c r="AR496" s="58"/>
      <c r="AS496" s="58"/>
      <c r="AT496" s="58"/>
      <c r="AU496" s="58"/>
      <c r="AV496" s="58"/>
      <c r="AW496" s="58"/>
      <c r="AX496" s="71"/>
      <c r="AY496" s="58"/>
      <c r="AZ496" s="58"/>
      <c r="BA496" s="58"/>
      <c r="BB496" s="58">
        <f t="shared" si="55"/>
        <v>1</v>
      </c>
      <c r="BC496" s="58">
        <f t="shared" si="56"/>
        <v>4.6139632696011814E-4</v>
      </c>
      <c r="BD496" s="58" t="e">
        <f t="shared" si="57"/>
        <v>#N/A</v>
      </c>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c r="CB496" s="58"/>
      <c r="CC496" s="58"/>
      <c r="CD496" s="58"/>
      <c r="CE496" s="58"/>
      <c r="CF496" s="58"/>
      <c r="CG496" s="58"/>
      <c r="CH496" s="58"/>
      <c r="CI496" s="58"/>
      <c r="CJ496" s="58"/>
      <c r="CK496" s="58"/>
      <c r="CL496" s="58"/>
      <c r="CM496" s="58"/>
      <c r="CN496" s="58"/>
      <c r="CO496" s="58"/>
      <c r="CP496" s="58"/>
      <c r="CQ496" s="58"/>
      <c r="CR496" s="58"/>
      <c r="CS496" s="58"/>
      <c r="CT496" s="58"/>
      <c r="CU496" s="58"/>
      <c r="CV496" s="58"/>
      <c r="CW496" s="58"/>
      <c r="CX496" s="58"/>
      <c r="CY496" s="58"/>
      <c r="CZ496" s="58"/>
      <c r="DA496" s="58"/>
      <c r="DB496" s="58"/>
      <c r="DC496" s="58"/>
      <c r="DD496" s="58"/>
      <c r="DE496" s="58"/>
      <c r="DF496" s="58"/>
      <c r="DG496" s="58"/>
      <c r="DH496" s="58"/>
      <c r="DI496" s="58"/>
      <c r="DJ496" s="58"/>
      <c r="DK496" s="58"/>
      <c r="DL496" s="58"/>
      <c r="DM496" s="58"/>
      <c r="DN496" s="58"/>
      <c r="DO496" s="58"/>
      <c r="DP496" s="58"/>
      <c r="DQ496" s="58"/>
      <c r="DR496" s="58"/>
      <c r="DS496" s="58"/>
      <c r="DT496" s="58"/>
      <c r="DU496" s="58"/>
      <c r="DV496" s="58"/>
      <c r="DW496" s="58"/>
      <c r="DX496" s="58"/>
      <c r="DY496" s="58"/>
      <c r="DZ496" s="58"/>
      <c r="EA496" s="58"/>
      <c r="EB496" s="58"/>
      <c r="EC496" s="58"/>
      <c r="ED496" s="58"/>
      <c r="EE496" s="58"/>
      <c r="EF496" s="58"/>
      <c r="EG496" s="58"/>
      <c r="EH496" s="58"/>
      <c r="EI496" s="58"/>
      <c r="EJ496" s="58"/>
      <c r="EK496" s="58"/>
      <c r="EL496" s="58"/>
      <c r="EM496" s="58"/>
      <c r="EN496" s="58"/>
    </row>
    <row r="497" spans="1:144" outlineLevel="1" x14ac:dyDescent="0.2">
      <c r="A497" s="16">
        <v>306</v>
      </c>
      <c r="B497" s="16">
        <v>0</v>
      </c>
      <c r="C497" s="1">
        <v>1.1692497612015883E-3</v>
      </c>
      <c r="D497" s="1">
        <f t="shared" si="49"/>
        <v>-1.1692497612015883E-3</v>
      </c>
      <c r="E497" s="1">
        <f t="shared" si="50"/>
        <v>2.339867734032039E-3</v>
      </c>
      <c r="F497" s="1">
        <f t="shared" si="51"/>
        <v>-4.8372179339285913E-2</v>
      </c>
      <c r="G497" s="1">
        <f t="shared" si="52"/>
        <v>-3.4214302661473329E-2</v>
      </c>
      <c r="H497" s="1">
        <v>3.2851172593016285E-3</v>
      </c>
      <c r="I497" s="1">
        <f t="shared" si="53"/>
        <v>3.8582940083637043E-6</v>
      </c>
      <c r="J497" s="1">
        <f t="shared" si="54"/>
        <v>-3.4270640504946284E-2</v>
      </c>
      <c r="AQ497" s="58"/>
      <c r="AR497" s="58"/>
      <c r="AS497" s="58"/>
      <c r="AT497" s="58"/>
      <c r="AU497" s="58"/>
      <c r="AV497" s="58"/>
      <c r="AW497" s="58"/>
      <c r="AX497" s="71"/>
      <c r="AY497" s="58"/>
      <c r="AZ497" s="58"/>
      <c r="BA497" s="58"/>
      <c r="BB497" s="58">
        <f t="shared" si="55"/>
        <v>1</v>
      </c>
      <c r="BC497" s="58">
        <f t="shared" si="56"/>
        <v>1.1692497612015883E-3</v>
      </c>
      <c r="BD497" s="58" t="e">
        <f t="shared" si="57"/>
        <v>#N/A</v>
      </c>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c r="CB497" s="58"/>
      <c r="CC497" s="58"/>
      <c r="CD497" s="58"/>
      <c r="CE497" s="58"/>
      <c r="CF497" s="58"/>
      <c r="CG497" s="58"/>
      <c r="CH497" s="58"/>
      <c r="CI497" s="58"/>
      <c r="CJ497" s="58"/>
      <c r="CK497" s="58"/>
      <c r="CL497" s="58"/>
      <c r="CM497" s="58"/>
      <c r="CN497" s="58"/>
      <c r="CO497" s="58"/>
      <c r="CP497" s="58"/>
      <c r="CQ497" s="58"/>
      <c r="CR497" s="58"/>
      <c r="CS497" s="58"/>
      <c r="CT497" s="58"/>
      <c r="CU497" s="58"/>
      <c r="CV497" s="58"/>
      <c r="CW497" s="58"/>
      <c r="CX497" s="58"/>
      <c r="CY497" s="58"/>
      <c r="CZ497" s="58"/>
      <c r="DA497" s="58"/>
      <c r="DB497" s="58"/>
      <c r="DC497" s="58"/>
      <c r="DD497" s="58"/>
      <c r="DE497" s="58"/>
      <c r="DF497" s="58"/>
      <c r="DG497" s="58"/>
      <c r="DH497" s="58"/>
      <c r="DI497" s="58"/>
      <c r="DJ497" s="58"/>
      <c r="DK497" s="58"/>
      <c r="DL497" s="58"/>
      <c r="DM497" s="58"/>
      <c r="DN497" s="58"/>
      <c r="DO497" s="58"/>
      <c r="DP497" s="58"/>
      <c r="DQ497" s="58"/>
      <c r="DR497" s="58"/>
      <c r="DS497" s="58"/>
      <c r="DT497" s="58"/>
      <c r="DU497" s="58"/>
      <c r="DV497" s="58"/>
      <c r="DW497" s="58"/>
      <c r="DX497" s="58"/>
      <c r="DY497" s="58"/>
      <c r="DZ497" s="58"/>
      <c r="EA497" s="58"/>
      <c r="EB497" s="58"/>
      <c r="EC497" s="58"/>
      <c r="ED497" s="58"/>
      <c r="EE497" s="58"/>
      <c r="EF497" s="58"/>
      <c r="EG497" s="58"/>
      <c r="EH497" s="58"/>
      <c r="EI497" s="58"/>
      <c r="EJ497" s="58"/>
      <c r="EK497" s="58"/>
      <c r="EL497" s="58"/>
      <c r="EM497" s="58"/>
      <c r="EN497" s="58"/>
    </row>
    <row r="498" spans="1:144" outlineLevel="1" x14ac:dyDescent="0.2">
      <c r="A498" s="16">
        <v>307</v>
      </c>
      <c r="B498" s="16">
        <v>0</v>
      </c>
      <c r="C498" s="1">
        <v>4.2059069686197327E-4</v>
      </c>
      <c r="D498" s="1">
        <f t="shared" si="49"/>
        <v>-4.2059069686197327E-4</v>
      </c>
      <c r="E498" s="1">
        <f t="shared" si="50"/>
        <v>8.4135833987437794E-4</v>
      </c>
      <c r="F498" s="1">
        <f t="shared" si="51"/>
        <v>-2.9006177615714519E-2</v>
      </c>
      <c r="G498" s="1">
        <f t="shared" si="52"/>
        <v>-2.0512622158773419E-2</v>
      </c>
      <c r="H498" s="1">
        <v>1.5181274642079919E-3</v>
      </c>
      <c r="I498" s="1">
        <f t="shared" si="53"/>
        <v>6.3975017489208207E-7</v>
      </c>
      <c r="J498" s="1">
        <f t="shared" si="54"/>
        <v>-2.0528210297137313E-2</v>
      </c>
      <c r="AQ498" s="58"/>
      <c r="AR498" s="58"/>
      <c r="AS498" s="58"/>
      <c r="AT498" s="58"/>
      <c r="AU498" s="58"/>
      <c r="AV498" s="58"/>
      <c r="AW498" s="58"/>
      <c r="AX498" s="71"/>
      <c r="AY498" s="58"/>
      <c r="AZ498" s="58"/>
      <c r="BA498" s="58"/>
      <c r="BB498" s="58">
        <f t="shared" si="55"/>
        <v>1</v>
      </c>
      <c r="BC498" s="58">
        <f t="shared" si="56"/>
        <v>4.2059069686197327E-4</v>
      </c>
      <c r="BD498" s="58" t="e">
        <f t="shared" si="57"/>
        <v>#N/A</v>
      </c>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c r="CB498" s="58"/>
      <c r="CC498" s="58"/>
      <c r="CD498" s="58"/>
      <c r="CE498" s="58"/>
      <c r="CF498" s="58"/>
      <c r="CG498" s="58"/>
      <c r="CH498" s="58"/>
      <c r="CI498" s="58"/>
      <c r="CJ498" s="58"/>
      <c r="CK498" s="58"/>
      <c r="CL498" s="58"/>
      <c r="CM498" s="58"/>
      <c r="CN498" s="58"/>
      <c r="CO498" s="58"/>
      <c r="CP498" s="58"/>
      <c r="CQ498" s="58"/>
      <c r="CR498" s="58"/>
      <c r="CS498" s="58"/>
      <c r="CT498" s="58"/>
      <c r="CU498" s="58"/>
      <c r="CV498" s="58"/>
      <c r="CW498" s="58"/>
      <c r="CX498" s="58"/>
      <c r="CY498" s="58"/>
      <c r="CZ498" s="58"/>
      <c r="DA498" s="58"/>
      <c r="DB498" s="58"/>
      <c r="DC498" s="58"/>
      <c r="DD498" s="58"/>
      <c r="DE498" s="58"/>
      <c r="DF498" s="58"/>
      <c r="DG498" s="58"/>
      <c r="DH498" s="58"/>
      <c r="DI498" s="58"/>
      <c r="DJ498" s="58"/>
      <c r="DK498" s="58"/>
      <c r="DL498" s="58"/>
      <c r="DM498" s="58"/>
      <c r="DN498" s="58"/>
      <c r="DO498" s="58"/>
      <c r="DP498" s="58"/>
      <c r="DQ498" s="58"/>
      <c r="DR498" s="58"/>
      <c r="DS498" s="58"/>
      <c r="DT498" s="58"/>
      <c r="DU498" s="58"/>
      <c r="DV498" s="58"/>
      <c r="DW498" s="58"/>
      <c r="DX498" s="58"/>
      <c r="DY498" s="58"/>
      <c r="DZ498" s="58"/>
      <c r="EA498" s="58"/>
      <c r="EB498" s="58"/>
      <c r="EC498" s="58"/>
      <c r="ED498" s="58"/>
      <c r="EE498" s="58"/>
      <c r="EF498" s="58"/>
      <c r="EG498" s="58"/>
      <c r="EH498" s="58"/>
      <c r="EI498" s="58"/>
      <c r="EJ498" s="58"/>
      <c r="EK498" s="58"/>
      <c r="EL498" s="58"/>
      <c r="EM498" s="58"/>
      <c r="EN498" s="58"/>
    </row>
    <row r="499" spans="1:144" outlineLevel="1" x14ac:dyDescent="0.2">
      <c r="A499" s="16">
        <v>308</v>
      </c>
      <c r="B499" s="16">
        <v>0</v>
      </c>
      <c r="C499" s="1">
        <v>7.9938142566834583E-2</v>
      </c>
      <c r="D499" s="1">
        <f t="shared" si="49"/>
        <v>-7.9938142566834583E-2</v>
      </c>
      <c r="E499" s="1">
        <f t="shared" si="50"/>
        <v>0.16662874971783082</v>
      </c>
      <c r="F499" s="1">
        <f t="shared" si="51"/>
        <v>-0.4082018492337226</v>
      </c>
      <c r="G499" s="1">
        <f t="shared" si="52"/>
        <v>-0.29475997637728818</v>
      </c>
      <c r="H499" s="1">
        <v>0.12556757768703797</v>
      </c>
      <c r="I499" s="1">
        <f t="shared" si="53"/>
        <v>1.2476371283657818E-2</v>
      </c>
      <c r="J499" s="1">
        <f t="shared" si="54"/>
        <v>-0.31521391935889714</v>
      </c>
      <c r="AQ499" s="58"/>
      <c r="AR499" s="58"/>
      <c r="AS499" s="58"/>
      <c r="AT499" s="58"/>
      <c r="AU499" s="58"/>
      <c r="AV499" s="58"/>
      <c r="AW499" s="58"/>
      <c r="AX499" s="71"/>
      <c r="AY499" s="58"/>
      <c r="AZ499" s="58"/>
      <c r="BA499" s="58"/>
      <c r="BB499" s="58">
        <f t="shared" si="55"/>
        <v>1</v>
      </c>
      <c r="BC499" s="58">
        <f t="shared" si="56"/>
        <v>7.9938142566834583E-2</v>
      </c>
      <c r="BD499" s="58" t="e">
        <f t="shared" si="57"/>
        <v>#N/A</v>
      </c>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c r="CB499" s="58"/>
      <c r="CC499" s="58"/>
      <c r="CD499" s="58"/>
      <c r="CE499" s="58"/>
      <c r="CF499" s="58"/>
      <c r="CG499" s="58"/>
      <c r="CH499" s="58"/>
      <c r="CI499" s="58"/>
      <c r="CJ499" s="58"/>
      <c r="CK499" s="58"/>
      <c r="CL499" s="58"/>
      <c r="CM499" s="58"/>
      <c r="CN499" s="58"/>
      <c r="CO499" s="58"/>
      <c r="CP499" s="58"/>
      <c r="CQ499" s="58"/>
      <c r="CR499" s="58"/>
      <c r="CS499" s="58"/>
      <c r="CT499" s="58"/>
      <c r="CU499" s="58"/>
      <c r="CV499" s="58"/>
      <c r="CW499" s="58"/>
      <c r="CX499" s="58"/>
      <c r="CY499" s="58"/>
      <c r="CZ499" s="58"/>
      <c r="DA499" s="58"/>
      <c r="DB499" s="58"/>
      <c r="DC499" s="58"/>
      <c r="DD499" s="58"/>
      <c r="DE499" s="58"/>
      <c r="DF499" s="58"/>
      <c r="DG499" s="58"/>
      <c r="DH499" s="58"/>
      <c r="DI499" s="58"/>
      <c r="DJ499" s="58"/>
      <c r="DK499" s="58"/>
      <c r="DL499" s="58"/>
      <c r="DM499" s="58"/>
      <c r="DN499" s="58"/>
      <c r="DO499" s="58"/>
      <c r="DP499" s="58"/>
      <c r="DQ499" s="58"/>
      <c r="DR499" s="58"/>
      <c r="DS499" s="58"/>
      <c r="DT499" s="58"/>
      <c r="DU499" s="58"/>
      <c r="DV499" s="58"/>
      <c r="DW499" s="58"/>
      <c r="DX499" s="58"/>
      <c r="DY499" s="58"/>
      <c r="DZ499" s="58"/>
      <c r="EA499" s="58"/>
      <c r="EB499" s="58"/>
      <c r="EC499" s="58"/>
      <c r="ED499" s="58"/>
      <c r="EE499" s="58"/>
      <c r="EF499" s="58"/>
      <c r="EG499" s="58"/>
      <c r="EH499" s="58"/>
      <c r="EI499" s="58"/>
      <c r="EJ499" s="58"/>
      <c r="EK499" s="58"/>
      <c r="EL499" s="58"/>
      <c r="EM499" s="58"/>
      <c r="EN499" s="58"/>
    </row>
    <row r="500" spans="1:144" outlineLevel="1" x14ac:dyDescent="0.2">
      <c r="A500" s="16">
        <v>309</v>
      </c>
      <c r="B500" s="16">
        <v>0</v>
      </c>
      <c r="C500" s="1">
        <v>9.8294685732004585E-3</v>
      </c>
      <c r="D500" s="1">
        <f t="shared" si="49"/>
        <v>-9.8294685732004585E-3</v>
      </c>
      <c r="E500" s="1">
        <f t="shared" si="50"/>
        <v>1.9756193442096573E-2</v>
      </c>
      <c r="F500" s="1">
        <f t="shared" si="51"/>
        <v>-0.1405567267764036</v>
      </c>
      <c r="G500" s="1">
        <f t="shared" si="52"/>
        <v>-9.9634563086658481E-2</v>
      </c>
      <c r="H500" s="1">
        <v>1.7412793927014759E-2</v>
      </c>
      <c r="I500" s="1">
        <f t="shared" si="53"/>
        <v>1.7592088320025277E-4</v>
      </c>
      <c r="J500" s="1">
        <f t="shared" si="54"/>
        <v>-0.10051351672620744</v>
      </c>
      <c r="AQ500" s="58"/>
      <c r="AR500" s="58"/>
      <c r="AS500" s="58"/>
      <c r="AT500" s="58"/>
      <c r="AU500" s="58"/>
      <c r="AV500" s="58"/>
      <c r="AW500" s="58"/>
      <c r="AX500" s="71"/>
      <c r="AY500" s="58"/>
      <c r="AZ500" s="58"/>
      <c r="BA500" s="58"/>
      <c r="BB500" s="58">
        <f t="shared" si="55"/>
        <v>1</v>
      </c>
      <c r="BC500" s="58">
        <f t="shared" si="56"/>
        <v>9.8294685732004585E-3</v>
      </c>
      <c r="BD500" s="58" t="e">
        <f t="shared" si="57"/>
        <v>#N/A</v>
      </c>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c r="CB500" s="58"/>
      <c r="CC500" s="58"/>
      <c r="CD500" s="58"/>
      <c r="CE500" s="58"/>
      <c r="CF500" s="58"/>
      <c r="CG500" s="58"/>
      <c r="CH500" s="58"/>
      <c r="CI500" s="58"/>
      <c r="CJ500" s="58"/>
      <c r="CK500" s="58"/>
      <c r="CL500" s="58"/>
      <c r="CM500" s="58"/>
      <c r="CN500" s="58"/>
      <c r="CO500" s="58"/>
      <c r="CP500" s="58"/>
      <c r="CQ500" s="58"/>
      <c r="CR500" s="58"/>
      <c r="CS500" s="58"/>
      <c r="CT500" s="58"/>
      <c r="CU500" s="58"/>
      <c r="CV500" s="58"/>
      <c r="CW500" s="58"/>
      <c r="CX500" s="58"/>
      <c r="CY500" s="58"/>
      <c r="CZ500" s="58"/>
      <c r="DA500" s="58"/>
      <c r="DB500" s="58"/>
      <c r="DC500" s="58"/>
      <c r="DD500" s="58"/>
      <c r="DE500" s="58"/>
      <c r="DF500" s="58"/>
      <c r="DG500" s="58"/>
      <c r="DH500" s="58"/>
      <c r="DI500" s="58"/>
      <c r="DJ500" s="58"/>
      <c r="DK500" s="58"/>
      <c r="DL500" s="58"/>
      <c r="DM500" s="58"/>
      <c r="DN500" s="58"/>
      <c r="DO500" s="58"/>
      <c r="DP500" s="58"/>
      <c r="DQ500" s="58"/>
      <c r="DR500" s="58"/>
      <c r="DS500" s="58"/>
      <c r="DT500" s="58"/>
      <c r="DU500" s="58"/>
      <c r="DV500" s="58"/>
      <c r="DW500" s="58"/>
      <c r="DX500" s="58"/>
      <c r="DY500" s="58"/>
      <c r="DZ500" s="58"/>
      <c r="EA500" s="58"/>
      <c r="EB500" s="58"/>
      <c r="EC500" s="58"/>
      <c r="ED500" s="58"/>
      <c r="EE500" s="58"/>
      <c r="EF500" s="58"/>
      <c r="EG500" s="58"/>
      <c r="EH500" s="58"/>
      <c r="EI500" s="58"/>
      <c r="EJ500" s="58"/>
      <c r="EK500" s="58"/>
      <c r="EL500" s="58"/>
      <c r="EM500" s="58"/>
      <c r="EN500" s="58"/>
    </row>
    <row r="501" spans="1:144" outlineLevel="1" x14ac:dyDescent="0.2">
      <c r="A501" s="16">
        <v>310</v>
      </c>
      <c r="B501" s="16">
        <v>0</v>
      </c>
      <c r="C501" s="1">
        <v>1.0365411605357878E-3</v>
      </c>
      <c r="D501" s="1">
        <f t="shared" si="49"/>
        <v>-1.0365411605357878E-3</v>
      </c>
      <c r="E501" s="1">
        <f t="shared" si="50"/>
        <v>2.074157481678753E-3</v>
      </c>
      <c r="F501" s="1">
        <f t="shared" si="51"/>
        <v>-4.5542919116793042E-2</v>
      </c>
      <c r="G501" s="1">
        <f t="shared" si="52"/>
        <v>-3.2212058191722029E-2</v>
      </c>
      <c r="H501" s="1">
        <v>3.0693037907484318E-3</v>
      </c>
      <c r="I501" s="1">
        <f t="shared" si="53"/>
        <v>3.1945659423624185E-6</v>
      </c>
      <c r="J501" s="1">
        <f t="shared" si="54"/>
        <v>-3.2261606576381913E-2</v>
      </c>
      <c r="AQ501" s="58"/>
      <c r="AR501" s="58"/>
      <c r="AS501" s="58"/>
      <c r="AT501" s="58"/>
      <c r="AU501" s="58"/>
      <c r="AV501" s="58"/>
      <c r="AW501" s="58"/>
      <c r="AX501" s="71"/>
      <c r="AY501" s="58"/>
      <c r="AZ501" s="58"/>
      <c r="BA501" s="58"/>
      <c r="BB501" s="58">
        <f t="shared" si="55"/>
        <v>1</v>
      </c>
      <c r="BC501" s="58">
        <f t="shared" si="56"/>
        <v>1.0365411605357878E-3</v>
      </c>
      <c r="BD501" s="58" t="e">
        <f t="shared" si="57"/>
        <v>#N/A</v>
      </c>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c r="CB501" s="58"/>
      <c r="CC501" s="58"/>
      <c r="CD501" s="58"/>
      <c r="CE501" s="58"/>
      <c r="CF501" s="58"/>
      <c r="CG501" s="58"/>
      <c r="CH501" s="58"/>
      <c r="CI501" s="58"/>
      <c r="CJ501" s="58"/>
      <c r="CK501" s="58"/>
      <c r="CL501" s="58"/>
      <c r="CM501" s="58"/>
      <c r="CN501" s="58"/>
      <c r="CO501" s="58"/>
      <c r="CP501" s="58"/>
      <c r="CQ501" s="58"/>
      <c r="CR501" s="58"/>
      <c r="CS501" s="58"/>
      <c r="CT501" s="58"/>
      <c r="CU501" s="58"/>
      <c r="CV501" s="58"/>
      <c r="CW501" s="58"/>
      <c r="CX501" s="58"/>
      <c r="CY501" s="58"/>
      <c r="CZ501" s="58"/>
      <c r="DA501" s="58"/>
      <c r="DB501" s="58"/>
      <c r="DC501" s="58"/>
      <c r="DD501" s="58"/>
      <c r="DE501" s="58"/>
      <c r="DF501" s="58"/>
      <c r="DG501" s="58"/>
      <c r="DH501" s="58"/>
      <c r="DI501" s="58"/>
      <c r="DJ501" s="58"/>
      <c r="DK501" s="58"/>
      <c r="DL501" s="58"/>
      <c r="DM501" s="58"/>
      <c r="DN501" s="58"/>
      <c r="DO501" s="58"/>
      <c r="DP501" s="58"/>
      <c r="DQ501" s="58"/>
      <c r="DR501" s="58"/>
      <c r="DS501" s="58"/>
      <c r="DT501" s="58"/>
      <c r="DU501" s="58"/>
      <c r="DV501" s="58"/>
      <c r="DW501" s="58"/>
      <c r="DX501" s="58"/>
      <c r="DY501" s="58"/>
      <c r="DZ501" s="58"/>
      <c r="EA501" s="58"/>
      <c r="EB501" s="58"/>
      <c r="EC501" s="58"/>
      <c r="ED501" s="58"/>
      <c r="EE501" s="58"/>
      <c r="EF501" s="58"/>
      <c r="EG501" s="58"/>
      <c r="EH501" s="58"/>
      <c r="EI501" s="58"/>
      <c r="EJ501" s="58"/>
      <c r="EK501" s="58"/>
      <c r="EL501" s="58"/>
      <c r="EM501" s="58"/>
      <c r="EN501" s="58"/>
    </row>
    <row r="502" spans="1:144" outlineLevel="1" x14ac:dyDescent="0.2">
      <c r="A502" s="16">
        <v>311</v>
      </c>
      <c r="B502" s="16">
        <v>0</v>
      </c>
      <c r="C502" s="1">
        <v>9.1973705153452286E-4</v>
      </c>
      <c r="D502" s="1">
        <f t="shared" si="49"/>
        <v>-9.1973705153452286E-4</v>
      </c>
      <c r="E502" s="1">
        <f t="shared" si="50"/>
        <v>1.8403205383512521E-3</v>
      </c>
      <c r="F502" s="1">
        <f t="shared" si="51"/>
        <v>-4.2898957310769828E-2</v>
      </c>
      <c r="G502" s="1">
        <f t="shared" si="52"/>
        <v>-3.0341123026599283E-2</v>
      </c>
      <c r="H502" s="1">
        <v>3.4215184395397806E-3</v>
      </c>
      <c r="I502" s="1">
        <f t="shared" si="53"/>
        <v>3.160608343570174E-6</v>
      </c>
      <c r="J502" s="1">
        <f t="shared" si="54"/>
        <v>-3.0393162962396712E-2</v>
      </c>
      <c r="AQ502" s="58"/>
      <c r="AR502" s="58"/>
      <c r="AS502" s="58"/>
      <c r="AT502" s="58"/>
      <c r="AU502" s="58"/>
      <c r="AV502" s="58"/>
      <c r="AW502" s="58"/>
      <c r="AX502" s="71"/>
      <c r="AY502" s="58"/>
      <c r="AZ502" s="58"/>
      <c r="BA502" s="58"/>
      <c r="BB502" s="58">
        <f t="shared" si="55"/>
        <v>1</v>
      </c>
      <c r="BC502" s="58">
        <f t="shared" si="56"/>
        <v>9.1973705153452286E-4</v>
      </c>
      <c r="BD502" s="58" t="e">
        <f t="shared" si="57"/>
        <v>#N/A</v>
      </c>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c r="CB502" s="58"/>
      <c r="CC502" s="58"/>
      <c r="CD502" s="58"/>
      <c r="CE502" s="58"/>
      <c r="CF502" s="58"/>
      <c r="CG502" s="58"/>
      <c r="CH502" s="58"/>
      <c r="CI502" s="58"/>
      <c r="CJ502" s="58"/>
      <c r="CK502" s="58"/>
      <c r="CL502" s="58"/>
      <c r="CM502" s="58"/>
      <c r="CN502" s="58"/>
      <c r="CO502" s="58"/>
      <c r="CP502" s="58"/>
      <c r="CQ502" s="58"/>
      <c r="CR502" s="58"/>
      <c r="CS502" s="58"/>
      <c r="CT502" s="58"/>
      <c r="CU502" s="58"/>
      <c r="CV502" s="58"/>
      <c r="CW502" s="58"/>
      <c r="CX502" s="58"/>
      <c r="CY502" s="58"/>
      <c r="CZ502" s="58"/>
      <c r="DA502" s="58"/>
      <c r="DB502" s="58"/>
      <c r="DC502" s="58"/>
      <c r="DD502" s="58"/>
      <c r="DE502" s="58"/>
      <c r="DF502" s="58"/>
      <c r="DG502" s="58"/>
      <c r="DH502" s="58"/>
      <c r="DI502" s="58"/>
      <c r="DJ502" s="58"/>
      <c r="DK502" s="58"/>
      <c r="DL502" s="58"/>
      <c r="DM502" s="58"/>
      <c r="DN502" s="58"/>
      <c r="DO502" s="58"/>
      <c r="DP502" s="58"/>
      <c r="DQ502" s="58"/>
      <c r="DR502" s="58"/>
      <c r="DS502" s="58"/>
      <c r="DT502" s="58"/>
      <c r="DU502" s="58"/>
      <c r="DV502" s="58"/>
      <c r="DW502" s="58"/>
      <c r="DX502" s="58"/>
      <c r="DY502" s="58"/>
      <c r="DZ502" s="58"/>
      <c r="EA502" s="58"/>
      <c r="EB502" s="58"/>
      <c r="EC502" s="58"/>
      <c r="ED502" s="58"/>
      <c r="EE502" s="58"/>
      <c r="EF502" s="58"/>
      <c r="EG502" s="58"/>
      <c r="EH502" s="58"/>
      <c r="EI502" s="58"/>
      <c r="EJ502" s="58"/>
      <c r="EK502" s="58"/>
      <c r="EL502" s="58"/>
      <c r="EM502" s="58"/>
      <c r="EN502" s="58"/>
    </row>
    <row r="503" spans="1:144" outlineLevel="1" x14ac:dyDescent="0.2">
      <c r="A503" s="16">
        <v>312</v>
      </c>
      <c r="B503" s="16">
        <v>0</v>
      </c>
      <c r="C503" s="1">
        <v>0.43543292492985008</v>
      </c>
      <c r="D503" s="1">
        <f t="shared" si="49"/>
        <v>-0.43543292492985008</v>
      </c>
      <c r="E503" s="1">
        <f t="shared" si="50"/>
        <v>1.1433921607211894</v>
      </c>
      <c r="F503" s="1">
        <f t="shared" si="51"/>
        <v>-1.069295170063528</v>
      </c>
      <c r="G503" s="1">
        <f t="shared" si="52"/>
        <v>-0.87821906109314074</v>
      </c>
      <c r="H503" s="1">
        <v>0.27028714344035037</v>
      </c>
      <c r="I503" s="1">
        <f t="shared" si="53"/>
        <v>0.28567952048768669</v>
      </c>
      <c r="J503" s="1">
        <f t="shared" si="54"/>
        <v>-1.0280798800458089</v>
      </c>
      <c r="AQ503" s="58"/>
      <c r="AR503" s="58"/>
      <c r="AS503" s="58"/>
      <c r="AT503" s="58"/>
      <c r="AU503" s="58"/>
      <c r="AV503" s="58"/>
      <c r="AW503" s="58"/>
      <c r="AX503" s="71"/>
      <c r="AY503" s="58"/>
      <c r="AZ503" s="58"/>
      <c r="BA503" s="58"/>
      <c r="BB503" s="58">
        <f t="shared" si="55"/>
        <v>1</v>
      </c>
      <c r="BC503" s="58">
        <f t="shared" si="56"/>
        <v>0.43543292492985008</v>
      </c>
      <c r="BD503" s="58" t="e">
        <f t="shared" si="57"/>
        <v>#N/A</v>
      </c>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c r="CB503" s="58"/>
      <c r="CC503" s="58"/>
      <c r="CD503" s="58"/>
      <c r="CE503" s="58"/>
      <c r="CF503" s="58"/>
      <c r="CG503" s="58"/>
      <c r="CH503" s="58"/>
      <c r="CI503" s="58"/>
      <c r="CJ503" s="58"/>
      <c r="CK503" s="58"/>
      <c r="CL503" s="58"/>
      <c r="CM503" s="58"/>
      <c r="CN503" s="58"/>
      <c r="CO503" s="58"/>
      <c r="CP503" s="58"/>
      <c r="CQ503" s="58"/>
      <c r="CR503" s="58"/>
      <c r="CS503" s="58"/>
      <c r="CT503" s="58"/>
      <c r="CU503" s="58"/>
      <c r="CV503" s="58"/>
      <c r="CW503" s="58"/>
      <c r="CX503" s="58"/>
      <c r="CY503" s="58"/>
      <c r="CZ503" s="58"/>
      <c r="DA503" s="58"/>
      <c r="DB503" s="58"/>
      <c r="DC503" s="58"/>
      <c r="DD503" s="58"/>
      <c r="DE503" s="58"/>
      <c r="DF503" s="58"/>
      <c r="DG503" s="58"/>
      <c r="DH503" s="58"/>
      <c r="DI503" s="58"/>
      <c r="DJ503" s="58"/>
      <c r="DK503" s="58"/>
      <c r="DL503" s="58"/>
      <c r="DM503" s="58"/>
      <c r="DN503" s="58"/>
      <c r="DO503" s="58"/>
      <c r="DP503" s="58"/>
      <c r="DQ503" s="58"/>
      <c r="DR503" s="58"/>
      <c r="DS503" s="58"/>
      <c r="DT503" s="58"/>
      <c r="DU503" s="58"/>
      <c r="DV503" s="58"/>
      <c r="DW503" s="58"/>
      <c r="DX503" s="58"/>
      <c r="DY503" s="58"/>
      <c r="DZ503" s="58"/>
      <c r="EA503" s="58"/>
      <c r="EB503" s="58"/>
      <c r="EC503" s="58"/>
      <c r="ED503" s="58"/>
      <c r="EE503" s="58"/>
      <c r="EF503" s="58"/>
      <c r="EG503" s="58"/>
      <c r="EH503" s="58"/>
      <c r="EI503" s="58"/>
      <c r="EJ503" s="58"/>
      <c r="EK503" s="58"/>
      <c r="EL503" s="58"/>
      <c r="EM503" s="58"/>
      <c r="EN503" s="58"/>
    </row>
    <row r="504" spans="1:144" outlineLevel="1" x14ac:dyDescent="0.2">
      <c r="A504" s="16">
        <v>313</v>
      </c>
      <c r="B504" s="16">
        <v>0</v>
      </c>
      <c r="C504" s="1">
        <v>1.0464687112637599E-6</v>
      </c>
      <c r="D504" s="1">
        <f t="shared" si="49"/>
        <v>-1.0464687112637599E-6</v>
      </c>
      <c r="E504" s="1">
        <f t="shared" si="50"/>
        <v>2.0929385176317576E-6</v>
      </c>
      <c r="F504" s="1">
        <f t="shared" si="51"/>
        <v>-1.446699180075719E-3</v>
      </c>
      <c r="G504" s="1">
        <f t="shared" si="52"/>
        <v>-1.0229710681938515E-3</v>
      </c>
      <c r="H504" s="1">
        <v>9.4155255178363688E-6</v>
      </c>
      <c r="I504" s="1">
        <f t="shared" si="53"/>
        <v>9.8531559380847489E-12</v>
      </c>
      <c r="J504" s="1">
        <f t="shared" si="54"/>
        <v>-1.0229758841329582E-3</v>
      </c>
      <c r="AQ504" s="58"/>
      <c r="AR504" s="58"/>
      <c r="AS504" s="58"/>
      <c r="AT504" s="58"/>
      <c r="AU504" s="58"/>
      <c r="AV504" s="58"/>
      <c r="AW504" s="58"/>
      <c r="AX504" s="71"/>
      <c r="AY504" s="58"/>
      <c r="AZ504" s="58"/>
      <c r="BA504" s="58"/>
      <c r="BB504" s="58">
        <f t="shared" si="55"/>
        <v>1</v>
      </c>
      <c r="BC504" s="58">
        <f t="shared" si="56"/>
        <v>1.0464687112637599E-6</v>
      </c>
      <c r="BD504" s="58" t="e">
        <f t="shared" si="57"/>
        <v>#N/A</v>
      </c>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c r="CB504" s="58"/>
      <c r="CC504" s="58"/>
      <c r="CD504" s="58"/>
      <c r="CE504" s="58"/>
      <c r="CF504" s="58"/>
      <c r="CG504" s="58"/>
      <c r="CH504" s="58"/>
      <c r="CI504" s="58"/>
      <c r="CJ504" s="58"/>
      <c r="CK504" s="58"/>
      <c r="CL504" s="58"/>
      <c r="CM504" s="58"/>
      <c r="CN504" s="58"/>
      <c r="CO504" s="58"/>
      <c r="CP504" s="58"/>
      <c r="CQ504" s="58"/>
      <c r="CR504" s="58"/>
      <c r="CS504" s="58"/>
      <c r="CT504" s="58"/>
      <c r="CU504" s="58"/>
      <c r="CV504" s="58"/>
      <c r="CW504" s="58"/>
      <c r="CX504" s="58"/>
      <c r="CY504" s="58"/>
      <c r="CZ504" s="58"/>
      <c r="DA504" s="58"/>
      <c r="DB504" s="58"/>
      <c r="DC504" s="58"/>
      <c r="DD504" s="58"/>
      <c r="DE504" s="58"/>
      <c r="DF504" s="58"/>
      <c r="DG504" s="58"/>
      <c r="DH504" s="58"/>
      <c r="DI504" s="58"/>
      <c r="DJ504" s="58"/>
      <c r="DK504" s="58"/>
      <c r="DL504" s="58"/>
      <c r="DM504" s="58"/>
      <c r="DN504" s="58"/>
      <c r="DO504" s="58"/>
      <c r="DP504" s="58"/>
      <c r="DQ504" s="58"/>
      <c r="DR504" s="58"/>
      <c r="DS504" s="58"/>
      <c r="DT504" s="58"/>
      <c r="DU504" s="58"/>
      <c r="DV504" s="58"/>
      <c r="DW504" s="58"/>
      <c r="DX504" s="58"/>
      <c r="DY504" s="58"/>
      <c r="DZ504" s="58"/>
      <c r="EA504" s="58"/>
      <c r="EB504" s="58"/>
      <c r="EC504" s="58"/>
      <c r="ED504" s="58"/>
      <c r="EE504" s="58"/>
      <c r="EF504" s="58"/>
      <c r="EG504" s="58"/>
      <c r="EH504" s="58"/>
      <c r="EI504" s="58"/>
      <c r="EJ504" s="58"/>
      <c r="EK504" s="58"/>
      <c r="EL504" s="58"/>
      <c r="EM504" s="58"/>
      <c r="EN504" s="58"/>
    </row>
    <row r="505" spans="1:144" outlineLevel="1" x14ac:dyDescent="0.2">
      <c r="A505" s="16">
        <v>314</v>
      </c>
      <c r="B505" s="16">
        <v>0</v>
      </c>
      <c r="C505" s="1">
        <v>9.2474446372806171E-7</v>
      </c>
      <c r="D505" s="1">
        <f t="shared" si="49"/>
        <v>-9.2474446372806171E-7</v>
      </c>
      <c r="E505" s="1">
        <f t="shared" si="50"/>
        <v>1.8494897828195281E-6</v>
      </c>
      <c r="F505" s="1">
        <f t="shared" si="51"/>
        <v>-1.3599594783740903E-3</v>
      </c>
      <c r="G505" s="1">
        <f t="shared" si="52"/>
        <v>-9.6163679155966979E-4</v>
      </c>
      <c r="H505" s="1">
        <v>8.3900684520213976E-6</v>
      </c>
      <c r="I505" s="1">
        <f t="shared" si="53"/>
        <v>7.7587416224727345E-12</v>
      </c>
      <c r="J505" s="1">
        <f t="shared" si="54"/>
        <v>-9.6164082568430829E-4</v>
      </c>
      <c r="AQ505" s="58"/>
      <c r="AR505" s="58"/>
      <c r="AS505" s="58"/>
      <c r="AT505" s="58"/>
      <c r="AU505" s="58"/>
      <c r="AV505" s="58"/>
      <c r="AW505" s="58"/>
      <c r="AX505" s="71"/>
      <c r="AY505" s="58"/>
      <c r="AZ505" s="58"/>
      <c r="BA505" s="58"/>
      <c r="BB505" s="58">
        <f t="shared" si="55"/>
        <v>1</v>
      </c>
      <c r="BC505" s="58">
        <f t="shared" si="56"/>
        <v>9.2474446372806171E-7</v>
      </c>
      <c r="BD505" s="58" t="e">
        <f t="shared" si="57"/>
        <v>#N/A</v>
      </c>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c r="CB505" s="58"/>
      <c r="CC505" s="58"/>
      <c r="CD505" s="58"/>
      <c r="CE505" s="58"/>
      <c r="CF505" s="58"/>
      <c r="CG505" s="58"/>
      <c r="CH505" s="58"/>
      <c r="CI505" s="58"/>
      <c r="CJ505" s="58"/>
      <c r="CK505" s="58"/>
      <c r="CL505" s="58"/>
      <c r="CM505" s="58"/>
      <c r="CN505" s="58"/>
      <c r="CO505" s="58"/>
      <c r="CP505" s="58"/>
      <c r="CQ505" s="58"/>
      <c r="CR505" s="58"/>
      <c r="CS505" s="58"/>
      <c r="CT505" s="58"/>
      <c r="CU505" s="58"/>
      <c r="CV505" s="58"/>
      <c r="CW505" s="58"/>
      <c r="CX505" s="58"/>
      <c r="CY505" s="58"/>
      <c r="CZ505" s="58"/>
      <c r="DA505" s="58"/>
      <c r="DB505" s="58"/>
      <c r="DC505" s="58"/>
      <c r="DD505" s="58"/>
      <c r="DE505" s="58"/>
      <c r="DF505" s="58"/>
      <c r="DG505" s="58"/>
      <c r="DH505" s="58"/>
      <c r="DI505" s="58"/>
      <c r="DJ505" s="58"/>
      <c r="DK505" s="58"/>
      <c r="DL505" s="58"/>
      <c r="DM505" s="58"/>
      <c r="DN505" s="58"/>
      <c r="DO505" s="58"/>
      <c r="DP505" s="58"/>
      <c r="DQ505" s="58"/>
      <c r="DR505" s="58"/>
      <c r="DS505" s="58"/>
      <c r="DT505" s="58"/>
      <c r="DU505" s="58"/>
      <c r="DV505" s="58"/>
      <c r="DW505" s="58"/>
      <c r="DX505" s="58"/>
      <c r="DY505" s="58"/>
      <c r="DZ505" s="58"/>
      <c r="EA505" s="58"/>
      <c r="EB505" s="58"/>
      <c r="EC505" s="58"/>
      <c r="ED505" s="58"/>
      <c r="EE505" s="58"/>
      <c r="EF505" s="58"/>
      <c r="EG505" s="58"/>
      <c r="EH505" s="58"/>
      <c r="EI505" s="58"/>
      <c r="EJ505" s="58"/>
      <c r="EK505" s="58"/>
      <c r="EL505" s="58"/>
      <c r="EM505" s="58"/>
      <c r="EN505" s="58"/>
    </row>
    <row r="506" spans="1:144" outlineLevel="1" x14ac:dyDescent="0.2">
      <c r="A506" s="16">
        <v>315</v>
      </c>
      <c r="B506" s="16">
        <v>0</v>
      </c>
      <c r="C506" s="1">
        <v>3.6109537336697149E-3</v>
      </c>
      <c r="D506" s="1">
        <f t="shared" si="49"/>
        <v>-3.6109537336697149E-3</v>
      </c>
      <c r="E506" s="1">
        <f t="shared" si="50"/>
        <v>7.2349779282457278E-3</v>
      </c>
      <c r="F506" s="1">
        <f t="shared" si="51"/>
        <v>-8.5058673445132724E-2</v>
      </c>
      <c r="G506" s="1">
        <f t="shared" si="52"/>
        <v>-6.0199999786927312E-2</v>
      </c>
      <c r="H506" s="1">
        <v>9.6974040813336219E-3</v>
      </c>
      <c r="I506" s="1">
        <f t="shared" si="53"/>
        <v>3.5487920745616152E-5</v>
      </c>
      <c r="J506" s="1">
        <f t="shared" si="54"/>
        <v>-6.0494031896474419E-2</v>
      </c>
      <c r="AQ506" s="58"/>
      <c r="AR506" s="58"/>
      <c r="AS506" s="58"/>
      <c r="AT506" s="58"/>
      <c r="AU506" s="58"/>
      <c r="AV506" s="58"/>
      <c r="AW506" s="58"/>
      <c r="AX506" s="71"/>
      <c r="AY506" s="58"/>
      <c r="AZ506" s="58"/>
      <c r="BA506" s="58"/>
      <c r="BB506" s="58">
        <f t="shared" si="55"/>
        <v>1</v>
      </c>
      <c r="BC506" s="58">
        <f t="shared" si="56"/>
        <v>3.6109537336697149E-3</v>
      </c>
      <c r="BD506" s="58" t="e">
        <f t="shared" si="57"/>
        <v>#N/A</v>
      </c>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c r="CB506" s="58"/>
      <c r="CC506" s="58"/>
      <c r="CD506" s="58"/>
      <c r="CE506" s="58"/>
      <c r="CF506" s="58"/>
      <c r="CG506" s="58"/>
      <c r="CH506" s="58"/>
      <c r="CI506" s="58"/>
      <c r="CJ506" s="58"/>
      <c r="CK506" s="58"/>
      <c r="CL506" s="58"/>
      <c r="CM506" s="58"/>
      <c r="CN506" s="58"/>
      <c r="CO506" s="58"/>
      <c r="CP506" s="58"/>
      <c r="CQ506" s="58"/>
      <c r="CR506" s="58"/>
      <c r="CS506" s="58"/>
      <c r="CT506" s="58"/>
      <c r="CU506" s="58"/>
      <c r="CV506" s="58"/>
      <c r="CW506" s="58"/>
      <c r="CX506" s="58"/>
      <c r="CY506" s="58"/>
      <c r="CZ506" s="58"/>
      <c r="DA506" s="58"/>
      <c r="DB506" s="58"/>
      <c r="DC506" s="58"/>
      <c r="DD506" s="58"/>
      <c r="DE506" s="58"/>
      <c r="DF506" s="58"/>
      <c r="DG506" s="58"/>
      <c r="DH506" s="58"/>
      <c r="DI506" s="58"/>
      <c r="DJ506" s="58"/>
      <c r="DK506" s="58"/>
      <c r="DL506" s="58"/>
      <c r="DM506" s="58"/>
      <c r="DN506" s="58"/>
      <c r="DO506" s="58"/>
      <c r="DP506" s="58"/>
      <c r="DQ506" s="58"/>
      <c r="DR506" s="58"/>
      <c r="DS506" s="58"/>
      <c r="DT506" s="58"/>
      <c r="DU506" s="58"/>
      <c r="DV506" s="58"/>
      <c r="DW506" s="58"/>
      <c r="DX506" s="58"/>
      <c r="DY506" s="58"/>
      <c r="DZ506" s="58"/>
      <c r="EA506" s="58"/>
      <c r="EB506" s="58"/>
      <c r="EC506" s="58"/>
      <c r="ED506" s="58"/>
      <c r="EE506" s="58"/>
      <c r="EF506" s="58"/>
      <c r="EG506" s="58"/>
      <c r="EH506" s="58"/>
      <c r="EI506" s="58"/>
      <c r="EJ506" s="58"/>
      <c r="EK506" s="58"/>
      <c r="EL506" s="58"/>
      <c r="EM506" s="58"/>
      <c r="EN506" s="58"/>
    </row>
    <row r="507" spans="1:144" outlineLevel="1" x14ac:dyDescent="0.2">
      <c r="A507" s="16">
        <v>316</v>
      </c>
      <c r="B507" s="16">
        <v>0</v>
      </c>
      <c r="C507" s="1">
        <v>9.1639506893895871E-5</v>
      </c>
      <c r="D507" s="1">
        <f t="shared" si="49"/>
        <v>-9.1639506893895871E-5</v>
      </c>
      <c r="E507" s="1">
        <f t="shared" si="50"/>
        <v>1.8328741210037558E-4</v>
      </c>
      <c r="F507" s="1">
        <f t="shared" si="51"/>
        <v>-1.3538368147615708E-2</v>
      </c>
      <c r="G507" s="1">
        <f t="shared" si="52"/>
        <v>-9.5732912555066621E-3</v>
      </c>
      <c r="H507" s="1">
        <v>5.0529730966071746E-4</v>
      </c>
      <c r="I507" s="1">
        <f t="shared" si="53"/>
        <v>4.6332851931802612E-8</v>
      </c>
      <c r="J507" s="1">
        <f t="shared" si="54"/>
        <v>-9.5757108516648579E-3</v>
      </c>
      <c r="AQ507" s="58"/>
      <c r="AR507" s="58"/>
      <c r="AS507" s="58"/>
      <c r="AT507" s="58"/>
      <c r="AU507" s="58"/>
      <c r="AV507" s="58"/>
      <c r="AW507" s="58"/>
      <c r="AX507" s="71"/>
      <c r="AY507" s="58"/>
      <c r="AZ507" s="58"/>
      <c r="BA507" s="58"/>
      <c r="BB507" s="58">
        <f t="shared" si="55"/>
        <v>1</v>
      </c>
      <c r="BC507" s="58">
        <f t="shared" si="56"/>
        <v>9.1639506893895871E-5</v>
      </c>
      <c r="BD507" s="58" t="e">
        <f t="shared" si="57"/>
        <v>#N/A</v>
      </c>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c r="CB507" s="58"/>
      <c r="CC507" s="58"/>
      <c r="CD507" s="58"/>
      <c r="CE507" s="58"/>
      <c r="CF507" s="58"/>
      <c r="CG507" s="58"/>
      <c r="CH507" s="58"/>
      <c r="CI507" s="58"/>
      <c r="CJ507" s="58"/>
      <c r="CK507" s="58"/>
      <c r="CL507" s="58"/>
      <c r="CM507" s="58"/>
      <c r="CN507" s="58"/>
      <c r="CO507" s="58"/>
      <c r="CP507" s="58"/>
      <c r="CQ507" s="58"/>
      <c r="CR507" s="58"/>
      <c r="CS507" s="58"/>
      <c r="CT507" s="58"/>
      <c r="CU507" s="58"/>
      <c r="CV507" s="58"/>
      <c r="CW507" s="58"/>
      <c r="CX507" s="58"/>
      <c r="CY507" s="58"/>
      <c r="CZ507" s="58"/>
      <c r="DA507" s="58"/>
      <c r="DB507" s="58"/>
      <c r="DC507" s="58"/>
      <c r="DD507" s="58"/>
      <c r="DE507" s="58"/>
      <c r="DF507" s="58"/>
      <c r="DG507" s="58"/>
      <c r="DH507" s="58"/>
      <c r="DI507" s="58"/>
      <c r="DJ507" s="58"/>
      <c r="DK507" s="58"/>
      <c r="DL507" s="58"/>
      <c r="DM507" s="58"/>
      <c r="DN507" s="58"/>
      <c r="DO507" s="58"/>
      <c r="DP507" s="58"/>
      <c r="DQ507" s="58"/>
      <c r="DR507" s="58"/>
      <c r="DS507" s="58"/>
      <c r="DT507" s="58"/>
      <c r="DU507" s="58"/>
      <c r="DV507" s="58"/>
      <c r="DW507" s="58"/>
      <c r="DX507" s="58"/>
      <c r="DY507" s="58"/>
      <c r="DZ507" s="58"/>
      <c r="EA507" s="58"/>
      <c r="EB507" s="58"/>
      <c r="EC507" s="58"/>
      <c r="ED507" s="58"/>
      <c r="EE507" s="58"/>
      <c r="EF507" s="58"/>
      <c r="EG507" s="58"/>
      <c r="EH507" s="58"/>
      <c r="EI507" s="58"/>
      <c r="EJ507" s="58"/>
      <c r="EK507" s="58"/>
      <c r="EL507" s="58"/>
      <c r="EM507" s="58"/>
      <c r="EN507" s="58"/>
    </row>
    <row r="508" spans="1:144" outlineLevel="1" x14ac:dyDescent="0.2">
      <c r="A508" s="16">
        <v>317</v>
      </c>
      <c r="B508" s="16">
        <v>0</v>
      </c>
      <c r="C508" s="1">
        <v>4.9422567684127295E-5</v>
      </c>
      <c r="D508" s="1">
        <f t="shared" si="49"/>
        <v>-4.9422567684127295E-5</v>
      </c>
      <c r="E508" s="1">
        <f t="shared" si="50"/>
        <v>9.8847578038966841E-5</v>
      </c>
      <c r="F508" s="1">
        <f t="shared" si="51"/>
        <v>-9.9422119288902124E-3</v>
      </c>
      <c r="G508" s="1">
        <f t="shared" si="52"/>
        <v>-7.0302923406533272E-3</v>
      </c>
      <c r="H508" s="1">
        <v>2.8842437596438876E-4</v>
      </c>
      <c r="I508" s="1">
        <f t="shared" si="53"/>
        <v>1.4259490564893138E-8</v>
      </c>
      <c r="J508" s="1">
        <f t="shared" si="54"/>
        <v>-7.0313064138617749E-3</v>
      </c>
      <c r="AQ508" s="58"/>
      <c r="AR508" s="58"/>
      <c r="AS508" s="58"/>
      <c r="AT508" s="58"/>
      <c r="AU508" s="58"/>
      <c r="AV508" s="58"/>
      <c r="AW508" s="58"/>
      <c r="AX508" s="71"/>
      <c r="AY508" s="58"/>
      <c r="AZ508" s="58"/>
      <c r="BA508" s="58"/>
      <c r="BB508" s="58">
        <f t="shared" si="55"/>
        <v>1</v>
      </c>
      <c r="BC508" s="58">
        <f t="shared" si="56"/>
        <v>4.9422567684127295E-5</v>
      </c>
      <c r="BD508" s="58" t="e">
        <f t="shared" si="57"/>
        <v>#N/A</v>
      </c>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c r="CB508" s="58"/>
      <c r="CC508" s="58"/>
      <c r="CD508" s="58"/>
      <c r="CE508" s="58"/>
      <c r="CF508" s="58"/>
      <c r="CG508" s="58"/>
      <c r="CH508" s="58"/>
      <c r="CI508" s="58"/>
      <c r="CJ508" s="58"/>
      <c r="CK508" s="58"/>
      <c r="CL508" s="58"/>
      <c r="CM508" s="58"/>
      <c r="CN508" s="58"/>
      <c r="CO508" s="58"/>
      <c r="CP508" s="58"/>
      <c r="CQ508" s="58"/>
      <c r="CR508" s="58"/>
      <c r="CS508" s="58"/>
      <c r="CT508" s="58"/>
      <c r="CU508" s="58"/>
      <c r="CV508" s="58"/>
      <c r="CW508" s="58"/>
      <c r="CX508" s="58"/>
      <c r="CY508" s="58"/>
      <c r="CZ508" s="58"/>
      <c r="DA508" s="58"/>
      <c r="DB508" s="58"/>
      <c r="DC508" s="58"/>
      <c r="DD508" s="58"/>
      <c r="DE508" s="58"/>
      <c r="DF508" s="58"/>
      <c r="DG508" s="58"/>
      <c r="DH508" s="58"/>
      <c r="DI508" s="58"/>
      <c r="DJ508" s="58"/>
      <c r="DK508" s="58"/>
      <c r="DL508" s="58"/>
      <c r="DM508" s="58"/>
      <c r="DN508" s="58"/>
      <c r="DO508" s="58"/>
      <c r="DP508" s="58"/>
      <c r="DQ508" s="58"/>
      <c r="DR508" s="58"/>
      <c r="DS508" s="58"/>
      <c r="DT508" s="58"/>
      <c r="DU508" s="58"/>
      <c r="DV508" s="58"/>
      <c r="DW508" s="58"/>
      <c r="DX508" s="58"/>
      <c r="DY508" s="58"/>
      <c r="DZ508" s="58"/>
      <c r="EA508" s="58"/>
      <c r="EB508" s="58"/>
      <c r="EC508" s="58"/>
      <c r="ED508" s="58"/>
      <c r="EE508" s="58"/>
      <c r="EF508" s="58"/>
      <c r="EG508" s="58"/>
      <c r="EH508" s="58"/>
      <c r="EI508" s="58"/>
      <c r="EJ508" s="58"/>
      <c r="EK508" s="58"/>
      <c r="EL508" s="58"/>
      <c r="EM508" s="58"/>
      <c r="EN508" s="58"/>
    </row>
    <row r="509" spans="1:144" outlineLevel="1" x14ac:dyDescent="0.2">
      <c r="A509" s="16">
        <v>318</v>
      </c>
      <c r="B509" s="16">
        <v>0</v>
      </c>
      <c r="C509" s="1">
        <v>1.1122705422225638E-5</v>
      </c>
      <c r="D509" s="1">
        <f t="shared" si="49"/>
        <v>-1.1122705422225638E-5</v>
      </c>
      <c r="E509" s="1">
        <f t="shared" si="50"/>
        <v>2.2245534559943509E-5</v>
      </c>
      <c r="F509" s="1">
        <f t="shared" si="51"/>
        <v>-4.7165172065777002E-3</v>
      </c>
      <c r="G509" s="1">
        <f t="shared" si="52"/>
        <v>-3.3350905742089831E-3</v>
      </c>
      <c r="H509" s="1">
        <v>8.4318115984702001E-5</v>
      </c>
      <c r="I509" s="1">
        <f t="shared" si="53"/>
        <v>9.3793508226993536E-10</v>
      </c>
      <c r="J509" s="1">
        <f t="shared" si="54"/>
        <v>-3.3352311873781518E-3</v>
      </c>
      <c r="AQ509" s="58"/>
      <c r="AR509" s="58"/>
      <c r="AS509" s="58"/>
      <c r="AT509" s="58"/>
      <c r="AU509" s="58"/>
      <c r="AV509" s="58"/>
      <c r="AW509" s="58"/>
      <c r="AX509" s="71"/>
      <c r="AY509" s="58"/>
      <c r="AZ509" s="58"/>
      <c r="BA509" s="58"/>
      <c r="BB509" s="58">
        <f t="shared" si="55"/>
        <v>1</v>
      </c>
      <c r="BC509" s="58">
        <f t="shared" si="56"/>
        <v>1.1122705422225638E-5</v>
      </c>
      <c r="BD509" s="58" t="e">
        <f t="shared" si="57"/>
        <v>#N/A</v>
      </c>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c r="CB509" s="58"/>
      <c r="CC509" s="58"/>
      <c r="CD509" s="58"/>
      <c r="CE509" s="58"/>
      <c r="CF509" s="58"/>
      <c r="CG509" s="58"/>
      <c r="CH509" s="58"/>
      <c r="CI509" s="58"/>
      <c r="CJ509" s="58"/>
      <c r="CK509" s="58"/>
      <c r="CL509" s="58"/>
      <c r="CM509" s="58"/>
      <c r="CN509" s="58"/>
      <c r="CO509" s="58"/>
      <c r="CP509" s="58"/>
      <c r="CQ509" s="58"/>
      <c r="CR509" s="58"/>
      <c r="CS509" s="58"/>
      <c r="CT509" s="58"/>
      <c r="CU509" s="58"/>
      <c r="CV509" s="58"/>
      <c r="CW509" s="58"/>
      <c r="CX509" s="58"/>
      <c r="CY509" s="58"/>
      <c r="CZ509" s="58"/>
      <c r="DA509" s="58"/>
      <c r="DB509" s="58"/>
      <c r="DC509" s="58"/>
      <c r="DD509" s="58"/>
      <c r="DE509" s="58"/>
      <c r="DF509" s="58"/>
      <c r="DG509" s="58"/>
      <c r="DH509" s="58"/>
      <c r="DI509" s="58"/>
      <c r="DJ509" s="58"/>
      <c r="DK509" s="58"/>
      <c r="DL509" s="58"/>
      <c r="DM509" s="58"/>
      <c r="DN509" s="58"/>
      <c r="DO509" s="58"/>
      <c r="DP509" s="58"/>
      <c r="DQ509" s="58"/>
      <c r="DR509" s="58"/>
      <c r="DS509" s="58"/>
      <c r="DT509" s="58"/>
      <c r="DU509" s="58"/>
      <c r="DV509" s="58"/>
      <c r="DW509" s="58"/>
      <c r="DX509" s="58"/>
      <c r="DY509" s="58"/>
      <c r="DZ509" s="58"/>
      <c r="EA509" s="58"/>
      <c r="EB509" s="58"/>
      <c r="EC509" s="58"/>
      <c r="ED509" s="58"/>
      <c r="EE509" s="58"/>
      <c r="EF509" s="58"/>
      <c r="EG509" s="58"/>
      <c r="EH509" s="58"/>
      <c r="EI509" s="58"/>
      <c r="EJ509" s="58"/>
      <c r="EK509" s="58"/>
      <c r="EL509" s="58"/>
      <c r="EM509" s="58"/>
      <c r="EN509" s="58"/>
    </row>
    <row r="510" spans="1:144" outlineLevel="1" x14ac:dyDescent="0.2">
      <c r="A510" s="16">
        <v>319</v>
      </c>
      <c r="B510" s="16">
        <v>0</v>
      </c>
      <c r="C510" s="1">
        <v>0.15104655585496413</v>
      </c>
      <c r="D510" s="1">
        <f t="shared" si="49"/>
        <v>-0.15104655585496413</v>
      </c>
      <c r="E510" s="1">
        <f t="shared" si="50"/>
        <v>0.32750186056297342</v>
      </c>
      <c r="F510" s="1">
        <f t="shared" si="51"/>
        <v>-0.57227778269208862</v>
      </c>
      <c r="G510" s="1">
        <f t="shared" si="52"/>
        <v>-0.4218067023265149</v>
      </c>
      <c r="H510" s="1">
        <v>0.22465458633654592</v>
      </c>
      <c r="I510" s="1">
        <f t="shared" si="53"/>
        <v>5.1552178121488323E-2</v>
      </c>
      <c r="J510" s="1">
        <f t="shared" si="54"/>
        <v>-0.47903347716945366</v>
      </c>
      <c r="AQ510" s="58"/>
      <c r="AR510" s="58"/>
      <c r="AS510" s="58"/>
      <c r="AT510" s="58"/>
      <c r="AU510" s="58"/>
      <c r="AV510" s="58"/>
      <c r="AW510" s="58"/>
      <c r="AX510" s="71"/>
      <c r="AY510" s="58"/>
      <c r="AZ510" s="58"/>
      <c r="BA510" s="58"/>
      <c r="BB510" s="58">
        <f t="shared" si="55"/>
        <v>1</v>
      </c>
      <c r="BC510" s="58">
        <f t="shared" si="56"/>
        <v>0.15104655585496413</v>
      </c>
      <c r="BD510" s="58" t="e">
        <f t="shared" si="57"/>
        <v>#N/A</v>
      </c>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c r="CB510" s="58"/>
      <c r="CC510" s="58"/>
      <c r="CD510" s="58"/>
      <c r="CE510" s="58"/>
      <c r="CF510" s="58"/>
      <c r="CG510" s="58"/>
      <c r="CH510" s="58"/>
      <c r="CI510" s="58"/>
      <c r="CJ510" s="58"/>
      <c r="CK510" s="58"/>
      <c r="CL510" s="58"/>
      <c r="CM510" s="58"/>
      <c r="CN510" s="58"/>
      <c r="CO510" s="58"/>
      <c r="CP510" s="58"/>
      <c r="CQ510" s="58"/>
      <c r="CR510" s="58"/>
      <c r="CS510" s="58"/>
      <c r="CT510" s="58"/>
      <c r="CU510" s="58"/>
      <c r="CV510" s="58"/>
      <c r="CW510" s="58"/>
      <c r="CX510" s="58"/>
      <c r="CY510" s="58"/>
      <c r="CZ510" s="58"/>
      <c r="DA510" s="58"/>
      <c r="DB510" s="58"/>
      <c r="DC510" s="58"/>
      <c r="DD510" s="58"/>
      <c r="DE510" s="58"/>
      <c r="DF510" s="58"/>
      <c r="DG510" s="58"/>
      <c r="DH510" s="58"/>
      <c r="DI510" s="58"/>
      <c r="DJ510" s="58"/>
      <c r="DK510" s="58"/>
      <c r="DL510" s="58"/>
      <c r="DM510" s="58"/>
      <c r="DN510" s="58"/>
      <c r="DO510" s="58"/>
      <c r="DP510" s="58"/>
      <c r="DQ510" s="58"/>
      <c r="DR510" s="58"/>
      <c r="DS510" s="58"/>
      <c r="DT510" s="58"/>
      <c r="DU510" s="58"/>
      <c r="DV510" s="58"/>
      <c r="DW510" s="58"/>
      <c r="DX510" s="58"/>
      <c r="DY510" s="58"/>
      <c r="DZ510" s="58"/>
      <c r="EA510" s="58"/>
      <c r="EB510" s="58"/>
      <c r="EC510" s="58"/>
      <c r="ED510" s="58"/>
      <c r="EE510" s="58"/>
      <c r="EF510" s="58"/>
      <c r="EG510" s="58"/>
      <c r="EH510" s="58"/>
      <c r="EI510" s="58"/>
      <c r="EJ510" s="58"/>
      <c r="EK510" s="58"/>
      <c r="EL510" s="58"/>
      <c r="EM510" s="58"/>
      <c r="EN510" s="58"/>
    </row>
    <row r="511" spans="1:144" outlineLevel="1" x14ac:dyDescent="0.2">
      <c r="A511" s="16">
        <v>320</v>
      </c>
      <c r="B511" s="16">
        <v>0</v>
      </c>
      <c r="C511" s="1">
        <v>3.4446093358971536E-5</v>
      </c>
      <c r="D511" s="1">
        <f t="shared" si="49"/>
        <v>-3.4446093358971536E-5</v>
      </c>
      <c r="E511" s="1">
        <f t="shared" si="50"/>
        <v>6.8893373278516447E-5</v>
      </c>
      <c r="F511" s="1">
        <f t="shared" si="51"/>
        <v>-8.3002032070616464E-3</v>
      </c>
      <c r="G511" s="1">
        <f t="shared" si="52"/>
        <v>-5.8691805163235593E-3</v>
      </c>
      <c r="H511" s="1">
        <v>2.064403182741697E-4</v>
      </c>
      <c r="I511" s="1">
        <f t="shared" si="53"/>
        <v>7.1127757967868941E-9</v>
      </c>
      <c r="J511" s="1">
        <f t="shared" si="54"/>
        <v>-5.8697864278855049E-3</v>
      </c>
      <c r="AQ511" s="58"/>
      <c r="AR511" s="58"/>
      <c r="AS511" s="58"/>
      <c r="AT511" s="58"/>
      <c r="AU511" s="58"/>
      <c r="AV511" s="58"/>
      <c r="AW511" s="58"/>
      <c r="AX511" s="71"/>
      <c r="AY511" s="58"/>
      <c r="AZ511" s="58"/>
      <c r="BA511" s="58"/>
      <c r="BB511" s="58">
        <f t="shared" si="55"/>
        <v>1</v>
      </c>
      <c r="BC511" s="58">
        <f t="shared" si="56"/>
        <v>3.4446093358971536E-5</v>
      </c>
      <c r="BD511" s="58" t="e">
        <f t="shared" si="57"/>
        <v>#N/A</v>
      </c>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c r="CB511" s="58"/>
      <c r="CC511" s="58"/>
      <c r="CD511" s="58"/>
      <c r="CE511" s="58"/>
      <c r="CF511" s="58"/>
      <c r="CG511" s="58"/>
      <c r="CH511" s="58"/>
      <c r="CI511" s="58"/>
      <c r="CJ511" s="58"/>
      <c r="CK511" s="58"/>
      <c r="CL511" s="58"/>
      <c r="CM511" s="58"/>
      <c r="CN511" s="58"/>
      <c r="CO511" s="58"/>
      <c r="CP511" s="58"/>
      <c r="CQ511" s="58"/>
      <c r="CR511" s="58"/>
      <c r="CS511" s="58"/>
      <c r="CT511" s="58"/>
      <c r="CU511" s="58"/>
      <c r="CV511" s="58"/>
      <c r="CW511" s="58"/>
      <c r="CX511" s="58"/>
      <c r="CY511" s="58"/>
      <c r="CZ511" s="58"/>
      <c r="DA511" s="58"/>
      <c r="DB511" s="58"/>
      <c r="DC511" s="58"/>
      <c r="DD511" s="58"/>
      <c r="DE511" s="58"/>
      <c r="DF511" s="58"/>
      <c r="DG511" s="58"/>
      <c r="DH511" s="58"/>
      <c r="DI511" s="58"/>
      <c r="DJ511" s="58"/>
      <c r="DK511" s="58"/>
      <c r="DL511" s="58"/>
      <c r="DM511" s="58"/>
      <c r="DN511" s="58"/>
      <c r="DO511" s="58"/>
      <c r="DP511" s="58"/>
      <c r="DQ511" s="58"/>
      <c r="DR511" s="58"/>
      <c r="DS511" s="58"/>
      <c r="DT511" s="58"/>
      <c r="DU511" s="58"/>
      <c r="DV511" s="58"/>
      <c r="DW511" s="58"/>
      <c r="DX511" s="58"/>
      <c r="DY511" s="58"/>
      <c r="DZ511" s="58"/>
      <c r="EA511" s="58"/>
      <c r="EB511" s="58"/>
      <c r="EC511" s="58"/>
      <c r="ED511" s="58"/>
      <c r="EE511" s="58"/>
      <c r="EF511" s="58"/>
      <c r="EG511" s="58"/>
      <c r="EH511" s="58"/>
      <c r="EI511" s="58"/>
      <c r="EJ511" s="58"/>
      <c r="EK511" s="58"/>
      <c r="EL511" s="58"/>
      <c r="EM511" s="58"/>
      <c r="EN511" s="58"/>
    </row>
    <row r="512" spans="1:144" outlineLevel="1" x14ac:dyDescent="0.2">
      <c r="A512" s="16">
        <v>321</v>
      </c>
      <c r="B512" s="16">
        <v>0</v>
      </c>
      <c r="C512" s="1">
        <v>7.4859387091052696E-6</v>
      </c>
      <c r="D512" s="1">
        <f t="shared" si="49"/>
        <v>-7.4859387091052696E-6</v>
      </c>
      <c r="E512" s="1">
        <f t="shared" si="50"/>
        <v>1.4971933457676513E-5</v>
      </c>
      <c r="F512" s="1">
        <f t="shared" si="51"/>
        <v>-3.8693582746595736E-3</v>
      </c>
      <c r="G512" s="1">
        <f t="shared" si="52"/>
        <v>-2.7360545953622958E-3</v>
      </c>
      <c r="H512" s="1">
        <v>4.8811302007379971E-5</v>
      </c>
      <c r="I512" s="1">
        <f t="shared" si="53"/>
        <v>3.6541898708602832E-10</v>
      </c>
      <c r="J512" s="1">
        <f t="shared" si="54"/>
        <v>-2.7361213730005148E-3</v>
      </c>
      <c r="AQ512" s="58"/>
      <c r="AR512" s="58"/>
      <c r="AS512" s="58"/>
      <c r="AT512" s="58"/>
      <c r="AU512" s="58"/>
      <c r="AV512" s="58"/>
      <c r="AW512" s="58"/>
      <c r="AX512" s="71"/>
      <c r="AY512" s="58"/>
      <c r="AZ512" s="58"/>
      <c r="BA512" s="58"/>
      <c r="BB512" s="58">
        <f t="shared" si="55"/>
        <v>1</v>
      </c>
      <c r="BC512" s="58">
        <f t="shared" si="56"/>
        <v>7.4859387091052696E-6</v>
      </c>
      <c r="BD512" s="58" t="e">
        <f t="shared" si="57"/>
        <v>#N/A</v>
      </c>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c r="CB512" s="58"/>
      <c r="CC512" s="58"/>
      <c r="CD512" s="58"/>
      <c r="CE512" s="58"/>
      <c r="CF512" s="58"/>
      <c r="CG512" s="58"/>
      <c r="CH512" s="58"/>
      <c r="CI512" s="58"/>
      <c r="CJ512" s="58"/>
      <c r="CK512" s="58"/>
      <c r="CL512" s="58"/>
      <c r="CM512" s="58"/>
      <c r="CN512" s="58"/>
      <c r="CO512" s="58"/>
      <c r="CP512" s="58"/>
      <c r="CQ512" s="58"/>
      <c r="CR512" s="58"/>
      <c r="CS512" s="58"/>
      <c r="CT512" s="58"/>
      <c r="CU512" s="58"/>
      <c r="CV512" s="58"/>
      <c r="CW512" s="58"/>
      <c r="CX512" s="58"/>
      <c r="CY512" s="58"/>
      <c r="CZ512" s="58"/>
      <c r="DA512" s="58"/>
      <c r="DB512" s="58"/>
      <c r="DC512" s="58"/>
      <c r="DD512" s="58"/>
      <c r="DE512" s="58"/>
      <c r="DF512" s="58"/>
      <c r="DG512" s="58"/>
      <c r="DH512" s="58"/>
      <c r="DI512" s="58"/>
      <c r="DJ512" s="58"/>
      <c r="DK512" s="58"/>
      <c r="DL512" s="58"/>
      <c r="DM512" s="58"/>
      <c r="DN512" s="58"/>
      <c r="DO512" s="58"/>
      <c r="DP512" s="58"/>
      <c r="DQ512" s="58"/>
      <c r="DR512" s="58"/>
      <c r="DS512" s="58"/>
      <c r="DT512" s="58"/>
      <c r="DU512" s="58"/>
      <c r="DV512" s="58"/>
      <c r="DW512" s="58"/>
      <c r="DX512" s="58"/>
      <c r="DY512" s="58"/>
      <c r="DZ512" s="58"/>
      <c r="EA512" s="58"/>
      <c r="EB512" s="58"/>
      <c r="EC512" s="58"/>
      <c r="ED512" s="58"/>
      <c r="EE512" s="58"/>
      <c r="EF512" s="58"/>
      <c r="EG512" s="58"/>
      <c r="EH512" s="58"/>
      <c r="EI512" s="58"/>
      <c r="EJ512" s="58"/>
      <c r="EK512" s="58"/>
      <c r="EL512" s="58"/>
      <c r="EM512" s="58"/>
      <c r="EN512" s="58"/>
    </row>
    <row r="513" spans="1:144" outlineLevel="1" x14ac:dyDescent="0.2">
      <c r="A513" s="16">
        <v>322</v>
      </c>
      <c r="B513" s="16">
        <v>0</v>
      </c>
      <c r="C513" s="1">
        <v>5.6018525321133838E-3</v>
      </c>
      <c r="D513" s="1">
        <f t="shared" ref="D513:D537" si="58">B513 - C513</f>
        <v>-5.6018525321133838E-3</v>
      </c>
      <c r="E513" s="1">
        <f t="shared" ref="E513:E537" si="59">2*IF(B513=1,LN(1/C513),LN(1/(1-C513)))</f>
        <v>1.1235203504173553E-2</v>
      </c>
      <c r="F513" s="1">
        <f t="shared" ref="F513:F537" si="60">SQRT(E513)*SIGN(D513)</f>
        <v>-0.10599624287763011</v>
      </c>
      <c r="G513" s="1">
        <f t="shared" ref="G513:G537" si="61">D513/(SQRT(C513*(1-C513)))</f>
        <v>-7.5056046155842132E-2</v>
      </c>
      <c r="H513" s="1">
        <v>1.7207425838507873E-2</v>
      </c>
      <c r="I513" s="1">
        <f t="shared" ref="I513:I537" si="62">G513^2*H513/(1-H513)</f>
        <v>9.8633718296373027E-5</v>
      </c>
      <c r="J513" s="1">
        <f t="shared" ref="J513:J537" si="63">G513/SQRT(1-H513)</f>
        <v>-7.5710262070899453E-2</v>
      </c>
      <c r="AQ513" s="58"/>
      <c r="AR513" s="58"/>
      <c r="AS513" s="58"/>
      <c r="AT513" s="58"/>
      <c r="AU513" s="58"/>
      <c r="AV513" s="58"/>
      <c r="AW513" s="58"/>
      <c r="AX513" s="71"/>
      <c r="AY513" s="58"/>
      <c r="AZ513" s="58"/>
      <c r="BA513" s="58"/>
      <c r="BB513" s="58">
        <f t="shared" ref="BB513:BB537" si="64">1-B513</f>
        <v>1</v>
      </c>
      <c r="BC513" s="58">
        <f t="shared" ref="BC513:BC537" si="65">IF(B513=0,C513,NA())</f>
        <v>5.6018525321133838E-3</v>
      </c>
      <c r="BD513" s="58" t="e">
        <f t="shared" ref="BD513:BD537" si="66">IF(B513=1,C513,NA())</f>
        <v>#N/A</v>
      </c>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c r="CB513" s="58"/>
      <c r="CC513" s="58"/>
      <c r="CD513" s="58"/>
      <c r="CE513" s="58"/>
      <c r="CF513" s="58"/>
      <c r="CG513" s="58"/>
      <c r="CH513" s="58"/>
      <c r="CI513" s="58"/>
      <c r="CJ513" s="58"/>
      <c r="CK513" s="58"/>
      <c r="CL513" s="58"/>
      <c r="CM513" s="58"/>
      <c r="CN513" s="58"/>
      <c r="CO513" s="58"/>
      <c r="CP513" s="58"/>
      <c r="CQ513" s="58"/>
      <c r="CR513" s="58"/>
      <c r="CS513" s="58"/>
      <c r="CT513" s="58"/>
      <c r="CU513" s="58"/>
      <c r="CV513" s="58"/>
      <c r="CW513" s="58"/>
      <c r="CX513" s="58"/>
      <c r="CY513" s="58"/>
      <c r="CZ513" s="58"/>
      <c r="DA513" s="58"/>
      <c r="DB513" s="58"/>
      <c r="DC513" s="58"/>
      <c r="DD513" s="58"/>
      <c r="DE513" s="58"/>
      <c r="DF513" s="58"/>
      <c r="DG513" s="58"/>
      <c r="DH513" s="58"/>
      <c r="DI513" s="58"/>
      <c r="DJ513" s="58"/>
      <c r="DK513" s="58"/>
      <c r="DL513" s="58"/>
      <c r="DM513" s="58"/>
      <c r="DN513" s="58"/>
      <c r="DO513" s="58"/>
      <c r="DP513" s="58"/>
      <c r="DQ513" s="58"/>
      <c r="DR513" s="58"/>
      <c r="DS513" s="58"/>
      <c r="DT513" s="58"/>
      <c r="DU513" s="58"/>
      <c r="DV513" s="58"/>
      <c r="DW513" s="58"/>
      <c r="DX513" s="58"/>
      <c r="DY513" s="58"/>
      <c r="DZ513" s="58"/>
      <c r="EA513" s="58"/>
      <c r="EB513" s="58"/>
      <c r="EC513" s="58"/>
      <c r="ED513" s="58"/>
      <c r="EE513" s="58"/>
      <c r="EF513" s="58"/>
      <c r="EG513" s="58"/>
      <c r="EH513" s="58"/>
      <c r="EI513" s="58"/>
      <c r="EJ513" s="58"/>
      <c r="EK513" s="58"/>
      <c r="EL513" s="58"/>
      <c r="EM513" s="58"/>
      <c r="EN513" s="58"/>
    </row>
    <row r="514" spans="1:144" outlineLevel="1" x14ac:dyDescent="0.2">
      <c r="A514" s="16">
        <v>323</v>
      </c>
      <c r="B514" s="16">
        <v>0</v>
      </c>
      <c r="C514" s="1">
        <v>2.0902346129999687E-7</v>
      </c>
      <c r="D514" s="1">
        <f t="shared" si="58"/>
        <v>-2.0902346129999687E-7</v>
      </c>
      <c r="E514" s="1">
        <f t="shared" si="59"/>
        <v>4.1804696620718428E-7</v>
      </c>
      <c r="F514" s="1">
        <f t="shared" si="60"/>
        <v>-6.4656551578875924E-4</v>
      </c>
      <c r="G514" s="1">
        <f t="shared" si="61"/>
        <v>-4.5719088463224349E-4</v>
      </c>
      <c r="H514" s="1">
        <v>2.549265086528195E-6</v>
      </c>
      <c r="I514" s="1">
        <f t="shared" si="62"/>
        <v>5.3285768193231716E-13</v>
      </c>
      <c r="J514" s="1">
        <f t="shared" si="63"/>
        <v>-4.5719146738373774E-4</v>
      </c>
      <c r="AQ514" s="58"/>
      <c r="AR514" s="58"/>
      <c r="AS514" s="58"/>
      <c r="AT514" s="58"/>
      <c r="AU514" s="58"/>
      <c r="AV514" s="58"/>
      <c r="AW514" s="58"/>
      <c r="AX514" s="71"/>
      <c r="AY514" s="58"/>
      <c r="AZ514" s="58"/>
      <c r="BA514" s="58"/>
      <c r="BB514" s="58">
        <f t="shared" si="64"/>
        <v>1</v>
      </c>
      <c r="BC514" s="58">
        <f t="shared" si="65"/>
        <v>2.0902346129999687E-7</v>
      </c>
      <c r="BD514" s="58" t="e">
        <f t="shared" si="66"/>
        <v>#N/A</v>
      </c>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c r="CB514" s="58"/>
      <c r="CC514" s="58"/>
      <c r="CD514" s="58"/>
      <c r="CE514" s="58"/>
      <c r="CF514" s="58"/>
      <c r="CG514" s="58"/>
      <c r="CH514" s="58"/>
      <c r="CI514" s="58"/>
      <c r="CJ514" s="58"/>
      <c r="CK514" s="58"/>
      <c r="CL514" s="58"/>
      <c r="CM514" s="58"/>
      <c r="CN514" s="58"/>
      <c r="CO514" s="58"/>
      <c r="CP514" s="58"/>
      <c r="CQ514" s="58"/>
      <c r="CR514" s="58"/>
      <c r="CS514" s="58"/>
      <c r="CT514" s="58"/>
      <c r="CU514" s="58"/>
      <c r="CV514" s="58"/>
      <c r="CW514" s="58"/>
      <c r="CX514" s="58"/>
      <c r="CY514" s="58"/>
      <c r="CZ514" s="58"/>
      <c r="DA514" s="58"/>
      <c r="DB514" s="58"/>
      <c r="DC514" s="58"/>
      <c r="DD514" s="58"/>
      <c r="DE514" s="58"/>
      <c r="DF514" s="58"/>
      <c r="DG514" s="58"/>
      <c r="DH514" s="58"/>
      <c r="DI514" s="58"/>
      <c r="DJ514" s="58"/>
      <c r="DK514" s="58"/>
      <c r="DL514" s="58"/>
      <c r="DM514" s="58"/>
      <c r="DN514" s="58"/>
      <c r="DO514" s="58"/>
      <c r="DP514" s="58"/>
      <c r="DQ514" s="58"/>
      <c r="DR514" s="58"/>
      <c r="DS514" s="58"/>
      <c r="DT514" s="58"/>
      <c r="DU514" s="58"/>
      <c r="DV514" s="58"/>
      <c r="DW514" s="58"/>
      <c r="DX514" s="58"/>
      <c r="DY514" s="58"/>
      <c r="DZ514" s="58"/>
      <c r="EA514" s="58"/>
      <c r="EB514" s="58"/>
      <c r="EC514" s="58"/>
      <c r="ED514" s="58"/>
      <c r="EE514" s="58"/>
      <c r="EF514" s="58"/>
      <c r="EG514" s="58"/>
      <c r="EH514" s="58"/>
      <c r="EI514" s="58"/>
      <c r="EJ514" s="58"/>
      <c r="EK514" s="58"/>
      <c r="EL514" s="58"/>
      <c r="EM514" s="58"/>
      <c r="EN514" s="58"/>
    </row>
    <row r="515" spans="1:144" outlineLevel="1" x14ac:dyDescent="0.2">
      <c r="A515" s="16">
        <v>324</v>
      </c>
      <c r="B515" s="16">
        <v>0</v>
      </c>
      <c r="C515" s="1">
        <v>1.7172528204951933E-6</v>
      </c>
      <c r="D515" s="1">
        <f t="shared" si="58"/>
        <v>-1.7172528204951933E-6</v>
      </c>
      <c r="E515" s="1">
        <f t="shared" si="59"/>
        <v>3.4345085897606479E-6</v>
      </c>
      <c r="F515" s="1">
        <f t="shared" si="60"/>
        <v>-1.853242722840332E-3</v>
      </c>
      <c r="G515" s="1">
        <f t="shared" si="61"/>
        <v>-1.3104410591314312E-3</v>
      </c>
      <c r="H515" s="1">
        <v>1.5484644913771494E-5</v>
      </c>
      <c r="I515" s="1">
        <f t="shared" si="62"/>
        <v>2.6591507576227479E-11</v>
      </c>
      <c r="J515" s="1">
        <f t="shared" si="63"/>
        <v>-1.3104512051065019E-3</v>
      </c>
      <c r="AQ515" s="58"/>
      <c r="AR515" s="58"/>
      <c r="AS515" s="58"/>
      <c r="AT515" s="58"/>
      <c r="AU515" s="58"/>
      <c r="AV515" s="58"/>
      <c r="AW515" s="58"/>
      <c r="AX515" s="71"/>
      <c r="AY515" s="58"/>
      <c r="AZ515" s="58"/>
      <c r="BA515" s="58"/>
      <c r="BB515" s="58">
        <f t="shared" si="64"/>
        <v>1</v>
      </c>
      <c r="BC515" s="58">
        <f t="shared" si="65"/>
        <v>1.7172528204951933E-6</v>
      </c>
      <c r="BD515" s="58" t="e">
        <f t="shared" si="66"/>
        <v>#N/A</v>
      </c>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c r="CB515" s="58"/>
      <c r="CC515" s="58"/>
      <c r="CD515" s="58"/>
      <c r="CE515" s="58"/>
      <c r="CF515" s="58"/>
      <c r="CG515" s="58"/>
      <c r="CH515" s="58"/>
      <c r="CI515" s="58"/>
      <c r="CJ515" s="58"/>
      <c r="CK515" s="58"/>
      <c r="CL515" s="58"/>
      <c r="CM515" s="58"/>
      <c r="CN515" s="58"/>
      <c r="CO515" s="58"/>
      <c r="CP515" s="58"/>
      <c r="CQ515" s="58"/>
      <c r="CR515" s="58"/>
      <c r="CS515" s="58"/>
      <c r="CT515" s="58"/>
      <c r="CU515" s="58"/>
      <c r="CV515" s="58"/>
      <c r="CW515" s="58"/>
      <c r="CX515" s="58"/>
      <c r="CY515" s="58"/>
      <c r="CZ515" s="58"/>
      <c r="DA515" s="58"/>
      <c r="DB515" s="58"/>
      <c r="DC515" s="58"/>
      <c r="DD515" s="58"/>
      <c r="DE515" s="58"/>
      <c r="DF515" s="58"/>
      <c r="DG515" s="58"/>
      <c r="DH515" s="58"/>
      <c r="DI515" s="58"/>
      <c r="DJ515" s="58"/>
      <c r="DK515" s="58"/>
      <c r="DL515" s="58"/>
      <c r="DM515" s="58"/>
      <c r="DN515" s="58"/>
      <c r="DO515" s="58"/>
      <c r="DP515" s="58"/>
      <c r="DQ515" s="58"/>
      <c r="DR515" s="58"/>
      <c r="DS515" s="58"/>
      <c r="DT515" s="58"/>
      <c r="DU515" s="58"/>
      <c r="DV515" s="58"/>
      <c r="DW515" s="58"/>
      <c r="DX515" s="58"/>
      <c r="DY515" s="58"/>
      <c r="DZ515" s="58"/>
      <c r="EA515" s="58"/>
      <c r="EB515" s="58"/>
      <c r="EC515" s="58"/>
      <c r="ED515" s="58"/>
      <c r="EE515" s="58"/>
      <c r="EF515" s="58"/>
      <c r="EG515" s="58"/>
      <c r="EH515" s="58"/>
      <c r="EI515" s="58"/>
      <c r="EJ515" s="58"/>
      <c r="EK515" s="58"/>
      <c r="EL515" s="58"/>
      <c r="EM515" s="58"/>
      <c r="EN515" s="58"/>
    </row>
    <row r="516" spans="1:144" outlineLevel="1" x14ac:dyDescent="0.2">
      <c r="A516" s="16">
        <v>325</v>
      </c>
      <c r="B516" s="16">
        <v>0</v>
      </c>
      <c r="C516" s="1">
        <v>2.7375881910145169E-2</v>
      </c>
      <c r="D516" s="1">
        <f t="shared" si="58"/>
        <v>-2.7375881910145169E-2</v>
      </c>
      <c r="E516" s="1">
        <f t="shared" si="59"/>
        <v>5.5515167554771351E-2</v>
      </c>
      <c r="F516" s="1">
        <f t="shared" si="60"/>
        <v>-0.23561656893090382</v>
      </c>
      <c r="G516" s="1">
        <f t="shared" si="61"/>
        <v>-0.16776893287784481</v>
      </c>
      <c r="H516" s="1">
        <v>0.13325370502120942</v>
      </c>
      <c r="I516" s="1">
        <f t="shared" si="62"/>
        <v>4.3272340269404725E-3</v>
      </c>
      <c r="J516" s="1">
        <f t="shared" si="63"/>
        <v>-0.18020446405655791</v>
      </c>
      <c r="AQ516" s="58"/>
      <c r="AR516" s="58"/>
      <c r="AS516" s="58"/>
      <c r="AT516" s="58"/>
      <c r="AU516" s="58"/>
      <c r="AV516" s="58"/>
      <c r="AW516" s="58"/>
      <c r="AX516" s="71"/>
      <c r="AY516" s="58"/>
      <c r="AZ516" s="58"/>
      <c r="BA516" s="58"/>
      <c r="BB516" s="58">
        <f t="shared" si="64"/>
        <v>1</v>
      </c>
      <c r="BC516" s="58">
        <f t="shared" si="65"/>
        <v>2.7375881910145169E-2</v>
      </c>
      <c r="BD516" s="58" t="e">
        <f t="shared" si="66"/>
        <v>#N/A</v>
      </c>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c r="CB516" s="58"/>
      <c r="CC516" s="58"/>
      <c r="CD516" s="58"/>
      <c r="CE516" s="58"/>
      <c r="CF516" s="58"/>
      <c r="CG516" s="58"/>
      <c r="CH516" s="58"/>
      <c r="CI516" s="58"/>
      <c r="CJ516" s="58"/>
      <c r="CK516" s="58"/>
      <c r="CL516" s="58"/>
      <c r="CM516" s="58"/>
      <c r="CN516" s="58"/>
      <c r="CO516" s="58"/>
      <c r="CP516" s="58"/>
      <c r="CQ516" s="58"/>
      <c r="CR516" s="58"/>
      <c r="CS516" s="58"/>
      <c r="CT516" s="58"/>
      <c r="CU516" s="58"/>
      <c r="CV516" s="58"/>
      <c r="CW516" s="58"/>
      <c r="CX516" s="58"/>
      <c r="CY516" s="58"/>
      <c r="CZ516" s="58"/>
      <c r="DA516" s="58"/>
      <c r="DB516" s="58"/>
      <c r="DC516" s="58"/>
      <c r="DD516" s="58"/>
      <c r="DE516" s="58"/>
      <c r="DF516" s="58"/>
      <c r="DG516" s="58"/>
      <c r="DH516" s="58"/>
      <c r="DI516" s="58"/>
      <c r="DJ516" s="58"/>
      <c r="DK516" s="58"/>
      <c r="DL516" s="58"/>
      <c r="DM516" s="58"/>
      <c r="DN516" s="58"/>
      <c r="DO516" s="58"/>
      <c r="DP516" s="58"/>
      <c r="DQ516" s="58"/>
      <c r="DR516" s="58"/>
      <c r="DS516" s="58"/>
      <c r="DT516" s="58"/>
      <c r="DU516" s="58"/>
      <c r="DV516" s="58"/>
      <c r="DW516" s="58"/>
      <c r="DX516" s="58"/>
      <c r="DY516" s="58"/>
      <c r="DZ516" s="58"/>
      <c r="EA516" s="58"/>
      <c r="EB516" s="58"/>
      <c r="EC516" s="58"/>
      <c r="ED516" s="58"/>
      <c r="EE516" s="58"/>
      <c r="EF516" s="58"/>
      <c r="EG516" s="58"/>
      <c r="EH516" s="58"/>
      <c r="EI516" s="58"/>
      <c r="EJ516" s="58"/>
      <c r="EK516" s="58"/>
      <c r="EL516" s="58"/>
      <c r="EM516" s="58"/>
      <c r="EN516" s="58"/>
    </row>
    <row r="517" spans="1:144" outlineLevel="1" x14ac:dyDescent="0.2">
      <c r="A517" s="16">
        <v>326</v>
      </c>
      <c r="B517" s="16">
        <v>1</v>
      </c>
      <c r="C517" s="1">
        <v>0.99992647705223447</v>
      </c>
      <c r="D517" s="1">
        <f t="shared" si="58"/>
        <v>7.3522947765525259E-5</v>
      </c>
      <c r="E517" s="1">
        <f t="shared" si="59"/>
        <v>1.470513014200586E-4</v>
      </c>
      <c r="F517" s="1">
        <f t="shared" si="60"/>
        <v>1.2126471103336643E-2</v>
      </c>
      <c r="G517" s="1">
        <f t="shared" si="61"/>
        <v>8.5748675667231163E-3</v>
      </c>
      <c r="H517" s="1">
        <v>5.3798273943017367E-4</v>
      </c>
      <c r="I517" s="1">
        <f t="shared" si="62"/>
        <v>3.9578277626254476E-8</v>
      </c>
      <c r="J517" s="1">
        <f t="shared" si="63"/>
        <v>8.5771750631817162E-3</v>
      </c>
      <c r="AQ517" s="58"/>
      <c r="AR517" s="58"/>
      <c r="AS517" s="58"/>
      <c r="AT517" s="58"/>
      <c r="AU517" s="58"/>
      <c r="AV517" s="58"/>
      <c r="AW517" s="58"/>
      <c r="AX517" s="71"/>
      <c r="AY517" s="58"/>
      <c r="AZ517" s="58"/>
      <c r="BA517" s="58"/>
      <c r="BB517" s="58">
        <f t="shared" si="64"/>
        <v>0</v>
      </c>
      <c r="BC517" s="58" t="e">
        <f t="shared" si="65"/>
        <v>#N/A</v>
      </c>
      <c r="BD517" s="58">
        <f t="shared" si="66"/>
        <v>0.99992647705223447</v>
      </c>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c r="CB517" s="58"/>
      <c r="CC517" s="58"/>
      <c r="CD517" s="58"/>
      <c r="CE517" s="58"/>
      <c r="CF517" s="58"/>
      <c r="CG517" s="58"/>
      <c r="CH517" s="58"/>
      <c r="CI517" s="58"/>
      <c r="CJ517" s="58"/>
      <c r="CK517" s="58"/>
      <c r="CL517" s="58"/>
      <c r="CM517" s="58"/>
      <c r="CN517" s="58"/>
      <c r="CO517" s="58"/>
      <c r="CP517" s="58"/>
      <c r="CQ517" s="58"/>
      <c r="CR517" s="58"/>
      <c r="CS517" s="58"/>
      <c r="CT517" s="58"/>
      <c r="CU517" s="58"/>
      <c r="CV517" s="58"/>
      <c r="CW517" s="58"/>
      <c r="CX517" s="58"/>
      <c r="CY517" s="58"/>
      <c r="CZ517" s="58"/>
      <c r="DA517" s="58"/>
      <c r="DB517" s="58"/>
      <c r="DC517" s="58"/>
      <c r="DD517" s="58"/>
      <c r="DE517" s="58"/>
      <c r="DF517" s="58"/>
      <c r="DG517" s="58"/>
      <c r="DH517" s="58"/>
      <c r="DI517" s="58"/>
      <c r="DJ517" s="58"/>
      <c r="DK517" s="58"/>
      <c r="DL517" s="58"/>
      <c r="DM517" s="58"/>
      <c r="DN517" s="58"/>
      <c r="DO517" s="58"/>
      <c r="DP517" s="58"/>
      <c r="DQ517" s="58"/>
      <c r="DR517" s="58"/>
      <c r="DS517" s="58"/>
      <c r="DT517" s="58"/>
      <c r="DU517" s="58"/>
      <c r="DV517" s="58"/>
      <c r="DW517" s="58"/>
      <c r="DX517" s="58"/>
      <c r="DY517" s="58"/>
      <c r="DZ517" s="58"/>
      <c r="EA517" s="58"/>
      <c r="EB517" s="58"/>
      <c r="EC517" s="58"/>
      <c r="ED517" s="58"/>
      <c r="EE517" s="58"/>
      <c r="EF517" s="58"/>
      <c r="EG517" s="58"/>
      <c r="EH517" s="58"/>
      <c r="EI517" s="58"/>
      <c r="EJ517" s="58"/>
      <c r="EK517" s="58"/>
      <c r="EL517" s="58"/>
      <c r="EM517" s="58"/>
      <c r="EN517" s="58"/>
    </row>
    <row r="518" spans="1:144" outlineLevel="1" x14ac:dyDescent="0.2">
      <c r="A518" s="16">
        <v>327</v>
      </c>
      <c r="B518" s="16">
        <v>0</v>
      </c>
      <c r="C518" s="1">
        <v>6.2474216067171491E-5</v>
      </c>
      <c r="D518" s="1">
        <f t="shared" si="58"/>
        <v>-6.2474216067171491E-5</v>
      </c>
      <c r="E518" s="1">
        <f t="shared" si="59"/>
        <v>1.2495233532477289E-4</v>
      </c>
      <c r="F518" s="1">
        <f t="shared" si="60"/>
        <v>-1.1178208055174716E-2</v>
      </c>
      <c r="G518" s="1">
        <f t="shared" si="61"/>
        <v>-7.9043101747526667E-3</v>
      </c>
      <c r="H518" s="1">
        <v>3.1316393961374611E-4</v>
      </c>
      <c r="I518" s="1">
        <f t="shared" si="62"/>
        <v>1.9572023243669812E-8</v>
      </c>
      <c r="J518" s="1">
        <f t="shared" si="63"/>
        <v>-7.9055481379814649E-3</v>
      </c>
      <c r="AQ518" s="58"/>
      <c r="AR518" s="58"/>
      <c r="AS518" s="58"/>
      <c r="AT518" s="58"/>
      <c r="AU518" s="58"/>
      <c r="AV518" s="58"/>
      <c r="AW518" s="58"/>
      <c r="AX518" s="71"/>
      <c r="AY518" s="58"/>
      <c r="AZ518" s="58"/>
      <c r="BA518" s="58"/>
      <c r="BB518" s="58">
        <f t="shared" si="64"/>
        <v>1</v>
      </c>
      <c r="BC518" s="58">
        <f t="shared" si="65"/>
        <v>6.2474216067171491E-5</v>
      </c>
      <c r="BD518" s="58" t="e">
        <f t="shared" si="66"/>
        <v>#N/A</v>
      </c>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c r="CB518" s="58"/>
      <c r="CC518" s="58"/>
      <c r="CD518" s="58"/>
      <c r="CE518" s="58"/>
      <c r="CF518" s="58"/>
      <c r="CG518" s="58"/>
      <c r="CH518" s="58"/>
      <c r="CI518" s="58"/>
      <c r="CJ518" s="58"/>
      <c r="CK518" s="58"/>
      <c r="CL518" s="58"/>
      <c r="CM518" s="58"/>
      <c r="CN518" s="58"/>
      <c r="CO518" s="58"/>
      <c r="CP518" s="58"/>
      <c r="CQ518" s="58"/>
      <c r="CR518" s="58"/>
      <c r="CS518" s="58"/>
      <c r="CT518" s="58"/>
      <c r="CU518" s="58"/>
      <c r="CV518" s="58"/>
      <c r="CW518" s="58"/>
      <c r="CX518" s="58"/>
      <c r="CY518" s="58"/>
      <c r="CZ518" s="58"/>
      <c r="DA518" s="58"/>
      <c r="DB518" s="58"/>
      <c r="DC518" s="58"/>
      <c r="DD518" s="58"/>
      <c r="DE518" s="58"/>
      <c r="DF518" s="58"/>
      <c r="DG518" s="58"/>
      <c r="DH518" s="58"/>
      <c r="DI518" s="58"/>
      <c r="DJ518" s="58"/>
      <c r="DK518" s="58"/>
      <c r="DL518" s="58"/>
      <c r="DM518" s="58"/>
      <c r="DN518" s="58"/>
      <c r="DO518" s="58"/>
      <c r="DP518" s="58"/>
      <c r="DQ518" s="58"/>
      <c r="DR518" s="58"/>
      <c r="DS518" s="58"/>
      <c r="DT518" s="58"/>
      <c r="DU518" s="58"/>
      <c r="DV518" s="58"/>
      <c r="DW518" s="58"/>
      <c r="DX518" s="58"/>
      <c r="DY518" s="58"/>
      <c r="DZ518" s="58"/>
      <c r="EA518" s="58"/>
      <c r="EB518" s="58"/>
      <c r="EC518" s="58"/>
      <c r="ED518" s="58"/>
      <c r="EE518" s="58"/>
      <c r="EF518" s="58"/>
      <c r="EG518" s="58"/>
      <c r="EH518" s="58"/>
      <c r="EI518" s="58"/>
      <c r="EJ518" s="58"/>
      <c r="EK518" s="58"/>
      <c r="EL518" s="58"/>
      <c r="EM518" s="58"/>
      <c r="EN518" s="58"/>
    </row>
    <row r="519" spans="1:144" outlineLevel="1" x14ac:dyDescent="0.2">
      <c r="A519" s="16">
        <v>328</v>
      </c>
      <c r="B519" s="16">
        <v>1</v>
      </c>
      <c r="C519" s="1">
        <v>0.98677704868672977</v>
      </c>
      <c r="D519" s="1">
        <f t="shared" si="58"/>
        <v>1.3222951313270226E-2</v>
      </c>
      <c r="E519" s="1">
        <f t="shared" si="59"/>
        <v>2.6622305841100254E-2</v>
      </c>
      <c r="F519" s="1">
        <f t="shared" si="60"/>
        <v>0.16316343291650937</v>
      </c>
      <c r="G519" s="1">
        <f t="shared" si="61"/>
        <v>0.11575897685114196</v>
      </c>
      <c r="H519" s="1">
        <v>3.1947564835996922E-2</v>
      </c>
      <c r="I519" s="1">
        <f t="shared" si="62"/>
        <v>4.422300373047596E-4</v>
      </c>
      <c r="J519" s="1">
        <f t="shared" si="63"/>
        <v>0.11765360495508831</v>
      </c>
      <c r="AQ519" s="58"/>
      <c r="AR519" s="58"/>
      <c r="AS519" s="58"/>
      <c r="AT519" s="58"/>
      <c r="AU519" s="58"/>
      <c r="AV519" s="58"/>
      <c r="AW519" s="58"/>
      <c r="AX519" s="71"/>
      <c r="AY519" s="58"/>
      <c r="AZ519" s="58"/>
      <c r="BA519" s="58"/>
      <c r="BB519" s="58">
        <f t="shared" si="64"/>
        <v>0</v>
      </c>
      <c r="BC519" s="58" t="e">
        <f t="shared" si="65"/>
        <v>#N/A</v>
      </c>
      <c r="BD519" s="58">
        <f t="shared" si="66"/>
        <v>0.98677704868672977</v>
      </c>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c r="CB519" s="58"/>
      <c r="CC519" s="58"/>
      <c r="CD519" s="58"/>
      <c r="CE519" s="58"/>
      <c r="CF519" s="58"/>
      <c r="CG519" s="58"/>
      <c r="CH519" s="58"/>
      <c r="CI519" s="58"/>
      <c r="CJ519" s="58"/>
      <c r="CK519" s="58"/>
      <c r="CL519" s="58"/>
      <c r="CM519" s="58"/>
      <c r="CN519" s="58"/>
      <c r="CO519" s="58"/>
      <c r="CP519" s="58"/>
      <c r="CQ519" s="58"/>
      <c r="CR519" s="58"/>
      <c r="CS519" s="58"/>
      <c r="CT519" s="58"/>
      <c r="CU519" s="58"/>
      <c r="CV519" s="58"/>
      <c r="CW519" s="58"/>
      <c r="CX519" s="58"/>
      <c r="CY519" s="58"/>
      <c r="CZ519" s="58"/>
      <c r="DA519" s="58"/>
      <c r="DB519" s="58"/>
      <c r="DC519" s="58"/>
      <c r="DD519" s="58"/>
      <c r="DE519" s="58"/>
      <c r="DF519" s="58"/>
      <c r="DG519" s="58"/>
      <c r="DH519" s="58"/>
      <c r="DI519" s="58"/>
      <c r="DJ519" s="58"/>
      <c r="DK519" s="58"/>
      <c r="DL519" s="58"/>
      <c r="DM519" s="58"/>
      <c r="DN519" s="58"/>
      <c r="DO519" s="58"/>
      <c r="DP519" s="58"/>
      <c r="DQ519" s="58"/>
      <c r="DR519" s="58"/>
      <c r="DS519" s="58"/>
      <c r="DT519" s="58"/>
      <c r="DU519" s="58"/>
      <c r="DV519" s="58"/>
      <c r="DW519" s="58"/>
      <c r="DX519" s="58"/>
      <c r="DY519" s="58"/>
      <c r="DZ519" s="58"/>
      <c r="EA519" s="58"/>
      <c r="EB519" s="58"/>
      <c r="EC519" s="58"/>
      <c r="ED519" s="58"/>
      <c r="EE519" s="58"/>
      <c r="EF519" s="58"/>
      <c r="EG519" s="58"/>
      <c r="EH519" s="58"/>
      <c r="EI519" s="58"/>
      <c r="EJ519" s="58"/>
      <c r="EK519" s="58"/>
      <c r="EL519" s="58"/>
      <c r="EM519" s="58"/>
      <c r="EN519" s="58"/>
    </row>
    <row r="520" spans="1:144" outlineLevel="1" x14ac:dyDescent="0.2">
      <c r="A520" s="16">
        <v>329</v>
      </c>
      <c r="B520" s="16">
        <v>0</v>
      </c>
      <c r="C520" s="1">
        <v>3.8882363203977997E-2</v>
      </c>
      <c r="D520" s="1">
        <f t="shared" si="58"/>
        <v>-3.8882363203977997E-2</v>
      </c>
      <c r="E520" s="1">
        <f t="shared" si="59"/>
        <v>7.9316933371032766E-2</v>
      </c>
      <c r="F520" s="1">
        <f t="shared" si="60"/>
        <v>-0.28163262128353095</v>
      </c>
      <c r="G520" s="1">
        <f t="shared" si="61"/>
        <v>-0.20113518671457506</v>
      </c>
      <c r="H520" s="1">
        <v>7.3086454935565842E-2</v>
      </c>
      <c r="I520" s="1">
        <f t="shared" si="62"/>
        <v>3.1898758034207674E-3</v>
      </c>
      <c r="J520" s="1">
        <f t="shared" si="63"/>
        <v>-0.20891443018166012</v>
      </c>
      <c r="AQ520" s="58"/>
      <c r="AR520" s="58"/>
      <c r="AS520" s="58"/>
      <c r="AT520" s="58"/>
      <c r="AU520" s="58"/>
      <c r="AV520" s="58"/>
      <c r="AW520" s="58"/>
      <c r="AX520" s="71"/>
      <c r="AY520" s="58"/>
      <c r="AZ520" s="58"/>
      <c r="BA520" s="58"/>
      <c r="BB520" s="58">
        <f t="shared" si="64"/>
        <v>1</v>
      </c>
      <c r="BC520" s="58">
        <f t="shared" si="65"/>
        <v>3.8882363203977997E-2</v>
      </c>
      <c r="BD520" s="58" t="e">
        <f t="shared" si="66"/>
        <v>#N/A</v>
      </c>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c r="CB520" s="58"/>
      <c r="CC520" s="58"/>
      <c r="CD520" s="58"/>
      <c r="CE520" s="58"/>
      <c r="CF520" s="58"/>
      <c r="CG520" s="58"/>
      <c r="CH520" s="58"/>
      <c r="CI520" s="58"/>
      <c r="CJ520" s="58"/>
      <c r="CK520" s="58"/>
      <c r="CL520" s="58"/>
      <c r="CM520" s="58"/>
      <c r="CN520" s="58"/>
      <c r="CO520" s="58"/>
      <c r="CP520" s="58"/>
      <c r="CQ520" s="58"/>
      <c r="CR520" s="58"/>
      <c r="CS520" s="58"/>
      <c r="CT520" s="58"/>
      <c r="CU520" s="58"/>
      <c r="CV520" s="58"/>
      <c r="CW520" s="58"/>
      <c r="CX520" s="58"/>
      <c r="CY520" s="58"/>
      <c r="CZ520" s="58"/>
      <c r="DA520" s="58"/>
      <c r="DB520" s="58"/>
      <c r="DC520" s="58"/>
      <c r="DD520" s="58"/>
      <c r="DE520" s="58"/>
      <c r="DF520" s="58"/>
      <c r="DG520" s="58"/>
      <c r="DH520" s="58"/>
      <c r="DI520" s="58"/>
      <c r="DJ520" s="58"/>
      <c r="DK520" s="58"/>
      <c r="DL520" s="58"/>
      <c r="DM520" s="58"/>
      <c r="DN520" s="58"/>
      <c r="DO520" s="58"/>
      <c r="DP520" s="58"/>
      <c r="DQ520" s="58"/>
      <c r="DR520" s="58"/>
      <c r="DS520" s="58"/>
      <c r="DT520" s="58"/>
      <c r="DU520" s="58"/>
      <c r="DV520" s="58"/>
      <c r="DW520" s="58"/>
      <c r="DX520" s="58"/>
      <c r="DY520" s="58"/>
      <c r="DZ520" s="58"/>
      <c r="EA520" s="58"/>
      <c r="EB520" s="58"/>
      <c r="EC520" s="58"/>
      <c r="ED520" s="58"/>
      <c r="EE520" s="58"/>
      <c r="EF520" s="58"/>
      <c r="EG520" s="58"/>
      <c r="EH520" s="58"/>
      <c r="EI520" s="58"/>
      <c r="EJ520" s="58"/>
      <c r="EK520" s="58"/>
      <c r="EL520" s="58"/>
      <c r="EM520" s="58"/>
      <c r="EN520" s="58"/>
    </row>
    <row r="521" spans="1:144" outlineLevel="1" x14ac:dyDescent="0.2">
      <c r="A521" s="16">
        <v>330</v>
      </c>
      <c r="B521" s="16">
        <v>0</v>
      </c>
      <c r="C521" s="1">
        <v>5.0321056527259551E-3</v>
      </c>
      <c r="D521" s="1">
        <f t="shared" si="58"/>
        <v>-5.0321056527259551E-3</v>
      </c>
      <c r="E521" s="1">
        <f t="shared" si="59"/>
        <v>1.0089618663597913E-2</v>
      </c>
      <c r="F521" s="1">
        <f t="shared" si="60"/>
        <v>-0.10044709385342072</v>
      </c>
      <c r="G521" s="1">
        <f t="shared" si="61"/>
        <v>-7.1116494626041887E-2</v>
      </c>
      <c r="H521" s="1">
        <v>1.3653383362397339E-2</v>
      </c>
      <c r="I521" s="1">
        <f t="shared" si="62"/>
        <v>7.0008602612049207E-5</v>
      </c>
      <c r="J521" s="1">
        <f t="shared" si="63"/>
        <v>-7.1607013696340482E-2</v>
      </c>
      <c r="AQ521" s="58"/>
      <c r="AR521" s="58"/>
      <c r="AS521" s="58"/>
      <c r="AT521" s="58"/>
      <c r="AU521" s="58"/>
      <c r="AV521" s="58"/>
      <c r="AW521" s="58"/>
      <c r="AX521" s="71"/>
      <c r="AY521" s="58"/>
      <c r="AZ521" s="58"/>
      <c r="BA521" s="58"/>
      <c r="BB521" s="58">
        <f t="shared" si="64"/>
        <v>1</v>
      </c>
      <c r="BC521" s="58">
        <f t="shared" si="65"/>
        <v>5.0321056527259551E-3</v>
      </c>
      <c r="BD521" s="58" t="e">
        <f t="shared" si="66"/>
        <v>#N/A</v>
      </c>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c r="CB521" s="58"/>
      <c r="CC521" s="58"/>
      <c r="CD521" s="58"/>
      <c r="CE521" s="58"/>
      <c r="CF521" s="58"/>
      <c r="CG521" s="58"/>
      <c r="CH521" s="58"/>
      <c r="CI521" s="58"/>
      <c r="CJ521" s="58"/>
      <c r="CK521" s="58"/>
      <c r="CL521" s="58"/>
      <c r="CM521" s="58"/>
      <c r="CN521" s="58"/>
      <c r="CO521" s="58"/>
      <c r="CP521" s="58"/>
      <c r="CQ521" s="58"/>
      <c r="CR521" s="58"/>
      <c r="CS521" s="58"/>
      <c r="CT521" s="58"/>
      <c r="CU521" s="58"/>
      <c r="CV521" s="58"/>
      <c r="CW521" s="58"/>
      <c r="CX521" s="58"/>
      <c r="CY521" s="58"/>
      <c r="CZ521" s="58"/>
      <c r="DA521" s="58"/>
      <c r="DB521" s="58"/>
      <c r="DC521" s="58"/>
      <c r="DD521" s="58"/>
      <c r="DE521" s="58"/>
      <c r="DF521" s="58"/>
      <c r="DG521" s="58"/>
      <c r="DH521" s="58"/>
      <c r="DI521" s="58"/>
      <c r="DJ521" s="58"/>
      <c r="DK521" s="58"/>
      <c r="DL521" s="58"/>
      <c r="DM521" s="58"/>
      <c r="DN521" s="58"/>
      <c r="DO521" s="58"/>
      <c r="DP521" s="58"/>
      <c r="DQ521" s="58"/>
      <c r="DR521" s="58"/>
      <c r="DS521" s="58"/>
      <c r="DT521" s="58"/>
      <c r="DU521" s="58"/>
      <c r="DV521" s="58"/>
      <c r="DW521" s="58"/>
      <c r="DX521" s="58"/>
      <c r="DY521" s="58"/>
      <c r="DZ521" s="58"/>
      <c r="EA521" s="58"/>
      <c r="EB521" s="58"/>
      <c r="EC521" s="58"/>
      <c r="ED521" s="58"/>
      <c r="EE521" s="58"/>
      <c r="EF521" s="58"/>
      <c r="EG521" s="58"/>
      <c r="EH521" s="58"/>
      <c r="EI521" s="58"/>
      <c r="EJ521" s="58"/>
      <c r="EK521" s="58"/>
      <c r="EL521" s="58"/>
      <c r="EM521" s="58"/>
      <c r="EN521" s="58"/>
    </row>
    <row r="522" spans="1:144" outlineLevel="1" x14ac:dyDescent="0.2">
      <c r="A522" s="16">
        <v>331</v>
      </c>
      <c r="B522" s="16">
        <v>0</v>
      </c>
      <c r="C522" s="1">
        <v>8.159538080030301E-7</v>
      </c>
      <c r="D522" s="1">
        <f t="shared" si="58"/>
        <v>-8.159538080030301E-7</v>
      </c>
      <c r="E522" s="1">
        <f t="shared" si="59"/>
        <v>1.6319082817489506E-6</v>
      </c>
      <c r="F522" s="1">
        <f t="shared" si="60"/>
        <v>-1.2774616556863656E-3</v>
      </c>
      <c r="G522" s="1">
        <f t="shared" si="61"/>
        <v>-9.0330198371540733E-4</v>
      </c>
      <c r="H522" s="1">
        <v>9.0727636757093471E-6</v>
      </c>
      <c r="I522" s="1">
        <f t="shared" si="62"/>
        <v>7.4030292767168455E-12</v>
      </c>
      <c r="J522" s="1">
        <f t="shared" si="63"/>
        <v>-9.0330608146600385E-4</v>
      </c>
      <c r="AQ522" s="58"/>
      <c r="AR522" s="58"/>
      <c r="AS522" s="58"/>
      <c r="AT522" s="58"/>
      <c r="AU522" s="58"/>
      <c r="AV522" s="58"/>
      <c r="AW522" s="58"/>
      <c r="AX522" s="71"/>
      <c r="AY522" s="58"/>
      <c r="AZ522" s="58"/>
      <c r="BA522" s="58"/>
      <c r="BB522" s="58">
        <f t="shared" si="64"/>
        <v>1</v>
      </c>
      <c r="BC522" s="58">
        <f t="shared" si="65"/>
        <v>8.159538080030301E-7</v>
      </c>
      <c r="BD522" s="58" t="e">
        <f t="shared" si="66"/>
        <v>#N/A</v>
      </c>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c r="CB522" s="58"/>
      <c r="CC522" s="58"/>
      <c r="CD522" s="58"/>
      <c r="CE522" s="58"/>
      <c r="CF522" s="58"/>
      <c r="CG522" s="58"/>
      <c r="CH522" s="58"/>
      <c r="CI522" s="58"/>
      <c r="CJ522" s="58"/>
      <c r="CK522" s="58"/>
      <c r="CL522" s="58"/>
      <c r="CM522" s="58"/>
      <c r="CN522" s="58"/>
      <c r="CO522" s="58"/>
      <c r="CP522" s="58"/>
      <c r="CQ522" s="58"/>
      <c r="CR522" s="58"/>
      <c r="CS522" s="58"/>
      <c r="CT522" s="58"/>
      <c r="CU522" s="58"/>
      <c r="CV522" s="58"/>
      <c r="CW522" s="58"/>
      <c r="CX522" s="58"/>
      <c r="CY522" s="58"/>
      <c r="CZ522" s="58"/>
      <c r="DA522" s="58"/>
      <c r="DB522" s="58"/>
      <c r="DC522" s="58"/>
      <c r="DD522" s="58"/>
      <c r="DE522" s="58"/>
      <c r="DF522" s="58"/>
      <c r="DG522" s="58"/>
      <c r="DH522" s="58"/>
      <c r="DI522" s="58"/>
      <c r="DJ522" s="58"/>
      <c r="DK522" s="58"/>
      <c r="DL522" s="58"/>
      <c r="DM522" s="58"/>
      <c r="DN522" s="58"/>
      <c r="DO522" s="58"/>
      <c r="DP522" s="58"/>
      <c r="DQ522" s="58"/>
      <c r="DR522" s="58"/>
      <c r="DS522" s="58"/>
      <c r="DT522" s="58"/>
      <c r="DU522" s="58"/>
      <c r="DV522" s="58"/>
      <c r="DW522" s="58"/>
      <c r="DX522" s="58"/>
      <c r="DY522" s="58"/>
      <c r="DZ522" s="58"/>
      <c r="EA522" s="58"/>
      <c r="EB522" s="58"/>
      <c r="EC522" s="58"/>
      <c r="ED522" s="58"/>
      <c r="EE522" s="58"/>
      <c r="EF522" s="58"/>
      <c r="EG522" s="58"/>
      <c r="EH522" s="58"/>
      <c r="EI522" s="58"/>
      <c r="EJ522" s="58"/>
      <c r="EK522" s="58"/>
      <c r="EL522" s="58"/>
      <c r="EM522" s="58"/>
      <c r="EN522" s="58"/>
    </row>
    <row r="523" spans="1:144" outlineLevel="1" x14ac:dyDescent="0.2">
      <c r="A523" s="16">
        <v>332</v>
      </c>
      <c r="B523" s="16">
        <v>0</v>
      </c>
      <c r="C523" s="1">
        <v>2.3635318348522627E-4</v>
      </c>
      <c r="D523" s="1">
        <f t="shared" si="58"/>
        <v>-2.3635318348522627E-4</v>
      </c>
      <c r="E523" s="1">
        <f t="shared" si="59"/>
        <v>4.7276223860159681E-4</v>
      </c>
      <c r="F523" s="1">
        <f t="shared" si="60"/>
        <v>-2.17430963434741E-2</v>
      </c>
      <c r="G523" s="1">
        <f t="shared" si="61"/>
        <v>-1.5375599484867195E-2</v>
      </c>
      <c r="H523" s="1">
        <v>9.716754304824873E-4</v>
      </c>
      <c r="I523" s="1">
        <f t="shared" si="62"/>
        <v>2.299362981295999E-7</v>
      </c>
      <c r="J523" s="1">
        <f t="shared" si="63"/>
        <v>-1.5383074979248394E-2</v>
      </c>
      <c r="AQ523" s="58"/>
      <c r="AR523" s="58"/>
      <c r="AS523" s="58"/>
      <c r="AT523" s="58"/>
      <c r="AU523" s="58"/>
      <c r="AV523" s="58"/>
      <c r="AW523" s="58"/>
      <c r="AX523" s="71"/>
      <c r="AY523" s="58"/>
      <c r="AZ523" s="58"/>
      <c r="BA523" s="58"/>
      <c r="BB523" s="58">
        <f t="shared" si="64"/>
        <v>1</v>
      </c>
      <c r="BC523" s="58">
        <f t="shared" si="65"/>
        <v>2.3635318348522627E-4</v>
      </c>
      <c r="BD523" s="58" t="e">
        <f t="shared" si="66"/>
        <v>#N/A</v>
      </c>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c r="CB523" s="58"/>
      <c r="CC523" s="58"/>
      <c r="CD523" s="58"/>
      <c r="CE523" s="58"/>
      <c r="CF523" s="58"/>
      <c r="CG523" s="58"/>
      <c r="CH523" s="58"/>
      <c r="CI523" s="58"/>
      <c r="CJ523" s="58"/>
      <c r="CK523" s="58"/>
      <c r="CL523" s="58"/>
      <c r="CM523" s="58"/>
      <c r="CN523" s="58"/>
      <c r="CO523" s="58"/>
      <c r="CP523" s="58"/>
      <c r="CQ523" s="58"/>
      <c r="CR523" s="58"/>
      <c r="CS523" s="58"/>
      <c r="CT523" s="58"/>
      <c r="CU523" s="58"/>
      <c r="CV523" s="58"/>
      <c r="CW523" s="58"/>
      <c r="CX523" s="58"/>
      <c r="CY523" s="58"/>
      <c r="CZ523" s="58"/>
      <c r="DA523" s="58"/>
      <c r="DB523" s="58"/>
      <c r="DC523" s="58"/>
      <c r="DD523" s="58"/>
      <c r="DE523" s="58"/>
      <c r="DF523" s="58"/>
      <c r="DG523" s="58"/>
      <c r="DH523" s="58"/>
      <c r="DI523" s="58"/>
      <c r="DJ523" s="58"/>
      <c r="DK523" s="58"/>
      <c r="DL523" s="58"/>
      <c r="DM523" s="58"/>
      <c r="DN523" s="58"/>
      <c r="DO523" s="58"/>
      <c r="DP523" s="58"/>
      <c r="DQ523" s="58"/>
      <c r="DR523" s="58"/>
      <c r="DS523" s="58"/>
      <c r="DT523" s="58"/>
      <c r="DU523" s="58"/>
      <c r="DV523" s="58"/>
      <c r="DW523" s="58"/>
      <c r="DX523" s="58"/>
      <c r="DY523" s="58"/>
      <c r="DZ523" s="58"/>
      <c r="EA523" s="58"/>
      <c r="EB523" s="58"/>
      <c r="EC523" s="58"/>
      <c r="ED523" s="58"/>
      <c r="EE523" s="58"/>
      <c r="EF523" s="58"/>
      <c r="EG523" s="58"/>
      <c r="EH523" s="58"/>
      <c r="EI523" s="58"/>
      <c r="EJ523" s="58"/>
      <c r="EK523" s="58"/>
      <c r="EL523" s="58"/>
      <c r="EM523" s="58"/>
      <c r="EN523" s="58"/>
    </row>
    <row r="524" spans="1:144" outlineLevel="1" x14ac:dyDescent="0.2">
      <c r="A524" s="16">
        <v>333</v>
      </c>
      <c r="B524" s="16">
        <v>0</v>
      </c>
      <c r="C524" s="1">
        <v>1.6090736045730504E-3</v>
      </c>
      <c r="D524" s="1">
        <f t="shared" si="58"/>
        <v>-1.6090736045730504E-3</v>
      </c>
      <c r="E524" s="1">
        <f t="shared" si="59"/>
        <v>3.2207391077545481E-3</v>
      </c>
      <c r="F524" s="1">
        <f t="shared" si="60"/>
        <v>-5.6751555994127137E-2</v>
      </c>
      <c r="G524" s="1">
        <f t="shared" si="61"/>
        <v>-4.0145571302866459E-2</v>
      </c>
      <c r="H524" s="1">
        <v>5.4616377016462395E-3</v>
      </c>
      <c r="I524" s="1">
        <f t="shared" si="62"/>
        <v>8.8506798844446992E-6</v>
      </c>
      <c r="J524" s="1">
        <f t="shared" si="63"/>
        <v>-4.0255652710122332E-2</v>
      </c>
      <c r="AQ524" s="58"/>
      <c r="AR524" s="58"/>
      <c r="AS524" s="58"/>
      <c r="AT524" s="58"/>
      <c r="AU524" s="58"/>
      <c r="AV524" s="58"/>
      <c r="AW524" s="58"/>
      <c r="AX524" s="71"/>
      <c r="AY524" s="58"/>
      <c r="AZ524" s="58"/>
      <c r="BA524" s="58"/>
      <c r="BB524" s="58">
        <f t="shared" si="64"/>
        <v>1</v>
      </c>
      <c r="BC524" s="58">
        <f t="shared" si="65"/>
        <v>1.6090736045730504E-3</v>
      </c>
      <c r="BD524" s="58" t="e">
        <f t="shared" si="66"/>
        <v>#N/A</v>
      </c>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c r="CB524" s="58"/>
      <c r="CC524" s="58"/>
      <c r="CD524" s="58"/>
      <c r="CE524" s="58"/>
      <c r="CF524" s="58"/>
      <c r="CG524" s="58"/>
      <c r="CH524" s="58"/>
      <c r="CI524" s="58"/>
      <c r="CJ524" s="58"/>
      <c r="CK524" s="58"/>
      <c r="CL524" s="58"/>
      <c r="CM524" s="58"/>
      <c r="CN524" s="58"/>
      <c r="CO524" s="58"/>
      <c r="CP524" s="58"/>
      <c r="CQ524" s="58"/>
      <c r="CR524" s="58"/>
      <c r="CS524" s="58"/>
      <c r="CT524" s="58"/>
      <c r="CU524" s="58"/>
      <c r="CV524" s="58"/>
      <c r="CW524" s="58"/>
      <c r="CX524" s="58"/>
      <c r="CY524" s="58"/>
      <c r="CZ524" s="58"/>
      <c r="DA524" s="58"/>
      <c r="DB524" s="58"/>
      <c r="DC524" s="58"/>
      <c r="DD524" s="58"/>
      <c r="DE524" s="58"/>
      <c r="DF524" s="58"/>
      <c r="DG524" s="58"/>
      <c r="DH524" s="58"/>
      <c r="DI524" s="58"/>
      <c r="DJ524" s="58"/>
      <c r="DK524" s="58"/>
      <c r="DL524" s="58"/>
      <c r="DM524" s="58"/>
      <c r="DN524" s="58"/>
      <c r="DO524" s="58"/>
      <c r="DP524" s="58"/>
      <c r="DQ524" s="58"/>
      <c r="DR524" s="58"/>
      <c r="DS524" s="58"/>
      <c r="DT524" s="58"/>
      <c r="DU524" s="58"/>
      <c r="DV524" s="58"/>
      <c r="DW524" s="58"/>
      <c r="DX524" s="58"/>
      <c r="DY524" s="58"/>
      <c r="DZ524" s="58"/>
      <c r="EA524" s="58"/>
      <c r="EB524" s="58"/>
      <c r="EC524" s="58"/>
      <c r="ED524" s="58"/>
      <c r="EE524" s="58"/>
      <c r="EF524" s="58"/>
      <c r="EG524" s="58"/>
      <c r="EH524" s="58"/>
      <c r="EI524" s="58"/>
      <c r="EJ524" s="58"/>
      <c r="EK524" s="58"/>
      <c r="EL524" s="58"/>
      <c r="EM524" s="58"/>
      <c r="EN524" s="58"/>
    </row>
    <row r="525" spans="1:144" outlineLevel="1" x14ac:dyDescent="0.2">
      <c r="A525" s="16">
        <v>334</v>
      </c>
      <c r="B525" s="16">
        <v>0</v>
      </c>
      <c r="C525" s="1">
        <v>5.2599588800898956E-8</v>
      </c>
      <c r="D525" s="1">
        <f t="shared" si="58"/>
        <v>-5.2599588800898956E-8</v>
      </c>
      <c r="E525" s="1">
        <f t="shared" si="59"/>
        <v>1.0519918037572898E-7</v>
      </c>
      <c r="F525" s="1">
        <f t="shared" si="60"/>
        <v>-3.2434423129713434E-4</v>
      </c>
      <c r="G525" s="1">
        <f t="shared" si="61"/>
        <v>-2.2934600839695431E-4</v>
      </c>
      <c r="H525" s="1">
        <v>7.7252273634865709E-7</v>
      </c>
      <c r="I525" s="1">
        <f t="shared" si="62"/>
        <v>4.0634411799643328E-14</v>
      </c>
      <c r="J525" s="1">
        <f t="shared" si="63"/>
        <v>-2.2934609698450862E-4</v>
      </c>
      <c r="AQ525" s="58"/>
      <c r="AR525" s="58"/>
      <c r="AS525" s="58"/>
      <c r="AT525" s="58"/>
      <c r="AU525" s="58"/>
      <c r="AV525" s="58"/>
      <c r="AW525" s="58"/>
      <c r="AX525" s="71"/>
      <c r="AY525" s="58"/>
      <c r="AZ525" s="58"/>
      <c r="BA525" s="58"/>
      <c r="BB525" s="58">
        <f t="shared" si="64"/>
        <v>1</v>
      </c>
      <c r="BC525" s="58">
        <f t="shared" si="65"/>
        <v>5.2599588800898956E-8</v>
      </c>
      <c r="BD525" s="58" t="e">
        <f t="shared" si="66"/>
        <v>#N/A</v>
      </c>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c r="CB525" s="58"/>
      <c r="CC525" s="58"/>
      <c r="CD525" s="58"/>
      <c r="CE525" s="58"/>
      <c r="CF525" s="58"/>
      <c r="CG525" s="58"/>
      <c r="CH525" s="58"/>
      <c r="CI525" s="58"/>
      <c r="CJ525" s="58"/>
      <c r="CK525" s="58"/>
      <c r="CL525" s="58"/>
      <c r="CM525" s="58"/>
      <c r="CN525" s="58"/>
      <c r="CO525" s="58"/>
      <c r="CP525" s="58"/>
      <c r="CQ525" s="58"/>
      <c r="CR525" s="58"/>
      <c r="CS525" s="58"/>
      <c r="CT525" s="58"/>
      <c r="CU525" s="58"/>
      <c r="CV525" s="58"/>
      <c r="CW525" s="58"/>
      <c r="CX525" s="58"/>
      <c r="CY525" s="58"/>
      <c r="CZ525" s="58"/>
      <c r="DA525" s="58"/>
      <c r="DB525" s="58"/>
      <c r="DC525" s="58"/>
      <c r="DD525" s="58"/>
      <c r="DE525" s="58"/>
      <c r="DF525" s="58"/>
      <c r="DG525" s="58"/>
      <c r="DH525" s="58"/>
      <c r="DI525" s="58"/>
      <c r="DJ525" s="58"/>
      <c r="DK525" s="58"/>
      <c r="DL525" s="58"/>
      <c r="DM525" s="58"/>
      <c r="DN525" s="58"/>
      <c r="DO525" s="58"/>
      <c r="DP525" s="58"/>
      <c r="DQ525" s="58"/>
      <c r="DR525" s="58"/>
      <c r="DS525" s="58"/>
      <c r="DT525" s="58"/>
      <c r="DU525" s="58"/>
      <c r="DV525" s="58"/>
      <c r="DW525" s="58"/>
      <c r="DX525" s="58"/>
      <c r="DY525" s="58"/>
      <c r="DZ525" s="58"/>
      <c r="EA525" s="58"/>
      <c r="EB525" s="58"/>
      <c r="EC525" s="58"/>
      <c r="ED525" s="58"/>
      <c r="EE525" s="58"/>
      <c r="EF525" s="58"/>
      <c r="EG525" s="58"/>
      <c r="EH525" s="58"/>
      <c r="EI525" s="58"/>
      <c r="EJ525" s="58"/>
      <c r="EK525" s="58"/>
      <c r="EL525" s="58"/>
      <c r="EM525" s="58"/>
      <c r="EN525" s="58"/>
    </row>
    <row r="526" spans="1:144" outlineLevel="1" x14ac:dyDescent="0.2">
      <c r="A526" s="16">
        <v>335</v>
      </c>
      <c r="B526" s="16">
        <v>0</v>
      </c>
      <c r="C526" s="1">
        <v>2.4784840654094326E-3</v>
      </c>
      <c r="D526" s="1">
        <f t="shared" si="58"/>
        <v>-2.4784840654094326E-3</v>
      </c>
      <c r="E526" s="1">
        <f t="shared" si="59"/>
        <v>4.9631211830118982E-3</v>
      </c>
      <c r="F526" s="1">
        <f t="shared" si="60"/>
        <v>-7.0449422872099515E-2</v>
      </c>
      <c r="G526" s="1">
        <f t="shared" si="61"/>
        <v>-4.9846185526467073E-2</v>
      </c>
      <c r="H526" s="1">
        <v>7.4579318090359373E-3</v>
      </c>
      <c r="I526" s="1">
        <f t="shared" si="62"/>
        <v>1.8669528252121113E-5</v>
      </c>
      <c r="J526" s="1">
        <f t="shared" si="63"/>
        <v>-5.0033106437548894E-2</v>
      </c>
      <c r="AQ526" s="58"/>
      <c r="AR526" s="58"/>
      <c r="AS526" s="58"/>
      <c r="AT526" s="58"/>
      <c r="AU526" s="58"/>
      <c r="AV526" s="58"/>
      <c r="AW526" s="58"/>
      <c r="AX526" s="71"/>
      <c r="AY526" s="58"/>
      <c r="AZ526" s="58"/>
      <c r="BA526" s="58"/>
      <c r="BB526" s="58">
        <f t="shared" si="64"/>
        <v>1</v>
      </c>
      <c r="BC526" s="58">
        <f t="shared" si="65"/>
        <v>2.4784840654094326E-3</v>
      </c>
      <c r="BD526" s="58" t="e">
        <f t="shared" si="66"/>
        <v>#N/A</v>
      </c>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c r="CB526" s="58"/>
      <c r="CC526" s="58"/>
      <c r="CD526" s="58"/>
      <c r="CE526" s="58"/>
      <c r="CF526" s="58"/>
      <c r="CG526" s="58"/>
      <c r="CH526" s="58"/>
      <c r="CI526" s="58"/>
      <c r="CJ526" s="58"/>
      <c r="CK526" s="58"/>
      <c r="CL526" s="58"/>
      <c r="CM526" s="58"/>
      <c r="CN526" s="58"/>
      <c r="CO526" s="58"/>
      <c r="CP526" s="58"/>
      <c r="CQ526" s="58"/>
      <c r="CR526" s="58"/>
      <c r="CS526" s="58"/>
      <c r="CT526" s="58"/>
      <c r="CU526" s="58"/>
      <c r="CV526" s="58"/>
      <c r="CW526" s="58"/>
      <c r="CX526" s="58"/>
      <c r="CY526" s="58"/>
      <c r="CZ526" s="58"/>
      <c r="DA526" s="58"/>
      <c r="DB526" s="58"/>
      <c r="DC526" s="58"/>
      <c r="DD526" s="58"/>
      <c r="DE526" s="58"/>
      <c r="DF526" s="58"/>
      <c r="DG526" s="58"/>
      <c r="DH526" s="58"/>
      <c r="DI526" s="58"/>
      <c r="DJ526" s="58"/>
      <c r="DK526" s="58"/>
      <c r="DL526" s="58"/>
      <c r="DM526" s="58"/>
      <c r="DN526" s="58"/>
      <c r="DO526" s="58"/>
      <c r="DP526" s="58"/>
      <c r="DQ526" s="58"/>
      <c r="DR526" s="58"/>
      <c r="DS526" s="58"/>
      <c r="DT526" s="58"/>
      <c r="DU526" s="58"/>
      <c r="DV526" s="58"/>
      <c r="DW526" s="58"/>
      <c r="DX526" s="58"/>
      <c r="DY526" s="58"/>
      <c r="DZ526" s="58"/>
      <c r="EA526" s="58"/>
      <c r="EB526" s="58"/>
      <c r="EC526" s="58"/>
      <c r="ED526" s="58"/>
      <c r="EE526" s="58"/>
      <c r="EF526" s="58"/>
      <c r="EG526" s="58"/>
      <c r="EH526" s="58"/>
      <c r="EI526" s="58"/>
      <c r="EJ526" s="58"/>
      <c r="EK526" s="58"/>
      <c r="EL526" s="58"/>
      <c r="EM526" s="58"/>
      <c r="EN526" s="58"/>
    </row>
    <row r="527" spans="1:144" outlineLevel="1" x14ac:dyDescent="0.2">
      <c r="A527" s="16">
        <v>336</v>
      </c>
      <c r="B527" s="16">
        <v>0</v>
      </c>
      <c r="C527" s="1">
        <v>3.0959425961813983E-6</v>
      </c>
      <c r="D527" s="1">
        <f t="shared" si="58"/>
        <v>-3.0959425961813983E-6</v>
      </c>
      <c r="E527" s="1">
        <f t="shared" si="59"/>
        <v>6.1918947772293392E-6</v>
      </c>
      <c r="F527" s="1">
        <f t="shared" si="60"/>
        <v>-2.4883518194237205E-3</v>
      </c>
      <c r="G527" s="1">
        <f t="shared" si="61"/>
        <v>-1.7595318073486571E-3</v>
      </c>
      <c r="H527" s="1">
        <v>2.4417181133226982E-5</v>
      </c>
      <c r="I527" s="1">
        <f t="shared" si="62"/>
        <v>7.5596271032877976E-11</v>
      </c>
      <c r="J527" s="1">
        <f t="shared" si="63"/>
        <v>-1.7595532891454763E-3</v>
      </c>
      <c r="AQ527" s="58"/>
      <c r="AR527" s="58"/>
      <c r="AS527" s="58"/>
      <c r="AT527" s="58"/>
      <c r="AU527" s="58"/>
      <c r="AV527" s="58"/>
      <c r="AW527" s="58"/>
      <c r="AX527" s="71"/>
      <c r="AY527" s="58"/>
      <c r="AZ527" s="58"/>
      <c r="BA527" s="58"/>
      <c r="BB527" s="58">
        <f t="shared" si="64"/>
        <v>1</v>
      </c>
      <c r="BC527" s="58">
        <f t="shared" si="65"/>
        <v>3.0959425961813983E-6</v>
      </c>
      <c r="BD527" s="58" t="e">
        <f t="shared" si="66"/>
        <v>#N/A</v>
      </c>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c r="CB527" s="58"/>
      <c r="CC527" s="58"/>
      <c r="CD527" s="58"/>
      <c r="CE527" s="58"/>
      <c r="CF527" s="58"/>
      <c r="CG527" s="58"/>
      <c r="CH527" s="58"/>
      <c r="CI527" s="58"/>
      <c r="CJ527" s="58"/>
      <c r="CK527" s="58"/>
      <c r="CL527" s="58"/>
      <c r="CM527" s="58"/>
      <c r="CN527" s="58"/>
      <c r="CO527" s="58"/>
      <c r="CP527" s="58"/>
      <c r="CQ527" s="58"/>
      <c r="CR527" s="58"/>
      <c r="CS527" s="58"/>
      <c r="CT527" s="58"/>
      <c r="CU527" s="58"/>
      <c r="CV527" s="58"/>
      <c r="CW527" s="58"/>
      <c r="CX527" s="58"/>
      <c r="CY527" s="58"/>
      <c r="CZ527" s="58"/>
      <c r="DA527" s="58"/>
      <c r="DB527" s="58"/>
      <c r="DC527" s="58"/>
      <c r="DD527" s="58"/>
      <c r="DE527" s="58"/>
      <c r="DF527" s="58"/>
      <c r="DG527" s="58"/>
      <c r="DH527" s="58"/>
      <c r="DI527" s="58"/>
      <c r="DJ527" s="58"/>
      <c r="DK527" s="58"/>
      <c r="DL527" s="58"/>
      <c r="DM527" s="58"/>
      <c r="DN527" s="58"/>
      <c r="DO527" s="58"/>
      <c r="DP527" s="58"/>
      <c r="DQ527" s="58"/>
      <c r="DR527" s="58"/>
      <c r="DS527" s="58"/>
      <c r="DT527" s="58"/>
      <c r="DU527" s="58"/>
      <c r="DV527" s="58"/>
      <c r="DW527" s="58"/>
      <c r="DX527" s="58"/>
      <c r="DY527" s="58"/>
      <c r="DZ527" s="58"/>
      <c r="EA527" s="58"/>
      <c r="EB527" s="58"/>
      <c r="EC527" s="58"/>
      <c r="ED527" s="58"/>
      <c r="EE527" s="58"/>
      <c r="EF527" s="58"/>
      <c r="EG527" s="58"/>
      <c r="EH527" s="58"/>
      <c r="EI527" s="58"/>
      <c r="EJ527" s="58"/>
      <c r="EK527" s="58"/>
      <c r="EL527" s="58"/>
      <c r="EM527" s="58"/>
      <c r="EN527" s="58"/>
    </row>
    <row r="528" spans="1:144" outlineLevel="1" x14ac:dyDescent="0.2">
      <c r="A528" s="16">
        <v>337</v>
      </c>
      <c r="B528" s="16">
        <v>0</v>
      </c>
      <c r="C528" s="1">
        <v>7.2772140631168396E-7</v>
      </c>
      <c r="D528" s="1">
        <f t="shared" si="58"/>
        <v>-7.2772140631168396E-7</v>
      </c>
      <c r="E528" s="1">
        <f t="shared" si="59"/>
        <v>1.4554433425103312E-6</v>
      </c>
      <c r="F528" s="1">
        <f t="shared" si="60"/>
        <v>-1.2064175655677146E-3</v>
      </c>
      <c r="G528" s="1">
        <f t="shared" si="61"/>
        <v>-8.5306619666384318E-4</v>
      </c>
      <c r="H528" s="1">
        <v>6.5501166385925857E-6</v>
      </c>
      <c r="I528" s="1">
        <f t="shared" si="62"/>
        <v>4.7666947829520767E-12</v>
      </c>
      <c r="J528" s="1">
        <f t="shared" si="63"/>
        <v>-8.530689905191126E-4</v>
      </c>
      <c r="AQ528" s="58"/>
      <c r="AR528" s="58"/>
      <c r="AS528" s="58"/>
      <c r="AT528" s="58"/>
      <c r="AU528" s="58"/>
      <c r="AV528" s="58"/>
      <c r="AW528" s="58"/>
      <c r="AX528" s="71"/>
      <c r="AY528" s="58"/>
      <c r="AZ528" s="58"/>
      <c r="BA528" s="58"/>
      <c r="BB528" s="58">
        <f t="shared" si="64"/>
        <v>1</v>
      </c>
      <c r="BC528" s="58">
        <f t="shared" si="65"/>
        <v>7.2772140631168396E-7</v>
      </c>
      <c r="BD528" s="58" t="e">
        <f t="shared" si="66"/>
        <v>#N/A</v>
      </c>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c r="CB528" s="58"/>
      <c r="CC528" s="58"/>
      <c r="CD528" s="58"/>
      <c r="CE528" s="58"/>
      <c r="CF528" s="58"/>
      <c r="CG528" s="58"/>
      <c r="CH528" s="58"/>
      <c r="CI528" s="58"/>
      <c r="CJ528" s="58"/>
      <c r="CK528" s="58"/>
      <c r="CL528" s="58"/>
      <c r="CM528" s="58"/>
      <c r="CN528" s="58"/>
      <c r="CO528" s="58"/>
      <c r="CP528" s="58"/>
      <c r="CQ528" s="58"/>
      <c r="CR528" s="58"/>
      <c r="CS528" s="58"/>
      <c r="CT528" s="58"/>
      <c r="CU528" s="58"/>
      <c r="CV528" s="58"/>
      <c r="CW528" s="58"/>
      <c r="CX528" s="58"/>
      <c r="CY528" s="58"/>
      <c r="CZ528" s="58"/>
      <c r="DA528" s="58"/>
      <c r="DB528" s="58"/>
      <c r="DC528" s="58"/>
      <c r="DD528" s="58"/>
      <c r="DE528" s="58"/>
      <c r="DF528" s="58"/>
      <c r="DG528" s="58"/>
      <c r="DH528" s="58"/>
      <c r="DI528" s="58"/>
      <c r="DJ528" s="58"/>
      <c r="DK528" s="58"/>
      <c r="DL528" s="58"/>
      <c r="DM528" s="58"/>
      <c r="DN528" s="58"/>
      <c r="DO528" s="58"/>
      <c r="DP528" s="58"/>
      <c r="DQ528" s="58"/>
      <c r="DR528" s="58"/>
      <c r="DS528" s="58"/>
      <c r="DT528" s="58"/>
      <c r="DU528" s="58"/>
      <c r="DV528" s="58"/>
      <c r="DW528" s="58"/>
      <c r="DX528" s="58"/>
      <c r="DY528" s="58"/>
      <c r="DZ528" s="58"/>
      <c r="EA528" s="58"/>
      <c r="EB528" s="58"/>
      <c r="EC528" s="58"/>
      <c r="ED528" s="58"/>
      <c r="EE528" s="58"/>
      <c r="EF528" s="58"/>
      <c r="EG528" s="58"/>
      <c r="EH528" s="58"/>
      <c r="EI528" s="58"/>
      <c r="EJ528" s="58"/>
      <c r="EK528" s="58"/>
      <c r="EL528" s="58"/>
      <c r="EM528" s="58"/>
      <c r="EN528" s="58"/>
    </row>
    <row r="529" spans="1:144" outlineLevel="1" x14ac:dyDescent="0.2">
      <c r="A529" s="16">
        <v>338</v>
      </c>
      <c r="B529" s="16">
        <v>0</v>
      </c>
      <c r="C529" s="1">
        <v>2.2494476032713652E-6</v>
      </c>
      <c r="D529" s="1">
        <f t="shared" si="58"/>
        <v>-2.2494476032713652E-6</v>
      </c>
      <c r="E529" s="1">
        <f t="shared" si="59"/>
        <v>4.4989002664701839E-6</v>
      </c>
      <c r="F529" s="1">
        <f t="shared" si="60"/>
        <v>-2.1210611180421425E-3</v>
      </c>
      <c r="G529" s="1">
        <f t="shared" si="61"/>
        <v>-1.4998175433356112E-3</v>
      </c>
      <c r="H529" s="1">
        <v>1.6984399121432659E-5</v>
      </c>
      <c r="I529" s="1">
        <f t="shared" si="62"/>
        <v>3.8206250748422119E-11</v>
      </c>
      <c r="J529" s="1">
        <f t="shared" si="63"/>
        <v>-1.4998302802477406E-3</v>
      </c>
      <c r="AQ529" s="58"/>
      <c r="AR529" s="58"/>
      <c r="AS529" s="58"/>
      <c r="AT529" s="58"/>
      <c r="AU529" s="58"/>
      <c r="AV529" s="58"/>
      <c r="AW529" s="58"/>
      <c r="AX529" s="71"/>
      <c r="AY529" s="58"/>
      <c r="AZ529" s="58"/>
      <c r="BA529" s="58"/>
      <c r="BB529" s="58">
        <f t="shared" si="64"/>
        <v>1</v>
      </c>
      <c r="BC529" s="58">
        <f t="shared" si="65"/>
        <v>2.2494476032713652E-6</v>
      </c>
      <c r="BD529" s="58" t="e">
        <f t="shared" si="66"/>
        <v>#N/A</v>
      </c>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c r="CB529" s="58"/>
      <c r="CC529" s="58"/>
      <c r="CD529" s="58"/>
      <c r="CE529" s="58"/>
      <c r="CF529" s="58"/>
      <c r="CG529" s="58"/>
      <c r="CH529" s="58"/>
      <c r="CI529" s="58"/>
      <c r="CJ529" s="58"/>
      <c r="CK529" s="58"/>
      <c r="CL529" s="58"/>
      <c r="CM529" s="58"/>
      <c r="CN529" s="58"/>
      <c r="CO529" s="58"/>
      <c r="CP529" s="58"/>
      <c r="CQ529" s="58"/>
      <c r="CR529" s="58"/>
      <c r="CS529" s="58"/>
      <c r="CT529" s="58"/>
      <c r="CU529" s="58"/>
      <c r="CV529" s="58"/>
      <c r="CW529" s="58"/>
      <c r="CX529" s="58"/>
      <c r="CY529" s="58"/>
      <c r="CZ529" s="58"/>
      <c r="DA529" s="58"/>
      <c r="DB529" s="58"/>
      <c r="DC529" s="58"/>
      <c r="DD529" s="58"/>
      <c r="DE529" s="58"/>
      <c r="DF529" s="58"/>
      <c r="DG529" s="58"/>
      <c r="DH529" s="58"/>
      <c r="DI529" s="58"/>
      <c r="DJ529" s="58"/>
      <c r="DK529" s="58"/>
      <c r="DL529" s="58"/>
      <c r="DM529" s="58"/>
      <c r="DN529" s="58"/>
      <c r="DO529" s="58"/>
      <c r="DP529" s="58"/>
      <c r="DQ529" s="58"/>
      <c r="DR529" s="58"/>
      <c r="DS529" s="58"/>
      <c r="DT529" s="58"/>
      <c r="DU529" s="58"/>
      <c r="DV529" s="58"/>
      <c r="DW529" s="58"/>
      <c r="DX529" s="58"/>
      <c r="DY529" s="58"/>
      <c r="DZ529" s="58"/>
      <c r="EA529" s="58"/>
      <c r="EB529" s="58"/>
      <c r="EC529" s="58"/>
      <c r="ED529" s="58"/>
      <c r="EE529" s="58"/>
      <c r="EF529" s="58"/>
      <c r="EG529" s="58"/>
      <c r="EH529" s="58"/>
      <c r="EI529" s="58"/>
      <c r="EJ529" s="58"/>
      <c r="EK529" s="58"/>
      <c r="EL529" s="58"/>
      <c r="EM529" s="58"/>
      <c r="EN529" s="58"/>
    </row>
    <row r="530" spans="1:144" outlineLevel="1" x14ac:dyDescent="0.2">
      <c r="A530" s="16">
        <v>339</v>
      </c>
      <c r="B530" s="16">
        <v>0</v>
      </c>
      <c r="C530" s="1">
        <v>1.9018599657983548E-3</v>
      </c>
      <c r="D530" s="1">
        <f t="shared" si="58"/>
        <v>-1.9018599657983548E-3</v>
      </c>
      <c r="E530" s="1">
        <f t="shared" si="59"/>
        <v>3.8073415955867853E-3</v>
      </c>
      <c r="F530" s="1">
        <f t="shared" si="60"/>
        <v>-6.1703659499147905E-2</v>
      </c>
      <c r="G530" s="1">
        <f t="shared" si="61"/>
        <v>-4.3651849094845353E-2</v>
      </c>
      <c r="H530" s="1">
        <v>5.5151462559668773E-3</v>
      </c>
      <c r="I530" s="1">
        <f t="shared" si="62"/>
        <v>1.0567302779390204E-5</v>
      </c>
      <c r="J530" s="1">
        <f t="shared" si="63"/>
        <v>-4.3772722467063221E-2</v>
      </c>
      <c r="AQ530" s="58"/>
      <c r="AR530" s="58"/>
      <c r="AS530" s="58"/>
      <c r="AT530" s="58"/>
      <c r="AU530" s="58"/>
      <c r="AV530" s="58"/>
      <c r="AW530" s="58"/>
      <c r="AX530" s="71"/>
      <c r="AY530" s="58"/>
      <c r="AZ530" s="58"/>
      <c r="BA530" s="58"/>
      <c r="BB530" s="58">
        <f t="shared" si="64"/>
        <v>1</v>
      </c>
      <c r="BC530" s="58">
        <f t="shared" si="65"/>
        <v>1.9018599657983548E-3</v>
      </c>
      <c r="BD530" s="58" t="e">
        <f t="shared" si="66"/>
        <v>#N/A</v>
      </c>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c r="CB530" s="58"/>
      <c r="CC530" s="58"/>
      <c r="CD530" s="58"/>
      <c r="CE530" s="58"/>
      <c r="CF530" s="58"/>
      <c r="CG530" s="58"/>
      <c r="CH530" s="58"/>
      <c r="CI530" s="58"/>
      <c r="CJ530" s="58"/>
      <c r="CK530" s="58"/>
      <c r="CL530" s="58"/>
      <c r="CM530" s="58"/>
      <c r="CN530" s="58"/>
      <c r="CO530" s="58"/>
      <c r="CP530" s="58"/>
      <c r="CQ530" s="58"/>
      <c r="CR530" s="58"/>
      <c r="CS530" s="58"/>
      <c r="CT530" s="58"/>
      <c r="CU530" s="58"/>
      <c r="CV530" s="58"/>
      <c r="CW530" s="58"/>
      <c r="CX530" s="58"/>
      <c r="CY530" s="58"/>
      <c r="CZ530" s="58"/>
      <c r="DA530" s="58"/>
      <c r="DB530" s="58"/>
      <c r="DC530" s="58"/>
      <c r="DD530" s="58"/>
      <c r="DE530" s="58"/>
      <c r="DF530" s="58"/>
      <c r="DG530" s="58"/>
      <c r="DH530" s="58"/>
      <c r="DI530" s="58"/>
      <c r="DJ530" s="58"/>
      <c r="DK530" s="58"/>
      <c r="DL530" s="58"/>
      <c r="DM530" s="58"/>
      <c r="DN530" s="58"/>
      <c r="DO530" s="58"/>
      <c r="DP530" s="58"/>
      <c r="DQ530" s="58"/>
      <c r="DR530" s="58"/>
      <c r="DS530" s="58"/>
      <c r="DT530" s="58"/>
      <c r="DU530" s="58"/>
      <c r="DV530" s="58"/>
      <c r="DW530" s="58"/>
      <c r="DX530" s="58"/>
      <c r="DY530" s="58"/>
      <c r="DZ530" s="58"/>
      <c r="EA530" s="58"/>
      <c r="EB530" s="58"/>
      <c r="EC530" s="58"/>
      <c r="ED530" s="58"/>
      <c r="EE530" s="58"/>
      <c r="EF530" s="58"/>
      <c r="EG530" s="58"/>
      <c r="EH530" s="58"/>
      <c r="EI530" s="58"/>
      <c r="EJ530" s="58"/>
      <c r="EK530" s="58"/>
      <c r="EL530" s="58"/>
      <c r="EM530" s="58"/>
      <c r="EN530" s="58"/>
    </row>
    <row r="531" spans="1:144" outlineLevel="1" x14ac:dyDescent="0.2">
      <c r="A531" s="16">
        <v>340</v>
      </c>
      <c r="B531" s="16">
        <v>0</v>
      </c>
      <c r="C531" s="1">
        <v>2.0180268109827697E-3</v>
      </c>
      <c r="D531" s="1">
        <f t="shared" si="58"/>
        <v>-2.0180268109827697E-3</v>
      </c>
      <c r="E531" s="1">
        <f t="shared" si="59"/>
        <v>4.040131541332607E-3</v>
      </c>
      <c r="F531" s="1">
        <f t="shared" si="60"/>
        <v>-6.3562029084451091E-2</v>
      </c>
      <c r="G531" s="1">
        <f t="shared" si="61"/>
        <v>-4.4967849382511506E-2</v>
      </c>
      <c r="H531" s="1">
        <v>5.0246031574993051E-3</v>
      </c>
      <c r="I531" s="1">
        <f t="shared" si="62"/>
        <v>1.0211596840935202E-5</v>
      </c>
      <c r="J531" s="1">
        <f t="shared" si="63"/>
        <v>-4.5081249704607522E-2</v>
      </c>
      <c r="AQ531" s="58"/>
      <c r="AR531" s="58"/>
      <c r="AS531" s="58"/>
      <c r="AT531" s="58"/>
      <c r="AU531" s="58"/>
      <c r="AV531" s="58"/>
      <c r="AW531" s="58"/>
      <c r="AX531" s="71"/>
      <c r="AY531" s="58"/>
      <c r="AZ531" s="58"/>
      <c r="BA531" s="58"/>
      <c r="BB531" s="58">
        <f t="shared" si="64"/>
        <v>1</v>
      </c>
      <c r="BC531" s="58">
        <f t="shared" si="65"/>
        <v>2.0180268109827697E-3</v>
      </c>
      <c r="BD531" s="58" t="e">
        <f t="shared" si="66"/>
        <v>#N/A</v>
      </c>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c r="CB531" s="58"/>
      <c r="CC531" s="58"/>
      <c r="CD531" s="58"/>
      <c r="CE531" s="58"/>
      <c r="CF531" s="58"/>
      <c r="CG531" s="58"/>
      <c r="CH531" s="58"/>
      <c r="CI531" s="58"/>
      <c r="CJ531" s="58"/>
      <c r="CK531" s="58"/>
      <c r="CL531" s="58"/>
      <c r="CM531" s="58"/>
      <c r="CN531" s="58"/>
      <c r="CO531" s="58"/>
      <c r="CP531" s="58"/>
      <c r="CQ531" s="58"/>
      <c r="CR531" s="58"/>
      <c r="CS531" s="58"/>
      <c r="CT531" s="58"/>
      <c r="CU531" s="58"/>
      <c r="CV531" s="58"/>
      <c r="CW531" s="58"/>
      <c r="CX531" s="58"/>
      <c r="CY531" s="58"/>
      <c r="CZ531" s="58"/>
      <c r="DA531" s="58"/>
      <c r="DB531" s="58"/>
      <c r="DC531" s="58"/>
      <c r="DD531" s="58"/>
      <c r="DE531" s="58"/>
      <c r="DF531" s="58"/>
      <c r="DG531" s="58"/>
      <c r="DH531" s="58"/>
      <c r="DI531" s="58"/>
      <c r="DJ531" s="58"/>
      <c r="DK531" s="58"/>
      <c r="DL531" s="58"/>
      <c r="DM531" s="58"/>
      <c r="DN531" s="58"/>
      <c r="DO531" s="58"/>
      <c r="DP531" s="58"/>
      <c r="DQ531" s="58"/>
      <c r="DR531" s="58"/>
      <c r="DS531" s="58"/>
      <c r="DT531" s="58"/>
      <c r="DU531" s="58"/>
      <c r="DV531" s="58"/>
      <c r="DW531" s="58"/>
      <c r="DX531" s="58"/>
      <c r="DY531" s="58"/>
      <c r="DZ531" s="58"/>
      <c r="EA531" s="58"/>
      <c r="EB531" s="58"/>
      <c r="EC531" s="58"/>
      <c r="ED531" s="58"/>
      <c r="EE531" s="58"/>
      <c r="EF531" s="58"/>
      <c r="EG531" s="58"/>
      <c r="EH531" s="58"/>
      <c r="EI531" s="58"/>
      <c r="EJ531" s="58"/>
      <c r="EK531" s="58"/>
      <c r="EL531" s="58"/>
      <c r="EM531" s="58"/>
      <c r="EN531" s="58"/>
    </row>
    <row r="532" spans="1:144" outlineLevel="1" x14ac:dyDescent="0.2">
      <c r="A532" s="16">
        <v>341</v>
      </c>
      <c r="B532" s="16">
        <v>0</v>
      </c>
      <c r="C532" s="1">
        <v>9.0790214217813581E-2</v>
      </c>
      <c r="D532" s="1">
        <f t="shared" si="58"/>
        <v>-9.0790214217813581E-2</v>
      </c>
      <c r="E532" s="1">
        <f t="shared" si="59"/>
        <v>0.19035884798566732</v>
      </c>
      <c r="F532" s="1">
        <f t="shared" si="60"/>
        <v>-0.4363013270500874</v>
      </c>
      <c r="G532" s="1">
        <f t="shared" si="61"/>
        <v>-0.31600028166181265</v>
      </c>
      <c r="H532" s="1">
        <v>0.20382157938301243</v>
      </c>
      <c r="I532" s="1">
        <f t="shared" si="62"/>
        <v>2.5563169493400217E-2</v>
      </c>
      <c r="J532" s="1">
        <f t="shared" si="63"/>
        <v>-0.3541459409674847</v>
      </c>
      <c r="AQ532" s="58"/>
      <c r="AR532" s="58"/>
      <c r="AS532" s="58"/>
      <c r="AT532" s="58"/>
      <c r="AU532" s="58"/>
      <c r="AV532" s="58"/>
      <c r="AW532" s="58"/>
      <c r="AX532" s="71"/>
      <c r="AY532" s="58"/>
      <c r="AZ532" s="58"/>
      <c r="BA532" s="58"/>
      <c r="BB532" s="58">
        <f t="shared" si="64"/>
        <v>1</v>
      </c>
      <c r="BC532" s="58">
        <f t="shared" si="65"/>
        <v>9.0790214217813581E-2</v>
      </c>
      <c r="BD532" s="58" t="e">
        <f t="shared" si="66"/>
        <v>#N/A</v>
      </c>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c r="CB532" s="58"/>
      <c r="CC532" s="58"/>
      <c r="CD532" s="58"/>
      <c r="CE532" s="58"/>
      <c r="CF532" s="58"/>
      <c r="CG532" s="58"/>
      <c r="CH532" s="58"/>
      <c r="CI532" s="58"/>
      <c r="CJ532" s="58"/>
      <c r="CK532" s="58"/>
      <c r="CL532" s="58"/>
      <c r="CM532" s="58"/>
      <c r="CN532" s="58"/>
      <c r="CO532" s="58"/>
      <c r="CP532" s="58"/>
      <c r="CQ532" s="58"/>
      <c r="CR532" s="58"/>
      <c r="CS532" s="58"/>
      <c r="CT532" s="58"/>
      <c r="CU532" s="58"/>
      <c r="CV532" s="58"/>
      <c r="CW532" s="58"/>
      <c r="CX532" s="58"/>
      <c r="CY532" s="58"/>
      <c r="CZ532" s="58"/>
      <c r="DA532" s="58"/>
      <c r="DB532" s="58"/>
      <c r="DC532" s="58"/>
      <c r="DD532" s="58"/>
      <c r="DE532" s="58"/>
      <c r="DF532" s="58"/>
      <c r="DG532" s="58"/>
      <c r="DH532" s="58"/>
      <c r="DI532" s="58"/>
      <c r="DJ532" s="58"/>
      <c r="DK532" s="58"/>
      <c r="DL532" s="58"/>
      <c r="DM532" s="58"/>
      <c r="DN532" s="58"/>
      <c r="DO532" s="58"/>
      <c r="DP532" s="58"/>
      <c r="DQ532" s="58"/>
      <c r="DR532" s="58"/>
      <c r="DS532" s="58"/>
      <c r="DT532" s="58"/>
      <c r="DU532" s="58"/>
      <c r="DV532" s="58"/>
      <c r="DW532" s="58"/>
      <c r="DX532" s="58"/>
      <c r="DY532" s="58"/>
      <c r="DZ532" s="58"/>
      <c r="EA532" s="58"/>
      <c r="EB532" s="58"/>
      <c r="EC532" s="58"/>
      <c r="ED532" s="58"/>
      <c r="EE532" s="58"/>
      <c r="EF532" s="58"/>
      <c r="EG532" s="58"/>
      <c r="EH532" s="58"/>
      <c r="EI532" s="58"/>
      <c r="EJ532" s="58"/>
      <c r="EK532" s="58"/>
      <c r="EL532" s="58"/>
      <c r="EM532" s="58"/>
      <c r="EN532" s="58"/>
    </row>
    <row r="533" spans="1:144" outlineLevel="1" x14ac:dyDescent="0.2">
      <c r="A533" s="16">
        <v>342</v>
      </c>
      <c r="B533" s="16">
        <v>0</v>
      </c>
      <c r="C533" s="1">
        <v>1.7300222749506635E-3</v>
      </c>
      <c r="D533" s="1">
        <f t="shared" si="58"/>
        <v>-1.7300222749506635E-3</v>
      </c>
      <c r="E533" s="1">
        <f t="shared" si="59"/>
        <v>3.4630409834031112E-3</v>
      </c>
      <c r="F533" s="1">
        <f t="shared" si="60"/>
        <v>-5.8847608136636372E-2</v>
      </c>
      <c r="G533" s="1">
        <f t="shared" si="61"/>
        <v>-4.1629562079283602E-2</v>
      </c>
      <c r="H533" s="1">
        <v>5.1151290340130835E-3</v>
      </c>
      <c r="I533" s="1">
        <f t="shared" si="62"/>
        <v>8.9101999862702463E-6</v>
      </c>
      <c r="J533" s="1">
        <f t="shared" si="63"/>
        <v>-4.1736442575993432E-2</v>
      </c>
      <c r="AQ533" s="58"/>
      <c r="AR533" s="58"/>
      <c r="AS533" s="58"/>
      <c r="AT533" s="58"/>
      <c r="AU533" s="58"/>
      <c r="AV533" s="58"/>
      <c r="AW533" s="58"/>
      <c r="AX533" s="71"/>
      <c r="AY533" s="58"/>
      <c r="AZ533" s="58"/>
      <c r="BA533" s="58"/>
      <c r="BB533" s="58">
        <f t="shared" si="64"/>
        <v>1</v>
      </c>
      <c r="BC533" s="58">
        <f t="shared" si="65"/>
        <v>1.7300222749506635E-3</v>
      </c>
      <c r="BD533" s="58" t="e">
        <f t="shared" si="66"/>
        <v>#N/A</v>
      </c>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c r="CB533" s="58"/>
      <c r="CC533" s="58"/>
      <c r="CD533" s="58"/>
      <c r="CE533" s="58"/>
      <c r="CF533" s="58"/>
      <c r="CG533" s="58"/>
      <c r="CH533" s="58"/>
      <c r="CI533" s="58"/>
      <c r="CJ533" s="58"/>
      <c r="CK533" s="58"/>
      <c r="CL533" s="58"/>
      <c r="CM533" s="58"/>
      <c r="CN533" s="58"/>
      <c r="CO533" s="58"/>
      <c r="CP533" s="58"/>
      <c r="CQ533" s="58"/>
      <c r="CR533" s="58"/>
      <c r="CS533" s="58"/>
      <c r="CT533" s="58"/>
      <c r="CU533" s="58"/>
      <c r="CV533" s="58"/>
      <c r="CW533" s="58"/>
      <c r="CX533" s="58"/>
      <c r="CY533" s="58"/>
      <c r="CZ533" s="58"/>
      <c r="DA533" s="58"/>
      <c r="DB533" s="58"/>
      <c r="DC533" s="58"/>
      <c r="DD533" s="58"/>
      <c r="DE533" s="58"/>
      <c r="DF533" s="58"/>
      <c r="DG533" s="58"/>
      <c r="DH533" s="58"/>
      <c r="DI533" s="58"/>
      <c r="DJ533" s="58"/>
      <c r="DK533" s="58"/>
      <c r="DL533" s="58"/>
      <c r="DM533" s="58"/>
      <c r="DN533" s="58"/>
      <c r="DO533" s="58"/>
      <c r="DP533" s="58"/>
      <c r="DQ533" s="58"/>
      <c r="DR533" s="58"/>
      <c r="DS533" s="58"/>
      <c r="DT533" s="58"/>
      <c r="DU533" s="58"/>
      <c r="DV533" s="58"/>
      <c r="DW533" s="58"/>
      <c r="DX533" s="58"/>
      <c r="DY533" s="58"/>
      <c r="DZ533" s="58"/>
      <c r="EA533" s="58"/>
      <c r="EB533" s="58"/>
      <c r="EC533" s="58"/>
      <c r="ED533" s="58"/>
      <c r="EE533" s="58"/>
      <c r="EF533" s="58"/>
      <c r="EG533" s="58"/>
      <c r="EH533" s="58"/>
      <c r="EI533" s="58"/>
      <c r="EJ533" s="58"/>
      <c r="EK533" s="58"/>
      <c r="EL533" s="58"/>
      <c r="EM533" s="58"/>
      <c r="EN533" s="58"/>
    </row>
    <row r="534" spans="1:144" outlineLevel="1" x14ac:dyDescent="0.2">
      <c r="A534" s="16">
        <v>343</v>
      </c>
      <c r="B534" s="16">
        <v>0</v>
      </c>
      <c r="C534" s="1">
        <v>2.1480355146531968E-3</v>
      </c>
      <c r="D534" s="1">
        <f t="shared" si="58"/>
        <v>-2.1480355146531968E-3</v>
      </c>
      <c r="E534" s="1">
        <f t="shared" si="59"/>
        <v>4.3006917039796928E-3</v>
      </c>
      <c r="F534" s="1">
        <f t="shared" si="60"/>
        <v>-6.557965922433337E-2</v>
      </c>
      <c r="G534" s="1">
        <f t="shared" si="61"/>
        <v>-4.6396761780518034E-2</v>
      </c>
      <c r="H534" s="1">
        <v>7.17164324234368E-3</v>
      </c>
      <c r="I534" s="1">
        <f t="shared" si="62"/>
        <v>1.5549622326787996E-5</v>
      </c>
      <c r="J534" s="1">
        <f t="shared" si="63"/>
        <v>-4.6564032536335669E-2</v>
      </c>
      <c r="AQ534" s="58"/>
      <c r="AR534" s="58"/>
      <c r="AS534" s="58"/>
      <c r="AT534" s="58"/>
      <c r="AU534" s="58"/>
      <c r="AV534" s="58"/>
      <c r="AW534" s="58"/>
      <c r="AX534" s="71"/>
      <c r="AY534" s="58"/>
      <c r="AZ534" s="58"/>
      <c r="BA534" s="58"/>
      <c r="BB534" s="58">
        <f t="shared" si="64"/>
        <v>1</v>
      </c>
      <c r="BC534" s="58">
        <f t="shared" si="65"/>
        <v>2.1480355146531968E-3</v>
      </c>
      <c r="BD534" s="58" t="e">
        <f t="shared" si="66"/>
        <v>#N/A</v>
      </c>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c r="CB534" s="58"/>
      <c r="CC534" s="58"/>
      <c r="CD534" s="58"/>
      <c r="CE534" s="58"/>
      <c r="CF534" s="58"/>
      <c r="CG534" s="58"/>
      <c r="CH534" s="58"/>
      <c r="CI534" s="58"/>
      <c r="CJ534" s="58"/>
      <c r="CK534" s="58"/>
      <c r="CL534" s="58"/>
      <c r="CM534" s="58"/>
      <c r="CN534" s="58"/>
      <c r="CO534" s="58"/>
      <c r="CP534" s="58"/>
      <c r="CQ534" s="58"/>
      <c r="CR534" s="58"/>
      <c r="CS534" s="58"/>
      <c r="CT534" s="58"/>
      <c r="CU534" s="58"/>
      <c r="CV534" s="58"/>
      <c r="CW534" s="58"/>
      <c r="CX534" s="58"/>
      <c r="CY534" s="58"/>
      <c r="CZ534" s="58"/>
      <c r="DA534" s="58"/>
      <c r="DB534" s="58"/>
      <c r="DC534" s="58"/>
      <c r="DD534" s="58"/>
      <c r="DE534" s="58"/>
      <c r="DF534" s="58"/>
      <c r="DG534" s="58"/>
      <c r="DH534" s="58"/>
      <c r="DI534" s="58"/>
      <c r="DJ534" s="58"/>
      <c r="DK534" s="58"/>
      <c r="DL534" s="58"/>
      <c r="DM534" s="58"/>
      <c r="DN534" s="58"/>
      <c r="DO534" s="58"/>
      <c r="DP534" s="58"/>
      <c r="DQ534" s="58"/>
      <c r="DR534" s="58"/>
      <c r="DS534" s="58"/>
      <c r="DT534" s="58"/>
      <c r="DU534" s="58"/>
      <c r="DV534" s="58"/>
      <c r="DW534" s="58"/>
      <c r="DX534" s="58"/>
      <c r="DY534" s="58"/>
      <c r="DZ534" s="58"/>
      <c r="EA534" s="58"/>
      <c r="EB534" s="58"/>
      <c r="EC534" s="58"/>
      <c r="ED534" s="58"/>
      <c r="EE534" s="58"/>
      <c r="EF534" s="58"/>
      <c r="EG534" s="58"/>
      <c r="EH534" s="58"/>
      <c r="EI534" s="58"/>
      <c r="EJ534" s="58"/>
      <c r="EK534" s="58"/>
      <c r="EL534" s="58"/>
      <c r="EM534" s="58"/>
      <c r="EN534" s="58"/>
    </row>
    <row r="535" spans="1:144" outlineLevel="1" x14ac:dyDescent="0.2">
      <c r="A535" s="16">
        <v>344</v>
      </c>
      <c r="B535" s="16">
        <v>0</v>
      </c>
      <c r="C535" s="1">
        <v>0.34863543054533175</v>
      </c>
      <c r="D535" s="1">
        <f t="shared" si="58"/>
        <v>-0.34863543054533175</v>
      </c>
      <c r="E535" s="1">
        <f t="shared" si="59"/>
        <v>0.85737155799976472</v>
      </c>
      <c r="F535" s="1">
        <f t="shared" si="60"/>
        <v>-0.92594360411407606</v>
      </c>
      <c r="G535" s="1">
        <f t="shared" si="61"/>
        <v>-0.73159999617595817</v>
      </c>
      <c r="H535" s="1">
        <v>0.38681437056254436</v>
      </c>
      <c r="I535" s="1">
        <f t="shared" si="62"/>
        <v>0.33764321044637791</v>
      </c>
      <c r="J535" s="1">
        <f t="shared" si="63"/>
        <v>-0.93428141630401695</v>
      </c>
      <c r="AQ535" s="58"/>
      <c r="AR535" s="58"/>
      <c r="AS535" s="58"/>
      <c r="AT535" s="58"/>
      <c r="AU535" s="58"/>
      <c r="AV535" s="58"/>
      <c r="AW535" s="58"/>
      <c r="AX535" s="71"/>
      <c r="AY535" s="58"/>
      <c r="AZ535" s="58"/>
      <c r="BA535" s="58"/>
      <c r="BB535" s="58">
        <f t="shared" si="64"/>
        <v>1</v>
      </c>
      <c r="BC535" s="58">
        <f t="shared" si="65"/>
        <v>0.34863543054533175</v>
      </c>
      <c r="BD535" s="58" t="e">
        <f t="shared" si="66"/>
        <v>#N/A</v>
      </c>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c r="CB535" s="58"/>
      <c r="CC535" s="58"/>
      <c r="CD535" s="58"/>
      <c r="CE535" s="58"/>
      <c r="CF535" s="58"/>
      <c r="CG535" s="58"/>
      <c r="CH535" s="58"/>
      <c r="CI535" s="58"/>
      <c r="CJ535" s="58"/>
      <c r="CK535" s="58"/>
      <c r="CL535" s="58"/>
      <c r="CM535" s="58"/>
      <c r="CN535" s="58"/>
      <c r="CO535" s="58"/>
      <c r="CP535" s="58"/>
      <c r="CQ535" s="58"/>
      <c r="CR535" s="58"/>
      <c r="CS535" s="58"/>
      <c r="CT535" s="58"/>
      <c r="CU535" s="58"/>
      <c r="CV535" s="58"/>
      <c r="CW535" s="58"/>
      <c r="CX535" s="58"/>
      <c r="CY535" s="58"/>
      <c r="CZ535" s="58"/>
      <c r="DA535" s="58"/>
      <c r="DB535" s="58"/>
      <c r="DC535" s="58"/>
      <c r="DD535" s="58"/>
      <c r="DE535" s="58"/>
      <c r="DF535" s="58"/>
      <c r="DG535" s="58"/>
      <c r="DH535" s="58"/>
      <c r="DI535" s="58"/>
      <c r="DJ535" s="58"/>
      <c r="DK535" s="58"/>
      <c r="DL535" s="58"/>
      <c r="DM535" s="58"/>
      <c r="DN535" s="58"/>
      <c r="DO535" s="58"/>
      <c r="DP535" s="58"/>
      <c r="DQ535" s="58"/>
      <c r="DR535" s="58"/>
      <c r="DS535" s="58"/>
      <c r="DT535" s="58"/>
      <c r="DU535" s="58"/>
      <c r="DV535" s="58"/>
      <c r="DW535" s="58"/>
      <c r="DX535" s="58"/>
      <c r="DY535" s="58"/>
      <c r="DZ535" s="58"/>
      <c r="EA535" s="58"/>
      <c r="EB535" s="58"/>
      <c r="EC535" s="58"/>
      <c r="ED535" s="58"/>
      <c r="EE535" s="58"/>
      <c r="EF535" s="58"/>
      <c r="EG535" s="58"/>
      <c r="EH535" s="58"/>
      <c r="EI535" s="58"/>
      <c r="EJ535" s="58"/>
      <c r="EK535" s="58"/>
      <c r="EL535" s="58"/>
      <c r="EM535" s="58"/>
      <c r="EN535" s="58"/>
    </row>
    <row r="536" spans="1:144" outlineLevel="1" x14ac:dyDescent="0.2">
      <c r="A536" s="16">
        <v>345</v>
      </c>
      <c r="B536" s="16">
        <v>0</v>
      </c>
      <c r="C536" s="1">
        <v>1.3463730436841431E-6</v>
      </c>
      <c r="D536" s="1">
        <f t="shared" si="58"/>
        <v>-1.3463730436841431E-6</v>
      </c>
      <c r="E536" s="1">
        <f t="shared" si="59"/>
        <v>2.6927479002610939E-6</v>
      </c>
      <c r="F536" s="1">
        <f t="shared" si="60"/>
        <v>-1.6409594450385097E-3</v>
      </c>
      <c r="G536" s="1">
        <f t="shared" si="61"/>
        <v>-1.1603339417628688E-3</v>
      </c>
      <c r="H536" s="1">
        <v>1.2596928415919577E-5</v>
      </c>
      <c r="I536" s="1">
        <f t="shared" si="62"/>
        <v>1.6960401336113967E-11</v>
      </c>
      <c r="J536" s="1">
        <f t="shared" si="63"/>
        <v>-1.1603412501537179E-3</v>
      </c>
      <c r="AQ536" s="58"/>
      <c r="AR536" s="58"/>
      <c r="AS536" s="58"/>
      <c r="AT536" s="58"/>
      <c r="AU536" s="58"/>
      <c r="AV536" s="58"/>
      <c r="AW536" s="58"/>
      <c r="AX536" s="71"/>
      <c r="AY536" s="58"/>
      <c r="AZ536" s="58"/>
      <c r="BA536" s="58"/>
      <c r="BB536" s="58">
        <f t="shared" si="64"/>
        <v>1</v>
      </c>
      <c r="BC536" s="58">
        <f t="shared" si="65"/>
        <v>1.3463730436841431E-6</v>
      </c>
      <c r="BD536" s="58" t="e">
        <f t="shared" si="66"/>
        <v>#N/A</v>
      </c>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c r="CB536" s="58"/>
      <c r="CC536" s="58"/>
      <c r="CD536" s="58"/>
      <c r="CE536" s="58"/>
      <c r="CF536" s="58"/>
      <c r="CG536" s="58"/>
      <c r="CH536" s="58"/>
      <c r="CI536" s="58"/>
      <c r="CJ536" s="58"/>
      <c r="CK536" s="58"/>
      <c r="CL536" s="58"/>
      <c r="CM536" s="58"/>
      <c r="CN536" s="58"/>
      <c r="CO536" s="58"/>
      <c r="CP536" s="58"/>
      <c r="CQ536" s="58"/>
      <c r="CR536" s="58"/>
      <c r="CS536" s="58"/>
      <c r="CT536" s="58"/>
      <c r="CU536" s="58"/>
      <c r="CV536" s="58"/>
      <c r="CW536" s="58"/>
      <c r="CX536" s="58"/>
      <c r="CY536" s="58"/>
      <c r="CZ536" s="58"/>
      <c r="DA536" s="58"/>
      <c r="DB536" s="58"/>
      <c r="DC536" s="58"/>
      <c r="DD536" s="58"/>
      <c r="DE536" s="58"/>
      <c r="DF536" s="58"/>
      <c r="DG536" s="58"/>
      <c r="DH536" s="58"/>
      <c r="DI536" s="58"/>
      <c r="DJ536" s="58"/>
      <c r="DK536" s="58"/>
      <c r="DL536" s="58"/>
      <c r="DM536" s="58"/>
      <c r="DN536" s="58"/>
      <c r="DO536" s="58"/>
      <c r="DP536" s="58"/>
      <c r="DQ536" s="58"/>
      <c r="DR536" s="58"/>
      <c r="DS536" s="58"/>
      <c r="DT536" s="58"/>
      <c r="DU536" s="58"/>
      <c r="DV536" s="58"/>
      <c r="DW536" s="58"/>
      <c r="DX536" s="58"/>
      <c r="DY536" s="58"/>
      <c r="DZ536" s="58"/>
      <c r="EA536" s="58"/>
      <c r="EB536" s="58"/>
      <c r="EC536" s="58"/>
      <c r="ED536" s="58"/>
      <c r="EE536" s="58"/>
      <c r="EF536" s="58"/>
      <c r="EG536" s="58"/>
      <c r="EH536" s="58"/>
      <c r="EI536" s="58"/>
      <c r="EJ536" s="58"/>
      <c r="EK536" s="58"/>
      <c r="EL536" s="58"/>
      <c r="EM536" s="58"/>
      <c r="EN536" s="58"/>
    </row>
    <row r="537" spans="1:144" outlineLevel="1" x14ac:dyDescent="0.2">
      <c r="A537" s="16">
        <v>346</v>
      </c>
      <c r="B537" s="16">
        <v>0</v>
      </c>
      <c r="C537" s="1">
        <v>4.2696806341213964E-4</v>
      </c>
      <c r="D537" s="1">
        <f t="shared" si="58"/>
        <v>-4.2696806341213964E-4</v>
      </c>
      <c r="E537" s="1">
        <f t="shared" si="59"/>
        <v>8.5411848045938675E-4</v>
      </c>
      <c r="F537" s="1">
        <f t="shared" si="60"/>
        <v>-2.9225305481027683E-2</v>
      </c>
      <c r="G537" s="1">
        <f t="shared" si="61"/>
        <v>-2.0667618222949085E-2</v>
      </c>
      <c r="H537" s="1">
        <v>1.8270574870832589E-3</v>
      </c>
      <c r="I537" s="1">
        <f t="shared" si="62"/>
        <v>7.8185691253745814E-7</v>
      </c>
      <c r="J537" s="1">
        <f t="shared" si="63"/>
        <v>-2.0686524597479262E-2</v>
      </c>
      <c r="AQ537" s="58"/>
      <c r="AR537" s="58"/>
      <c r="AS537" s="58"/>
      <c r="AT537" s="58"/>
      <c r="AU537" s="58"/>
      <c r="AV537" s="58"/>
      <c r="AW537" s="58"/>
      <c r="AX537" s="71"/>
      <c r="AY537" s="58"/>
      <c r="AZ537" s="58"/>
      <c r="BA537" s="58"/>
      <c r="BB537" s="58">
        <f t="shared" si="64"/>
        <v>1</v>
      </c>
      <c r="BC537" s="58">
        <f t="shared" si="65"/>
        <v>4.2696806341213964E-4</v>
      </c>
      <c r="BD537" s="58" t="e">
        <f t="shared" si="66"/>
        <v>#N/A</v>
      </c>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c r="CB537" s="58"/>
      <c r="CC537" s="58"/>
      <c r="CD537" s="58"/>
      <c r="CE537" s="58"/>
      <c r="CF537" s="58"/>
      <c r="CG537" s="58"/>
      <c r="CH537" s="58"/>
      <c r="CI537" s="58"/>
      <c r="CJ537" s="58"/>
      <c r="CK537" s="58"/>
      <c r="CL537" s="58"/>
      <c r="CM537" s="58"/>
      <c r="CN537" s="58"/>
      <c r="CO537" s="58"/>
      <c r="CP537" s="58"/>
      <c r="CQ537" s="58"/>
      <c r="CR537" s="58"/>
      <c r="CS537" s="58"/>
      <c r="CT537" s="58"/>
      <c r="CU537" s="58"/>
      <c r="CV537" s="58"/>
      <c r="CW537" s="58"/>
      <c r="CX537" s="58"/>
      <c r="CY537" s="58"/>
      <c r="CZ537" s="58"/>
      <c r="DA537" s="58"/>
      <c r="DB537" s="58"/>
      <c r="DC537" s="58"/>
      <c r="DD537" s="58"/>
      <c r="DE537" s="58"/>
      <c r="DF537" s="58"/>
      <c r="DG537" s="58"/>
      <c r="DH537" s="58"/>
      <c r="DI537" s="58"/>
      <c r="DJ537" s="58"/>
      <c r="DK537" s="58"/>
      <c r="DL537" s="58"/>
      <c r="DM537" s="58"/>
      <c r="DN537" s="58"/>
      <c r="DO537" s="58"/>
      <c r="DP537" s="58"/>
      <c r="DQ537" s="58"/>
      <c r="DR537" s="58"/>
      <c r="DS537" s="58"/>
      <c r="DT537" s="58"/>
      <c r="DU537" s="58"/>
      <c r="DV537" s="58"/>
      <c r="DW537" s="58"/>
      <c r="DX537" s="58"/>
      <c r="DY537" s="58"/>
      <c r="DZ537" s="58"/>
      <c r="EA537" s="58"/>
      <c r="EB537" s="58"/>
      <c r="EC537" s="58"/>
      <c r="ED537" s="58"/>
      <c r="EE537" s="58"/>
      <c r="EF537" s="58"/>
      <c r="EG537" s="58"/>
      <c r="EH537" s="58"/>
      <c r="EI537" s="58"/>
      <c r="EJ537" s="58"/>
      <c r="EK537" s="58"/>
      <c r="EL537" s="58"/>
      <c r="EM537" s="58"/>
      <c r="EN537" s="58"/>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1" xr:uid="{FB385713-9D3C-4030-BE5D-6861F9198850}">
      <formula1>0</formula1>
      <formula2>1</formula2>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8674" r:id="rId3" name="Spinner 2">
              <controlPr defaultSize="0" autoPict="0">
                <anchor moveWithCells="1" sizeWithCells="1">
                  <from>
                    <xdr:col>9</xdr:col>
                    <xdr:colOff>0</xdr:colOff>
                    <xdr:row>9</xdr:row>
                    <xdr:rowOff>0</xdr:rowOff>
                  </from>
                  <to>
                    <xdr:col>10</xdr:col>
                    <xdr:colOff>0</xdr:colOff>
                    <xdr:row>11</xdr:row>
                    <xdr:rowOff>114300</xdr:rowOff>
                  </to>
                </anchor>
              </controlPr>
            </control>
          </mc:Choice>
        </mc:AlternateContent>
        <mc:AlternateContent xmlns:mc="http://schemas.openxmlformats.org/markup-compatibility/2006">
          <mc:Choice Requires="x14">
            <control shapeId="28675" r:id="rId4" name="Spinner 3">
              <controlPr defaultSize="0" autoPict="0">
                <anchor moveWithCells="1" sizeWithCells="1">
                  <from>
                    <xdr:col>9</xdr:col>
                    <xdr:colOff>0</xdr:colOff>
                    <xdr:row>80</xdr:row>
                    <xdr:rowOff>0</xdr:rowOff>
                  </from>
                  <to>
                    <xdr:col>10</xdr:col>
                    <xdr:colOff>0</xdr:colOff>
                    <xdr:row>82</xdr:row>
                    <xdr:rowOff>121920</xdr:rowOff>
                  </to>
                </anchor>
              </controlPr>
            </control>
          </mc:Choice>
        </mc:AlternateContent>
        <mc:AlternateContent xmlns:mc="http://schemas.openxmlformats.org/markup-compatibility/2006">
          <mc:Choice Requires="x14">
            <control shapeId="28676" r:id="rId5" name="Spinner 4">
              <controlPr defaultSize="0" autoPict="0">
                <anchor moveWithCells="1" sizeWithCells="1">
                  <from>
                    <xdr:col>9</xdr:col>
                    <xdr:colOff>60960</xdr:colOff>
                    <xdr:row>47</xdr:row>
                    <xdr:rowOff>0</xdr:rowOff>
                  </from>
                  <to>
                    <xdr:col>10</xdr:col>
                    <xdr:colOff>60960</xdr:colOff>
                    <xdr:row>49</xdr:row>
                    <xdr:rowOff>121920</xdr:rowOff>
                  </to>
                </anchor>
              </controlPr>
            </control>
          </mc:Choice>
        </mc:AlternateContent>
        <mc:AlternateContent xmlns:mc="http://schemas.openxmlformats.org/markup-compatibility/2006">
          <mc:Choice Requires="x14">
            <control shapeId="28677" r:id="rId6" name="Spinner 5">
              <controlPr defaultSize="0" autoPict="0">
                <anchor moveWithCells="1" sizeWithCells="1">
                  <from>
                    <xdr:col>9</xdr:col>
                    <xdr:colOff>60960</xdr:colOff>
                    <xdr:row>65</xdr:row>
                    <xdr:rowOff>0</xdr:rowOff>
                  </from>
                  <to>
                    <xdr:col>10</xdr:col>
                    <xdr:colOff>60960</xdr:colOff>
                    <xdr:row>67</xdr:row>
                    <xdr:rowOff>121920</xdr:rowOff>
                  </to>
                </anchor>
              </controlPr>
            </control>
          </mc:Choice>
        </mc:AlternateContent>
        <mc:AlternateContent xmlns:mc="http://schemas.openxmlformats.org/markup-compatibility/2006">
          <mc:Choice Requires="x14">
            <control shapeId="28678" r:id="rId7" name="Spinner 6">
              <controlPr defaultSize="0" autoPict="0">
                <anchor moveWithCells="1" sizeWithCells="1">
                  <from>
                    <xdr:col>9</xdr:col>
                    <xdr:colOff>0</xdr:colOff>
                    <xdr:row>154</xdr:row>
                    <xdr:rowOff>0</xdr:rowOff>
                  </from>
                  <to>
                    <xdr:col>10</xdr:col>
                    <xdr:colOff>0</xdr:colOff>
                    <xdr:row>156</xdr:row>
                    <xdr:rowOff>121920</xdr:rowOff>
                  </to>
                </anchor>
              </controlPr>
            </control>
          </mc:Choice>
        </mc:AlternateContent>
        <mc:AlternateContent xmlns:mc="http://schemas.openxmlformats.org/markup-compatibility/2006">
          <mc:Choice Requires="x14">
            <control shapeId="28679" r:id="rId8" name="Spinner 7">
              <controlPr defaultSize="0" autoPict="0">
                <anchor moveWithCells="1" sizeWithCells="1">
                  <from>
                    <xdr:col>9</xdr:col>
                    <xdr:colOff>0</xdr:colOff>
                    <xdr:row>177</xdr:row>
                    <xdr:rowOff>0</xdr:rowOff>
                  </from>
                  <to>
                    <xdr:col>10</xdr:col>
                    <xdr:colOff>0</xdr:colOff>
                    <xdr:row>179</xdr:row>
                    <xdr:rowOff>121920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10FE8-9B52-44D4-9FEA-9C438348AD5D}">
  <dimension ref="A1:EN537"/>
  <sheetViews>
    <sheetView showGridLines="0" showRowColHeaders="0" tabSelected="1" topLeftCell="A71" zoomScaleNormal="100" workbookViewId="0">
      <selection activeCell="O45" sqref="O45"/>
    </sheetView>
  </sheetViews>
  <sheetFormatPr defaultRowHeight="10.199999999999999" outlineLevelRow="1" x14ac:dyDescent="0.2"/>
  <cols>
    <col min="1" max="1" width="15.77734375" style="1" customWidth="1"/>
    <col min="2" max="9" width="9.77734375" style="1" customWidth="1"/>
    <col min="10" max="16384" width="8.88671875" style="1"/>
  </cols>
  <sheetData>
    <row r="1" spans="1:144" x14ac:dyDescent="0.2">
      <c r="A1" s="2" t="s">
        <v>81</v>
      </c>
      <c r="B1" s="1" t="s">
        <v>347</v>
      </c>
      <c r="F1" s="3"/>
      <c r="M1" s="3" t="s">
        <v>251</v>
      </c>
      <c r="R1" s="3" t="s">
        <v>83</v>
      </c>
      <c r="Z1" s="75" t="s">
        <v>348</v>
      </c>
      <c r="BZ1" s="4" t="s">
        <v>348</v>
      </c>
    </row>
    <row r="2" spans="1:144" x14ac:dyDescent="0.2">
      <c r="A2" s="2" t="s">
        <v>85</v>
      </c>
      <c r="C2" s="1" t="s">
        <v>4</v>
      </c>
      <c r="G2" s="6" t="s">
        <v>86</v>
      </c>
      <c r="H2" s="7" t="s">
        <v>87</v>
      </c>
      <c r="I2" s="10" t="s">
        <v>88</v>
      </c>
    </row>
    <row r="3" spans="1:144" hidden="1" outlineLevel="1" x14ac:dyDescent="0.2">
      <c r="A3" s="2" t="s">
        <v>89</v>
      </c>
    </row>
    <row r="4" spans="1:144" hidden="1" outlineLevel="1" x14ac:dyDescent="0.2">
      <c r="A4" s="1" t="s">
        <v>327</v>
      </c>
    </row>
    <row r="5" spans="1:144" hidden="1" outlineLevel="1" x14ac:dyDescent="0.2">
      <c r="A5" s="2" t="s">
        <v>91</v>
      </c>
    </row>
    <row r="6" spans="1:144" hidden="1" outlineLevel="1" x14ac:dyDescent="0.2">
      <c r="A6" s="1" t="s">
        <v>92</v>
      </c>
    </row>
    <row r="7" spans="1:144" hidden="1" outlineLevel="1" x14ac:dyDescent="0.2">
      <c r="A7" s="1" t="s">
        <v>328</v>
      </c>
    </row>
    <row r="8" spans="1:144" collapsed="1" x14ac:dyDescent="0.2">
      <c r="A8" s="73"/>
      <c r="J8" s="3" t="s">
        <v>254</v>
      </c>
      <c r="K8" s="3" t="s">
        <v>355</v>
      </c>
    </row>
    <row r="9" spans="1:144" x14ac:dyDescent="0.2">
      <c r="A9" s="11" t="s">
        <v>349</v>
      </c>
      <c r="AQ9" s="58" t="s">
        <v>215</v>
      </c>
      <c r="AR9" s="58" t="s">
        <v>216</v>
      </c>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58"/>
      <c r="EI9" s="58"/>
      <c r="EJ9" s="58"/>
      <c r="EK9" s="58"/>
      <c r="EL9" s="58"/>
      <c r="EM9" s="58"/>
      <c r="EN9" s="58"/>
    </row>
    <row r="10" spans="1:144" ht="10.8" outlineLevel="1" thickBot="1" x14ac:dyDescent="0.25">
      <c r="A10" s="12"/>
      <c r="B10" s="13" t="s">
        <v>95</v>
      </c>
      <c r="C10" s="15" t="s">
        <v>96</v>
      </c>
      <c r="D10" s="15" t="s">
        <v>97</v>
      </c>
      <c r="E10" s="15" t="s">
        <v>98</v>
      </c>
      <c r="F10" s="15" t="s">
        <v>99</v>
      </c>
      <c r="G10" s="15" t="s">
        <v>100</v>
      </c>
      <c r="H10" s="15" t="s">
        <v>101</v>
      </c>
      <c r="I10" s="15" t="s">
        <v>102</v>
      </c>
      <c r="AQ10" s="58">
        <v>7</v>
      </c>
      <c r="AR10" s="58">
        <f>CHOOSE(AQ10,0,0.25,0.5,0.68,0.8,0.9,0.95,0.98,0.99,0.997,0.999)</f>
        <v>0.95</v>
      </c>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c r="EB10" s="58"/>
      <c r="EC10" s="58"/>
      <c r="ED10" s="58"/>
      <c r="EE10" s="58"/>
      <c r="EF10" s="58"/>
      <c r="EG10" s="58"/>
      <c r="EH10" s="58"/>
      <c r="EI10" s="58"/>
      <c r="EJ10" s="58"/>
      <c r="EK10" s="58"/>
      <c r="EL10" s="58"/>
      <c r="EM10" s="58"/>
      <c r="EN10" s="58"/>
    </row>
    <row r="11" spans="1:144" outlineLevel="1" x14ac:dyDescent="0.2">
      <c r="B11" s="17">
        <f xml:space="preserve"> 1 - $C$28 / $C$29</f>
        <v>0.78036066997716858</v>
      </c>
      <c r="C11" s="17">
        <f xml:space="preserve"> MAX(0,1 - ($C$28 + 2*($B$27+1))/$C$29)</f>
        <v>0.68009699882908103</v>
      </c>
      <c r="D11" s="18">
        <v>0.12462878748288772</v>
      </c>
      <c r="E11" s="18">
        <v>7.2254335260115612E-2</v>
      </c>
      <c r="F11" s="19">
        <v>346</v>
      </c>
      <c r="G11" s="19">
        <v>0</v>
      </c>
      <c r="H11" s="17">
        <f>_xlfn.NORM.S.INV(1-(1-I11)/2)</f>
        <v>1.9599639845400536</v>
      </c>
      <c r="I11" s="20">
        <f>$AR$10</f>
        <v>0.95</v>
      </c>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58"/>
      <c r="CM11" s="58"/>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58"/>
    </row>
    <row r="12" spans="1:144" x14ac:dyDescent="0.2">
      <c r="A12" s="73"/>
      <c r="AQ12" s="58"/>
      <c r="AR12" s="58"/>
      <c r="AS12" s="58"/>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58"/>
      <c r="CM12" s="58"/>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58"/>
      <c r="EN12" s="58"/>
    </row>
    <row r="13" spans="1:144" x14ac:dyDescent="0.2">
      <c r="A13" s="11" t="s">
        <v>350</v>
      </c>
      <c r="AQ13" s="58" t="s">
        <v>115</v>
      </c>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row>
    <row r="14" spans="1:144" ht="10.8" outlineLevel="1" thickBot="1" x14ac:dyDescent="0.25">
      <c r="A14" s="15" t="s">
        <v>104</v>
      </c>
      <c r="B14" s="15" t="s">
        <v>105</v>
      </c>
      <c r="C14" s="15" t="s">
        <v>106</v>
      </c>
      <c r="D14" s="15" t="s">
        <v>107</v>
      </c>
      <c r="E14" s="15" t="s">
        <v>108</v>
      </c>
      <c r="F14" s="15" t="str">
        <f>IF($I$11&gt;99%,("Lower"&amp;TEXT($I$11,"0.0%")),("Lower"&amp;TEXT($I$11,"0%")))</f>
        <v>Lower95%</v>
      </c>
      <c r="G14" s="15" t="str">
        <f>IF($I$11&gt;99%,("Upper"&amp;TEXT($I$11,"0.0%")),("Upper"&amp;TEXT($I$11,"0%")))</f>
        <v>Upper95%</v>
      </c>
      <c r="H14" s="15" t="s">
        <v>110</v>
      </c>
      <c r="I14" s="15" t="s">
        <v>109</v>
      </c>
      <c r="AQ14" s="58" t="s">
        <v>9</v>
      </c>
      <c r="AR14" s="58" t="s">
        <v>112</v>
      </c>
      <c r="AS14" s="58" t="s">
        <v>13</v>
      </c>
      <c r="AT14" s="58" t="s">
        <v>113</v>
      </c>
      <c r="AU14" s="58" t="s">
        <v>20</v>
      </c>
      <c r="AV14" s="58" t="s">
        <v>27</v>
      </c>
      <c r="AW14" s="58" t="s">
        <v>26</v>
      </c>
      <c r="AX14" s="58" t="s">
        <v>324</v>
      </c>
      <c r="AY14" s="58" t="s">
        <v>111</v>
      </c>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c r="EB14" s="58"/>
      <c r="EC14" s="58"/>
      <c r="ED14" s="58"/>
      <c r="EE14" s="58"/>
      <c r="EF14" s="58"/>
      <c r="EG14" s="58"/>
      <c r="EH14" s="58"/>
      <c r="EI14" s="58"/>
      <c r="EJ14" s="58"/>
      <c r="EK14" s="58"/>
      <c r="EL14" s="58"/>
      <c r="EM14" s="58"/>
      <c r="EN14" s="58"/>
    </row>
    <row r="15" spans="1:144" outlineLevel="1" x14ac:dyDescent="0.2">
      <c r="A15" s="21" t="s">
        <v>111</v>
      </c>
      <c r="B15" s="14">
        <v>155.72539775859408</v>
      </c>
      <c r="C15" s="14">
        <v>47.254385567173358</v>
      </c>
      <c r="D15" s="14">
        <f t="shared" ref="D15:D23" si="0">B15 / C15</f>
        <v>3.2954697408397431</v>
      </c>
      <c r="E15" s="14">
        <f t="shared" ref="E15:E23" si="1">2*(1-_xlfn.NORM.S.DIST(ABS(B15)/C15,1))</f>
        <v>9.8257284570135717E-4</v>
      </c>
      <c r="F15" s="14">
        <f t="shared" ref="F15:F23" si="2">B15 - $H$11 * C15</f>
        <v>63.108503935364993</v>
      </c>
      <c r="G15" s="14">
        <f t="shared" ref="G15:G23" si="3">B15 + $H$11 * C15</f>
        <v>248.34229158182319</v>
      </c>
      <c r="H15" s="14"/>
      <c r="I15" s="14"/>
      <c r="AQ15" s="58">
        <v>67.255021620235709</v>
      </c>
      <c r="AR15" s="58">
        <v>-10.975966326850465</v>
      </c>
      <c r="AS15" s="58">
        <v>22.054377781895486</v>
      </c>
      <c r="AT15" s="58">
        <v>13.631282327500605</v>
      </c>
      <c r="AU15" s="58">
        <v>-4.7728146485683673</v>
      </c>
      <c r="AV15" s="58">
        <v>9.2494329160498054</v>
      </c>
      <c r="AW15" s="58">
        <v>-9.755787249186799</v>
      </c>
      <c r="AX15" s="58">
        <v>-48.628896987107851</v>
      </c>
      <c r="AY15" s="58">
        <v>375.75184779295006</v>
      </c>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58"/>
    </row>
    <row r="16" spans="1:144" outlineLevel="1" x14ac:dyDescent="0.2">
      <c r="A16" s="21" t="s">
        <v>9</v>
      </c>
      <c r="B16" s="14">
        <v>27.589637572723365</v>
      </c>
      <c r="C16" s="14">
        <v>8.2009159013024711</v>
      </c>
      <c r="D16" s="146">
        <f t="shared" si="0"/>
        <v>3.3642141810455066</v>
      </c>
      <c r="E16" s="14">
        <f t="shared" si="1"/>
        <v>7.676194700136918E-4</v>
      </c>
      <c r="F16" s="14">
        <f t="shared" si="2"/>
        <v>11.51613776592869</v>
      </c>
      <c r="G16" s="14">
        <f t="shared" si="3"/>
        <v>43.663137379518041</v>
      </c>
      <c r="H16" s="14">
        <v>8.059032003323761</v>
      </c>
      <c r="I16" s="77">
        <f>(B16*0.285260450899029)/(PI()/SQRT(3))</f>
        <v>4.3390865656514626</v>
      </c>
      <c r="AQ16" s="58">
        <v>-10.975966326850713</v>
      </c>
      <c r="AR16" s="58">
        <v>3.6739593383076294</v>
      </c>
      <c r="AS16" s="58">
        <v>-4.1222986252937472</v>
      </c>
      <c r="AT16" s="58">
        <v>-2.6799952139238279</v>
      </c>
      <c r="AU16" s="58">
        <v>1.6372146462803594</v>
      </c>
      <c r="AV16" s="58">
        <v>-1.764436248260546</v>
      </c>
      <c r="AW16" s="58">
        <v>2.5133635524024083</v>
      </c>
      <c r="AX16" s="58">
        <v>8.0619844637077342</v>
      </c>
      <c r="AY16" s="58">
        <v>-64.836950658035832</v>
      </c>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58"/>
      <c r="EC16" s="58"/>
      <c r="ED16" s="58"/>
      <c r="EE16" s="58"/>
      <c r="EF16" s="58"/>
      <c r="EG16" s="58"/>
      <c r="EH16" s="58"/>
      <c r="EI16" s="58"/>
      <c r="EJ16" s="58"/>
      <c r="EK16" s="58"/>
      <c r="EL16" s="58"/>
      <c r="EM16" s="58"/>
      <c r="EN16" s="58"/>
    </row>
    <row r="17" spans="1:144" outlineLevel="1" x14ac:dyDescent="0.2">
      <c r="A17" s="21" t="s">
        <v>112</v>
      </c>
      <c r="B17" s="14">
        <v>-6.58237116833957</v>
      </c>
      <c r="C17" s="14">
        <v>1.9167575063913613</v>
      </c>
      <c r="D17" s="229">
        <f t="shared" si="0"/>
        <v>-3.4341178507927488</v>
      </c>
      <c r="E17" s="14">
        <f t="shared" si="1"/>
        <v>5.944856682886801E-4</v>
      </c>
      <c r="F17" s="14">
        <f t="shared" si="2"/>
        <v>-10.339146847963439</v>
      </c>
      <c r="G17" s="14">
        <f t="shared" si="3"/>
        <v>-2.8255954887157002</v>
      </c>
      <c r="H17" s="14">
        <v>1.1543514564676651</v>
      </c>
      <c r="I17" s="79">
        <f>(B17*0.210314571893011)/(PI()/SQRT(3))</f>
        <v>-0.76324239693110318</v>
      </c>
      <c r="AQ17" s="58">
        <v>22.054377781895614</v>
      </c>
      <c r="AR17" s="58">
        <v>-4.122298625293686</v>
      </c>
      <c r="AS17" s="58">
        <v>8.694040463250591</v>
      </c>
      <c r="AT17" s="58">
        <v>4.9899243237683804</v>
      </c>
      <c r="AU17" s="58">
        <v>-1.7649660322666316</v>
      </c>
      <c r="AV17" s="58">
        <v>3.2048847697607261</v>
      </c>
      <c r="AW17" s="58">
        <v>-3.4187516577783703</v>
      </c>
      <c r="AX17" s="58">
        <v>-16.335236535454804</v>
      </c>
      <c r="AY17" s="58">
        <v>127.10329280354249</v>
      </c>
      <c r="AZ17" s="58"/>
      <c r="BA17" s="58"/>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58"/>
      <c r="EI17" s="58"/>
      <c r="EJ17" s="58"/>
      <c r="EK17" s="58"/>
      <c r="EL17" s="58"/>
      <c r="EM17" s="58"/>
      <c r="EN17" s="58"/>
    </row>
    <row r="18" spans="1:144" outlineLevel="1" x14ac:dyDescent="0.2">
      <c r="A18" s="21" t="s">
        <v>13</v>
      </c>
      <c r="B18" s="14">
        <v>9.853580920045939</v>
      </c>
      <c r="C18" s="14">
        <v>2.9485658315951828</v>
      </c>
      <c r="D18" s="146">
        <f t="shared" si="0"/>
        <v>3.3418215779551113</v>
      </c>
      <c r="E18" s="14">
        <f t="shared" si="1"/>
        <v>8.3230542807810615E-4</v>
      </c>
      <c r="F18" s="14">
        <f t="shared" si="2"/>
        <v>4.0744980840739879</v>
      </c>
      <c r="G18" s="14">
        <f t="shared" si="3"/>
        <v>15.632663756017891</v>
      </c>
      <c r="H18" s="14">
        <v>2.1529209374470764</v>
      </c>
      <c r="I18" s="77">
        <f>(B18*0.343112804944887)/(PI()/SQRT(3))</f>
        <v>1.8639822324867705</v>
      </c>
      <c r="AQ18" s="58">
        <v>13.631282327500742</v>
      </c>
      <c r="AR18" s="58">
        <v>-2.6799952139237972</v>
      </c>
      <c r="AS18" s="58">
        <v>4.9899243237683981</v>
      </c>
      <c r="AT18" s="58">
        <v>4.6474953211834418</v>
      </c>
      <c r="AU18" s="58">
        <v>-1.2170403009372037</v>
      </c>
      <c r="AV18" s="58">
        <v>1.9256152170503607</v>
      </c>
      <c r="AW18" s="58">
        <v>-1.6931153489110125</v>
      </c>
      <c r="AX18" s="58">
        <v>-10.430206239967037</v>
      </c>
      <c r="AY18" s="58">
        <v>81.463908849877214</v>
      </c>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row>
    <row r="19" spans="1:144" outlineLevel="1" x14ac:dyDescent="0.2">
      <c r="A19" s="21" t="s">
        <v>113</v>
      </c>
      <c r="B19" s="14">
        <v>4.5626229238202729</v>
      </c>
      <c r="C19" s="14">
        <v>2.1558050285643739</v>
      </c>
      <c r="D19" s="230">
        <f t="shared" si="0"/>
        <v>2.1164357923678669</v>
      </c>
      <c r="E19" s="14">
        <f t="shared" si="1"/>
        <v>3.4307760641337337E-2</v>
      </c>
      <c r="F19" s="14">
        <f t="shared" si="2"/>
        <v>0.33732271014375836</v>
      </c>
      <c r="G19" s="14">
        <f t="shared" si="3"/>
        <v>8.7879231374967866</v>
      </c>
      <c r="H19" s="14">
        <v>1.6505308189043024</v>
      </c>
      <c r="I19" s="77">
        <f>(B19*0.459173436315273)/(PI()/SQRT(3))</f>
        <v>1.1550534683453879</v>
      </c>
      <c r="AQ19" s="58">
        <v>-4.7728146485684908</v>
      </c>
      <c r="AR19" s="58">
        <v>1.6372146462803621</v>
      </c>
      <c r="AS19" s="58">
        <v>-1.7649660322666636</v>
      </c>
      <c r="AT19" s="58">
        <v>-1.2170403009372202</v>
      </c>
      <c r="AU19" s="58">
        <v>1.7263090464445574</v>
      </c>
      <c r="AV19" s="58">
        <v>-0.98868495094287467</v>
      </c>
      <c r="AW19" s="58">
        <v>1.6949047357732498</v>
      </c>
      <c r="AX19" s="58">
        <v>3.4192208841147336</v>
      </c>
      <c r="AY19" s="58">
        <v>-28.266241474851203</v>
      </c>
      <c r="AZ19" s="58"/>
      <c r="BA19" s="58"/>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58"/>
      <c r="EI19" s="58"/>
      <c r="EJ19" s="58"/>
      <c r="EK19" s="58"/>
      <c r="EL19" s="58"/>
      <c r="EM19" s="58"/>
      <c r="EN19" s="58"/>
    </row>
    <row r="20" spans="1:144" outlineLevel="1" x14ac:dyDescent="0.2">
      <c r="A20" s="21" t="s">
        <v>20</v>
      </c>
      <c r="B20" s="14">
        <v>-4.4582952733471855</v>
      </c>
      <c r="C20" s="14">
        <v>1.313890804612224</v>
      </c>
      <c r="D20" s="86">
        <f t="shared" si="0"/>
        <v>-3.3932007573970253</v>
      </c>
      <c r="E20" s="14">
        <f t="shared" si="1"/>
        <v>6.9080989667558157E-4</v>
      </c>
      <c r="F20" s="14">
        <f t="shared" si="2"/>
        <v>-7.0334739300054974</v>
      </c>
      <c r="G20" s="14">
        <f t="shared" si="3"/>
        <v>-1.883116616688874</v>
      </c>
      <c r="H20" s="14">
        <v>1.0344359917473602</v>
      </c>
      <c r="I20" s="79">
        <f>(B20*0.404434247313992)/(PI()/SQRT(3))</f>
        <v>-0.9940941256978314</v>
      </c>
      <c r="AQ20" s="58">
        <v>9.249432916049912</v>
      </c>
      <c r="AR20" s="58">
        <v>-1.7644362482605318</v>
      </c>
      <c r="AS20" s="58">
        <v>3.2048847697607457</v>
      </c>
      <c r="AT20" s="58">
        <v>1.925615217050366</v>
      </c>
      <c r="AU20" s="58">
        <v>-0.98868495094286646</v>
      </c>
      <c r="AV20" s="58">
        <v>2.8242433125653408</v>
      </c>
      <c r="AW20" s="58">
        <v>-1.948780316812162</v>
      </c>
      <c r="AX20" s="58">
        <v>-6.5201205573129029</v>
      </c>
      <c r="AY20" s="58">
        <v>49.590368078994409</v>
      </c>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58"/>
      <c r="EN20" s="58"/>
    </row>
    <row r="21" spans="1:144" outlineLevel="1" x14ac:dyDescent="0.2">
      <c r="A21" s="21" t="s">
        <v>27</v>
      </c>
      <c r="B21" s="14">
        <v>6.3676621337531785</v>
      </c>
      <c r="C21" s="14">
        <v>1.6805485153857775</v>
      </c>
      <c r="D21" s="231">
        <f t="shared" si="0"/>
        <v>3.7890379691248919</v>
      </c>
      <c r="E21" s="14">
        <f t="shared" si="1"/>
        <v>1.5123180061982211E-4</v>
      </c>
      <c r="F21" s="14">
        <f t="shared" si="2"/>
        <v>3.0738475693247982</v>
      </c>
      <c r="G21" s="14">
        <f t="shared" si="3"/>
        <v>9.6614766981815592</v>
      </c>
      <c r="H21" s="14">
        <v>1.0383531531555887</v>
      </c>
      <c r="I21" s="77">
        <f>(B21*0.495036941308033)/(PI()/SQRT(3))</f>
        <v>1.7379143736258944</v>
      </c>
      <c r="AQ21" s="58">
        <v>-9.7557872491869233</v>
      </c>
      <c r="AR21" s="58">
        <v>2.5133635524023941</v>
      </c>
      <c r="AS21" s="58">
        <v>-3.4187516577783938</v>
      </c>
      <c r="AT21" s="58">
        <v>-1.6931153489110196</v>
      </c>
      <c r="AU21" s="58">
        <v>1.6949047357732416</v>
      </c>
      <c r="AV21" s="58">
        <v>-1.9487803168121631</v>
      </c>
      <c r="AW21" s="58">
        <v>3.3676746543094236</v>
      </c>
      <c r="AX21" s="58">
        <v>6.7807527768791696</v>
      </c>
      <c r="AY21" s="58">
        <v>-54.189712726828212</v>
      </c>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row>
    <row r="22" spans="1:144" outlineLevel="1" x14ac:dyDescent="0.2">
      <c r="A22" s="21" t="s">
        <v>26</v>
      </c>
      <c r="B22" s="14">
        <v>-6.5913365123160288</v>
      </c>
      <c r="C22" s="14">
        <v>1.8351225175201311</v>
      </c>
      <c r="D22" s="232">
        <f t="shared" si="0"/>
        <v>-3.5917691867369954</v>
      </c>
      <c r="E22" s="14">
        <f t="shared" si="1"/>
        <v>3.2844068474191523E-4</v>
      </c>
      <c r="F22" s="14">
        <f t="shared" si="2"/>
        <v>-10.188110553873958</v>
      </c>
      <c r="G22" s="14">
        <f t="shared" si="3"/>
        <v>-2.9945624707580984</v>
      </c>
      <c r="H22" s="14">
        <v>1.0337920542643606</v>
      </c>
      <c r="I22" s="79">
        <f>(B22*0.277511530831589)/(PI()/SQRT(3))</f>
        <v>-1.0084753153120882</v>
      </c>
      <c r="AQ22" s="58">
        <v>-48.628896987108249</v>
      </c>
      <c r="AR22" s="58">
        <v>8.0619844637076135</v>
      </c>
      <c r="AS22" s="58">
        <v>-16.33523653545484</v>
      </c>
      <c r="AT22" s="58">
        <v>-10.430206239967019</v>
      </c>
      <c r="AU22" s="58">
        <v>3.4192208841146696</v>
      </c>
      <c r="AV22" s="58">
        <v>-6.5201205573128735</v>
      </c>
      <c r="AW22" s="58">
        <v>6.7807527768791322</v>
      </c>
      <c r="AX22" s="58">
        <v>36.622792515661637</v>
      </c>
      <c r="AY22" s="58">
        <v>-285.38824844684729</v>
      </c>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row>
    <row r="23" spans="1:144" outlineLevel="1" x14ac:dyDescent="0.2">
      <c r="A23" s="21" t="s">
        <v>324</v>
      </c>
      <c r="B23" s="14">
        <v>-19.917407525833866</v>
      </c>
      <c r="C23" s="14">
        <v>6.0516768350318939</v>
      </c>
      <c r="D23" s="233">
        <f t="shared" si="0"/>
        <v>-3.2912212711915072</v>
      </c>
      <c r="E23" s="14">
        <f t="shared" si="1"/>
        <v>9.9753416048886656E-4</v>
      </c>
      <c r="F23" s="14">
        <f t="shared" si="2"/>
        <v>-31.778476168571718</v>
      </c>
      <c r="G23" s="14">
        <f t="shared" si="3"/>
        <v>-8.0563388830960143</v>
      </c>
      <c r="H23" s="14">
        <v>8.7473992918457792</v>
      </c>
      <c r="I23" s="79">
        <f>(B23*0.398876642752106)/(PI()/SQRT(3))</f>
        <v>-4.3800812829065752</v>
      </c>
      <c r="AQ23" s="58">
        <v>375.75184779295404</v>
      </c>
      <c r="AR23" s="58">
        <v>-64.836950658035036</v>
      </c>
      <c r="AS23" s="58">
        <v>127.10329280354307</v>
      </c>
      <c r="AT23" s="58">
        <v>81.463908849877271</v>
      </c>
      <c r="AU23" s="58">
        <v>-28.266241474850769</v>
      </c>
      <c r="AV23" s="58">
        <v>49.590368078994288</v>
      </c>
      <c r="AW23" s="58">
        <v>-54.189712726828041</v>
      </c>
      <c r="AX23" s="58">
        <v>-285.38824844684797</v>
      </c>
      <c r="AY23" s="58">
        <v>2232.9769553310816</v>
      </c>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row>
    <row r="24" spans="1:144" x14ac:dyDescent="0.2">
      <c r="A24" s="73"/>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c r="CB24" s="58"/>
      <c r="CC24" s="58"/>
      <c r="CD24" s="58"/>
      <c r="CE24" s="58"/>
      <c r="CF24" s="58"/>
      <c r="CG24" s="58"/>
      <c r="CH24" s="58"/>
      <c r="CI24" s="58"/>
      <c r="CJ24" s="58"/>
      <c r="CK24" s="58"/>
      <c r="CL24" s="58"/>
      <c r="CM24" s="58"/>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row>
    <row r="25" spans="1:144" x14ac:dyDescent="0.2">
      <c r="A25" s="11" t="s">
        <v>351</v>
      </c>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c r="EL25" s="58"/>
      <c r="EM25" s="58"/>
      <c r="EN25" s="58"/>
    </row>
    <row r="26" spans="1:144" ht="10.8" hidden="1" outlineLevel="1" thickBot="1" x14ac:dyDescent="0.25">
      <c r="A26" s="24" t="s">
        <v>117</v>
      </c>
      <c r="B26" s="15" t="s">
        <v>118</v>
      </c>
      <c r="C26" s="15" t="s">
        <v>119</v>
      </c>
      <c r="D26" s="12"/>
      <c r="E26" s="15" t="s">
        <v>108</v>
      </c>
      <c r="F26" s="15" t="s">
        <v>120</v>
      </c>
      <c r="G26" s="15" t="s">
        <v>121</v>
      </c>
      <c r="H26" s="12"/>
      <c r="I26" s="15" t="s">
        <v>122</v>
      </c>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row>
    <row r="27" spans="1:144" hidden="1" outlineLevel="1" x14ac:dyDescent="0.2">
      <c r="A27" s="21" t="s">
        <v>123</v>
      </c>
      <c r="B27" s="19">
        <v>8</v>
      </c>
      <c r="C27" s="18">
        <f>C29 - C28</f>
        <v>140.0955291058776</v>
      </c>
      <c r="D27" s="5" t="s">
        <v>124</v>
      </c>
      <c r="E27" s="18">
        <f>_xlfn.CHISQ.DIST.RT(C27,B27)</f>
        <v>2.2667459157592292E-26</v>
      </c>
      <c r="F27" s="18">
        <f>C28+2*(1+B27)</f>
        <v>57.43111094118737</v>
      </c>
      <c r="G27" s="18">
        <f>$AR$60</f>
        <v>0.9890965732087228</v>
      </c>
      <c r="H27" s="18" t="s">
        <v>125</v>
      </c>
      <c r="I27" s="18">
        <f>1-C28/C29</f>
        <v>0.78036066997716858</v>
      </c>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c r="CE27" s="58"/>
      <c r="CF27" s="58"/>
      <c r="CG27" s="58"/>
      <c r="CH27" s="58"/>
      <c r="CI27" s="58"/>
      <c r="CJ27" s="58"/>
      <c r="CK27" s="58"/>
      <c r="CL27" s="58"/>
      <c r="CM27" s="58"/>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row>
    <row r="28" spans="1:144" hidden="1" outlineLevel="1" x14ac:dyDescent="0.2">
      <c r="A28" s="21" t="s">
        <v>126</v>
      </c>
      <c r="B28" s="19">
        <v>337</v>
      </c>
      <c r="C28" s="18">
        <v>39.43111094118737</v>
      </c>
      <c r="D28" s="5" t="s">
        <v>127</v>
      </c>
      <c r="E28" s="18"/>
      <c r="F28" s="18"/>
      <c r="G28" s="18"/>
      <c r="H28" s="18" t="s">
        <v>128</v>
      </c>
      <c r="I28" s="18">
        <f>1-EXP(((C28/2)-(C29/2))*(2/$F$11))</f>
        <v>0.33295673702492989</v>
      </c>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row>
    <row r="29" spans="1:144" hidden="1" outlineLevel="1" x14ac:dyDescent="0.2">
      <c r="A29" s="21" t="s">
        <v>129</v>
      </c>
      <c r="B29" s="19">
        <v>345</v>
      </c>
      <c r="C29" s="18">
        <f>-2*(($F$11*(1-$E$11))*LN(1-$E$11)+$F$11*$E$11*LN($E$11))</f>
        <v>179.52664004706497</v>
      </c>
      <c r="D29" s="5" t="s">
        <v>130</v>
      </c>
      <c r="E29" s="18"/>
      <c r="F29" s="18"/>
      <c r="G29" s="18"/>
      <c r="H29" s="18" t="s">
        <v>131</v>
      </c>
      <c r="I29" s="18">
        <f xml:space="preserve"> I28/(1-(($E$11^$E$11)*((1-$E$11)^(1-$E$11)))^2)</f>
        <v>0.8225151422937742</v>
      </c>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row>
    <row r="30" spans="1:144" collapsed="1" x14ac:dyDescent="0.2">
      <c r="A30" s="73"/>
      <c r="B30" s="16"/>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row>
    <row r="31" spans="1:144" x14ac:dyDescent="0.2">
      <c r="A31" s="11" t="s">
        <v>352</v>
      </c>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row>
    <row r="32" spans="1:144" ht="10.8" hidden="1" outlineLevel="1" thickBot="1" x14ac:dyDescent="0.25">
      <c r="A32" s="26" t="s">
        <v>104</v>
      </c>
      <c r="B32" s="12" t="s">
        <v>133</v>
      </c>
      <c r="AQ32" s="58"/>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row>
    <row r="33" spans="1:144" ht="10.8" hidden="1" outlineLevel="1" thickBot="1" x14ac:dyDescent="0.25">
      <c r="A33" s="25" t="s">
        <v>111</v>
      </c>
      <c r="B33" s="27">
        <v>1</v>
      </c>
      <c r="C33" s="28" t="s">
        <v>134</v>
      </c>
      <c r="D33" s="18"/>
      <c r="E33" s="18"/>
      <c r="F33" s="18"/>
      <c r="G33" s="18"/>
      <c r="H33" s="18"/>
      <c r="I33" s="18"/>
      <c r="J33" s="18"/>
      <c r="AQ33" s="58"/>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c r="EB33" s="58"/>
      <c r="EC33" s="58"/>
      <c r="ED33" s="58"/>
      <c r="EE33" s="58"/>
      <c r="EF33" s="58"/>
      <c r="EG33" s="58"/>
      <c r="EH33" s="58"/>
      <c r="EI33" s="58"/>
      <c r="EJ33" s="58"/>
      <c r="EK33" s="58"/>
      <c r="EL33" s="58"/>
      <c r="EM33" s="58"/>
      <c r="EN33" s="58"/>
    </row>
    <row r="34" spans="1:144" ht="10.8" hidden="1" outlineLevel="1" thickBot="1" x14ac:dyDescent="0.25">
      <c r="A34" s="25" t="s">
        <v>9</v>
      </c>
      <c r="B34" s="27">
        <v>0.96960901801821975</v>
      </c>
      <c r="C34" s="27">
        <v>1</v>
      </c>
      <c r="D34" s="28" t="s">
        <v>135</v>
      </c>
      <c r="E34" s="18"/>
      <c r="F34" s="18"/>
      <c r="G34" s="18"/>
      <c r="H34" s="18"/>
      <c r="I34" s="18"/>
      <c r="J34" s="18"/>
      <c r="AQ34" s="58"/>
      <c r="AR34" s="58"/>
      <c r="AS34" s="58"/>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c r="EA34" s="58"/>
      <c r="EB34" s="58"/>
      <c r="EC34" s="58"/>
      <c r="ED34" s="58"/>
      <c r="EE34" s="58"/>
      <c r="EF34" s="58"/>
      <c r="EG34" s="58"/>
      <c r="EH34" s="58"/>
      <c r="EI34" s="58"/>
      <c r="EJ34" s="58"/>
      <c r="EK34" s="58"/>
      <c r="EL34" s="58"/>
      <c r="EM34" s="58"/>
      <c r="EN34" s="58"/>
    </row>
    <row r="35" spans="1:144" ht="10.8" hidden="1" outlineLevel="1" thickBot="1" x14ac:dyDescent="0.25">
      <c r="A35" s="25" t="s">
        <v>112</v>
      </c>
      <c r="B35" s="27">
        <v>-0.7158355920137186</v>
      </c>
      <c r="C35" s="234">
        <v>-0.69825368277302358</v>
      </c>
      <c r="D35" s="27">
        <v>1</v>
      </c>
      <c r="E35" s="28" t="s">
        <v>136</v>
      </c>
      <c r="F35" s="18"/>
      <c r="G35" s="18"/>
      <c r="H35" s="18"/>
      <c r="I35" s="18"/>
      <c r="J35" s="18"/>
      <c r="AQ35" s="5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c r="EA35" s="58"/>
      <c r="EB35" s="58"/>
      <c r="EC35" s="58"/>
      <c r="ED35" s="58"/>
      <c r="EE35" s="58"/>
      <c r="EF35" s="58"/>
      <c r="EG35" s="58"/>
      <c r="EH35" s="58"/>
      <c r="EI35" s="58"/>
      <c r="EJ35" s="58"/>
      <c r="EK35" s="58"/>
      <c r="EL35" s="58"/>
      <c r="EM35" s="58"/>
      <c r="EN35" s="58"/>
    </row>
    <row r="36" spans="1:144" ht="10.8" hidden="1" outlineLevel="1" thickBot="1" x14ac:dyDescent="0.25">
      <c r="A36" s="25" t="s">
        <v>13</v>
      </c>
      <c r="B36" s="27">
        <v>0.91222895416727479</v>
      </c>
      <c r="C36" s="235">
        <v>0.91205624777078331</v>
      </c>
      <c r="D36" s="197">
        <v>-0.72939276011132703</v>
      </c>
      <c r="E36" s="27">
        <v>1</v>
      </c>
      <c r="F36" s="28" t="s">
        <v>137</v>
      </c>
      <c r="G36" s="18"/>
      <c r="H36" s="18"/>
      <c r="I36" s="18"/>
      <c r="J36" s="18"/>
      <c r="AQ36" s="58"/>
      <c r="AR36" s="58"/>
      <c r="AS36" s="5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58"/>
      <c r="CZ36" s="58"/>
      <c r="DA36" s="58"/>
      <c r="DB36" s="58"/>
      <c r="DC36" s="58"/>
      <c r="DD36" s="58"/>
      <c r="DE36" s="58"/>
      <c r="DF36" s="58"/>
      <c r="DG36" s="58"/>
      <c r="DH36" s="58"/>
      <c r="DI36" s="58"/>
      <c r="DJ36" s="58"/>
      <c r="DK36" s="58"/>
      <c r="DL36" s="58"/>
      <c r="DM36" s="58"/>
      <c r="DN36" s="58"/>
      <c r="DO36" s="58"/>
      <c r="DP36" s="58"/>
      <c r="DQ36" s="58"/>
      <c r="DR36" s="58"/>
      <c r="DS36" s="58"/>
      <c r="DT36" s="58"/>
      <c r="DU36" s="58"/>
      <c r="DV36" s="58"/>
      <c r="DW36" s="58"/>
      <c r="DX36" s="58"/>
      <c r="DY36" s="58"/>
      <c r="DZ36" s="58"/>
      <c r="EA36" s="58"/>
      <c r="EB36" s="58"/>
      <c r="EC36" s="58"/>
      <c r="ED36" s="58"/>
      <c r="EE36" s="58"/>
      <c r="EF36" s="58"/>
      <c r="EG36" s="58"/>
      <c r="EH36" s="58"/>
      <c r="EI36" s="58"/>
      <c r="EJ36" s="58"/>
      <c r="EK36" s="58"/>
      <c r="EL36" s="58"/>
      <c r="EM36" s="58"/>
      <c r="EN36" s="58"/>
    </row>
    <row r="37" spans="1:144" ht="10.8" hidden="1" outlineLevel="1" thickBot="1" x14ac:dyDescent="0.25">
      <c r="A37" s="25" t="s">
        <v>113</v>
      </c>
      <c r="B37" s="27">
        <v>0.79967522952101089</v>
      </c>
      <c r="C37" s="190">
        <v>0.771018633526249</v>
      </c>
      <c r="D37" s="236">
        <v>-0.64857075994623936</v>
      </c>
      <c r="E37" s="165">
        <v>0.78500721808969731</v>
      </c>
      <c r="F37" s="27">
        <v>1</v>
      </c>
      <c r="G37" s="28" t="s">
        <v>138</v>
      </c>
      <c r="H37" s="18"/>
      <c r="I37" s="18"/>
      <c r="J37" s="1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c r="EA37" s="58"/>
      <c r="EB37" s="58"/>
      <c r="EC37" s="58"/>
      <c r="ED37" s="58"/>
      <c r="EE37" s="58"/>
      <c r="EF37" s="58"/>
      <c r="EG37" s="58"/>
      <c r="EH37" s="58"/>
      <c r="EI37" s="58"/>
      <c r="EJ37" s="58"/>
      <c r="EK37" s="58"/>
      <c r="EL37" s="58"/>
      <c r="EM37" s="58"/>
      <c r="EN37" s="58"/>
    </row>
    <row r="38" spans="1:144" ht="10.8" hidden="1" outlineLevel="1" thickBot="1" x14ac:dyDescent="0.25">
      <c r="A38" s="25" t="s">
        <v>20</v>
      </c>
      <c r="B38" s="27">
        <v>-0.45526752348434479</v>
      </c>
      <c r="C38" s="237">
        <v>-0.44294819616278097</v>
      </c>
      <c r="D38" s="214">
        <v>0.6500985168288046</v>
      </c>
      <c r="E38" s="238">
        <v>-0.45558167795017335</v>
      </c>
      <c r="F38" s="217">
        <v>-0.42967116148461965</v>
      </c>
      <c r="G38" s="27">
        <v>1</v>
      </c>
      <c r="H38" s="28" t="s">
        <v>142</v>
      </c>
      <c r="I38" s="18"/>
      <c r="J38" s="18"/>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58"/>
      <c r="DD38" s="58"/>
      <c r="DE38" s="58"/>
      <c r="DF38" s="58"/>
      <c r="DG38" s="58"/>
      <c r="DH38" s="58"/>
      <c r="DI38" s="58"/>
      <c r="DJ38" s="58"/>
      <c r="DK38" s="58"/>
      <c r="DL38" s="58"/>
      <c r="DM38" s="58"/>
      <c r="DN38" s="58"/>
      <c r="DO38" s="58"/>
      <c r="DP38" s="58"/>
      <c r="DQ38" s="58"/>
      <c r="DR38" s="58"/>
      <c r="DS38" s="58"/>
      <c r="DT38" s="58"/>
      <c r="DU38" s="58"/>
      <c r="DV38" s="58"/>
      <c r="DW38" s="58"/>
      <c r="DX38" s="58"/>
      <c r="DY38" s="58"/>
      <c r="DZ38" s="58"/>
      <c r="EA38" s="58"/>
      <c r="EB38" s="58"/>
      <c r="EC38" s="58"/>
      <c r="ED38" s="58"/>
      <c r="EE38" s="58"/>
      <c r="EF38" s="58"/>
      <c r="EG38" s="58"/>
      <c r="EH38" s="58"/>
      <c r="EI38" s="58"/>
      <c r="EJ38" s="58"/>
      <c r="EK38" s="58"/>
      <c r="EL38" s="58"/>
      <c r="EM38" s="58"/>
      <c r="EN38" s="58"/>
    </row>
    <row r="39" spans="1:144" ht="10.8" hidden="1" outlineLevel="1" thickBot="1" x14ac:dyDescent="0.25">
      <c r="A39" s="25" t="s">
        <v>27</v>
      </c>
      <c r="B39" s="27">
        <v>0.62445932706805951</v>
      </c>
      <c r="C39" s="91">
        <v>0.67112233753020933</v>
      </c>
      <c r="D39" s="187">
        <v>-0.54775675749602493</v>
      </c>
      <c r="E39" s="214">
        <v>0.64677099619519074</v>
      </c>
      <c r="F39" s="239">
        <v>0.53150698227444959</v>
      </c>
      <c r="G39" s="195">
        <v>-0.44776237343544451</v>
      </c>
      <c r="H39" s="27">
        <v>1</v>
      </c>
      <c r="I39" s="28" t="s">
        <v>143</v>
      </c>
      <c r="J39" s="1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58"/>
      <c r="DD39" s="58"/>
      <c r="DE39" s="58"/>
      <c r="DF39" s="58"/>
      <c r="DG39" s="58"/>
      <c r="DH39" s="58"/>
      <c r="DI39" s="58"/>
      <c r="DJ39" s="58"/>
      <c r="DK39" s="58"/>
      <c r="DL39" s="58"/>
      <c r="DM39" s="58"/>
      <c r="DN39" s="58"/>
      <c r="DO39" s="58"/>
      <c r="DP39" s="58"/>
      <c r="DQ39" s="58"/>
      <c r="DR39" s="58"/>
      <c r="DS39" s="58"/>
      <c r="DT39" s="58"/>
      <c r="DU39" s="58"/>
      <c r="DV39" s="58"/>
      <c r="DW39" s="58"/>
      <c r="DX39" s="58"/>
      <c r="DY39" s="58"/>
      <c r="DZ39" s="58"/>
      <c r="EA39" s="58"/>
      <c r="EB39" s="58"/>
      <c r="EC39" s="58"/>
      <c r="ED39" s="58"/>
      <c r="EE39" s="58"/>
      <c r="EF39" s="58"/>
      <c r="EG39" s="58"/>
      <c r="EH39" s="58"/>
      <c r="EI39" s="58"/>
      <c r="EJ39" s="58"/>
      <c r="EK39" s="58"/>
      <c r="EL39" s="58"/>
      <c r="EM39" s="58"/>
      <c r="EN39" s="58"/>
    </row>
    <row r="40" spans="1:144" ht="10.8" hidden="1" outlineLevel="1" thickBot="1" x14ac:dyDescent="0.25">
      <c r="A40" s="25" t="s">
        <v>26</v>
      </c>
      <c r="B40" s="27">
        <v>-0.62489876157580915</v>
      </c>
      <c r="C40" s="236">
        <v>-0.64823861544961425</v>
      </c>
      <c r="D40" s="240">
        <v>0.714534291405718</v>
      </c>
      <c r="E40" s="92">
        <v>-0.63181751565589461</v>
      </c>
      <c r="F40" s="217">
        <v>-0.42796869458079545</v>
      </c>
      <c r="G40" s="93">
        <v>0.70294436813503436</v>
      </c>
      <c r="H40" s="92">
        <v>-0.63189768714190286</v>
      </c>
      <c r="I40" s="27">
        <v>1</v>
      </c>
      <c r="J40" s="28" t="s">
        <v>333</v>
      </c>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c r="EA40" s="58"/>
      <c r="EB40" s="58"/>
      <c r="EC40" s="58"/>
      <c r="ED40" s="58"/>
      <c r="EE40" s="58"/>
      <c r="EF40" s="58"/>
      <c r="EG40" s="58"/>
      <c r="EH40" s="58"/>
      <c r="EI40" s="58"/>
      <c r="EJ40" s="58"/>
      <c r="EK40" s="58"/>
      <c r="EL40" s="58"/>
      <c r="EM40" s="58"/>
      <c r="EN40" s="58"/>
    </row>
    <row r="41" spans="1:144" hidden="1" outlineLevel="1" x14ac:dyDescent="0.2">
      <c r="A41" s="25" t="s">
        <v>324</v>
      </c>
      <c r="B41" s="27">
        <v>-0.99797172587474048</v>
      </c>
      <c r="C41" s="241">
        <v>-0.97984263440619312</v>
      </c>
      <c r="D41" s="242">
        <v>0.6950228067272648</v>
      </c>
      <c r="E41" s="243">
        <v>-0.91545894100974923</v>
      </c>
      <c r="F41" s="183">
        <v>-0.79948015334565714</v>
      </c>
      <c r="G41" s="244">
        <v>0.43002346668703773</v>
      </c>
      <c r="H41" s="245">
        <v>-0.64110452637851001</v>
      </c>
      <c r="I41" s="216">
        <v>0.61057232868353517</v>
      </c>
      <c r="J41" s="27">
        <v>1</v>
      </c>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c r="EA41" s="58"/>
      <c r="EB41" s="58"/>
      <c r="EC41" s="58"/>
      <c r="ED41" s="58"/>
      <c r="EE41" s="58"/>
      <c r="EF41" s="58"/>
      <c r="EG41" s="58"/>
      <c r="EH41" s="58"/>
      <c r="EI41" s="58"/>
      <c r="EJ41" s="58"/>
      <c r="EK41" s="58"/>
      <c r="EL41" s="58"/>
      <c r="EM41" s="58"/>
      <c r="EN41" s="58"/>
    </row>
    <row r="42" spans="1:144" hidden="1" outlineLevel="1" x14ac:dyDescent="0.2">
      <c r="A42" s="1" t="s">
        <v>145</v>
      </c>
      <c r="C42" s="131"/>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c r="EB42" s="58"/>
      <c r="EC42" s="58"/>
      <c r="ED42" s="58"/>
      <c r="EE42" s="58"/>
      <c r="EF42" s="58"/>
      <c r="EG42" s="58"/>
      <c r="EH42" s="58"/>
      <c r="EI42" s="58"/>
      <c r="EJ42" s="58"/>
      <c r="EK42" s="58"/>
      <c r="EL42" s="58"/>
      <c r="EM42" s="58"/>
      <c r="EN42" s="58"/>
    </row>
    <row r="43" spans="1:144" hidden="1" outlineLevel="1" x14ac:dyDescent="0.2">
      <c r="A43" s="1" t="s">
        <v>146</v>
      </c>
      <c r="C43" s="131"/>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58"/>
      <c r="EN43" s="58"/>
    </row>
    <row r="44" spans="1:144" hidden="1" outlineLevel="1" x14ac:dyDescent="0.2">
      <c r="A44" s="1" t="s">
        <v>147</v>
      </c>
      <c r="C44" s="131"/>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58"/>
      <c r="EN44" s="58"/>
    </row>
    <row r="45" spans="1:144" collapsed="1" x14ac:dyDescent="0.2">
      <c r="A45" s="73"/>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c r="CB45" s="58"/>
      <c r="CC45" s="58"/>
      <c r="CD45" s="58"/>
      <c r="CE45" s="58"/>
      <c r="CF45" s="58"/>
      <c r="CG45" s="58"/>
      <c r="CH45" s="58"/>
      <c r="CI45" s="58"/>
      <c r="CJ45" s="58"/>
      <c r="CK45" s="58"/>
      <c r="CL45" s="58"/>
      <c r="CM45" s="58"/>
      <c r="CN45" s="58"/>
      <c r="CO45" s="58"/>
      <c r="CP45" s="58"/>
      <c r="CQ45" s="58"/>
      <c r="CR45" s="58"/>
      <c r="CS45" s="58"/>
      <c r="CT45" s="58"/>
      <c r="CU45" s="58"/>
      <c r="CV45" s="58"/>
      <c r="CW45" s="58"/>
      <c r="CX45" s="58"/>
      <c r="CY45" s="58"/>
      <c r="CZ45" s="58"/>
      <c r="DA45" s="58"/>
      <c r="DB45" s="58"/>
      <c r="DC45" s="58"/>
      <c r="DD45" s="58"/>
      <c r="DE45" s="58"/>
      <c r="DF45" s="58"/>
      <c r="DG45" s="58"/>
      <c r="DH45" s="58"/>
      <c r="DI45" s="58"/>
      <c r="DJ45" s="58"/>
      <c r="DK45" s="58"/>
      <c r="DL45" s="58"/>
      <c r="DM45" s="58"/>
      <c r="DN45" s="58"/>
      <c r="DO45" s="58"/>
      <c r="DP45" s="58"/>
      <c r="DQ45" s="58"/>
      <c r="DR45" s="58"/>
      <c r="DS45" s="58"/>
      <c r="DT45" s="58"/>
      <c r="DU45" s="58"/>
      <c r="DV45" s="58"/>
      <c r="DW45" s="58"/>
      <c r="DX45" s="58"/>
      <c r="DY45" s="58"/>
      <c r="DZ45" s="58"/>
      <c r="EA45" s="58"/>
      <c r="EB45" s="58"/>
      <c r="EC45" s="58"/>
      <c r="ED45" s="58"/>
      <c r="EE45" s="58"/>
      <c r="EF45" s="58"/>
      <c r="EG45" s="58"/>
      <c r="EH45" s="58"/>
      <c r="EI45" s="58"/>
      <c r="EJ45" s="58"/>
      <c r="EK45" s="58"/>
      <c r="EL45" s="58"/>
      <c r="EM45" s="58"/>
      <c r="EN45" s="58"/>
    </row>
    <row r="46" spans="1:144" x14ac:dyDescent="0.2">
      <c r="A46" s="11" t="s">
        <v>353</v>
      </c>
      <c r="AQ46" s="58" t="s">
        <v>187</v>
      </c>
      <c r="AR46" s="58"/>
      <c r="AS46" s="58"/>
      <c r="AT46" s="58">
        <v>2</v>
      </c>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58"/>
      <c r="DD46" s="58"/>
      <c r="DE46" s="58"/>
      <c r="DF46" s="58"/>
      <c r="DG46" s="58"/>
      <c r="DH46" s="58"/>
      <c r="DI46" s="58"/>
      <c r="DJ46" s="58"/>
      <c r="DK46" s="58"/>
      <c r="DL46" s="58"/>
      <c r="DM46" s="58"/>
      <c r="DN46" s="58"/>
      <c r="DO46" s="58"/>
      <c r="DP46" s="58"/>
      <c r="DQ46" s="58"/>
      <c r="DR46" s="58"/>
      <c r="DS46" s="58"/>
      <c r="DT46" s="58"/>
      <c r="DU46" s="58"/>
      <c r="DV46" s="58"/>
      <c r="DW46" s="58"/>
      <c r="DX46" s="58"/>
      <c r="DY46" s="58"/>
      <c r="DZ46" s="58"/>
      <c r="EA46" s="58"/>
      <c r="EB46" s="58"/>
      <c r="EC46" s="58"/>
      <c r="ED46" s="58"/>
      <c r="EE46" s="58"/>
      <c r="EF46" s="58"/>
      <c r="EG46" s="58"/>
      <c r="EH46" s="58"/>
      <c r="EI46" s="58"/>
      <c r="EJ46" s="58"/>
      <c r="EK46" s="58"/>
      <c r="EL46" s="58"/>
      <c r="EM46" s="58"/>
      <c r="EN46" s="58"/>
    </row>
    <row r="47" spans="1:144" outlineLevel="1" x14ac:dyDescent="0.2">
      <c r="A47" s="9"/>
      <c r="B47" s="29"/>
      <c r="C47" s="35" t="str">
        <f>"Cutoff value for prediction of "&amp;$I$2&amp;":"</f>
        <v>Cutoff value for prediction of 1:</v>
      </c>
      <c r="D47" s="36">
        <f>$AT$46/20</f>
        <v>0.1</v>
      </c>
      <c r="E47" s="35" t="s">
        <v>149</v>
      </c>
      <c r="F47" s="37">
        <v>0.12462878748288772</v>
      </c>
      <c r="G47" s="29"/>
      <c r="H47" s="29"/>
      <c r="I47" s="30"/>
      <c r="AQ47" s="58" t="s">
        <v>188</v>
      </c>
      <c r="AR47" s="58">
        <v>-9.9999999999999995E-8</v>
      </c>
      <c r="AS47" s="58">
        <v>9.9999000000000008E-3</v>
      </c>
      <c r="AT47" s="58">
        <v>1.9999900000000001E-2</v>
      </c>
      <c r="AU47" s="58">
        <v>2.9999900000000003E-2</v>
      </c>
      <c r="AV47" s="58">
        <v>3.9999900000000005E-2</v>
      </c>
      <c r="AW47" s="58">
        <v>4.9999900000000007E-2</v>
      </c>
      <c r="AX47" s="58">
        <v>5.9999900000000009E-2</v>
      </c>
      <c r="AY47" s="58">
        <v>6.9999900000000004E-2</v>
      </c>
      <c r="AZ47" s="58">
        <v>7.9999899999999999E-2</v>
      </c>
      <c r="BA47" s="58">
        <v>8.9999899999999994E-2</v>
      </c>
      <c r="BB47" s="58">
        <v>9.9999899999999989E-2</v>
      </c>
      <c r="BC47" s="58">
        <v>0.10999989999999998</v>
      </c>
      <c r="BD47" s="58">
        <v>0.11999989999999998</v>
      </c>
      <c r="BE47" s="58">
        <v>0.12999989999999997</v>
      </c>
      <c r="BF47" s="58">
        <v>0.13999989999999998</v>
      </c>
      <c r="BG47" s="58">
        <v>0.14999989999999999</v>
      </c>
      <c r="BH47" s="58">
        <v>0.1599999</v>
      </c>
      <c r="BI47" s="58">
        <v>0.16999990000000001</v>
      </c>
      <c r="BJ47" s="58">
        <v>0.17999990000000002</v>
      </c>
      <c r="BK47" s="58">
        <v>0.18999990000000003</v>
      </c>
      <c r="BL47" s="58">
        <v>0.19999990000000004</v>
      </c>
      <c r="BM47" s="58">
        <v>0.20999990000000004</v>
      </c>
      <c r="BN47" s="58">
        <v>0.21999990000000005</v>
      </c>
      <c r="BO47" s="58">
        <v>0.22999990000000006</v>
      </c>
      <c r="BP47" s="58">
        <v>0.23999990000000007</v>
      </c>
      <c r="BQ47" s="58">
        <v>0.24999990000000008</v>
      </c>
      <c r="BR47" s="58">
        <v>0.25999990000000006</v>
      </c>
      <c r="BS47" s="58">
        <v>0.26999990000000007</v>
      </c>
      <c r="BT47" s="58">
        <v>0.27999990000000008</v>
      </c>
      <c r="BU47" s="58">
        <v>0.28999990000000009</v>
      </c>
      <c r="BV47" s="58">
        <v>0.2999999000000001</v>
      </c>
      <c r="BW47" s="58">
        <v>0.30999990000000011</v>
      </c>
      <c r="BX47" s="58">
        <v>0.31999990000000011</v>
      </c>
      <c r="BY47" s="58">
        <v>0.32999990000000012</v>
      </c>
      <c r="BZ47" s="58">
        <v>0.33999990000000013</v>
      </c>
      <c r="CA47" s="58">
        <v>0.34999990000000014</v>
      </c>
      <c r="CB47" s="58">
        <v>0.35999990000000015</v>
      </c>
      <c r="CC47" s="58">
        <v>0.36999990000000016</v>
      </c>
      <c r="CD47" s="58">
        <v>0.37999990000000017</v>
      </c>
      <c r="CE47" s="58">
        <v>0.38999990000000018</v>
      </c>
      <c r="CF47" s="58">
        <v>0.39999990000000019</v>
      </c>
      <c r="CG47" s="58">
        <v>0.40999990000000019</v>
      </c>
      <c r="CH47" s="58">
        <v>0.4199999000000002</v>
      </c>
      <c r="CI47" s="58">
        <v>0.42999990000000021</v>
      </c>
      <c r="CJ47" s="58">
        <v>0.43999990000000022</v>
      </c>
      <c r="CK47" s="58">
        <v>0.44999990000000023</v>
      </c>
      <c r="CL47" s="58">
        <v>0.45999990000000024</v>
      </c>
      <c r="CM47" s="58">
        <v>0.46999990000000025</v>
      </c>
      <c r="CN47" s="58">
        <v>0.47999990000000026</v>
      </c>
      <c r="CO47" s="58">
        <v>0.48999990000000027</v>
      </c>
      <c r="CP47" s="58">
        <v>0.49999990000000027</v>
      </c>
      <c r="CQ47" s="58">
        <v>0.50999990000000028</v>
      </c>
      <c r="CR47" s="58">
        <v>0.51999990000000029</v>
      </c>
      <c r="CS47" s="58">
        <v>0.5299999000000003</v>
      </c>
      <c r="CT47" s="58">
        <v>0.53999990000000031</v>
      </c>
      <c r="CU47" s="58">
        <v>0.54999990000000032</v>
      </c>
      <c r="CV47" s="58">
        <v>0.55999990000000033</v>
      </c>
      <c r="CW47" s="58">
        <v>0.56999990000000034</v>
      </c>
      <c r="CX47" s="58">
        <v>0.57999990000000035</v>
      </c>
      <c r="CY47" s="58">
        <v>0.58999990000000035</v>
      </c>
      <c r="CZ47" s="58">
        <v>0.59999990000000036</v>
      </c>
      <c r="DA47" s="58">
        <v>0.60999990000000037</v>
      </c>
      <c r="DB47" s="58">
        <v>0.61999990000000038</v>
      </c>
      <c r="DC47" s="58">
        <v>0.62999990000000039</v>
      </c>
      <c r="DD47" s="58">
        <v>0.6399999000000004</v>
      </c>
      <c r="DE47" s="58">
        <v>0.64999990000000041</v>
      </c>
      <c r="DF47" s="58">
        <v>0.65999990000000042</v>
      </c>
      <c r="DG47" s="58">
        <v>0.66999990000000043</v>
      </c>
      <c r="DH47" s="58">
        <v>0.67999990000000043</v>
      </c>
      <c r="DI47" s="58">
        <v>0.68999990000000044</v>
      </c>
      <c r="DJ47" s="58">
        <v>0.69999990000000045</v>
      </c>
      <c r="DK47" s="58">
        <v>0.70999990000000046</v>
      </c>
      <c r="DL47" s="58">
        <v>0.71999990000000047</v>
      </c>
      <c r="DM47" s="58">
        <v>0.72999990000000048</v>
      </c>
      <c r="DN47" s="58">
        <v>0.73999990000000049</v>
      </c>
      <c r="DO47" s="58">
        <v>0.7499999000000005</v>
      </c>
      <c r="DP47" s="58">
        <v>0.75999990000000051</v>
      </c>
      <c r="DQ47" s="58">
        <v>0.76999990000000051</v>
      </c>
      <c r="DR47" s="58">
        <v>0.77999990000000052</v>
      </c>
      <c r="DS47" s="58">
        <v>0.78999990000000053</v>
      </c>
      <c r="DT47" s="58">
        <v>0.79999990000000054</v>
      </c>
      <c r="DU47" s="58">
        <v>0.80999990000000055</v>
      </c>
      <c r="DV47" s="58">
        <v>0.81999990000000056</v>
      </c>
      <c r="DW47" s="58">
        <v>0.82999990000000057</v>
      </c>
      <c r="DX47" s="58">
        <v>0.83999990000000058</v>
      </c>
      <c r="DY47" s="58">
        <v>0.84999990000000059</v>
      </c>
      <c r="DZ47" s="58">
        <v>0.85999990000000059</v>
      </c>
      <c r="EA47" s="58">
        <v>0.8699999000000006</v>
      </c>
      <c r="EB47" s="58">
        <v>0.87999990000000061</v>
      </c>
      <c r="EC47" s="58">
        <v>0.88999990000000062</v>
      </c>
      <c r="ED47" s="58">
        <v>0.89999990000000063</v>
      </c>
      <c r="EE47" s="58">
        <v>0.90999990000000064</v>
      </c>
      <c r="EF47" s="58">
        <v>0.91999990000000065</v>
      </c>
      <c r="EG47" s="58">
        <v>0.92999990000000066</v>
      </c>
      <c r="EH47" s="58">
        <v>0.93999990000000067</v>
      </c>
      <c r="EI47" s="58">
        <v>0.94999990000000067</v>
      </c>
      <c r="EJ47" s="58">
        <v>0.95999990000000068</v>
      </c>
      <c r="EK47" s="58">
        <v>0.96999990000000069</v>
      </c>
      <c r="EL47" s="58">
        <v>0.9799999000000007</v>
      </c>
      <c r="EM47" s="58">
        <v>0.98999990000000071</v>
      </c>
      <c r="EN47" s="58">
        <v>0.99999990000000072</v>
      </c>
    </row>
    <row r="48" spans="1:144" outlineLevel="1" x14ac:dyDescent="0.2">
      <c r="A48" s="8"/>
      <c r="B48" s="38" t="s">
        <v>150</v>
      </c>
      <c r="C48" s="31"/>
      <c r="D48" s="31"/>
      <c r="E48" s="31"/>
      <c r="F48" s="31"/>
      <c r="G48" s="38" t="s">
        <v>150</v>
      </c>
      <c r="H48" s="31"/>
      <c r="I48" s="32"/>
      <c r="AQ48" s="70" t="s">
        <v>189</v>
      </c>
      <c r="AR48" s="58">
        <v>346</v>
      </c>
      <c r="AS48" s="58">
        <v>72</v>
      </c>
      <c r="AT48" s="58">
        <v>59</v>
      </c>
      <c r="AU48" s="58">
        <v>50</v>
      </c>
      <c r="AV48" s="58">
        <v>46</v>
      </c>
      <c r="AW48" s="58">
        <v>45</v>
      </c>
      <c r="AX48" s="58">
        <v>43</v>
      </c>
      <c r="AY48" s="58">
        <v>41</v>
      </c>
      <c r="AZ48" s="58">
        <v>39</v>
      </c>
      <c r="BA48" s="58">
        <v>39</v>
      </c>
      <c r="BB48" s="58">
        <v>37</v>
      </c>
      <c r="BC48" s="58">
        <v>36</v>
      </c>
      <c r="BD48" s="58">
        <v>36</v>
      </c>
      <c r="BE48" s="58">
        <v>35</v>
      </c>
      <c r="BF48" s="58">
        <v>34</v>
      </c>
      <c r="BG48" s="58">
        <v>34</v>
      </c>
      <c r="BH48" s="58">
        <v>31</v>
      </c>
      <c r="BI48" s="58">
        <v>31</v>
      </c>
      <c r="BJ48" s="58">
        <v>31</v>
      </c>
      <c r="BK48" s="58">
        <v>31</v>
      </c>
      <c r="BL48" s="58">
        <v>31</v>
      </c>
      <c r="BM48" s="58">
        <v>30</v>
      </c>
      <c r="BN48" s="58">
        <v>30</v>
      </c>
      <c r="BO48" s="58">
        <v>30</v>
      </c>
      <c r="BP48" s="58">
        <v>30</v>
      </c>
      <c r="BQ48" s="58">
        <v>30</v>
      </c>
      <c r="BR48" s="58">
        <v>30</v>
      </c>
      <c r="BS48" s="58">
        <v>30</v>
      </c>
      <c r="BT48" s="58">
        <v>30</v>
      </c>
      <c r="BU48" s="58">
        <v>29</v>
      </c>
      <c r="BV48" s="58">
        <v>29</v>
      </c>
      <c r="BW48" s="58">
        <v>29</v>
      </c>
      <c r="BX48" s="58">
        <v>29</v>
      </c>
      <c r="BY48" s="58">
        <v>28</v>
      </c>
      <c r="BZ48" s="58">
        <v>27</v>
      </c>
      <c r="CA48" s="58">
        <v>26</v>
      </c>
      <c r="CB48" s="58">
        <v>26</v>
      </c>
      <c r="CC48" s="58">
        <v>25</v>
      </c>
      <c r="CD48" s="58">
        <v>25</v>
      </c>
      <c r="CE48" s="58">
        <v>25</v>
      </c>
      <c r="CF48" s="58">
        <v>25</v>
      </c>
      <c r="CG48" s="58">
        <v>24</v>
      </c>
      <c r="CH48" s="58">
        <v>24</v>
      </c>
      <c r="CI48" s="58">
        <v>23</v>
      </c>
      <c r="CJ48" s="58">
        <v>22</v>
      </c>
      <c r="CK48" s="58">
        <v>22</v>
      </c>
      <c r="CL48" s="58">
        <v>22</v>
      </c>
      <c r="CM48" s="58">
        <v>22</v>
      </c>
      <c r="CN48" s="58">
        <v>22</v>
      </c>
      <c r="CO48" s="58">
        <v>22</v>
      </c>
      <c r="CP48" s="58">
        <v>22</v>
      </c>
      <c r="CQ48" s="58">
        <v>22</v>
      </c>
      <c r="CR48" s="58">
        <v>22</v>
      </c>
      <c r="CS48" s="58">
        <v>21</v>
      </c>
      <c r="CT48" s="58">
        <v>21</v>
      </c>
      <c r="CU48" s="58">
        <v>21</v>
      </c>
      <c r="CV48" s="58">
        <v>21</v>
      </c>
      <c r="CW48" s="58">
        <v>21</v>
      </c>
      <c r="CX48" s="58">
        <v>21</v>
      </c>
      <c r="CY48" s="58">
        <v>21</v>
      </c>
      <c r="CZ48" s="58">
        <v>20</v>
      </c>
      <c r="DA48" s="58">
        <v>20</v>
      </c>
      <c r="DB48" s="58">
        <v>20</v>
      </c>
      <c r="DC48" s="58">
        <v>19</v>
      </c>
      <c r="DD48" s="58">
        <v>19</v>
      </c>
      <c r="DE48" s="58">
        <v>19</v>
      </c>
      <c r="DF48" s="58">
        <v>19</v>
      </c>
      <c r="DG48" s="58">
        <v>18</v>
      </c>
      <c r="DH48" s="58">
        <v>18</v>
      </c>
      <c r="DI48" s="58">
        <v>18</v>
      </c>
      <c r="DJ48" s="58">
        <v>18</v>
      </c>
      <c r="DK48" s="58">
        <v>17</v>
      </c>
      <c r="DL48" s="58">
        <v>17</v>
      </c>
      <c r="DM48" s="58">
        <v>17</v>
      </c>
      <c r="DN48" s="58">
        <v>16</v>
      </c>
      <c r="DO48" s="58">
        <v>16</v>
      </c>
      <c r="DP48" s="58">
        <v>16</v>
      </c>
      <c r="DQ48" s="58">
        <v>16</v>
      </c>
      <c r="DR48" s="58">
        <v>16</v>
      </c>
      <c r="DS48" s="58">
        <v>16</v>
      </c>
      <c r="DT48" s="58">
        <v>16</v>
      </c>
      <c r="DU48" s="58">
        <v>16</v>
      </c>
      <c r="DV48" s="58">
        <v>16</v>
      </c>
      <c r="DW48" s="58">
        <v>16</v>
      </c>
      <c r="DX48" s="58">
        <v>16</v>
      </c>
      <c r="DY48" s="58">
        <v>16</v>
      </c>
      <c r="DZ48" s="58">
        <v>16</v>
      </c>
      <c r="EA48" s="58">
        <v>16</v>
      </c>
      <c r="EB48" s="58">
        <v>16</v>
      </c>
      <c r="EC48" s="58">
        <v>16</v>
      </c>
      <c r="ED48" s="58">
        <v>16</v>
      </c>
      <c r="EE48" s="58">
        <v>16</v>
      </c>
      <c r="EF48" s="58">
        <v>16</v>
      </c>
      <c r="EG48" s="58">
        <v>15</v>
      </c>
      <c r="EH48" s="58">
        <v>15</v>
      </c>
      <c r="EI48" s="58">
        <v>14</v>
      </c>
      <c r="EJ48" s="58">
        <v>14</v>
      </c>
      <c r="EK48" s="58">
        <v>14</v>
      </c>
      <c r="EL48" s="58">
        <v>11</v>
      </c>
      <c r="EM48" s="58">
        <v>9</v>
      </c>
      <c r="EN48" s="58">
        <v>0</v>
      </c>
    </row>
    <row r="49" spans="1:144" outlineLevel="1" x14ac:dyDescent="0.2">
      <c r="A49" s="39" t="s">
        <v>151</v>
      </c>
      <c r="B49" s="31" t="str">
        <f>"# "&amp;$H$2</f>
        <v># 0</v>
      </c>
      <c r="C49" s="31" t="str">
        <f>"# "&amp;$I$2</f>
        <v># 1</v>
      </c>
      <c r="D49" s="31" t="s">
        <v>152</v>
      </c>
      <c r="E49" s="31"/>
      <c r="F49" s="38" t="s">
        <v>153</v>
      </c>
      <c r="G49" s="31" t="str">
        <f>"% "&amp;$H$2</f>
        <v>% 0</v>
      </c>
      <c r="H49" s="31" t="str">
        <f>"% "&amp;$I$2</f>
        <v>% 1</v>
      </c>
      <c r="I49" s="32" t="s">
        <v>152</v>
      </c>
      <c r="AQ49" s="70" t="s">
        <v>190</v>
      </c>
      <c r="AR49" s="58">
        <v>25</v>
      </c>
      <c r="AS49" s="58">
        <v>25</v>
      </c>
      <c r="AT49" s="58">
        <v>24</v>
      </c>
      <c r="AU49" s="58">
        <v>24</v>
      </c>
      <c r="AV49" s="58">
        <v>23</v>
      </c>
      <c r="AW49" s="58">
        <v>23</v>
      </c>
      <c r="AX49" s="58">
        <v>23</v>
      </c>
      <c r="AY49" s="58">
        <v>23</v>
      </c>
      <c r="AZ49" s="58">
        <v>23</v>
      </c>
      <c r="BA49" s="58">
        <v>23</v>
      </c>
      <c r="BB49" s="58">
        <v>23</v>
      </c>
      <c r="BC49" s="58">
        <v>22</v>
      </c>
      <c r="BD49" s="58">
        <v>22</v>
      </c>
      <c r="BE49" s="58">
        <v>22</v>
      </c>
      <c r="BF49" s="58">
        <v>22</v>
      </c>
      <c r="BG49" s="58">
        <v>22</v>
      </c>
      <c r="BH49" s="58">
        <v>22</v>
      </c>
      <c r="BI49" s="58">
        <v>22</v>
      </c>
      <c r="BJ49" s="58">
        <v>22</v>
      </c>
      <c r="BK49" s="58">
        <v>22</v>
      </c>
      <c r="BL49" s="58">
        <v>22</v>
      </c>
      <c r="BM49" s="58">
        <v>22</v>
      </c>
      <c r="BN49" s="58">
        <v>22</v>
      </c>
      <c r="BO49" s="58">
        <v>22</v>
      </c>
      <c r="BP49" s="58">
        <v>22</v>
      </c>
      <c r="BQ49" s="58">
        <v>22</v>
      </c>
      <c r="BR49" s="58">
        <v>22</v>
      </c>
      <c r="BS49" s="58">
        <v>22</v>
      </c>
      <c r="BT49" s="58">
        <v>22</v>
      </c>
      <c r="BU49" s="58">
        <v>22</v>
      </c>
      <c r="BV49" s="58">
        <v>22</v>
      </c>
      <c r="BW49" s="58">
        <v>22</v>
      </c>
      <c r="BX49" s="58">
        <v>22</v>
      </c>
      <c r="BY49" s="58">
        <v>22</v>
      </c>
      <c r="BZ49" s="58">
        <v>21</v>
      </c>
      <c r="CA49" s="58">
        <v>21</v>
      </c>
      <c r="CB49" s="58">
        <v>21</v>
      </c>
      <c r="CC49" s="58">
        <v>21</v>
      </c>
      <c r="CD49" s="58">
        <v>21</v>
      </c>
      <c r="CE49" s="58">
        <v>21</v>
      </c>
      <c r="CF49" s="58">
        <v>21</v>
      </c>
      <c r="CG49" s="58">
        <v>21</v>
      </c>
      <c r="CH49" s="58">
        <v>21</v>
      </c>
      <c r="CI49" s="58">
        <v>21</v>
      </c>
      <c r="CJ49" s="58">
        <v>21</v>
      </c>
      <c r="CK49" s="58">
        <v>21</v>
      </c>
      <c r="CL49" s="58">
        <v>21</v>
      </c>
      <c r="CM49" s="58">
        <v>21</v>
      </c>
      <c r="CN49" s="58">
        <v>21</v>
      </c>
      <c r="CO49" s="58">
        <v>21</v>
      </c>
      <c r="CP49" s="58">
        <v>21</v>
      </c>
      <c r="CQ49" s="58">
        <v>21</v>
      </c>
      <c r="CR49" s="58">
        <v>21</v>
      </c>
      <c r="CS49" s="58">
        <v>20</v>
      </c>
      <c r="CT49" s="58">
        <v>20</v>
      </c>
      <c r="CU49" s="58">
        <v>20</v>
      </c>
      <c r="CV49" s="58">
        <v>20</v>
      </c>
      <c r="CW49" s="58">
        <v>20</v>
      </c>
      <c r="CX49" s="58">
        <v>20</v>
      </c>
      <c r="CY49" s="58">
        <v>20</v>
      </c>
      <c r="CZ49" s="58">
        <v>19</v>
      </c>
      <c r="DA49" s="58">
        <v>19</v>
      </c>
      <c r="DB49" s="58">
        <v>19</v>
      </c>
      <c r="DC49" s="58">
        <v>19</v>
      </c>
      <c r="DD49" s="58">
        <v>19</v>
      </c>
      <c r="DE49" s="58">
        <v>19</v>
      </c>
      <c r="DF49" s="58">
        <v>19</v>
      </c>
      <c r="DG49" s="58">
        <v>18</v>
      </c>
      <c r="DH49" s="58">
        <v>18</v>
      </c>
      <c r="DI49" s="58">
        <v>18</v>
      </c>
      <c r="DJ49" s="58">
        <v>18</v>
      </c>
      <c r="DK49" s="58">
        <v>17</v>
      </c>
      <c r="DL49" s="58">
        <v>17</v>
      </c>
      <c r="DM49" s="58">
        <v>17</v>
      </c>
      <c r="DN49" s="58">
        <v>16</v>
      </c>
      <c r="DO49" s="58">
        <v>16</v>
      </c>
      <c r="DP49" s="58">
        <v>16</v>
      </c>
      <c r="DQ49" s="58">
        <v>16</v>
      </c>
      <c r="DR49" s="58">
        <v>16</v>
      </c>
      <c r="DS49" s="58">
        <v>16</v>
      </c>
      <c r="DT49" s="58">
        <v>16</v>
      </c>
      <c r="DU49" s="58">
        <v>16</v>
      </c>
      <c r="DV49" s="58">
        <v>16</v>
      </c>
      <c r="DW49" s="58">
        <v>16</v>
      </c>
      <c r="DX49" s="58">
        <v>16</v>
      </c>
      <c r="DY49" s="58">
        <v>16</v>
      </c>
      <c r="DZ49" s="58">
        <v>16</v>
      </c>
      <c r="EA49" s="58">
        <v>16</v>
      </c>
      <c r="EB49" s="58">
        <v>16</v>
      </c>
      <c r="EC49" s="58">
        <v>16</v>
      </c>
      <c r="ED49" s="58">
        <v>16</v>
      </c>
      <c r="EE49" s="58">
        <v>16</v>
      </c>
      <c r="EF49" s="58">
        <v>16</v>
      </c>
      <c r="EG49" s="58">
        <v>15</v>
      </c>
      <c r="EH49" s="58">
        <v>15</v>
      </c>
      <c r="EI49" s="58">
        <v>14</v>
      </c>
      <c r="EJ49" s="58">
        <v>14</v>
      </c>
      <c r="EK49" s="58">
        <v>14</v>
      </c>
      <c r="EL49" s="58">
        <v>11</v>
      </c>
      <c r="EM49" s="58">
        <v>9</v>
      </c>
      <c r="EN49" s="58">
        <v>0</v>
      </c>
    </row>
    <row r="50" spans="1:144" outlineLevel="1" x14ac:dyDescent="0.2">
      <c r="A50" s="40" t="str">
        <f>"# "&amp;$H$2</f>
        <v># 0</v>
      </c>
      <c r="B50" s="45">
        <f>B52-B51</f>
        <v>307</v>
      </c>
      <c r="C50" s="46">
        <f>C52-C51</f>
        <v>14</v>
      </c>
      <c r="D50" s="47">
        <f>D52-D51</f>
        <v>321</v>
      </c>
      <c r="E50" s="31"/>
      <c r="F50" s="41" t="str">
        <f>"% "&amp;$H$2</f>
        <v>% 0</v>
      </c>
      <c r="G50" s="50">
        <f>B50/D52</f>
        <v>0.88728323699421963</v>
      </c>
      <c r="H50" s="51">
        <f>C50/D52</f>
        <v>4.046242774566474E-2</v>
      </c>
      <c r="I50" s="52">
        <f>D50/D52</f>
        <v>0.9277456647398844</v>
      </c>
      <c r="AQ50" s="70" t="s">
        <v>191</v>
      </c>
      <c r="AR50" s="58">
        <v>321</v>
      </c>
      <c r="AS50" s="58">
        <v>47</v>
      </c>
      <c r="AT50" s="58">
        <v>35</v>
      </c>
      <c r="AU50" s="58">
        <v>26</v>
      </c>
      <c r="AV50" s="58">
        <v>23</v>
      </c>
      <c r="AW50" s="58">
        <v>22</v>
      </c>
      <c r="AX50" s="58">
        <v>20</v>
      </c>
      <c r="AY50" s="58">
        <v>18</v>
      </c>
      <c r="AZ50" s="58">
        <v>16</v>
      </c>
      <c r="BA50" s="58">
        <v>16</v>
      </c>
      <c r="BB50" s="58">
        <v>14</v>
      </c>
      <c r="BC50" s="58">
        <v>14</v>
      </c>
      <c r="BD50" s="58">
        <v>14</v>
      </c>
      <c r="BE50" s="58">
        <v>13</v>
      </c>
      <c r="BF50" s="58">
        <v>12</v>
      </c>
      <c r="BG50" s="58">
        <v>12</v>
      </c>
      <c r="BH50" s="58">
        <v>9</v>
      </c>
      <c r="BI50" s="58">
        <v>9</v>
      </c>
      <c r="BJ50" s="58">
        <v>9</v>
      </c>
      <c r="BK50" s="58">
        <v>9</v>
      </c>
      <c r="BL50" s="58">
        <v>9</v>
      </c>
      <c r="BM50" s="58">
        <v>8</v>
      </c>
      <c r="BN50" s="58">
        <v>8</v>
      </c>
      <c r="BO50" s="58">
        <v>8</v>
      </c>
      <c r="BP50" s="58">
        <v>8</v>
      </c>
      <c r="BQ50" s="58">
        <v>8</v>
      </c>
      <c r="BR50" s="58">
        <v>8</v>
      </c>
      <c r="BS50" s="58">
        <v>8</v>
      </c>
      <c r="BT50" s="58">
        <v>8</v>
      </c>
      <c r="BU50" s="58">
        <v>7</v>
      </c>
      <c r="BV50" s="58">
        <v>7</v>
      </c>
      <c r="BW50" s="58">
        <v>7</v>
      </c>
      <c r="BX50" s="58">
        <v>7</v>
      </c>
      <c r="BY50" s="58">
        <v>6</v>
      </c>
      <c r="BZ50" s="58">
        <v>6</v>
      </c>
      <c r="CA50" s="58">
        <v>5</v>
      </c>
      <c r="CB50" s="58">
        <v>5</v>
      </c>
      <c r="CC50" s="58">
        <v>4</v>
      </c>
      <c r="CD50" s="58">
        <v>4</v>
      </c>
      <c r="CE50" s="58">
        <v>4</v>
      </c>
      <c r="CF50" s="58">
        <v>4</v>
      </c>
      <c r="CG50" s="58">
        <v>3</v>
      </c>
      <c r="CH50" s="58">
        <v>3</v>
      </c>
      <c r="CI50" s="58">
        <v>2</v>
      </c>
      <c r="CJ50" s="58">
        <v>1</v>
      </c>
      <c r="CK50" s="58">
        <v>1</v>
      </c>
      <c r="CL50" s="58">
        <v>1</v>
      </c>
      <c r="CM50" s="58">
        <v>1</v>
      </c>
      <c r="CN50" s="58">
        <v>1</v>
      </c>
      <c r="CO50" s="58">
        <v>1</v>
      </c>
      <c r="CP50" s="58">
        <v>1</v>
      </c>
      <c r="CQ50" s="58">
        <v>1</v>
      </c>
      <c r="CR50" s="58">
        <v>1</v>
      </c>
      <c r="CS50" s="58">
        <v>1</v>
      </c>
      <c r="CT50" s="58">
        <v>1</v>
      </c>
      <c r="CU50" s="58">
        <v>1</v>
      </c>
      <c r="CV50" s="58">
        <v>1</v>
      </c>
      <c r="CW50" s="58">
        <v>1</v>
      </c>
      <c r="CX50" s="58">
        <v>1</v>
      </c>
      <c r="CY50" s="58">
        <v>1</v>
      </c>
      <c r="CZ50" s="58">
        <v>1</v>
      </c>
      <c r="DA50" s="58">
        <v>1</v>
      </c>
      <c r="DB50" s="58">
        <v>1</v>
      </c>
      <c r="DC50" s="58">
        <v>0</v>
      </c>
      <c r="DD50" s="58">
        <v>0</v>
      </c>
      <c r="DE50" s="58">
        <v>0</v>
      </c>
      <c r="DF50" s="58">
        <v>0</v>
      </c>
      <c r="DG50" s="58">
        <v>0</v>
      </c>
      <c r="DH50" s="58">
        <v>0</v>
      </c>
      <c r="DI50" s="58">
        <v>0</v>
      </c>
      <c r="DJ50" s="58">
        <v>0</v>
      </c>
      <c r="DK50" s="58">
        <v>0</v>
      </c>
      <c r="DL50" s="58">
        <v>0</v>
      </c>
      <c r="DM50" s="58">
        <v>0</v>
      </c>
      <c r="DN50" s="58">
        <v>0</v>
      </c>
      <c r="DO50" s="58">
        <v>0</v>
      </c>
      <c r="DP50" s="58">
        <v>0</v>
      </c>
      <c r="DQ50" s="58">
        <v>0</v>
      </c>
      <c r="DR50" s="58">
        <v>0</v>
      </c>
      <c r="DS50" s="58">
        <v>0</v>
      </c>
      <c r="DT50" s="58">
        <v>0</v>
      </c>
      <c r="DU50" s="58">
        <v>0</v>
      </c>
      <c r="DV50" s="58">
        <v>0</v>
      </c>
      <c r="DW50" s="58">
        <v>0</v>
      </c>
      <c r="DX50" s="58">
        <v>0</v>
      </c>
      <c r="DY50" s="58">
        <v>0</v>
      </c>
      <c r="DZ50" s="58">
        <v>0</v>
      </c>
      <c r="EA50" s="58">
        <v>0</v>
      </c>
      <c r="EB50" s="58">
        <v>0</v>
      </c>
      <c r="EC50" s="58">
        <v>0</v>
      </c>
      <c r="ED50" s="58">
        <v>0</v>
      </c>
      <c r="EE50" s="58">
        <v>0</v>
      </c>
      <c r="EF50" s="58">
        <v>0</v>
      </c>
      <c r="EG50" s="58">
        <v>0</v>
      </c>
      <c r="EH50" s="58">
        <v>0</v>
      </c>
      <c r="EI50" s="58">
        <v>0</v>
      </c>
      <c r="EJ50" s="58">
        <v>0</v>
      </c>
      <c r="EK50" s="58">
        <v>0</v>
      </c>
      <c r="EL50" s="58">
        <v>0</v>
      </c>
      <c r="EM50" s="58">
        <v>0</v>
      </c>
      <c r="EN50" s="58">
        <v>0</v>
      </c>
    </row>
    <row r="51" spans="1:144" outlineLevel="1" x14ac:dyDescent="0.2">
      <c r="A51" s="40" t="str">
        <f>"# "&amp;$I$2</f>
        <v># 1</v>
      </c>
      <c r="B51" s="48">
        <f>D51-C51</f>
        <v>2.0000000000000036</v>
      </c>
      <c r="C51" s="49">
        <f>INDEX($AR$49:$EN$49,MATCH(D47,$AR$47:$EN$47,1))</f>
        <v>23</v>
      </c>
      <c r="D51" s="47">
        <f>$E$11 * $F$11</f>
        <v>25.000000000000004</v>
      </c>
      <c r="E51" s="31"/>
      <c r="F51" s="41" t="str">
        <f>"% "&amp;$I$2</f>
        <v>% 1</v>
      </c>
      <c r="G51" s="53">
        <f>B51/D52</f>
        <v>5.7803468208092587E-3</v>
      </c>
      <c r="H51" s="54">
        <f>C51/D52</f>
        <v>6.6473988439306353E-2</v>
      </c>
      <c r="I51" s="52">
        <f>D51/D52</f>
        <v>7.2254335260115612E-2</v>
      </c>
      <c r="AQ51" s="70" t="s">
        <v>192</v>
      </c>
      <c r="AR51" s="58">
        <v>0</v>
      </c>
      <c r="AS51" s="58">
        <v>274</v>
      </c>
      <c r="AT51" s="58">
        <v>286</v>
      </c>
      <c r="AU51" s="58">
        <v>295</v>
      </c>
      <c r="AV51" s="58">
        <v>298</v>
      </c>
      <c r="AW51" s="58">
        <v>299</v>
      </c>
      <c r="AX51" s="58">
        <v>301</v>
      </c>
      <c r="AY51" s="58">
        <v>303</v>
      </c>
      <c r="AZ51" s="58">
        <v>305</v>
      </c>
      <c r="BA51" s="58">
        <v>305</v>
      </c>
      <c r="BB51" s="58">
        <v>307</v>
      </c>
      <c r="BC51" s="58">
        <v>307</v>
      </c>
      <c r="BD51" s="58">
        <v>307</v>
      </c>
      <c r="BE51" s="58">
        <v>308</v>
      </c>
      <c r="BF51" s="58">
        <v>309</v>
      </c>
      <c r="BG51" s="58">
        <v>309</v>
      </c>
      <c r="BH51" s="58">
        <v>312</v>
      </c>
      <c r="BI51" s="58">
        <v>312</v>
      </c>
      <c r="BJ51" s="58">
        <v>312</v>
      </c>
      <c r="BK51" s="58">
        <v>312</v>
      </c>
      <c r="BL51" s="58">
        <v>312</v>
      </c>
      <c r="BM51" s="58">
        <v>313</v>
      </c>
      <c r="BN51" s="58">
        <v>313</v>
      </c>
      <c r="BO51" s="58">
        <v>313</v>
      </c>
      <c r="BP51" s="58">
        <v>313</v>
      </c>
      <c r="BQ51" s="58">
        <v>313</v>
      </c>
      <c r="BR51" s="58">
        <v>313</v>
      </c>
      <c r="BS51" s="58">
        <v>313</v>
      </c>
      <c r="BT51" s="58">
        <v>313</v>
      </c>
      <c r="BU51" s="58">
        <v>314</v>
      </c>
      <c r="BV51" s="58">
        <v>314</v>
      </c>
      <c r="BW51" s="58">
        <v>314</v>
      </c>
      <c r="BX51" s="58">
        <v>314</v>
      </c>
      <c r="BY51" s="58">
        <v>315</v>
      </c>
      <c r="BZ51" s="58">
        <v>315</v>
      </c>
      <c r="CA51" s="58">
        <v>316</v>
      </c>
      <c r="CB51" s="58">
        <v>316</v>
      </c>
      <c r="CC51" s="58">
        <v>317</v>
      </c>
      <c r="CD51" s="58">
        <v>317</v>
      </c>
      <c r="CE51" s="58">
        <v>317</v>
      </c>
      <c r="CF51" s="58">
        <v>317</v>
      </c>
      <c r="CG51" s="58">
        <v>318</v>
      </c>
      <c r="CH51" s="58">
        <v>318</v>
      </c>
      <c r="CI51" s="58">
        <v>319</v>
      </c>
      <c r="CJ51" s="58">
        <v>320</v>
      </c>
      <c r="CK51" s="58">
        <v>320</v>
      </c>
      <c r="CL51" s="58">
        <v>320</v>
      </c>
      <c r="CM51" s="58">
        <v>320</v>
      </c>
      <c r="CN51" s="58">
        <v>320</v>
      </c>
      <c r="CO51" s="58">
        <v>320</v>
      </c>
      <c r="CP51" s="58">
        <v>320</v>
      </c>
      <c r="CQ51" s="58">
        <v>320</v>
      </c>
      <c r="CR51" s="58">
        <v>320</v>
      </c>
      <c r="CS51" s="58">
        <v>320</v>
      </c>
      <c r="CT51" s="58">
        <v>320</v>
      </c>
      <c r="CU51" s="58">
        <v>320</v>
      </c>
      <c r="CV51" s="58">
        <v>320</v>
      </c>
      <c r="CW51" s="58">
        <v>320</v>
      </c>
      <c r="CX51" s="58">
        <v>320</v>
      </c>
      <c r="CY51" s="58">
        <v>320</v>
      </c>
      <c r="CZ51" s="58">
        <v>320</v>
      </c>
      <c r="DA51" s="58">
        <v>320</v>
      </c>
      <c r="DB51" s="58">
        <v>320</v>
      </c>
      <c r="DC51" s="58">
        <v>321</v>
      </c>
      <c r="DD51" s="58">
        <v>321</v>
      </c>
      <c r="DE51" s="58">
        <v>321</v>
      </c>
      <c r="DF51" s="58">
        <v>321</v>
      </c>
      <c r="DG51" s="58">
        <v>321</v>
      </c>
      <c r="DH51" s="58">
        <v>321</v>
      </c>
      <c r="DI51" s="58">
        <v>321</v>
      </c>
      <c r="DJ51" s="58">
        <v>321</v>
      </c>
      <c r="DK51" s="58">
        <v>321</v>
      </c>
      <c r="DL51" s="58">
        <v>321</v>
      </c>
      <c r="DM51" s="58">
        <v>321</v>
      </c>
      <c r="DN51" s="58">
        <v>321</v>
      </c>
      <c r="DO51" s="58">
        <v>321</v>
      </c>
      <c r="DP51" s="58">
        <v>321</v>
      </c>
      <c r="DQ51" s="58">
        <v>321</v>
      </c>
      <c r="DR51" s="58">
        <v>321</v>
      </c>
      <c r="DS51" s="58">
        <v>321</v>
      </c>
      <c r="DT51" s="58">
        <v>321</v>
      </c>
      <c r="DU51" s="58">
        <v>321</v>
      </c>
      <c r="DV51" s="58">
        <v>321</v>
      </c>
      <c r="DW51" s="58">
        <v>321</v>
      </c>
      <c r="DX51" s="58">
        <v>321</v>
      </c>
      <c r="DY51" s="58">
        <v>321</v>
      </c>
      <c r="DZ51" s="58">
        <v>321</v>
      </c>
      <c r="EA51" s="58">
        <v>321</v>
      </c>
      <c r="EB51" s="58">
        <v>321</v>
      </c>
      <c r="EC51" s="58">
        <v>321</v>
      </c>
      <c r="ED51" s="58">
        <v>321</v>
      </c>
      <c r="EE51" s="58">
        <v>321</v>
      </c>
      <c r="EF51" s="58">
        <v>321</v>
      </c>
      <c r="EG51" s="58">
        <v>321</v>
      </c>
      <c r="EH51" s="58">
        <v>321</v>
      </c>
      <c r="EI51" s="58">
        <v>321</v>
      </c>
      <c r="EJ51" s="58">
        <v>321</v>
      </c>
      <c r="EK51" s="58">
        <v>321</v>
      </c>
      <c r="EL51" s="58">
        <v>321</v>
      </c>
      <c r="EM51" s="58">
        <v>321</v>
      </c>
      <c r="EN51" s="58">
        <v>321</v>
      </c>
    </row>
    <row r="52" spans="1:144" outlineLevel="1" x14ac:dyDescent="0.2">
      <c r="A52" s="40" t="s">
        <v>152</v>
      </c>
      <c r="B52" s="47">
        <f>D52-C52</f>
        <v>309</v>
      </c>
      <c r="C52" s="47">
        <f>INDEX($AR$48:$EN$48,MATCH(D47,$AR$47:$EN$47,1))</f>
        <v>37</v>
      </c>
      <c r="D52" s="47">
        <f>$F$11</f>
        <v>346</v>
      </c>
      <c r="E52" s="31"/>
      <c r="F52" s="41" t="s">
        <v>152</v>
      </c>
      <c r="G52" s="55">
        <f>B52/D52</f>
        <v>0.89306358381502893</v>
      </c>
      <c r="H52" s="55">
        <f>C52/D52</f>
        <v>0.1069364161849711</v>
      </c>
      <c r="I52" s="52">
        <f>D52/D52</f>
        <v>1</v>
      </c>
      <c r="AQ52" s="70" t="s">
        <v>193</v>
      </c>
      <c r="AR52" s="58">
        <v>0</v>
      </c>
      <c r="AS52" s="58">
        <v>0</v>
      </c>
      <c r="AT52" s="58">
        <v>1.0000000000000036</v>
      </c>
      <c r="AU52" s="58">
        <v>1.0000000000000036</v>
      </c>
      <c r="AV52" s="58">
        <v>2.0000000000000036</v>
      </c>
      <c r="AW52" s="58">
        <v>2.0000000000000036</v>
      </c>
      <c r="AX52" s="58">
        <v>2.0000000000000036</v>
      </c>
      <c r="AY52" s="58">
        <v>2.0000000000000036</v>
      </c>
      <c r="AZ52" s="58">
        <v>2.0000000000000036</v>
      </c>
      <c r="BA52" s="58">
        <v>2.0000000000000036</v>
      </c>
      <c r="BB52" s="58">
        <v>2.0000000000000036</v>
      </c>
      <c r="BC52" s="58">
        <v>3.0000000000000036</v>
      </c>
      <c r="BD52" s="58">
        <v>3.0000000000000036</v>
      </c>
      <c r="BE52" s="58">
        <v>3.0000000000000036</v>
      </c>
      <c r="BF52" s="58">
        <v>3.0000000000000036</v>
      </c>
      <c r="BG52" s="58">
        <v>3.0000000000000036</v>
      </c>
      <c r="BH52" s="58">
        <v>3.0000000000000036</v>
      </c>
      <c r="BI52" s="58">
        <v>3.0000000000000036</v>
      </c>
      <c r="BJ52" s="58">
        <v>3.0000000000000036</v>
      </c>
      <c r="BK52" s="58">
        <v>3.0000000000000036</v>
      </c>
      <c r="BL52" s="58">
        <v>3.0000000000000036</v>
      </c>
      <c r="BM52" s="58">
        <v>3.0000000000000036</v>
      </c>
      <c r="BN52" s="58">
        <v>3.0000000000000036</v>
      </c>
      <c r="BO52" s="58">
        <v>3.0000000000000036</v>
      </c>
      <c r="BP52" s="58">
        <v>3.0000000000000036</v>
      </c>
      <c r="BQ52" s="58">
        <v>3.0000000000000036</v>
      </c>
      <c r="BR52" s="58">
        <v>3.0000000000000036</v>
      </c>
      <c r="BS52" s="58">
        <v>3.0000000000000036</v>
      </c>
      <c r="BT52" s="58">
        <v>3.0000000000000036</v>
      </c>
      <c r="BU52" s="58">
        <v>3.0000000000000036</v>
      </c>
      <c r="BV52" s="58">
        <v>3.0000000000000036</v>
      </c>
      <c r="BW52" s="58">
        <v>3.0000000000000036</v>
      </c>
      <c r="BX52" s="58">
        <v>3.0000000000000036</v>
      </c>
      <c r="BY52" s="58">
        <v>3.0000000000000036</v>
      </c>
      <c r="BZ52" s="58">
        <v>4.0000000000000036</v>
      </c>
      <c r="CA52" s="58">
        <v>4.0000000000000036</v>
      </c>
      <c r="CB52" s="58">
        <v>4.0000000000000036</v>
      </c>
      <c r="CC52" s="58">
        <v>4.0000000000000036</v>
      </c>
      <c r="CD52" s="58">
        <v>4.0000000000000036</v>
      </c>
      <c r="CE52" s="58">
        <v>4.0000000000000036</v>
      </c>
      <c r="CF52" s="58">
        <v>4.0000000000000036</v>
      </c>
      <c r="CG52" s="58">
        <v>4.0000000000000036</v>
      </c>
      <c r="CH52" s="58">
        <v>4.0000000000000036</v>
      </c>
      <c r="CI52" s="58">
        <v>4.0000000000000036</v>
      </c>
      <c r="CJ52" s="58">
        <v>4.0000000000000036</v>
      </c>
      <c r="CK52" s="58">
        <v>4.0000000000000036</v>
      </c>
      <c r="CL52" s="58">
        <v>4.0000000000000036</v>
      </c>
      <c r="CM52" s="58">
        <v>4.0000000000000036</v>
      </c>
      <c r="CN52" s="58">
        <v>4.0000000000000036</v>
      </c>
      <c r="CO52" s="58">
        <v>4.0000000000000036</v>
      </c>
      <c r="CP52" s="58">
        <v>4.0000000000000036</v>
      </c>
      <c r="CQ52" s="58">
        <v>4.0000000000000036</v>
      </c>
      <c r="CR52" s="58">
        <v>4.0000000000000036</v>
      </c>
      <c r="CS52" s="58">
        <v>5.0000000000000036</v>
      </c>
      <c r="CT52" s="58">
        <v>5.0000000000000036</v>
      </c>
      <c r="CU52" s="58">
        <v>5.0000000000000036</v>
      </c>
      <c r="CV52" s="58">
        <v>5.0000000000000036</v>
      </c>
      <c r="CW52" s="58">
        <v>5.0000000000000036</v>
      </c>
      <c r="CX52" s="58">
        <v>5.0000000000000036</v>
      </c>
      <c r="CY52" s="58">
        <v>5.0000000000000036</v>
      </c>
      <c r="CZ52" s="58">
        <v>6.0000000000000036</v>
      </c>
      <c r="DA52" s="58">
        <v>6.0000000000000036</v>
      </c>
      <c r="DB52" s="58">
        <v>6.0000000000000036</v>
      </c>
      <c r="DC52" s="58">
        <v>6.0000000000000036</v>
      </c>
      <c r="DD52" s="58">
        <v>6.0000000000000036</v>
      </c>
      <c r="DE52" s="58">
        <v>6.0000000000000036</v>
      </c>
      <c r="DF52" s="58">
        <v>6.0000000000000036</v>
      </c>
      <c r="DG52" s="58">
        <v>7.0000000000000036</v>
      </c>
      <c r="DH52" s="58">
        <v>7.0000000000000036</v>
      </c>
      <c r="DI52" s="58">
        <v>7.0000000000000036</v>
      </c>
      <c r="DJ52" s="58">
        <v>7.0000000000000036</v>
      </c>
      <c r="DK52" s="58">
        <v>8.0000000000000036</v>
      </c>
      <c r="DL52" s="58">
        <v>8.0000000000000036</v>
      </c>
      <c r="DM52" s="58">
        <v>8.0000000000000036</v>
      </c>
      <c r="DN52" s="58">
        <v>9.0000000000000036</v>
      </c>
      <c r="DO52" s="58">
        <v>9.0000000000000036</v>
      </c>
      <c r="DP52" s="58">
        <v>9.0000000000000036</v>
      </c>
      <c r="DQ52" s="58">
        <v>9.0000000000000036</v>
      </c>
      <c r="DR52" s="58">
        <v>9.0000000000000036</v>
      </c>
      <c r="DS52" s="58">
        <v>9.0000000000000036</v>
      </c>
      <c r="DT52" s="58">
        <v>9.0000000000000036</v>
      </c>
      <c r="DU52" s="58">
        <v>9.0000000000000036</v>
      </c>
      <c r="DV52" s="58">
        <v>9.0000000000000036</v>
      </c>
      <c r="DW52" s="58">
        <v>9.0000000000000036</v>
      </c>
      <c r="DX52" s="58">
        <v>9.0000000000000036</v>
      </c>
      <c r="DY52" s="58">
        <v>9.0000000000000036</v>
      </c>
      <c r="DZ52" s="58">
        <v>9.0000000000000036</v>
      </c>
      <c r="EA52" s="58">
        <v>9.0000000000000036</v>
      </c>
      <c r="EB52" s="58">
        <v>9.0000000000000036</v>
      </c>
      <c r="EC52" s="58">
        <v>9.0000000000000036</v>
      </c>
      <c r="ED52" s="58">
        <v>9.0000000000000036</v>
      </c>
      <c r="EE52" s="58">
        <v>9.0000000000000036</v>
      </c>
      <c r="EF52" s="58">
        <v>9.0000000000000036</v>
      </c>
      <c r="EG52" s="58">
        <v>10.000000000000004</v>
      </c>
      <c r="EH52" s="58">
        <v>10.000000000000004</v>
      </c>
      <c r="EI52" s="58">
        <v>11.000000000000004</v>
      </c>
      <c r="EJ52" s="58">
        <v>11.000000000000004</v>
      </c>
      <c r="EK52" s="58">
        <v>11.000000000000004</v>
      </c>
      <c r="EL52" s="58">
        <v>14.000000000000004</v>
      </c>
      <c r="EM52" s="58">
        <v>16.000000000000004</v>
      </c>
      <c r="EN52" s="58">
        <v>25.000000000000004</v>
      </c>
    </row>
    <row r="53" spans="1:144" outlineLevel="1" x14ac:dyDescent="0.2">
      <c r="A53" s="42" t="s">
        <v>154</v>
      </c>
      <c r="B53" s="43">
        <f>G50+H51</f>
        <v>0.95375722543352603</v>
      </c>
      <c r="C53" s="33"/>
      <c r="D53" s="44" t="s">
        <v>155</v>
      </c>
      <c r="E53" s="43">
        <f>H51/I51</f>
        <v>0.91999999999999982</v>
      </c>
      <c r="F53" s="33"/>
      <c r="G53" s="44" t="s">
        <v>156</v>
      </c>
      <c r="H53" s="43">
        <f>G50/I50</f>
        <v>0.95638629283489096</v>
      </c>
      <c r="I53" s="34"/>
      <c r="AQ53" s="70"/>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c r="CB53" s="58"/>
      <c r="CC53" s="58"/>
      <c r="CD53" s="58"/>
      <c r="CE53" s="58"/>
      <c r="CF53" s="58"/>
      <c r="CG53" s="58"/>
      <c r="CH53" s="58"/>
      <c r="CI53" s="58"/>
      <c r="CJ53" s="58"/>
      <c r="CK53" s="58"/>
      <c r="CL53" s="58"/>
      <c r="CM53" s="58"/>
      <c r="CN53" s="58"/>
      <c r="CO53" s="58"/>
      <c r="CP53" s="58"/>
      <c r="CQ53" s="58"/>
      <c r="CR53" s="58"/>
      <c r="CS53" s="58"/>
      <c r="CT53" s="58"/>
      <c r="CU53" s="58"/>
      <c r="CV53" s="58"/>
      <c r="CW53" s="58"/>
      <c r="CX53" s="58"/>
      <c r="CY53" s="58"/>
      <c r="CZ53" s="58"/>
      <c r="DA53" s="58"/>
      <c r="DB53" s="58"/>
      <c r="DC53" s="58"/>
      <c r="DD53" s="58"/>
      <c r="DE53" s="58"/>
      <c r="DF53" s="58"/>
      <c r="DG53" s="58"/>
      <c r="DH53" s="58"/>
      <c r="DI53" s="58"/>
      <c r="DJ53" s="58"/>
      <c r="DK53" s="58"/>
      <c r="DL53" s="58"/>
      <c r="DM53" s="58"/>
      <c r="DN53" s="58"/>
      <c r="DO53" s="58"/>
      <c r="DP53" s="58"/>
      <c r="DQ53" s="58"/>
      <c r="DR53" s="58"/>
      <c r="DS53" s="58"/>
      <c r="DT53" s="58"/>
      <c r="DU53" s="58"/>
      <c r="DV53" s="58"/>
      <c r="DW53" s="58"/>
      <c r="DX53" s="58"/>
      <c r="DY53" s="58"/>
      <c r="DZ53" s="58"/>
      <c r="EA53" s="58"/>
      <c r="EB53" s="58"/>
      <c r="EC53" s="58"/>
      <c r="ED53" s="58"/>
      <c r="EE53" s="58"/>
      <c r="EF53" s="58"/>
      <c r="EG53" s="58"/>
      <c r="EH53" s="58"/>
      <c r="EI53" s="58"/>
      <c r="EJ53" s="58"/>
      <c r="EK53" s="58"/>
      <c r="EL53" s="58"/>
      <c r="EM53" s="58"/>
      <c r="EN53" s="58"/>
    </row>
    <row r="54" spans="1:144" x14ac:dyDescent="0.2">
      <c r="A54" s="73"/>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58"/>
      <c r="CC54" s="58"/>
      <c r="CD54" s="58"/>
      <c r="CE54" s="58"/>
      <c r="CF54" s="58"/>
      <c r="CG54" s="58"/>
      <c r="CH54" s="58"/>
      <c r="CI54" s="58"/>
      <c r="CJ54" s="58"/>
      <c r="CK54" s="58"/>
      <c r="CL54" s="58"/>
      <c r="CM54" s="58"/>
      <c r="CN54" s="58"/>
      <c r="CO54" s="58"/>
      <c r="CP54" s="58"/>
      <c r="CQ54" s="58"/>
      <c r="CR54" s="58"/>
      <c r="CS54" s="58"/>
      <c r="CT54" s="58"/>
      <c r="CU54" s="58"/>
      <c r="CV54" s="58"/>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58"/>
      <c r="EI54" s="58"/>
      <c r="EJ54" s="58"/>
      <c r="EK54" s="58"/>
      <c r="EL54" s="58"/>
      <c r="EM54" s="58"/>
      <c r="EN54" s="58"/>
    </row>
    <row r="55" spans="1:144" x14ac:dyDescent="0.2">
      <c r="A55" s="11" t="s">
        <v>157</v>
      </c>
      <c r="AQ55" s="58" t="s">
        <v>194</v>
      </c>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c r="CB55" s="58"/>
      <c r="CC55" s="58"/>
      <c r="CD55" s="58"/>
      <c r="CE55" s="58"/>
      <c r="CF55" s="58"/>
      <c r="CG55" s="58"/>
      <c r="CH55" s="58"/>
      <c r="CI55" s="58"/>
      <c r="CJ55" s="58"/>
      <c r="CK55" s="58"/>
      <c r="CL55" s="58"/>
      <c r="CM55" s="58"/>
      <c r="CN55" s="58"/>
      <c r="CO55" s="58"/>
      <c r="CP55" s="58"/>
      <c r="CQ55" s="58"/>
      <c r="CR55" s="58"/>
      <c r="CS55" s="58"/>
      <c r="CT55" s="58"/>
      <c r="CU55" s="58"/>
      <c r="CV55" s="58"/>
      <c r="CW55" s="58"/>
      <c r="CX55" s="58"/>
      <c r="CY55" s="58"/>
      <c r="CZ55" s="58"/>
      <c r="DA55" s="58"/>
      <c r="DB55" s="58"/>
      <c r="DC55" s="58"/>
      <c r="DD55" s="58"/>
      <c r="DE55" s="58"/>
      <c r="DF55" s="58"/>
      <c r="DG55" s="58"/>
      <c r="DH55" s="58"/>
      <c r="DI55" s="58"/>
      <c r="DJ55" s="58"/>
      <c r="DK55" s="58"/>
      <c r="DL55" s="58"/>
      <c r="DM55" s="58"/>
      <c r="DN55" s="58"/>
      <c r="DO55" s="58"/>
      <c r="DP55" s="58"/>
      <c r="DQ55" s="58"/>
      <c r="DR55" s="58"/>
      <c r="DS55" s="58"/>
      <c r="DT55" s="58"/>
      <c r="DU55" s="58"/>
      <c r="DV55" s="58"/>
      <c r="DW55" s="58"/>
      <c r="DX55" s="58"/>
      <c r="DY55" s="58"/>
      <c r="DZ55" s="58"/>
      <c r="EA55" s="58"/>
      <c r="EB55" s="58"/>
      <c r="EC55" s="58"/>
      <c r="ED55" s="58"/>
      <c r="EE55" s="58"/>
      <c r="EF55" s="58"/>
      <c r="EG55" s="58"/>
      <c r="EH55" s="58"/>
      <c r="EI55" s="58"/>
      <c r="EJ55" s="58"/>
      <c r="EK55" s="58"/>
      <c r="EL55" s="58"/>
      <c r="EM55" s="58"/>
      <c r="EN55" s="58"/>
    </row>
    <row r="56" spans="1:144" outlineLevel="1" x14ac:dyDescent="0.2">
      <c r="AQ56" s="58" t="s">
        <v>188</v>
      </c>
      <c r="AR56" s="58">
        <v>0</v>
      </c>
      <c r="AS56" s="58">
        <v>0.01</v>
      </c>
      <c r="AT56" s="58">
        <v>0.02</v>
      </c>
      <c r="AU56" s="58">
        <v>0.03</v>
      </c>
      <c r="AV56" s="58">
        <v>0.04</v>
      </c>
      <c r="AW56" s="58">
        <v>0.05</v>
      </c>
      <c r="AX56" s="58">
        <v>6.0000000000000005E-2</v>
      </c>
      <c r="AY56" s="58">
        <v>7.0000000000000007E-2</v>
      </c>
      <c r="AZ56" s="58">
        <v>0.08</v>
      </c>
      <c r="BA56" s="58">
        <v>0.09</v>
      </c>
      <c r="BB56" s="58">
        <v>9.9999999999999992E-2</v>
      </c>
      <c r="BC56" s="58">
        <v>0.10999999999999999</v>
      </c>
      <c r="BD56" s="58">
        <v>0.11999999999999998</v>
      </c>
      <c r="BE56" s="58">
        <v>0.12999999999999998</v>
      </c>
      <c r="BF56" s="58">
        <v>0.13999999999999999</v>
      </c>
      <c r="BG56" s="58">
        <v>0.15</v>
      </c>
      <c r="BH56" s="58">
        <v>0.16</v>
      </c>
      <c r="BI56" s="58">
        <v>0.17</v>
      </c>
      <c r="BJ56" s="58">
        <v>0.18000000000000002</v>
      </c>
      <c r="BK56" s="58">
        <v>0.19000000000000003</v>
      </c>
      <c r="BL56" s="58">
        <v>0.20000000000000004</v>
      </c>
      <c r="BM56" s="58">
        <v>0.21000000000000005</v>
      </c>
      <c r="BN56" s="58">
        <v>0.22000000000000006</v>
      </c>
      <c r="BO56" s="58">
        <v>0.23000000000000007</v>
      </c>
      <c r="BP56" s="58">
        <v>0.24000000000000007</v>
      </c>
      <c r="BQ56" s="58">
        <v>0.25000000000000006</v>
      </c>
      <c r="BR56" s="58">
        <v>0.26000000000000006</v>
      </c>
      <c r="BS56" s="58">
        <v>0.27000000000000007</v>
      </c>
      <c r="BT56" s="58">
        <v>0.28000000000000008</v>
      </c>
      <c r="BU56" s="58">
        <v>0.29000000000000009</v>
      </c>
      <c r="BV56" s="58">
        <v>0.3000000000000001</v>
      </c>
      <c r="BW56" s="58">
        <v>0.31000000000000011</v>
      </c>
      <c r="BX56" s="58">
        <v>0.32000000000000012</v>
      </c>
      <c r="BY56" s="58">
        <v>0.33000000000000013</v>
      </c>
      <c r="BZ56" s="58">
        <v>0.34000000000000014</v>
      </c>
      <c r="CA56" s="58">
        <v>0.35000000000000014</v>
      </c>
      <c r="CB56" s="58">
        <v>0.36000000000000015</v>
      </c>
      <c r="CC56" s="58">
        <v>0.37000000000000016</v>
      </c>
      <c r="CD56" s="58">
        <v>0.38000000000000017</v>
      </c>
      <c r="CE56" s="58">
        <v>0.39000000000000018</v>
      </c>
      <c r="CF56" s="58">
        <v>0.40000000000000019</v>
      </c>
      <c r="CG56" s="58">
        <v>0.4100000000000002</v>
      </c>
      <c r="CH56" s="58">
        <v>0.42000000000000021</v>
      </c>
      <c r="CI56" s="58">
        <v>0.43000000000000022</v>
      </c>
      <c r="CJ56" s="58">
        <v>0.44000000000000022</v>
      </c>
      <c r="CK56" s="58">
        <v>0.45000000000000023</v>
      </c>
      <c r="CL56" s="58">
        <v>0.46000000000000024</v>
      </c>
      <c r="CM56" s="58">
        <v>0.47000000000000025</v>
      </c>
      <c r="CN56" s="58">
        <v>0.48000000000000026</v>
      </c>
      <c r="CO56" s="58">
        <v>0.49000000000000027</v>
      </c>
      <c r="CP56" s="58">
        <v>0.50000000000000022</v>
      </c>
      <c r="CQ56" s="58">
        <v>0.51000000000000023</v>
      </c>
      <c r="CR56" s="58">
        <v>0.52000000000000024</v>
      </c>
      <c r="CS56" s="58">
        <v>0.53000000000000025</v>
      </c>
      <c r="CT56" s="58">
        <v>0.54000000000000026</v>
      </c>
      <c r="CU56" s="58">
        <v>0.55000000000000027</v>
      </c>
      <c r="CV56" s="58">
        <v>0.56000000000000028</v>
      </c>
      <c r="CW56" s="58">
        <v>0.57000000000000028</v>
      </c>
      <c r="CX56" s="58">
        <v>0.58000000000000029</v>
      </c>
      <c r="CY56" s="58">
        <v>0.5900000000000003</v>
      </c>
      <c r="CZ56" s="58">
        <v>0.60000000000000031</v>
      </c>
      <c r="DA56" s="58">
        <v>0.61000000000000032</v>
      </c>
      <c r="DB56" s="58">
        <v>0.62000000000000033</v>
      </c>
      <c r="DC56" s="58">
        <v>0.63000000000000034</v>
      </c>
      <c r="DD56" s="58">
        <v>0.64000000000000035</v>
      </c>
      <c r="DE56" s="58">
        <v>0.65000000000000036</v>
      </c>
      <c r="DF56" s="58">
        <v>0.66000000000000036</v>
      </c>
      <c r="DG56" s="58">
        <v>0.67000000000000037</v>
      </c>
      <c r="DH56" s="58">
        <v>0.68000000000000038</v>
      </c>
      <c r="DI56" s="58">
        <v>0.69000000000000039</v>
      </c>
      <c r="DJ56" s="58">
        <v>0.7000000000000004</v>
      </c>
      <c r="DK56" s="58">
        <v>0.71000000000000041</v>
      </c>
      <c r="DL56" s="58">
        <v>0.72000000000000042</v>
      </c>
      <c r="DM56" s="58">
        <v>0.73000000000000043</v>
      </c>
      <c r="DN56" s="58">
        <v>0.74000000000000044</v>
      </c>
      <c r="DO56" s="58">
        <v>0.75000000000000044</v>
      </c>
      <c r="DP56" s="58">
        <v>0.76000000000000045</v>
      </c>
      <c r="DQ56" s="58">
        <v>0.77000000000000046</v>
      </c>
      <c r="DR56" s="58">
        <v>0.78000000000000047</v>
      </c>
      <c r="DS56" s="58">
        <v>0.79000000000000048</v>
      </c>
      <c r="DT56" s="58">
        <v>0.80000000000000049</v>
      </c>
      <c r="DU56" s="58">
        <v>0.8100000000000005</v>
      </c>
      <c r="DV56" s="58">
        <v>0.82000000000000051</v>
      </c>
      <c r="DW56" s="58">
        <v>0.83000000000000052</v>
      </c>
      <c r="DX56" s="58">
        <v>0.84000000000000052</v>
      </c>
      <c r="DY56" s="58">
        <v>0.85000000000000053</v>
      </c>
      <c r="DZ56" s="58">
        <v>0.86000000000000054</v>
      </c>
      <c r="EA56" s="58">
        <v>0.87000000000000055</v>
      </c>
      <c r="EB56" s="58">
        <v>0.88000000000000056</v>
      </c>
      <c r="EC56" s="58">
        <v>0.89000000000000057</v>
      </c>
      <c r="ED56" s="58">
        <v>0.90000000000000058</v>
      </c>
      <c r="EE56" s="58">
        <v>0.91000000000000059</v>
      </c>
      <c r="EF56" s="58">
        <v>0.9200000000000006</v>
      </c>
      <c r="EG56" s="58">
        <v>0.9300000000000006</v>
      </c>
      <c r="EH56" s="58">
        <v>0.94000000000000061</v>
      </c>
      <c r="EI56" s="58">
        <v>0.95000000000000062</v>
      </c>
      <c r="EJ56" s="58">
        <v>0.96000000000000063</v>
      </c>
      <c r="EK56" s="58">
        <v>0.97000000000000064</v>
      </c>
      <c r="EL56" s="58">
        <v>0.98000000000000065</v>
      </c>
      <c r="EM56" s="58">
        <v>0.99000000000000066</v>
      </c>
      <c r="EN56" s="58">
        <v>1.0000000000000007</v>
      </c>
    </row>
    <row r="57" spans="1:144" outlineLevel="1" x14ac:dyDescent="0.2">
      <c r="AQ57" s="58" t="s">
        <v>195</v>
      </c>
      <c r="AR57" s="58">
        <v>0.99999999999999989</v>
      </c>
      <c r="AS57" s="58">
        <v>0.99999999999999989</v>
      </c>
      <c r="AT57" s="58">
        <v>0.95999999999999985</v>
      </c>
      <c r="AU57" s="58">
        <v>0.95999999999999985</v>
      </c>
      <c r="AV57" s="58">
        <v>0.91999999999999982</v>
      </c>
      <c r="AW57" s="58">
        <v>0.91999999999999982</v>
      </c>
      <c r="AX57" s="58">
        <v>0.91999999999999982</v>
      </c>
      <c r="AY57" s="58">
        <v>0.91999999999999982</v>
      </c>
      <c r="AZ57" s="58">
        <v>0.91999999999999982</v>
      </c>
      <c r="BA57" s="58">
        <v>0.91999999999999982</v>
      </c>
      <c r="BB57" s="58">
        <v>0.91999999999999982</v>
      </c>
      <c r="BC57" s="58">
        <v>0.87999999999999989</v>
      </c>
      <c r="BD57" s="58">
        <v>0.87999999999999989</v>
      </c>
      <c r="BE57" s="58">
        <v>0.87999999999999989</v>
      </c>
      <c r="BF57" s="58">
        <v>0.87999999999999989</v>
      </c>
      <c r="BG57" s="58">
        <v>0.87999999999999989</v>
      </c>
      <c r="BH57" s="58">
        <v>0.87999999999999989</v>
      </c>
      <c r="BI57" s="58">
        <v>0.87999999999999989</v>
      </c>
      <c r="BJ57" s="58">
        <v>0.87999999999999989</v>
      </c>
      <c r="BK57" s="58">
        <v>0.87999999999999989</v>
      </c>
      <c r="BL57" s="58">
        <v>0.87999999999999989</v>
      </c>
      <c r="BM57" s="58">
        <v>0.87999999999999989</v>
      </c>
      <c r="BN57" s="58">
        <v>0.87999999999999989</v>
      </c>
      <c r="BO57" s="58">
        <v>0.87999999999999989</v>
      </c>
      <c r="BP57" s="58">
        <v>0.87999999999999989</v>
      </c>
      <c r="BQ57" s="58">
        <v>0.87999999999999989</v>
      </c>
      <c r="BR57" s="58">
        <v>0.87999999999999989</v>
      </c>
      <c r="BS57" s="58">
        <v>0.87999999999999989</v>
      </c>
      <c r="BT57" s="58">
        <v>0.87999999999999989</v>
      </c>
      <c r="BU57" s="58">
        <v>0.87999999999999989</v>
      </c>
      <c r="BV57" s="58">
        <v>0.87999999999999989</v>
      </c>
      <c r="BW57" s="58">
        <v>0.87999999999999989</v>
      </c>
      <c r="BX57" s="58">
        <v>0.87999999999999989</v>
      </c>
      <c r="BY57" s="58">
        <v>0.87999999999999989</v>
      </c>
      <c r="BZ57" s="58">
        <v>0.83999999999999986</v>
      </c>
      <c r="CA57" s="58">
        <v>0.83999999999999986</v>
      </c>
      <c r="CB57" s="58">
        <v>0.83999999999999986</v>
      </c>
      <c r="CC57" s="58">
        <v>0.83999999999999986</v>
      </c>
      <c r="CD57" s="58">
        <v>0.83999999999999986</v>
      </c>
      <c r="CE57" s="58">
        <v>0.83999999999999986</v>
      </c>
      <c r="CF57" s="58">
        <v>0.83999999999999986</v>
      </c>
      <c r="CG57" s="58">
        <v>0.83999999999999986</v>
      </c>
      <c r="CH57" s="58">
        <v>0.83999999999999986</v>
      </c>
      <c r="CI57" s="58">
        <v>0.83999999999999986</v>
      </c>
      <c r="CJ57" s="58">
        <v>0.83999999999999986</v>
      </c>
      <c r="CK57" s="58">
        <v>0.83999999999999986</v>
      </c>
      <c r="CL57" s="58">
        <v>0.83999999999999986</v>
      </c>
      <c r="CM57" s="58">
        <v>0.83999999999999986</v>
      </c>
      <c r="CN57" s="58">
        <v>0.83999999999999986</v>
      </c>
      <c r="CO57" s="58">
        <v>0.83999999999999986</v>
      </c>
      <c r="CP57" s="58">
        <v>0.83999999999999986</v>
      </c>
      <c r="CQ57" s="58">
        <v>0.83999999999999986</v>
      </c>
      <c r="CR57" s="58">
        <v>0.83999999999999986</v>
      </c>
      <c r="CS57" s="58">
        <v>0.79999999999999993</v>
      </c>
      <c r="CT57" s="58">
        <v>0.79999999999999993</v>
      </c>
      <c r="CU57" s="58">
        <v>0.79999999999999993</v>
      </c>
      <c r="CV57" s="58">
        <v>0.79999999999999993</v>
      </c>
      <c r="CW57" s="58">
        <v>0.79999999999999993</v>
      </c>
      <c r="CX57" s="58">
        <v>0.79999999999999993</v>
      </c>
      <c r="CY57" s="58">
        <v>0.79999999999999993</v>
      </c>
      <c r="CZ57" s="58">
        <v>0.7599999999999999</v>
      </c>
      <c r="DA57" s="58">
        <v>0.7599999999999999</v>
      </c>
      <c r="DB57" s="58">
        <v>0.7599999999999999</v>
      </c>
      <c r="DC57" s="58">
        <v>0.7599999999999999</v>
      </c>
      <c r="DD57" s="58">
        <v>0.7599999999999999</v>
      </c>
      <c r="DE57" s="58">
        <v>0.7599999999999999</v>
      </c>
      <c r="DF57" s="58">
        <v>0.7599999999999999</v>
      </c>
      <c r="DG57" s="58">
        <v>0.71999999999999986</v>
      </c>
      <c r="DH57" s="58">
        <v>0.71999999999999986</v>
      </c>
      <c r="DI57" s="58">
        <v>0.71999999999999986</v>
      </c>
      <c r="DJ57" s="58">
        <v>0.71999999999999986</v>
      </c>
      <c r="DK57" s="58">
        <v>0.67999999999999994</v>
      </c>
      <c r="DL57" s="58">
        <v>0.67999999999999994</v>
      </c>
      <c r="DM57" s="58">
        <v>0.67999999999999994</v>
      </c>
      <c r="DN57" s="58">
        <v>0.6399999999999999</v>
      </c>
      <c r="DO57" s="58">
        <v>0.6399999999999999</v>
      </c>
      <c r="DP57" s="58">
        <v>0.6399999999999999</v>
      </c>
      <c r="DQ57" s="58">
        <v>0.6399999999999999</v>
      </c>
      <c r="DR57" s="58">
        <v>0.6399999999999999</v>
      </c>
      <c r="DS57" s="58">
        <v>0.6399999999999999</v>
      </c>
      <c r="DT57" s="58">
        <v>0.6399999999999999</v>
      </c>
      <c r="DU57" s="58">
        <v>0.6399999999999999</v>
      </c>
      <c r="DV57" s="58">
        <v>0.6399999999999999</v>
      </c>
      <c r="DW57" s="58">
        <v>0.6399999999999999</v>
      </c>
      <c r="DX57" s="58">
        <v>0.6399999999999999</v>
      </c>
      <c r="DY57" s="58">
        <v>0.6399999999999999</v>
      </c>
      <c r="DZ57" s="58">
        <v>0.6399999999999999</v>
      </c>
      <c r="EA57" s="58">
        <v>0.6399999999999999</v>
      </c>
      <c r="EB57" s="58">
        <v>0.6399999999999999</v>
      </c>
      <c r="EC57" s="58">
        <v>0.6399999999999999</v>
      </c>
      <c r="ED57" s="58">
        <v>0.6399999999999999</v>
      </c>
      <c r="EE57" s="58">
        <v>0.6399999999999999</v>
      </c>
      <c r="EF57" s="58">
        <v>0.6399999999999999</v>
      </c>
      <c r="EG57" s="58">
        <v>0.59999999999999987</v>
      </c>
      <c r="EH57" s="58">
        <v>0.59999999999999987</v>
      </c>
      <c r="EI57" s="58">
        <v>0.55999999999999994</v>
      </c>
      <c r="EJ57" s="58">
        <v>0.55999999999999994</v>
      </c>
      <c r="EK57" s="58">
        <v>0.55999999999999994</v>
      </c>
      <c r="EL57" s="58">
        <v>0.43999999999999995</v>
      </c>
      <c r="EM57" s="58">
        <v>0.35999999999999993</v>
      </c>
      <c r="EN57" s="58">
        <v>0</v>
      </c>
    </row>
    <row r="58" spans="1:144" outlineLevel="1" x14ac:dyDescent="0.2">
      <c r="B58" s="1" t="s">
        <v>198</v>
      </c>
      <c r="C58" s="1">
        <f>$AR$60</f>
        <v>0.9890965732087228</v>
      </c>
      <c r="AQ58" s="58" t="s">
        <v>196</v>
      </c>
      <c r="AR58" s="58">
        <v>1</v>
      </c>
      <c r="AS58" s="58">
        <v>0.14641744548286603</v>
      </c>
      <c r="AT58" s="58">
        <v>0.10903426791277258</v>
      </c>
      <c r="AU58" s="58">
        <v>8.0996884735202487E-2</v>
      </c>
      <c r="AV58" s="58">
        <v>7.1651090342679122E-2</v>
      </c>
      <c r="AW58" s="58">
        <v>6.8535825545171333E-2</v>
      </c>
      <c r="AX58" s="58">
        <v>6.2305295950155763E-2</v>
      </c>
      <c r="AY58" s="58">
        <v>5.6074766355140186E-2</v>
      </c>
      <c r="AZ58" s="58">
        <v>4.9844236760124609E-2</v>
      </c>
      <c r="BA58" s="58">
        <v>4.9844236760124609E-2</v>
      </c>
      <c r="BB58" s="58">
        <v>4.3613707165109032E-2</v>
      </c>
      <c r="BC58" s="58">
        <v>4.3613707165109032E-2</v>
      </c>
      <c r="BD58" s="58">
        <v>4.3613707165109032E-2</v>
      </c>
      <c r="BE58" s="58">
        <v>4.0498442367601244E-2</v>
      </c>
      <c r="BF58" s="58">
        <v>3.7383177570093455E-2</v>
      </c>
      <c r="BG58" s="58">
        <v>3.7383177570093455E-2</v>
      </c>
      <c r="BH58" s="58">
        <v>2.8037383177570093E-2</v>
      </c>
      <c r="BI58" s="58">
        <v>2.8037383177570093E-2</v>
      </c>
      <c r="BJ58" s="58">
        <v>2.8037383177570093E-2</v>
      </c>
      <c r="BK58" s="58">
        <v>2.8037383177570093E-2</v>
      </c>
      <c r="BL58" s="58">
        <v>2.8037383177570093E-2</v>
      </c>
      <c r="BM58" s="58">
        <v>2.4922118380062305E-2</v>
      </c>
      <c r="BN58" s="58">
        <v>2.4922118380062305E-2</v>
      </c>
      <c r="BO58" s="58">
        <v>2.4922118380062305E-2</v>
      </c>
      <c r="BP58" s="58">
        <v>2.4922118380062305E-2</v>
      </c>
      <c r="BQ58" s="58">
        <v>2.4922118380062305E-2</v>
      </c>
      <c r="BR58" s="58">
        <v>2.4922118380062305E-2</v>
      </c>
      <c r="BS58" s="58">
        <v>2.4922118380062305E-2</v>
      </c>
      <c r="BT58" s="58">
        <v>2.4922118380062305E-2</v>
      </c>
      <c r="BU58" s="58">
        <v>2.1806853582554516E-2</v>
      </c>
      <c r="BV58" s="58">
        <v>2.1806853582554516E-2</v>
      </c>
      <c r="BW58" s="58">
        <v>2.1806853582554516E-2</v>
      </c>
      <c r="BX58" s="58">
        <v>2.1806853582554516E-2</v>
      </c>
      <c r="BY58" s="58">
        <v>1.8691588785046728E-2</v>
      </c>
      <c r="BZ58" s="58">
        <v>1.8691588785046728E-2</v>
      </c>
      <c r="CA58" s="58">
        <v>1.5576323987538941E-2</v>
      </c>
      <c r="CB58" s="58">
        <v>1.5576323987538941E-2</v>
      </c>
      <c r="CC58" s="58">
        <v>1.2461059190031152E-2</v>
      </c>
      <c r="CD58" s="58">
        <v>1.2461059190031152E-2</v>
      </c>
      <c r="CE58" s="58">
        <v>1.2461059190031152E-2</v>
      </c>
      <c r="CF58" s="58">
        <v>1.2461059190031152E-2</v>
      </c>
      <c r="CG58" s="58">
        <v>9.3457943925233638E-3</v>
      </c>
      <c r="CH58" s="58">
        <v>9.3457943925233638E-3</v>
      </c>
      <c r="CI58" s="58">
        <v>6.2305295950155761E-3</v>
      </c>
      <c r="CJ58" s="58">
        <v>3.1152647975077881E-3</v>
      </c>
      <c r="CK58" s="58">
        <v>3.1152647975077881E-3</v>
      </c>
      <c r="CL58" s="58">
        <v>3.1152647975077881E-3</v>
      </c>
      <c r="CM58" s="58">
        <v>3.1152647975077881E-3</v>
      </c>
      <c r="CN58" s="58">
        <v>3.1152647975077881E-3</v>
      </c>
      <c r="CO58" s="58">
        <v>3.1152647975077881E-3</v>
      </c>
      <c r="CP58" s="58">
        <v>3.1152647975077881E-3</v>
      </c>
      <c r="CQ58" s="58">
        <v>3.1152647975077881E-3</v>
      </c>
      <c r="CR58" s="58">
        <v>3.1152647975077881E-3</v>
      </c>
      <c r="CS58" s="58">
        <v>3.1152647975077881E-3</v>
      </c>
      <c r="CT58" s="58">
        <v>3.1152647975077881E-3</v>
      </c>
      <c r="CU58" s="58">
        <v>3.1152647975077881E-3</v>
      </c>
      <c r="CV58" s="58">
        <v>3.1152647975077881E-3</v>
      </c>
      <c r="CW58" s="58">
        <v>3.1152647975077881E-3</v>
      </c>
      <c r="CX58" s="58">
        <v>3.1152647975077881E-3</v>
      </c>
      <c r="CY58" s="58">
        <v>3.1152647975077881E-3</v>
      </c>
      <c r="CZ58" s="58">
        <v>3.1152647975077881E-3</v>
      </c>
      <c r="DA58" s="58">
        <v>3.1152647975077881E-3</v>
      </c>
      <c r="DB58" s="58">
        <v>3.1152647975077881E-3</v>
      </c>
      <c r="DC58" s="58">
        <v>0</v>
      </c>
      <c r="DD58" s="58">
        <v>0</v>
      </c>
      <c r="DE58" s="58">
        <v>0</v>
      </c>
      <c r="DF58" s="58">
        <v>0</v>
      </c>
      <c r="DG58" s="58">
        <v>0</v>
      </c>
      <c r="DH58" s="58">
        <v>0</v>
      </c>
      <c r="DI58" s="58">
        <v>0</v>
      </c>
      <c r="DJ58" s="58">
        <v>0</v>
      </c>
      <c r="DK58" s="58">
        <v>0</v>
      </c>
      <c r="DL58" s="58">
        <v>0</v>
      </c>
      <c r="DM58" s="58">
        <v>0</v>
      </c>
      <c r="DN58" s="58">
        <v>0</v>
      </c>
      <c r="DO58" s="58">
        <v>0</v>
      </c>
      <c r="DP58" s="58">
        <v>0</v>
      </c>
      <c r="DQ58" s="58">
        <v>0</v>
      </c>
      <c r="DR58" s="58">
        <v>0</v>
      </c>
      <c r="DS58" s="58">
        <v>0</v>
      </c>
      <c r="DT58" s="58">
        <v>0</v>
      </c>
      <c r="DU58" s="58">
        <v>0</v>
      </c>
      <c r="DV58" s="58">
        <v>0</v>
      </c>
      <c r="DW58" s="58">
        <v>0</v>
      </c>
      <c r="DX58" s="58">
        <v>0</v>
      </c>
      <c r="DY58" s="58">
        <v>0</v>
      </c>
      <c r="DZ58" s="58">
        <v>0</v>
      </c>
      <c r="EA58" s="58">
        <v>0</v>
      </c>
      <c r="EB58" s="58">
        <v>0</v>
      </c>
      <c r="EC58" s="58">
        <v>0</v>
      </c>
      <c r="ED58" s="58">
        <v>0</v>
      </c>
      <c r="EE58" s="58">
        <v>0</v>
      </c>
      <c r="EF58" s="58">
        <v>0</v>
      </c>
      <c r="EG58" s="58">
        <v>0</v>
      </c>
      <c r="EH58" s="58">
        <v>0</v>
      </c>
      <c r="EI58" s="58">
        <v>0</v>
      </c>
      <c r="EJ58" s="58">
        <v>0</v>
      </c>
      <c r="EK58" s="58">
        <v>0</v>
      </c>
      <c r="EL58" s="58">
        <v>0</v>
      </c>
      <c r="EM58" s="58">
        <v>0</v>
      </c>
      <c r="EN58" s="58">
        <v>0</v>
      </c>
    </row>
    <row r="59" spans="1:144" outlineLevel="1" x14ac:dyDescent="0.2">
      <c r="B59" s="1" t="s">
        <v>199</v>
      </c>
      <c r="C59" s="1" t="str">
        <f xml:space="preserve"> "Cutoff = " &amp; TEXT($D$47,"0.00")</f>
        <v>Cutoff = 0.10</v>
      </c>
      <c r="AQ59" s="58" t="s">
        <v>197</v>
      </c>
      <c r="AR59" s="58">
        <v>0.85358255451713383</v>
      </c>
      <c r="AS59" s="58">
        <v>3.6635514018691577E-2</v>
      </c>
      <c r="AT59" s="58">
        <v>2.691588785046729E-2</v>
      </c>
      <c r="AU59" s="58">
        <v>8.7850467289719621E-3</v>
      </c>
      <c r="AV59" s="58">
        <v>2.8660436137071649E-3</v>
      </c>
      <c r="AW59" s="58">
        <v>5.7320872274143229E-3</v>
      </c>
      <c r="AX59" s="58">
        <v>5.7320872274143298E-3</v>
      </c>
      <c r="AY59" s="58">
        <v>5.7320872274143298E-3</v>
      </c>
      <c r="AZ59" s="58">
        <v>0</v>
      </c>
      <c r="BA59" s="58">
        <v>5.7320872274143298E-3</v>
      </c>
      <c r="BB59" s="58">
        <v>0</v>
      </c>
      <c r="BC59" s="58">
        <v>0</v>
      </c>
      <c r="BD59" s="58">
        <v>2.7414330218068533E-3</v>
      </c>
      <c r="BE59" s="58">
        <v>2.7414330218068533E-3</v>
      </c>
      <c r="BF59" s="58">
        <v>0</v>
      </c>
      <c r="BG59" s="58">
        <v>8.224299065420557E-3</v>
      </c>
      <c r="BH59" s="58">
        <v>0</v>
      </c>
      <c r="BI59" s="58">
        <v>0</v>
      </c>
      <c r="BJ59" s="58">
        <v>0</v>
      </c>
      <c r="BK59" s="58">
        <v>0</v>
      </c>
      <c r="BL59" s="58">
        <v>2.7414330218068533E-3</v>
      </c>
      <c r="BM59" s="58">
        <v>0</v>
      </c>
      <c r="BN59" s="58">
        <v>0</v>
      </c>
      <c r="BO59" s="58">
        <v>0</v>
      </c>
      <c r="BP59" s="58">
        <v>0</v>
      </c>
      <c r="BQ59" s="58">
        <v>0</v>
      </c>
      <c r="BR59" s="58">
        <v>0</v>
      </c>
      <c r="BS59" s="58">
        <v>0</v>
      </c>
      <c r="BT59" s="58">
        <v>2.7414330218068533E-3</v>
      </c>
      <c r="BU59" s="58">
        <v>0</v>
      </c>
      <c r="BV59" s="58">
        <v>0</v>
      </c>
      <c r="BW59" s="58">
        <v>0</v>
      </c>
      <c r="BX59" s="58">
        <v>2.7414330218068533E-3</v>
      </c>
      <c r="BY59" s="58">
        <v>0</v>
      </c>
      <c r="BZ59" s="58">
        <v>2.6168224299065405E-3</v>
      </c>
      <c r="CA59" s="58">
        <v>0</v>
      </c>
      <c r="CB59" s="58">
        <v>2.6168224299065418E-3</v>
      </c>
      <c r="CC59" s="58">
        <v>0</v>
      </c>
      <c r="CD59" s="58">
        <v>0</v>
      </c>
      <c r="CE59" s="58">
        <v>0</v>
      </c>
      <c r="CF59" s="58">
        <v>2.6168224299065418E-3</v>
      </c>
      <c r="CG59" s="58">
        <v>0</v>
      </c>
      <c r="CH59" s="58">
        <v>2.6168224299065413E-3</v>
      </c>
      <c r="CI59" s="58">
        <v>2.6168224299065413E-3</v>
      </c>
      <c r="CJ59" s="58">
        <v>0</v>
      </c>
      <c r="CK59" s="58">
        <v>0</v>
      </c>
      <c r="CL59" s="58">
        <v>0</v>
      </c>
      <c r="CM59" s="58">
        <v>0</v>
      </c>
      <c r="CN59" s="58">
        <v>0</v>
      </c>
      <c r="CO59" s="58">
        <v>0</v>
      </c>
      <c r="CP59" s="58">
        <v>0</v>
      </c>
      <c r="CQ59" s="58">
        <v>0</v>
      </c>
      <c r="CR59" s="58">
        <v>0</v>
      </c>
      <c r="CS59" s="58">
        <v>0</v>
      </c>
      <c r="CT59" s="58">
        <v>0</v>
      </c>
      <c r="CU59" s="58">
        <v>0</v>
      </c>
      <c r="CV59" s="58">
        <v>0</v>
      </c>
      <c r="CW59" s="58">
        <v>0</v>
      </c>
      <c r="CX59" s="58">
        <v>0</v>
      </c>
      <c r="CY59" s="58">
        <v>0</v>
      </c>
      <c r="CZ59" s="58">
        <v>0</v>
      </c>
      <c r="DA59" s="58">
        <v>0</v>
      </c>
      <c r="DB59" s="58">
        <v>2.3676012461059186E-3</v>
      </c>
      <c r="DC59" s="58">
        <v>0</v>
      </c>
      <c r="DD59" s="58">
        <v>0</v>
      </c>
      <c r="DE59" s="58">
        <v>0</v>
      </c>
      <c r="DF59" s="58">
        <v>0</v>
      </c>
      <c r="DG59" s="58">
        <v>0</v>
      </c>
      <c r="DH59" s="58">
        <v>0</v>
      </c>
      <c r="DI59" s="58">
        <v>0</v>
      </c>
      <c r="DJ59" s="58">
        <v>0</v>
      </c>
      <c r="DK59" s="58">
        <v>0</v>
      </c>
      <c r="DL59" s="58">
        <v>0</v>
      </c>
      <c r="DM59" s="58">
        <v>0</v>
      </c>
      <c r="DN59" s="58">
        <v>0</v>
      </c>
      <c r="DO59" s="58">
        <v>0</v>
      </c>
      <c r="DP59" s="58">
        <v>0</v>
      </c>
      <c r="DQ59" s="58">
        <v>0</v>
      </c>
      <c r="DR59" s="58">
        <v>0</v>
      </c>
      <c r="DS59" s="58">
        <v>0</v>
      </c>
      <c r="DT59" s="58">
        <v>0</v>
      </c>
      <c r="DU59" s="58">
        <v>0</v>
      </c>
      <c r="DV59" s="58">
        <v>0</v>
      </c>
      <c r="DW59" s="58">
        <v>0</v>
      </c>
      <c r="DX59" s="58">
        <v>0</v>
      </c>
      <c r="DY59" s="58">
        <v>0</v>
      </c>
      <c r="DZ59" s="58">
        <v>0</v>
      </c>
      <c r="EA59" s="58">
        <v>0</v>
      </c>
      <c r="EB59" s="58">
        <v>0</v>
      </c>
      <c r="EC59" s="58">
        <v>0</v>
      </c>
      <c r="ED59" s="58">
        <v>0</v>
      </c>
      <c r="EE59" s="58">
        <v>0</v>
      </c>
      <c r="EF59" s="58">
        <v>0</v>
      </c>
      <c r="EG59" s="58">
        <v>0</v>
      </c>
      <c r="EH59" s="58">
        <v>0</v>
      </c>
      <c r="EI59" s="58">
        <v>0</v>
      </c>
      <c r="EJ59" s="58">
        <v>0</v>
      </c>
      <c r="EK59" s="58">
        <v>0</v>
      </c>
      <c r="EL59" s="58">
        <v>0</v>
      </c>
      <c r="EM59" s="58">
        <v>0</v>
      </c>
      <c r="EN59" s="58">
        <v>0</v>
      </c>
    </row>
    <row r="60" spans="1:144" outlineLevel="1" x14ac:dyDescent="0.2">
      <c r="B60" s="1" t="s">
        <v>200</v>
      </c>
      <c r="C60" s="1" t="str">
        <f xml:space="preserve"> "ROC curve:  area under curve = " &amp; TEXT(C58,"0.00") &amp; " 
Model 6 for Vendor.Eq.EnchantedDiamonds    (8 variables, n=346)"</f>
        <v>ROC curve:  area under curve = 0.99 
Model 6 for Vendor.Eq.EnchantedDiamonds    (8 variables, n=346)</v>
      </c>
      <c r="AQ60" s="58" t="s">
        <v>198</v>
      </c>
      <c r="AR60" s="58">
        <f>SUM(AR59:EN59)</f>
        <v>0.9890965732087228</v>
      </c>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c r="CB60" s="58"/>
      <c r="CC60" s="58"/>
      <c r="CD60" s="58"/>
      <c r="CE60" s="58"/>
      <c r="CF60" s="58"/>
      <c r="CG60" s="58"/>
      <c r="CH60" s="58"/>
      <c r="CI60" s="58"/>
      <c r="CJ60" s="58"/>
      <c r="CK60" s="58"/>
      <c r="CL60" s="58"/>
      <c r="CM60" s="58"/>
      <c r="CN60" s="58"/>
      <c r="CO60" s="58"/>
      <c r="CP60" s="58"/>
      <c r="CQ60" s="58"/>
      <c r="CR60" s="58"/>
      <c r="CS60" s="58"/>
      <c r="CT60" s="58"/>
      <c r="CU60" s="58"/>
      <c r="CV60" s="58"/>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row>
    <row r="61" spans="1:144" outlineLevel="1" x14ac:dyDescent="0.2">
      <c r="B61" s="1" t="s">
        <v>201</v>
      </c>
      <c r="D61" s="1">
        <v>0</v>
      </c>
      <c r="E61" s="1">
        <v>1</v>
      </c>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c r="CB61" s="58"/>
      <c r="CC61" s="58"/>
      <c r="CD61" s="58"/>
      <c r="CE61" s="58"/>
      <c r="CF61" s="58"/>
      <c r="CG61" s="58"/>
      <c r="CH61" s="58"/>
      <c r="CI61" s="58"/>
      <c r="CJ61" s="58"/>
      <c r="CK61" s="58"/>
      <c r="CL61" s="58"/>
      <c r="CM61" s="58"/>
      <c r="CN61" s="58"/>
      <c r="CO61" s="58"/>
      <c r="CP61" s="58"/>
      <c r="CQ61" s="58"/>
      <c r="CR61" s="58"/>
      <c r="CS61" s="58"/>
      <c r="CT61" s="58"/>
      <c r="CU61" s="58"/>
      <c r="CV61" s="58"/>
      <c r="CW61" s="58"/>
      <c r="CX61" s="58"/>
      <c r="CY61" s="58"/>
      <c r="CZ61" s="58"/>
      <c r="DA61" s="58"/>
      <c r="DB61" s="58"/>
      <c r="DC61" s="58"/>
      <c r="DD61" s="58"/>
      <c r="DE61" s="58"/>
      <c r="DF61" s="58"/>
      <c r="DG61" s="58"/>
      <c r="DH61" s="58"/>
      <c r="DI61" s="58"/>
      <c r="DJ61" s="58"/>
      <c r="DK61" s="58"/>
      <c r="DL61" s="58"/>
      <c r="DM61" s="58"/>
      <c r="DN61" s="58"/>
      <c r="DO61" s="58"/>
      <c r="DP61" s="58"/>
      <c r="DQ61" s="58"/>
      <c r="DR61" s="58"/>
      <c r="DS61" s="58"/>
      <c r="DT61" s="58"/>
      <c r="DU61" s="58"/>
      <c r="DV61" s="58"/>
      <c r="DW61" s="58"/>
      <c r="DX61" s="58"/>
      <c r="DY61" s="58"/>
      <c r="DZ61" s="58"/>
      <c r="EA61" s="58"/>
      <c r="EB61" s="58"/>
      <c r="EC61" s="58"/>
      <c r="ED61" s="58"/>
      <c r="EE61" s="58"/>
      <c r="EF61" s="58"/>
      <c r="EG61" s="58"/>
      <c r="EH61" s="58"/>
      <c r="EI61" s="58"/>
      <c r="EJ61" s="58"/>
      <c r="EK61" s="58"/>
      <c r="EL61" s="58"/>
      <c r="EM61" s="58"/>
      <c r="EN61" s="58"/>
    </row>
    <row r="62" spans="1:144" outlineLevel="1" x14ac:dyDescent="0.2">
      <c r="D62" s="1">
        <v>0</v>
      </c>
      <c r="E62" s="1">
        <v>1</v>
      </c>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c r="CB62" s="58"/>
      <c r="CC62" s="58"/>
      <c r="CD62" s="58"/>
      <c r="CE62" s="58"/>
      <c r="CF62" s="58"/>
      <c r="CG62" s="58"/>
      <c r="CH62" s="58"/>
      <c r="CI62" s="58"/>
      <c r="CJ62" s="58"/>
      <c r="CK62" s="58"/>
      <c r="CL62" s="58"/>
      <c r="CM62" s="58"/>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58"/>
      <c r="EI62" s="58"/>
      <c r="EJ62" s="58"/>
      <c r="EK62" s="58"/>
      <c r="EL62" s="58"/>
      <c r="EM62" s="58"/>
      <c r="EN62" s="58"/>
    </row>
    <row r="63" spans="1:144" outlineLevel="1" x14ac:dyDescent="0.2">
      <c r="D63" s="1">
        <f>1-$H$53</f>
        <v>4.3613707165109039E-2</v>
      </c>
      <c r="E63" s="1">
        <f>$E$53</f>
        <v>0.91999999999999982</v>
      </c>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c r="CB63" s="58"/>
      <c r="CC63" s="58"/>
      <c r="CD63" s="58"/>
      <c r="CE63" s="58"/>
      <c r="CF63" s="58"/>
      <c r="CG63" s="58"/>
      <c r="CH63" s="58"/>
      <c r="CI63" s="58"/>
      <c r="CJ63" s="58"/>
      <c r="CK63" s="58"/>
      <c r="CL63" s="58"/>
      <c r="CM63" s="58"/>
      <c r="CN63" s="58"/>
      <c r="CO63" s="58"/>
      <c r="CP63" s="58"/>
      <c r="CQ63" s="58"/>
      <c r="CR63" s="58"/>
      <c r="CS63" s="58"/>
      <c r="CT63" s="58"/>
      <c r="CU63" s="58"/>
      <c r="CV63" s="58"/>
      <c r="CW63" s="58"/>
      <c r="CX63" s="58"/>
      <c r="CY63" s="58"/>
      <c r="CZ63" s="58"/>
      <c r="DA63" s="58"/>
      <c r="DB63" s="58"/>
      <c r="DC63" s="58"/>
      <c r="DD63" s="58"/>
      <c r="DE63" s="58"/>
      <c r="DF63" s="58"/>
      <c r="DG63" s="58"/>
      <c r="DH63" s="58"/>
      <c r="DI63" s="58"/>
      <c r="DJ63" s="58"/>
      <c r="DK63" s="58"/>
      <c r="DL63" s="58"/>
      <c r="DM63" s="58"/>
      <c r="DN63" s="58"/>
      <c r="DO63" s="58"/>
      <c r="DP63" s="58"/>
      <c r="DQ63" s="58"/>
      <c r="DR63" s="58"/>
      <c r="DS63" s="58"/>
      <c r="DT63" s="58"/>
      <c r="DU63" s="58"/>
      <c r="DV63" s="58"/>
      <c r="DW63" s="58"/>
      <c r="DX63" s="58"/>
      <c r="DY63" s="58"/>
      <c r="DZ63" s="58"/>
      <c r="EA63" s="58"/>
      <c r="EB63" s="58"/>
      <c r="EC63" s="58"/>
      <c r="ED63" s="58"/>
      <c r="EE63" s="58"/>
      <c r="EF63" s="58"/>
      <c r="EG63" s="58"/>
      <c r="EH63" s="58"/>
      <c r="EI63" s="58"/>
      <c r="EJ63" s="58"/>
      <c r="EK63" s="58"/>
      <c r="EL63" s="58"/>
      <c r="EM63" s="58"/>
      <c r="EN63" s="58"/>
    </row>
    <row r="64" spans="1:144" outlineLevel="1" x14ac:dyDescent="0.2">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c r="CK64" s="58"/>
      <c r="CL64" s="58"/>
      <c r="CM64" s="58"/>
      <c r="CN64" s="58"/>
      <c r="CO64" s="58"/>
      <c r="CP64" s="58"/>
      <c r="CQ64" s="58"/>
      <c r="CR64" s="58"/>
      <c r="CS64" s="58"/>
      <c r="CT64" s="58"/>
      <c r="CU64" s="58"/>
      <c r="CV64" s="58"/>
      <c r="CW64" s="58"/>
      <c r="CX64" s="58"/>
      <c r="CY64" s="58"/>
      <c r="CZ64" s="58"/>
      <c r="DA64" s="58"/>
      <c r="DB64" s="58"/>
      <c r="DC64" s="58"/>
      <c r="DD64" s="58"/>
      <c r="DE64" s="58"/>
      <c r="DF64" s="58"/>
      <c r="DG64" s="58"/>
      <c r="DH64" s="58"/>
      <c r="DI64" s="58"/>
      <c r="DJ64" s="58"/>
      <c r="DK64" s="58"/>
      <c r="DL64" s="58"/>
      <c r="DM64" s="58"/>
      <c r="DN64" s="58"/>
      <c r="DO64" s="58"/>
      <c r="DP64" s="58"/>
      <c r="DQ64" s="58"/>
      <c r="DR64" s="58"/>
      <c r="DS64" s="58"/>
      <c r="DT64" s="58"/>
      <c r="DU64" s="58"/>
      <c r="DV64" s="58"/>
      <c r="DW64" s="58"/>
      <c r="DX64" s="58"/>
      <c r="DY64" s="58"/>
      <c r="DZ64" s="58"/>
      <c r="EA64" s="58"/>
      <c r="EB64" s="58"/>
      <c r="EC64" s="58"/>
      <c r="ED64" s="58"/>
      <c r="EE64" s="58"/>
      <c r="EF64" s="58"/>
      <c r="EG64" s="58"/>
      <c r="EH64" s="58"/>
      <c r="EI64" s="58"/>
      <c r="EJ64" s="58"/>
      <c r="EK64" s="58"/>
      <c r="EL64" s="58"/>
      <c r="EM64" s="58"/>
      <c r="EN64" s="58"/>
    </row>
    <row r="65" spans="1:144" outlineLevel="1" x14ac:dyDescent="0.2">
      <c r="AQ65" s="58"/>
      <c r="AR65" s="58"/>
      <c r="AS65" s="58"/>
      <c r="AT65" s="58"/>
      <c r="AU65" s="58"/>
      <c r="AV65" s="58"/>
      <c r="AW65" s="58"/>
      <c r="AX65" s="58"/>
      <c r="AY65" s="58"/>
      <c r="AZ65" s="58"/>
      <c r="BA65" s="58"/>
      <c r="BB65" s="58"/>
      <c r="BC65" s="58"/>
      <c r="BD65" s="58"/>
      <c r="BE65" s="58"/>
      <c r="BF65" s="58"/>
      <c r="BG65" s="58"/>
      <c r="BH65" s="58"/>
      <c r="BI65" s="58"/>
      <c r="BJ65" s="58"/>
      <c r="BK65" s="58"/>
      <c r="BL65" s="58"/>
      <c r="BM65" s="58"/>
      <c r="BN65" s="58"/>
      <c r="BO65" s="58"/>
      <c r="BP65" s="58"/>
      <c r="BQ65" s="58"/>
      <c r="BR65" s="58"/>
      <c r="BS65" s="58"/>
      <c r="BT65" s="58"/>
      <c r="BU65" s="58"/>
      <c r="BV65" s="58"/>
      <c r="BW65" s="58"/>
      <c r="BX65" s="58"/>
      <c r="BY65" s="58"/>
      <c r="BZ65" s="58"/>
      <c r="CA65" s="58"/>
      <c r="CB65" s="58"/>
      <c r="CC65" s="58"/>
      <c r="CD65" s="58"/>
      <c r="CE65" s="58"/>
      <c r="CF65" s="58"/>
      <c r="CG65" s="58"/>
      <c r="CH65" s="58"/>
      <c r="CI65" s="58"/>
      <c r="CJ65" s="58"/>
      <c r="CK65" s="58"/>
      <c r="CL65" s="58"/>
      <c r="CM65" s="58"/>
      <c r="CN65" s="58"/>
      <c r="CO65" s="58"/>
      <c r="CP65" s="58"/>
      <c r="CQ65" s="58"/>
      <c r="CR65" s="58"/>
      <c r="CS65" s="58"/>
      <c r="CT65" s="58"/>
      <c r="CU65" s="58"/>
      <c r="CV65" s="58"/>
      <c r="CW65" s="58"/>
      <c r="CX65" s="58"/>
      <c r="CY65" s="58"/>
      <c r="CZ65" s="58"/>
      <c r="DA65" s="58"/>
      <c r="DB65" s="58"/>
      <c r="DC65" s="58"/>
      <c r="DD65" s="58"/>
      <c r="DE65" s="58"/>
      <c r="DF65" s="58"/>
      <c r="DG65" s="58"/>
      <c r="DH65" s="58"/>
      <c r="DI65" s="58"/>
      <c r="DJ65" s="58"/>
      <c r="DK65" s="58"/>
      <c r="DL65" s="58"/>
      <c r="DM65" s="58"/>
      <c r="DN65" s="58"/>
      <c r="DO65" s="58"/>
      <c r="DP65" s="58"/>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row>
    <row r="66" spans="1:144" outlineLevel="1" x14ac:dyDescent="0.2">
      <c r="AQ66" s="58"/>
      <c r="AR66" s="58"/>
      <c r="AS66" s="58"/>
      <c r="AT66" s="58"/>
      <c r="AU66" s="58"/>
      <c r="AV66" s="58"/>
      <c r="AW66" s="58"/>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c r="CF66" s="58"/>
      <c r="CG66" s="58"/>
      <c r="CH66" s="58"/>
      <c r="CI66" s="58"/>
      <c r="CJ66" s="58"/>
      <c r="CK66" s="58"/>
      <c r="CL66" s="58"/>
      <c r="CM66" s="58"/>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row>
    <row r="67" spans="1:144" outlineLevel="1" x14ac:dyDescent="0.2">
      <c r="AQ67" s="58"/>
      <c r="AR67" s="58"/>
      <c r="AS67" s="58"/>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c r="CE67" s="58"/>
      <c r="CF67" s="58"/>
      <c r="CG67" s="58"/>
      <c r="CH67" s="58"/>
      <c r="CI67" s="58"/>
      <c r="CJ67" s="58"/>
      <c r="CK67" s="58"/>
      <c r="CL67" s="58"/>
      <c r="CM67" s="58"/>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row>
    <row r="68" spans="1:144" outlineLevel="1" x14ac:dyDescent="0.2">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row>
    <row r="69" spans="1:144" outlineLevel="1" x14ac:dyDescent="0.2">
      <c r="AQ69" s="58"/>
      <c r="AR69" s="58"/>
      <c r="AS69" s="58"/>
      <c r="AT69" s="58"/>
      <c r="AU69" s="58"/>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c r="CG69" s="58"/>
      <c r="CH69" s="58"/>
      <c r="CI69" s="58"/>
      <c r="CJ69" s="58"/>
      <c r="CK69" s="58"/>
      <c r="CL69" s="58"/>
      <c r="CM69" s="58"/>
      <c r="CN69" s="58"/>
      <c r="CO69" s="58"/>
      <c r="CP69" s="58"/>
      <c r="CQ69" s="58"/>
      <c r="CR69" s="58"/>
      <c r="CS69" s="58"/>
      <c r="CT69" s="58"/>
      <c r="CU69" s="58"/>
      <c r="CV69" s="58"/>
      <c r="CW69" s="58"/>
      <c r="CX69" s="58"/>
      <c r="CY69" s="58"/>
      <c r="CZ69" s="58"/>
      <c r="DA69" s="58"/>
      <c r="DB69" s="58"/>
      <c r="DC69" s="58"/>
      <c r="DD69" s="58"/>
      <c r="DE69" s="58"/>
      <c r="DF69" s="58"/>
      <c r="DG69" s="58"/>
      <c r="DH69" s="58"/>
      <c r="DI69" s="58"/>
      <c r="DJ69" s="58"/>
      <c r="DK69" s="58"/>
      <c r="DL69" s="58"/>
      <c r="DM69" s="58"/>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row>
    <row r="70" spans="1:144" outlineLevel="1" x14ac:dyDescent="0.2">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c r="CG70" s="58"/>
      <c r="CH70" s="58"/>
      <c r="CI70" s="58"/>
      <c r="CJ70" s="58"/>
      <c r="CK70" s="58"/>
      <c r="CL70" s="58"/>
      <c r="CM70" s="58"/>
      <c r="CN70" s="58"/>
      <c r="CO70" s="58"/>
      <c r="CP70" s="58"/>
      <c r="CQ70" s="58"/>
      <c r="CR70" s="58"/>
      <c r="CS70" s="58"/>
      <c r="CT70" s="58"/>
      <c r="CU70" s="58"/>
      <c r="CV70" s="58"/>
      <c r="CW70" s="58"/>
      <c r="CX70" s="58"/>
      <c r="CY70" s="58"/>
      <c r="CZ70" s="58"/>
      <c r="DA70" s="58"/>
      <c r="DB70" s="58"/>
      <c r="DC70" s="58"/>
      <c r="DD70" s="58"/>
      <c r="DE70" s="58"/>
      <c r="DF70" s="58"/>
      <c r="DG70" s="58"/>
      <c r="DH70" s="58"/>
      <c r="DI70" s="58"/>
      <c r="DJ70" s="58"/>
      <c r="DK70" s="58"/>
      <c r="DL70" s="58"/>
      <c r="DM70" s="58"/>
      <c r="DN70" s="58"/>
      <c r="DO70" s="58"/>
      <c r="DP70" s="58"/>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row>
    <row r="71" spans="1:144" outlineLevel="1" x14ac:dyDescent="0.2">
      <c r="AQ71" s="58"/>
      <c r="AR71" s="58"/>
      <c r="AS71" s="58"/>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c r="CG71" s="58"/>
      <c r="CH71" s="58"/>
      <c r="CI71" s="58"/>
      <c r="CJ71" s="58"/>
      <c r="CK71" s="58"/>
      <c r="CL71" s="58"/>
      <c r="CM71" s="58"/>
      <c r="CN71" s="58"/>
      <c r="CO71" s="58"/>
      <c r="CP71" s="58"/>
      <c r="CQ71" s="58"/>
      <c r="CR71" s="58"/>
      <c r="CS71" s="58"/>
      <c r="CT71" s="58"/>
      <c r="CU71" s="58"/>
      <c r="CV71" s="58"/>
      <c r="CW71" s="58"/>
      <c r="CX71" s="58"/>
      <c r="CY71" s="58"/>
      <c r="CZ71" s="58"/>
      <c r="DA71" s="58"/>
      <c r="DB71" s="58"/>
      <c r="DC71" s="58"/>
      <c r="DD71" s="58"/>
      <c r="DE71" s="58"/>
      <c r="DF71" s="58"/>
      <c r="DG71" s="58"/>
      <c r="DH71" s="58"/>
      <c r="DI71" s="58"/>
      <c r="DJ71" s="58"/>
      <c r="DK71" s="58"/>
      <c r="DL71" s="58"/>
      <c r="DM71" s="58"/>
      <c r="DN71" s="58"/>
      <c r="DO71" s="58"/>
      <c r="DP71" s="58"/>
      <c r="DQ71" s="58"/>
      <c r="DR71" s="58"/>
      <c r="DS71" s="58"/>
      <c r="DT71" s="58"/>
      <c r="DU71" s="58"/>
      <c r="DV71" s="58"/>
      <c r="DW71" s="58"/>
      <c r="DX71" s="58"/>
      <c r="DY71" s="58"/>
      <c r="DZ71" s="58"/>
      <c r="EA71" s="58"/>
      <c r="EB71" s="58"/>
      <c r="EC71" s="58"/>
      <c r="ED71" s="58"/>
      <c r="EE71" s="58"/>
      <c r="EF71" s="58"/>
      <c r="EG71" s="58"/>
      <c r="EH71" s="58"/>
      <c r="EI71" s="58"/>
      <c r="EJ71" s="58"/>
      <c r="EK71" s="58"/>
      <c r="EL71" s="58"/>
      <c r="EM71" s="58"/>
      <c r="EN71" s="58"/>
    </row>
    <row r="72" spans="1:144" outlineLevel="1" x14ac:dyDescent="0.2">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c r="CB72" s="58"/>
      <c r="CC72" s="58"/>
      <c r="CD72" s="58"/>
      <c r="CE72" s="58"/>
      <c r="CF72" s="58"/>
      <c r="CG72" s="58"/>
      <c r="CH72" s="58"/>
      <c r="CI72" s="58"/>
      <c r="CJ72" s="58"/>
      <c r="CK72" s="58"/>
      <c r="CL72" s="58"/>
      <c r="CM72" s="58"/>
      <c r="CN72" s="58"/>
      <c r="CO72" s="58"/>
      <c r="CP72" s="58"/>
      <c r="CQ72" s="58"/>
      <c r="CR72" s="58"/>
      <c r="CS72" s="58"/>
      <c r="CT72" s="58"/>
      <c r="CU72" s="58"/>
      <c r="CV72" s="58"/>
      <c r="CW72" s="58"/>
      <c r="CX72" s="58"/>
      <c r="CY72" s="58"/>
      <c r="CZ72" s="58"/>
      <c r="DA72" s="58"/>
      <c r="DB72" s="58"/>
      <c r="DC72" s="58"/>
      <c r="DD72" s="58"/>
      <c r="DE72" s="58"/>
      <c r="DF72" s="58"/>
      <c r="DG72" s="58"/>
      <c r="DH72" s="58"/>
      <c r="DI72" s="58"/>
      <c r="DJ72" s="58"/>
      <c r="DK72" s="58"/>
      <c r="DL72" s="58"/>
      <c r="DM72" s="58"/>
      <c r="DN72" s="58"/>
      <c r="DO72" s="58"/>
      <c r="DP72" s="58"/>
      <c r="DQ72" s="58"/>
      <c r="DR72" s="58"/>
      <c r="DS72" s="58"/>
      <c r="DT72" s="58"/>
      <c r="DU72" s="58"/>
      <c r="DV72" s="58"/>
      <c r="DW72" s="58"/>
      <c r="DX72" s="58"/>
      <c r="DY72" s="58"/>
      <c r="DZ72" s="58"/>
      <c r="EA72" s="58"/>
      <c r="EB72" s="58"/>
      <c r="EC72" s="58"/>
      <c r="ED72" s="58"/>
      <c r="EE72" s="58"/>
      <c r="EF72" s="58"/>
      <c r="EG72" s="58"/>
      <c r="EH72" s="58"/>
      <c r="EI72" s="58"/>
      <c r="EJ72" s="58"/>
      <c r="EK72" s="58"/>
      <c r="EL72" s="58"/>
      <c r="EM72" s="58"/>
      <c r="EN72" s="58"/>
    </row>
    <row r="73" spans="1:144" outlineLevel="1" x14ac:dyDescent="0.2">
      <c r="AQ73" s="58"/>
      <c r="AR73" s="58"/>
      <c r="AS73" s="58"/>
      <c r="AT73" s="58"/>
      <c r="AU73" s="58"/>
      <c r="AV73" s="58"/>
      <c r="AW73" s="58"/>
      <c r="AX73" s="58"/>
      <c r="AY73" s="58"/>
      <c r="AZ73" s="58"/>
      <c r="BA73" s="58"/>
      <c r="BB73" s="58"/>
      <c r="BC73" s="58"/>
      <c r="BD73" s="58"/>
      <c r="BE73" s="58"/>
      <c r="BF73" s="58"/>
      <c r="BG73" s="58"/>
      <c r="BH73" s="58"/>
      <c r="BI73" s="58"/>
      <c r="BJ73" s="58"/>
      <c r="BK73" s="58"/>
      <c r="BL73" s="58"/>
      <c r="BM73" s="58"/>
      <c r="BN73" s="58"/>
      <c r="BO73" s="58"/>
      <c r="BP73" s="58"/>
      <c r="BQ73" s="58"/>
      <c r="BR73" s="58"/>
      <c r="BS73" s="58"/>
      <c r="BT73" s="58"/>
      <c r="BU73" s="58"/>
      <c r="BV73" s="58"/>
      <c r="BW73" s="58"/>
      <c r="BX73" s="58"/>
      <c r="BY73" s="58"/>
      <c r="BZ73" s="58"/>
      <c r="CA73" s="58"/>
      <c r="CB73" s="58"/>
      <c r="CC73" s="58"/>
      <c r="CD73" s="58"/>
      <c r="CE73" s="58"/>
      <c r="CF73" s="58"/>
      <c r="CG73" s="58"/>
      <c r="CH73" s="58"/>
      <c r="CI73" s="58"/>
      <c r="CJ73" s="58"/>
      <c r="CK73" s="58"/>
      <c r="CL73" s="58"/>
      <c r="CM73" s="58"/>
      <c r="CN73" s="58"/>
      <c r="CO73" s="58"/>
      <c r="CP73" s="58"/>
      <c r="CQ73" s="58"/>
      <c r="CR73" s="58"/>
      <c r="CS73" s="58"/>
      <c r="CT73" s="58"/>
      <c r="CU73" s="58"/>
      <c r="CV73" s="58"/>
      <c r="CW73" s="58"/>
      <c r="CX73" s="58"/>
      <c r="CY73" s="58"/>
      <c r="CZ73" s="58"/>
      <c r="DA73" s="58"/>
      <c r="DB73" s="58"/>
      <c r="DC73" s="58"/>
      <c r="DD73" s="58"/>
      <c r="DE73" s="58"/>
      <c r="DF73" s="58"/>
      <c r="DG73" s="58"/>
      <c r="DH73" s="58"/>
      <c r="DI73" s="58"/>
      <c r="DJ73" s="58"/>
      <c r="DK73" s="58"/>
      <c r="DL73" s="58"/>
      <c r="DM73" s="58"/>
      <c r="DN73" s="58"/>
      <c r="DO73" s="58"/>
      <c r="DP73" s="58"/>
      <c r="DQ73" s="58"/>
      <c r="DR73" s="58"/>
      <c r="DS73" s="58"/>
      <c r="DT73" s="58"/>
      <c r="DU73" s="58"/>
      <c r="DV73" s="58"/>
      <c r="DW73" s="58"/>
      <c r="DX73" s="58"/>
      <c r="DY73" s="58"/>
      <c r="DZ73" s="58"/>
      <c r="EA73" s="58"/>
      <c r="EB73" s="58"/>
      <c r="EC73" s="58"/>
      <c r="ED73" s="58"/>
      <c r="EE73" s="58"/>
      <c r="EF73" s="58"/>
      <c r="EG73" s="58"/>
      <c r="EH73" s="58"/>
      <c r="EI73" s="58"/>
      <c r="EJ73" s="58"/>
      <c r="EK73" s="58"/>
      <c r="EL73" s="58"/>
      <c r="EM73" s="58"/>
      <c r="EN73" s="58"/>
    </row>
    <row r="74" spans="1:144" outlineLevel="1" x14ac:dyDescent="0.2">
      <c r="AQ74" s="58"/>
      <c r="AR74" s="58"/>
      <c r="AS74" s="58"/>
      <c r="AT74" s="58"/>
      <c r="AU74" s="58"/>
      <c r="AV74" s="58"/>
      <c r="AW74" s="58"/>
      <c r="AX74" s="58"/>
      <c r="AY74" s="58"/>
      <c r="AZ74" s="58"/>
      <c r="BA74" s="58"/>
      <c r="BB74" s="58"/>
      <c r="BC74" s="58"/>
      <c r="BD74" s="58"/>
      <c r="BE74" s="58"/>
      <c r="BF74" s="58"/>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c r="CK74" s="58"/>
      <c r="CL74" s="58"/>
      <c r="CM74" s="58"/>
      <c r="CN74" s="58"/>
      <c r="CO74" s="58"/>
      <c r="CP74" s="58"/>
      <c r="CQ74" s="58"/>
      <c r="CR74" s="58"/>
      <c r="CS74" s="58"/>
      <c r="CT74" s="58"/>
      <c r="CU74" s="58"/>
      <c r="CV74" s="58"/>
      <c r="CW74" s="58"/>
      <c r="CX74" s="58"/>
      <c r="CY74" s="58"/>
      <c r="CZ74" s="58"/>
      <c r="DA74" s="58"/>
      <c r="DB74" s="58"/>
      <c r="DC74" s="58"/>
      <c r="DD74" s="58"/>
      <c r="DE74" s="58"/>
      <c r="DF74" s="58"/>
      <c r="DG74" s="58"/>
      <c r="DH74" s="58"/>
      <c r="DI74" s="58"/>
      <c r="DJ74" s="58"/>
      <c r="DK74" s="58"/>
      <c r="DL74" s="58"/>
      <c r="DM74" s="58"/>
      <c r="DN74" s="58"/>
      <c r="DO74" s="58"/>
      <c r="DP74" s="58"/>
      <c r="DQ74" s="58"/>
      <c r="DR74" s="58"/>
      <c r="DS74" s="58"/>
      <c r="DT74" s="58"/>
      <c r="DU74" s="58"/>
      <c r="DV74" s="58"/>
      <c r="DW74" s="58"/>
      <c r="DX74" s="58"/>
      <c r="DY74" s="58"/>
      <c r="DZ74" s="58"/>
      <c r="EA74" s="58"/>
      <c r="EB74" s="58"/>
      <c r="EC74" s="58"/>
      <c r="ED74" s="58"/>
      <c r="EE74" s="58"/>
      <c r="EF74" s="58"/>
      <c r="EG74" s="58"/>
      <c r="EH74" s="58"/>
      <c r="EI74" s="58"/>
      <c r="EJ74" s="58"/>
      <c r="EK74" s="58"/>
      <c r="EL74" s="58"/>
      <c r="EM74" s="58"/>
      <c r="EN74" s="58"/>
    </row>
    <row r="75" spans="1:144" outlineLevel="1" x14ac:dyDescent="0.2">
      <c r="AQ75" s="58"/>
      <c r="AR75" s="58"/>
      <c r="AS75" s="58"/>
      <c r="AT75" s="58"/>
      <c r="AU75" s="58"/>
      <c r="AV75" s="58"/>
      <c r="AW75" s="58"/>
      <c r="AX75" s="58"/>
      <c r="AY75" s="58"/>
      <c r="AZ75" s="58"/>
      <c r="BA75" s="58"/>
      <c r="BB75" s="58"/>
      <c r="BC75" s="58"/>
      <c r="BD75" s="58"/>
      <c r="BE75" s="58"/>
      <c r="BF75" s="58"/>
      <c r="BG75" s="58"/>
      <c r="BH75" s="58"/>
      <c r="BI75" s="58"/>
      <c r="BJ75" s="58"/>
      <c r="BK75" s="58"/>
      <c r="BL75" s="58"/>
      <c r="BM75" s="58"/>
      <c r="BN75" s="58"/>
      <c r="BO75" s="58"/>
      <c r="BP75" s="58"/>
      <c r="BQ75" s="58"/>
      <c r="BR75" s="58"/>
      <c r="BS75" s="58"/>
      <c r="BT75" s="58"/>
      <c r="BU75" s="58"/>
      <c r="BV75" s="58"/>
      <c r="BW75" s="58"/>
      <c r="BX75" s="58"/>
      <c r="BY75" s="58"/>
      <c r="BZ75" s="58"/>
      <c r="CA75" s="58"/>
      <c r="CB75" s="58"/>
      <c r="CC75" s="58"/>
      <c r="CD75" s="58"/>
      <c r="CE75" s="58"/>
      <c r="CF75" s="58"/>
      <c r="CG75" s="58"/>
      <c r="CH75" s="58"/>
      <c r="CI75" s="58"/>
      <c r="CJ75" s="58"/>
      <c r="CK75" s="58"/>
      <c r="CL75" s="58"/>
      <c r="CM75" s="58"/>
      <c r="CN75" s="58"/>
      <c r="CO75" s="58"/>
      <c r="CP75" s="58"/>
      <c r="CQ75" s="58"/>
      <c r="CR75" s="58"/>
      <c r="CS75" s="58"/>
      <c r="CT75" s="58"/>
      <c r="CU75" s="58"/>
      <c r="CV75" s="58"/>
      <c r="CW75" s="58"/>
      <c r="CX75" s="58"/>
      <c r="CY75" s="58"/>
      <c r="CZ75" s="58"/>
      <c r="DA75" s="58"/>
      <c r="DB75" s="58"/>
      <c r="DC75" s="58"/>
      <c r="DD75" s="58"/>
      <c r="DE75" s="58"/>
      <c r="DF75" s="58"/>
      <c r="DG75" s="58"/>
      <c r="DH75" s="58"/>
      <c r="DI75" s="58"/>
      <c r="DJ75" s="58"/>
      <c r="DK75" s="58"/>
      <c r="DL75" s="58"/>
      <c r="DM75" s="58"/>
      <c r="DN75" s="58"/>
      <c r="DO75" s="58"/>
      <c r="DP75" s="58"/>
      <c r="DQ75" s="58"/>
      <c r="DR75" s="58"/>
      <c r="DS75" s="58"/>
      <c r="DT75" s="58"/>
      <c r="DU75" s="58"/>
      <c r="DV75" s="58"/>
      <c r="DW75" s="58"/>
      <c r="DX75" s="58"/>
      <c r="DY75" s="58"/>
      <c r="DZ75" s="58"/>
      <c r="EA75" s="58"/>
      <c r="EB75" s="58"/>
      <c r="EC75" s="58"/>
      <c r="ED75" s="58"/>
      <c r="EE75" s="58"/>
      <c r="EF75" s="58"/>
      <c r="EG75" s="58"/>
      <c r="EH75" s="58"/>
      <c r="EI75" s="58"/>
      <c r="EJ75" s="58"/>
      <c r="EK75" s="58"/>
      <c r="EL75" s="58"/>
      <c r="EM75" s="58"/>
      <c r="EN75" s="58"/>
    </row>
    <row r="76" spans="1:144" x14ac:dyDescent="0.2">
      <c r="A76" s="74"/>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c r="CL76" s="58"/>
      <c r="CM76" s="58"/>
      <c r="CN76" s="58"/>
      <c r="CO76" s="58"/>
      <c r="CP76" s="58"/>
      <c r="CQ76" s="58"/>
      <c r="CR76" s="58"/>
      <c r="CS76" s="58"/>
      <c r="CT76" s="58"/>
      <c r="CU76" s="58"/>
      <c r="CV76" s="58"/>
      <c r="CW76" s="58"/>
      <c r="CX76" s="58"/>
      <c r="CY76" s="58"/>
      <c r="CZ76" s="58"/>
      <c r="DA76" s="58"/>
      <c r="DB76" s="58"/>
      <c r="DC76" s="58"/>
      <c r="DD76" s="58"/>
      <c r="DE76" s="58"/>
      <c r="DF76" s="58"/>
      <c r="DG76" s="58"/>
      <c r="DH76" s="58"/>
      <c r="DI76" s="58"/>
      <c r="DJ76" s="58"/>
      <c r="DK76" s="58"/>
      <c r="DL76" s="58"/>
      <c r="DM76" s="58"/>
      <c r="DN76" s="58"/>
      <c r="DO76" s="58"/>
      <c r="DP76" s="58"/>
      <c r="DQ76" s="58"/>
      <c r="DR76" s="58"/>
      <c r="DS76" s="58"/>
      <c r="DT76" s="58"/>
      <c r="DU76" s="58"/>
      <c r="DV76" s="58"/>
      <c r="DW76" s="58"/>
      <c r="DX76" s="58"/>
      <c r="DY76" s="58"/>
      <c r="DZ76" s="58"/>
      <c r="EA76" s="58"/>
      <c r="EB76" s="58"/>
      <c r="EC76" s="58"/>
      <c r="ED76" s="58"/>
      <c r="EE76" s="58"/>
      <c r="EF76" s="58"/>
      <c r="EG76" s="58"/>
      <c r="EH76" s="58"/>
      <c r="EI76" s="58"/>
      <c r="EJ76" s="58"/>
      <c r="EK76" s="58"/>
      <c r="EL76" s="58"/>
      <c r="EM76" s="58"/>
      <c r="EN76" s="58"/>
    </row>
    <row r="77" spans="1:144" x14ac:dyDescent="0.2">
      <c r="A77" s="11" t="s">
        <v>158</v>
      </c>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c r="CB77" s="58"/>
      <c r="CC77" s="58"/>
      <c r="CD77" s="58"/>
      <c r="CE77" s="58"/>
      <c r="CF77" s="58"/>
      <c r="CG77" s="58"/>
      <c r="CH77" s="58"/>
      <c r="CI77" s="58"/>
      <c r="CJ77" s="58"/>
      <c r="CK77" s="58"/>
      <c r="CL77" s="58"/>
      <c r="CM77" s="58"/>
      <c r="CN77" s="58"/>
      <c r="CO77" s="58"/>
      <c r="CP77" s="58"/>
      <c r="CQ77" s="58"/>
      <c r="CR77" s="58"/>
      <c r="CS77" s="58"/>
      <c r="CT77" s="58"/>
      <c r="CU77" s="58"/>
      <c r="CV77" s="58"/>
      <c r="CW77" s="58"/>
      <c r="CX77" s="58"/>
      <c r="CY77" s="58"/>
      <c r="CZ77" s="58"/>
      <c r="DA77" s="58"/>
      <c r="DB77" s="58"/>
      <c r="DC77" s="58"/>
      <c r="DD77" s="58"/>
      <c r="DE77" s="58"/>
      <c r="DF77" s="58"/>
      <c r="DG77" s="58"/>
      <c r="DH77" s="58"/>
      <c r="DI77" s="58"/>
      <c r="DJ77" s="58"/>
      <c r="DK77" s="58"/>
      <c r="DL77" s="58"/>
      <c r="DM77" s="58"/>
      <c r="DN77" s="58"/>
      <c r="DO77" s="58"/>
      <c r="DP77" s="58"/>
      <c r="DQ77" s="58"/>
      <c r="DR77" s="58"/>
      <c r="DS77" s="58"/>
      <c r="DT77" s="58"/>
      <c r="DU77" s="58"/>
      <c r="DV77" s="58"/>
      <c r="DW77" s="58"/>
      <c r="DX77" s="58"/>
      <c r="DY77" s="58"/>
      <c r="DZ77" s="58"/>
      <c r="EA77" s="58"/>
      <c r="EB77" s="58"/>
      <c r="EC77" s="58"/>
      <c r="ED77" s="58"/>
      <c r="EE77" s="58"/>
      <c r="EF77" s="58"/>
      <c r="EG77" s="58"/>
      <c r="EH77" s="58"/>
      <c r="EI77" s="58"/>
      <c r="EJ77" s="58"/>
      <c r="EK77" s="58"/>
      <c r="EL77" s="58"/>
      <c r="EM77" s="58"/>
      <c r="EN77" s="58"/>
    </row>
    <row r="78" spans="1:144" outlineLevel="1" x14ac:dyDescent="0.2">
      <c r="AQ78" s="70" t="s">
        <v>161</v>
      </c>
      <c r="AR78" s="70">
        <v>1</v>
      </c>
      <c r="AS78" s="58" t="s">
        <v>166</v>
      </c>
      <c r="AT78" s="58" t="s">
        <v>9</v>
      </c>
      <c r="AU78" s="58" t="s">
        <v>112</v>
      </c>
      <c r="AV78" s="58" t="s">
        <v>13</v>
      </c>
      <c r="AW78" s="58" t="s">
        <v>113</v>
      </c>
      <c r="AX78" s="58" t="s">
        <v>20</v>
      </c>
      <c r="AY78" s="58" t="s">
        <v>27</v>
      </c>
      <c r="AZ78" s="58" t="s">
        <v>26</v>
      </c>
      <c r="BA78" s="58" t="s">
        <v>324</v>
      </c>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c r="CC78" s="58"/>
      <c r="CD78" s="58"/>
      <c r="CE78" s="58"/>
      <c r="CF78" s="58"/>
      <c r="CG78" s="58"/>
      <c r="CH78" s="58"/>
      <c r="CI78" s="58"/>
      <c r="CJ78" s="58"/>
      <c r="CK78" s="58"/>
      <c r="CL78" s="58"/>
      <c r="CM78" s="58"/>
      <c r="CN78" s="58"/>
      <c r="CO78" s="58"/>
      <c r="CP78" s="58"/>
      <c r="CQ78" s="58"/>
      <c r="CR78" s="58"/>
      <c r="CS78" s="58"/>
      <c r="CT78" s="58"/>
      <c r="CU78" s="58"/>
      <c r="CV78" s="58"/>
      <c r="CW78" s="58"/>
      <c r="CX78" s="58"/>
      <c r="CY78" s="58"/>
      <c r="CZ78" s="58"/>
      <c r="DA78" s="58"/>
      <c r="DB78" s="58"/>
      <c r="DC78" s="58"/>
      <c r="DD78" s="58"/>
      <c r="DE78" s="58"/>
      <c r="DF78" s="58"/>
      <c r="DG78" s="58"/>
      <c r="DH78" s="58"/>
      <c r="DI78" s="58"/>
      <c r="DJ78" s="58"/>
      <c r="DK78" s="58"/>
      <c r="DL78" s="58"/>
      <c r="DM78" s="58"/>
      <c r="DN78" s="58"/>
      <c r="DO78" s="58"/>
      <c r="DP78" s="58"/>
      <c r="DQ78" s="58"/>
      <c r="DR78" s="58"/>
      <c r="DS78" s="58"/>
      <c r="DT78" s="58"/>
      <c r="DU78" s="58"/>
      <c r="DV78" s="58"/>
      <c r="DW78" s="58"/>
      <c r="DX78" s="58"/>
      <c r="DY78" s="58"/>
      <c r="DZ78" s="58"/>
      <c r="EA78" s="58"/>
      <c r="EB78" s="58"/>
      <c r="EC78" s="58"/>
      <c r="ED78" s="58"/>
      <c r="EE78" s="58"/>
      <c r="EF78" s="58"/>
      <c r="EG78" s="58"/>
      <c r="EH78" s="58"/>
      <c r="EI78" s="58"/>
      <c r="EJ78" s="58"/>
      <c r="EK78" s="58"/>
      <c r="EL78" s="58"/>
      <c r="EM78" s="58"/>
      <c r="EN78" s="58"/>
    </row>
    <row r="79" spans="1:144" outlineLevel="1" x14ac:dyDescent="0.2">
      <c r="J79" s="4" t="s">
        <v>217</v>
      </c>
      <c r="AQ79" s="70" t="s">
        <v>162</v>
      </c>
      <c r="AR79" s="70" t="str">
        <f>INDEX($AT$78:$BA$78,$AR$78)</f>
        <v>CARAT</v>
      </c>
      <c r="AS79" s="58" t="s">
        <v>98</v>
      </c>
      <c r="AT79" s="58">
        <v>1.3243439306358369</v>
      </c>
      <c r="AU79" s="58">
        <v>0.95375722543352603</v>
      </c>
      <c r="AV79" s="58">
        <v>0.13583815028901733</v>
      </c>
      <c r="AW79" s="58">
        <v>0.30057803468208094</v>
      </c>
      <c r="AX79" s="58">
        <v>0.7947976878612717</v>
      </c>
      <c r="AY79" s="58">
        <v>0.42485549132947975</v>
      </c>
      <c r="AZ79" s="58">
        <v>0.91618497109826591</v>
      </c>
      <c r="BA79" s="58">
        <v>9.5338732683341174</v>
      </c>
      <c r="BB79" s="58">
        <v>1</v>
      </c>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c r="CB79" s="58"/>
      <c r="CC79" s="58"/>
      <c r="CD79" s="58"/>
      <c r="CE79" s="58"/>
      <c r="CF79" s="58"/>
      <c r="CG79" s="58"/>
      <c r="CH79" s="58"/>
      <c r="CI79" s="58"/>
      <c r="CJ79" s="58"/>
      <c r="CK79" s="58"/>
      <c r="CL79" s="58"/>
      <c r="CM79" s="58"/>
      <c r="CN79" s="58"/>
      <c r="CO79" s="58"/>
      <c r="CP79" s="58"/>
      <c r="CQ79" s="58"/>
      <c r="CR79" s="58"/>
      <c r="CS79" s="58"/>
      <c r="CT79" s="58"/>
      <c r="CU79" s="58"/>
      <c r="CV79" s="58"/>
      <c r="CW79" s="58"/>
      <c r="CX79" s="58"/>
      <c r="CY79" s="58"/>
      <c r="CZ79" s="58"/>
      <c r="DA79" s="58"/>
      <c r="DB79" s="58"/>
      <c r="DC79" s="58"/>
      <c r="DD79" s="58"/>
      <c r="DE79" s="58"/>
      <c r="DF79" s="58"/>
      <c r="DG79" s="58"/>
      <c r="DH79" s="58"/>
      <c r="DI79" s="58"/>
      <c r="DJ79" s="58"/>
      <c r="DK79" s="58"/>
      <c r="DL79" s="58"/>
      <c r="DM79" s="58"/>
      <c r="DN79" s="58"/>
      <c r="DO79" s="58"/>
      <c r="DP79" s="58"/>
      <c r="DQ79" s="58"/>
      <c r="DR79" s="58"/>
      <c r="DS79" s="58"/>
      <c r="DT79" s="58"/>
      <c r="DU79" s="58"/>
      <c r="DV79" s="58"/>
      <c r="DW79" s="58"/>
      <c r="DX79" s="58"/>
      <c r="DY79" s="58"/>
      <c r="DZ79" s="58"/>
      <c r="EA79" s="58"/>
      <c r="EB79" s="58"/>
      <c r="EC79" s="58"/>
      <c r="ED79" s="58"/>
      <c r="EE79" s="58"/>
      <c r="EF79" s="58"/>
      <c r="EG79" s="58"/>
      <c r="EH79" s="58"/>
      <c r="EI79" s="58"/>
      <c r="EJ79" s="58"/>
      <c r="EK79" s="58"/>
      <c r="EL79" s="58"/>
      <c r="EM79" s="58"/>
      <c r="EN79" s="58"/>
    </row>
    <row r="80" spans="1:144" outlineLevel="1" x14ac:dyDescent="0.2">
      <c r="AQ80" s="70"/>
      <c r="AR80" s="70" t="s">
        <v>163</v>
      </c>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c r="CY80" s="58"/>
      <c r="CZ80" s="58"/>
      <c r="DA80" s="58"/>
      <c r="DB80" s="58"/>
      <c r="DC80" s="58"/>
      <c r="DD80" s="58"/>
      <c r="DE80" s="58"/>
      <c r="DF80" s="58"/>
      <c r="DG80" s="58"/>
      <c r="DH80" s="58"/>
      <c r="DI80" s="58"/>
      <c r="DJ80" s="58"/>
      <c r="DK80" s="58"/>
      <c r="DL80" s="58"/>
      <c r="DM80" s="58"/>
      <c r="DN80" s="58"/>
      <c r="DO80" s="58"/>
      <c r="DP80" s="58"/>
      <c r="DQ80" s="58"/>
      <c r="DR80" s="58"/>
      <c r="DS80" s="58"/>
      <c r="DT80" s="58"/>
      <c r="DU80" s="58"/>
      <c r="DV80" s="58"/>
      <c r="DW80" s="58"/>
      <c r="DX80" s="58"/>
      <c r="DY80" s="58"/>
      <c r="DZ80" s="58"/>
      <c r="EA80" s="58"/>
      <c r="EB80" s="58"/>
      <c r="EC80" s="58"/>
      <c r="ED80" s="58"/>
      <c r="EE80" s="58"/>
      <c r="EF80" s="58"/>
      <c r="EG80" s="58"/>
      <c r="EH80" s="58"/>
      <c r="EI80" s="58"/>
      <c r="EJ80" s="58"/>
      <c r="EK80" s="58"/>
      <c r="EL80" s="58"/>
      <c r="EM80" s="58"/>
      <c r="EN80" s="58"/>
    </row>
    <row r="81" spans="1:144" outlineLevel="1" x14ac:dyDescent="0.2">
      <c r="AQ81" s="70"/>
      <c r="AR81" s="70" t="str">
        <f xml:space="preserve"> "Logistic Regression Curve -vs- " &amp; $AR$79 &amp; " 
Model 6 for Vendor.Eq.EnchantedDiamonds    (8 variables, n=346)"</f>
        <v>Logistic Regression Curve -vs- CARAT 
Model 6 for Vendor.Eq.EnchantedDiamonds    (8 variables, n=346)</v>
      </c>
      <c r="AS81" s="58" t="s">
        <v>167</v>
      </c>
      <c r="AT81" s="58">
        <v>1</v>
      </c>
      <c r="AU81" s="58">
        <v>0</v>
      </c>
      <c r="AV81" s="58">
        <v>0</v>
      </c>
      <c r="AW81" s="58">
        <v>0</v>
      </c>
      <c r="AX81" s="58">
        <v>0</v>
      </c>
      <c r="AY81" s="58">
        <v>0</v>
      </c>
      <c r="AZ81" s="58">
        <v>0</v>
      </c>
      <c r="BA81" s="58">
        <v>8.8113542299657279</v>
      </c>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c r="CB81" s="58"/>
      <c r="CC81" s="58"/>
      <c r="CD81" s="58"/>
      <c r="CE81" s="58"/>
      <c r="CF81" s="58"/>
      <c r="CG81" s="58"/>
      <c r="CH81" s="58"/>
      <c r="CI81" s="58"/>
      <c r="CJ81" s="58"/>
      <c r="CK81" s="58"/>
      <c r="CL81" s="58"/>
      <c r="CM81" s="58"/>
      <c r="CN81" s="58"/>
      <c r="CO81" s="58"/>
      <c r="CP81" s="58"/>
      <c r="CQ81" s="58"/>
      <c r="CR81" s="58"/>
      <c r="CS81" s="58"/>
      <c r="CT81" s="58"/>
      <c r="CU81" s="58"/>
      <c r="CV81" s="58"/>
      <c r="CW81" s="58"/>
      <c r="CX81" s="58"/>
      <c r="CY81" s="58"/>
      <c r="CZ81" s="58"/>
      <c r="DA81" s="58"/>
      <c r="DB81" s="58"/>
      <c r="DC81" s="58"/>
      <c r="DD81" s="58"/>
      <c r="DE81" s="58"/>
      <c r="DF81" s="58"/>
      <c r="DG81" s="58"/>
      <c r="DH81" s="58"/>
      <c r="DI81" s="58"/>
      <c r="DJ81" s="58"/>
      <c r="DK81" s="58"/>
      <c r="DL81" s="58"/>
      <c r="DM81" s="58"/>
      <c r="DN81" s="58"/>
      <c r="DO81" s="58"/>
      <c r="DP81" s="58"/>
      <c r="DQ81" s="58"/>
      <c r="DR81" s="58"/>
      <c r="DS81" s="58"/>
      <c r="DT81" s="58"/>
      <c r="DU81" s="58"/>
      <c r="DV81" s="58"/>
      <c r="DW81" s="58"/>
      <c r="DX81" s="58"/>
      <c r="DY81" s="58"/>
      <c r="DZ81" s="58"/>
      <c r="EA81" s="58"/>
      <c r="EB81" s="58"/>
      <c r="EC81" s="58"/>
      <c r="ED81" s="58"/>
      <c r="EE81" s="58"/>
      <c r="EF81" s="58"/>
      <c r="EG81" s="58"/>
      <c r="EH81" s="58"/>
      <c r="EI81" s="58"/>
      <c r="EJ81" s="58"/>
      <c r="EK81" s="58"/>
      <c r="EL81" s="58"/>
      <c r="EM81" s="58"/>
      <c r="EN81" s="58"/>
    </row>
    <row r="82" spans="1:144" outlineLevel="1" x14ac:dyDescent="0.2">
      <c r="A82" s="25" t="s">
        <v>98</v>
      </c>
      <c r="B82" s="1">
        <f>SUMPRODUCT($AT$79:$BA$79,$AT$98:$BA$98)</f>
        <v>1.3243439306358369</v>
      </c>
      <c r="C82" s="1">
        <f>1/(1+EXP(-F82))</f>
        <v>3.1220758885232102E-4</v>
      </c>
      <c r="D82" s="1">
        <f>1/(1+EXP(-(F82- $H$11*G82)))</f>
        <v>1.2013676102001899E-5</v>
      </c>
      <c r="E82" s="1">
        <f>1/(1+EXP(-(F82+ $H$11*G82)))</f>
        <v>8.0531428410518507E-3</v>
      </c>
      <c r="F82" s="1">
        <f>MMULT($AT$79:$BA$79,$B$16:$B$23) + B15</f>
        <v>-8.0715299861797973</v>
      </c>
      <c r="G82" s="1">
        <f t="array" ref="G82">SQRT(MMULT($AT$79:$BB$79,MMULT($AQ$15:$AY$23,TRANSPOSE($AT$79:$BB$79))))</f>
        <v>1.6622360960283988</v>
      </c>
      <c r="AQ82" s="70"/>
      <c r="AR82" s="70" t="str">
        <f xml:space="preserve"> $AR$79 &amp; " (min to max) " &amp; CHAR(10) &amp; "Other Variables = Means"</f>
        <v>CARAT (min to max) 
Other Variables = Means</v>
      </c>
      <c r="AS82" s="58" t="s">
        <v>168</v>
      </c>
      <c r="AT82" s="58">
        <v>2.5</v>
      </c>
      <c r="AU82" s="58">
        <v>1</v>
      </c>
      <c r="AV82" s="58">
        <v>1</v>
      </c>
      <c r="AW82" s="58">
        <v>1</v>
      </c>
      <c r="AX82" s="58">
        <v>1</v>
      </c>
      <c r="AY82" s="58">
        <v>1</v>
      </c>
      <c r="AZ82" s="58">
        <v>1</v>
      </c>
      <c r="BA82" s="58">
        <v>10.894541913002909</v>
      </c>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c r="CB82" s="58"/>
      <c r="CC82" s="58"/>
      <c r="CD82" s="58"/>
      <c r="CE82" s="58"/>
      <c r="CF82" s="58"/>
      <c r="CG82" s="58"/>
      <c r="CH82" s="58"/>
      <c r="CI82" s="58"/>
      <c r="CJ82" s="58"/>
      <c r="CK82" s="58"/>
      <c r="CL82" s="58"/>
      <c r="CM82" s="58"/>
      <c r="CN82" s="58"/>
      <c r="CO82" s="58"/>
      <c r="CP82" s="58"/>
      <c r="CQ82" s="58"/>
      <c r="CR82" s="58"/>
      <c r="CS82" s="58"/>
      <c r="CT82" s="58"/>
      <c r="CU82" s="58"/>
      <c r="CV82" s="58"/>
      <c r="CW82" s="58"/>
      <c r="CX82" s="58"/>
      <c r="CY82" s="58"/>
      <c r="CZ82" s="58"/>
      <c r="DA82" s="58"/>
      <c r="DB82" s="58"/>
      <c r="DC82" s="58"/>
      <c r="DD82" s="58"/>
      <c r="DE82" s="58"/>
      <c r="DF82" s="58"/>
      <c r="DG82" s="58"/>
      <c r="DH82" s="58"/>
      <c r="DI82" s="58"/>
      <c r="DJ82" s="58"/>
      <c r="DK82" s="58"/>
      <c r="DL82" s="58"/>
      <c r="DM82" s="58"/>
      <c r="DN82" s="58"/>
      <c r="DO82" s="58"/>
      <c r="DP82" s="58"/>
      <c r="DQ82" s="58"/>
      <c r="DR82" s="58"/>
      <c r="DS82" s="58"/>
      <c r="DT82" s="58"/>
      <c r="DU82" s="58"/>
      <c r="DV82" s="58"/>
      <c r="DW82" s="58"/>
      <c r="DX82" s="58"/>
      <c r="DY82" s="58"/>
      <c r="DZ82" s="58"/>
      <c r="EA82" s="58"/>
      <c r="EB82" s="58"/>
      <c r="EC82" s="58"/>
      <c r="ED82" s="58"/>
      <c r="EE82" s="58"/>
      <c r="EF82" s="58"/>
      <c r="EG82" s="58"/>
      <c r="EH82" s="58"/>
      <c r="EI82" s="58"/>
      <c r="EJ82" s="58"/>
      <c r="EK82" s="58"/>
      <c r="EL82" s="58"/>
      <c r="EM82" s="58"/>
      <c r="EN82" s="58"/>
    </row>
    <row r="83" spans="1:144" outlineLevel="1" x14ac:dyDescent="0.2">
      <c r="AQ83" s="70"/>
      <c r="AR83" s="70" t="s">
        <v>164</v>
      </c>
      <c r="AS83" s="58" t="s">
        <v>169</v>
      </c>
      <c r="AT83" s="58">
        <f t="shared" ref="AT83:BA83" si="4">AT81</f>
        <v>1</v>
      </c>
      <c r="AU83" s="58">
        <f t="shared" si="4"/>
        <v>0</v>
      </c>
      <c r="AV83" s="58">
        <f t="shared" si="4"/>
        <v>0</v>
      </c>
      <c r="AW83" s="58">
        <f t="shared" si="4"/>
        <v>0</v>
      </c>
      <c r="AX83" s="58">
        <f t="shared" si="4"/>
        <v>0</v>
      </c>
      <c r="AY83" s="58">
        <f t="shared" si="4"/>
        <v>0</v>
      </c>
      <c r="AZ83" s="58">
        <f t="shared" si="4"/>
        <v>0</v>
      </c>
      <c r="BA83" s="58">
        <f t="shared" si="4"/>
        <v>8.8113542299657279</v>
      </c>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c r="CB83" s="58"/>
      <c r="CC83" s="58"/>
      <c r="CD83" s="58"/>
      <c r="CE83" s="58"/>
      <c r="CF83" s="58"/>
      <c r="CG83" s="58"/>
      <c r="CH83" s="58"/>
      <c r="CI83" s="58"/>
      <c r="CJ83" s="58"/>
      <c r="CK83" s="58"/>
      <c r="CL83" s="58"/>
      <c r="CM83" s="58"/>
      <c r="CN83" s="58"/>
      <c r="CO83" s="58"/>
      <c r="CP83" s="58"/>
      <c r="CQ83" s="58"/>
      <c r="CR83" s="58"/>
      <c r="CS83" s="58"/>
      <c r="CT83" s="58"/>
      <c r="CU83" s="58"/>
      <c r="CV83" s="58"/>
      <c r="CW83" s="58"/>
      <c r="CX83" s="58"/>
      <c r="CY83" s="58"/>
      <c r="CZ83" s="58"/>
      <c r="DA83" s="58"/>
      <c r="DB83" s="58"/>
      <c r="DC83" s="58"/>
      <c r="DD83" s="58"/>
      <c r="DE83" s="58"/>
      <c r="DF83" s="58"/>
      <c r="DG83" s="58"/>
      <c r="DH83" s="58"/>
      <c r="DI83" s="58"/>
      <c r="DJ83" s="58"/>
      <c r="DK83" s="58"/>
      <c r="DL83" s="58"/>
      <c r="DM83" s="58"/>
      <c r="DN83" s="58"/>
      <c r="DO83" s="58"/>
      <c r="DP83" s="58"/>
      <c r="DQ83" s="58"/>
      <c r="DR83" s="58"/>
      <c r="DS83" s="58"/>
      <c r="DT83" s="58"/>
      <c r="DU83" s="58"/>
      <c r="DV83" s="58"/>
      <c r="DW83" s="58"/>
      <c r="DX83" s="58"/>
      <c r="DY83" s="58"/>
      <c r="DZ83" s="58"/>
      <c r="EA83" s="58"/>
      <c r="EB83" s="58"/>
      <c r="EC83" s="58"/>
      <c r="ED83" s="58"/>
      <c r="EE83" s="58"/>
      <c r="EF83" s="58"/>
      <c r="EG83" s="58"/>
      <c r="EH83" s="58"/>
      <c r="EI83" s="58"/>
      <c r="EJ83" s="58"/>
      <c r="EK83" s="58"/>
      <c r="EL83" s="58"/>
      <c r="EM83" s="58"/>
      <c r="EN83" s="58"/>
    </row>
    <row r="84" spans="1:144" outlineLevel="1" x14ac:dyDescent="0.2">
      <c r="B84" s="23" t="str">
        <f>$AR$79</f>
        <v>CARAT</v>
      </c>
      <c r="C84" s="23" t="s">
        <v>159</v>
      </c>
      <c r="D84" s="23" t="str">
        <f>IF($I$11&gt;99%,("Lower "&amp;TEXT($I$11,"0.0%")),("Lower "&amp;TEXT($I$11,"0%")))</f>
        <v>Lower 95%</v>
      </c>
      <c r="E84" s="23" t="str">
        <f>IF($I$11&gt;99%,("Upper "&amp;TEXT($I$11,"0.0%")),("Upper "&amp;TEXT($I$11,"0%")))</f>
        <v>Upper 95%</v>
      </c>
      <c r="F84" s="23" t="s">
        <v>160</v>
      </c>
      <c r="G84" s="23" t="s">
        <v>106</v>
      </c>
      <c r="AQ84" s="70"/>
      <c r="AR84" s="70" t="s">
        <v>165</v>
      </c>
      <c r="AS84" s="58" t="s">
        <v>170</v>
      </c>
      <c r="AT84" s="58">
        <f t="shared" ref="AT84:BA84" si="5">(AT82 - AT81)/12</f>
        <v>0.125</v>
      </c>
      <c r="AU84" s="58">
        <f t="shared" si="5"/>
        <v>8.3333333333333329E-2</v>
      </c>
      <c r="AV84" s="58">
        <f t="shared" si="5"/>
        <v>8.3333333333333329E-2</v>
      </c>
      <c r="AW84" s="58">
        <f t="shared" si="5"/>
        <v>8.3333333333333329E-2</v>
      </c>
      <c r="AX84" s="58">
        <f t="shared" si="5"/>
        <v>8.3333333333333329E-2</v>
      </c>
      <c r="AY84" s="58">
        <f t="shared" si="5"/>
        <v>8.3333333333333329E-2</v>
      </c>
      <c r="AZ84" s="58">
        <f t="shared" si="5"/>
        <v>8.3333333333333329E-2</v>
      </c>
      <c r="BA84" s="58">
        <f t="shared" si="5"/>
        <v>0.17359897358643175</v>
      </c>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c r="CL84" s="58"/>
      <c r="CM84" s="58"/>
      <c r="CN84" s="58"/>
      <c r="CO84" s="58"/>
      <c r="CP84" s="58"/>
      <c r="CQ84" s="58"/>
      <c r="CR84" s="58"/>
      <c r="CS84" s="58"/>
      <c r="CT84" s="58"/>
      <c r="CU84" s="58"/>
      <c r="CV84" s="58"/>
      <c r="CW84" s="58"/>
      <c r="CX84" s="58"/>
      <c r="CY84" s="58"/>
      <c r="CZ84" s="58"/>
      <c r="DA84" s="58"/>
      <c r="DB84" s="58"/>
      <c r="DC84" s="58"/>
      <c r="DD84" s="58"/>
      <c r="DE84" s="58"/>
      <c r="DF84" s="58"/>
      <c r="DG84" s="58"/>
      <c r="DH84" s="58"/>
      <c r="DI84" s="58"/>
      <c r="DJ84" s="58"/>
      <c r="DK84" s="58"/>
      <c r="DL84" s="58"/>
      <c r="DM84" s="58"/>
      <c r="DN84" s="58"/>
      <c r="DO84" s="58"/>
      <c r="DP84" s="58"/>
      <c r="DQ84" s="58"/>
      <c r="DR84" s="58"/>
      <c r="DS84" s="58"/>
      <c r="DT84" s="58"/>
      <c r="DU84" s="58"/>
      <c r="DV84" s="58"/>
      <c r="DW84" s="58"/>
      <c r="DX84" s="58"/>
      <c r="DY84" s="58"/>
      <c r="DZ84" s="58"/>
      <c r="EA84" s="58"/>
      <c r="EB84" s="58"/>
      <c r="EC84" s="58"/>
      <c r="ED84" s="58"/>
      <c r="EE84" s="58"/>
      <c r="EF84" s="58"/>
      <c r="EG84" s="58"/>
      <c r="EH84" s="58"/>
      <c r="EI84" s="58"/>
      <c r="EJ84" s="58"/>
      <c r="EK84" s="58"/>
      <c r="EL84" s="58"/>
      <c r="EM84" s="58"/>
      <c r="EN84" s="58"/>
    </row>
    <row r="85" spans="1:144" outlineLevel="1" x14ac:dyDescent="0.2">
      <c r="B85" s="1">
        <f>SUMPRODUCT($AT$85:$BA$85,$AT$98:$BA$98)</f>
        <v>1</v>
      </c>
      <c r="C85" s="1">
        <f t="shared" ref="C85:C97" si="6">1/(1+EXP(-F85))</f>
        <v>4.0577118136566908E-8</v>
      </c>
      <c r="D85" s="1">
        <f t="shared" ref="D85:D97" si="7">1/(1+EXP(-(F85- $H$11*G85)))</f>
        <v>1.2672223706739195E-11</v>
      </c>
      <c r="E85" s="1">
        <f t="shared" ref="E85:E97" si="8">1/(1+EXP(-(F85+ $H$11*G85)))</f>
        <v>1.2991316958958112E-4</v>
      </c>
      <c r="F85" s="1">
        <f>MMULT($AT$85:$BA$85,$B$16:$B$23) + B15</f>
        <v>-17.020061481335063</v>
      </c>
      <c r="G85" s="1">
        <f t="array" ref="G85">SQRT(MMULT($AT$85:$BB$85,MMULT($AQ$15:$AY$23,TRANSPOSE($AT$85:$BB$85))))</f>
        <v>4.1182119721110437</v>
      </c>
      <c r="AQ85" s="58"/>
      <c r="AR85" s="58">
        <v>1</v>
      </c>
      <c r="AS85" s="58"/>
      <c r="AT85" s="58">
        <f>IF($AT$99=$AR$78,$AT$83+($AR$85-1)*$AT$84,$AT$79)</f>
        <v>1</v>
      </c>
      <c r="AU85" s="58">
        <f>IF($AU$99=$AR$78,$AU$83+($AR$85-1)*$AU$84,$AU$79)</f>
        <v>0.95375722543352603</v>
      </c>
      <c r="AV85" s="58">
        <f>IF($AV$99=$AR$78,$AV$83+($AR$85-1)*$AV$84,$AV$79)</f>
        <v>0.13583815028901733</v>
      </c>
      <c r="AW85" s="58">
        <f>IF($AW$99=$AR$78,$AW$83+($AR$85-1)*$AW$84,$AW$79)</f>
        <v>0.30057803468208094</v>
      </c>
      <c r="AX85" s="58">
        <f>IF($AX$99=$AR$78,$AX$83+($AR$85-1)*$AX$84,$AX$79)</f>
        <v>0.7947976878612717</v>
      </c>
      <c r="AY85" s="58">
        <f>IF($AY$99=$AR$78,$AY$83+($AR$85-1)*$AY$84,$AY$79)</f>
        <v>0.42485549132947975</v>
      </c>
      <c r="AZ85" s="58">
        <f>IF($AZ$99=$AR$78,$AZ$83+($AR$85-1)*$AZ$84,$AZ$79)</f>
        <v>0.91618497109826591</v>
      </c>
      <c r="BA85" s="58">
        <f>IF($BA$99=$AR$78,$BA$83+($AR$85-1)*$BA$84,$BA$79)</f>
        <v>9.5338732683341174</v>
      </c>
      <c r="BB85" s="58">
        <v>1</v>
      </c>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c r="CO85" s="58"/>
      <c r="CP85" s="58"/>
      <c r="CQ85" s="58"/>
      <c r="CR85" s="58"/>
      <c r="CS85" s="58"/>
      <c r="CT85" s="58"/>
      <c r="CU85" s="58"/>
      <c r="CV85" s="58"/>
      <c r="CW85" s="58"/>
      <c r="CX85" s="58"/>
      <c r="CY85" s="58"/>
      <c r="CZ85" s="58"/>
      <c r="DA85" s="58"/>
      <c r="DB85" s="58"/>
      <c r="DC85" s="58"/>
      <c r="DD85" s="58"/>
      <c r="DE85" s="58"/>
      <c r="DF85" s="58"/>
      <c r="DG85" s="58"/>
      <c r="DH85" s="58"/>
      <c r="DI85" s="58"/>
      <c r="DJ85" s="58"/>
      <c r="DK85" s="58"/>
      <c r="DL85" s="58"/>
      <c r="DM85" s="58"/>
      <c r="DN85" s="58"/>
      <c r="DO85" s="58"/>
      <c r="DP85" s="58"/>
      <c r="DQ85" s="58"/>
      <c r="DR85" s="58"/>
      <c r="DS85" s="58"/>
      <c r="DT85" s="58"/>
      <c r="DU85" s="58"/>
      <c r="DV85" s="58"/>
      <c r="DW85" s="58"/>
      <c r="DX85" s="58"/>
      <c r="DY85" s="58"/>
      <c r="DZ85" s="58"/>
      <c r="EA85" s="58"/>
      <c r="EB85" s="58"/>
      <c r="EC85" s="58"/>
      <c r="ED85" s="58"/>
      <c r="EE85" s="58"/>
      <c r="EF85" s="58"/>
      <c r="EG85" s="58"/>
      <c r="EH85" s="58"/>
      <c r="EI85" s="58"/>
      <c r="EJ85" s="58"/>
      <c r="EK85" s="58"/>
      <c r="EL85" s="58"/>
      <c r="EM85" s="58"/>
      <c r="EN85" s="58"/>
    </row>
    <row r="86" spans="1:144" outlineLevel="1" x14ac:dyDescent="0.2">
      <c r="B86" s="1">
        <f>SUMPRODUCT($AT$86:$BA$86,$AT$98:$BA$98)</f>
        <v>1.125</v>
      </c>
      <c r="C86" s="1">
        <f t="shared" si="6"/>
        <v>1.276538983603785E-6</v>
      </c>
      <c r="D86" s="1">
        <f t="shared" si="7"/>
        <v>2.7520158440806559E-9</v>
      </c>
      <c r="E86" s="1">
        <f t="shared" si="8"/>
        <v>5.9178132832517455E-4</v>
      </c>
      <c r="F86" s="1">
        <f>MMULT($AT$86:$BA$86,$B$16:$B$23) + B15</f>
        <v>-13.571356784744637</v>
      </c>
      <c r="G86" s="1">
        <f t="array" ref="G86">SQRT(MMULT($AT$86:$BB$86,MMULT($AQ$15:$AY$23,TRANSPOSE($AT$86:$BB$86))))</f>
        <v>3.1324939746478373</v>
      </c>
      <c r="AQ86" s="58"/>
      <c r="AR86" s="58">
        <v>2</v>
      </c>
      <c r="AS86" s="58"/>
      <c r="AT86" s="58">
        <f>IF($AT$99=$AR$78,$AT$83+($AR$86-1)*$AT$84,$AT$79)</f>
        <v>1.125</v>
      </c>
      <c r="AU86" s="58">
        <f>IF($AU$99=$AR$78,$AU$83+($AR$86-1)*$AU$84,$AU$79)</f>
        <v>0.95375722543352603</v>
      </c>
      <c r="AV86" s="58">
        <f>IF($AV$99=$AR$78,$AV$83+($AR$86-1)*$AV$84,$AV$79)</f>
        <v>0.13583815028901733</v>
      </c>
      <c r="AW86" s="58">
        <f>IF($AW$99=$AR$78,$AW$83+($AR$86-1)*$AW$84,$AW$79)</f>
        <v>0.30057803468208094</v>
      </c>
      <c r="AX86" s="58">
        <f>IF($AX$99=$AR$78,$AX$83+($AR$86-1)*$AX$84,$AX$79)</f>
        <v>0.7947976878612717</v>
      </c>
      <c r="AY86" s="58">
        <f>IF($AY$99=$AR$78,$AY$83+($AR$86-1)*$AY$84,$AY$79)</f>
        <v>0.42485549132947975</v>
      </c>
      <c r="AZ86" s="58">
        <f>IF($AZ$99=$AR$78,$AZ$83+($AR$86-1)*$AZ$84,$AZ$79)</f>
        <v>0.91618497109826591</v>
      </c>
      <c r="BA86" s="58">
        <f>IF($BA$99=$AR$78,$BA$83+($AR$86-1)*$BA$84,$BA$79)</f>
        <v>9.5338732683341174</v>
      </c>
      <c r="BB86" s="58">
        <v>1</v>
      </c>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c r="EC86" s="58"/>
      <c r="ED86" s="58"/>
      <c r="EE86" s="58"/>
      <c r="EF86" s="58"/>
      <c r="EG86" s="58"/>
      <c r="EH86" s="58"/>
      <c r="EI86" s="58"/>
      <c r="EJ86" s="58"/>
      <c r="EK86" s="58"/>
      <c r="EL86" s="58"/>
      <c r="EM86" s="58"/>
      <c r="EN86" s="58"/>
    </row>
    <row r="87" spans="1:144" outlineLevel="1" x14ac:dyDescent="0.2">
      <c r="B87" s="1">
        <f>SUMPRODUCT($AT$87:$BA$87,$AT$98:$BA$98)</f>
        <v>1.25</v>
      </c>
      <c r="C87" s="1">
        <f t="shared" si="6"/>
        <v>4.0157864980685075E-5</v>
      </c>
      <c r="D87" s="1">
        <f t="shared" si="7"/>
        <v>5.562927563963975E-7</v>
      </c>
      <c r="E87" s="1">
        <f t="shared" si="8"/>
        <v>2.8907810350552862E-3</v>
      </c>
      <c r="F87" s="1">
        <f>MMULT($AT$87:$BA$87,$B$16:$B$23) + B15</f>
        <v>-10.122652088154211</v>
      </c>
      <c r="G87" s="1">
        <f t="array" ref="G87">SQRT(MMULT($AT$87:$BB$87,MMULT($AQ$15:$AY$23,TRANSPOSE($AT$87:$BB$87))))</f>
        <v>2.1833658834018528</v>
      </c>
      <c r="AQ87" s="58"/>
      <c r="AR87" s="58">
        <v>3</v>
      </c>
      <c r="AS87" s="58"/>
      <c r="AT87" s="58">
        <f>IF($AT$99=$AR$78,$AT$83+($AR$87-1)*$AT$84,$AT$79)</f>
        <v>1.25</v>
      </c>
      <c r="AU87" s="58">
        <f>IF($AU$99=$AR$78,$AU$83+($AR$87-1)*$AU$84,$AU$79)</f>
        <v>0.95375722543352603</v>
      </c>
      <c r="AV87" s="58">
        <f>IF($AV$99=$AR$78,$AV$83+($AR$87-1)*$AV$84,$AV$79)</f>
        <v>0.13583815028901733</v>
      </c>
      <c r="AW87" s="58">
        <f>IF($AW$99=$AR$78,$AW$83+($AR$87-1)*$AW$84,$AW$79)</f>
        <v>0.30057803468208094</v>
      </c>
      <c r="AX87" s="58">
        <f>IF($AX$99=$AR$78,$AX$83+($AR$87-1)*$AX$84,$AX$79)</f>
        <v>0.7947976878612717</v>
      </c>
      <c r="AY87" s="58">
        <f>IF($AY$99=$AR$78,$AY$83+($AR$87-1)*$AY$84,$AY$79)</f>
        <v>0.42485549132947975</v>
      </c>
      <c r="AZ87" s="58">
        <f>IF($AZ$99=$AR$78,$AZ$83+($AR$87-1)*$AZ$84,$AZ$79)</f>
        <v>0.91618497109826591</v>
      </c>
      <c r="BA87" s="58">
        <f>IF($BA$99=$AR$78,$BA$83+($AR$87-1)*$BA$84,$BA$79)</f>
        <v>9.5338732683341174</v>
      </c>
      <c r="BB87" s="58">
        <v>1</v>
      </c>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c r="CO87" s="58"/>
      <c r="CP87" s="58"/>
      <c r="CQ87" s="58"/>
      <c r="CR87" s="58"/>
      <c r="CS87" s="58"/>
      <c r="CT87" s="58"/>
      <c r="CU87" s="58"/>
      <c r="CV87" s="58"/>
      <c r="CW87" s="58"/>
      <c r="CX87" s="58"/>
      <c r="CY87" s="58"/>
      <c r="CZ87" s="58"/>
      <c r="DA87" s="58"/>
      <c r="DB87" s="58"/>
      <c r="DC87" s="58"/>
      <c r="DD87" s="58"/>
      <c r="DE87" s="58"/>
      <c r="DF87" s="58"/>
      <c r="DG87" s="58"/>
      <c r="DH87" s="58"/>
      <c r="DI87" s="58"/>
      <c r="DJ87" s="58"/>
      <c r="DK87" s="58"/>
      <c r="DL87" s="58"/>
      <c r="DM87" s="58"/>
      <c r="DN87" s="58"/>
      <c r="DO87" s="58"/>
      <c r="DP87" s="58"/>
      <c r="DQ87" s="58"/>
      <c r="DR87" s="58"/>
      <c r="DS87" s="58"/>
      <c r="DT87" s="58"/>
      <c r="DU87" s="58"/>
      <c r="DV87" s="58"/>
      <c r="DW87" s="58"/>
      <c r="DX87" s="58"/>
      <c r="DY87" s="58"/>
      <c r="DZ87" s="58"/>
      <c r="EA87" s="58"/>
      <c r="EB87" s="58"/>
      <c r="EC87" s="58"/>
      <c r="ED87" s="58"/>
      <c r="EE87" s="58"/>
      <c r="EF87" s="58"/>
      <c r="EG87" s="58"/>
      <c r="EH87" s="58"/>
      <c r="EI87" s="58"/>
      <c r="EJ87" s="58"/>
      <c r="EK87" s="58"/>
      <c r="EL87" s="58"/>
      <c r="EM87" s="58"/>
      <c r="EN87" s="58"/>
    </row>
    <row r="88" spans="1:144" outlineLevel="1" x14ac:dyDescent="0.2">
      <c r="B88" s="1">
        <f>SUMPRODUCT($AT$88:$BA$88,$AT$98:$BA$98)</f>
        <v>1.375</v>
      </c>
      <c r="C88" s="1">
        <f t="shared" si="6"/>
        <v>1.2618075836056506E-3</v>
      </c>
      <c r="D88" s="1">
        <f t="shared" si="7"/>
        <v>8.9558119207630961E-5</v>
      </c>
      <c r="E88" s="1">
        <f t="shared" si="8"/>
        <v>1.7509250650015323E-2</v>
      </c>
      <c r="F88" s="1">
        <f>MMULT($AT$88:$BA$88,$B$16:$B$23) + B15</f>
        <v>-6.6739473915638143</v>
      </c>
      <c r="G88" s="1">
        <f t="array" ref="G88">SQRT(MMULT($AT$88:$BB$88,MMULT($AQ$15:$AY$23,TRANSPOSE($AT$88:$BB$88))))</f>
        <v>1.3503236967607548</v>
      </c>
      <c r="AQ88" s="58"/>
      <c r="AR88" s="58">
        <v>4</v>
      </c>
      <c r="AS88" s="58"/>
      <c r="AT88" s="58">
        <f>IF($AT$99=$AR$78,$AT$83+($AR$88-1)*$AT$84,$AT$79)</f>
        <v>1.375</v>
      </c>
      <c r="AU88" s="58">
        <f>IF($AU$99=$AR$78,$AU$83+($AR$88-1)*$AU$84,$AU$79)</f>
        <v>0.95375722543352603</v>
      </c>
      <c r="AV88" s="58">
        <f>IF($AV$99=$AR$78,$AV$83+($AR$88-1)*$AV$84,$AV$79)</f>
        <v>0.13583815028901733</v>
      </c>
      <c r="AW88" s="58">
        <f>IF($AW$99=$AR$78,$AW$83+($AR$88-1)*$AW$84,$AW$79)</f>
        <v>0.30057803468208094</v>
      </c>
      <c r="AX88" s="58">
        <f>IF($AX$99=$AR$78,$AX$83+($AR$88-1)*$AX$84,$AX$79)</f>
        <v>0.7947976878612717</v>
      </c>
      <c r="AY88" s="58">
        <f>IF($AY$99=$AR$78,$AY$83+($AR$88-1)*$AY$84,$AY$79)</f>
        <v>0.42485549132947975</v>
      </c>
      <c r="AZ88" s="58">
        <f>IF($AZ$99=$AR$78,$AZ$83+($AR$88-1)*$AZ$84,$AZ$79)</f>
        <v>0.91618497109826591</v>
      </c>
      <c r="BA88" s="58">
        <f>IF($BA$99=$AR$78,$BA$83+($AR$88-1)*$BA$84,$BA$79)</f>
        <v>9.5338732683341174</v>
      </c>
      <c r="BB88" s="58">
        <v>1</v>
      </c>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c r="CB88" s="58"/>
      <c r="CC88" s="58"/>
      <c r="CD88" s="58"/>
      <c r="CE88" s="58"/>
      <c r="CF88" s="58"/>
      <c r="CG88" s="58"/>
      <c r="CH88" s="58"/>
      <c r="CI88" s="58"/>
      <c r="CJ88" s="58"/>
      <c r="CK88" s="58"/>
      <c r="CL88" s="58"/>
      <c r="CM88" s="58"/>
      <c r="CN88" s="58"/>
      <c r="CO88" s="58"/>
      <c r="CP88" s="58"/>
      <c r="CQ88" s="58"/>
      <c r="CR88" s="58"/>
      <c r="CS88" s="58"/>
      <c r="CT88" s="58"/>
      <c r="CU88" s="58"/>
      <c r="CV88" s="58"/>
      <c r="CW88" s="58"/>
      <c r="CX88" s="58"/>
      <c r="CY88" s="58"/>
      <c r="CZ88" s="58"/>
      <c r="DA88" s="58"/>
      <c r="DB88" s="58"/>
      <c r="DC88" s="58"/>
      <c r="DD88" s="58"/>
      <c r="DE88" s="58"/>
      <c r="DF88" s="58"/>
      <c r="DG88" s="58"/>
      <c r="DH88" s="58"/>
      <c r="DI88" s="58"/>
      <c r="DJ88" s="58"/>
      <c r="DK88" s="58"/>
      <c r="DL88" s="58"/>
      <c r="DM88" s="58"/>
      <c r="DN88" s="58"/>
      <c r="DO88" s="58"/>
      <c r="DP88" s="58"/>
      <c r="DQ88" s="58"/>
      <c r="DR88" s="58"/>
      <c r="DS88" s="58"/>
      <c r="DT88" s="58"/>
      <c r="DU88" s="58"/>
      <c r="DV88" s="58"/>
      <c r="DW88" s="58"/>
      <c r="DX88" s="58"/>
      <c r="DY88" s="58"/>
      <c r="DZ88" s="58"/>
      <c r="EA88" s="58"/>
      <c r="EB88" s="58"/>
      <c r="EC88" s="58"/>
      <c r="ED88" s="58"/>
      <c r="EE88" s="58"/>
      <c r="EF88" s="58"/>
      <c r="EG88" s="58"/>
      <c r="EH88" s="58"/>
      <c r="EI88" s="58"/>
      <c r="EJ88" s="58"/>
      <c r="EK88" s="58"/>
      <c r="EL88" s="58"/>
      <c r="EM88" s="58"/>
      <c r="EN88" s="58"/>
    </row>
    <row r="89" spans="1:144" outlineLevel="1" x14ac:dyDescent="0.2">
      <c r="B89" s="1">
        <f>SUMPRODUCT($AT$89:$BA$89,$AT$98:$BA$98)</f>
        <v>1.5</v>
      </c>
      <c r="C89" s="1">
        <f t="shared" si="6"/>
        <v>3.8226767968192528E-2</v>
      </c>
      <c r="D89" s="1">
        <f t="shared" si="7"/>
        <v>5.6700301408625468E-3</v>
      </c>
      <c r="E89" s="1">
        <f t="shared" si="8"/>
        <v>0.21693622764467457</v>
      </c>
      <c r="F89" s="1">
        <f>MMULT($AT$89:$BA$89,$B$16:$B$23) + B15</f>
        <v>-3.2252426949733888</v>
      </c>
      <c r="G89" s="1">
        <f t="array" ref="G89">SQRT(MMULT($AT$89:$BB$89,MMULT($AQ$15:$AY$23,TRANSPOSE($AT$89:$BB$89))))</f>
        <v>0.9906467669641208</v>
      </c>
      <c r="AQ89" s="58"/>
      <c r="AR89" s="58">
        <v>5</v>
      </c>
      <c r="AS89" s="58"/>
      <c r="AT89" s="58">
        <f>IF($AT$99=$AR$78,$AT$83+($AR$89-1)*$AT$84,$AT$79)</f>
        <v>1.5</v>
      </c>
      <c r="AU89" s="58">
        <f>IF($AU$99=$AR$78,$AU$83+($AR$89-1)*$AU$84,$AU$79)</f>
        <v>0.95375722543352603</v>
      </c>
      <c r="AV89" s="58">
        <f>IF($AV$99=$AR$78,$AV$83+($AR$89-1)*$AV$84,$AV$79)</f>
        <v>0.13583815028901733</v>
      </c>
      <c r="AW89" s="58">
        <f>IF($AW$99=$AR$78,$AW$83+($AR$89-1)*$AW$84,$AW$79)</f>
        <v>0.30057803468208094</v>
      </c>
      <c r="AX89" s="58">
        <f>IF($AX$99=$AR$78,$AX$83+($AR$89-1)*$AX$84,$AX$79)</f>
        <v>0.7947976878612717</v>
      </c>
      <c r="AY89" s="58">
        <f>IF($AY$99=$AR$78,$AY$83+($AR$89-1)*$AY$84,$AY$79)</f>
        <v>0.42485549132947975</v>
      </c>
      <c r="AZ89" s="58">
        <f>IF($AZ$99=$AR$78,$AZ$83+($AR$89-1)*$AZ$84,$AZ$79)</f>
        <v>0.91618497109826591</v>
      </c>
      <c r="BA89" s="58">
        <f>IF($BA$99=$AR$78,$BA$83+($AR$89-1)*$BA$84,$BA$79)</f>
        <v>9.5338732683341174</v>
      </c>
      <c r="BB89" s="58">
        <v>1</v>
      </c>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c r="CB89" s="58"/>
      <c r="CC89" s="58"/>
      <c r="CD89" s="58"/>
      <c r="CE89" s="58"/>
      <c r="CF89" s="58"/>
      <c r="CG89" s="58"/>
      <c r="CH89" s="58"/>
      <c r="CI89" s="58"/>
      <c r="CJ89" s="58"/>
      <c r="CK89" s="58"/>
      <c r="CL89" s="58"/>
      <c r="CM89" s="58"/>
      <c r="CN89" s="58"/>
      <c r="CO89" s="58"/>
      <c r="CP89" s="58"/>
      <c r="CQ89" s="58"/>
      <c r="CR89" s="58"/>
      <c r="CS89" s="58"/>
      <c r="CT89" s="58"/>
      <c r="CU89" s="58"/>
      <c r="CV89" s="58"/>
      <c r="CW89" s="58"/>
      <c r="CX89" s="58"/>
      <c r="CY89" s="58"/>
      <c r="CZ89" s="58"/>
      <c r="DA89" s="58"/>
      <c r="DB89" s="58"/>
      <c r="DC89" s="58"/>
      <c r="DD89" s="58"/>
      <c r="DE89" s="58"/>
      <c r="DF89" s="58"/>
      <c r="DG89" s="58"/>
      <c r="DH89" s="58"/>
      <c r="DI89" s="58"/>
      <c r="DJ89" s="58"/>
      <c r="DK89" s="58"/>
      <c r="DL89" s="58"/>
      <c r="DM89" s="58"/>
      <c r="DN89" s="58"/>
      <c r="DO89" s="58"/>
      <c r="DP89" s="58"/>
      <c r="DQ89" s="58"/>
      <c r="DR89" s="58"/>
      <c r="DS89" s="58"/>
      <c r="DT89" s="58"/>
      <c r="DU89" s="58"/>
      <c r="DV89" s="58"/>
      <c r="DW89" s="58"/>
      <c r="DX89" s="58"/>
      <c r="DY89" s="58"/>
      <c r="DZ89" s="58"/>
      <c r="EA89" s="58"/>
      <c r="EB89" s="58"/>
      <c r="EC89" s="58"/>
      <c r="ED89" s="58"/>
      <c r="EE89" s="58"/>
      <c r="EF89" s="58"/>
      <c r="EG89" s="58"/>
      <c r="EH89" s="58"/>
      <c r="EI89" s="58"/>
      <c r="EJ89" s="58"/>
      <c r="EK89" s="58"/>
      <c r="EL89" s="58"/>
      <c r="EM89" s="58"/>
      <c r="EN89" s="58"/>
    </row>
    <row r="90" spans="1:144" outlineLevel="1" x14ac:dyDescent="0.2">
      <c r="B90" s="1">
        <f>SUMPRODUCT($AT$90:$BA$90,$AT$98:$BA$98)</f>
        <v>1.625</v>
      </c>
      <c r="C90" s="1">
        <f t="shared" si="6"/>
        <v>0.55563418386822561</v>
      </c>
      <c r="D90" s="1">
        <f t="shared" si="7"/>
        <v>6.2346760798722686E-2</v>
      </c>
      <c r="E90" s="1">
        <f t="shared" si="8"/>
        <v>0.9592068466388135</v>
      </c>
      <c r="F90" s="1">
        <f>MMULT($AT$90:$BA$90,$B$16:$B$23) + B15</f>
        <v>0.22346200161703678</v>
      </c>
      <c r="G90" s="1">
        <f t="array" ref="G90">SQRT(MMULT($AT$90:$BB$90,MMULT($AQ$15:$AY$23,TRANSPOSE($AT$90:$BB$90))))</f>
        <v>1.4970328564835134</v>
      </c>
      <c r="AQ90" s="58"/>
      <c r="AR90" s="58">
        <v>6</v>
      </c>
      <c r="AS90" s="58"/>
      <c r="AT90" s="58">
        <f>IF($AT$99=$AR$78,$AT$83+($AR$90-1)*$AT$84,$AT$79)</f>
        <v>1.625</v>
      </c>
      <c r="AU90" s="58">
        <f>IF($AU$99=$AR$78,$AU$83+($AR$90-1)*$AU$84,$AU$79)</f>
        <v>0.95375722543352603</v>
      </c>
      <c r="AV90" s="58">
        <f>IF($AV$99=$AR$78,$AV$83+($AR$90-1)*$AV$84,$AV$79)</f>
        <v>0.13583815028901733</v>
      </c>
      <c r="AW90" s="58">
        <f>IF($AW$99=$AR$78,$AW$83+($AR$90-1)*$AW$84,$AW$79)</f>
        <v>0.30057803468208094</v>
      </c>
      <c r="AX90" s="58">
        <f>IF($AX$99=$AR$78,$AX$83+($AR$90-1)*$AX$84,$AX$79)</f>
        <v>0.7947976878612717</v>
      </c>
      <c r="AY90" s="58">
        <f>IF($AY$99=$AR$78,$AY$83+($AR$90-1)*$AY$84,$AY$79)</f>
        <v>0.42485549132947975</v>
      </c>
      <c r="AZ90" s="58">
        <f>IF($AZ$99=$AR$78,$AZ$83+($AR$90-1)*$AZ$84,$AZ$79)</f>
        <v>0.91618497109826591</v>
      </c>
      <c r="BA90" s="58">
        <f>IF($BA$99=$AR$78,$BA$83+($AR$90-1)*$BA$84,$BA$79)</f>
        <v>9.5338732683341174</v>
      </c>
      <c r="BB90" s="58">
        <v>1</v>
      </c>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c r="EE90" s="58"/>
      <c r="EF90" s="58"/>
      <c r="EG90" s="58"/>
      <c r="EH90" s="58"/>
      <c r="EI90" s="58"/>
      <c r="EJ90" s="58"/>
      <c r="EK90" s="58"/>
      <c r="EL90" s="58"/>
      <c r="EM90" s="58"/>
      <c r="EN90" s="58"/>
    </row>
    <row r="91" spans="1:144" outlineLevel="1" x14ac:dyDescent="0.2">
      <c r="B91" s="1">
        <f>SUMPRODUCT($AT$91:$BA$91,$AT$98:$BA$98)</f>
        <v>1.75</v>
      </c>
      <c r="C91" s="1">
        <f t="shared" si="6"/>
        <v>0.97520889302610791</v>
      </c>
      <c r="D91" s="1">
        <f t="shared" si="7"/>
        <v>0.27547651221090397</v>
      </c>
      <c r="E91" s="1">
        <f t="shared" si="8"/>
        <v>0.99975434707450883</v>
      </c>
      <c r="F91" s="1">
        <f>MMULT($AT$91:$BA$91,$B$16:$B$23) + B15</f>
        <v>3.6721666982074623</v>
      </c>
      <c r="G91" s="1">
        <f t="array" ref="G91">SQRT(MMULT($AT$91:$BB$91,MMULT($AQ$15:$AY$23,TRANSPOSE($AT$91:$BB$91))))</f>
        <v>2.3669713043295015</v>
      </c>
      <c r="AQ91" s="58"/>
      <c r="AR91" s="58">
        <v>7</v>
      </c>
      <c r="AS91" s="58"/>
      <c r="AT91" s="58">
        <f>IF($AT$99=$AR$78,$AT$83+($AR$91-1)*$AT$84,$AT$79)</f>
        <v>1.75</v>
      </c>
      <c r="AU91" s="58">
        <f>IF($AU$99=$AR$78,$AU$83+($AR$91-1)*$AU$84,$AU$79)</f>
        <v>0.95375722543352603</v>
      </c>
      <c r="AV91" s="58">
        <f>IF($AV$99=$AR$78,$AV$83+($AR$91-1)*$AV$84,$AV$79)</f>
        <v>0.13583815028901733</v>
      </c>
      <c r="AW91" s="58">
        <f>IF($AW$99=$AR$78,$AW$83+($AR$91-1)*$AW$84,$AW$79)</f>
        <v>0.30057803468208094</v>
      </c>
      <c r="AX91" s="58">
        <f>IF($AX$99=$AR$78,$AX$83+($AR$91-1)*$AX$84,$AX$79)</f>
        <v>0.7947976878612717</v>
      </c>
      <c r="AY91" s="58">
        <f>IF($AY$99=$AR$78,$AY$83+($AR$91-1)*$AY$84,$AY$79)</f>
        <v>0.42485549132947975</v>
      </c>
      <c r="AZ91" s="58">
        <f>IF($AZ$99=$AR$78,$AZ$83+($AR$91-1)*$AZ$84,$AZ$79)</f>
        <v>0.91618497109826591</v>
      </c>
      <c r="BA91" s="58">
        <f>IF($BA$99=$AR$78,$BA$83+($AR$91-1)*$BA$84,$BA$79)</f>
        <v>9.5338732683341174</v>
      </c>
      <c r="BB91" s="58">
        <v>1</v>
      </c>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c r="CD91" s="58"/>
      <c r="CE91" s="58"/>
      <c r="CF91" s="58"/>
      <c r="CG91" s="58"/>
      <c r="CH91" s="58"/>
      <c r="CI91" s="58"/>
      <c r="CJ91" s="58"/>
      <c r="CK91" s="58"/>
      <c r="CL91" s="58"/>
      <c r="CM91" s="58"/>
      <c r="CN91" s="58"/>
      <c r="CO91" s="58"/>
      <c r="CP91" s="58"/>
      <c r="CQ91" s="58"/>
      <c r="CR91" s="58"/>
      <c r="CS91" s="58"/>
      <c r="CT91" s="58"/>
      <c r="CU91" s="58"/>
      <c r="CV91" s="58"/>
      <c r="CW91" s="58"/>
      <c r="CX91" s="58"/>
      <c r="CY91" s="58"/>
      <c r="CZ91" s="58"/>
      <c r="DA91" s="58"/>
      <c r="DB91" s="58"/>
      <c r="DC91" s="58"/>
      <c r="DD91" s="58"/>
      <c r="DE91" s="58"/>
      <c r="DF91" s="58"/>
      <c r="DG91" s="58"/>
      <c r="DH91" s="58"/>
      <c r="DI91" s="58"/>
      <c r="DJ91" s="58"/>
      <c r="DK91" s="58"/>
      <c r="DL91" s="58"/>
      <c r="DM91" s="58"/>
      <c r="DN91" s="58"/>
      <c r="DO91" s="58"/>
      <c r="DP91" s="58"/>
      <c r="DQ91" s="58"/>
      <c r="DR91" s="58"/>
      <c r="DS91" s="58"/>
      <c r="DT91" s="58"/>
      <c r="DU91" s="58"/>
      <c r="DV91" s="58"/>
      <c r="DW91" s="58"/>
      <c r="DX91" s="58"/>
      <c r="DY91" s="58"/>
      <c r="DZ91" s="58"/>
      <c r="EA91" s="58"/>
      <c r="EB91" s="58"/>
      <c r="EC91" s="58"/>
      <c r="ED91" s="58"/>
      <c r="EE91" s="58"/>
      <c r="EF91" s="58"/>
      <c r="EG91" s="58"/>
      <c r="EH91" s="58"/>
      <c r="EI91" s="58"/>
      <c r="EJ91" s="58"/>
      <c r="EK91" s="58"/>
      <c r="EL91" s="58"/>
      <c r="EM91" s="58"/>
      <c r="EN91" s="58"/>
    </row>
    <row r="92" spans="1:144" outlineLevel="1" x14ac:dyDescent="0.2">
      <c r="B92" s="1">
        <f>SUMPRODUCT($AT$92:$BA$92,$AT$98:$BA$98)</f>
        <v>1.875</v>
      </c>
      <c r="C92" s="1">
        <f t="shared" si="6"/>
        <v>0.99919259013452</v>
      </c>
      <c r="D92" s="1">
        <f t="shared" si="7"/>
        <v>0.64588894383351791</v>
      </c>
      <c r="E92" s="1">
        <f t="shared" si="8"/>
        <v>0.9999988090115759</v>
      </c>
      <c r="F92" s="1">
        <f>MMULT($AT$92:$BA$92,$B$16:$B$23) + B15</f>
        <v>7.1208713947978879</v>
      </c>
      <c r="G92" s="1">
        <f t="array" ref="G92">SQRT(MMULT($AT$92:$BB$92,MMULT($AQ$15:$AY$23,TRANSPOSE($AT$92:$BB$92))))</f>
        <v>3.326517452724282</v>
      </c>
      <c r="AQ92" s="58"/>
      <c r="AR92" s="58">
        <v>8</v>
      </c>
      <c r="AS92" s="58"/>
      <c r="AT92" s="58">
        <f>IF($AT$99=$AR$78,$AT$83+($AR$92-1)*$AT$84,$AT$79)</f>
        <v>1.875</v>
      </c>
      <c r="AU92" s="58">
        <f>IF($AU$99=$AR$78,$AU$83+($AR$92-1)*$AU$84,$AU$79)</f>
        <v>0.95375722543352603</v>
      </c>
      <c r="AV92" s="58">
        <f>IF($AV$99=$AR$78,$AV$83+($AR$92-1)*$AV$84,$AV$79)</f>
        <v>0.13583815028901733</v>
      </c>
      <c r="AW92" s="58">
        <f>IF($AW$99=$AR$78,$AW$83+($AR$92-1)*$AW$84,$AW$79)</f>
        <v>0.30057803468208094</v>
      </c>
      <c r="AX92" s="58">
        <f>IF($AX$99=$AR$78,$AX$83+($AR$92-1)*$AX$84,$AX$79)</f>
        <v>0.7947976878612717</v>
      </c>
      <c r="AY92" s="58">
        <f>IF($AY$99=$AR$78,$AY$83+($AR$92-1)*$AY$84,$AY$79)</f>
        <v>0.42485549132947975</v>
      </c>
      <c r="AZ92" s="58">
        <f>IF($AZ$99=$AR$78,$AZ$83+($AR$92-1)*$AZ$84,$AZ$79)</f>
        <v>0.91618497109826591</v>
      </c>
      <c r="BA92" s="58">
        <f>IF($BA$99=$AR$78,$BA$83+($AR$92-1)*$BA$84,$BA$79)</f>
        <v>9.5338732683341174</v>
      </c>
      <c r="BB92" s="58">
        <v>1</v>
      </c>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c r="CB92" s="58"/>
      <c r="CC92" s="58"/>
      <c r="CD92" s="58"/>
      <c r="CE92" s="58"/>
      <c r="CF92" s="58"/>
      <c r="CG92" s="58"/>
      <c r="CH92" s="58"/>
      <c r="CI92" s="58"/>
      <c r="CJ92" s="58"/>
      <c r="CK92" s="58"/>
      <c r="CL92" s="58"/>
      <c r="CM92" s="58"/>
      <c r="CN92" s="58"/>
      <c r="CO92" s="58"/>
      <c r="CP92" s="58"/>
      <c r="CQ92" s="58"/>
      <c r="CR92" s="58"/>
      <c r="CS92" s="58"/>
      <c r="CT92" s="58"/>
      <c r="CU92" s="58"/>
      <c r="CV92" s="58"/>
      <c r="CW92" s="58"/>
      <c r="CX92" s="58"/>
      <c r="CY92" s="58"/>
      <c r="CZ92" s="58"/>
      <c r="DA92" s="58"/>
      <c r="DB92" s="58"/>
      <c r="DC92" s="58"/>
      <c r="DD92" s="58"/>
      <c r="DE92" s="58"/>
      <c r="DF92" s="58"/>
      <c r="DG92" s="58"/>
      <c r="DH92" s="58"/>
      <c r="DI92" s="58"/>
      <c r="DJ92" s="58"/>
      <c r="DK92" s="58"/>
      <c r="DL92" s="58"/>
      <c r="DM92" s="58"/>
      <c r="DN92" s="58"/>
      <c r="DO92" s="58"/>
      <c r="DP92" s="58"/>
      <c r="DQ92" s="58"/>
      <c r="DR92" s="58"/>
      <c r="DS92" s="58"/>
      <c r="DT92" s="58"/>
      <c r="DU92" s="58"/>
      <c r="DV92" s="58"/>
      <c r="DW92" s="58"/>
      <c r="DX92" s="58"/>
      <c r="DY92" s="58"/>
      <c r="DZ92" s="58"/>
      <c r="EA92" s="58"/>
      <c r="EB92" s="58"/>
      <c r="EC92" s="58"/>
      <c r="ED92" s="58"/>
      <c r="EE92" s="58"/>
      <c r="EF92" s="58"/>
      <c r="EG92" s="58"/>
      <c r="EH92" s="58"/>
      <c r="EI92" s="58"/>
      <c r="EJ92" s="58"/>
      <c r="EK92" s="58"/>
      <c r="EL92" s="58"/>
      <c r="EM92" s="58"/>
      <c r="EN92" s="58"/>
    </row>
    <row r="93" spans="1:144" outlineLevel="1" x14ac:dyDescent="0.2">
      <c r="B93" s="1">
        <f>SUMPRODUCT($AT$93:$BA$93,$AT$98:$BA$98)</f>
        <v>2</v>
      </c>
      <c r="C93" s="1">
        <f t="shared" si="6"/>
        <v>0.9999743149584599</v>
      </c>
      <c r="D93" s="1">
        <f t="shared" si="7"/>
        <v>0.89184701232813313</v>
      </c>
      <c r="E93" s="1">
        <f t="shared" si="8"/>
        <v>0.99999999455955169</v>
      </c>
      <c r="F93" s="1">
        <f>MMULT($AT$93:$BA$93,$B$16:$B$23) + B15</f>
        <v>10.569576091388313</v>
      </c>
      <c r="G93" s="1">
        <f t="array" ref="G93">SQRT(MMULT($AT$93:$BB$93,MMULT($AQ$15:$AY$23,TRANSPOSE($AT$93:$BB$93))))</f>
        <v>4.3163182223593886</v>
      </c>
      <c r="AQ93" s="58"/>
      <c r="AR93" s="58">
        <v>9</v>
      </c>
      <c r="AS93" s="58"/>
      <c r="AT93" s="58">
        <f>IF($AT$99=$AR$78,$AT$83+($AR$93-1)*$AT$84,$AT$79)</f>
        <v>2</v>
      </c>
      <c r="AU93" s="58">
        <f>IF($AU$99=$AR$78,$AU$83+($AR$93-1)*$AU$84,$AU$79)</f>
        <v>0.95375722543352603</v>
      </c>
      <c r="AV93" s="58">
        <f>IF($AV$99=$AR$78,$AV$83+($AR$93-1)*$AV$84,$AV$79)</f>
        <v>0.13583815028901733</v>
      </c>
      <c r="AW93" s="58">
        <f>IF($AW$99=$AR$78,$AW$83+($AR$93-1)*$AW$84,$AW$79)</f>
        <v>0.30057803468208094</v>
      </c>
      <c r="AX93" s="58">
        <f>IF($AX$99=$AR$78,$AX$83+($AR$93-1)*$AX$84,$AX$79)</f>
        <v>0.7947976878612717</v>
      </c>
      <c r="AY93" s="58">
        <f>IF($AY$99=$AR$78,$AY$83+($AR$93-1)*$AY$84,$AY$79)</f>
        <v>0.42485549132947975</v>
      </c>
      <c r="AZ93" s="58">
        <f>IF($AZ$99=$AR$78,$AZ$83+($AR$93-1)*$AZ$84,$AZ$79)</f>
        <v>0.91618497109826591</v>
      </c>
      <c r="BA93" s="58">
        <f>IF($BA$99=$AR$78,$BA$83+($AR$93-1)*$BA$84,$BA$79)</f>
        <v>9.5338732683341174</v>
      </c>
      <c r="BB93" s="58">
        <v>1</v>
      </c>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c r="CB93" s="58"/>
      <c r="CC93" s="58"/>
      <c r="CD93" s="58"/>
      <c r="CE93" s="58"/>
      <c r="CF93" s="58"/>
      <c r="CG93" s="58"/>
      <c r="CH93" s="58"/>
      <c r="CI93" s="58"/>
      <c r="CJ93" s="58"/>
      <c r="CK93" s="58"/>
      <c r="CL93" s="58"/>
      <c r="CM93" s="58"/>
      <c r="CN93" s="58"/>
      <c r="CO93" s="58"/>
      <c r="CP93" s="58"/>
      <c r="CQ93" s="58"/>
      <c r="CR93" s="58"/>
      <c r="CS93" s="58"/>
      <c r="CT93" s="58"/>
      <c r="CU93" s="58"/>
      <c r="CV93" s="58"/>
      <c r="CW93" s="58"/>
      <c r="CX93" s="58"/>
      <c r="CY93" s="58"/>
      <c r="CZ93" s="58"/>
      <c r="DA93" s="58"/>
      <c r="DB93" s="58"/>
      <c r="DC93" s="58"/>
      <c r="DD93" s="58"/>
      <c r="DE93" s="58"/>
      <c r="DF93" s="58"/>
      <c r="DG93" s="58"/>
      <c r="DH93" s="58"/>
      <c r="DI93" s="58"/>
      <c r="DJ93" s="58"/>
      <c r="DK93" s="58"/>
      <c r="DL93" s="58"/>
      <c r="DM93" s="58"/>
      <c r="DN93" s="58"/>
      <c r="DO93" s="58"/>
      <c r="DP93" s="58"/>
      <c r="DQ93" s="58"/>
      <c r="DR93" s="58"/>
      <c r="DS93" s="58"/>
      <c r="DT93" s="58"/>
      <c r="DU93" s="58"/>
      <c r="DV93" s="58"/>
      <c r="DW93" s="58"/>
      <c r="DX93" s="58"/>
      <c r="DY93" s="58"/>
      <c r="DZ93" s="58"/>
      <c r="EA93" s="58"/>
      <c r="EB93" s="58"/>
      <c r="EC93" s="58"/>
      <c r="ED93" s="58"/>
      <c r="EE93" s="58"/>
      <c r="EF93" s="58"/>
      <c r="EG93" s="58"/>
      <c r="EH93" s="58"/>
      <c r="EI93" s="58"/>
      <c r="EJ93" s="58"/>
      <c r="EK93" s="58"/>
      <c r="EL93" s="58"/>
      <c r="EM93" s="58"/>
      <c r="EN93" s="58"/>
    </row>
    <row r="94" spans="1:144" outlineLevel="1" x14ac:dyDescent="0.2">
      <c r="B94" s="1">
        <f>SUMPRODUCT($AT$94:$BA$94,$AT$98:$BA$98)</f>
        <v>2.125</v>
      </c>
      <c r="C94" s="1">
        <f t="shared" si="6"/>
        <v>0.9999991835348474</v>
      </c>
      <c r="D94" s="1">
        <f t="shared" si="7"/>
        <v>0.97320107684634838</v>
      </c>
      <c r="E94" s="1">
        <f t="shared" si="8"/>
        <v>0.99999999997579181</v>
      </c>
      <c r="F94" s="1">
        <f>MMULT($AT$94:$BA$94,$B$16:$B$23) + B15</f>
        <v>14.018280787978739</v>
      </c>
      <c r="G94" s="1">
        <f t="array" ref="G94">SQRT(MMULT($AT$94:$BB$94,MMULT($AQ$15:$AY$23,TRANSPOSE($AT$94:$BB$94))))</f>
        <v>5.3195119189354676</v>
      </c>
      <c r="AQ94" s="58"/>
      <c r="AR94" s="58">
        <v>10</v>
      </c>
      <c r="AS94" s="58"/>
      <c r="AT94" s="58">
        <f>IF($AT$99=$AR$78,$AT$83+($AR$94-1)*$AT$84,$AT$79)</f>
        <v>2.125</v>
      </c>
      <c r="AU94" s="58">
        <f>IF($AU$99=$AR$78,$AU$83+($AR$94-1)*$AU$84,$AU$79)</f>
        <v>0.95375722543352603</v>
      </c>
      <c r="AV94" s="58">
        <f>IF($AV$99=$AR$78,$AV$83+($AR$94-1)*$AV$84,$AV$79)</f>
        <v>0.13583815028901733</v>
      </c>
      <c r="AW94" s="58">
        <f>IF($AW$99=$AR$78,$AW$83+($AR$94-1)*$AW$84,$AW$79)</f>
        <v>0.30057803468208094</v>
      </c>
      <c r="AX94" s="58">
        <f>IF($AX$99=$AR$78,$AX$83+($AR$94-1)*$AX$84,$AX$79)</f>
        <v>0.7947976878612717</v>
      </c>
      <c r="AY94" s="58">
        <f>IF($AY$99=$AR$78,$AY$83+($AR$94-1)*$AY$84,$AY$79)</f>
        <v>0.42485549132947975</v>
      </c>
      <c r="AZ94" s="58">
        <f>IF($AZ$99=$AR$78,$AZ$83+($AR$94-1)*$AZ$84,$AZ$79)</f>
        <v>0.91618497109826591</v>
      </c>
      <c r="BA94" s="58">
        <f>IF($BA$99=$AR$78,$BA$83+($AR$94-1)*$BA$84,$BA$79)</f>
        <v>9.5338732683341174</v>
      </c>
      <c r="BB94" s="58">
        <v>1</v>
      </c>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c r="CL94" s="58"/>
      <c r="CM94" s="58"/>
      <c r="CN94" s="58"/>
      <c r="CO94" s="58"/>
      <c r="CP94" s="58"/>
      <c r="CQ94" s="58"/>
      <c r="CR94" s="58"/>
      <c r="CS94" s="58"/>
      <c r="CT94" s="58"/>
      <c r="CU94" s="58"/>
      <c r="CV94" s="58"/>
      <c r="CW94" s="58"/>
      <c r="CX94" s="58"/>
      <c r="CY94" s="58"/>
      <c r="CZ94" s="58"/>
      <c r="DA94" s="58"/>
      <c r="DB94" s="58"/>
      <c r="DC94" s="58"/>
      <c r="DD94" s="58"/>
      <c r="DE94" s="58"/>
      <c r="DF94" s="58"/>
      <c r="DG94" s="58"/>
      <c r="DH94" s="58"/>
      <c r="DI94" s="58"/>
      <c r="DJ94" s="58"/>
      <c r="DK94" s="58"/>
      <c r="DL94" s="58"/>
      <c r="DM94" s="58"/>
      <c r="DN94" s="58"/>
      <c r="DO94" s="58"/>
      <c r="DP94" s="58"/>
      <c r="DQ94" s="58"/>
      <c r="DR94" s="58"/>
      <c r="DS94" s="58"/>
      <c r="DT94" s="58"/>
      <c r="DU94" s="58"/>
      <c r="DV94" s="58"/>
      <c r="DW94" s="58"/>
      <c r="DX94" s="58"/>
      <c r="DY94" s="58"/>
      <c r="DZ94" s="58"/>
      <c r="EA94" s="58"/>
      <c r="EB94" s="58"/>
      <c r="EC94" s="58"/>
      <c r="ED94" s="58"/>
      <c r="EE94" s="58"/>
      <c r="EF94" s="58"/>
      <c r="EG94" s="58"/>
      <c r="EH94" s="58"/>
      <c r="EI94" s="58"/>
      <c r="EJ94" s="58"/>
      <c r="EK94" s="58"/>
      <c r="EL94" s="58"/>
      <c r="EM94" s="58"/>
      <c r="EN94" s="58"/>
    </row>
    <row r="95" spans="1:144" outlineLevel="1" x14ac:dyDescent="0.2">
      <c r="B95" s="1">
        <f>SUMPRODUCT($AT$95:$BA$95,$AT$98:$BA$98)</f>
        <v>2.25</v>
      </c>
      <c r="C95" s="1">
        <f t="shared" si="6"/>
        <v>0.99999997404717855</v>
      </c>
      <c r="D95" s="1">
        <f t="shared" si="7"/>
        <v>0.99370030925848474</v>
      </c>
      <c r="E95" s="1">
        <f t="shared" si="8"/>
        <v>0.99999999999989386</v>
      </c>
      <c r="F95" s="1">
        <f>MMULT($AT$95:$BA$95,$B$16:$B$23) + B15</f>
        <v>17.466985484569165</v>
      </c>
      <c r="G95" s="1">
        <f t="array" ref="G95">SQRT(MMULT($AT$95:$BB$95,MMULT($AQ$15:$AY$23,TRANSPOSE($AT$95:$BB$95))))</f>
        <v>6.3297338443534228</v>
      </c>
      <c r="AQ95" s="58"/>
      <c r="AR95" s="58">
        <v>11</v>
      </c>
      <c r="AS95" s="58"/>
      <c r="AT95" s="58">
        <f>IF($AT$99=$AR$78,$AT$83+($AR$95-1)*$AT$84,$AT$79)</f>
        <v>2.25</v>
      </c>
      <c r="AU95" s="58">
        <f>IF($AU$99=$AR$78,$AU$83+($AR$95-1)*$AU$84,$AU$79)</f>
        <v>0.95375722543352603</v>
      </c>
      <c r="AV95" s="58">
        <f>IF($AV$99=$AR$78,$AV$83+($AR$95-1)*$AV$84,$AV$79)</f>
        <v>0.13583815028901733</v>
      </c>
      <c r="AW95" s="58">
        <f>IF($AW$99=$AR$78,$AW$83+($AR$95-1)*$AW$84,$AW$79)</f>
        <v>0.30057803468208094</v>
      </c>
      <c r="AX95" s="58">
        <f>IF($AX$99=$AR$78,$AX$83+($AR$95-1)*$AX$84,$AX$79)</f>
        <v>0.7947976878612717</v>
      </c>
      <c r="AY95" s="58">
        <f>IF($AY$99=$AR$78,$AY$83+($AR$95-1)*$AY$84,$AY$79)</f>
        <v>0.42485549132947975</v>
      </c>
      <c r="AZ95" s="58">
        <f>IF($AZ$99=$AR$78,$AZ$83+($AR$95-1)*$AZ$84,$AZ$79)</f>
        <v>0.91618497109826591</v>
      </c>
      <c r="BA95" s="58">
        <f>IF($BA$99=$AR$78,$BA$83+($AR$95-1)*$BA$84,$BA$79)</f>
        <v>9.5338732683341174</v>
      </c>
      <c r="BB95" s="58">
        <v>1</v>
      </c>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c r="CY95" s="58"/>
      <c r="CZ95" s="58"/>
      <c r="DA95" s="58"/>
      <c r="DB95" s="58"/>
      <c r="DC95" s="58"/>
      <c r="DD95" s="58"/>
      <c r="DE95" s="58"/>
      <c r="DF95" s="58"/>
      <c r="DG95" s="58"/>
      <c r="DH95" s="58"/>
      <c r="DI95" s="58"/>
      <c r="DJ95" s="58"/>
      <c r="DK95" s="58"/>
      <c r="DL95" s="58"/>
      <c r="DM95" s="58"/>
      <c r="DN95" s="58"/>
      <c r="DO95" s="58"/>
      <c r="DP95" s="58"/>
      <c r="DQ95" s="58"/>
      <c r="DR95" s="58"/>
      <c r="DS95" s="58"/>
      <c r="DT95" s="58"/>
      <c r="DU95" s="58"/>
      <c r="DV95" s="58"/>
      <c r="DW95" s="58"/>
      <c r="DX95" s="58"/>
      <c r="DY95" s="58"/>
      <c r="DZ95" s="58"/>
      <c r="EA95" s="58"/>
      <c r="EB95" s="58"/>
      <c r="EC95" s="58"/>
      <c r="ED95" s="58"/>
      <c r="EE95" s="58"/>
      <c r="EF95" s="58"/>
      <c r="EG95" s="58"/>
      <c r="EH95" s="58"/>
      <c r="EI95" s="58"/>
      <c r="EJ95" s="58"/>
      <c r="EK95" s="58"/>
      <c r="EL95" s="58"/>
      <c r="EM95" s="58"/>
      <c r="EN95" s="58"/>
    </row>
    <row r="96" spans="1:144" outlineLevel="1" x14ac:dyDescent="0.2">
      <c r="B96" s="1">
        <f>SUMPRODUCT($AT$96:$BA$96,$AT$98:$BA$98)</f>
        <v>2.375</v>
      </c>
      <c r="C96" s="1">
        <f t="shared" si="6"/>
        <v>0.99999999917504323</v>
      </c>
      <c r="D96" s="1">
        <f t="shared" si="7"/>
        <v>0.99853077445972382</v>
      </c>
      <c r="E96" s="1">
        <f t="shared" si="8"/>
        <v>0.99999999999999956</v>
      </c>
      <c r="F96" s="1">
        <f>MMULT($AT$96:$BA$96,$B$16:$B$23) + B15</f>
        <v>20.915690181159562</v>
      </c>
      <c r="G96" s="1">
        <f t="array" ref="G96">SQRT(MMULT($AT$96:$BB$96,MMULT($AQ$15:$AY$23,TRANSPOSE($AT$96:$BB$96))))</f>
        <v>7.3440842486073512</v>
      </c>
      <c r="AQ96" s="58"/>
      <c r="AR96" s="58">
        <v>12</v>
      </c>
      <c r="AS96" s="58"/>
      <c r="AT96" s="58">
        <f>IF($AT$99=$AR$78,$AT$83+($AR$96-1)*$AT$84,$AT$79)</f>
        <v>2.375</v>
      </c>
      <c r="AU96" s="58">
        <f>IF($AU$99=$AR$78,$AU$83+($AR$96-1)*$AU$84,$AU$79)</f>
        <v>0.95375722543352603</v>
      </c>
      <c r="AV96" s="58">
        <f>IF($AV$99=$AR$78,$AV$83+($AR$96-1)*$AV$84,$AV$79)</f>
        <v>0.13583815028901733</v>
      </c>
      <c r="AW96" s="58">
        <f>IF($AW$99=$AR$78,$AW$83+($AR$96-1)*$AW$84,$AW$79)</f>
        <v>0.30057803468208094</v>
      </c>
      <c r="AX96" s="58">
        <f>IF($AX$99=$AR$78,$AX$83+($AR$96-1)*$AX$84,$AX$79)</f>
        <v>0.7947976878612717</v>
      </c>
      <c r="AY96" s="58">
        <f>IF($AY$99=$AR$78,$AY$83+($AR$96-1)*$AY$84,$AY$79)</f>
        <v>0.42485549132947975</v>
      </c>
      <c r="AZ96" s="58">
        <f>IF($AZ$99=$AR$78,$AZ$83+($AR$96-1)*$AZ$84,$AZ$79)</f>
        <v>0.91618497109826591</v>
      </c>
      <c r="BA96" s="58">
        <f>IF($BA$99=$AR$78,$BA$83+($AR$96-1)*$BA$84,$BA$79)</f>
        <v>9.5338732683341174</v>
      </c>
      <c r="BB96" s="58">
        <v>1</v>
      </c>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c r="CB96" s="58"/>
      <c r="CC96" s="58"/>
      <c r="CD96" s="58"/>
      <c r="CE96" s="58"/>
      <c r="CF96" s="58"/>
      <c r="CG96" s="58"/>
      <c r="CH96" s="58"/>
      <c r="CI96" s="58"/>
      <c r="CJ96" s="58"/>
      <c r="CK96" s="58"/>
      <c r="CL96" s="58"/>
      <c r="CM96" s="58"/>
      <c r="CN96" s="58"/>
      <c r="CO96" s="58"/>
      <c r="CP96" s="58"/>
      <c r="CQ96" s="58"/>
      <c r="CR96" s="58"/>
      <c r="CS96" s="58"/>
      <c r="CT96" s="58"/>
      <c r="CU96" s="58"/>
      <c r="CV96" s="58"/>
      <c r="CW96" s="58"/>
      <c r="CX96" s="58"/>
      <c r="CY96" s="58"/>
      <c r="CZ96" s="58"/>
      <c r="DA96" s="58"/>
      <c r="DB96" s="58"/>
      <c r="DC96" s="58"/>
      <c r="DD96" s="58"/>
      <c r="DE96" s="58"/>
      <c r="DF96" s="58"/>
      <c r="DG96" s="58"/>
      <c r="DH96" s="58"/>
      <c r="DI96" s="58"/>
      <c r="DJ96" s="58"/>
      <c r="DK96" s="58"/>
      <c r="DL96" s="58"/>
      <c r="DM96" s="58"/>
      <c r="DN96" s="58"/>
      <c r="DO96" s="58"/>
      <c r="DP96" s="58"/>
      <c r="DQ96" s="58"/>
      <c r="DR96" s="58"/>
      <c r="DS96" s="58"/>
      <c r="DT96" s="58"/>
      <c r="DU96" s="58"/>
      <c r="DV96" s="58"/>
      <c r="DW96" s="58"/>
      <c r="DX96" s="58"/>
      <c r="DY96" s="58"/>
      <c r="DZ96" s="58"/>
      <c r="EA96" s="58"/>
      <c r="EB96" s="58"/>
      <c r="EC96" s="58"/>
      <c r="ED96" s="58"/>
      <c r="EE96" s="58"/>
      <c r="EF96" s="58"/>
      <c r="EG96" s="58"/>
      <c r="EH96" s="58"/>
      <c r="EI96" s="58"/>
      <c r="EJ96" s="58"/>
      <c r="EK96" s="58"/>
      <c r="EL96" s="58"/>
      <c r="EM96" s="58"/>
      <c r="EN96" s="58"/>
    </row>
    <row r="97" spans="1:144" outlineLevel="1" x14ac:dyDescent="0.2">
      <c r="B97" s="1">
        <f>SUMPRODUCT($AT$97:$BA$97,$AT$98:$BA$98)</f>
        <v>2.5</v>
      </c>
      <c r="C97" s="1">
        <f t="shared" si="6"/>
        <v>0.9999999999737772</v>
      </c>
      <c r="D97" s="1">
        <f t="shared" si="7"/>
        <v>0.99965685596250109</v>
      </c>
      <c r="E97" s="1">
        <f t="shared" si="8"/>
        <v>1</v>
      </c>
      <c r="F97" s="1">
        <f>MMULT($AT$97:$BA$97,$B$16:$B$23) + B15</f>
        <v>24.364394877749987</v>
      </c>
      <c r="G97" s="1">
        <f t="array" ref="G97">SQRT(MMULT($AT$97:$BB$97,MMULT($AQ$15:$AY$23,TRANSPOSE($AT$97:$BB$97))))</f>
        <v>8.3610606854970655</v>
      </c>
      <c r="AQ97" s="58"/>
      <c r="AR97" s="58">
        <v>13</v>
      </c>
      <c r="AS97" s="58"/>
      <c r="AT97" s="58">
        <f>IF($AT$99=$AR$78,$AT$83+($AR$97-1)*$AT$84,$AT$79)</f>
        <v>2.5</v>
      </c>
      <c r="AU97" s="58">
        <f>IF($AU$99=$AR$78,$AU$83+($AR$97-1)*$AU$84,$AU$79)</f>
        <v>0.95375722543352603</v>
      </c>
      <c r="AV97" s="58">
        <f>IF($AV$99=$AR$78,$AV$83+($AR$97-1)*$AV$84,$AV$79)</f>
        <v>0.13583815028901733</v>
      </c>
      <c r="AW97" s="58">
        <f>IF($AW$99=$AR$78,$AW$83+($AR$97-1)*$AW$84,$AW$79)</f>
        <v>0.30057803468208094</v>
      </c>
      <c r="AX97" s="58">
        <f>IF($AX$99=$AR$78,$AX$83+($AR$97-1)*$AX$84,$AX$79)</f>
        <v>0.7947976878612717</v>
      </c>
      <c r="AY97" s="58">
        <f>IF($AY$99=$AR$78,$AY$83+($AR$97-1)*$AY$84,$AY$79)</f>
        <v>0.42485549132947975</v>
      </c>
      <c r="AZ97" s="58">
        <f>IF($AZ$99=$AR$78,$AZ$83+($AR$97-1)*$AZ$84,$AZ$79)</f>
        <v>0.91618497109826591</v>
      </c>
      <c r="BA97" s="58">
        <f>IF($BA$99=$AR$78,$BA$83+($AR$97-1)*$BA$84,$BA$79)</f>
        <v>9.5338732683341174</v>
      </c>
      <c r="BB97" s="58">
        <v>1</v>
      </c>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c r="CL97" s="58"/>
      <c r="CM97" s="58"/>
      <c r="CN97" s="58"/>
      <c r="CO97" s="58"/>
      <c r="CP97" s="58"/>
      <c r="CQ97" s="58"/>
      <c r="CR97" s="58"/>
      <c r="CS97" s="58"/>
      <c r="CT97" s="58"/>
      <c r="CU97" s="58"/>
      <c r="CV97" s="58"/>
      <c r="CW97" s="58"/>
      <c r="CX97" s="58"/>
      <c r="CY97" s="58"/>
      <c r="CZ97" s="58"/>
      <c r="DA97" s="58"/>
      <c r="DB97" s="58"/>
      <c r="DC97" s="58"/>
      <c r="DD97" s="58"/>
      <c r="DE97" s="58"/>
      <c r="DF97" s="58"/>
      <c r="DG97" s="58"/>
      <c r="DH97" s="58"/>
      <c r="DI97" s="58"/>
      <c r="DJ97" s="58"/>
      <c r="DK97" s="58"/>
      <c r="DL97" s="58"/>
      <c r="DM97" s="58"/>
      <c r="DN97" s="58"/>
      <c r="DO97" s="58"/>
      <c r="DP97" s="58"/>
      <c r="DQ97" s="58"/>
      <c r="DR97" s="58"/>
      <c r="DS97" s="58"/>
      <c r="DT97" s="58"/>
      <c r="DU97" s="58"/>
      <c r="DV97" s="58"/>
      <c r="DW97" s="58"/>
      <c r="DX97" s="58"/>
      <c r="DY97" s="58"/>
      <c r="DZ97" s="58"/>
      <c r="EA97" s="58"/>
      <c r="EB97" s="58"/>
      <c r="EC97" s="58"/>
      <c r="ED97" s="58"/>
      <c r="EE97" s="58"/>
      <c r="EF97" s="58"/>
      <c r="EG97" s="58"/>
      <c r="EH97" s="58"/>
      <c r="EI97" s="58"/>
      <c r="EJ97" s="58"/>
      <c r="EK97" s="58"/>
      <c r="EL97" s="58"/>
      <c r="EM97" s="58"/>
      <c r="EN97" s="58"/>
    </row>
    <row r="98" spans="1:144" outlineLevel="1" x14ac:dyDescent="0.2">
      <c r="AQ98" s="58"/>
      <c r="AR98" s="58"/>
      <c r="AS98" s="58"/>
      <c r="AT98" s="58">
        <f>IF($AR$78 = $AT$99,1,0)</f>
        <v>1</v>
      </c>
      <c r="AU98" s="58">
        <f>IF($AR$78 = $AU$99,1,0)</f>
        <v>0</v>
      </c>
      <c r="AV98" s="58">
        <f>IF($AR$78 = $AV$99,1,0)</f>
        <v>0</v>
      </c>
      <c r="AW98" s="58">
        <f>IF($AR$78 = $AW$99,1,0)</f>
        <v>0</v>
      </c>
      <c r="AX98" s="58">
        <f>IF($AR$78 = $AX$99,1,0)</f>
        <v>0</v>
      </c>
      <c r="AY98" s="58">
        <f>IF($AR$78 = $AY$99,1,0)</f>
        <v>0</v>
      </c>
      <c r="AZ98" s="58">
        <f>IF($AR$78 = $AZ$99,1,0)</f>
        <v>0</v>
      </c>
      <c r="BA98" s="58">
        <f>IF($AR$78 = $BA$99,1,0)</f>
        <v>0</v>
      </c>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c r="CB98" s="58"/>
      <c r="CC98" s="58"/>
      <c r="CD98" s="58"/>
      <c r="CE98" s="58"/>
      <c r="CF98" s="58"/>
      <c r="CG98" s="58"/>
      <c r="CH98" s="58"/>
      <c r="CI98" s="58"/>
      <c r="CJ98" s="58"/>
      <c r="CK98" s="58"/>
      <c r="CL98" s="58"/>
      <c r="CM98" s="58"/>
      <c r="CN98" s="58"/>
      <c r="CO98" s="58"/>
      <c r="CP98" s="58"/>
      <c r="CQ98" s="58"/>
      <c r="CR98" s="58"/>
      <c r="CS98" s="58"/>
      <c r="CT98" s="58"/>
      <c r="CU98" s="58"/>
      <c r="CV98" s="58"/>
      <c r="CW98" s="58"/>
      <c r="CX98" s="58"/>
      <c r="CY98" s="58"/>
      <c r="CZ98" s="58"/>
      <c r="DA98" s="58"/>
      <c r="DB98" s="58"/>
      <c r="DC98" s="58"/>
      <c r="DD98" s="58"/>
      <c r="DE98" s="58"/>
      <c r="DF98" s="58"/>
      <c r="DG98" s="58"/>
      <c r="DH98" s="58"/>
      <c r="DI98" s="58"/>
      <c r="DJ98" s="58"/>
      <c r="DK98" s="58"/>
      <c r="DL98" s="58"/>
      <c r="DM98" s="58"/>
      <c r="DN98" s="58"/>
      <c r="DO98" s="58"/>
      <c r="DP98" s="58"/>
      <c r="DQ98" s="58"/>
      <c r="DR98" s="58"/>
      <c r="DS98" s="58"/>
      <c r="DT98" s="58"/>
      <c r="DU98" s="58"/>
      <c r="DV98" s="58"/>
      <c r="DW98" s="58"/>
      <c r="DX98" s="58"/>
      <c r="DY98" s="58"/>
      <c r="DZ98" s="58"/>
      <c r="EA98" s="58"/>
      <c r="EB98" s="58"/>
      <c r="EC98" s="58"/>
      <c r="ED98" s="58"/>
      <c r="EE98" s="58"/>
      <c r="EF98" s="58"/>
      <c r="EG98" s="58"/>
      <c r="EH98" s="58"/>
      <c r="EI98" s="58"/>
      <c r="EJ98" s="58"/>
      <c r="EK98" s="58"/>
      <c r="EL98" s="58"/>
      <c r="EM98" s="58"/>
      <c r="EN98" s="58"/>
    </row>
    <row r="99" spans="1:144" x14ac:dyDescent="0.2">
      <c r="A99" s="74"/>
      <c r="AQ99" s="58"/>
      <c r="AR99" s="58"/>
      <c r="AS99" s="58"/>
      <c r="AT99" s="58">
        <v>1</v>
      </c>
      <c r="AU99" s="58">
        <v>2</v>
      </c>
      <c r="AV99" s="58">
        <v>3</v>
      </c>
      <c r="AW99" s="58">
        <v>4</v>
      </c>
      <c r="AX99" s="58">
        <v>5</v>
      </c>
      <c r="AY99" s="58">
        <v>6</v>
      </c>
      <c r="AZ99" s="58">
        <v>7</v>
      </c>
      <c r="BA99" s="58">
        <v>8</v>
      </c>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c r="CB99" s="58"/>
      <c r="CC99" s="58"/>
      <c r="CD99" s="58"/>
      <c r="CE99" s="58"/>
      <c r="CF99" s="58"/>
      <c r="CG99" s="58"/>
      <c r="CH99" s="58"/>
      <c r="CI99" s="58"/>
      <c r="CJ99" s="58"/>
      <c r="CK99" s="58"/>
      <c r="CL99" s="58"/>
      <c r="CM99" s="58"/>
      <c r="CN99" s="58"/>
      <c r="CO99" s="58"/>
      <c r="CP99" s="58"/>
      <c r="CQ99" s="58"/>
      <c r="CR99" s="58"/>
      <c r="CS99" s="58"/>
      <c r="CT99" s="58"/>
      <c r="CU99" s="58"/>
      <c r="CV99" s="58"/>
      <c r="CW99" s="58"/>
      <c r="CX99" s="58"/>
      <c r="CY99" s="58"/>
      <c r="CZ99" s="58"/>
      <c r="DA99" s="58"/>
      <c r="DB99" s="58"/>
      <c r="DC99" s="58"/>
      <c r="DD99" s="58"/>
      <c r="DE99" s="58"/>
      <c r="DF99" s="58"/>
      <c r="DG99" s="58"/>
      <c r="DH99" s="58"/>
      <c r="DI99" s="58"/>
      <c r="DJ99" s="58"/>
      <c r="DK99" s="58"/>
      <c r="DL99" s="58"/>
      <c r="DM99" s="58"/>
      <c r="DN99" s="58"/>
      <c r="DO99" s="58"/>
      <c r="DP99" s="58"/>
      <c r="DQ99" s="58"/>
      <c r="DR99" s="58"/>
      <c r="DS99" s="58"/>
      <c r="DT99" s="58"/>
      <c r="DU99" s="58"/>
      <c r="DV99" s="58"/>
      <c r="DW99" s="58"/>
      <c r="DX99" s="58"/>
      <c r="DY99" s="58"/>
      <c r="DZ99" s="58"/>
      <c r="EA99" s="58"/>
      <c r="EB99" s="58"/>
      <c r="EC99" s="58"/>
      <c r="ED99" s="58"/>
      <c r="EE99" s="58"/>
      <c r="EF99" s="58"/>
      <c r="EG99" s="58"/>
      <c r="EH99" s="58"/>
      <c r="EI99" s="58"/>
      <c r="EJ99" s="58"/>
      <c r="EK99" s="58"/>
      <c r="EL99" s="58"/>
      <c r="EM99" s="58"/>
      <c r="EN99" s="58"/>
    </row>
    <row r="100" spans="1:144" x14ac:dyDescent="0.2">
      <c r="A100" s="11" t="s">
        <v>171</v>
      </c>
      <c r="AQ100" s="70" t="s">
        <v>202</v>
      </c>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c r="CB100" s="58"/>
      <c r="CC100" s="58"/>
      <c r="CD100" s="58"/>
      <c r="CE100" s="58"/>
      <c r="CF100" s="58"/>
      <c r="CG100" s="58"/>
      <c r="CH100" s="58"/>
      <c r="CI100" s="58"/>
      <c r="CJ100" s="58"/>
      <c r="CK100" s="58"/>
      <c r="CL100" s="58"/>
      <c r="CM100" s="58"/>
      <c r="CN100" s="58"/>
      <c r="CO100" s="58"/>
      <c r="CP100" s="58"/>
      <c r="CQ100" s="58"/>
      <c r="CR100" s="58"/>
      <c r="CS100" s="58"/>
      <c r="CT100" s="58"/>
      <c r="CU100" s="58"/>
      <c r="CV100" s="58"/>
      <c r="CW100" s="58"/>
      <c r="CX100" s="58"/>
      <c r="CY100" s="58"/>
      <c r="CZ100" s="58"/>
      <c r="DA100" s="58"/>
      <c r="DB100" s="58"/>
      <c r="DC100" s="58"/>
      <c r="DD100" s="58"/>
      <c r="DE100" s="58"/>
      <c r="DF100" s="58"/>
      <c r="DG100" s="58"/>
      <c r="DH100" s="58"/>
      <c r="DI100" s="58"/>
      <c r="DJ100" s="58"/>
      <c r="DK100" s="58"/>
      <c r="DL100" s="58"/>
      <c r="DM100" s="58"/>
      <c r="DN100" s="58"/>
      <c r="DO100" s="58"/>
      <c r="DP100" s="58"/>
      <c r="DQ100" s="58"/>
      <c r="DR100" s="58"/>
      <c r="DS100" s="58"/>
      <c r="DT100" s="58"/>
      <c r="DU100" s="58"/>
      <c r="DV100" s="58"/>
      <c r="DW100" s="58"/>
      <c r="DX100" s="58"/>
      <c r="DY100" s="58"/>
      <c r="DZ100" s="58"/>
      <c r="EA100" s="58"/>
      <c r="EB100" s="58"/>
      <c r="EC100" s="58"/>
      <c r="ED100" s="58"/>
      <c r="EE100" s="58"/>
      <c r="EF100" s="58"/>
      <c r="EG100" s="58"/>
      <c r="EH100" s="58"/>
      <c r="EI100" s="58"/>
      <c r="EJ100" s="58"/>
      <c r="EK100" s="58"/>
      <c r="EL100" s="58"/>
      <c r="EM100" s="58"/>
      <c r="EN100" s="58"/>
    </row>
    <row r="101" spans="1:144" outlineLevel="1" x14ac:dyDescent="0.2">
      <c r="AQ101" s="70" t="s">
        <v>203</v>
      </c>
      <c r="AR101" s="58">
        <v>0</v>
      </c>
      <c r="AS101" s="58">
        <v>0.05</v>
      </c>
      <c r="AT101" s="58">
        <v>0.1</v>
      </c>
      <c r="AU101" s="58">
        <v>0.15000000000000002</v>
      </c>
      <c r="AV101" s="58">
        <v>0.2</v>
      </c>
      <c r="AW101" s="58">
        <v>0.25</v>
      </c>
      <c r="AX101" s="58">
        <v>0.3</v>
      </c>
      <c r="AY101" s="58">
        <v>0.35</v>
      </c>
      <c r="AZ101" s="58">
        <v>0.39999999999999997</v>
      </c>
      <c r="BA101" s="58">
        <v>0.44999999999999996</v>
      </c>
      <c r="BB101" s="58">
        <v>0.49999999999999994</v>
      </c>
      <c r="BC101" s="58">
        <v>0.54999999999999993</v>
      </c>
      <c r="BD101" s="58">
        <v>0.6</v>
      </c>
      <c r="BE101" s="58">
        <v>0.65</v>
      </c>
      <c r="BF101" s="58">
        <v>0.70000000000000007</v>
      </c>
      <c r="BG101" s="58">
        <v>0.75000000000000011</v>
      </c>
      <c r="BH101" s="58">
        <v>0.80000000000000016</v>
      </c>
      <c r="BI101" s="58">
        <v>0.8500000000000002</v>
      </c>
      <c r="BJ101" s="58">
        <v>0.90000000000000024</v>
      </c>
      <c r="BK101" s="58">
        <v>0.95000000000000029</v>
      </c>
      <c r="BL101" s="58">
        <v>1.0000000000000002</v>
      </c>
      <c r="BM101" s="58"/>
      <c r="BN101" s="58"/>
      <c r="BO101" s="58"/>
      <c r="BP101" s="58"/>
      <c r="BQ101" s="58"/>
      <c r="BR101" s="58"/>
      <c r="BS101" s="58"/>
      <c r="BT101" s="58"/>
      <c r="BU101" s="58"/>
      <c r="BV101" s="58"/>
      <c r="BW101" s="58"/>
      <c r="BX101" s="58"/>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58"/>
      <c r="DA101" s="58"/>
      <c r="DB101" s="58"/>
      <c r="DC101" s="58"/>
      <c r="DD101" s="58"/>
      <c r="DE101" s="58"/>
      <c r="DF101" s="58"/>
      <c r="DG101" s="58"/>
      <c r="DH101" s="58"/>
      <c r="DI101" s="58"/>
      <c r="DJ101" s="58"/>
      <c r="DK101" s="58"/>
      <c r="DL101" s="58"/>
      <c r="DM101" s="58"/>
      <c r="DN101" s="58"/>
      <c r="DO101" s="58"/>
      <c r="DP101" s="58"/>
      <c r="DQ101" s="58"/>
      <c r="DR101" s="58"/>
      <c r="DS101" s="58"/>
      <c r="DT101" s="58"/>
      <c r="DU101" s="58"/>
      <c r="DV101" s="58"/>
      <c r="DW101" s="58"/>
      <c r="DX101" s="58"/>
      <c r="DY101" s="58"/>
      <c r="DZ101" s="58"/>
      <c r="EA101" s="58"/>
      <c r="EB101" s="58"/>
      <c r="EC101" s="58"/>
      <c r="ED101" s="58"/>
      <c r="EE101" s="58"/>
      <c r="EF101" s="58"/>
      <c r="EG101" s="58"/>
      <c r="EH101" s="58"/>
      <c r="EI101" s="58"/>
      <c r="EJ101" s="58"/>
      <c r="EK101" s="58"/>
      <c r="EL101" s="58"/>
      <c r="EM101" s="58"/>
      <c r="EN101" s="58"/>
    </row>
    <row r="102" spans="1:144" outlineLevel="1" x14ac:dyDescent="0.2">
      <c r="AQ102" s="70" t="s">
        <v>204</v>
      </c>
      <c r="AR102" s="58">
        <v>0</v>
      </c>
      <c r="AS102" s="58">
        <v>2</v>
      </c>
      <c r="AT102" s="58">
        <v>2</v>
      </c>
      <c r="AU102" s="58">
        <v>3</v>
      </c>
      <c r="AV102" s="58">
        <v>3</v>
      </c>
      <c r="AW102" s="58">
        <v>3</v>
      </c>
      <c r="AX102" s="58">
        <v>3</v>
      </c>
      <c r="AY102" s="58">
        <v>4</v>
      </c>
      <c r="AZ102" s="58">
        <v>4</v>
      </c>
      <c r="BA102" s="58">
        <v>4</v>
      </c>
      <c r="BB102" s="58">
        <v>4</v>
      </c>
      <c r="BC102" s="58">
        <v>5</v>
      </c>
      <c r="BD102" s="58">
        <v>6</v>
      </c>
      <c r="BE102" s="58">
        <v>6</v>
      </c>
      <c r="BF102" s="58">
        <v>7</v>
      </c>
      <c r="BG102" s="58">
        <v>9</v>
      </c>
      <c r="BH102" s="58">
        <v>9</v>
      </c>
      <c r="BI102" s="58">
        <v>9</v>
      </c>
      <c r="BJ102" s="58">
        <v>9</v>
      </c>
      <c r="BK102" s="58">
        <v>11</v>
      </c>
      <c r="BL102" s="58">
        <v>25</v>
      </c>
      <c r="BM102" s="58"/>
      <c r="BN102" s="58"/>
      <c r="BO102" s="58"/>
      <c r="BP102" s="58"/>
      <c r="BQ102" s="58"/>
      <c r="BR102" s="58"/>
      <c r="BS102" s="58"/>
      <c r="BT102" s="58"/>
      <c r="BU102" s="58"/>
      <c r="BV102" s="58"/>
      <c r="BW102" s="58"/>
      <c r="BX102" s="58"/>
      <c r="BY102" s="58"/>
      <c r="BZ102" s="58"/>
      <c r="CA102" s="58"/>
      <c r="CB102" s="58"/>
      <c r="CC102" s="58"/>
      <c r="CD102" s="58"/>
      <c r="CE102" s="58"/>
      <c r="CF102" s="58"/>
      <c r="CG102" s="58"/>
      <c r="CH102" s="58"/>
      <c r="CI102" s="58"/>
      <c r="CJ102" s="58"/>
      <c r="CK102" s="58"/>
      <c r="CL102" s="58"/>
      <c r="CM102" s="58"/>
      <c r="CN102" s="58"/>
      <c r="CO102" s="58"/>
      <c r="CP102" s="58"/>
      <c r="CQ102" s="58"/>
      <c r="CR102" s="58"/>
      <c r="CS102" s="58"/>
      <c r="CT102" s="58"/>
      <c r="CU102" s="58"/>
      <c r="CV102" s="58"/>
      <c r="CW102" s="58"/>
      <c r="CX102" s="58"/>
      <c r="CY102" s="58"/>
      <c r="CZ102" s="58"/>
      <c r="DA102" s="58"/>
      <c r="DB102" s="58"/>
      <c r="DC102" s="58"/>
      <c r="DD102" s="58"/>
      <c r="DE102" s="58"/>
      <c r="DF102" s="58"/>
      <c r="DG102" s="58"/>
      <c r="DH102" s="58"/>
      <c r="DI102" s="58"/>
      <c r="DJ102" s="58"/>
      <c r="DK102" s="58"/>
      <c r="DL102" s="58"/>
      <c r="DM102" s="58"/>
      <c r="DN102" s="58"/>
      <c r="DO102" s="58"/>
      <c r="DP102" s="58"/>
      <c r="DQ102" s="58"/>
      <c r="DR102" s="58"/>
      <c r="DS102" s="58"/>
      <c r="DT102" s="58"/>
      <c r="DU102" s="58"/>
      <c r="DV102" s="58"/>
      <c r="DW102" s="58"/>
      <c r="DX102" s="58"/>
      <c r="DY102" s="58"/>
      <c r="DZ102" s="58"/>
      <c r="EA102" s="58"/>
      <c r="EB102" s="58"/>
      <c r="EC102" s="58"/>
      <c r="ED102" s="58"/>
      <c r="EE102" s="58"/>
      <c r="EF102" s="58"/>
      <c r="EG102" s="58"/>
      <c r="EH102" s="58"/>
      <c r="EI102" s="58"/>
      <c r="EJ102" s="58"/>
      <c r="EK102" s="58"/>
      <c r="EL102" s="58"/>
      <c r="EM102" s="58"/>
      <c r="EN102" s="58"/>
    </row>
    <row r="103" spans="1:144" outlineLevel="1" x14ac:dyDescent="0.2">
      <c r="AQ103" s="70" t="s">
        <v>205</v>
      </c>
      <c r="AR103" s="58">
        <v>0</v>
      </c>
      <c r="AS103" s="58">
        <v>299</v>
      </c>
      <c r="AT103" s="58">
        <v>307</v>
      </c>
      <c r="AU103" s="58">
        <v>309</v>
      </c>
      <c r="AV103" s="58">
        <v>312</v>
      </c>
      <c r="AW103" s="58">
        <v>313</v>
      </c>
      <c r="AX103" s="58">
        <v>314</v>
      </c>
      <c r="AY103" s="58">
        <v>316</v>
      </c>
      <c r="AZ103" s="58">
        <v>317</v>
      </c>
      <c r="BA103" s="58">
        <v>320</v>
      </c>
      <c r="BB103" s="58">
        <v>320</v>
      </c>
      <c r="BC103" s="58">
        <v>320</v>
      </c>
      <c r="BD103" s="58">
        <v>320</v>
      </c>
      <c r="BE103" s="58">
        <v>321</v>
      </c>
      <c r="BF103" s="58">
        <v>321</v>
      </c>
      <c r="BG103" s="58">
        <v>321</v>
      </c>
      <c r="BH103" s="58">
        <v>321</v>
      </c>
      <c r="BI103" s="58">
        <v>321</v>
      </c>
      <c r="BJ103" s="58">
        <v>321</v>
      </c>
      <c r="BK103" s="58">
        <v>321</v>
      </c>
      <c r="BL103" s="58">
        <v>321</v>
      </c>
      <c r="BM103" s="58"/>
      <c r="BN103" s="58"/>
      <c r="BO103" s="58"/>
      <c r="BP103" s="58"/>
      <c r="BQ103" s="58"/>
      <c r="BR103" s="58"/>
      <c r="BS103" s="58"/>
      <c r="BT103" s="58"/>
      <c r="BU103" s="58"/>
      <c r="BV103" s="58"/>
      <c r="BW103" s="58"/>
      <c r="BX103" s="58"/>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58"/>
      <c r="EI103" s="58"/>
      <c r="EJ103" s="58"/>
      <c r="EK103" s="58"/>
      <c r="EL103" s="58"/>
      <c r="EM103" s="58"/>
      <c r="EN103" s="58"/>
    </row>
    <row r="104" spans="1:144" outlineLevel="1" x14ac:dyDescent="0.2">
      <c r="AQ104" s="70"/>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c r="CO104" s="58"/>
      <c r="CP104" s="58"/>
      <c r="CQ104" s="58"/>
      <c r="CR104" s="58"/>
      <c r="CS104" s="58"/>
      <c r="CT104" s="58"/>
      <c r="CU104" s="58"/>
      <c r="CV104" s="58"/>
      <c r="CW104" s="58"/>
      <c r="CX104" s="58"/>
      <c r="CY104" s="58"/>
      <c r="CZ104" s="58"/>
      <c r="DA104" s="58"/>
      <c r="DB104" s="58"/>
      <c r="DC104" s="58"/>
      <c r="DD104" s="58"/>
      <c r="DE104" s="58"/>
      <c r="DF104" s="58"/>
      <c r="DG104" s="58"/>
      <c r="DH104" s="58"/>
      <c r="DI104" s="58"/>
      <c r="DJ104" s="58"/>
      <c r="DK104" s="58"/>
      <c r="DL104" s="58"/>
      <c r="DM104" s="58"/>
      <c r="DN104" s="58"/>
      <c r="DO104" s="58"/>
      <c r="DP104" s="58"/>
      <c r="DQ104" s="58"/>
      <c r="DR104" s="58"/>
      <c r="DS104" s="58"/>
      <c r="DT104" s="58"/>
      <c r="DU104" s="58"/>
      <c r="DV104" s="58"/>
      <c r="DW104" s="58"/>
      <c r="DX104" s="58"/>
      <c r="DY104" s="58"/>
      <c r="DZ104" s="58"/>
      <c r="EA104" s="58"/>
      <c r="EB104" s="58"/>
      <c r="EC104" s="58"/>
      <c r="ED104" s="58"/>
      <c r="EE104" s="58"/>
      <c r="EF104" s="58"/>
      <c r="EG104" s="58"/>
      <c r="EH104" s="58"/>
      <c r="EI104" s="58"/>
      <c r="EJ104" s="58"/>
      <c r="EK104" s="58"/>
      <c r="EL104" s="58"/>
      <c r="EM104" s="58"/>
      <c r="EN104" s="58"/>
    </row>
    <row r="105" spans="1:144" outlineLevel="1" x14ac:dyDescent="0.2">
      <c r="AQ105" s="70" t="s">
        <v>206</v>
      </c>
      <c r="AR105" s="58">
        <v>0.05</v>
      </c>
      <c r="AS105" s="58">
        <v>0.1</v>
      </c>
      <c r="AT105" s="58">
        <v>0.15000000000000002</v>
      </c>
      <c r="AU105" s="58">
        <v>0.2</v>
      </c>
      <c r="AV105" s="58">
        <v>0.25</v>
      </c>
      <c r="AW105" s="58">
        <v>0.3</v>
      </c>
      <c r="AX105" s="58">
        <v>0.35</v>
      </c>
      <c r="AY105" s="58">
        <v>0.39999999999999997</v>
      </c>
      <c r="AZ105" s="58">
        <v>0.44999999999999996</v>
      </c>
      <c r="BA105" s="58">
        <v>0.49999999999999994</v>
      </c>
      <c r="BB105" s="58">
        <v>0.54999999999999993</v>
      </c>
      <c r="BC105" s="58">
        <v>0.6</v>
      </c>
      <c r="BD105" s="58">
        <v>0.65</v>
      </c>
      <c r="BE105" s="58">
        <v>0.70000000000000007</v>
      </c>
      <c r="BF105" s="58">
        <v>0.75000000000000011</v>
      </c>
      <c r="BG105" s="58">
        <v>0.80000000000000016</v>
      </c>
      <c r="BH105" s="58">
        <v>0.8500000000000002</v>
      </c>
      <c r="BI105" s="58">
        <v>0.90000000000000024</v>
      </c>
      <c r="BJ105" s="58">
        <v>0.95000000000000029</v>
      </c>
      <c r="BK105" s="58">
        <v>1.0000000000000002</v>
      </c>
      <c r="BL105" s="58"/>
      <c r="BM105" s="58"/>
      <c r="BN105" s="58"/>
      <c r="BO105" s="58"/>
      <c r="BP105" s="58"/>
      <c r="BQ105" s="58"/>
      <c r="BR105" s="58"/>
      <c r="BS105" s="58"/>
      <c r="BT105" s="58"/>
      <c r="BU105" s="58"/>
      <c r="BV105" s="58"/>
      <c r="BW105" s="58"/>
      <c r="BX105" s="58"/>
      <c r="BY105" s="58"/>
      <c r="BZ105" s="58"/>
      <c r="CA105" s="58"/>
      <c r="CB105" s="58"/>
      <c r="CC105" s="58"/>
      <c r="CD105" s="58"/>
      <c r="CE105" s="58"/>
      <c r="CF105" s="58"/>
      <c r="CG105" s="58"/>
      <c r="CH105" s="58"/>
      <c r="CI105" s="58"/>
      <c r="CJ105" s="58"/>
      <c r="CK105" s="58"/>
      <c r="CL105" s="58"/>
      <c r="CM105" s="58"/>
      <c r="CN105" s="58"/>
      <c r="CO105" s="58"/>
      <c r="CP105" s="58"/>
      <c r="CQ105" s="58"/>
      <c r="CR105" s="58"/>
      <c r="CS105" s="58"/>
      <c r="CT105" s="58"/>
      <c r="CU105" s="58"/>
      <c r="CV105" s="58"/>
      <c r="CW105" s="58"/>
      <c r="CX105" s="58"/>
      <c r="CY105" s="58"/>
      <c r="CZ105" s="58"/>
      <c r="DA105" s="58"/>
      <c r="DB105" s="58"/>
      <c r="DC105" s="58"/>
      <c r="DD105" s="58"/>
      <c r="DE105" s="58"/>
      <c r="DF105" s="58"/>
      <c r="DG105" s="58"/>
      <c r="DH105" s="58"/>
      <c r="DI105" s="58"/>
      <c r="DJ105" s="58"/>
      <c r="DK105" s="58"/>
      <c r="DL105" s="58"/>
      <c r="DM105" s="58"/>
      <c r="DN105" s="58"/>
      <c r="DO105" s="58"/>
      <c r="DP105" s="58"/>
      <c r="DQ105" s="58"/>
      <c r="DR105" s="58"/>
      <c r="DS105" s="58"/>
      <c r="DT105" s="58"/>
      <c r="DU105" s="58"/>
      <c r="DV105" s="58"/>
      <c r="DW105" s="58"/>
      <c r="DX105" s="58"/>
      <c r="DY105" s="58"/>
      <c r="DZ105" s="58"/>
      <c r="EA105" s="58"/>
      <c r="EB105" s="58"/>
      <c r="EC105" s="58"/>
      <c r="ED105" s="58"/>
      <c r="EE105" s="58"/>
      <c r="EF105" s="58"/>
      <c r="EG105" s="58"/>
      <c r="EH105" s="58"/>
      <c r="EI105" s="58"/>
      <c r="EJ105" s="58"/>
      <c r="EK105" s="58"/>
      <c r="EL105" s="58"/>
      <c r="EM105" s="58"/>
      <c r="EN105" s="58"/>
    </row>
    <row r="106" spans="1:144" outlineLevel="1" x14ac:dyDescent="0.2">
      <c r="AQ106" s="70" t="s">
        <v>204</v>
      </c>
      <c r="AR106" s="58">
        <v>2</v>
      </c>
      <c r="AS106" s="58">
        <v>0</v>
      </c>
      <c r="AT106" s="58">
        <v>1</v>
      </c>
      <c r="AU106" s="58">
        <v>0</v>
      </c>
      <c r="AV106" s="58">
        <v>0</v>
      </c>
      <c r="AW106" s="58">
        <v>0</v>
      </c>
      <c r="AX106" s="58">
        <v>1</v>
      </c>
      <c r="AY106" s="58">
        <v>0</v>
      </c>
      <c r="AZ106" s="58">
        <v>0</v>
      </c>
      <c r="BA106" s="58">
        <v>0</v>
      </c>
      <c r="BB106" s="58">
        <v>1</v>
      </c>
      <c r="BC106" s="58">
        <v>1</v>
      </c>
      <c r="BD106" s="58">
        <v>0</v>
      </c>
      <c r="BE106" s="58">
        <v>1</v>
      </c>
      <c r="BF106" s="58">
        <v>2</v>
      </c>
      <c r="BG106" s="58">
        <v>0</v>
      </c>
      <c r="BH106" s="58">
        <v>0</v>
      </c>
      <c r="BI106" s="58">
        <v>0</v>
      </c>
      <c r="BJ106" s="58">
        <v>2</v>
      </c>
      <c r="BK106" s="58">
        <v>14</v>
      </c>
      <c r="BL106" s="58"/>
      <c r="BM106" s="58"/>
      <c r="BN106" s="58"/>
      <c r="BO106" s="58"/>
      <c r="BP106" s="58"/>
      <c r="BQ106" s="58"/>
      <c r="BR106" s="58"/>
      <c r="BS106" s="58"/>
      <c r="BT106" s="58"/>
      <c r="BU106" s="58"/>
      <c r="BV106" s="58"/>
      <c r="BW106" s="58"/>
      <c r="BX106" s="58"/>
      <c r="BY106" s="58"/>
      <c r="BZ106" s="58"/>
      <c r="CA106" s="58"/>
      <c r="CB106" s="58"/>
      <c r="CC106" s="58"/>
      <c r="CD106" s="58"/>
      <c r="CE106" s="58"/>
      <c r="CF106" s="58"/>
      <c r="CG106" s="58"/>
      <c r="CH106" s="58"/>
      <c r="CI106" s="58"/>
      <c r="CJ106" s="58"/>
      <c r="CK106" s="58"/>
      <c r="CL106" s="58"/>
      <c r="CM106" s="58"/>
      <c r="CN106" s="58"/>
      <c r="CO106" s="58"/>
      <c r="CP106" s="58"/>
      <c r="CQ106" s="58"/>
      <c r="CR106" s="58"/>
      <c r="CS106" s="58"/>
      <c r="CT106" s="58"/>
      <c r="CU106" s="58"/>
      <c r="CV106" s="58"/>
      <c r="CW106" s="58"/>
      <c r="CX106" s="58"/>
      <c r="CY106" s="58"/>
      <c r="CZ106" s="58"/>
      <c r="DA106" s="58"/>
      <c r="DB106" s="58"/>
      <c r="DC106" s="58"/>
      <c r="DD106" s="58"/>
      <c r="DE106" s="58"/>
      <c r="DF106" s="58"/>
      <c r="DG106" s="58"/>
      <c r="DH106" s="58"/>
      <c r="DI106" s="58"/>
      <c r="DJ106" s="58"/>
      <c r="DK106" s="58"/>
      <c r="DL106" s="58"/>
      <c r="DM106" s="58"/>
      <c r="DN106" s="58"/>
      <c r="DO106" s="58"/>
      <c r="DP106" s="58"/>
      <c r="DQ106" s="58"/>
      <c r="DR106" s="58"/>
      <c r="DS106" s="58"/>
      <c r="DT106" s="58"/>
      <c r="DU106" s="58"/>
      <c r="DV106" s="58"/>
      <c r="DW106" s="58"/>
      <c r="DX106" s="58"/>
      <c r="DY106" s="58"/>
      <c r="DZ106" s="58"/>
      <c r="EA106" s="58"/>
      <c r="EB106" s="58"/>
      <c r="EC106" s="58"/>
      <c r="ED106" s="58"/>
      <c r="EE106" s="58"/>
      <c r="EF106" s="58"/>
      <c r="EG106" s="58"/>
      <c r="EH106" s="58"/>
      <c r="EI106" s="58"/>
      <c r="EJ106" s="58"/>
      <c r="EK106" s="58"/>
      <c r="EL106" s="58"/>
      <c r="EM106" s="58"/>
      <c r="EN106" s="58"/>
    </row>
    <row r="107" spans="1:144" outlineLevel="1" x14ac:dyDescent="0.2">
      <c r="AQ107" s="70" t="s">
        <v>205</v>
      </c>
      <c r="AR107" s="58">
        <v>-299</v>
      </c>
      <c r="AS107" s="58">
        <v>-8</v>
      </c>
      <c r="AT107" s="58">
        <v>-2</v>
      </c>
      <c r="AU107" s="58">
        <v>-3</v>
      </c>
      <c r="AV107" s="58">
        <v>-1</v>
      </c>
      <c r="AW107" s="58">
        <v>-1</v>
      </c>
      <c r="AX107" s="58">
        <v>-2</v>
      </c>
      <c r="AY107" s="58">
        <v>-1</v>
      </c>
      <c r="AZ107" s="58">
        <v>-3</v>
      </c>
      <c r="BA107" s="58">
        <v>0</v>
      </c>
      <c r="BB107" s="58">
        <v>0</v>
      </c>
      <c r="BC107" s="58">
        <v>0</v>
      </c>
      <c r="BD107" s="58">
        <v>-1</v>
      </c>
      <c r="BE107" s="58">
        <v>0</v>
      </c>
      <c r="BF107" s="58">
        <v>0</v>
      </c>
      <c r="BG107" s="58">
        <v>0</v>
      </c>
      <c r="BH107" s="58">
        <v>0</v>
      </c>
      <c r="BI107" s="58">
        <v>0</v>
      </c>
      <c r="BJ107" s="58">
        <v>0</v>
      </c>
      <c r="BK107" s="58">
        <v>0</v>
      </c>
      <c r="BL107" s="58"/>
      <c r="BM107" s="58"/>
      <c r="BN107" s="58"/>
      <c r="BO107" s="58"/>
      <c r="BP107" s="58"/>
      <c r="BQ107" s="58"/>
      <c r="BR107" s="58"/>
      <c r="BS107" s="58"/>
      <c r="BT107" s="58"/>
      <c r="BU107" s="58"/>
      <c r="BV107" s="58"/>
      <c r="BW107" s="58"/>
      <c r="BX107" s="58"/>
      <c r="BY107" s="58"/>
      <c r="BZ107" s="58"/>
      <c r="CA107" s="58"/>
      <c r="CB107" s="58"/>
      <c r="CC107" s="58"/>
      <c r="CD107" s="58"/>
      <c r="CE107" s="58"/>
      <c r="CF107" s="58"/>
      <c r="CG107" s="58"/>
      <c r="CH107" s="58"/>
      <c r="CI107" s="58"/>
      <c r="CJ107" s="58"/>
      <c r="CK107" s="58"/>
      <c r="CL107" s="58"/>
      <c r="CM107" s="58"/>
      <c r="CN107" s="58"/>
      <c r="CO107" s="58"/>
      <c r="CP107" s="58"/>
      <c r="CQ107" s="58"/>
      <c r="CR107" s="58"/>
      <c r="CS107" s="58"/>
      <c r="CT107" s="58"/>
      <c r="CU107" s="58"/>
      <c r="CV107" s="58"/>
      <c r="CW107" s="58"/>
      <c r="CX107" s="58"/>
      <c r="CY107" s="58"/>
      <c r="CZ107" s="58"/>
      <c r="DA107" s="58"/>
      <c r="DB107" s="58"/>
      <c r="DC107" s="58"/>
      <c r="DD107" s="58"/>
      <c r="DE107" s="58"/>
      <c r="DF107" s="58"/>
      <c r="DG107" s="58"/>
      <c r="DH107" s="58"/>
      <c r="DI107" s="58"/>
      <c r="DJ107" s="58"/>
      <c r="DK107" s="58"/>
      <c r="DL107" s="58"/>
      <c r="DM107" s="58"/>
      <c r="DN107" s="58"/>
      <c r="DO107" s="58"/>
      <c r="DP107" s="58"/>
      <c r="DQ107" s="58"/>
      <c r="DR107" s="58"/>
      <c r="DS107" s="58"/>
      <c r="DT107" s="58"/>
      <c r="DU107" s="58"/>
      <c r="DV107" s="58"/>
      <c r="DW107" s="58"/>
      <c r="DX107" s="58"/>
      <c r="DY107" s="58"/>
      <c r="DZ107" s="58"/>
      <c r="EA107" s="58"/>
      <c r="EB107" s="58"/>
      <c r="EC107" s="58"/>
      <c r="ED107" s="58"/>
      <c r="EE107" s="58"/>
      <c r="EF107" s="58"/>
      <c r="EG107" s="58"/>
      <c r="EH107" s="58"/>
      <c r="EI107" s="58"/>
      <c r="EJ107" s="58"/>
      <c r="EK107" s="58"/>
      <c r="EL107" s="58"/>
      <c r="EM107" s="58"/>
      <c r="EN107" s="58"/>
    </row>
    <row r="108" spans="1:144" outlineLevel="1" x14ac:dyDescent="0.2">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c r="CB108" s="58"/>
      <c r="CC108" s="58"/>
      <c r="CD108" s="58"/>
      <c r="CE108" s="58"/>
      <c r="CF108" s="58"/>
      <c r="CG108" s="58"/>
      <c r="CH108" s="58"/>
      <c r="CI108" s="58"/>
      <c r="CJ108" s="58"/>
      <c r="CK108" s="58"/>
      <c r="CL108" s="58"/>
      <c r="CM108" s="58"/>
      <c r="CN108" s="58"/>
      <c r="CO108" s="58"/>
      <c r="CP108" s="58"/>
      <c r="CQ108" s="58"/>
      <c r="CR108" s="58"/>
      <c r="CS108" s="58"/>
      <c r="CT108" s="58"/>
      <c r="CU108" s="58"/>
      <c r="CV108" s="58"/>
      <c r="CW108" s="58"/>
      <c r="CX108" s="58"/>
      <c r="CY108" s="58"/>
      <c r="CZ108" s="58"/>
      <c r="DA108" s="58"/>
      <c r="DB108" s="58"/>
      <c r="DC108" s="58"/>
      <c r="DD108" s="58"/>
      <c r="DE108" s="58"/>
      <c r="DF108" s="58"/>
      <c r="DG108" s="58"/>
      <c r="DH108" s="58"/>
      <c r="DI108" s="58"/>
      <c r="DJ108" s="58"/>
      <c r="DK108" s="58"/>
      <c r="DL108" s="58"/>
      <c r="DM108" s="58"/>
      <c r="DN108" s="58"/>
      <c r="DO108" s="58"/>
      <c r="DP108" s="58"/>
      <c r="DQ108" s="58"/>
      <c r="DR108" s="58"/>
      <c r="DS108" s="58"/>
      <c r="DT108" s="58"/>
      <c r="DU108" s="58"/>
      <c r="DV108" s="58"/>
      <c r="DW108" s="58"/>
      <c r="DX108" s="58"/>
      <c r="DY108" s="58"/>
      <c r="DZ108" s="58"/>
      <c r="EA108" s="58"/>
      <c r="EB108" s="58"/>
      <c r="EC108" s="58"/>
      <c r="ED108" s="58"/>
      <c r="EE108" s="58"/>
      <c r="EF108" s="58"/>
      <c r="EG108" s="58"/>
      <c r="EH108" s="58"/>
      <c r="EI108" s="58"/>
      <c r="EJ108" s="58"/>
      <c r="EK108" s="58"/>
      <c r="EL108" s="58"/>
      <c r="EM108" s="58"/>
      <c r="EN108" s="58"/>
    </row>
    <row r="109" spans="1:144" outlineLevel="1" x14ac:dyDescent="0.2">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c r="CB109" s="58"/>
      <c r="CC109" s="58"/>
      <c r="CD109" s="58"/>
      <c r="CE109" s="58"/>
      <c r="CF109" s="58"/>
      <c r="CG109" s="58"/>
      <c r="CH109" s="58"/>
      <c r="CI109" s="58"/>
      <c r="CJ109" s="58"/>
      <c r="CK109" s="58"/>
      <c r="CL109" s="58"/>
      <c r="CM109" s="58"/>
      <c r="CN109" s="58"/>
      <c r="CO109" s="58"/>
      <c r="CP109" s="58"/>
      <c r="CQ109" s="58"/>
      <c r="CR109" s="58"/>
      <c r="CS109" s="58"/>
      <c r="CT109" s="58"/>
      <c r="CU109" s="58"/>
      <c r="CV109" s="58"/>
      <c r="CW109" s="58"/>
      <c r="CX109" s="58"/>
      <c r="CY109" s="58"/>
      <c r="CZ109" s="58"/>
      <c r="DA109" s="58"/>
      <c r="DB109" s="58"/>
      <c r="DC109" s="58"/>
      <c r="DD109" s="58"/>
      <c r="DE109" s="58"/>
      <c r="DF109" s="58"/>
      <c r="DG109" s="58"/>
      <c r="DH109" s="58"/>
      <c r="DI109" s="58"/>
      <c r="DJ109" s="58"/>
      <c r="DK109" s="58"/>
      <c r="DL109" s="58"/>
      <c r="DM109" s="58"/>
      <c r="DN109" s="58"/>
      <c r="DO109" s="58"/>
      <c r="DP109" s="58"/>
      <c r="DQ109" s="58"/>
      <c r="DR109" s="58"/>
      <c r="DS109" s="58"/>
      <c r="DT109" s="58"/>
      <c r="DU109" s="58"/>
      <c r="DV109" s="58"/>
      <c r="DW109" s="58"/>
      <c r="DX109" s="58"/>
      <c r="DY109" s="58"/>
      <c r="DZ109" s="58"/>
      <c r="EA109" s="58"/>
      <c r="EB109" s="58"/>
      <c r="EC109" s="58"/>
      <c r="ED109" s="58"/>
      <c r="EE109" s="58"/>
      <c r="EF109" s="58"/>
      <c r="EG109" s="58"/>
      <c r="EH109" s="58"/>
      <c r="EI109" s="58"/>
      <c r="EJ109" s="58"/>
      <c r="EK109" s="58"/>
      <c r="EL109" s="58"/>
      <c r="EM109" s="58"/>
      <c r="EN109" s="58"/>
    </row>
    <row r="110" spans="1:144" outlineLevel="1" x14ac:dyDescent="0.2">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c r="CO110" s="58"/>
      <c r="CP110" s="58"/>
      <c r="CQ110" s="58"/>
      <c r="CR110" s="58"/>
      <c r="CS110" s="58"/>
      <c r="CT110" s="58"/>
      <c r="CU110" s="58"/>
      <c r="CV110" s="58"/>
      <c r="CW110" s="58"/>
      <c r="CX110" s="58"/>
      <c r="CY110" s="58"/>
      <c r="CZ110" s="58"/>
      <c r="DA110" s="58"/>
      <c r="DB110" s="58"/>
      <c r="DC110" s="58"/>
      <c r="DD110" s="58"/>
      <c r="DE110" s="58"/>
      <c r="DF110" s="58"/>
      <c r="DG110" s="58"/>
      <c r="DH110" s="58"/>
      <c r="DI110" s="58"/>
      <c r="DJ110" s="58"/>
      <c r="DK110" s="58"/>
      <c r="DL110" s="58"/>
      <c r="DM110" s="58"/>
      <c r="DN110" s="58"/>
      <c r="DO110" s="58"/>
      <c r="DP110" s="58"/>
      <c r="DQ110" s="58"/>
      <c r="DR110" s="58"/>
      <c r="DS110" s="58"/>
      <c r="DT110" s="58"/>
      <c r="DU110" s="58"/>
      <c r="DV110" s="58"/>
      <c r="DW110" s="58"/>
      <c r="DX110" s="58"/>
      <c r="DY110" s="58"/>
      <c r="DZ110" s="58"/>
      <c r="EA110" s="58"/>
      <c r="EB110" s="58"/>
      <c r="EC110" s="58"/>
      <c r="ED110" s="58"/>
      <c r="EE110" s="58"/>
      <c r="EF110" s="58"/>
      <c r="EG110" s="58"/>
      <c r="EH110" s="58"/>
      <c r="EI110" s="58"/>
      <c r="EJ110" s="58"/>
      <c r="EK110" s="58"/>
      <c r="EL110" s="58"/>
      <c r="EM110" s="58"/>
      <c r="EN110" s="58"/>
    </row>
    <row r="111" spans="1:144" outlineLevel="1" x14ac:dyDescent="0.2">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58"/>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c r="EF111" s="58"/>
      <c r="EG111" s="58"/>
      <c r="EH111" s="58"/>
      <c r="EI111" s="58"/>
      <c r="EJ111" s="58"/>
      <c r="EK111" s="58"/>
      <c r="EL111" s="58"/>
      <c r="EM111" s="58"/>
      <c r="EN111" s="58"/>
    </row>
    <row r="112" spans="1:144" outlineLevel="1" x14ac:dyDescent="0.2">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c r="CC112" s="58"/>
      <c r="CD112" s="58"/>
      <c r="CE112" s="58"/>
      <c r="CF112" s="58"/>
      <c r="CG112" s="58"/>
      <c r="CH112" s="58"/>
      <c r="CI112" s="58"/>
      <c r="CJ112" s="58"/>
      <c r="CK112" s="58"/>
      <c r="CL112" s="58"/>
      <c r="CM112" s="58"/>
      <c r="CN112" s="58"/>
      <c r="CO112" s="58"/>
      <c r="CP112" s="58"/>
      <c r="CQ112" s="58"/>
      <c r="CR112" s="58"/>
      <c r="CS112" s="58"/>
      <c r="CT112" s="58"/>
      <c r="CU112" s="58"/>
      <c r="CV112" s="58"/>
      <c r="CW112" s="58"/>
      <c r="CX112" s="58"/>
      <c r="CY112" s="58"/>
      <c r="CZ112" s="58"/>
      <c r="DA112" s="58"/>
      <c r="DB112" s="58"/>
      <c r="DC112" s="58"/>
      <c r="DD112" s="58"/>
      <c r="DE112" s="58"/>
      <c r="DF112" s="58"/>
      <c r="DG112" s="58"/>
      <c r="DH112" s="58"/>
      <c r="DI112" s="58"/>
      <c r="DJ112" s="58"/>
      <c r="DK112" s="58"/>
      <c r="DL112" s="58"/>
      <c r="DM112" s="58"/>
      <c r="DN112" s="58"/>
      <c r="DO112" s="58"/>
      <c r="DP112" s="58"/>
      <c r="DQ112" s="58"/>
      <c r="DR112" s="58"/>
      <c r="DS112" s="58"/>
      <c r="DT112" s="58"/>
      <c r="DU112" s="58"/>
      <c r="DV112" s="58"/>
      <c r="DW112" s="58"/>
      <c r="DX112" s="58"/>
      <c r="DY112" s="58"/>
      <c r="DZ112" s="58"/>
      <c r="EA112" s="58"/>
      <c r="EB112" s="58"/>
      <c r="EC112" s="58"/>
      <c r="ED112" s="58"/>
      <c r="EE112" s="58"/>
      <c r="EF112" s="58"/>
      <c r="EG112" s="58"/>
      <c r="EH112" s="58"/>
      <c r="EI112" s="58"/>
      <c r="EJ112" s="58"/>
      <c r="EK112" s="58"/>
      <c r="EL112" s="58"/>
      <c r="EM112" s="58"/>
      <c r="EN112" s="58"/>
    </row>
    <row r="113" spans="1:144" outlineLevel="1" x14ac:dyDescent="0.2">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c r="CB113" s="58"/>
      <c r="CC113" s="58"/>
      <c r="CD113" s="58"/>
      <c r="CE113" s="58"/>
      <c r="CF113" s="58"/>
      <c r="CG113" s="58"/>
      <c r="CH113" s="58"/>
      <c r="CI113" s="58"/>
      <c r="CJ113" s="58"/>
      <c r="CK113" s="58"/>
      <c r="CL113" s="58"/>
      <c r="CM113" s="58"/>
      <c r="CN113" s="58"/>
      <c r="CO113" s="58"/>
      <c r="CP113" s="58"/>
      <c r="CQ113" s="58"/>
      <c r="CR113" s="58"/>
      <c r="CS113" s="58"/>
      <c r="CT113" s="58"/>
      <c r="CU113" s="58"/>
      <c r="CV113" s="58"/>
      <c r="CW113" s="58"/>
      <c r="CX113" s="58"/>
      <c r="CY113" s="58"/>
      <c r="CZ113" s="58"/>
      <c r="DA113" s="58"/>
      <c r="DB113" s="58"/>
      <c r="DC113" s="58"/>
      <c r="DD113" s="58"/>
      <c r="DE113" s="58"/>
      <c r="DF113" s="58"/>
      <c r="DG113" s="58"/>
      <c r="DH113" s="58"/>
      <c r="DI113" s="58"/>
      <c r="DJ113" s="58"/>
      <c r="DK113" s="58"/>
      <c r="DL113" s="58"/>
      <c r="DM113" s="58"/>
      <c r="DN113" s="58"/>
      <c r="DO113" s="58"/>
      <c r="DP113" s="58"/>
      <c r="DQ113" s="58"/>
      <c r="DR113" s="58"/>
      <c r="DS113" s="58"/>
      <c r="DT113" s="58"/>
      <c r="DU113" s="58"/>
      <c r="DV113" s="58"/>
      <c r="DW113" s="58"/>
      <c r="DX113" s="58"/>
      <c r="DY113" s="58"/>
      <c r="DZ113" s="58"/>
      <c r="EA113" s="58"/>
      <c r="EB113" s="58"/>
      <c r="EC113" s="58"/>
      <c r="ED113" s="58"/>
      <c r="EE113" s="58"/>
      <c r="EF113" s="58"/>
      <c r="EG113" s="58"/>
      <c r="EH113" s="58"/>
      <c r="EI113" s="58"/>
      <c r="EJ113" s="58"/>
      <c r="EK113" s="58"/>
      <c r="EL113" s="58"/>
      <c r="EM113" s="58"/>
      <c r="EN113" s="58"/>
    </row>
    <row r="114" spans="1:144" outlineLevel="1" x14ac:dyDescent="0.2">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c r="CB114" s="58"/>
      <c r="CC114" s="58"/>
      <c r="CD114" s="58"/>
      <c r="CE114" s="58"/>
      <c r="CF114" s="58"/>
      <c r="CG114" s="58"/>
      <c r="CH114" s="58"/>
      <c r="CI114" s="58"/>
      <c r="CJ114" s="58"/>
      <c r="CK114" s="58"/>
      <c r="CL114" s="58"/>
      <c r="CM114" s="58"/>
      <c r="CN114" s="58"/>
      <c r="CO114" s="58"/>
      <c r="CP114" s="58"/>
      <c r="CQ114" s="58"/>
      <c r="CR114" s="58"/>
      <c r="CS114" s="58"/>
      <c r="CT114" s="58"/>
      <c r="CU114" s="58"/>
      <c r="CV114" s="58"/>
      <c r="CW114" s="58"/>
      <c r="CX114" s="58"/>
      <c r="CY114" s="58"/>
      <c r="CZ114" s="58"/>
      <c r="DA114" s="58"/>
      <c r="DB114" s="58"/>
      <c r="DC114" s="58"/>
      <c r="DD114" s="58"/>
      <c r="DE114" s="58"/>
      <c r="DF114" s="58"/>
      <c r="DG114" s="58"/>
      <c r="DH114" s="58"/>
      <c r="DI114" s="58"/>
      <c r="DJ114" s="58"/>
      <c r="DK114" s="58"/>
      <c r="DL114" s="58"/>
      <c r="DM114" s="58"/>
      <c r="DN114" s="58"/>
      <c r="DO114" s="58"/>
      <c r="DP114" s="58"/>
      <c r="DQ114" s="58"/>
      <c r="DR114" s="58"/>
      <c r="DS114" s="58"/>
      <c r="DT114" s="58"/>
      <c r="DU114" s="58"/>
      <c r="DV114" s="58"/>
      <c r="DW114" s="58"/>
      <c r="DX114" s="58"/>
      <c r="DY114" s="58"/>
      <c r="DZ114" s="58"/>
      <c r="EA114" s="58"/>
      <c r="EB114" s="58"/>
      <c r="EC114" s="58"/>
      <c r="ED114" s="58"/>
      <c r="EE114" s="58"/>
      <c r="EF114" s="58"/>
      <c r="EG114" s="58"/>
      <c r="EH114" s="58"/>
      <c r="EI114" s="58"/>
      <c r="EJ114" s="58"/>
      <c r="EK114" s="58"/>
      <c r="EL114" s="58"/>
      <c r="EM114" s="58"/>
      <c r="EN114" s="58"/>
    </row>
    <row r="115" spans="1:144" outlineLevel="1" x14ac:dyDescent="0.2">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c r="CB115" s="58"/>
      <c r="CC115" s="58"/>
      <c r="CD115" s="58"/>
      <c r="CE115" s="58"/>
      <c r="CF115" s="58"/>
      <c r="CG115" s="58"/>
      <c r="CH115" s="58"/>
      <c r="CI115" s="58"/>
      <c r="CJ115" s="58"/>
      <c r="CK115" s="58"/>
      <c r="CL115" s="58"/>
      <c r="CM115" s="58"/>
      <c r="CN115" s="58"/>
      <c r="CO115" s="58"/>
      <c r="CP115" s="58"/>
      <c r="CQ115" s="58"/>
      <c r="CR115" s="58"/>
      <c r="CS115" s="58"/>
      <c r="CT115" s="58"/>
      <c r="CU115" s="58"/>
      <c r="CV115" s="58"/>
      <c r="CW115" s="58"/>
      <c r="CX115" s="58"/>
      <c r="CY115" s="58"/>
      <c r="CZ115" s="58"/>
      <c r="DA115" s="58"/>
      <c r="DB115" s="58"/>
      <c r="DC115" s="58"/>
      <c r="DD115" s="58"/>
      <c r="DE115" s="58"/>
      <c r="DF115" s="58"/>
      <c r="DG115" s="58"/>
      <c r="DH115" s="58"/>
      <c r="DI115" s="58"/>
      <c r="DJ115" s="58"/>
      <c r="DK115" s="58"/>
      <c r="DL115" s="58"/>
      <c r="DM115" s="58"/>
      <c r="DN115" s="58"/>
      <c r="DO115" s="58"/>
      <c r="DP115" s="58"/>
      <c r="DQ115" s="58"/>
      <c r="DR115" s="58"/>
      <c r="DS115" s="58"/>
      <c r="DT115" s="58"/>
      <c r="DU115" s="58"/>
      <c r="DV115" s="58"/>
      <c r="DW115" s="58"/>
      <c r="DX115" s="58"/>
      <c r="DY115" s="58"/>
      <c r="DZ115" s="58"/>
      <c r="EA115" s="58"/>
      <c r="EB115" s="58"/>
      <c r="EC115" s="58"/>
      <c r="ED115" s="58"/>
      <c r="EE115" s="58"/>
      <c r="EF115" s="58"/>
      <c r="EG115" s="58"/>
      <c r="EH115" s="58"/>
      <c r="EI115" s="58"/>
      <c r="EJ115" s="58"/>
      <c r="EK115" s="58"/>
      <c r="EL115" s="58"/>
      <c r="EM115" s="58"/>
      <c r="EN115" s="58"/>
    </row>
    <row r="116" spans="1:144" outlineLevel="1" x14ac:dyDescent="0.2">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c r="CJ116" s="58"/>
      <c r="CK116" s="58"/>
      <c r="CL116" s="58"/>
      <c r="CM116" s="58"/>
      <c r="CN116" s="58"/>
      <c r="CO116" s="58"/>
      <c r="CP116" s="58"/>
      <c r="CQ116" s="58"/>
      <c r="CR116" s="58"/>
      <c r="CS116" s="58"/>
      <c r="CT116" s="58"/>
      <c r="CU116" s="58"/>
      <c r="CV116" s="58"/>
      <c r="CW116" s="58"/>
      <c r="CX116" s="58"/>
      <c r="CY116" s="58"/>
      <c r="CZ116" s="58"/>
      <c r="DA116" s="58"/>
      <c r="DB116" s="58"/>
      <c r="DC116" s="58"/>
      <c r="DD116" s="58"/>
      <c r="DE116" s="58"/>
      <c r="DF116" s="58"/>
      <c r="DG116" s="58"/>
      <c r="DH116" s="58"/>
      <c r="DI116" s="58"/>
      <c r="DJ116" s="58"/>
      <c r="DK116" s="58"/>
      <c r="DL116" s="58"/>
      <c r="DM116" s="58"/>
      <c r="DN116" s="58"/>
      <c r="DO116" s="58"/>
      <c r="DP116" s="58"/>
      <c r="DQ116" s="58"/>
      <c r="DR116" s="58"/>
      <c r="DS116" s="58"/>
      <c r="DT116" s="58"/>
      <c r="DU116" s="58"/>
      <c r="DV116" s="58"/>
      <c r="DW116" s="58"/>
      <c r="DX116" s="58"/>
      <c r="DY116" s="58"/>
      <c r="DZ116" s="58"/>
      <c r="EA116" s="58"/>
      <c r="EB116" s="58"/>
      <c r="EC116" s="58"/>
      <c r="ED116" s="58"/>
      <c r="EE116" s="58"/>
      <c r="EF116" s="58"/>
      <c r="EG116" s="58"/>
      <c r="EH116" s="58"/>
      <c r="EI116" s="58"/>
      <c r="EJ116" s="58"/>
      <c r="EK116" s="58"/>
      <c r="EL116" s="58"/>
      <c r="EM116" s="58"/>
      <c r="EN116" s="58"/>
    </row>
    <row r="117" spans="1:144" outlineLevel="1" x14ac:dyDescent="0.2">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c r="CB117" s="58"/>
      <c r="CC117" s="58"/>
      <c r="CD117" s="58"/>
      <c r="CE117" s="58"/>
      <c r="CF117" s="58"/>
      <c r="CG117" s="58"/>
      <c r="CH117" s="58"/>
      <c r="CI117" s="58"/>
      <c r="CJ117" s="58"/>
      <c r="CK117" s="58"/>
      <c r="CL117" s="58"/>
      <c r="CM117" s="58"/>
      <c r="CN117" s="58"/>
      <c r="CO117" s="58"/>
      <c r="CP117" s="58"/>
      <c r="CQ117" s="58"/>
      <c r="CR117" s="58"/>
      <c r="CS117" s="58"/>
      <c r="CT117" s="58"/>
      <c r="CU117" s="58"/>
      <c r="CV117" s="58"/>
      <c r="CW117" s="58"/>
      <c r="CX117" s="58"/>
      <c r="CY117" s="58"/>
      <c r="CZ117" s="58"/>
      <c r="DA117" s="58"/>
      <c r="DB117" s="58"/>
      <c r="DC117" s="58"/>
      <c r="DD117" s="58"/>
      <c r="DE117" s="58"/>
      <c r="DF117" s="58"/>
      <c r="DG117" s="58"/>
      <c r="DH117" s="58"/>
      <c r="DI117" s="58"/>
      <c r="DJ117" s="58"/>
      <c r="DK117" s="58"/>
      <c r="DL117" s="58"/>
      <c r="DM117" s="58"/>
      <c r="DN117" s="58"/>
      <c r="DO117" s="58"/>
      <c r="DP117" s="58"/>
      <c r="DQ117" s="58"/>
      <c r="DR117" s="58"/>
      <c r="DS117" s="58"/>
      <c r="DT117" s="58"/>
      <c r="DU117" s="58"/>
      <c r="DV117" s="58"/>
      <c r="DW117" s="58"/>
      <c r="DX117" s="58"/>
      <c r="DY117" s="58"/>
      <c r="DZ117" s="58"/>
      <c r="EA117" s="58"/>
      <c r="EB117" s="58"/>
      <c r="EC117" s="58"/>
      <c r="ED117" s="58"/>
      <c r="EE117" s="58"/>
      <c r="EF117" s="58"/>
      <c r="EG117" s="58"/>
      <c r="EH117" s="58"/>
      <c r="EI117" s="58"/>
      <c r="EJ117" s="58"/>
      <c r="EK117" s="58"/>
      <c r="EL117" s="58"/>
      <c r="EM117" s="58"/>
      <c r="EN117" s="58"/>
    </row>
    <row r="118" spans="1:144" outlineLevel="1" x14ac:dyDescent="0.2">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c r="CB118" s="58"/>
      <c r="CC118" s="58"/>
      <c r="CD118" s="58"/>
      <c r="CE118" s="58"/>
      <c r="CF118" s="58"/>
      <c r="CG118" s="58"/>
      <c r="CH118" s="58"/>
      <c r="CI118" s="58"/>
      <c r="CJ118" s="58"/>
      <c r="CK118" s="58"/>
      <c r="CL118" s="58"/>
      <c r="CM118" s="58"/>
      <c r="CN118" s="58"/>
      <c r="CO118" s="58"/>
      <c r="CP118" s="58"/>
      <c r="CQ118" s="58"/>
      <c r="CR118" s="58"/>
      <c r="CS118" s="58"/>
      <c r="CT118" s="58"/>
      <c r="CU118" s="58"/>
      <c r="CV118" s="58"/>
      <c r="CW118" s="58"/>
      <c r="CX118" s="58"/>
      <c r="CY118" s="58"/>
      <c r="CZ118" s="58"/>
      <c r="DA118" s="58"/>
      <c r="DB118" s="58"/>
      <c r="DC118" s="58"/>
      <c r="DD118" s="58"/>
      <c r="DE118" s="58"/>
      <c r="DF118" s="58"/>
      <c r="DG118" s="58"/>
      <c r="DH118" s="58"/>
      <c r="DI118" s="58"/>
      <c r="DJ118" s="58"/>
      <c r="DK118" s="58"/>
      <c r="DL118" s="58"/>
      <c r="DM118" s="58"/>
      <c r="DN118" s="58"/>
      <c r="DO118" s="58"/>
      <c r="DP118" s="58"/>
      <c r="DQ118" s="58"/>
      <c r="DR118" s="58"/>
      <c r="DS118" s="58"/>
      <c r="DT118" s="58"/>
      <c r="DU118" s="58"/>
      <c r="DV118" s="58"/>
      <c r="DW118" s="58"/>
      <c r="DX118" s="58"/>
      <c r="DY118" s="58"/>
      <c r="DZ118" s="58"/>
      <c r="EA118" s="58"/>
      <c r="EB118" s="58"/>
      <c r="EC118" s="58"/>
      <c r="ED118" s="58"/>
      <c r="EE118" s="58"/>
      <c r="EF118" s="58"/>
      <c r="EG118" s="58"/>
      <c r="EH118" s="58"/>
      <c r="EI118" s="58"/>
      <c r="EJ118" s="58"/>
      <c r="EK118" s="58"/>
      <c r="EL118" s="58"/>
      <c r="EM118" s="58"/>
      <c r="EN118" s="58"/>
    </row>
    <row r="119" spans="1:144" outlineLevel="1" x14ac:dyDescent="0.2">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c r="CB119" s="58"/>
      <c r="CC119" s="58"/>
      <c r="CD119" s="58"/>
      <c r="CE119" s="58"/>
      <c r="CF119" s="58"/>
      <c r="CG119" s="58"/>
      <c r="CH119" s="58"/>
      <c r="CI119" s="58"/>
      <c r="CJ119" s="58"/>
      <c r="CK119" s="58"/>
      <c r="CL119" s="58"/>
      <c r="CM119" s="58"/>
      <c r="CN119" s="58"/>
      <c r="CO119" s="58"/>
      <c r="CP119" s="58"/>
      <c r="CQ119" s="58"/>
      <c r="CR119" s="58"/>
      <c r="CS119" s="58"/>
      <c r="CT119" s="58"/>
      <c r="CU119" s="58"/>
      <c r="CV119" s="58"/>
      <c r="CW119" s="58"/>
      <c r="CX119" s="58"/>
      <c r="CY119" s="58"/>
      <c r="CZ119" s="58"/>
      <c r="DA119" s="58"/>
      <c r="DB119" s="58"/>
      <c r="DC119" s="58"/>
      <c r="DD119" s="58"/>
      <c r="DE119" s="58"/>
      <c r="DF119" s="58"/>
      <c r="DG119" s="58"/>
      <c r="DH119" s="58"/>
      <c r="DI119" s="58"/>
      <c r="DJ119" s="58"/>
      <c r="DK119" s="58"/>
      <c r="DL119" s="58"/>
      <c r="DM119" s="58"/>
      <c r="DN119" s="58"/>
      <c r="DO119" s="58"/>
      <c r="DP119" s="58"/>
      <c r="DQ119" s="58"/>
      <c r="DR119" s="58"/>
      <c r="DS119" s="58"/>
      <c r="DT119" s="58"/>
      <c r="DU119" s="58"/>
      <c r="DV119" s="58"/>
      <c r="DW119" s="58"/>
      <c r="DX119" s="58"/>
      <c r="DY119" s="58"/>
      <c r="DZ119" s="58"/>
      <c r="EA119" s="58"/>
      <c r="EB119" s="58"/>
      <c r="EC119" s="58"/>
      <c r="ED119" s="58"/>
      <c r="EE119" s="58"/>
      <c r="EF119" s="58"/>
      <c r="EG119" s="58"/>
      <c r="EH119" s="58"/>
      <c r="EI119" s="58"/>
      <c r="EJ119" s="58"/>
      <c r="EK119" s="58"/>
      <c r="EL119" s="58"/>
      <c r="EM119" s="58"/>
      <c r="EN119" s="58"/>
    </row>
    <row r="120" spans="1:144" outlineLevel="1" x14ac:dyDescent="0.2">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c r="CO120" s="58"/>
      <c r="CP120" s="58"/>
      <c r="CQ120" s="58"/>
      <c r="CR120" s="58"/>
      <c r="CS120" s="58"/>
      <c r="CT120" s="58"/>
      <c r="CU120" s="58"/>
      <c r="CV120" s="58"/>
      <c r="CW120" s="58"/>
      <c r="CX120" s="58"/>
      <c r="CY120" s="58"/>
      <c r="CZ120" s="58"/>
      <c r="DA120" s="58"/>
      <c r="DB120" s="58"/>
      <c r="DC120" s="58"/>
      <c r="DD120" s="58"/>
      <c r="DE120" s="58"/>
      <c r="DF120" s="58"/>
      <c r="DG120" s="58"/>
      <c r="DH120" s="58"/>
      <c r="DI120" s="58"/>
      <c r="DJ120" s="58"/>
      <c r="DK120" s="58"/>
      <c r="DL120" s="58"/>
      <c r="DM120" s="58"/>
      <c r="DN120" s="58"/>
      <c r="DO120" s="58"/>
      <c r="DP120" s="58"/>
      <c r="DQ120" s="58"/>
      <c r="DR120" s="58"/>
      <c r="DS120" s="58"/>
      <c r="DT120" s="58"/>
      <c r="DU120" s="58"/>
      <c r="DV120" s="58"/>
      <c r="DW120" s="58"/>
      <c r="DX120" s="58"/>
      <c r="DY120" s="58"/>
      <c r="DZ120" s="58"/>
      <c r="EA120" s="58"/>
      <c r="EB120" s="58"/>
      <c r="EC120" s="58"/>
      <c r="ED120" s="58"/>
      <c r="EE120" s="58"/>
      <c r="EF120" s="58"/>
      <c r="EG120" s="58"/>
      <c r="EH120" s="58"/>
      <c r="EI120" s="58"/>
      <c r="EJ120" s="58"/>
      <c r="EK120" s="58"/>
      <c r="EL120" s="58"/>
      <c r="EM120" s="58"/>
      <c r="EN120" s="58"/>
    </row>
    <row r="121" spans="1:144" x14ac:dyDescent="0.2">
      <c r="A121" s="74"/>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c r="CO121" s="58"/>
      <c r="CP121" s="58"/>
      <c r="CQ121" s="58"/>
      <c r="CR121" s="58"/>
      <c r="CS121" s="58"/>
      <c r="CT121" s="58"/>
      <c r="CU121" s="58"/>
      <c r="CV121" s="58"/>
      <c r="CW121" s="58"/>
      <c r="CX121" s="58"/>
      <c r="CY121" s="58"/>
      <c r="CZ121" s="58"/>
      <c r="DA121" s="58"/>
      <c r="DB121" s="58"/>
      <c r="DC121" s="58"/>
      <c r="DD121" s="58"/>
      <c r="DE121" s="58"/>
      <c r="DF121" s="58"/>
      <c r="DG121" s="58"/>
      <c r="DH121" s="58"/>
      <c r="DI121" s="58"/>
      <c r="DJ121" s="58"/>
      <c r="DK121" s="58"/>
      <c r="DL121" s="58"/>
      <c r="DM121" s="58"/>
      <c r="DN121" s="58"/>
      <c r="DO121" s="58"/>
      <c r="DP121" s="58"/>
      <c r="DQ121" s="58"/>
      <c r="DR121" s="58"/>
      <c r="DS121" s="58"/>
      <c r="DT121" s="58"/>
      <c r="DU121" s="58"/>
      <c r="DV121" s="58"/>
      <c r="DW121" s="58"/>
      <c r="DX121" s="58"/>
      <c r="DY121" s="58"/>
      <c r="DZ121" s="58"/>
      <c r="EA121" s="58"/>
      <c r="EB121" s="58"/>
      <c r="EC121" s="58"/>
      <c r="ED121" s="58"/>
      <c r="EE121" s="58"/>
      <c r="EF121" s="58"/>
      <c r="EG121" s="58"/>
      <c r="EH121" s="58"/>
      <c r="EI121" s="58"/>
      <c r="EJ121" s="58"/>
      <c r="EK121" s="58"/>
      <c r="EL121" s="58"/>
      <c r="EM121" s="58"/>
      <c r="EN121" s="58"/>
    </row>
    <row r="122" spans="1:144" x14ac:dyDescent="0.2">
      <c r="A122" s="11" t="s">
        <v>172</v>
      </c>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c r="CB122" s="58"/>
      <c r="CC122" s="58"/>
      <c r="CD122" s="58"/>
      <c r="CE122" s="58"/>
      <c r="CF122" s="58"/>
      <c r="CG122" s="58"/>
      <c r="CH122" s="58"/>
      <c r="CI122" s="58"/>
      <c r="CJ122" s="58"/>
      <c r="CK122" s="58"/>
      <c r="CL122" s="58"/>
      <c r="CM122" s="58"/>
      <c r="CN122" s="58"/>
      <c r="CO122" s="58"/>
      <c r="CP122" s="58"/>
      <c r="CQ122" s="58"/>
      <c r="CR122" s="58"/>
      <c r="CS122" s="58"/>
      <c r="CT122" s="58"/>
      <c r="CU122" s="58"/>
      <c r="CV122" s="58"/>
      <c r="CW122" s="58"/>
      <c r="CX122" s="58"/>
      <c r="CY122" s="58"/>
      <c r="CZ122" s="58"/>
      <c r="DA122" s="58"/>
      <c r="DB122" s="58"/>
      <c r="DC122" s="58"/>
      <c r="DD122" s="58"/>
      <c r="DE122" s="58"/>
      <c r="DF122" s="58"/>
      <c r="DG122" s="58"/>
      <c r="DH122" s="58"/>
      <c r="DI122" s="58"/>
      <c r="DJ122" s="58"/>
      <c r="DK122" s="58"/>
      <c r="DL122" s="58"/>
      <c r="DM122" s="58"/>
      <c r="DN122" s="58"/>
      <c r="DO122" s="58"/>
      <c r="DP122" s="58"/>
      <c r="DQ122" s="58"/>
      <c r="DR122" s="58"/>
      <c r="DS122" s="58"/>
      <c r="DT122" s="58"/>
      <c r="DU122" s="58"/>
      <c r="DV122" s="58"/>
      <c r="DW122" s="58"/>
      <c r="DX122" s="58"/>
      <c r="DY122" s="58"/>
      <c r="DZ122" s="58"/>
      <c r="EA122" s="58"/>
      <c r="EB122" s="58"/>
      <c r="EC122" s="58"/>
      <c r="ED122" s="58"/>
      <c r="EE122" s="58"/>
      <c r="EF122" s="58"/>
      <c r="EG122" s="58"/>
      <c r="EH122" s="58"/>
      <c r="EI122" s="58"/>
      <c r="EJ122" s="58"/>
      <c r="EK122" s="58"/>
      <c r="EL122" s="58"/>
      <c r="EM122" s="58"/>
      <c r="EN122" s="58"/>
    </row>
    <row r="123" spans="1:144" outlineLevel="1" x14ac:dyDescent="0.2">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c r="CB123" s="58"/>
      <c r="CC123" s="58"/>
      <c r="CD123" s="58"/>
      <c r="CE123" s="58"/>
      <c r="CF123" s="58"/>
      <c r="CG123" s="58"/>
      <c r="CH123" s="58"/>
      <c r="CI123" s="58"/>
      <c r="CJ123" s="58"/>
      <c r="CK123" s="58"/>
      <c r="CL123" s="58"/>
      <c r="CM123" s="58"/>
      <c r="CN123" s="58"/>
      <c r="CO123" s="58"/>
      <c r="CP123" s="58"/>
      <c r="CQ123" s="58"/>
      <c r="CR123" s="58"/>
      <c r="CS123" s="58"/>
      <c r="CT123" s="58"/>
      <c r="CU123" s="58"/>
      <c r="CV123" s="58"/>
      <c r="CW123" s="58"/>
      <c r="CX123" s="58"/>
      <c r="CY123" s="58"/>
      <c r="CZ123" s="58"/>
      <c r="DA123" s="58"/>
      <c r="DB123" s="58"/>
      <c r="DC123" s="58"/>
      <c r="DD123" s="58"/>
      <c r="DE123" s="58"/>
      <c r="DF123" s="58"/>
      <c r="DG123" s="58"/>
      <c r="DH123" s="58"/>
      <c r="DI123" s="58"/>
      <c r="DJ123" s="58"/>
      <c r="DK123" s="58"/>
      <c r="DL123" s="58"/>
      <c r="DM123" s="58"/>
      <c r="DN123" s="58"/>
      <c r="DO123" s="58"/>
      <c r="DP123" s="58"/>
      <c r="DQ123" s="58"/>
      <c r="DR123" s="58"/>
      <c r="DS123" s="58"/>
      <c r="DT123" s="58"/>
      <c r="DU123" s="58"/>
      <c r="DV123" s="58"/>
      <c r="DW123" s="58"/>
      <c r="DX123" s="58"/>
      <c r="DY123" s="58"/>
      <c r="DZ123" s="58"/>
      <c r="EA123" s="58"/>
      <c r="EB123" s="58"/>
      <c r="EC123" s="58"/>
      <c r="ED123" s="58"/>
      <c r="EE123" s="58"/>
      <c r="EF123" s="58"/>
      <c r="EG123" s="58"/>
      <c r="EH123" s="58"/>
      <c r="EI123" s="58"/>
      <c r="EJ123" s="58"/>
      <c r="EK123" s="58"/>
      <c r="EL123" s="58"/>
      <c r="EM123" s="58"/>
      <c r="EN123" s="58"/>
    </row>
    <row r="124" spans="1:144" outlineLevel="1" x14ac:dyDescent="0.2">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c r="CO124" s="58"/>
      <c r="CP124" s="58"/>
      <c r="CQ124" s="58"/>
      <c r="CR124" s="58"/>
      <c r="CS124" s="58"/>
      <c r="CT124" s="58"/>
      <c r="CU124" s="58"/>
      <c r="CV124" s="58"/>
      <c r="CW124" s="58"/>
      <c r="CX124" s="58"/>
      <c r="CY124" s="58"/>
      <c r="CZ124" s="58"/>
      <c r="DA124" s="58"/>
      <c r="DB124" s="58"/>
      <c r="DC124" s="58"/>
      <c r="DD124" s="58"/>
      <c r="DE124" s="58"/>
      <c r="DF124" s="58"/>
      <c r="DG124" s="58"/>
      <c r="DH124" s="58"/>
      <c r="DI124" s="58"/>
      <c r="DJ124" s="58"/>
      <c r="DK124" s="58"/>
      <c r="DL124" s="58"/>
      <c r="DM124" s="58"/>
      <c r="DN124" s="58"/>
      <c r="DO124" s="58"/>
      <c r="DP124" s="58"/>
      <c r="DQ124" s="58"/>
      <c r="DR124" s="58"/>
      <c r="DS124" s="58"/>
      <c r="DT124" s="58"/>
      <c r="DU124" s="58"/>
      <c r="DV124" s="58"/>
      <c r="DW124" s="58"/>
      <c r="DX124" s="58"/>
      <c r="DY124" s="58"/>
      <c r="DZ124" s="58"/>
      <c r="EA124" s="58"/>
      <c r="EB124" s="58"/>
      <c r="EC124" s="58"/>
      <c r="ED124" s="58"/>
      <c r="EE124" s="58"/>
      <c r="EF124" s="58"/>
      <c r="EG124" s="58"/>
      <c r="EH124" s="58"/>
      <c r="EI124" s="58"/>
      <c r="EJ124" s="58"/>
      <c r="EK124" s="58"/>
      <c r="EL124" s="58"/>
      <c r="EM124" s="58"/>
      <c r="EN124" s="58"/>
    </row>
    <row r="125" spans="1:144" outlineLevel="1" x14ac:dyDescent="0.2">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c r="CB125" s="58"/>
      <c r="CC125" s="58"/>
      <c r="CD125" s="58"/>
      <c r="CE125" s="58"/>
      <c r="CF125" s="58"/>
      <c r="CG125" s="58"/>
      <c r="CH125" s="58"/>
      <c r="CI125" s="58"/>
      <c r="CJ125" s="58"/>
      <c r="CK125" s="58"/>
      <c r="CL125" s="58"/>
      <c r="CM125" s="58"/>
      <c r="CN125" s="58"/>
      <c r="CO125" s="58"/>
      <c r="CP125" s="58"/>
      <c r="CQ125" s="58"/>
      <c r="CR125" s="58"/>
      <c r="CS125" s="58"/>
      <c r="CT125" s="58"/>
      <c r="CU125" s="58"/>
      <c r="CV125" s="58"/>
      <c r="CW125" s="58"/>
      <c r="CX125" s="58"/>
      <c r="CY125" s="58"/>
      <c r="CZ125" s="58"/>
      <c r="DA125" s="58"/>
      <c r="DB125" s="58"/>
      <c r="DC125" s="58"/>
      <c r="DD125" s="58"/>
      <c r="DE125" s="58"/>
      <c r="DF125" s="58"/>
      <c r="DG125" s="58"/>
      <c r="DH125" s="58"/>
      <c r="DI125" s="58"/>
      <c r="DJ125" s="58"/>
      <c r="DK125" s="58"/>
      <c r="DL125" s="58"/>
      <c r="DM125" s="58"/>
      <c r="DN125" s="58"/>
      <c r="DO125" s="58"/>
      <c r="DP125" s="58"/>
      <c r="DQ125" s="58"/>
      <c r="DR125" s="58"/>
      <c r="DS125" s="58"/>
      <c r="DT125" s="58"/>
      <c r="DU125" s="58"/>
      <c r="DV125" s="58"/>
      <c r="DW125" s="58"/>
      <c r="DX125" s="58"/>
      <c r="DY125" s="58"/>
      <c r="DZ125" s="58"/>
      <c r="EA125" s="58"/>
      <c r="EB125" s="58"/>
      <c r="EC125" s="58"/>
      <c r="ED125" s="58"/>
      <c r="EE125" s="58"/>
      <c r="EF125" s="58"/>
      <c r="EG125" s="58"/>
      <c r="EH125" s="58"/>
      <c r="EI125" s="58"/>
      <c r="EJ125" s="58"/>
      <c r="EK125" s="58"/>
      <c r="EL125" s="58"/>
      <c r="EM125" s="58"/>
      <c r="EN125" s="58"/>
    </row>
    <row r="126" spans="1:144" outlineLevel="1" x14ac:dyDescent="0.2">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c r="CB126" s="58"/>
      <c r="CC126" s="58"/>
      <c r="CD126" s="58"/>
      <c r="CE126" s="58"/>
      <c r="CF126" s="58"/>
      <c r="CG126" s="58"/>
      <c r="CH126" s="58"/>
      <c r="CI126" s="58"/>
      <c r="CJ126" s="58"/>
      <c r="CK126" s="58"/>
      <c r="CL126" s="58"/>
      <c r="CM126" s="58"/>
      <c r="CN126" s="58"/>
      <c r="CO126" s="58"/>
      <c r="CP126" s="58"/>
      <c r="CQ126" s="58"/>
      <c r="CR126" s="58"/>
      <c r="CS126" s="58"/>
      <c r="CT126" s="58"/>
      <c r="CU126" s="58"/>
      <c r="CV126" s="58"/>
      <c r="CW126" s="58"/>
      <c r="CX126" s="58"/>
      <c r="CY126" s="58"/>
      <c r="CZ126" s="58"/>
      <c r="DA126" s="58"/>
      <c r="DB126" s="58"/>
      <c r="DC126" s="58"/>
      <c r="DD126" s="58"/>
      <c r="DE126" s="58"/>
      <c r="DF126" s="58"/>
      <c r="DG126" s="58"/>
      <c r="DH126" s="58"/>
      <c r="DI126" s="58"/>
      <c r="DJ126" s="58"/>
      <c r="DK126" s="58"/>
      <c r="DL126" s="58"/>
      <c r="DM126" s="58"/>
      <c r="DN126" s="58"/>
      <c r="DO126" s="58"/>
      <c r="DP126" s="58"/>
      <c r="DQ126" s="58"/>
      <c r="DR126" s="58"/>
      <c r="DS126" s="58"/>
      <c r="DT126" s="58"/>
      <c r="DU126" s="58"/>
      <c r="DV126" s="58"/>
      <c r="DW126" s="58"/>
      <c r="DX126" s="58"/>
      <c r="DY126" s="58"/>
      <c r="DZ126" s="58"/>
      <c r="EA126" s="58"/>
      <c r="EB126" s="58"/>
      <c r="EC126" s="58"/>
      <c r="ED126" s="58"/>
      <c r="EE126" s="58"/>
      <c r="EF126" s="58"/>
      <c r="EG126" s="58"/>
      <c r="EH126" s="58"/>
      <c r="EI126" s="58"/>
      <c r="EJ126" s="58"/>
      <c r="EK126" s="58"/>
      <c r="EL126" s="58"/>
      <c r="EM126" s="58"/>
      <c r="EN126" s="58"/>
    </row>
    <row r="127" spans="1:144" outlineLevel="1" x14ac:dyDescent="0.2">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c r="CH127" s="58"/>
      <c r="CI127" s="58"/>
      <c r="CJ127" s="58"/>
      <c r="CK127" s="58"/>
      <c r="CL127" s="58"/>
      <c r="CM127" s="58"/>
      <c r="CN127" s="58"/>
      <c r="CO127" s="58"/>
      <c r="CP127" s="58"/>
      <c r="CQ127" s="58"/>
      <c r="CR127" s="58"/>
      <c r="CS127" s="58"/>
      <c r="CT127" s="58"/>
      <c r="CU127" s="58"/>
      <c r="CV127" s="58"/>
      <c r="CW127" s="58"/>
      <c r="CX127" s="58"/>
      <c r="CY127" s="58"/>
      <c r="CZ127" s="58"/>
      <c r="DA127" s="58"/>
      <c r="DB127" s="58"/>
      <c r="DC127" s="58"/>
      <c r="DD127" s="58"/>
      <c r="DE127" s="58"/>
      <c r="DF127" s="58"/>
      <c r="DG127" s="58"/>
      <c r="DH127" s="58"/>
      <c r="DI127" s="58"/>
      <c r="DJ127" s="58"/>
      <c r="DK127" s="58"/>
      <c r="DL127" s="58"/>
      <c r="DM127" s="58"/>
      <c r="DN127" s="58"/>
      <c r="DO127" s="58"/>
      <c r="DP127" s="58"/>
      <c r="DQ127" s="58"/>
      <c r="DR127" s="58"/>
      <c r="DS127" s="58"/>
      <c r="DT127" s="58"/>
      <c r="DU127" s="58"/>
      <c r="DV127" s="58"/>
      <c r="DW127" s="58"/>
      <c r="DX127" s="58"/>
      <c r="DY127" s="58"/>
      <c r="DZ127" s="58"/>
      <c r="EA127" s="58"/>
      <c r="EB127" s="58"/>
      <c r="EC127" s="58"/>
      <c r="ED127" s="58"/>
      <c r="EE127" s="58"/>
      <c r="EF127" s="58"/>
      <c r="EG127" s="58"/>
      <c r="EH127" s="58"/>
      <c r="EI127" s="58"/>
      <c r="EJ127" s="58"/>
      <c r="EK127" s="58"/>
      <c r="EL127" s="58"/>
      <c r="EM127" s="58"/>
      <c r="EN127" s="58"/>
    </row>
    <row r="128" spans="1:144" outlineLevel="1" x14ac:dyDescent="0.2">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c r="CG128" s="58"/>
      <c r="CH128" s="58"/>
      <c r="CI128" s="58"/>
      <c r="CJ128" s="58"/>
      <c r="CK128" s="58"/>
      <c r="CL128" s="58"/>
      <c r="CM128" s="58"/>
      <c r="CN128" s="58"/>
      <c r="CO128" s="58"/>
      <c r="CP128" s="58"/>
      <c r="CQ128" s="58"/>
      <c r="CR128" s="58"/>
      <c r="CS128" s="58"/>
      <c r="CT128" s="58"/>
      <c r="CU128" s="58"/>
      <c r="CV128" s="58"/>
      <c r="CW128" s="58"/>
      <c r="CX128" s="58"/>
      <c r="CY128" s="58"/>
      <c r="CZ128" s="58"/>
      <c r="DA128" s="58"/>
      <c r="DB128" s="58"/>
      <c r="DC128" s="58"/>
      <c r="DD128" s="58"/>
      <c r="DE128" s="58"/>
      <c r="DF128" s="58"/>
      <c r="DG128" s="58"/>
      <c r="DH128" s="58"/>
      <c r="DI128" s="58"/>
      <c r="DJ128" s="58"/>
      <c r="DK128" s="58"/>
      <c r="DL128" s="58"/>
      <c r="DM128" s="58"/>
      <c r="DN128" s="58"/>
      <c r="DO128" s="58"/>
      <c r="DP128" s="58"/>
      <c r="DQ128" s="58"/>
      <c r="DR128" s="58"/>
      <c r="DS128" s="58"/>
      <c r="DT128" s="58"/>
      <c r="DU128" s="58"/>
      <c r="DV128" s="58"/>
      <c r="DW128" s="58"/>
      <c r="DX128" s="58"/>
      <c r="DY128" s="58"/>
      <c r="DZ128" s="58"/>
      <c r="EA128" s="58"/>
      <c r="EB128" s="58"/>
      <c r="EC128" s="58"/>
      <c r="ED128" s="58"/>
      <c r="EE128" s="58"/>
      <c r="EF128" s="58"/>
      <c r="EG128" s="58"/>
      <c r="EH128" s="58"/>
      <c r="EI128" s="58"/>
      <c r="EJ128" s="58"/>
      <c r="EK128" s="58"/>
      <c r="EL128" s="58"/>
      <c r="EM128" s="58"/>
      <c r="EN128" s="58"/>
    </row>
    <row r="129" spans="1:144" outlineLevel="1" x14ac:dyDescent="0.2">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c r="CB129" s="58"/>
      <c r="CC129" s="58"/>
      <c r="CD129" s="58"/>
      <c r="CE129" s="58"/>
      <c r="CF129" s="58"/>
      <c r="CG129" s="58"/>
      <c r="CH129" s="58"/>
      <c r="CI129" s="58"/>
      <c r="CJ129" s="58"/>
      <c r="CK129" s="58"/>
      <c r="CL129" s="58"/>
      <c r="CM129" s="58"/>
      <c r="CN129" s="58"/>
      <c r="CO129" s="58"/>
      <c r="CP129" s="58"/>
      <c r="CQ129" s="58"/>
      <c r="CR129" s="58"/>
      <c r="CS129" s="58"/>
      <c r="CT129" s="58"/>
      <c r="CU129" s="58"/>
      <c r="CV129" s="58"/>
      <c r="CW129" s="58"/>
      <c r="CX129" s="58"/>
      <c r="CY129" s="58"/>
      <c r="CZ129" s="58"/>
      <c r="DA129" s="58"/>
      <c r="DB129" s="58"/>
      <c r="DC129" s="58"/>
      <c r="DD129" s="58"/>
      <c r="DE129" s="58"/>
      <c r="DF129" s="58"/>
      <c r="DG129" s="58"/>
      <c r="DH129" s="58"/>
      <c r="DI129" s="58"/>
      <c r="DJ129" s="58"/>
      <c r="DK129" s="58"/>
      <c r="DL129" s="58"/>
      <c r="DM129" s="58"/>
      <c r="DN129" s="58"/>
      <c r="DO129" s="58"/>
      <c r="DP129" s="58"/>
      <c r="DQ129" s="58"/>
      <c r="DR129" s="58"/>
      <c r="DS129" s="58"/>
      <c r="DT129" s="58"/>
      <c r="DU129" s="58"/>
      <c r="DV129" s="58"/>
      <c r="DW129" s="58"/>
      <c r="DX129" s="58"/>
      <c r="DY129" s="58"/>
      <c r="DZ129" s="58"/>
      <c r="EA129" s="58"/>
      <c r="EB129" s="58"/>
      <c r="EC129" s="58"/>
      <c r="ED129" s="58"/>
      <c r="EE129" s="58"/>
      <c r="EF129" s="58"/>
      <c r="EG129" s="58"/>
      <c r="EH129" s="58"/>
      <c r="EI129" s="58"/>
      <c r="EJ129" s="58"/>
      <c r="EK129" s="58"/>
      <c r="EL129" s="58"/>
      <c r="EM129" s="58"/>
      <c r="EN129" s="58"/>
    </row>
    <row r="130" spans="1:144" outlineLevel="1" x14ac:dyDescent="0.2">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c r="CB130" s="58"/>
      <c r="CC130" s="58"/>
      <c r="CD130" s="58"/>
      <c r="CE130" s="58"/>
      <c r="CF130" s="58"/>
      <c r="CG130" s="58"/>
      <c r="CH130" s="58"/>
      <c r="CI130" s="58"/>
      <c r="CJ130" s="58"/>
      <c r="CK130" s="58"/>
      <c r="CL130" s="58"/>
      <c r="CM130" s="58"/>
      <c r="CN130" s="58"/>
      <c r="CO130" s="58"/>
      <c r="CP130" s="58"/>
      <c r="CQ130" s="58"/>
      <c r="CR130" s="58"/>
      <c r="CS130" s="58"/>
      <c r="CT130" s="58"/>
      <c r="CU130" s="58"/>
      <c r="CV130" s="58"/>
      <c r="CW130" s="58"/>
      <c r="CX130" s="58"/>
      <c r="CY130" s="58"/>
      <c r="CZ130" s="58"/>
      <c r="DA130" s="58"/>
      <c r="DB130" s="58"/>
      <c r="DC130" s="58"/>
      <c r="DD130" s="58"/>
      <c r="DE130" s="58"/>
      <c r="DF130" s="58"/>
      <c r="DG130" s="58"/>
      <c r="DH130" s="58"/>
      <c r="DI130" s="58"/>
      <c r="DJ130" s="58"/>
      <c r="DK130" s="58"/>
      <c r="DL130" s="58"/>
      <c r="DM130" s="58"/>
      <c r="DN130" s="58"/>
      <c r="DO130" s="58"/>
      <c r="DP130" s="58"/>
      <c r="DQ130" s="58"/>
      <c r="DR130" s="58"/>
      <c r="DS130" s="58"/>
      <c r="DT130" s="58"/>
      <c r="DU130" s="58"/>
      <c r="DV130" s="58"/>
      <c r="DW130" s="58"/>
      <c r="DX130" s="58"/>
      <c r="DY130" s="58"/>
      <c r="DZ130" s="58"/>
      <c r="EA130" s="58"/>
      <c r="EB130" s="58"/>
      <c r="EC130" s="58"/>
      <c r="ED130" s="58"/>
      <c r="EE130" s="58"/>
      <c r="EF130" s="58"/>
      <c r="EG130" s="58"/>
      <c r="EH130" s="58"/>
      <c r="EI130" s="58"/>
      <c r="EJ130" s="58"/>
      <c r="EK130" s="58"/>
      <c r="EL130" s="58"/>
      <c r="EM130" s="58"/>
      <c r="EN130" s="58"/>
    </row>
    <row r="131" spans="1:144" outlineLevel="1" x14ac:dyDescent="0.2">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c r="CB131" s="58"/>
      <c r="CC131" s="58"/>
      <c r="CD131" s="58"/>
      <c r="CE131" s="58"/>
      <c r="CF131" s="58"/>
      <c r="CG131" s="58"/>
      <c r="CH131" s="58"/>
      <c r="CI131" s="58"/>
      <c r="CJ131" s="58"/>
      <c r="CK131" s="58"/>
      <c r="CL131" s="58"/>
      <c r="CM131" s="58"/>
      <c r="CN131" s="58"/>
      <c r="CO131" s="58"/>
      <c r="CP131" s="58"/>
      <c r="CQ131" s="58"/>
      <c r="CR131" s="58"/>
      <c r="CS131" s="58"/>
      <c r="CT131" s="58"/>
      <c r="CU131" s="58"/>
      <c r="CV131" s="58"/>
      <c r="CW131" s="58"/>
      <c r="CX131" s="58"/>
      <c r="CY131" s="58"/>
      <c r="CZ131" s="58"/>
      <c r="DA131" s="58"/>
      <c r="DB131" s="58"/>
      <c r="DC131" s="58"/>
      <c r="DD131" s="58"/>
      <c r="DE131" s="58"/>
      <c r="DF131" s="58"/>
      <c r="DG131" s="58"/>
      <c r="DH131" s="58"/>
      <c r="DI131" s="58"/>
      <c r="DJ131" s="58"/>
      <c r="DK131" s="58"/>
      <c r="DL131" s="58"/>
      <c r="DM131" s="58"/>
      <c r="DN131" s="58"/>
      <c r="DO131" s="58"/>
      <c r="DP131" s="58"/>
      <c r="DQ131" s="58"/>
      <c r="DR131" s="58"/>
      <c r="DS131" s="58"/>
      <c r="DT131" s="58"/>
      <c r="DU131" s="58"/>
      <c r="DV131" s="58"/>
      <c r="DW131" s="58"/>
      <c r="DX131" s="58"/>
      <c r="DY131" s="58"/>
      <c r="DZ131" s="58"/>
      <c r="EA131" s="58"/>
      <c r="EB131" s="58"/>
      <c r="EC131" s="58"/>
      <c r="ED131" s="58"/>
      <c r="EE131" s="58"/>
      <c r="EF131" s="58"/>
      <c r="EG131" s="58"/>
      <c r="EH131" s="58"/>
      <c r="EI131" s="58"/>
      <c r="EJ131" s="58"/>
      <c r="EK131" s="58"/>
      <c r="EL131" s="58"/>
      <c r="EM131" s="58"/>
      <c r="EN131" s="58"/>
    </row>
    <row r="132" spans="1:144" outlineLevel="1" x14ac:dyDescent="0.2">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c r="CO132" s="58"/>
      <c r="CP132" s="58"/>
      <c r="CQ132" s="58"/>
      <c r="CR132" s="58"/>
      <c r="CS132" s="58"/>
      <c r="CT132" s="58"/>
      <c r="CU132" s="58"/>
      <c r="CV132" s="58"/>
      <c r="CW132" s="58"/>
      <c r="CX132" s="58"/>
      <c r="CY132" s="58"/>
      <c r="CZ132" s="58"/>
      <c r="DA132" s="58"/>
      <c r="DB132" s="58"/>
      <c r="DC132" s="58"/>
      <c r="DD132" s="58"/>
      <c r="DE132" s="58"/>
      <c r="DF132" s="58"/>
      <c r="DG132" s="58"/>
      <c r="DH132" s="58"/>
      <c r="DI132" s="58"/>
      <c r="DJ132" s="58"/>
      <c r="DK132" s="58"/>
      <c r="DL132" s="58"/>
      <c r="DM132" s="58"/>
      <c r="DN132" s="58"/>
      <c r="DO132" s="58"/>
      <c r="DP132" s="58"/>
      <c r="DQ132" s="58"/>
      <c r="DR132" s="58"/>
      <c r="DS132" s="58"/>
      <c r="DT132" s="58"/>
      <c r="DU132" s="58"/>
      <c r="DV132" s="58"/>
      <c r="DW132" s="58"/>
      <c r="DX132" s="58"/>
      <c r="DY132" s="58"/>
      <c r="DZ132" s="58"/>
      <c r="EA132" s="58"/>
      <c r="EB132" s="58"/>
      <c r="EC132" s="58"/>
      <c r="ED132" s="58"/>
      <c r="EE132" s="58"/>
      <c r="EF132" s="58"/>
      <c r="EG132" s="58"/>
      <c r="EH132" s="58"/>
      <c r="EI132" s="58"/>
      <c r="EJ132" s="58"/>
      <c r="EK132" s="58"/>
      <c r="EL132" s="58"/>
      <c r="EM132" s="58"/>
      <c r="EN132" s="58"/>
    </row>
    <row r="133" spans="1:144" outlineLevel="1" x14ac:dyDescent="0.2">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E133" s="58"/>
      <c r="EF133" s="58"/>
      <c r="EG133" s="58"/>
      <c r="EH133" s="58"/>
      <c r="EI133" s="58"/>
      <c r="EJ133" s="58"/>
      <c r="EK133" s="58"/>
      <c r="EL133" s="58"/>
      <c r="EM133" s="58"/>
      <c r="EN133" s="58"/>
    </row>
    <row r="134" spans="1:144" outlineLevel="1" x14ac:dyDescent="0.2">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c r="CF134" s="58"/>
      <c r="CG134" s="58"/>
      <c r="CH134" s="58"/>
      <c r="CI134" s="58"/>
      <c r="CJ134" s="58"/>
      <c r="CK134" s="58"/>
      <c r="CL134" s="58"/>
      <c r="CM134" s="58"/>
      <c r="CN134" s="58"/>
      <c r="CO134" s="58"/>
      <c r="CP134" s="58"/>
      <c r="CQ134" s="58"/>
      <c r="CR134" s="58"/>
      <c r="CS134" s="58"/>
      <c r="CT134" s="58"/>
      <c r="CU134" s="58"/>
      <c r="CV134" s="58"/>
      <c r="CW134" s="58"/>
      <c r="CX134" s="58"/>
      <c r="CY134" s="58"/>
      <c r="CZ134" s="58"/>
      <c r="DA134" s="58"/>
      <c r="DB134" s="58"/>
      <c r="DC134" s="58"/>
      <c r="DD134" s="58"/>
      <c r="DE134" s="58"/>
      <c r="DF134" s="58"/>
      <c r="DG134" s="58"/>
      <c r="DH134" s="58"/>
      <c r="DI134" s="58"/>
      <c r="DJ134" s="58"/>
      <c r="DK134" s="58"/>
      <c r="DL134" s="58"/>
      <c r="DM134" s="58"/>
      <c r="DN134" s="58"/>
      <c r="DO134" s="58"/>
      <c r="DP134" s="58"/>
      <c r="DQ134" s="58"/>
      <c r="DR134" s="58"/>
      <c r="DS134" s="58"/>
      <c r="DT134" s="58"/>
      <c r="DU134" s="58"/>
      <c r="DV134" s="58"/>
      <c r="DW134" s="58"/>
      <c r="DX134" s="58"/>
      <c r="DY134" s="58"/>
      <c r="DZ134" s="58"/>
      <c r="EA134" s="58"/>
      <c r="EB134" s="58"/>
      <c r="EC134" s="58"/>
      <c r="ED134" s="58"/>
      <c r="EE134" s="58"/>
      <c r="EF134" s="58"/>
      <c r="EG134" s="58"/>
      <c r="EH134" s="58"/>
      <c r="EI134" s="58"/>
      <c r="EJ134" s="58"/>
      <c r="EK134" s="58"/>
      <c r="EL134" s="58"/>
      <c r="EM134" s="58"/>
      <c r="EN134" s="58"/>
    </row>
    <row r="135" spans="1:144" outlineLevel="1" x14ac:dyDescent="0.2">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c r="CO135" s="58"/>
      <c r="CP135" s="58"/>
      <c r="CQ135" s="58"/>
      <c r="CR135" s="58"/>
      <c r="CS135" s="58"/>
      <c r="CT135" s="58"/>
      <c r="CU135" s="58"/>
      <c r="CV135" s="58"/>
      <c r="CW135" s="58"/>
      <c r="CX135" s="58"/>
      <c r="CY135" s="58"/>
      <c r="CZ135" s="58"/>
      <c r="DA135" s="58"/>
      <c r="DB135" s="58"/>
      <c r="DC135" s="58"/>
      <c r="DD135" s="58"/>
      <c r="DE135" s="58"/>
      <c r="DF135" s="58"/>
      <c r="DG135" s="58"/>
      <c r="DH135" s="58"/>
      <c r="DI135" s="58"/>
      <c r="DJ135" s="58"/>
      <c r="DK135" s="58"/>
      <c r="DL135" s="58"/>
      <c r="DM135" s="58"/>
      <c r="DN135" s="58"/>
      <c r="DO135" s="58"/>
      <c r="DP135" s="58"/>
      <c r="DQ135" s="58"/>
      <c r="DR135" s="58"/>
      <c r="DS135" s="58"/>
      <c r="DT135" s="58"/>
      <c r="DU135" s="58"/>
      <c r="DV135" s="58"/>
      <c r="DW135" s="58"/>
      <c r="DX135" s="58"/>
      <c r="DY135" s="58"/>
      <c r="DZ135" s="58"/>
      <c r="EA135" s="58"/>
      <c r="EB135" s="58"/>
      <c r="EC135" s="58"/>
      <c r="ED135" s="58"/>
      <c r="EE135" s="58"/>
      <c r="EF135" s="58"/>
      <c r="EG135" s="58"/>
      <c r="EH135" s="58"/>
      <c r="EI135" s="58"/>
      <c r="EJ135" s="58"/>
      <c r="EK135" s="58"/>
      <c r="EL135" s="58"/>
      <c r="EM135" s="58"/>
      <c r="EN135" s="58"/>
    </row>
    <row r="136" spans="1:144" outlineLevel="1" x14ac:dyDescent="0.2">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8"/>
      <c r="CG136" s="58"/>
      <c r="CH136" s="58"/>
      <c r="CI136" s="58"/>
      <c r="CJ136" s="58"/>
      <c r="CK136" s="58"/>
      <c r="CL136" s="58"/>
      <c r="CM136" s="58"/>
      <c r="CN136" s="58"/>
      <c r="CO136" s="58"/>
      <c r="CP136" s="58"/>
      <c r="CQ136" s="58"/>
      <c r="CR136" s="58"/>
      <c r="CS136" s="58"/>
      <c r="CT136" s="58"/>
      <c r="CU136" s="58"/>
      <c r="CV136" s="58"/>
      <c r="CW136" s="58"/>
      <c r="CX136" s="58"/>
      <c r="CY136" s="58"/>
      <c r="CZ136" s="58"/>
      <c r="DA136" s="58"/>
      <c r="DB136" s="58"/>
      <c r="DC136" s="58"/>
      <c r="DD136" s="58"/>
      <c r="DE136" s="58"/>
      <c r="DF136" s="58"/>
      <c r="DG136" s="58"/>
      <c r="DH136" s="58"/>
      <c r="DI136" s="58"/>
      <c r="DJ136" s="58"/>
      <c r="DK136" s="58"/>
      <c r="DL136" s="58"/>
      <c r="DM136" s="58"/>
      <c r="DN136" s="58"/>
      <c r="DO136" s="58"/>
      <c r="DP136" s="58"/>
      <c r="DQ136" s="58"/>
      <c r="DR136" s="58"/>
      <c r="DS136" s="58"/>
      <c r="DT136" s="58"/>
      <c r="DU136" s="58"/>
      <c r="DV136" s="58"/>
      <c r="DW136" s="58"/>
      <c r="DX136" s="58"/>
      <c r="DY136" s="58"/>
      <c r="DZ136" s="58"/>
      <c r="EA136" s="58"/>
      <c r="EB136" s="58"/>
      <c r="EC136" s="58"/>
      <c r="ED136" s="58"/>
      <c r="EE136" s="58"/>
      <c r="EF136" s="58"/>
      <c r="EG136" s="58"/>
      <c r="EH136" s="58"/>
      <c r="EI136" s="58"/>
      <c r="EJ136" s="58"/>
      <c r="EK136" s="58"/>
      <c r="EL136" s="58"/>
      <c r="EM136" s="58"/>
      <c r="EN136" s="58"/>
    </row>
    <row r="137" spans="1:144" outlineLevel="1" x14ac:dyDescent="0.2">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c r="CH137" s="58"/>
      <c r="CI137" s="58"/>
      <c r="CJ137" s="58"/>
      <c r="CK137" s="58"/>
      <c r="CL137" s="58"/>
      <c r="CM137" s="58"/>
      <c r="CN137" s="58"/>
      <c r="CO137" s="58"/>
      <c r="CP137" s="58"/>
      <c r="CQ137" s="58"/>
      <c r="CR137" s="58"/>
      <c r="CS137" s="58"/>
      <c r="CT137" s="58"/>
      <c r="CU137" s="58"/>
      <c r="CV137" s="58"/>
      <c r="CW137" s="58"/>
      <c r="CX137" s="58"/>
      <c r="CY137" s="58"/>
      <c r="CZ137" s="58"/>
      <c r="DA137" s="58"/>
      <c r="DB137" s="58"/>
      <c r="DC137" s="58"/>
      <c r="DD137" s="58"/>
      <c r="DE137" s="58"/>
      <c r="DF137" s="58"/>
      <c r="DG137" s="58"/>
      <c r="DH137" s="58"/>
      <c r="DI137" s="58"/>
      <c r="DJ137" s="58"/>
      <c r="DK137" s="58"/>
      <c r="DL137" s="58"/>
      <c r="DM137" s="58"/>
      <c r="DN137" s="58"/>
      <c r="DO137" s="58"/>
      <c r="DP137" s="58"/>
      <c r="DQ137" s="58"/>
      <c r="DR137" s="58"/>
      <c r="DS137" s="58"/>
      <c r="DT137" s="58"/>
      <c r="DU137" s="58"/>
      <c r="DV137" s="58"/>
      <c r="DW137" s="58"/>
      <c r="DX137" s="58"/>
      <c r="DY137" s="58"/>
      <c r="DZ137" s="58"/>
      <c r="EA137" s="58"/>
      <c r="EB137" s="58"/>
      <c r="EC137" s="58"/>
      <c r="ED137" s="58"/>
      <c r="EE137" s="58"/>
      <c r="EF137" s="58"/>
      <c r="EG137" s="58"/>
      <c r="EH137" s="58"/>
      <c r="EI137" s="58"/>
      <c r="EJ137" s="58"/>
      <c r="EK137" s="58"/>
      <c r="EL137" s="58"/>
      <c r="EM137" s="58"/>
      <c r="EN137" s="58"/>
    </row>
    <row r="138" spans="1:144" outlineLevel="1" x14ac:dyDescent="0.2">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c r="CG138" s="58"/>
      <c r="CH138" s="58"/>
      <c r="CI138" s="58"/>
      <c r="CJ138" s="58"/>
      <c r="CK138" s="58"/>
      <c r="CL138" s="58"/>
      <c r="CM138" s="58"/>
      <c r="CN138" s="58"/>
      <c r="CO138" s="58"/>
      <c r="CP138" s="58"/>
      <c r="CQ138" s="58"/>
      <c r="CR138" s="58"/>
      <c r="CS138" s="58"/>
      <c r="CT138" s="58"/>
      <c r="CU138" s="58"/>
      <c r="CV138" s="58"/>
      <c r="CW138" s="58"/>
      <c r="CX138" s="58"/>
      <c r="CY138" s="58"/>
      <c r="CZ138" s="58"/>
      <c r="DA138" s="58"/>
      <c r="DB138" s="58"/>
      <c r="DC138" s="58"/>
      <c r="DD138" s="58"/>
      <c r="DE138" s="58"/>
      <c r="DF138" s="58"/>
      <c r="DG138" s="58"/>
      <c r="DH138" s="58"/>
      <c r="DI138" s="58"/>
      <c r="DJ138" s="58"/>
      <c r="DK138" s="58"/>
      <c r="DL138" s="58"/>
      <c r="DM138" s="58"/>
      <c r="DN138" s="58"/>
      <c r="DO138" s="58"/>
      <c r="DP138" s="58"/>
      <c r="DQ138" s="58"/>
      <c r="DR138" s="58"/>
      <c r="DS138" s="58"/>
      <c r="DT138" s="58"/>
      <c r="DU138" s="58"/>
      <c r="DV138" s="58"/>
      <c r="DW138" s="58"/>
      <c r="DX138" s="58"/>
      <c r="DY138" s="58"/>
      <c r="DZ138" s="58"/>
      <c r="EA138" s="58"/>
      <c r="EB138" s="58"/>
      <c r="EC138" s="58"/>
      <c r="ED138" s="58"/>
      <c r="EE138" s="58"/>
      <c r="EF138" s="58"/>
      <c r="EG138" s="58"/>
      <c r="EH138" s="58"/>
      <c r="EI138" s="58"/>
      <c r="EJ138" s="58"/>
      <c r="EK138" s="58"/>
      <c r="EL138" s="58"/>
      <c r="EM138" s="58"/>
      <c r="EN138" s="58"/>
    </row>
    <row r="139" spans="1:144" outlineLevel="1" x14ac:dyDescent="0.2">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c r="CC139" s="58"/>
      <c r="CD139" s="58"/>
      <c r="CE139" s="58"/>
      <c r="CF139" s="58"/>
      <c r="CG139" s="58"/>
      <c r="CH139" s="58"/>
      <c r="CI139" s="58"/>
      <c r="CJ139" s="58"/>
      <c r="CK139" s="58"/>
      <c r="CL139" s="58"/>
      <c r="CM139" s="58"/>
      <c r="CN139" s="58"/>
      <c r="CO139" s="58"/>
      <c r="CP139" s="58"/>
      <c r="CQ139" s="58"/>
      <c r="CR139" s="58"/>
      <c r="CS139" s="58"/>
      <c r="CT139" s="58"/>
      <c r="CU139" s="58"/>
      <c r="CV139" s="58"/>
      <c r="CW139" s="58"/>
      <c r="CX139" s="58"/>
      <c r="CY139" s="58"/>
      <c r="CZ139" s="58"/>
      <c r="DA139" s="58"/>
      <c r="DB139" s="58"/>
      <c r="DC139" s="58"/>
      <c r="DD139" s="58"/>
      <c r="DE139" s="58"/>
      <c r="DF139" s="58"/>
      <c r="DG139" s="58"/>
      <c r="DH139" s="58"/>
      <c r="DI139" s="58"/>
      <c r="DJ139" s="58"/>
      <c r="DK139" s="58"/>
      <c r="DL139" s="58"/>
      <c r="DM139" s="58"/>
      <c r="DN139" s="58"/>
      <c r="DO139" s="58"/>
      <c r="DP139" s="58"/>
      <c r="DQ139" s="58"/>
      <c r="DR139" s="58"/>
      <c r="DS139" s="58"/>
      <c r="DT139" s="58"/>
      <c r="DU139" s="58"/>
      <c r="DV139" s="58"/>
      <c r="DW139" s="58"/>
      <c r="DX139" s="58"/>
      <c r="DY139" s="58"/>
      <c r="DZ139" s="58"/>
      <c r="EA139" s="58"/>
      <c r="EB139" s="58"/>
      <c r="EC139" s="58"/>
      <c r="ED139" s="58"/>
      <c r="EE139" s="58"/>
      <c r="EF139" s="58"/>
      <c r="EG139" s="58"/>
      <c r="EH139" s="58"/>
      <c r="EI139" s="58"/>
      <c r="EJ139" s="58"/>
      <c r="EK139" s="58"/>
      <c r="EL139" s="58"/>
      <c r="EM139" s="58"/>
      <c r="EN139" s="58"/>
    </row>
    <row r="140" spans="1:144" outlineLevel="1" x14ac:dyDescent="0.2">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c r="CH140" s="58"/>
      <c r="CI140" s="58"/>
      <c r="CJ140" s="58"/>
      <c r="CK140" s="58"/>
      <c r="CL140" s="58"/>
      <c r="CM140" s="58"/>
      <c r="CN140" s="58"/>
      <c r="CO140" s="58"/>
      <c r="CP140" s="58"/>
      <c r="CQ140" s="58"/>
      <c r="CR140" s="58"/>
      <c r="CS140" s="58"/>
      <c r="CT140" s="58"/>
      <c r="CU140" s="58"/>
      <c r="CV140" s="58"/>
      <c r="CW140" s="58"/>
      <c r="CX140" s="58"/>
      <c r="CY140" s="58"/>
      <c r="CZ140" s="58"/>
      <c r="DA140" s="58"/>
      <c r="DB140" s="58"/>
      <c r="DC140" s="58"/>
      <c r="DD140" s="58"/>
      <c r="DE140" s="58"/>
      <c r="DF140" s="58"/>
      <c r="DG140" s="58"/>
      <c r="DH140" s="58"/>
      <c r="DI140" s="58"/>
      <c r="DJ140" s="58"/>
      <c r="DK140" s="58"/>
      <c r="DL140" s="58"/>
      <c r="DM140" s="58"/>
      <c r="DN140" s="58"/>
      <c r="DO140" s="58"/>
      <c r="DP140" s="58"/>
      <c r="DQ140" s="58"/>
      <c r="DR140" s="58"/>
      <c r="DS140" s="58"/>
      <c r="DT140" s="58"/>
      <c r="DU140" s="58"/>
      <c r="DV140" s="58"/>
      <c r="DW140" s="58"/>
      <c r="DX140" s="58"/>
      <c r="DY140" s="58"/>
      <c r="DZ140" s="58"/>
      <c r="EA140" s="58"/>
      <c r="EB140" s="58"/>
      <c r="EC140" s="58"/>
      <c r="ED140" s="58"/>
      <c r="EE140" s="58"/>
      <c r="EF140" s="58"/>
      <c r="EG140" s="58"/>
      <c r="EH140" s="58"/>
      <c r="EI140" s="58"/>
      <c r="EJ140" s="58"/>
      <c r="EK140" s="58"/>
      <c r="EL140" s="58"/>
      <c r="EM140" s="58"/>
      <c r="EN140" s="58"/>
    </row>
    <row r="141" spans="1:144" outlineLevel="1" x14ac:dyDescent="0.2">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58"/>
      <c r="DA141" s="58"/>
      <c r="DB141" s="58"/>
      <c r="DC141" s="58"/>
      <c r="DD141" s="58"/>
      <c r="DE141" s="58"/>
      <c r="DF141" s="58"/>
      <c r="DG141" s="58"/>
      <c r="DH141" s="58"/>
      <c r="DI141" s="58"/>
      <c r="DJ141" s="58"/>
      <c r="DK141" s="58"/>
      <c r="DL141" s="58"/>
      <c r="DM141" s="58"/>
      <c r="DN141" s="58"/>
      <c r="DO141" s="58"/>
      <c r="DP141" s="58"/>
      <c r="DQ141" s="58"/>
      <c r="DR141" s="58"/>
      <c r="DS141" s="58"/>
      <c r="DT141" s="58"/>
      <c r="DU141" s="58"/>
      <c r="DV141" s="58"/>
      <c r="DW141" s="58"/>
      <c r="DX141" s="58"/>
      <c r="DY141" s="58"/>
      <c r="DZ141" s="58"/>
      <c r="EA141" s="58"/>
      <c r="EB141" s="58"/>
      <c r="EC141" s="58"/>
      <c r="ED141" s="58"/>
      <c r="EE141" s="58"/>
      <c r="EF141" s="58"/>
      <c r="EG141" s="58"/>
      <c r="EH141" s="58"/>
      <c r="EI141" s="58"/>
      <c r="EJ141" s="58"/>
      <c r="EK141" s="58"/>
      <c r="EL141" s="58"/>
      <c r="EM141" s="58"/>
      <c r="EN141" s="58"/>
    </row>
    <row r="142" spans="1:144" outlineLevel="1" x14ac:dyDescent="0.2">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c r="CH142" s="58"/>
      <c r="CI142" s="58"/>
      <c r="CJ142" s="58"/>
      <c r="CK142" s="58"/>
      <c r="CL142" s="58"/>
      <c r="CM142" s="58"/>
      <c r="CN142" s="58"/>
      <c r="CO142" s="58"/>
      <c r="CP142" s="58"/>
      <c r="CQ142" s="58"/>
      <c r="CR142" s="58"/>
      <c r="CS142" s="58"/>
      <c r="CT142" s="58"/>
      <c r="CU142" s="58"/>
      <c r="CV142" s="58"/>
      <c r="CW142" s="58"/>
      <c r="CX142" s="58"/>
      <c r="CY142" s="58"/>
      <c r="CZ142" s="58"/>
      <c r="DA142" s="58"/>
      <c r="DB142" s="58"/>
      <c r="DC142" s="58"/>
      <c r="DD142" s="58"/>
      <c r="DE142" s="58"/>
      <c r="DF142" s="58"/>
      <c r="DG142" s="58"/>
      <c r="DH142" s="58"/>
      <c r="DI142" s="58"/>
      <c r="DJ142" s="58"/>
      <c r="DK142" s="58"/>
      <c r="DL142" s="58"/>
      <c r="DM142" s="58"/>
      <c r="DN142" s="58"/>
      <c r="DO142" s="58"/>
      <c r="DP142" s="58"/>
      <c r="DQ142" s="58"/>
      <c r="DR142" s="58"/>
      <c r="DS142" s="58"/>
      <c r="DT142" s="58"/>
      <c r="DU142" s="58"/>
      <c r="DV142" s="58"/>
      <c r="DW142" s="58"/>
      <c r="DX142" s="58"/>
      <c r="DY142" s="58"/>
      <c r="DZ142" s="58"/>
      <c r="EA142" s="58"/>
      <c r="EB142" s="58"/>
      <c r="EC142" s="58"/>
      <c r="ED142" s="58"/>
      <c r="EE142" s="58"/>
      <c r="EF142" s="58"/>
      <c r="EG142" s="58"/>
      <c r="EH142" s="58"/>
      <c r="EI142" s="58"/>
      <c r="EJ142" s="58"/>
      <c r="EK142" s="58"/>
      <c r="EL142" s="58"/>
      <c r="EM142" s="58"/>
      <c r="EN142" s="58"/>
    </row>
    <row r="143" spans="1:144" x14ac:dyDescent="0.2">
      <c r="A143" s="74"/>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c r="CB143" s="58"/>
      <c r="CC143" s="58"/>
      <c r="CD143" s="58"/>
      <c r="CE143" s="58"/>
      <c r="CF143" s="58"/>
      <c r="CG143" s="58"/>
      <c r="CH143" s="58"/>
      <c r="CI143" s="58"/>
      <c r="CJ143" s="58"/>
      <c r="CK143" s="58"/>
      <c r="CL143" s="58"/>
      <c r="CM143" s="58"/>
      <c r="CN143" s="58"/>
      <c r="CO143" s="58"/>
      <c r="CP143" s="58"/>
      <c r="CQ143" s="58"/>
      <c r="CR143" s="58"/>
      <c r="CS143" s="58"/>
      <c r="CT143" s="58"/>
      <c r="CU143" s="58"/>
      <c r="CV143" s="58"/>
      <c r="CW143" s="58"/>
      <c r="CX143" s="58"/>
      <c r="CY143" s="58"/>
      <c r="CZ143" s="58"/>
      <c r="DA143" s="58"/>
      <c r="DB143" s="58"/>
      <c r="DC143" s="58"/>
      <c r="DD143" s="58"/>
      <c r="DE143" s="58"/>
      <c r="DF143" s="58"/>
      <c r="DG143" s="58"/>
      <c r="DH143" s="58"/>
      <c r="DI143" s="58"/>
      <c r="DJ143" s="58"/>
      <c r="DK143" s="58"/>
      <c r="DL143" s="58"/>
      <c r="DM143" s="58"/>
      <c r="DN143" s="58"/>
      <c r="DO143" s="58"/>
      <c r="DP143" s="58"/>
      <c r="DQ143" s="58"/>
      <c r="DR143" s="58"/>
      <c r="DS143" s="58"/>
      <c r="DT143" s="58"/>
      <c r="DU143" s="58"/>
      <c r="DV143" s="58"/>
      <c r="DW143" s="58"/>
      <c r="DX143" s="58"/>
      <c r="DY143" s="58"/>
      <c r="DZ143" s="58"/>
      <c r="EA143" s="58"/>
      <c r="EB143" s="58"/>
      <c r="EC143" s="58"/>
      <c r="ED143" s="58"/>
      <c r="EE143" s="58"/>
      <c r="EF143" s="58"/>
      <c r="EG143" s="58"/>
      <c r="EH143" s="58"/>
      <c r="EI143" s="58"/>
      <c r="EJ143" s="58"/>
      <c r="EK143" s="58"/>
      <c r="EL143" s="58"/>
      <c r="EM143" s="58"/>
      <c r="EN143" s="58"/>
    </row>
    <row r="144" spans="1:144" x14ac:dyDescent="0.2">
      <c r="A144" s="11" t="s">
        <v>173</v>
      </c>
      <c r="AQ144" s="58" t="s">
        <v>208</v>
      </c>
      <c r="AR144" s="58"/>
      <c r="AS144" s="58"/>
      <c r="AT144" s="58">
        <v>10</v>
      </c>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c r="CB144" s="58"/>
      <c r="CC144" s="58"/>
      <c r="CD144" s="58"/>
      <c r="CE144" s="58"/>
      <c r="CF144" s="58"/>
      <c r="CG144" s="58"/>
      <c r="CH144" s="58"/>
      <c r="CI144" s="58"/>
      <c r="CJ144" s="58"/>
      <c r="CK144" s="58"/>
      <c r="CL144" s="58"/>
      <c r="CM144" s="58"/>
      <c r="CN144" s="58"/>
      <c r="CO144" s="58"/>
      <c r="CP144" s="58"/>
      <c r="CQ144" s="58"/>
      <c r="CR144" s="58"/>
      <c r="CS144" s="58"/>
      <c r="CT144" s="58"/>
      <c r="CU144" s="58"/>
      <c r="CV144" s="58"/>
      <c r="CW144" s="58"/>
      <c r="CX144" s="58"/>
      <c r="CY144" s="58"/>
      <c r="CZ144" s="58"/>
      <c r="DA144" s="58"/>
      <c r="DB144" s="58"/>
      <c r="DC144" s="58"/>
      <c r="DD144" s="58"/>
      <c r="DE144" s="58"/>
      <c r="DF144" s="58"/>
      <c r="DG144" s="58"/>
      <c r="DH144" s="58"/>
      <c r="DI144" s="58"/>
      <c r="DJ144" s="58"/>
      <c r="DK144" s="58"/>
      <c r="DL144" s="58"/>
      <c r="DM144" s="58"/>
      <c r="DN144" s="58"/>
      <c r="DO144" s="58"/>
      <c r="DP144" s="58"/>
      <c r="DQ144" s="58"/>
      <c r="DR144" s="58"/>
      <c r="DS144" s="58"/>
      <c r="DT144" s="58"/>
      <c r="DU144" s="58"/>
      <c r="DV144" s="58"/>
      <c r="DW144" s="58"/>
      <c r="DX144" s="58"/>
      <c r="DY144" s="58"/>
      <c r="DZ144" s="58"/>
      <c r="EA144" s="58"/>
      <c r="EB144" s="58"/>
      <c r="EC144" s="58"/>
      <c r="ED144" s="58"/>
      <c r="EE144" s="58"/>
      <c r="EF144" s="58"/>
      <c r="EG144" s="58"/>
      <c r="EH144" s="58"/>
      <c r="EI144" s="58"/>
      <c r="EJ144" s="58"/>
      <c r="EK144" s="58"/>
      <c r="EL144" s="58"/>
      <c r="EM144" s="58"/>
      <c r="EN144" s="58"/>
    </row>
    <row r="145" spans="5:144" outlineLevel="1" x14ac:dyDescent="0.2">
      <c r="E145" s="25" t="s">
        <v>207</v>
      </c>
      <c r="F145" s="57">
        <f>$AT$144/20</f>
        <v>0.5</v>
      </c>
      <c r="AQ145" s="58" t="s">
        <v>188</v>
      </c>
      <c r="AR145" s="58">
        <v>0</v>
      </c>
      <c r="AS145" s="58">
        <v>0.01</v>
      </c>
      <c r="AT145" s="58">
        <v>0.02</v>
      </c>
      <c r="AU145" s="58">
        <v>0.03</v>
      </c>
      <c r="AV145" s="58">
        <v>0.04</v>
      </c>
      <c r="AW145" s="58">
        <v>0.05</v>
      </c>
      <c r="AX145" s="58">
        <v>6.0000000000000005E-2</v>
      </c>
      <c r="AY145" s="58">
        <v>7.0000000000000007E-2</v>
      </c>
      <c r="AZ145" s="58">
        <v>0.08</v>
      </c>
      <c r="BA145" s="58">
        <v>0.09</v>
      </c>
      <c r="BB145" s="58">
        <v>9.9999999999999992E-2</v>
      </c>
      <c r="BC145" s="58">
        <v>0.10999999999999999</v>
      </c>
      <c r="BD145" s="58">
        <v>0.11999999999999998</v>
      </c>
      <c r="BE145" s="58">
        <v>0.12999999999999998</v>
      </c>
      <c r="BF145" s="58">
        <v>0.13999999999999999</v>
      </c>
      <c r="BG145" s="58">
        <v>0.15</v>
      </c>
      <c r="BH145" s="58">
        <v>0.16</v>
      </c>
      <c r="BI145" s="58">
        <v>0.17</v>
      </c>
      <c r="BJ145" s="58">
        <v>0.18000000000000002</v>
      </c>
      <c r="BK145" s="58">
        <v>0.19000000000000003</v>
      </c>
      <c r="BL145" s="58">
        <v>0.20000000000000004</v>
      </c>
      <c r="BM145" s="58">
        <v>0.21000000000000005</v>
      </c>
      <c r="BN145" s="58">
        <v>0.22000000000000006</v>
      </c>
      <c r="BO145" s="58">
        <v>0.23000000000000007</v>
      </c>
      <c r="BP145" s="58">
        <v>0.24000000000000007</v>
      </c>
      <c r="BQ145" s="58">
        <v>0.25000000000000006</v>
      </c>
      <c r="BR145" s="58">
        <v>0.26000000000000006</v>
      </c>
      <c r="BS145" s="58">
        <v>0.27000000000000007</v>
      </c>
      <c r="BT145" s="58">
        <v>0.28000000000000008</v>
      </c>
      <c r="BU145" s="58">
        <v>0.29000000000000009</v>
      </c>
      <c r="BV145" s="58">
        <v>0.3000000000000001</v>
      </c>
      <c r="BW145" s="58">
        <v>0.31000000000000011</v>
      </c>
      <c r="BX145" s="58">
        <v>0.32000000000000012</v>
      </c>
      <c r="BY145" s="58">
        <v>0.33000000000000013</v>
      </c>
      <c r="BZ145" s="58">
        <v>0.34000000000000014</v>
      </c>
      <c r="CA145" s="58">
        <v>0.35000000000000014</v>
      </c>
      <c r="CB145" s="58">
        <v>0.36000000000000015</v>
      </c>
      <c r="CC145" s="58">
        <v>0.37000000000000016</v>
      </c>
      <c r="CD145" s="58">
        <v>0.38000000000000017</v>
      </c>
      <c r="CE145" s="58">
        <v>0.39000000000000018</v>
      </c>
      <c r="CF145" s="58">
        <v>0.40000000000000019</v>
      </c>
      <c r="CG145" s="58">
        <v>0.4100000000000002</v>
      </c>
      <c r="CH145" s="58">
        <v>0.42000000000000021</v>
      </c>
      <c r="CI145" s="58">
        <v>0.43000000000000022</v>
      </c>
      <c r="CJ145" s="58">
        <v>0.44000000000000022</v>
      </c>
      <c r="CK145" s="58">
        <v>0.45000000000000023</v>
      </c>
      <c r="CL145" s="58">
        <v>0.46000000000000024</v>
      </c>
      <c r="CM145" s="58">
        <v>0.47000000000000025</v>
      </c>
      <c r="CN145" s="58">
        <v>0.48000000000000026</v>
      </c>
      <c r="CO145" s="58">
        <v>0.49000000000000027</v>
      </c>
      <c r="CP145" s="58">
        <v>0.50000000000000022</v>
      </c>
      <c r="CQ145" s="58">
        <v>0.51000000000000023</v>
      </c>
      <c r="CR145" s="58">
        <v>0.52000000000000024</v>
      </c>
      <c r="CS145" s="58">
        <v>0.53000000000000025</v>
      </c>
      <c r="CT145" s="58">
        <v>0.54000000000000026</v>
      </c>
      <c r="CU145" s="58">
        <v>0.55000000000000027</v>
      </c>
      <c r="CV145" s="58">
        <v>0.56000000000000028</v>
      </c>
      <c r="CW145" s="58">
        <v>0.57000000000000028</v>
      </c>
      <c r="CX145" s="58">
        <v>0.58000000000000029</v>
      </c>
      <c r="CY145" s="58">
        <v>0.5900000000000003</v>
      </c>
      <c r="CZ145" s="58">
        <v>0.60000000000000031</v>
      </c>
      <c r="DA145" s="58">
        <v>0.61000000000000032</v>
      </c>
      <c r="DB145" s="58">
        <v>0.62000000000000033</v>
      </c>
      <c r="DC145" s="58">
        <v>0.63000000000000034</v>
      </c>
      <c r="DD145" s="58">
        <v>0.64000000000000035</v>
      </c>
      <c r="DE145" s="58">
        <v>0.65000000000000036</v>
      </c>
      <c r="DF145" s="58">
        <v>0.66000000000000036</v>
      </c>
      <c r="DG145" s="58">
        <v>0.67000000000000037</v>
      </c>
      <c r="DH145" s="58">
        <v>0.68000000000000038</v>
      </c>
      <c r="DI145" s="58">
        <v>0.69000000000000039</v>
      </c>
      <c r="DJ145" s="58">
        <v>0.7000000000000004</v>
      </c>
      <c r="DK145" s="58">
        <v>0.71000000000000041</v>
      </c>
      <c r="DL145" s="58">
        <v>0.72000000000000042</v>
      </c>
      <c r="DM145" s="58">
        <v>0.73000000000000043</v>
      </c>
      <c r="DN145" s="58">
        <v>0.74000000000000044</v>
      </c>
      <c r="DO145" s="58">
        <v>0.75000000000000044</v>
      </c>
      <c r="DP145" s="58">
        <v>0.76000000000000045</v>
      </c>
      <c r="DQ145" s="58">
        <v>0.77000000000000046</v>
      </c>
      <c r="DR145" s="58">
        <v>0.78000000000000047</v>
      </c>
      <c r="DS145" s="58">
        <v>0.79000000000000048</v>
      </c>
      <c r="DT145" s="58">
        <v>0.80000000000000049</v>
      </c>
      <c r="DU145" s="58">
        <v>0.8100000000000005</v>
      </c>
      <c r="DV145" s="58">
        <v>0.82000000000000051</v>
      </c>
      <c r="DW145" s="58">
        <v>0.83000000000000052</v>
      </c>
      <c r="DX145" s="58">
        <v>0.84000000000000052</v>
      </c>
      <c r="DY145" s="58">
        <v>0.85000000000000053</v>
      </c>
      <c r="DZ145" s="58">
        <v>0.86000000000000054</v>
      </c>
      <c r="EA145" s="58">
        <v>0.87000000000000055</v>
      </c>
      <c r="EB145" s="58">
        <v>0.88000000000000056</v>
      </c>
      <c r="EC145" s="58">
        <v>0.89000000000000057</v>
      </c>
      <c r="ED145" s="58">
        <v>0.90000000000000058</v>
      </c>
      <c r="EE145" s="58">
        <v>0.91000000000000059</v>
      </c>
      <c r="EF145" s="58">
        <v>0.9200000000000006</v>
      </c>
      <c r="EG145" s="58">
        <v>0.9300000000000006</v>
      </c>
      <c r="EH145" s="58">
        <v>0.94000000000000061</v>
      </c>
      <c r="EI145" s="58">
        <v>0.95000000000000062</v>
      </c>
      <c r="EJ145" s="58">
        <v>0.96000000000000063</v>
      </c>
      <c r="EK145" s="58">
        <v>0.97000000000000064</v>
      </c>
      <c r="EL145" s="58">
        <v>0.98000000000000065</v>
      </c>
      <c r="EM145" s="58">
        <v>0.99000000000000066</v>
      </c>
      <c r="EN145" s="58">
        <v>1.0000000000000007</v>
      </c>
    </row>
    <row r="146" spans="5:144" outlineLevel="1" x14ac:dyDescent="0.2">
      <c r="AQ146" s="58" t="s">
        <v>209</v>
      </c>
      <c r="AR146" s="58">
        <v>0.99999999999999989</v>
      </c>
      <c r="AS146" s="58">
        <v>0.99999999999999989</v>
      </c>
      <c r="AT146" s="58">
        <v>0.96799999999999986</v>
      </c>
      <c r="AU146" s="58">
        <v>0.95199999999999985</v>
      </c>
      <c r="AV146" s="58">
        <v>0.93599999999999983</v>
      </c>
      <c r="AW146" s="58">
        <v>0.92799999999999983</v>
      </c>
      <c r="AX146" s="58">
        <v>0.91999999999999982</v>
      </c>
      <c r="AY146" s="58">
        <v>0.91999999999999982</v>
      </c>
      <c r="AZ146" s="58">
        <v>0.91999999999999982</v>
      </c>
      <c r="BA146" s="58">
        <v>0.91199999999999992</v>
      </c>
      <c r="BB146" s="58">
        <v>0.90399999999999991</v>
      </c>
      <c r="BC146" s="58">
        <v>0.8959999999999998</v>
      </c>
      <c r="BD146" s="58">
        <v>0.8879999999999999</v>
      </c>
      <c r="BE146" s="58">
        <v>0.87999999999999989</v>
      </c>
      <c r="BF146" s="58">
        <v>0.87999999999999989</v>
      </c>
      <c r="BG146" s="58">
        <v>0.87999999999999989</v>
      </c>
      <c r="BH146" s="58">
        <v>0.87999999999999989</v>
      </c>
      <c r="BI146" s="58">
        <v>0.87999999999999989</v>
      </c>
      <c r="BJ146" s="58">
        <v>0.87999999999999989</v>
      </c>
      <c r="BK146" s="58">
        <v>0.87999999999999989</v>
      </c>
      <c r="BL146" s="58">
        <v>0.87999999999999989</v>
      </c>
      <c r="BM146" s="58">
        <v>0.87999999999999989</v>
      </c>
      <c r="BN146" s="58">
        <v>0.87999999999999989</v>
      </c>
      <c r="BO146" s="58">
        <v>0.87999999999999989</v>
      </c>
      <c r="BP146" s="58">
        <v>0.87999999999999989</v>
      </c>
      <c r="BQ146" s="58">
        <v>0.87999999999999989</v>
      </c>
      <c r="BR146" s="58">
        <v>0.87999999999999989</v>
      </c>
      <c r="BS146" s="58">
        <v>0.87999999999999989</v>
      </c>
      <c r="BT146" s="58">
        <v>0.87999999999999989</v>
      </c>
      <c r="BU146" s="58">
        <v>0.87999999999999989</v>
      </c>
      <c r="BV146" s="58">
        <v>0.87999999999999989</v>
      </c>
      <c r="BW146" s="58">
        <v>0.87999999999999989</v>
      </c>
      <c r="BX146" s="58">
        <v>0.87199999999999989</v>
      </c>
      <c r="BY146" s="58">
        <v>0.86399999999999988</v>
      </c>
      <c r="BZ146" s="58">
        <v>0.85599999999999987</v>
      </c>
      <c r="CA146" s="58">
        <v>0.84799999999999986</v>
      </c>
      <c r="CB146" s="58">
        <v>0.83999999999999986</v>
      </c>
      <c r="CC146" s="58">
        <v>0.83999999999999986</v>
      </c>
      <c r="CD146" s="58">
        <v>0.83999999999999986</v>
      </c>
      <c r="CE146" s="58">
        <v>0.83999999999999986</v>
      </c>
      <c r="CF146" s="58">
        <v>0.83999999999999986</v>
      </c>
      <c r="CG146" s="58">
        <v>0.83999999999999986</v>
      </c>
      <c r="CH146" s="58">
        <v>0.83999999999999986</v>
      </c>
      <c r="CI146" s="58">
        <v>0.83999999999999986</v>
      </c>
      <c r="CJ146" s="58">
        <v>0.83999999999999986</v>
      </c>
      <c r="CK146" s="58">
        <v>0.83999999999999986</v>
      </c>
      <c r="CL146" s="58">
        <v>0.83999999999999986</v>
      </c>
      <c r="CM146" s="58">
        <v>0.83999999999999986</v>
      </c>
      <c r="CN146" s="58">
        <v>0.83999999999999986</v>
      </c>
      <c r="CO146" s="58">
        <v>0.83999999999999986</v>
      </c>
      <c r="CP146" s="58">
        <v>0.83999999999999986</v>
      </c>
      <c r="CQ146" s="58">
        <v>0.83199999999999996</v>
      </c>
      <c r="CR146" s="58">
        <v>0.82399999999999995</v>
      </c>
      <c r="CS146" s="58">
        <v>0.81599999999999984</v>
      </c>
      <c r="CT146" s="58">
        <v>0.80799999999999983</v>
      </c>
      <c r="CU146" s="58">
        <v>0.79999999999999993</v>
      </c>
      <c r="CV146" s="58">
        <v>0.79999999999999993</v>
      </c>
      <c r="CW146" s="58">
        <v>0.79999999999999993</v>
      </c>
      <c r="CX146" s="58">
        <v>0.79199999999999993</v>
      </c>
      <c r="CY146" s="58">
        <v>0.78399999999999992</v>
      </c>
      <c r="CZ146" s="58">
        <v>0.7759999999999998</v>
      </c>
      <c r="DA146" s="58">
        <v>0.7679999999999999</v>
      </c>
      <c r="DB146" s="58">
        <v>0.7599999999999999</v>
      </c>
      <c r="DC146" s="58">
        <v>0.7599999999999999</v>
      </c>
      <c r="DD146" s="58">
        <v>0.7599999999999999</v>
      </c>
      <c r="DE146" s="58">
        <v>0.75199999999999989</v>
      </c>
      <c r="DF146" s="58">
        <v>0.74399999999999999</v>
      </c>
      <c r="DG146" s="58">
        <v>0.73599999999999988</v>
      </c>
      <c r="DH146" s="58">
        <v>0.72799999999999987</v>
      </c>
      <c r="DI146" s="58">
        <v>0.71199999999999997</v>
      </c>
      <c r="DJ146" s="58">
        <v>0.70399999999999996</v>
      </c>
      <c r="DK146" s="58">
        <v>0.69599999999999984</v>
      </c>
      <c r="DL146" s="58">
        <v>0.67999999999999994</v>
      </c>
      <c r="DM146" s="58">
        <v>0.66399999999999992</v>
      </c>
      <c r="DN146" s="58">
        <v>0.65599999999999981</v>
      </c>
      <c r="DO146" s="58">
        <v>0.64799999999999991</v>
      </c>
      <c r="DP146" s="58">
        <v>0.6399999999999999</v>
      </c>
      <c r="DQ146" s="58">
        <v>0.6399999999999999</v>
      </c>
      <c r="DR146" s="58">
        <v>0.6399999999999999</v>
      </c>
      <c r="DS146" s="58">
        <v>0.6399999999999999</v>
      </c>
      <c r="DT146" s="58">
        <v>0.6399999999999999</v>
      </c>
      <c r="DU146" s="58">
        <v>0.6399999999999999</v>
      </c>
      <c r="DV146" s="58">
        <v>0.6399999999999999</v>
      </c>
      <c r="DW146" s="58">
        <v>0.6399999999999999</v>
      </c>
      <c r="DX146" s="58">
        <v>0.6399999999999999</v>
      </c>
      <c r="DY146" s="58">
        <v>0.6399999999999999</v>
      </c>
      <c r="DZ146" s="58">
        <v>0.6399999999999999</v>
      </c>
      <c r="EA146" s="58">
        <v>0.6399999999999999</v>
      </c>
      <c r="EB146" s="58">
        <v>0.6399999999999999</v>
      </c>
      <c r="EC146" s="58">
        <v>0.6399999999999999</v>
      </c>
      <c r="ED146" s="58">
        <v>0.6399999999999999</v>
      </c>
      <c r="EE146" s="58">
        <v>0.6319999999999999</v>
      </c>
      <c r="EF146" s="58">
        <v>0.62399999999999989</v>
      </c>
      <c r="EG146" s="58">
        <v>0.60799999999999987</v>
      </c>
      <c r="EH146" s="58">
        <v>0.59199999999999997</v>
      </c>
      <c r="EI146" s="58">
        <v>0.57599999999999996</v>
      </c>
      <c r="EJ146" s="58">
        <v>0.54399999999999993</v>
      </c>
      <c r="EK146" s="58">
        <v>0.49599999999999994</v>
      </c>
      <c r="EL146" s="58">
        <v>0.38399999999999995</v>
      </c>
      <c r="EM146" s="58">
        <v>0.35999999999999993</v>
      </c>
      <c r="EN146" s="58">
        <v>0</v>
      </c>
    </row>
    <row r="147" spans="5:144" outlineLevel="1" x14ac:dyDescent="0.2">
      <c r="AQ147" s="58" t="s">
        <v>210</v>
      </c>
      <c r="AR147" s="58">
        <v>0</v>
      </c>
      <c r="AS147" s="58">
        <v>0.85358255451713394</v>
      </c>
      <c r="AT147" s="58">
        <v>0.71838006230529594</v>
      </c>
      <c r="AU147" s="58">
        <v>0.90467289719626165</v>
      </c>
      <c r="AV147" s="58">
        <v>0.9214953271028038</v>
      </c>
      <c r="AW147" s="58">
        <v>0.93208722741433014</v>
      </c>
      <c r="AX147" s="58">
        <v>0.93831775700934572</v>
      </c>
      <c r="AY147" s="58">
        <v>0.94267912772585671</v>
      </c>
      <c r="AZ147" s="58">
        <v>0.94766355140186909</v>
      </c>
      <c r="BA147" s="58">
        <v>0.95140186915887848</v>
      </c>
      <c r="BB147" s="58">
        <v>0.95389408099688466</v>
      </c>
      <c r="BC147" s="58">
        <v>0.95576323987538947</v>
      </c>
      <c r="BD147" s="58">
        <v>0.95825545171339566</v>
      </c>
      <c r="BE147" s="58">
        <v>0.95950155763239875</v>
      </c>
      <c r="BF147" s="58">
        <v>0.96261682242990654</v>
      </c>
      <c r="BG147" s="58">
        <v>0.96573208722741433</v>
      </c>
      <c r="BH147" s="58">
        <v>0.96822429906542062</v>
      </c>
      <c r="BI147" s="58">
        <v>0.97009345794392521</v>
      </c>
      <c r="BJ147" s="58">
        <v>0.9719626168224299</v>
      </c>
      <c r="BK147" s="58">
        <v>0.97258566978193139</v>
      </c>
      <c r="BL147" s="58">
        <v>0.973208722741433</v>
      </c>
      <c r="BM147" s="58">
        <v>0.9738317757009346</v>
      </c>
      <c r="BN147" s="58">
        <v>0.9744548286604362</v>
      </c>
      <c r="BO147" s="58">
        <v>0.97507788161993769</v>
      </c>
      <c r="BP147" s="58">
        <v>0.97507788161993769</v>
      </c>
      <c r="BQ147" s="58">
        <v>0.97507788161993769</v>
      </c>
      <c r="BR147" s="58">
        <v>0.97507788161993769</v>
      </c>
      <c r="BS147" s="58">
        <v>0.97570093457943918</v>
      </c>
      <c r="BT147" s="58">
        <v>0.97632398753894079</v>
      </c>
      <c r="BU147" s="58">
        <v>0.97694704049844239</v>
      </c>
      <c r="BV147" s="58">
        <v>0.97757009345794399</v>
      </c>
      <c r="BW147" s="58">
        <v>0.97881619937694697</v>
      </c>
      <c r="BX147" s="58">
        <v>0.97943925233644857</v>
      </c>
      <c r="BY147" s="58">
        <v>0.98068535825545178</v>
      </c>
      <c r="BZ147" s="58">
        <v>0.98193146417445476</v>
      </c>
      <c r="CA147" s="58">
        <v>0.98380062305295957</v>
      </c>
      <c r="CB147" s="58">
        <v>0.98504672897196255</v>
      </c>
      <c r="CC147" s="58">
        <v>0.98629283489096575</v>
      </c>
      <c r="CD147" s="58">
        <v>0.98691588785046735</v>
      </c>
      <c r="CE147" s="58">
        <v>0.98816199376947034</v>
      </c>
      <c r="CF147" s="58">
        <v>0.98878504672897194</v>
      </c>
      <c r="CG147" s="58">
        <v>0.99003115264797514</v>
      </c>
      <c r="CH147" s="58">
        <v>0.99190031152647973</v>
      </c>
      <c r="CI147" s="58">
        <v>0.99376947040498442</v>
      </c>
      <c r="CJ147" s="58">
        <v>0.99501557632398752</v>
      </c>
      <c r="CK147" s="58">
        <v>0.99626168224299072</v>
      </c>
      <c r="CL147" s="58">
        <v>0.99688473520249221</v>
      </c>
      <c r="CM147" s="58">
        <v>0.99688473520249221</v>
      </c>
      <c r="CN147" s="58">
        <v>0.99688473520249221</v>
      </c>
      <c r="CO147" s="58">
        <v>0.99688473520249221</v>
      </c>
      <c r="CP147" s="58">
        <v>0.99688473520249221</v>
      </c>
      <c r="CQ147" s="58">
        <v>0.99688473520249221</v>
      </c>
      <c r="CR147" s="58">
        <v>0.99688473520249221</v>
      </c>
      <c r="CS147" s="58">
        <v>0.99688473520249221</v>
      </c>
      <c r="CT147" s="58">
        <v>0.99688473520249221</v>
      </c>
      <c r="CU147" s="58">
        <v>0.99688473520249221</v>
      </c>
      <c r="CV147" s="58">
        <v>0.99688473520249221</v>
      </c>
      <c r="CW147" s="58">
        <v>0.99688473520249221</v>
      </c>
      <c r="CX147" s="58">
        <v>0.99688473520249221</v>
      </c>
      <c r="CY147" s="58">
        <v>0.99688473520249221</v>
      </c>
      <c r="CZ147" s="58">
        <v>0.99688473520249221</v>
      </c>
      <c r="DA147" s="58">
        <v>0.9975077881619937</v>
      </c>
      <c r="DB147" s="58">
        <v>0.9981308411214953</v>
      </c>
      <c r="DC147" s="58">
        <v>0.99875389408099691</v>
      </c>
      <c r="DD147" s="58">
        <v>0.99937694704049851</v>
      </c>
      <c r="DE147" s="58">
        <v>1</v>
      </c>
      <c r="DF147" s="58">
        <v>1</v>
      </c>
      <c r="DG147" s="58">
        <v>1</v>
      </c>
      <c r="DH147" s="58">
        <v>1</v>
      </c>
      <c r="DI147" s="58">
        <v>1</v>
      </c>
      <c r="DJ147" s="58">
        <v>1</v>
      </c>
      <c r="DK147" s="58">
        <v>1</v>
      </c>
      <c r="DL147" s="58">
        <v>1</v>
      </c>
      <c r="DM147" s="58">
        <v>1</v>
      </c>
      <c r="DN147" s="58">
        <v>1</v>
      </c>
      <c r="DO147" s="58">
        <v>1</v>
      </c>
      <c r="DP147" s="58">
        <v>1</v>
      </c>
      <c r="DQ147" s="58">
        <v>1</v>
      </c>
      <c r="DR147" s="58">
        <v>1</v>
      </c>
      <c r="DS147" s="58">
        <v>1</v>
      </c>
      <c r="DT147" s="58">
        <v>1</v>
      </c>
      <c r="DU147" s="58">
        <v>1</v>
      </c>
      <c r="DV147" s="58">
        <v>1</v>
      </c>
      <c r="DW147" s="58">
        <v>1</v>
      </c>
      <c r="DX147" s="58">
        <v>1</v>
      </c>
      <c r="DY147" s="58">
        <v>1</v>
      </c>
      <c r="DZ147" s="58">
        <v>1</v>
      </c>
      <c r="EA147" s="58">
        <v>1</v>
      </c>
      <c r="EB147" s="58">
        <v>1</v>
      </c>
      <c r="EC147" s="58">
        <v>1</v>
      </c>
      <c r="ED147" s="58">
        <v>1</v>
      </c>
      <c r="EE147" s="58">
        <v>1</v>
      </c>
      <c r="EF147" s="58">
        <v>1</v>
      </c>
      <c r="EG147" s="58">
        <v>1</v>
      </c>
      <c r="EH147" s="58">
        <v>1</v>
      </c>
      <c r="EI147" s="58">
        <v>1</v>
      </c>
      <c r="EJ147" s="58">
        <v>1</v>
      </c>
      <c r="EK147" s="58">
        <v>1</v>
      </c>
      <c r="EL147" s="58">
        <v>1</v>
      </c>
      <c r="EM147" s="58">
        <v>1</v>
      </c>
      <c r="EN147" s="58">
        <v>1</v>
      </c>
    </row>
    <row r="148" spans="5:144" outlineLevel="1" x14ac:dyDescent="0.2">
      <c r="AQ148" s="58" t="str">
        <f xml:space="preserve"> TEXT($F$145,"0%") &amp; " Wtd.Avg."</f>
        <v>50% Wtd.Avg.</v>
      </c>
      <c r="AR148" s="58">
        <f>$F$145*AR146+(1-$F$145)*AR147</f>
        <v>0.49999999999999994</v>
      </c>
      <c r="AS148" s="58">
        <f>$F$145*AS146+(1-$F$145)*AS147</f>
        <v>0.92679127725856691</v>
      </c>
      <c r="AT148" s="58">
        <f>$F$145*AT146+(1-$F$145)*AT147</f>
        <v>0.8431900311526479</v>
      </c>
      <c r="AU148" s="58">
        <f t="shared" ref="AU148:DF148" si="9">$F$145*AU146+(1-$F$145)*AU147</f>
        <v>0.92833644859813069</v>
      </c>
      <c r="AV148" s="58">
        <f t="shared" si="9"/>
        <v>0.92874766355140181</v>
      </c>
      <c r="AW148" s="58">
        <f t="shared" si="9"/>
        <v>0.93004361370716504</v>
      </c>
      <c r="AX148" s="58">
        <f t="shared" si="9"/>
        <v>0.92915887850467271</v>
      </c>
      <c r="AY148" s="58">
        <f t="shared" si="9"/>
        <v>0.93133956386292827</v>
      </c>
      <c r="AZ148" s="58">
        <f t="shared" si="9"/>
        <v>0.93383177570093445</v>
      </c>
      <c r="BA148" s="58">
        <f t="shared" si="9"/>
        <v>0.93170093457943914</v>
      </c>
      <c r="BB148" s="58">
        <f t="shared" si="9"/>
        <v>0.92894704049844234</v>
      </c>
      <c r="BC148" s="58">
        <f t="shared" si="9"/>
        <v>0.92588161993769469</v>
      </c>
      <c r="BD148" s="58">
        <f t="shared" si="9"/>
        <v>0.92312772585669778</v>
      </c>
      <c r="BE148" s="58">
        <f t="shared" si="9"/>
        <v>0.91975077881619938</v>
      </c>
      <c r="BF148" s="58">
        <f t="shared" si="9"/>
        <v>0.92130841121495322</v>
      </c>
      <c r="BG148" s="58">
        <f t="shared" si="9"/>
        <v>0.92286604361370705</v>
      </c>
      <c r="BH148" s="58">
        <f t="shared" si="9"/>
        <v>0.92411214953271026</v>
      </c>
      <c r="BI148" s="58">
        <f t="shared" si="9"/>
        <v>0.92504672897196261</v>
      </c>
      <c r="BJ148" s="58">
        <f t="shared" si="9"/>
        <v>0.92598130841121495</v>
      </c>
      <c r="BK148" s="58">
        <f t="shared" si="9"/>
        <v>0.92629283489096559</v>
      </c>
      <c r="BL148" s="58">
        <f t="shared" si="9"/>
        <v>0.92660436137071645</v>
      </c>
      <c r="BM148" s="58">
        <f t="shared" si="9"/>
        <v>0.9269158878504673</v>
      </c>
      <c r="BN148" s="58">
        <f t="shared" si="9"/>
        <v>0.92722741433021805</v>
      </c>
      <c r="BO148" s="58">
        <f t="shared" si="9"/>
        <v>0.92753894080996879</v>
      </c>
      <c r="BP148" s="58">
        <f t="shared" si="9"/>
        <v>0.92753894080996879</v>
      </c>
      <c r="BQ148" s="58">
        <f t="shared" si="9"/>
        <v>0.92753894080996879</v>
      </c>
      <c r="BR148" s="58">
        <f t="shared" si="9"/>
        <v>0.92753894080996879</v>
      </c>
      <c r="BS148" s="58">
        <f t="shared" si="9"/>
        <v>0.92785046728971954</v>
      </c>
      <c r="BT148" s="58">
        <f t="shared" si="9"/>
        <v>0.92816199376947028</v>
      </c>
      <c r="BU148" s="58">
        <f t="shared" si="9"/>
        <v>0.92847352024922114</v>
      </c>
      <c r="BV148" s="58">
        <f t="shared" si="9"/>
        <v>0.928785046728972</v>
      </c>
      <c r="BW148" s="58">
        <f t="shared" si="9"/>
        <v>0.92940809968847349</v>
      </c>
      <c r="BX148" s="58">
        <f t="shared" si="9"/>
        <v>0.92571962616822423</v>
      </c>
      <c r="BY148" s="58">
        <f t="shared" si="9"/>
        <v>0.92234267912772583</v>
      </c>
      <c r="BZ148" s="58">
        <f t="shared" si="9"/>
        <v>0.91896573208722732</v>
      </c>
      <c r="CA148" s="58">
        <f t="shared" si="9"/>
        <v>0.91590031152647966</v>
      </c>
      <c r="CB148" s="58">
        <f t="shared" si="9"/>
        <v>0.91252336448598115</v>
      </c>
      <c r="CC148" s="58">
        <f t="shared" si="9"/>
        <v>0.91314641744548286</v>
      </c>
      <c r="CD148" s="58">
        <f t="shared" si="9"/>
        <v>0.91345794392523361</v>
      </c>
      <c r="CE148" s="58">
        <f t="shared" si="9"/>
        <v>0.9140809968847351</v>
      </c>
      <c r="CF148" s="58">
        <f t="shared" si="9"/>
        <v>0.91439252336448584</v>
      </c>
      <c r="CG148" s="58">
        <f t="shared" si="9"/>
        <v>0.91501557632398756</v>
      </c>
      <c r="CH148" s="58">
        <f t="shared" si="9"/>
        <v>0.91595015576323979</v>
      </c>
      <c r="CI148" s="58">
        <f t="shared" si="9"/>
        <v>0.91688473520249214</v>
      </c>
      <c r="CJ148" s="58">
        <f t="shared" si="9"/>
        <v>0.91750778816199374</v>
      </c>
      <c r="CK148" s="58">
        <f t="shared" si="9"/>
        <v>0.91813084112149523</v>
      </c>
      <c r="CL148" s="58">
        <f t="shared" si="9"/>
        <v>0.91844236760124609</v>
      </c>
      <c r="CM148" s="58">
        <f t="shared" si="9"/>
        <v>0.91844236760124609</v>
      </c>
      <c r="CN148" s="58">
        <f t="shared" si="9"/>
        <v>0.91844236760124609</v>
      </c>
      <c r="CO148" s="58">
        <f t="shared" si="9"/>
        <v>0.91844236760124609</v>
      </c>
      <c r="CP148" s="58">
        <f t="shared" si="9"/>
        <v>0.91844236760124609</v>
      </c>
      <c r="CQ148" s="58">
        <f t="shared" si="9"/>
        <v>0.91444236760124609</v>
      </c>
      <c r="CR148" s="58">
        <f t="shared" si="9"/>
        <v>0.91044236760124608</v>
      </c>
      <c r="CS148" s="58">
        <f t="shared" si="9"/>
        <v>0.90644236760124608</v>
      </c>
      <c r="CT148" s="58">
        <f t="shared" si="9"/>
        <v>0.90244236760124608</v>
      </c>
      <c r="CU148" s="58">
        <f t="shared" si="9"/>
        <v>0.89844236760124607</v>
      </c>
      <c r="CV148" s="58">
        <f t="shared" si="9"/>
        <v>0.89844236760124607</v>
      </c>
      <c r="CW148" s="58">
        <f t="shared" si="9"/>
        <v>0.89844236760124607</v>
      </c>
      <c r="CX148" s="58">
        <f t="shared" si="9"/>
        <v>0.89444236760124607</v>
      </c>
      <c r="CY148" s="58">
        <f t="shared" si="9"/>
        <v>0.89044236760124607</v>
      </c>
      <c r="CZ148" s="58">
        <f t="shared" si="9"/>
        <v>0.88644236760124606</v>
      </c>
      <c r="DA148" s="58">
        <f t="shared" si="9"/>
        <v>0.8827538940809968</v>
      </c>
      <c r="DB148" s="58">
        <f t="shared" si="9"/>
        <v>0.87906542056074755</v>
      </c>
      <c r="DC148" s="58">
        <f t="shared" si="9"/>
        <v>0.8793769470404984</v>
      </c>
      <c r="DD148" s="58">
        <f t="shared" si="9"/>
        <v>0.87968847352024926</v>
      </c>
      <c r="DE148" s="58">
        <f t="shared" si="9"/>
        <v>0.87599999999999989</v>
      </c>
      <c r="DF148" s="58">
        <f t="shared" si="9"/>
        <v>0.872</v>
      </c>
      <c r="DG148" s="58">
        <f t="shared" ref="DG148:EL148" si="10">$F$145*DG146+(1-$F$145)*DG147</f>
        <v>0.86799999999999988</v>
      </c>
      <c r="DH148" s="58">
        <f t="shared" si="10"/>
        <v>0.86399999999999988</v>
      </c>
      <c r="DI148" s="58">
        <f t="shared" si="10"/>
        <v>0.85599999999999998</v>
      </c>
      <c r="DJ148" s="58">
        <f t="shared" si="10"/>
        <v>0.85199999999999998</v>
      </c>
      <c r="DK148" s="58">
        <f t="shared" si="10"/>
        <v>0.84799999999999986</v>
      </c>
      <c r="DL148" s="58">
        <f t="shared" si="10"/>
        <v>0.84</v>
      </c>
      <c r="DM148" s="58">
        <f t="shared" si="10"/>
        <v>0.83199999999999996</v>
      </c>
      <c r="DN148" s="58">
        <f t="shared" si="10"/>
        <v>0.82799999999999985</v>
      </c>
      <c r="DO148" s="58">
        <f t="shared" si="10"/>
        <v>0.82399999999999995</v>
      </c>
      <c r="DP148" s="58">
        <f t="shared" si="10"/>
        <v>0.82</v>
      </c>
      <c r="DQ148" s="58">
        <f t="shared" si="10"/>
        <v>0.82</v>
      </c>
      <c r="DR148" s="58">
        <f t="shared" si="10"/>
        <v>0.82</v>
      </c>
      <c r="DS148" s="58">
        <f t="shared" si="10"/>
        <v>0.82</v>
      </c>
      <c r="DT148" s="58">
        <f t="shared" si="10"/>
        <v>0.82</v>
      </c>
      <c r="DU148" s="58">
        <f t="shared" si="10"/>
        <v>0.82</v>
      </c>
      <c r="DV148" s="58">
        <f t="shared" si="10"/>
        <v>0.82</v>
      </c>
      <c r="DW148" s="58">
        <f t="shared" si="10"/>
        <v>0.82</v>
      </c>
      <c r="DX148" s="58">
        <f t="shared" si="10"/>
        <v>0.82</v>
      </c>
      <c r="DY148" s="58">
        <f t="shared" si="10"/>
        <v>0.82</v>
      </c>
      <c r="DZ148" s="58">
        <f t="shared" si="10"/>
        <v>0.82</v>
      </c>
      <c r="EA148" s="58">
        <f t="shared" si="10"/>
        <v>0.82</v>
      </c>
      <c r="EB148" s="58">
        <f t="shared" si="10"/>
        <v>0.82</v>
      </c>
      <c r="EC148" s="58">
        <f t="shared" si="10"/>
        <v>0.82</v>
      </c>
      <c r="ED148" s="58">
        <f t="shared" si="10"/>
        <v>0.82</v>
      </c>
      <c r="EE148" s="58">
        <f t="shared" si="10"/>
        <v>0.81599999999999995</v>
      </c>
      <c r="EF148" s="58">
        <f t="shared" si="10"/>
        <v>0.81199999999999994</v>
      </c>
      <c r="EG148" s="58">
        <f t="shared" si="10"/>
        <v>0.80399999999999994</v>
      </c>
      <c r="EH148" s="58">
        <f t="shared" si="10"/>
        <v>0.79600000000000004</v>
      </c>
      <c r="EI148" s="58">
        <f t="shared" si="10"/>
        <v>0.78800000000000003</v>
      </c>
      <c r="EJ148" s="58">
        <f t="shared" si="10"/>
        <v>0.77200000000000002</v>
      </c>
      <c r="EK148" s="58">
        <f t="shared" si="10"/>
        <v>0.748</v>
      </c>
      <c r="EL148" s="58">
        <f t="shared" si="10"/>
        <v>0.69199999999999995</v>
      </c>
      <c r="EM148" s="58">
        <f>$F$145*EM146+(1-$F$145)*EM147</f>
        <v>0.67999999999999994</v>
      </c>
      <c r="EN148" s="58">
        <f>$F$145*EN146+(1-$F$145)*EN147</f>
        <v>0.5</v>
      </c>
    </row>
    <row r="149" spans="5:144" outlineLevel="1" x14ac:dyDescent="0.2">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c r="CB149" s="58"/>
      <c r="CC149" s="58"/>
      <c r="CD149" s="58"/>
      <c r="CE149" s="58"/>
      <c r="CF149" s="58"/>
      <c r="CG149" s="58"/>
      <c r="CH149" s="58"/>
      <c r="CI149" s="58"/>
      <c r="CJ149" s="58"/>
      <c r="CK149" s="58"/>
      <c r="CL149" s="58"/>
      <c r="CM149" s="58"/>
      <c r="CN149" s="58"/>
      <c r="CO149" s="58"/>
      <c r="CP149" s="58"/>
      <c r="CQ149" s="58"/>
      <c r="CR149" s="58"/>
      <c r="CS149" s="58"/>
      <c r="CT149" s="58"/>
      <c r="CU149" s="58"/>
      <c r="CV149" s="58"/>
      <c r="CW149" s="58"/>
      <c r="CX149" s="58"/>
      <c r="CY149" s="58"/>
      <c r="CZ149" s="58"/>
      <c r="DA149" s="58"/>
      <c r="DB149" s="58"/>
      <c r="DC149" s="58"/>
      <c r="DD149" s="58"/>
      <c r="DE149" s="58"/>
      <c r="DF149" s="58"/>
      <c r="DG149" s="58"/>
      <c r="DH149" s="58"/>
      <c r="DI149" s="58"/>
      <c r="DJ149" s="58"/>
      <c r="DK149" s="58"/>
      <c r="DL149" s="58"/>
      <c r="DM149" s="58"/>
      <c r="DN149" s="58"/>
      <c r="DO149" s="58"/>
      <c r="DP149" s="58"/>
      <c r="DQ149" s="58"/>
      <c r="DR149" s="58"/>
      <c r="DS149" s="58"/>
      <c r="DT149" s="58"/>
      <c r="DU149" s="58"/>
      <c r="DV149" s="58"/>
      <c r="DW149" s="58"/>
      <c r="DX149" s="58"/>
      <c r="DY149" s="58"/>
      <c r="DZ149" s="58"/>
      <c r="EA149" s="58"/>
      <c r="EB149" s="58"/>
      <c r="EC149" s="58"/>
      <c r="ED149" s="58"/>
      <c r="EE149" s="58"/>
      <c r="EF149" s="58"/>
      <c r="EG149" s="58"/>
      <c r="EH149" s="58"/>
      <c r="EI149" s="58"/>
      <c r="EJ149" s="58"/>
      <c r="EK149" s="58"/>
      <c r="EL149" s="58"/>
      <c r="EM149" s="58"/>
      <c r="EN149" s="58"/>
    </row>
    <row r="150" spans="5:144" outlineLevel="1" x14ac:dyDescent="0.2">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c r="CB150" s="58"/>
      <c r="CC150" s="58"/>
      <c r="CD150" s="58"/>
      <c r="CE150" s="58"/>
      <c r="CF150" s="58"/>
      <c r="CG150" s="58"/>
      <c r="CH150" s="58"/>
      <c r="CI150" s="58"/>
      <c r="CJ150" s="58"/>
      <c r="CK150" s="58"/>
      <c r="CL150" s="58"/>
      <c r="CM150" s="58"/>
      <c r="CN150" s="58"/>
      <c r="CO150" s="58"/>
      <c r="CP150" s="58"/>
      <c r="CQ150" s="58"/>
      <c r="CR150" s="58"/>
      <c r="CS150" s="58"/>
      <c r="CT150" s="58"/>
      <c r="CU150" s="58"/>
      <c r="CV150" s="58"/>
      <c r="CW150" s="58"/>
      <c r="CX150" s="58"/>
      <c r="CY150" s="58"/>
      <c r="CZ150" s="58"/>
      <c r="DA150" s="58"/>
      <c r="DB150" s="58"/>
      <c r="DC150" s="58"/>
      <c r="DD150" s="58"/>
      <c r="DE150" s="58"/>
      <c r="DF150" s="58"/>
      <c r="DG150" s="58"/>
      <c r="DH150" s="58"/>
      <c r="DI150" s="58"/>
      <c r="DJ150" s="58"/>
      <c r="DK150" s="58"/>
      <c r="DL150" s="58"/>
      <c r="DM150" s="58"/>
      <c r="DN150" s="58"/>
      <c r="DO150" s="58"/>
      <c r="DP150" s="58"/>
      <c r="DQ150" s="58"/>
      <c r="DR150" s="58"/>
      <c r="DS150" s="58"/>
      <c r="DT150" s="58"/>
      <c r="DU150" s="58"/>
      <c r="DV150" s="58"/>
      <c r="DW150" s="58"/>
      <c r="DX150" s="58"/>
      <c r="DY150" s="58"/>
      <c r="DZ150" s="58"/>
      <c r="EA150" s="58"/>
      <c r="EB150" s="58"/>
      <c r="EC150" s="58"/>
      <c r="ED150" s="58"/>
      <c r="EE150" s="58"/>
      <c r="EF150" s="58"/>
      <c r="EG150" s="58"/>
      <c r="EH150" s="58"/>
      <c r="EI150" s="58"/>
      <c r="EJ150" s="58"/>
      <c r="EK150" s="58"/>
      <c r="EL150" s="58"/>
      <c r="EM150" s="58"/>
      <c r="EN150" s="58"/>
    </row>
    <row r="151" spans="5:144" outlineLevel="1" x14ac:dyDescent="0.2">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c r="CB151" s="58"/>
      <c r="CC151" s="58"/>
      <c r="CD151" s="58"/>
      <c r="CE151" s="58"/>
      <c r="CF151" s="58"/>
      <c r="CG151" s="58"/>
      <c r="CH151" s="58"/>
      <c r="CI151" s="58"/>
      <c r="CJ151" s="58"/>
      <c r="CK151" s="58"/>
      <c r="CL151" s="58"/>
      <c r="CM151" s="58"/>
      <c r="CN151" s="58"/>
      <c r="CO151" s="58"/>
      <c r="CP151" s="58"/>
      <c r="CQ151" s="58"/>
      <c r="CR151" s="58"/>
      <c r="CS151" s="58"/>
      <c r="CT151" s="58"/>
      <c r="CU151" s="58"/>
      <c r="CV151" s="58"/>
      <c r="CW151" s="58"/>
      <c r="CX151" s="58"/>
      <c r="CY151" s="58"/>
      <c r="CZ151" s="58"/>
      <c r="DA151" s="58"/>
      <c r="DB151" s="58"/>
      <c r="DC151" s="58"/>
      <c r="DD151" s="58"/>
      <c r="DE151" s="58"/>
      <c r="DF151" s="58"/>
      <c r="DG151" s="58"/>
      <c r="DH151" s="58"/>
      <c r="DI151" s="58"/>
      <c r="DJ151" s="58"/>
      <c r="DK151" s="58"/>
      <c r="DL151" s="58"/>
      <c r="DM151" s="58"/>
      <c r="DN151" s="58"/>
      <c r="DO151" s="58"/>
      <c r="DP151" s="58"/>
      <c r="DQ151" s="58"/>
      <c r="DR151" s="58"/>
      <c r="DS151" s="58"/>
      <c r="DT151" s="58"/>
      <c r="DU151" s="58"/>
      <c r="DV151" s="58"/>
      <c r="DW151" s="58"/>
      <c r="DX151" s="58"/>
      <c r="DY151" s="58"/>
      <c r="DZ151" s="58"/>
      <c r="EA151" s="58"/>
      <c r="EB151" s="58"/>
      <c r="EC151" s="58"/>
      <c r="ED151" s="58"/>
      <c r="EE151" s="58"/>
      <c r="EF151" s="58"/>
      <c r="EG151" s="58"/>
      <c r="EH151" s="58"/>
      <c r="EI151" s="58"/>
      <c r="EJ151" s="58"/>
      <c r="EK151" s="58"/>
      <c r="EL151" s="58"/>
      <c r="EM151" s="58"/>
      <c r="EN151" s="58"/>
    </row>
    <row r="152" spans="5:144" outlineLevel="1" x14ac:dyDescent="0.2">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c r="CB152" s="58"/>
      <c r="CC152" s="58"/>
      <c r="CD152" s="58"/>
      <c r="CE152" s="58"/>
      <c r="CF152" s="58"/>
      <c r="CG152" s="58"/>
      <c r="CH152" s="58"/>
      <c r="CI152" s="58"/>
      <c r="CJ152" s="58"/>
      <c r="CK152" s="58"/>
      <c r="CL152" s="58"/>
      <c r="CM152" s="58"/>
      <c r="CN152" s="58"/>
      <c r="CO152" s="58"/>
      <c r="CP152" s="58"/>
      <c r="CQ152" s="58"/>
      <c r="CR152" s="58"/>
      <c r="CS152" s="58"/>
      <c r="CT152" s="58"/>
      <c r="CU152" s="58"/>
      <c r="CV152" s="58"/>
      <c r="CW152" s="58"/>
      <c r="CX152" s="58"/>
      <c r="CY152" s="58"/>
      <c r="CZ152" s="58"/>
      <c r="DA152" s="58"/>
      <c r="DB152" s="58"/>
      <c r="DC152" s="58"/>
      <c r="DD152" s="58"/>
      <c r="DE152" s="58"/>
      <c r="DF152" s="58"/>
      <c r="DG152" s="58"/>
      <c r="DH152" s="58"/>
      <c r="DI152" s="58"/>
      <c r="DJ152" s="58"/>
      <c r="DK152" s="58"/>
      <c r="DL152" s="58"/>
      <c r="DM152" s="58"/>
      <c r="DN152" s="58"/>
      <c r="DO152" s="58"/>
      <c r="DP152" s="58"/>
      <c r="DQ152" s="58"/>
      <c r="DR152" s="58"/>
      <c r="DS152" s="58"/>
      <c r="DT152" s="58"/>
      <c r="DU152" s="58"/>
      <c r="DV152" s="58"/>
      <c r="DW152" s="58"/>
      <c r="DX152" s="58"/>
      <c r="DY152" s="58"/>
      <c r="DZ152" s="58"/>
      <c r="EA152" s="58"/>
      <c r="EB152" s="58"/>
      <c r="EC152" s="58"/>
      <c r="ED152" s="58"/>
      <c r="EE152" s="58"/>
      <c r="EF152" s="58"/>
      <c r="EG152" s="58"/>
      <c r="EH152" s="58"/>
      <c r="EI152" s="58"/>
      <c r="EJ152" s="58"/>
      <c r="EK152" s="58"/>
      <c r="EL152" s="58"/>
      <c r="EM152" s="58"/>
      <c r="EN152" s="58"/>
    </row>
    <row r="153" spans="5:144" outlineLevel="1" x14ac:dyDescent="0.2">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c r="CH153" s="58"/>
      <c r="CI153" s="58"/>
      <c r="CJ153" s="58"/>
      <c r="CK153" s="58"/>
      <c r="CL153" s="58"/>
      <c r="CM153" s="58"/>
      <c r="CN153" s="58"/>
      <c r="CO153" s="58"/>
      <c r="CP153" s="58"/>
      <c r="CQ153" s="58"/>
      <c r="CR153" s="58"/>
      <c r="CS153" s="58"/>
      <c r="CT153" s="58"/>
      <c r="CU153" s="58"/>
      <c r="CV153" s="58"/>
      <c r="CW153" s="58"/>
      <c r="CX153" s="58"/>
      <c r="CY153" s="58"/>
      <c r="CZ153" s="58"/>
      <c r="DA153" s="58"/>
      <c r="DB153" s="58"/>
      <c r="DC153" s="58"/>
      <c r="DD153" s="58"/>
      <c r="DE153" s="58"/>
      <c r="DF153" s="58"/>
      <c r="DG153" s="58"/>
      <c r="DH153" s="58"/>
      <c r="DI153" s="58"/>
      <c r="DJ153" s="58"/>
      <c r="DK153" s="58"/>
      <c r="DL153" s="58"/>
      <c r="DM153" s="58"/>
      <c r="DN153" s="58"/>
      <c r="DO153" s="58"/>
      <c r="DP153" s="58"/>
      <c r="DQ153" s="58"/>
      <c r="DR153" s="58"/>
      <c r="DS153" s="58"/>
      <c r="DT153" s="58"/>
      <c r="DU153" s="58"/>
      <c r="DV153" s="58"/>
      <c r="DW153" s="58"/>
      <c r="DX153" s="58"/>
      <c r="DY153" s="58"/>
      <c r="DZ153" s="58"/>
      <c r="EA153" s="58"/>
      <c r="EB153" s="58"/>
      <c r="EC153" s="58"/>
      <c r="ED153" s="58"/>
      <c r="EE153" s="58"/>
      <c r="EF153" s="58"/>
      <c r="EG153" s="58"/>
      <c r="EH153" s="58"/>
      <c r="EI153" s="58"/>
      <c r="EJ153" s="58"/>
      <c r="EK153" s="58"/>
      <c r="EL153" s="58"/>
      <c r="EM153" s="58"/>
      <c r="EN153" s="58"/>
    </row>
    <row r="154" spans="5:144" outlineLevel="1" x14ac:dyDescent="0.2">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58"/>
      <c r="DI154" s="58"/>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c r="EF154" s="58"/>
      <c r="EG154" s="58"/>
      <c r="EH154" s="58"/>
      <c r="EI154" s="58"/>
      <c r="EJ154" s="58"/>
      <c r="EK154" s="58"/>
      <c r="EL154" s="58"/>
      <c r="EM154" s="58"/>
      <c r="EN154" s="58"/>
    </row>
    <row r="155" spans="5:144" outlineLevel="1" x14ac:dyDescent="0.2">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c r="CJ155" s="58"/>
      <c r="CK155" s="58"/>
      <c r="CL155" s="58"/>
      <c r="CM155" s="58"/>
      <c r="CN155" s="58"/>
      <c r="CO155" s="58"/>
      <c r="CP155" s="58"/>
      <c r="CQ155" s="58"/>
      <c r="CR155" s="58"/>
      <c r="CS155" s="58"/>
      <c r="CT155" s="58"/>
      <c r="CU155" s="58"/>
      <c r="CV155" s="58"/>
      <c r="CW155" s="58"/>
      <c r="CX155" s="58"/>
      <c r="CY155" s="58"/>
      <c r="CZ155" s="58"/>
      <c r="DA155" s="58"/>
      <c r="DB155" s="58"/>
      <c r="DC155" s="58"/>
      <c r="DD155" s="58"/>
      <c r="DE155" s="58"/>
      <c r="DF155" s="58"/>
      <c r="DG155" s="58"/>
      <c r="DH155" s="58"/>
      <c r="DI155" s="58"/>
      <c r="DJ155" s="58"/>
      <c r="DK155" s="58"/>
      <c r="DL155" s="58"/>
      <c r="DM155" s="58"/>
      <c r="DN155" s="58"/>
      <c r="DO155" s="58"/>
      <c r="DP155" s="58"/>
      <c r="DQ155" s="58"/>
      <c r="DR155" s="58"/>
      <c r="DS155" s="58"/>
      <c r="DT155" s="58"/>
      <c r="DU155" s="58"/>
      <c r="DV155" s="58"/>
      <c r="DW155" s="58"/>
      <c r="DX155" s="58"/>
      <c r="DY155" s="58"/>
      <c r="DZ155" s="58"/>
      <c r="EA155" s="58"/>
      <c r="EB155" s="58"/>
      <c r="EC155" s="58"/>
      <c r="ED155" s="58"/>
      <c r="EE155" s="58"/>
      <c r="EF155" s="58"/>
      <c r="EG155" s="58"/>
      <c r="EH155" s="58"/>
      <c r="EI155" s="58"/>
      <c r="EJ155" s="58"/>
      <c r="EK155" s="58"/>
      <c r="EL155" s="58"/>
      <c r="EM155" s="58"/>
      <c r="EN155" s="58"/>
    </row>
    <row r="156" spans="5:144" outlineLevel="1" x14ac:dyDescent="0.2">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c r="CL156" s="58"/>
      <c r="CM156" s="58"/>
      <c r="CN156" s="58"/>
      <c r="CO156" s="58"/>
      <c r="CP156" s="58"/>
      <c r="CQ156" s="58"/>
      <c r="CR156" s="58"/>
      <c r="CS156" s="58"/>
      <c r="CT156" s="58"/>
      <c r="CU156" s="58"/>
      <c r="CV156" s="58"/>
      <c r="CW156" s="58"/>
      <c r="CX156" s="58"/>
      <c r="CY156" s="58"/>
      <c r="CZ156" s="58"/>
      <c r="DA156" s="58"/>
      <c r="DB156" s="58"/>
      <c r="DC156" s="58"/>
      <c r="DD156" s="58"/>
      <c r="DE156" s="58"/>
      <c r="DF156" s="58"/>
      <c r="DG156" s="58"/>
      <c r="DH156" s="58"/>
      <c r="DI156" s="58"/>
      <c r="DJ156" s="58"/>
      <c r="DK156" s="58"/>
      <c r="DL156" s="58"/>
      <c r="DM156" s="58"/>
      <c r="DN156" s="58"/>
      <c r="DO156" s="58"/>
      <c r="DP156" s="58"/>
      <c r="DQ156" s="58"/>
      <c r="DR156" s="58"/>
      <c r="DS156" s="58"/>
      <c r="DT156" s="58"/>
      <c r="DU156" s="58"/>
      <c r="DV156" s="58"/>
      <c r="DW156" s="58"/>
      <c r="DX156" s="58"/>
      <c r="DY156" s="58"/>
      <c r="DZ156" s="58"/>
      <c r="EA156" s="58"/>
      <c r="EB156" s="58"/>
      <c r="EC156" s="58"/>
      <c r="ED156" s="58"/>
      <c r="EE156" s="58"/>
      <c r="EF156" s="58"/>
      <c r="EG156" s="58"/>
      <c r="EH156" s="58"/>
      <c r="EI156" s="58"/>
      <c r="EJ156" s="58"/>
      <c r="EK156" s="58"/>
      <c r="EL156" s="58"/>
      <c r="EM156" s="58"/>
      <c r="EN156" s="58"/>
    </row>
    <row r="157" spans="5:144" outlineLevel="1" x14ac:dyDescent="0.2">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c r="CH157" s="58"/>
      <c r="CI157" s="58"/>
      <c r="CJ157" s="58"/>
      <c r="CK157" s="58"/>
      <c r="CL157" s="58"/>
      <c r="CM157" s="58"/>
      <c r="CN157" s="58"/>
      <c r="CO157" s="58"/>
      <c r="CP157" s="58"/>
      <c r="CQ157" s="58"/>
      <c r="CR157" s="58"/>
      <c r="CS157" s="58"/>
      <c r="CT157" s="58"/>
      <c r="CU157" s="58"/>
      <c r="CV157" s="58"/>
      <c r="CW157" s="58"/>
      <c r="CX157" s="58"/>
      <c r="CY157" s="58"/>
      <c r="CZ157" s="58"/>
      <c r="DA157" s="58"/>
      <c r="DB157" s="58"/>
      <c r="DC157" s="58"/>
      <c r="DD157" s="58"/>
      <c r="DE157" s="58"/>
      <c r="DF157" s="58"/>
      <c r="DG157" s="58"/>
      <c r="DH157" s="58"/>
      <c r="DI157" s="58"/>
      <c r="DJ157" s="58"/>
      <c r="DK157" s="58"/>
      <c r="DL157" s="58"/>
      <c r="DM157" s="58"/>
      <c r="DN157" s="58"/>
      <c r="DO157" s="58"/>
      <c r="DP157" s="58"/>
      <c r="DQ157" s="58"/>
      <c r="DR157" s="58"/>
      <c r="DS157" s="58"/>
      <c r="DT157" s="58"/>
      <c r="DU157" s="58"/>
      <c r="DV157" s="58"/>
      <c r="DW157" s="58"/>
      <c r="DX157" s="58"/>
      <c r="DY157" s="58"/>
      <c r="DZ157" s="58"/>
      <c r="EA157" s="58"/>
      <c r="EB157" s="58"/>
      <c r="EC157" s="58"/>
      <c r="ED157" s="58"/>
      <c r="EE157" s="58"/>
      <c r="EF157" s="58"/>
      <c r="EG157" s="58"/>
      <c r="EH157" s="58"/>
      <c r="EI157" s="58"/>
      <c r="EJ157" s="58"/>
      <c r="EK157" s="58"/>
      <c r="EL157" s="58"/>
      <c r="EM157" s="58"/>
      <c r="EN157" s="58"/>
    </row>
    <row r="158" spans="5:144" outlineLevel="1" x14ac:dyDescent="0.2">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c r="CB158" s="58"/>
      <c r="CC158" s="58"/>
      <c r="CD158" s="58"/>
      <c r="CE158" s="58"/>
      <c r="CF158" s="58"/>
      <c r="CG158" s="58"/>
      <c r="CH158" s="58"/>
      <c r="CI158" s="58"/>
      <c r="CJ158" s="58"/>
      <c r="CK158" s="58"/>
      <c r="CL158" s="58"/>
      <c r="CM158" s="58"/>
      <c r="CN158" s="58"/>
      <c r="CO158" s="58"/>
      <c r="CP158" s="58"/>
      <c r="CQ158" s="58"/>
      <c r="CR158" s="58"/>
      <c r="CS158" s="58"/>
      <c r="CT158" s="58"/>
      <c r="CU158" s="58"/>
      <c r="CV158" s="58"/>
      <c r="CW158" s="58"/>
      <c r="CX158" s="58"/>
      <c r="CY158" s="58"/>
      <c r="CZ158" s="58"/>
      <c r="DA158" s="58"/>
      <c r="DB158" s="58"/>
      <c r="DC158" s="58"/>
      <c r="DD158" s="58"/>
      <c r="DE158" s="58"/>
      <c r="DF158" s="58"/>
      <c r="DG158" s="58"/>
      <c r="DH158" s="58"/>
      <c r="DI158" s="58"/>
      <c r="DJ158" s="58"/>
      <c r="DK158" s="58"/>
      <c r="DL158" s="58"/>
      <c r="DM158" s="58"/>
      <c r="DN158" s="58"/>
      <c r="DO158" s="58"/>
      <c r="DP158" s="58"/>
      <c r="DQ158" s="58"/>
      <c r="DR158" s="58"/>
      <c r="DS158" s="58"/>
      <c r="DT158" s="58"/>
      <c r="DU158" s="58"/>
      <c r="DV158" s="58"/>
      <c r="DW158" s="58"/>
      <c r="DX158" s="58"/>
      <c r="DY158" s="58"/>
      <c r="DZ158" s="58"/>
      <c r="EA158" s="58"/>
      <c r="EB158" s="58"/>
      <c r="EC158" s="58"/>
      <c r="ED158" s="58"/>
      <c r="EE158" s="58"/>
      <c r="EF158" s="58"/>
      <c r="EG158" s="58"/>
      <c r="EH158" s="58"/>
      <c r="EI158" s="58"/>
      <c r="EJ158" s="58"/>
      <c r="EK158" s="58"/>
      <c r="EL158" s="58"/>
      <c r="EM158" s="58"/>
      <c r="EN158" s="58"/>
    </row>
    <row r="159" spans="5:144" outlineLevel="1" x14ac:dyDescent="0.2">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c r="CB159" s="58"/>
      <c r="CC159" s="58"/>
      <c r="CD159" s="58"/>
      <c r="CE159" s="58"/>
      <c r="CF159" s="58"/>
      <c r="CG159" s="58"/>
      <c r="CH159" s="58"/>
      <c r="CI159" s="58"/>
      <c r="CJ159" s="58"/>
      <c r="CK159" s="58"/>
      <c r="CL159" s="58"/>
      <c r="CM159" s="58"/>
      <c r="CN159" s="58"/>
      <c r="CO159" s="58"/>
      <c r="CP159" s="58"/>
      <c r="CQ159" s="58"/>
      <c r="CR159" s="58"/>
      <c r="CS159" s="58"/>
      <c r="CT159" s="58"/>
      <c r="CU159" s="58"/>
      <c r="CV159" s="58"/>
      <c r="CW159" s="58"/>
      <c r="CX159" s="58"/>
      <c r="CY159" s="58"/>
      <c r="CZ159" s="58"/>
      <c r="DA159" s="58"/>
      <c r="DB159" s="58"/>
      <c r="DC159" s="58"/>
      <c r="DD159" s="58"/>
      <c r="DE159" s="58"/>
      <c r="DF159" s="58"/>
      <c r="DG159" s="58"/>
      <c r="DH159" s="58"/>
      <c r="DI159" s="58"/>
      <c r="DJ159" s="58"/>
      <c r="DK159" s="58"/>
      <c r="DL159" s="58"/>
      <c r="DM159" s="58"/>
      <c r="DN159" s="58"/>
      <c r="DO159" s="58"/>
      <c r="DP159" s="58"/>
      <c r="DQ159" s="58"/>
      <c r="DR159" s="58"/>
      <c r="DS159" s="58"/>
      <c r="DT159" s="58"/>
      <c r="DU159" s="58"/>
      <c r="DV159" s="58"/>
      <c r="DW159" s="58"/>
      <c r="DX159" s="58"/>
      <c r="DY159" s="58"/>
      <c r="DZ159" s="58"/>
      <c r="EA159" s="58"/>
      <c r="EB159" s="58"/>
      <c r="EC159" s="58"/>
      <c r="ED159" s="58"/>
      <c r="EE159" s="58"/>
      <c r="EF159" s="58"/>
      <c r="EG159" s="58"/>
      <c r="EH159" s="58"/>
      <c r="EI159" s="58"/>
      <c r="EJ159" s="58"/>
      <c r="EK159" s="58"/>
      <c r="EL159" s="58"/>
      <c r="EM159" s="58"/>
      <c r="EN159" s="58"/>
    </row>
    <row r="160" spans="5:144" outlineLevel="1" x14ac:dyDescent="0.2">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58"/>
      <c r="CM160" s="58"/>
      <c r="CN160" s="58"/>
      <c r="CO160" s="58"/>
      <c r="CP160" s="58"/>
      <c r="CQ160" s="58"/>
      <c r="CR160" s="58"/>
      <c r="CS160" s="58"/>
      <c r="CT160" s="58"/>
      <c r="CU160" s="58"/>
      <c r="CV160" s="58"/>
      <c r="CW160" s="58"/>
      <c r="CX160" s="58"/>
      <c r="CY160" s="58"/>
      <c r="CZ160" s="58"/>
      <c r="DA160" s="58"/>
      <c r="DB160" s="58"/>
      <c r="DC160" s="58"/>
      <c r="DD160" s="58"/>
      <c r="DE160" s="58"/>
      <c r="DF160" s="58"/>
      <c r="DG160" s="58"/>
      <c r="DH160" s="58"/>
      <c r="DI160" s="58"/>
      <c r="DJ160" s="58"/>
      <c r="DK160" s="58"/>
      <c r="DL160" s="58"/>
      <c r="DM160" s="58"/>
      <c r="DN160" s="58"/>
      <c r="DO160" s="58"/>
      <c r="DP160" s="58"/>
      <c r="DQ160" s="58"/>
      <c r="DR160" s="58"/>
      <c r="DS160" s="58"/>
      <c r="DT160" s="58"/>
      <c r="DU160" s="58"/>
      <c r="DV160" s="58"/>
      <c r="DW160" s="58"/>
      <c r="DX160" s="58"/>
      <c r="DY160" s="58"/>
      <c r="DZ160" s="58"/>
      <c r="EA160" s="58"/>
      <c r="EB160" s="58"/>
      <c r="EC160" s="58"/>
      <c r="ED160" s="58"/>
      <c r="EE160" s="58"/>
      <c r="EF160" s="58"/>
      <c r="EG160" s="58"/>
      <c r="EH160" s="58"/>
      <c r="EI160" s="58"/>
      <c r="EJ160" s="58"/>
      <c r="EK160" s="58"/>
      <c r="EL160" s="58"/>
      <c r="EM160" s="58"/>
      <c r="EN160" s="58"/>
    </row>
    <row r="161" spans="1:144" outlineLevel="1" x14ac:dyDescent="0.2">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c r="CO161" s="58"/>
      <c r="CP161" s="58"/>
      <c r="CQ161" s="58"/>
      <c r="CR161" s="58"/>
      <c r="CS161" s="58"/>
      <c r="CT161" s="58"/>
      <c r="CU161" s="58"/>
      <c r="CV161" s="58"/>
      <c r="CW161" s="58"/>
      <c r="CX161" s="58"/>
      <c r="CY161" s="58"/>
      <c r="CZ161" s="58"/>
      <c r="DA161" s="58"/>
      <c r="DB161" s="58"/>
      <c r="DC161" s="58"/>
      <c r="DD161" s="58"/>
      <c r="DE161" s="58"/>
      <c r="DF161" s="58"/>
      <c r="DG161" s="58"/>
      <c r="DH161" s="58"/>
      <c r="DI161" s="58"/>
      <c r="DJ161" s="58"/>
      <c r="DK161" s="58"/>
      <c r="DL161" s="58"/>
      <c r="DM161" s="58"/>
      <c r="DN161" s="58"/>
      <c r="DO161" s="58"/>
      <c r="DP161" s="58"/>
      <c r="DQ161" s="58"/>
      <c r="DR161" s="58"/>
      <c r="DS161" s="58"/>
      <c r="DT161" s="58"/>
      <c r="DU161" s="58"/>
      <c r="DV161" s="58"/>
      <c r="DW161" s="58"/>
      <c r="DX161" s="58"/>
      <c r="DY161" s="58"/>
      <c r="DZ161" s="58"/>
      <c r="EA161" s="58"/>
      <c r="EB161" s="58"/>
      <c r="EC161" s="58"/>
      <c r="ED161" s="58"/>
      <c r="EE161" s="58"/>
      <c r="EF161" s="58"/>
      <c r="EG161" s="58"/>
      <c r="EH161" s="58"/>
      <c r="EI161" s="58"/>
      <c r="EJ161" s="58"/>
      <c r="EK161" s="58"/>
      <c r="EL161" s="58"/>
      <c r="EM161" s="58"/>
      <c r="EN161" s="58"/>
    </row>
    <row r="162" spans="1:144" outlineLevel="1" x14ac:dyDescent="0.2">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c r="CB162" s="58"/>
      <c r="CC162" s="58"/>
      <c r="CD162" s="58"/>
      <c r="CE162" s="58"/>
      <c r="CF162" s="58"/>
      <c r="CG162" s="58"/>
      <c r="CH162" s="58"/>
      <c r="CI162" s="58"/>
      <c r="CJ162" s="58"/>
      <c r="CK162" s="58"/>
      <c r="CL162" s="58"/>
      <c r="CM162" s="58"/>
      <c r="CN162" s="58"/>
      <c r="CO162" s="58"/>
      <c r="CP162" s="58"/>
      <c r="CQ162" s="58"/>
      <c r="CR162" s="58"/>
      <c r="CS162" s="58"/>
      <c r="CT162" s="58"/>
      <c r="CU162" s="58"/>
      <c r="CV162" s="58"/>
      <c r="CW162" s="58"/>
      <c r="CX162" s="58"/>
      <c r="CY162" s="58"/>
      <c r="CZ162" s="58"/>
      <c r="DA162" s="58"/>
      <c r="DB162" s="58"/>
      <c r="DC162" s="58"/>
      <c r="DD162" s="58"/>
      <c r="DE162" s="58"/>
      <c r="DF162" s="58"/>
      <c r="DG162" s="58"/>
      <c r="DH162" s="58"/>
      <c r="DI162" s="58"/>
      <c r="DJ162" s="58"/>
      <c r="DK162" s="58"/>
      <c r="DL162" s="58"/>
      <c r="DM162" s="58"/>
      <c r="DN162" s="58"/>
      <c r="DO162" s="58"/>
      <c r="DP162" s="58"/>
      <c r="DQ162" s="58"/>
      <c r="DR162" s="58"/>
      <c r="DS162" s="58"/>
      <c r="DT162" s="58"/>
      <c r="DU162" s="58"/>
      <c r="DV162" s="58"/>
      <c r="DW162" s="58"/>
      <c r="DX162" s="58"/>
      <c r="DY162" s="58"/>
      <c r="DZ162" s="58"/>
      <c r="EA162" s="58"/>
      <c r="EB162" s="58"/>
      <c r="EC162" s="58"/>
      <c r="ED162" s="58"/>
      <c r="EE162" s="58"/>
      <c r="EF162" s="58"/>
      <c r="EG162" s="58"/>
      <c r="EH162" s="58"/>
      <c r="EI162" s="58"/>
      <c r="EJ162" s="58"/>
      <c r="EK162" s="58"/>
      <c r="EL162" s="58"/>
      <c r="EM162" s="58"/>
      <c r="EN162" s="58"/>
    </row>
    <row r="163" spans="1:144" outlineLevel="1" x14ac:dyDescent="0.2">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c r="CB163" s="58"/>
      <c r="CC163" s="58"/>
      <c r="CD163" s="58"/>
      <c r="CE163" s="58"/>
      <c r="CF163" s="58"/>
      <c r="CG163" s="58"/>
      <c r="CH163" s="58"/>
      <c r="CI163" s="58"/>
      <c r="CJ163" s="58"/>
      <c r="CK163" s="58"/>
      <c r="CL163" s="58"/>
      <c r="CM163" s="58"/>
      <c r="CN163" s="58"/>
      <c r="CO163" s="58"/>
      <c r="CP163" s="58"/>
      <c r="CQ163" s="58"/>
      <c r="CR163" s="58"/>
      <c r="CS163" s="58"/>
      <c r="CT163" s="58"/>
      <c r="CU163" s="58"/>
      <c r="CV163" s="58"/>
      <c r="CW163" s="58"/>
      <c r="CX163" s="58"/>
      <c r="CY163" s="58"/>
      <c r="CZ163" s="58"/>
      <c r="DA163" s="58"/>
      <c r="DB163" s="58"/>
      <c r="DC163" s="58"/>
      <c r="DD163" s="58"/>
      <c r="DE163" s="58"/>
      <c r="DF163" s="58"/>
      <c r="DG163" s="58"/>
      <c r="DH163" s="58"/>
      <c r="DI163" s="58"/>
      <c r="DJ163" s="58"/>
      <c r="DK163" s="58"/>
      <c r="DL163" s="58"/>
      <c r="DM163" s="58"/>
      <c r="DN163" s="58"/>
      <c r="DO163" s="58"/>
      <c r="DP163" s="58"/>
      <c r="DQ163" s="58"/>
      <c r="DR163" s="58"/>
      <c r="DS163" s="58"/>
      <c r="DT163" s="58"/>
      <c r="DU163" s="58"/>
      <c r="DV163" s="58"/>
      <c r="DW163" s="58"/>
      <c r="DX163" s="58"/>
      <c r="DY163" s="58"/>
      <c r="DZ163" s="58"/>
      <c r="EA163" s="58"/>
      <c r="EB163" s="58"/>
      <c r="EC163" s="58"/>
      <c r="ED163" s="58"/>
      <c r="EE163" s="58"/>
      <c r="EF163" s="58"/>
      <c r="EG163" s="58"/>
      <c r="EH163" s="58"/>
      <c r="EI163" s="58"/>
      <c r="EJ163" s="58"/>
      <c r="EK163" s="58"/>
      <c r="EL163" s="58"/>
      <c r="EM163" s="58"/>
      <c r="EN163" s="58"/>
    </row>
    <row r="164" spans="1:144" outlineLevel="1" x14ac:dyDescent="0.2">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c r="CF164" s="58"/>
      <c r="CG164" s="58"/>
      <c r="CH164" s="58"/>
      <c r="CI164" s="58"/>
      <c r="CJ164" s="58"/>
      <c r="CK164" s="58"/>
      <c r="CL164" s="58"/>
      <c r="CM164" s="58"/>
      <c r="CN164" s="58"/>
      <c r="CO164" s="58"/>
      <c r="CP164" s="58"/>
      <c r="CQ164" s="58"/>
      <c r="CR164" s="58"/>
      <c r="CS164" s="58"/>
      <c r="CT164" s="58"/>
      <c r="CU164" s="58"/>
      <c r="CV164" s="58"/>
      <c r="CW164" s="58"/>
      <c r="CX164" s="58"/>
      <c r="CY164" s="58"/>
      <c r="CZ164" s="58"/>
      <c r="DA164" s="58"/>
      <c r="DB164" s="58"/>
      <c r="DC164" s="58"/>
      <c r="DD164" s="58"/>
      <c r="DE164" s="58"/>
      <c r="DF164" s="58"/>
      <c r="DG164" s="58"/>
      <c r="DH164" s="58"/>
      <c r="DI164" s="58"/>
      <c r="DJ164" s="58"/>
      <c r="DK164" s="58"/>
      <c r="DL164" s="58"/>
      <c r="DM164" s="58"/>
      <c r="DN164" s="58"/>
      <c r="DO164" s="58"/>
      <c r="DP164" s="58"/>
      <c r="DQ164" s="58"/>
      <c r="DR164" s="58"/>
      <c r="DS164" s="58"/>
      <c r="DT164" s="58"/>
      <c r="DU164" s="58"/>
      <c r="DV164" s="58"/>
      <c r="DW164" s="58"/>
      <c r="DX164" s="58"/>
      <c r="DY164" s="58"/>
      <c r="DZ164" s="58"/>
      <c r="EA164" s="58"/>
      <c r="EB164" s="58"/>
      <c r="EC164" s="58"/>
      <c r="ED164" s="58"/>
      <c r="EE164" s="58"/>
      <c r="EF164" s="58"/>
      <c r="EG164" s="58"/>
      <c r="EH164" s="58"/>
      <c r="EI164" s="58"/>
      <c r="EJ164" s="58"/>
      <c r="EK164" s="58"/>
      <c r="EL164" s="58"/>
      <c r="EM164" s="58"/>
      <c r="EN164" s="58"/>
    </row>
    <row r="165" spans="1:144" outlineLevel="1" x14ac:dyDescent="0.2">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c r="CB165" s="58"/>
      <c r="CC165" s="58"/>
      <c r="CD165" s="58"/>
      <c r="CE165" s="58"/>
      <c r="CF165" s="58"/>
      <c r="CG165" s="58"/>
      <c r="CH165" s="58"/>
      <c r="CI165" s="58"/>
      <c r="CJ165" s="58"/>
      <c r="CK165" s="58"/>
      <c r="CL165" s="58"/>
      <c r="CM165" s="58"/>
      <c r="CN165" s="58"/>
      <c r="CO165" s="58"/>
      <c r="CP165" s="58"/>
      <c r="CQ165" s="58"/>
      <c r="CR165" s="58"/>
      <c r="CS165" s="58"/>
      <c r="CT165" s="58"/>
      <c r="CU165" s="58"/>
      <c r="CV165" s="58"/>
      <c r="CW165" s="58"/>
      <c r="CX165" s="58"/>
      <c r="CY165" s="58"/>
      <c r="CZ165" s="58"/>
      <c r="DA165" s="58"/>
      <c r="DB165" s="58"/>
      <c r="DC165" s="58"/>
      <c r="DD165" s="58"/>
      <c r="DE165" s="58"/>
      <c r="DF165" s="58"/>
      <c r="DG165" s="58"/>
      <c r="DH165" s="58"/>
      <c r="DI165" s="58"/>
      <c r="DJ165" s="58"/>
      <c r="DK165" s="58"/>
      <c r="DL165" s="58"/>
      <c r="DM165" s="58"/>
      <c r="DN165" s="58"/>
      <c r="DO165" s="58"/>
      <c r="DP165" s="58"/>
      <c r="DQ165" s="58"/>
      <c r="DR165" s="58"/>
      <c r="DS165" s="58"/>
      <c r="DT165" s="58"/>
      <c r="DU165" s="58"/>
      <c r="DV165" s="58"/>
      <c r="DW165" s="58"/>
      <c r="DX165" s="58"/>
      <c r="DY165" s="58"/>
      <c r="DZ165" s="58"/>
      <c r="EA165" s="58"/>
      <c r="EB165" s="58"/>
      <c r="EC165" s="58"/>
      <c r="ED165" s="58"/>
      <c r="EE165" s="58"/>
      <c r="EF165" s="58"/>
      <c r="EG165" s="58"/>
      <c r="EH165" s="58"/>
      <c r="EI165" s="58"/>
      <c r="EJ165" s="58"/>
      <c r="EK165" s="58"/>
      <c r="EL165" s="58"/>
      <c r="EM165" s="58"/>
      <c r="EN165" s="58"/>
    </row>
    <row r="166" spans="1:144" x14ac:dyDescent="0.2">
      <c r="A166" s="74"/>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c r="CB166" s="58"/>
      <c r="CC166" s="58"/>
      <c r="CD166" s="58"/>
      <c r="CE166" s="58"/>
      <c r="CF166" s="58"/>
      <c r="CG166" s="58"/>
      <c r="CH166" s="58"/>
      <c r="CI166" s="58"/>
      <c r="CJ166" s="58"/>
      <c r="CK166" s="58"/>
      <c r="CL166" s="58"/>
      <c r="CM166" s="58"/>
      <c r="CN166" s="58"/>
      <c r="CO166" s="58"/>
      <c r="CP166" s="58"/>
      <c r="CQ166" s="58"/>
      <c r="CR166" s="58"/>
      <c r="CS166" s="58"/>
      <c r="CT166" s="58"/>
      <c r="CU166" s="58"/>
      <c r="CV166" s="58"/>
      <c r="CW166" s="58"/>
      <c r="CX166" s="58"/>
      <c r="CY166" s="58"/>
      <c r="CZ166" s="58"/>
      <c r="DA166" s="58"/>
      <c r="DB166" s="58"/>
      <c r="DC166" s="58"/>
      <c r="DD166" s="58"/>
      <c r="DE166" s="58"/>
      <c r="DF166" s="58"/>
      <c r="DG166" s="58"/>
      <c r="DH166" s="58"/>
      <c r="DI166" s="58"/>
      <c r="DJ166" s="58"/>
      <c r="DK166" s="58"/>
      <c r="DL166" s="58"/>
      <c r="DM166" s="58"/>
      <c r="DN166" s="58"/>
      <c r="DO166" s="58"/>
      <c r="DP166" s="58"/>
      <c r="DQ166" s="58"/>
      <c r="DR166" s="58"/>
      <c r="DS166" s="58"/>
      <c r="DT166" s="58"/>
      <c r="DU166" s="58"/>
      <c r="DV166" s="58"/>
      <c r="DW166" s="58"/>
      <c r="DX166" s="58"/>
      <c r="DY166" s="58"/>
      <c r="DZ166" s="58"/>
      <c r="EA166" s="58"/>
      <c r="EB166" s="58"/>
      <c r="EC166" s="58"/>
      <c r="ED166" s="58"/>
      <c r="EE166" s="58"/>
      <c r="EF166" s="58"/>
      <c r="EG166" s="58"/>
      <c r="EH166" s="58"/>
      <c r="EI166" s="58"/>
      <c r="EJ166" s="58"/>
      <c r="EK166" s="58"/>
      <c r="EL166" s="58"/>
      <c r="EM166" s="58"/>
      <c r="EN166" s="58"/>
    </row>
    <row r="167" spans="1:144" x14ac:dyDescent="0.2">
      <c r="A167" s="11" t="s">
        <v>174</v>
      </c>
      <c r="AQ167" s="58" t="s">
        <v>211</v>
      </c>
      <c r="AR167" s="58"/>
      <c r="AS167" s="58"/>
      <c r="AT167" s="58">
        <v>10</v>
      </c>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c r="CL167" s="58"/>
      <c r="CM167" s="58"/>
      <c r="CN167" s="58"/>
      <c r="CO167" s="58"/>
      <c r="CP167" s="58"/>
      <c r="CQ167" s="58"/>
      <c r="CR167" s="58"/>
      <c r="CS167" s="58"/>
      <c r="CT167" s="58"/>
      <c r="CU167" s="58"/>
      <c r="CV167" s="58"/>
      <c r="CW167" s="58"/>
      <c r="CX167" s="58"/>
      <c r="CY167" s="58"/>
      <c r="CZ167" s="58"/>
      <c r="DA167" s="58"/>
      <c r="DB167" s="58"/>
      <c r="DC167" s="58"/>
      <c r="DD167" s="58"/>
      <c r="DE167" s="58"/>
      <c r="DF167" s="58"/>
      <c r="DG167" s="58"/>
      <c r="DH167" s="58"/>
      <c r="DI167" s="58"/>
      <c r="DJ167" s="58"/>
      <c r="DK167" s="58"/>
      <c r="DL167" s="58"/>
      <c r="DM167" s="58"/>
      <c r="DN167" s="58"/>
      <c r="DO167" s="58"/>
      <c r="DP167" s="58"/>
      <c r="DQ167" s="58"/>
      <c r="DR167" s="58"/>
      <c r="DS167" s="58"/>
      <c r="DT167" s="58"/>
      <c r="DU167" s="58"/>
      <c r="DV167" s="58"/>
      <c r="DW167" s="58"/>
      <c r="DX167" s="58"/>
      <c r="DY167" s="58"/>
      <c r="DZ167" s="58"/>
      <c r="EA167" s="58"/>
      <c r="EB167" s="58"/>
      <c r="EC167" s="58"/>
      <c r="ED167" s="58"/>
      <c r="EE167" s="58"/>
      <c r="EF167" s="58"/>
      <c r="EG167" s="58"/>
      <c r="EH167" s="58"/>
      <c r="EI167" s="58"/>
      <c r="EJ167" s="58"/>
      <c r="EK167" s="58"/>
      <c r="EL167" s="58"/>
      <c r="EM167" s="58"/>
      <c r="EN167" s="58"/>
    </row>
    <row r="168" spans="1:144" outlineLevel="1" x14ac:dyDescent="0.2">
      <c r="E168" s="25" t="s">
        <v>211</v>
      </c>
      <c r="F168" s="57">
        <f>$AT$167/20</f>
        <v>0.5</v>
      </c>
      <c r="AQ168" s="58" t="s">
        <v>188</v>
      </c>
      <c r="AR168" s="58">
        <v>0</v>
      </c>
      <c r="AS168" s="58">
        <v>0.01</v>
      </c>
      <c r="AT168" s="58">
        <v>0.02</v>
      </c>
      <c r="AU168" s="58">
        <v>0.03</v>
      </c>
      <c r="AV168" s="58">
        <v>0.04</v>
      </c>
      <c r="AW168" s="58">
        <v>0.05</v>
      </c>
      <c r="AX168" s="58">
        <v>6.0000000000000005E-2</v>
      </c>
      <c r="AY168" s="58">
        <v>7.0000000000000007E-2</v>
      </c>
      <c r="AZ168" s="58">
        <v>0.08</v>
      </c>
      <c r="BA168" s="58">
        <v>0.09</v>
      </c>
      <c r="BB168" s="58">
        <v>9.9999999999999992E-2</v>
      </c>
      <c r="BC168" s="58">
        <v>0.10999999999999999</v>
      </c>
      <c r="BD168" s="58">
        <v>0.11999999999999998</v>
      </c>
      <c r="BE168" s="58">
        <v>0.12999999999999998</v>
      </c>
      <c r="BF168" s="58">
        <v>0.13999999999999999</v>
      </c>
      <c r="BG168" s="58">
        <v>0.15</v>
      </c>
      <c r="BH168" s="58">
        <v>0.16</v>
      </c>
      <c r="BI168" s="58">
        <v>0.17</v>
      </c>
      <c r="BJ168" s="58">
        <v>0.18000000000000002</v>
      </c>
      <c r="BK168" s="58">
        <v>0.19000000000000003</v>
      </c>
      <c r="BL168" s="58">
        <v>0.20000000000000004</v>
      </c>
      <c r="BM168" s="58">
        <v>0.21000000000000005</v>
      </c>
      <c r="BN168" s="58">
        <v>0.22000000000000006</v>
      </c>
      <c r="BO168" s="58">
        <v>0.23000000000000007</v>
      </c>
      <c r="BP168" s="58">
        <v>0.24000000000000007</v>
      </c>
      <c r="BQ168" s="58">
        <v>0.25000000000000006</v>
      </c>
      <c r="BR168" s="58">
        <v>0.26000000000000006</v>
      </c>
      <c r="BS168" s="58">
        <v>0.27000000000000007</v>
      </c>
      <c r="BT168" s="58">
        <v>0.28000000000000008</v>
      </c>
      <c r="BU168" s="58">
        <v>0.29000000000000009</v>
      </c>
      <c r="BV168" s="58">
        <v>0.3000000000000001</v>
      </c>
      <c r="BW168" s="58">
        <v>0.31000000000000011</v>
      </c>
      <c r="BX168" s="58">
        <v>0.32000000000000012</v>
      </c>
      <c r="BY168" s="58">
        <v>0.33000000000000013</v>
      </c>
      <c r="BZ168" s="58">
        <v>0.34000000000000014</v>
      </c>
      <c r="CA168" s="58">
        <v>0.35000000000000014</v>
      </c>
      <c r="CB168" s="58">
        <v>0.36000000000000015</v>
      </c>
      <c r="CC168" s="58">
        <v>0.37000000000000016</v>
      </c>
      <c r="CD168" s="58">
        <v>0.38000000000000017</v>
      </c>
      <c r="CE168" s="58">
        <v>0.39000000000000018</v>
      </c>
      <c r="CF168" s="58">
        <v>0.40000000000000019</v>
      </c>
      <c r="CG168" s="58">
        <v>0.4100000000000002</v>
      </c>
      <c r="CH168" s="58">
        <v>0.42000000000000021</v>
      </c>
      <c r="CI168" s="58">
        <v>0.43000000000000022</v>
      </c>
      <c r="CJ168" s="58">
        <v>0.44000000000000022</v>
      </c>
      <c r="CK168" s="58">
        <v>0.45000000000000023</v>
      </c>
      <c r="CL168" s="58">
        <v>0.46000000000000024</v>
      </c>
      <c r="CM168" s="58">
        <v>0.47000000000000025</v>
      </c>
      <c r="CN168" s="58">
        <v>0.48000000000000026</v>
      </c>
      <c r="CO168" s="58">
        <v>0.49000000000000027</v>
      </c>
      <c r="CP168" s="58">
        <v>0.50000000000000022</v>
      </c>
      <c r="CQ168" s="58">
        <v>0.51000000000000023</v>
      </c>
      <c r="CR168" s="58">
        <v>0.52000000000000024</v>
      </c>
      <c r="CS168" s="58">
        <v>0.53000000000000025</v>
      </c>
      <c r="CT168" s="58">
        <v>0.54000000000000026</v>
      </c>
      <c r="CU168" s="58">
        <v>0.55000000000000027</v>
      </c>
      <c r="CV168" s="58">
        <v>0.56000000000000028</v>
      </c>
      <c r="CW168" s="58">
        <v>0.57000000000000028</v>
      </c>
      <c r="CX168" s="58">
        <v>0.58000000000000029</v>
      </c>
      <c r="CY168" s="58">
        <v>0.5900000000000003</v>
      </c>
      <c r="CZ168" s="58">
        <v>0.60000000000000031</v>
      </c>
      <c r="DA168" s="58">
        <v>0.61000000000000032</v>
      </c>
      <c r="DB168" s="58">
        <v>0.62000000000000033</v>
      </c>
      <c r="DC168" s="58">
        <v>0.63000000000000034</v>
      </c>
      <c r="DD168" s="58">
        <v>0.64000000000000035</v>
      </c>
      <c r="DE168" s="58">
        <v>0.65000000000000036</v>
      </c>
      <c r="DF168" s="58">
        <v>0.66000000000000036</v>
      </c>
      <c r="DG168" s="58">
        <v>0.67000000000000037</v>
      </c>
      <c r="DH168" s="58">
        <v>0.68000000000000038</v>
      </c>
      <c r="DI168" s="58">
        <v>0.69000000000000039</v>
      </c>
      <c r="DJ168" s="58">
        <v>0.7000000000000004</v>
      </c>
      <c r="DK168" s="58">
        <v>0.71000000000000041</v>
      </c>
      <c r="DL168" s="58">
        <v>0.72000000000000042</v>
      </c>
      <c r="DM168" s="58">
        <v>0.73000000000000043</v>
      </c>
      <c r="DN168" s="58">
        <v>0.74000000000000044</v>
      </c>
      <c r="DO168" s="58">
        <v>0.75000000000000044</v>
      </c>
      <c r="DP168" s="58">
        <v>0.76000000000000045</v>
      </c>
      <c r="DQ168" s="58">
        <v>0.77000000000000046</v>
      </c>
      <c r="DR168" s="58">
        <v>0.78000000000000047</v>
      </c>
      <c r="DS168" s="58">
        <v>0.79000000000000048</v>
      </c>
      <c r="DT168" s="58">
        <v>0.80000000000000049</v>
      </c>
      <c r="DU168" s="58">
        <v>0.8100000000000005</v>
      </c>
      <c r="DV168" s="58">
        <v>0.82000000000000051</v>
      </c>
      <c r="DW168" s="58">
        <v>0.83000000000000052</v>
      </c>
      <c r="DX168" s="58">
        <v>0.84000000000000052</v>
      </c>
      <c r="DY168" s="58">
        <v>0.85000000000000053</v>
      </c>
      <c r="DZ168" s="58">
        <v>0.86000000000000054</v>
      </c>
      <c r="EA168" s="58">
        <v>0.87000000000000055</v>
      </c>
      <c r="EB168" s="58">
        <v>0.88000000000000056</v>
      </c>
      <c r="EC168" s="58">
        <v>0.89000000000000057</v>
      </c>
      <c r="ED168" s="58">
        <v>0.90000000000000058</v>
      </c>
      <c r="EE168" s="58">
        <v>0.91000000000000059</v>
      </c>
      <c r="EF168" s="58">
        <v>0.9200000000000006</v>
      </c>
      <c r="EG168" s="58">
        <v>0.9300000000000006</v>
      </c>
      <c r="EH168" s="58">
        <v>0.94000000000000061</v>
      </c>
      <c r="EI168" s="58">
        <v>0.95000000000000062</v>
      </c>
      <c r="EJ168" s="58">
        <v>0.96000000000000063</v>
      </c>
      <c r="EK168" s="58">
        <v>0.97000000000000064</v>
      </c>
      <c r="EL168" s="58">
        <v>0.98000000000000065</v>
      </c>
      <c r="EM168" s="58">
        <v>0.99000000000000066</v>
      </c>
      <c r="EN168" s="58">
        <v>1.0000000000000007</v>
      </c>
    </row>
    <row r="169" spans="1:144" outlineLevel="1" x14ac:dyDescent="0.2">
      <c r="AQ169" s="58" t="s">
        <v>212</v>
      </c>
      <c r="AR169" s="58">
        <v>0.9277456647398844</v>
      </c>
      <c r="AS169" s="58">
        <v>0.13583815028901733</v>
      </c>
      <c r="AT169" s="58">
        <v>0.26127167630057807</v>
      </c>
      <c r="AU169" s="58">
        <v>8.84393063583815E-2</v>
      </c>
      <c r="AV169" s="58">
        <v>7.2832369942196523E-2</v>
      </c>
      <c r="AW169" s="58">
        <v>6.3005780346820806E-2</v>
      </c>
      <c r="AX169" s="58">
        <v>5.722543352601156E-2</v>
      </c>
      <c r="AY169" s="58">
        <v>5.3179190751445081E-2</v>
      </c>
      <c r="AZ169" s="58">
        <v>4.8554913294797691E-2</v>
      </c>
      <c r="BA169" s="58">
        <v>4.5086705202312137E-2</v>
      </c>
      <c r="BB169" s="58">
        <v>4.2774566473988439E-2</v>
      </c>
      <c r="BC169" s="58">
        <v>4.1040462427745665E-2</v>
      </c>
      <c r="BD169" s="58">
        <v>3.8728323699421967E-2</v>
      </c>
      <c r="BE169" s="58">
        <v>3.7572254335260118E-2</v>
      </c>
      <c r="BF169" s="58">
        <v>3.4682080924855488E-2</v>
      </c>
      <c r="BG169" s="58">
        <v>3.1791907514450865E-2</v>
      </c>
      <c r="BH169" s="58">
        <v>2.9479768786127167E-2</v>
      </c>
      <c r="BI169" s="58">
        <v>2.7745664739884393E-2</v>
      </c>
      <c r="BJ169" s="58">
        <v>2.6011560693641619E-2</v>
      </c>
      <c r="BK169" s="58">
        <v>2.5433526011560695E-2</v>
      </c>
      <c r="BL169" s="58">
        <v>2.4855491329479767E-2</v>
      </c>
      <c r="BM169" s="58">
        <v>2.4277456647398846E-2</v>
      </c>
      <c r="BN169" s="58">
        <v>2.3699421965317918E-2</v>
      </c>
      <c r="BO169" s="58">
        <v>2.3121387283236993E-2</v>
      </c>
      <c r="BP169" s="58">
        <v>2.3121387283236993E-2</v>
      </c>
      <c r="BQ169" s="58">
        <v>2.3121387283236993E-2</v>
      </c>
      <c r="BR169" s="58">
        <v>2.3121387283236993E-2</v>
      </c>
      <c r="BS169" s="58">
        <v>2.2543352601156069E-2</v>
      </c>
      <c r="BT169" s="58">
        <v>2.1965317919075144E-2</v>
      </c>
      <c r="BU169" s="58">
        <v>2.1387283236994219E-2</v>
      </c>
      <c r="BV169" s="58">
        <v>2.0809248554913295E-2</v>
      </c>
      <c r="BW169" s="58">
        <v>1.9653179190751446E-2</v>
      </c>
      <c r="BX169" s="58">
        <v>1.9075144508670518E-2</v>
      </c>
      <c r="BY169" s="58">
        <v>1.7919075144508672E-2</v>
      </c>
      <c r="BZ169" s="58">
        <v>1.6763005780346819E-2</v>
      </c>
      <c r="CA169" s="58">
        <v>1.5028901734104047E-2</v>
      </c>
      <c r="CB169" s="58">
        <v>1.3872832369942197E-2</v>
      </c>
      <c r="CC169" s="58">
        <v>1.2716763005780347E-2</v>
      </c>
      <c r="CD169" s="58">
        <v>1.2138728323699423E-2</v>
      </c>
      <c r="CE169" s="58">
        <v>1.0982658959537572E-2</v>
      </c>
      <c r="CF169" s="58">
        <v>1.0404624277456647E-2</v>
      </c>
      <c r="CG169" s="58">
        <v>9.2485549132947983E-3</v>
      </c>
      <c r="CH169" s="58">
        <v>7.5144508670520237E-3</v>
      </c>
      <c r="CI169" s="58">
        <v>5.7803468208092483E-3</v>
      </c>
      <c r="CJ169" s="58">
        <v>4.6242774566473991E-3</v>
      </c>
      <c r="CK169" s="58">
        <v>3.4682080924855491E-3</v>
      </c>
      <c r="CL169" s="58">
        <v>2.8901734104046241E-3</v>
      </c>
      <c r="CM169" s="58">
        <v>2.8901734104046241E-3</v>
      </c>
      <c r="CN169" s="58">
        <v>2.8901734104046241E-3</v>
      </c>
      <c r="CO169" s="58">
        <v>2.8901734104046241E-3</v>
      </c>
      <c r="CP169" s="58">
        <v>2.8901734104046241E-3</v>
      </c>
      <c r="CQ169" s="58">
        <v>2.8901734104046241E-3</v>
      </c>
      <c r="CR169" s="58">
        <v>2.8901734104046241E-3</v>
      </c>
      <c r="CS169" s="58">
        <v>2.8901734104046241E-3</v>
      </c>
      <c r="CT169" s="58">
        <v>2.8901734104046241E-3</v>
      </c>
      <c r="CU169" s="58">
        <v>2.8901734104046241E-3</v>
      </c>
      <c r="CV169" s="58">
        <v>2.8901734104046241E-3</v>
      </c>
      <c r="CW169" s="58">
        <v>2.8901734104046241E-3</v>
      </c>
      <c r="CX169" s="58">
        <v>2.8901734104046241E-3</v>
      </c>
      <c r="CY169" s="58">
        <v>2.8901734104046241E-3</v>
      </c>
      <c r="CZ169" s="58">
        <v>2.8901734104046241E-3</v>
      </c>
      <c r="DA169" s="58">
        <v>2.3121387283236996E-3</v>
      </c>
      <c r="DB169" s="58">
        <v>1.7341040462427746E-3</v>
      </c>
      <c r="DC169" s="58">
        <v>1.1560693641618498E-3</v>
      </c>
      <c r="DD169" s="58">
        <v>5.7803468208092489E-4</v>
      </c>
      <c r="DE169" s="58">
        <v>0</v>
      </c>
      <c r="DF169" s="58">
        <v>0</v>
      </c>
      <c r="DG169" s="58">
        <v>0</v>
      </c>
      <c r="DH169" s="58">
        <v>0</v>
      </c>
      <c r="DI169" s="58">
        <v>0</v>
      </c>
      <c r="DJ169" s="58">
        <v>0</v>
      </c>
      <c r="DK169" s="58">
        <v>0</v>
      </c>
      <c r="DL169" s="58">
        <v>0</v>
      </c>
      <c r="DM169" s="58">
        <v>0</v>
      </c>
      <c r="DN169" s="58">
        <v>0</v>
      </c>
      <c r="DO169" s="58">
        <v>0</v>
      </c>
      <c r="DP169" s="58">
        <v>0</v>
      </c>
      <c r="DQ169" s="58">
        <v>0</v>
      </c>
      <c r="DR169" s="58">
        <v>0</v>
      </c>
      <c r="DS169" s="58">
        <v>0</v>
      </c>
      <c r="DT169" s="58">
        <v>0</v>
      </c>
      <c r="DU169" s="58">
        <v>0</v>
      </c>
      <c r="DV169" s="58">
        <v>0</v>
      </c>
      <c r="DW169" s="58">
        <v>0</v>
      </c>
      <c r="DX169" s="58">
        <v>0</v>
      </c>
      <c r="DY169" s="58">
        <v>0</v>
      </c>
      <c r="DZ169" s="58">
        <v>0</v>
      </c>
      <c r="EA169" s="58">
        <v>0</v>
      </c>
      <c r="EB169" s="58">
        <v>0</v>
      </c>
      <c r="EC169" s="58">
        <v>0</v>
      </c>
      <c r="ED169" s="58">
        <v>0</v>
      </c>
      <c r="EE169" s="58">
        <v>0</v>
      </c>
      <c r="EF169" s="58">
        <v>0</v>
      </c>
      <c r="EG169" s="58">
        <v>0</v>
      </c>
      <c r="EH169" s="58">
        <v>0</v>
      </c>
      <c r="EI169" s="58">
        <v>0</v>
      </c>
      <c r="EJ169" s="58">
        <v>0</v>
      </c>
      <c r="EK169" s="58">
        <v>0</v>
      </c>
      <c r="EL169" s="58">
        <v>0</v>
      </c>
      <c r="EM169" s="58">
        <v>0</v>
      </c>
      <c r="EN169" s="58">
        <v>0</v>
      </c>
    </row>
    <row r="170" spans="1:144" outlineLevel="1" x14ac:dyDescent="0.2">
      <c r="AQ170" s="58" t="s">
        <v>213</v>
      </c>
      <c r="AR170" s="58">
        <v>0</v>
      </c>
      <c r="AS170" s="58">
        <v>0</v>
      </c>
      <c r="AT170" s="58">
        <v>2.3121387283237056E-3</v>
      </c>
      <c r="AU170" s="58">
        <v>3.4682080924855574E-3</v>
      </c>
      <c r="AV170" s="58">
        <v>4.6242774566474095E-3</v>
      </c>
      <c r="AW170" s="58">
        <v>5.2023121387283341E-3</v>
      </c>
      <c r="AX170" s="58">
        <v>5.7803468208092587E-3</v>
      </c>
      <c r="AY170" s="58">
        <v>5.7803468208092587E-3</v>
      </c>
      <c r="AZ170" s="58">
        <v>5.7803468208092587E-3</v>
      </c>
      <c r="BA170" s="58">
        <v>6.3583815028901841E-3</v>
      </c>
      <c r="BB170" s="58">
        <v>6.9364161849711087E-3</v>
      </c>
      <c r="BC170" s="58">
        <v>7.5144508670520332E-3</v>
      </c>
      <c r="BD170" s="58">
        <v>8.0924855491329578E-3</v>
      </c>
      <c r="BE170" s="58">
        <v>8.6705202312138824E-3</v>
      </c>
      <c r="BF170" s="58">
        <v>8.6705202312138824E-3</v>
      </c>
      <c r="BG170" s="58">
        <v>8.6705202312138824E-3</v>
      </c>
      <c r="BH170" s="58">
        <v>8.6705202312138824E-3</v>
      </c>
      <c r="BI170" s="58">
        <v>8.6705202312138824E-3</v>
      </c>
      <c r="BJ170" s="58">
        <v>8.6705202312138824E-3</v>
      </c>
      <c r="BK170" s="58">
        <v>8.6705202312138824E-3</v>
      </c>
      <c r="BL170" s="58">
        <v>8.6705202312138824E-3</v>
      </c>
      <c r="BM170" s="58">
        <v>8.6705202312138824E-3</v>
      </c>
      <c r="BN170" s="58">
        <v>8.6705202312138824E-3</v>
      </c>
      <c r="BO170" s="58">
        <v>8.6705202312138824E-3</v>
      </c>
      <c r="BP170" s="58">
        <v>8.6705202312138824E-3</v>
      </c>
      <c r="BQ170" s="58">
        <v>8.6705202312138824E-3</v>
      </c>
      <c r="BR170" s="58">
        <v>8.6705202312138824E-3</v>
      </c>
      <c r="BS170" s="58">
        <v>8.6705202312138824E-3</v>
      </c>
      <c r="BT170" s="58">
        <v>8.6705202312138824E-3</v>
      </c>
      <c r="BU170" s="58">
        <v>8.6705202312138824E-3</v>
      </c>
      <c r="BV170" s="58">
        <v>8.6705202312138824E-3</v>
      </c>
      <c r="BW170" s="58">
        <v>8.6705202312138824E-3</v>
      </c>
      <c r="BX170" s="58">
        <v>9.2485549132948087E-3</v>
      </c>
      <c r="BY170" s="58">
        <v>9.8265895953757332E-3</v>
      </c>
      <c r="BZ170" s="58">
        <v>1.0404624277456658E-2</v>
      </c>
      <c r="CA170" s="58">
        <v>1.0982658959537582E-2</v>
      </c>
      <c r="CB170" s="58">
        <v>1.1560693641618507E-2</v>
      </c>
      <c r="CC170" s="58">
        <v>1.1560693641618507E-2</v>
      </c>
      <c r="CD170" s="58">
        <v>1.1560693641618507E-2</v>
      </c>
      <c r="CE170" s="58">
        <v>1.1560693641618507E-2</v>
      </c>
      <c r="CF170" s="58">
        <v>1.1560693641618507E-2</v>
      </c>
      <c r="CG170" s="58">
        <v>1.1560693641618507E-2</v>
      </c>
      <c r="CH170" s="58">
        <v>1.1560693641618507E-2</v>
      </c>
      <c r="CI170" s="58">
        <v>1.1560693641618507E-2</v>
      </c>
      <c r="CJ170" s="58">
        <v>1.1560693641618507E-2</v>
      </c>
      <c r="CK170" s="58">
        <v>1.1560693641618507E-2</v>
      </c>
      <c r="CL170" s="58">
        <v>1.1560693641618507E-2</v>
      </c>
      <c r="CM170" s="58">
        <v>1.1560693641618507E-2</v>
      </c>
      <c r="CN170" s="58">
        <v>1.1560693641618507E-2</v>
      </c>
      <c r="CO170" s="58">
        <v>1.1560693641618507E-2</v>
      </c>
      <c r="CP170" s="58">
        <v>1.1560693641618507E-2</v>
      </c>
      <c r="CQ170" s="58">
        <v>1.2138728323699433E-2</v>
      </c>
      <c r="CR170" s="58">
        <v>1.2716763005780358E-2</v>
      </c>
      <c r="CS170" s="58">
        <v>1.3294797687861281E-2</v>
      </c>
      <c r="CT170" s="58">
        <v>1.3872832369942207E-2</v>
      </c>
      <c r="CU170" s="58">
        <v>1.4450867052023132E-2</v>
      </c>
      <c r="CV170" s="58">
        <v>1.4450867052023132E-2</v>
      </c>
      <c r="CW170" s="58">
        <v>1.4450867052023132E-2</v>
      </c>
      <c r="CX170" s="58">
        <v>1.5028901734104058E-2</v>
      </c>
      <c r="CY170" s="58">
        <v>1.5606936416184982E-2</v>
      </c>
      <c r="CZ170" s="58">
        <v>1.6184971098265905E-2</v>
      </c>
      <c r="DA170" s="58">
        <v>1.676300578034683E-2</v>
      </c>
      <c r="DB170" s="58">
        <v>1.7341040462427754E-2</v>
      </c>
      <c r="DC170" s="58">
        <v>1.7341040462427754E-2</v>
      </c>
      <c r="DD170" s="58">
        <v>1.7341040462427754E-2</v>
      </c>
      <c r="DE170" s="58">
        <v>1.7919075144508682E-2</v>
      </c>
      <c r="DF170" s="58">
        <v>1.8497109826589603E-2</v>
      </c>
      <c r="DG170" s="58">
        <v>1.9075144508670528E-2</v>
      </c>
      <c r="DH170" s="58">
        <v>1.9653179190751453E-2</v>
      </c>
      <c r="DI170" s="58">
        <v>2.0809248554913302E-2</v>
      </c>
      <c r="DJ170" s="58">
        <v>2.138728323699423E-2</v>
      </c>
      <c r="DK170" s="58">
        <v>2.1965317919075154E-2</v>
      </c>
      <c r="DL170" s="58">
        <v>2.3121387283237003E-2</v>
      </c>
      <c r="DM170" s="58">
        <v>2.4277456647398849E-2</v>
      </c>
      <c r="DN170" s="58">
        <v>2.4855491329479777E-2</v>
      </c>
      <c r="DO170" s="58">
        <v>2.5433526011560702E-2</v>
      </c>
      <c r="DP170" s="58">
        <v>2.601156069364163E-2</v>
      </c>
      <c r="DQ170" s="58">
        <v>2.601156069364163E-2</v>
      </c>
      <c r="DR170" s="58">
        <v>2.601156069364163E-2</v>
      </c>
      <c r="DS170" s="58">
        <v>2.601156069364163E-2</v>
      </c>
      <c r="DT170" s="58">
        <v>2.601156069364163E-2</v>
      </c>
      <c r="DU170" s="58">
        <v>2.601156069364163E-2</v>
      </c>
      <c r="DV170" s="58">
        <v>2.601156069364163E-2</v>
      </c>
      <c r="DW170" s="58">
        <v>2.601156069364163E-2</v>
      </c>
      <c r="DX170" s="58">
        <v>2.601156069364163E-2</v>
      </c>
      <c r="DY170" s="58">
        <v>2.601156069364163E-2</v>
      </c>
      <c r="DZ170" s="58">
        <v>2.601156069364163E-2</v>
      </c>
      <c r="EA170" s="58">
        <v>2.601156069364163E-2</v>
      </c>
      <c r="EB170" s="58">
        <v>2.601156069364163E-2</v>
      </c>
      <c r="EC170" s="58">
        <v>2.601156069364163E-2</v>
      </c>
      <c r="ED170" s="58">
        <v>2.601156069364163E-2</v>
      </c>
      <c r="EE170" s="58">
        <v>2.6589595375722551E-2</v>
      </c>
      <c r="EF170" s="58">
        <v>2.7167630057803475E-2</v>
      </c>
      <c r="EG170" s="58">
        <v>2.8323699421965325E-2</v>
      </c>
      <c r="EH170" s="58">
        <v>2.9479768786127177E-2</v>
      </c>
      <c r="EI170" s="58">
        <v>3.0635838150289026E-2</v>
      </c>
      <c r="EJ170" s="58">
        <v>3.2947976878612721E-2</v>
      </c>
      <c r="EK170" s="58">
        <v>3.6416184971098275E-2</v>
      </c>
      <c r="EL170" s="58">
        <v>4.4508670520231219E-2</v>
      </c>
      <c r="EM170" s="58">
        <v>4.6242774566474E-2</v>
      </c>
      <c r="EN170" s="58">
        <v>7.2254335260115612E-2</v>
      </c>
    </row>
    <row r="171" spans="1:144" outlineLevel="1" x14ac:dyDescent="0.2">
      <c r="AQ171" s="58" t="s">
        <v>214</v>
      </c>
      <c r="AR171" s="58">
        <v>0.9277456647398844</v>
      </c>
      <c r="AS171" s="58">
        <v>0.13583815028901733</v>
      </c>
      <c r="AT171" s="58">
        <v>0.26358381502890177</v>
      </c>
      <c r="AU171" s="58">
        <v>9.1907514450867062E-2</v>
      </c>
      <c r="AV171" s="58">
        <v>7.7456647398843934E-2</v>
      </c>
      <c r="AW171" s="58">
        <v>6.8208092485549141E-2</v>
      </c>
      <c r="AX171" s="58">
        <v>6.3005780346820819E-2</v>
      </c>
      <c r="AY171" s="58">
        <v>5.895953757225434E-2</v>
      </c>
      <c r="AZ171" s="58">
        <v>5.4335260115606951E-2</v>
      </c>
      <c r="BA171" s="58">
        <v>5.1445086705202321E-2</v>
      </c>
      <c r="BB171" s="58">
        <v>4.9710982658959547E-2</v>
      </c>
      <c r="BC171" s="58">
        <v>4.8554913294797698E-2</v>
      </c>
      <c r="BD171" s="58">
        <v>4.6820809248554925E-2</v>
      </c>
      <c r="BE171" s="58">
        <v>4.6242774566474E-2</v>
      </c>
      <c r="BF171" s="58">
        <v>4.335260115606937E-2</v>
      </c>
      <c r="BG171" s="58">
        <v>4.0462427745664747E-2</v>
      </c>
      <c r="BH171" s="58">
        <v>3.8150289017341049E-2</v>
      </c>
      <c r="BI171" s="58">
        <v>3.6416184971098275E-2</v>
      </c>
      <c r="BJ171" s="58">
        <v>3.4682080924855502E-2</v>
      </c>
      <c r="BK171" s="58">
        <v>3.4104046242774577E-2</v>
      </c>
      <c r="BL171" s="58">
        <v>3.3526011560693653E-2</v>
      </c>
      <c r="BM171" s="58">
        <v>3.2947976878612728E-2</v>
      </c>
      <c r="BN171" s="58">
        <v>3.2369942196531803E-2</v>
      </c>
      <c r="BO171" s="58">
        <v>3.1791907514450879E-2</v>
      </c>
      <c r="BP171" s="58">
        <v>3.1791907514450879E-2</v>
      </c>
      <c r="BQ171" s="58">
        <v>3.1791907514450879E-2</v>
      </c>
      <c r="BR171" s="58">
        <v>3.1791907514450879E-2</v>
      </c>
      <c r="BS171" s="58">
        <v>3.1213872832369951E-2</v>
      </c>
      <c r="BT171" s="58">
        <v>3.0635838150289026E-2</v>
      </c>
      <c r="BU171" s="58">
        <v>3.0057803468208102E-2</v>
      </c>
      <c r="BV171" s="58">
        <v>2.9479768786127177E-2</v>
      </c>
      <c r="BW171" s="58">
        <v>2.8323699421965328E-2</v>
      </c>
      <c r="BX171" s="58">
        <v>2.8323699421965325E-2</v>
      </c>
      <c r="BY171" s="58">
        <v>2.7745664739884407E-2</v>
      </c>
      <c r="BZ171" s="58">
        <v>2.7167630057803475E-2</v>
      </c>
      <c r="CA171" s="58">
        <v>2.601156069364163E-2</v>
      </c>
      <c r="CB171" s="58">
        <v>2.5433526011560702E-2</v>
      </c>
      <c r="CC171" s="58">
        <v>2.4277456647398853E-2</v>
      </c>
      <c r="CD171" s="58">
        <v>2.3699421965317928E-2</v>
      </c>
      <c r="CE171" s="58">
        <v>2.2543352601156079E-2</v>
      </c>
      <c r="CF171" s="58">
        <v>2.1965317919075154E-2</v>
      </c>
      <c r="CG171" s="58">
        <v>2.0809248554913305E-2</v>
      </c>
      <c r="CH171" s="58">
        <v>1.9075144508670532E-2</v>
      </c>
      <c r="CI171" s="58">
        <v>1.7341040462427754E-2</v>
      </c>
      <c r="CJ171" s="58">
        <v>1.6184971098265905E-2</v>
      </c>
      <c r="CK171" s="58">
        <v>1.5028901734104056E-2</v>
      </c>
      <c r="CL171" s="58">
        <v>1.4450867052023132E-2</v>
      </c>
      <c r="CM171" s="58">
        <v>1.4450867052023132E-2</v>
      </c>
      <c r="CN171" s="58">
        <v>1.4450867052023132E-2</v>
      </c>
      <c r="CO171" s="58">
        <v>1.4450867052023132E-2</v>
      </c>
      <c r="CP171" s="58">
        <v>1.4450867052023132E-2</v>
      </c>
      <c r="CQ171" s="58">
        <v>1.5028901734104058E-2</v>
      </c>
      <c r="CR171" s="58">
        <v>1.5606936416184982E-2</v>
      </c>
      <c r="CS171" s="58">
        <v>1.6184971098265905E-2</v>
      </c>
      <c r="CT171" s="58">
        <v>1.676300578034683E-2</v>
      </c>
      <c r="CU171" s="58">
        <v>1.7341040462427754E-2</v>
      </c>
      <c r="CV171" s="58">
        <v>1.7341040462427754E-2</v>
      </c>
      <c r="CW171" s="58">
        <v>1.7341040462427754E-2</v>
      </c>
      <c r="CX171" s="58">
        <v>1.7919075144508682E-2</v>
      </c>
      <c r="CY171" s="58">
        <v>1.8497109826589607E-2</v>
      </c>
      <c r="CZ171" s="58">
        <v>1.9075144508670528E-2</v>
      </c>
      <c r="DA171" s="58">
        <v>1.9075144508670528E-2</v>
      </c>
      <c r="DB171" s="58">
        <v>1.9075144508670528E-2</v>
      </c>
      <c r="DC171" s="58">
        <v>1.8497109826589603E-2</v>
      </c>
      <c r="DD171" s="58">
        <v>1.7919075144508679E-2</v>
      </c>
      <c r="DE171" s="58">
        <v>1.7919075144508682E-2</v>
      </c>
      <c r="DF171" s="58">
        <v>1.8497109826589603E-2</v>
      </c>
      <c r="DG171" s="58">
        <v>1.9075144508670528E-2</v>
      </c>
      <c r="DH171" s="58">
        <v>1.9653179190751453E-2</v>
      </c>
      <c r="DI171" s="58">
        <v>2.0809248554913302E-2</v>
      </c>
      <c r="DJ171" s="58">
        <v>2.138728323699423E-2</v>
      </c>
      <c r="DK171" s="58">
        <v>2.1965317919075154E-2</v>
      </c>
      <c r="DL171" s="58">
        <v>2.3121387283237003E-2</v>
      </c>
      <c r="DM171" s="58">
        <v>2.4277456647398849E-2</v>
      </c>
      <c r="DN171" s="58">
        <v>2.4855491329479777E-2</v>
      </c>
      <c r="DO171" s="58">
        <v>2.5433526011560702E-2</v>
      </c>
      <c r="DP171" s="58">
        <v>2.601156069364163E-2</v>
      </c>
      <c r="DQ171" s="58">
        <v>2.601156069364163E-2</v>
      </c>
      <c r="DR171" s="58">
        <v>2.601156069364163E-2</v>
      </c>
      <c r="DS171" s="58">
        <v>2.601156069364163E-2</v>
      </c>
      <c r="DT171" s="58">
        <v>2.601156069364163E-2</v>
      </c>
      <c r="DU171" s="58">
        <v>2.601156069364163E-2</v>
      </c>
      <c r="DV171" s="58">
        <v>2.601156069364163E-2</v>
      </c>
      <c r="DW171" s="58">
        <v>2.601156069364163E-2</v>
      </c>
      <c r="DX171" s="58">
        <v>2.601156069364163E-2</v>
      </c>
      <c r="DY171" s="58">
        <v>2.601156069364163E-2</v>
      </c>
      <c r="DZ171" s="58">
        <v>2.601156069364163E-2</v>
      </c>
      <c r="EA171" s="58">
        <v>2.601156069364163E-2</v>
      </c>
      <c r="EB171" s="58">
        <v>2.601156069364163E-2</v>
      </c>
      <c r="EC171" s="58">
        <v>2.601156069364163E-2</v>
      </c>
      <c r="ED171" s="58">
        <v>2.601156069364163E-2</v>
      </c>
      <c r="EE171" s="58">
        <v>2.6589595375722551E-2</v>
      </c>
      <c r="EF171" s="58">
        <v>2.7167630057803475E-2</v>
      </c>
      <c r="EG171" s="58">
        <v>2.8323699421965325E-2</v>
      </c>
      <c r="EH171" s="58">
        <v>2.9479768786127177E-2</v>
      </c>
      <c r="EI171" s="58">
        <v>3.0635838150289026E-2</v>
      </c>
      <c r="EJ171" s="58">
        <v>3.2947976878612721E-2</v>
      </c>
      <c r="EK171" s="58">
        <v>3.6416184971098275E-2</v>
      </c>
      <c r="EL171" s="58">
        <v>4.4508670520231219E-2</v>
      </c>
      <c r="EM171" s="58">
        <v>4.6242774566474E-2</v>
      </c>
      <c r="EN171" s="58">
        <v>7.2254335260115612E-2</v>
      </c>
    </row>
    <row r="172" spans="1:144" outlineLevel="1" x14ac:dyDescent="0.2">
      <c r="AQ172" s="58" t="str">
        <f xml:space="preserve"> TEXT($F$168,"0%") &amp; " Wtd.Avg."</f>
        <v>50% Wtd.Avg.</v>
      </c>
      <c r="AR172" s="58">
        <f>$F$168*AR170+(1-$F$168)*AR169</f>
        <v>0.4638728323699422</v>
      </c>
      <c r="AS172" s="58">
        <f>$F$168*AS170+(1-$F$168)*AS169</f>
        <v>6.7919075144508664E-2</v>
      </c>
      <c r="AT172" s="58">
        <f>$F$168*AT170+(1-$F$168)*AT169</f>
        <v>0.13179190751445088</v>
      </c>
      <c r="AU172" s="58">
        <f t="shared" ref="AU172:DF172" si="11">$F$168*AU170+(1-$F$168)*AU169</f>
        <v>4.5953757225433531E-2</v>
      </c>
      <c r="AV172" s="58">
        <f t="shared" si="11"/>
        <v>3.8728323699421967E-2</v>
      </c>
      <c r="AW172" s="58">
        <f t="shared" si="11"/>
        <v>3.410404624277457E-2</v>
      </c>
      <c r="AX172" s="58">
        <f t="shared" si="11"/>
        <v>3.150289017341041E-2</v>
      </c>
      <c r="AY172" s="58">
        <f t="shared" si="11"/>
        <v>2.947976878612717E-2</v>
      </c>
      <c r="AZ172" s="58">
        <f t="shared" si="11"/>
        <v>2.7167630057803475E-2</v>
      </c>
      <c r="BA172" s="58">
        <f t="shared" si="11"/>
        <v>2.5722543352601161E-2</v>
      </c>
      <c r="BB172" s="58">
        <f t="shared" si="11"/>
        <v>2.4855491329479774E-2</v>
      </c>
      <c r="BC172" s="58">
        <f t="shared" si="11"/>
        <v>2.4277456647398849E-2</v>
      </c>
      <c r="BD172" s="58">
        <f t="shared" si="11"/>
        <v>2.3410404624277462E-2</v>
      </c>
      <c r="BE172" s="58">
        <f t="shared" si="11"/>
        <v>2.3121387283237E-2</v>
      </c>
      <c r="BF172" s="58">
        <f t="shared" si="11"/>
        <v>2.1676300578034685E-2</v>
      </c>
      <c r="BG172" s="58">
        <f t="shared" si="11"/>
        <v>2.0231213872832374E-2</v>
      </c>
      <c r="BH172" s="58">
        <f t="shared" si="11"/>
        <v>1.9075144508670525E-2</v>
      </c>
      <c r="BI172" s="58">
        <f t="shared" si="11"/>
        <v>1.8208092485549138E-2</v>
      </c>
      <c r="BJ172" s="58">
        <f t="shared" si="11"/>
        <v>1.7341040462427751E-2</v>
      </c>
      <c r="BK172" s="58">
        <f t="shared" si="11"/>
        <v>1.7052023121387289E-2</v>
      </c>
      <c r="BL172" s="58">
        <f t="shared" si="11"/>
        <v>1.6763005780346826E-2</v>
      </c>
      <c r="BM172" s="58">
        <f t="shared" si="11"/>
        <v>1.6473988439306364E-2</v>
      </c>
      <c r="BN172" s="58">
        <f t="shared" si="11"/>
        <v>1.6184971098265902E-2</v>
      </c>
      <c r="BO172" s="58">
        <f t="shared" si="11"/>
        <v>1.5895953757225439E-2</v>
      </c>
      <c r="BP172" s="58">
        <f t="shared" si="11"/>
        <v>1.5895953757225439E-2</v>
      </c>
      <c r="BQ172" s="58">
        <f t="shared" si="11"/>
        <v>1.5895953757225439E-2</v>
      </c>
      <c r="BR172" s="58">
        <f t="shared" si="11"/>
        <v>1.5895953757225439E-2</v>
      </c>
      <c r="BS172" s="58">
        <f t="shared" si="11"/>
        <v>1.5606936416184975E-2</v>
      </c>
      <c r="BT172" s="58">
        <f t="shared" si="11"/>
        <v>1.5317919075144513E-2</v>
      </c>
      <c r="BU172" s="58">
        <f t="shared" si="11"/>
        <v>1.5028901734104051E-2</v>
      </c>
      <c r="BV172" s="58">
        <f t="shared" si="11"/>
        <v>1.4739884393063589E-2</v>
      </c>
      <c r="BW172" s="58">
        <f t="shared" si="11"/>
        <v>1.4161849710982664E-2</v>
      </c>
      <c r="BX172" s="58">
        <f t="shared" si="11"/>
        <v>1.4161849710982662E-2</v>
      </c>
      <c r="BY172" s="58">
        <f t="shared" si="11"/>
        <v>1.3872832369942203E-2</v>
      </c>
      <c r="BZ172" s="58">
        <f t="shared" si="11"/>
        <v>1.3583815028901738E-2</v>
      </c>
      <c r="CA172" s="58">
        <f t="shared" si="11"/>
        <v>1.3005780346820815E-2</v>
      </c>
      <c r="CB172" s="58">
        <f t="shared" si="11"/>
        <v>1.2716763005780351E-2</v>
      </c>
      <c r="CC172" s="58">
        <f t="shared" si="11"/>
        <v>1.2138728323699426E-2</v>
      </c>
      <c r="CD172" s="58">
        <f t="shared" si="11"/>
        <v>1.1849710982658964E-2</v>
      </c>
      <c r="CE172" s="58">
        <f t="shared" si="11"/>
        <v>1.1271676300578039E-2</v>
      </c>
      <c r="CF172" s="58">
        <f t="shared" si="11"/>
        <v>1.0982658959537577E-2</v>
      </c>
      <c r="CG172" s="58">
        <f t="shared" si="11"/>
        <v>1.0404624277456653E-2</v>
      </c>
      <c r="CH172" s="58">
        <f t="shared" si="11"/>
        <v>9.5375722543352658E-3</v>
      </c>
      <c r="CI172" s="58">
        <f t="shared" si="11"/>
        <v>8.6705202312138772E-3</v>
      </c>
      <c r="CJ172" s="58">
        <f t="shared" si="11"/>
        <v>8.0924855491329526E-3</v>
      </c>
      <c r="CK172" s="58">
        <f t="shared" si="11"/>
        <v>7.514450867052028E-3</v>
      </c>
      <c r="CL172" s="58">
        <f t="shared" si="11"/>
        <v>7.2254335260115658E-3</v>
      </c>
      <c r="CM172" s="58">
        <f t="shared" si="11"/>
        <v>7.2254335260115658E-3</v>
      </c>
      <c r="CN172" s="58">
        <f t="shared" si="11"/>
        <v>7.2254335260115658E-3</v>
      </c>
      <c r="CO172" s="58">
        <f t="shared" si="11"/>
        <v>7.2254335260115658E-3</v>
      </c>
      <c r="CP172" s="58">
        <f t="shared" si="11"/>
        <v>7.2254335260115658E-3</v>
      </c>
      <c r="CQ172" s="58">
        <f t="shared" si="11"/>
        <v>7.5144508670520289E-3</v>
      </c>
      <c r="CR172" s="58">
        <f t="shared" si="11"/>
        <v>7.8034682080924912E-3</v>
      </c>
      <c r="CS172" s="58">
        <f t="shared" si="11"/>
        <v>8.0924855491329526E-3</v>
      </c>
      <c r="CT172" s="58">
        <f t="shared" si="11"/>
        <v>8.3815028901734149E-3</v>
      </c>
      <c r="CU172" s="58">
        <f t="shared" si="11"/>
        <v>8.6705202312138772E-3</v>
      </c>
      <c r="CV172" s="58">
        <f t="shared" si="11"/>
        <v>8.6705202312138772E-3</v>
      </c>
      <c r="CW172" s="58">
        <f t="shared" si="11"/>
        <v>8.6705202312138772E-3</v>
      </c>
      <c r="CX172" s="58">
        <f t="shared" si="11"/>
        <v>8.9595375722543412E-3</v>
      </c>
      <c r="CY172" s="58">
        <f t="shared" si="11"/>
        <v>9.2485549132948035E-3</v>
      </c>
      <c r="CZ172" s="58">
        <f t="shared" si="11"/>
        <v>9.537572254335264E-3</v>
      </c>
      <c r="DA172" s="58">
        <f t="shared" si="11"/>
        <v>9.537572254335264E-3</v>
      </c>
      <c r="DB172" s="58">
        <f t="shared" si="11"/>
        <v>9.537572254335264E-3</v>
      </c>
      <c r="DC172" s="58">
        <f t="shared" si="11"/>
        <v>9.2485549132948017E-3</v>
      </c>
      <c r="DD172" s="58">
        <f t="shared" si="11"/>
        <v>8.9595375722543395E-3</v>
      </c>
      <c r="DE172" s="58">
        <f t="shared" si="11"/>
        <v>8.9595375722543412E-3</v>
      </c>
      <c r="DF172" s="58">
        <f t="shared" si="11"/>
        <v>9.2485549132948017E-3</v>
      </c>
      <c r="DG172" s="58">
        <f t="shared" ref="DG172:EL172" si="12">$F$168*DG170+(1-$F$168)*DG169</f>
        <v>9.537572254335264E-3</v>
      </c>
      <c r="DH172" s="58">
        <f t="shared" si="12"/>
        <v>9.8265895953757263E-3</v>
      </c>
      <c r="DI172" s="58">
        <f t="shared" si="12"/>
        <v>1.0404624277456651E-2</v>
      </c>
      <c r="DJ172" s="58">
        <f t="shared" si="12"/>
        <v>1.0693641618497115E-2</v>
      </c>
      <c r="DK172" s="58">
        <f t="shared" si="12"/>
        <v>1.0982658959537577E-2</v>
      </c>
      <c r="DL172" s="58">
        <f t="shared" si="12"/>
        <v>1.1560693641618502E-2</v>
      </c>
      <c r="DM172" s="58">
        <f t="shared" si="12"/>
        <v>1.2138728323699425E-2</v>
      </c>
      <c r="DN172" s="58">
        <f t="shared" si="12"/>
        <v>1.2427745664739889E-2</v>
      </c>
      <c r="DO172" s="58">
        <f t="shared" si="12"/>
        <v>1.2716763005780351E-2</v>
      </c>
      <c r="DP172" s="58">
        <f t="shared" si="12"/>
        <v>1.3005780346820815E-2</v>
      </c>
      <c r="DQ172" s="58">
        <f t="shared" si="12"/>
        <v>1.3005780346820815E-2</v>
      </c>
      <c r="DR172" s="58">
        <f t="shared" si="12"/>
        <v>1.3005780346820815E-2</v>
      </c>
      <c r="DS172" s="58">
        <f t="shared" si="12"/>
        <v>1.3005780346820815E-2</v>
      </c>
      <c r="DT172" s="58">
        <f t="shared" si="12"/>
        <v>1.3005780346820815E-2</v>
      </c>
      <c r="DU172" s="58">
        <f t="shared" si="12"/>
        <v>1.3005780346820815E-2</v>
      </c>
      <c r="DV172" s="58">
        <f t="shared" si="12"/>
        <v>1.3005780346820815E-2</v>
      </c>
      <c r="DW172" s="58">
        <f t="shared" si="12"/>
        <v>1.3005780346820815E-2</v>
      </c>
      <c r="DX172" s="58">
        <f t="shared" si="12"/>
        <v>1.3005780346820815E-2</v>
      </c>
      <c r="DY172" s="58">
        <f t="shared" si="12"/>
        <v>1.3005780346820815E-2</v>
      </c>
      <c r="DZ172" s="58">
        <f t="shared" si="12"/>
        <v>1.3005780346820815E-2</v>
      </c>
      <c r="EA172" s="58">
        <f t="shared" si="12"/>
        <v>1.3005780346820815E-2</v>
      </c>
      <c r="EB172" s="58">
        <f t="shared" si="12"/>
        <v>1.3005780346820815E-2</v>
      </c>
      <c r="EC172" s="58">
        <f t="shared" si="12"/>
        <v>1.3005780346820815E-2</v>
      </c>
      <c r="ED172" s="58">
        <f t="shared" si="12"/>
        <v>1.3005780346820815E-2</v>
      </c>
      <c r="EE172" s="58">
        <f t="shared" si="12"/>
        <v>1.3294797687861275E-2</v>
      </c>
      <c r="EF172" s="58">
        <f t="shared" si="12"/>
        <v>1.3583815028901738E-2</v>
      </c>
      <c r="EG172" s="58">
        <f t="shared" si="12"/>
        <v>1.4161849710982662E-2</v>
      </c>
      <c r="EH172" s="58">
        <f t="shared" si="12"/>
        <v>1.4739884393063589E-2</v>
      </c>
      <c r="EI172" s="58">
        <f t="shared" si="12"/>
        <v>1.5317919075144513E-2</v>
      </c>
      <c r="EJ172" s="58">
        <f t="shared" si="12"/>
        <v>1.6473988439306361E-2</v>
      </c>
      <c r="EK172" s="58">
        <f t="shared" si="12"/>
        <v>1.8208092485549138E-2</v>
      </c>
      <c r="EL172" s="58">
        <f t="shared" si="12"/>
        <v>2.225433526011561E-2</v>
      </c>
      <c r="EM172" s="58">
        <f>$F$168*EM170+(1-$F$168)*EM169</f>
        <v>2.3121387283237E-2</v>
      </c>
      <c r="EN172" s="58">
        <f>$F$168*EN170+(1-$F$168)*EN169</f>
        <v>3.6127167630057806E-2</v>
      </c>
    </row>
    <row r="173" spans="1:144" outlineLevel="1" x14ac:dyDescent="0.2">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c r="CO173" s="58"/>
      <c r="CP173" s="58"/>
      <c r="CQ173" s="58"/>
      <c r="CR173" s="58"/>
      <c r="CS173" s="58"/>
      <c r="CT173" s="58"/>
      <c r="CU173" s="58"/>
      <c r="CV173" s="58"/>
      <c r="CW173" s="58"/>
      <c r="CX173" s="58"/>
      <c r="CY173" s="58"/>
      <c r="CZ173" s="58"/>
      <c r="DA173" s="58"/>
      <c r="DB173" s="58"/>
      <c r="DC173" s="58"/>
      <c r="DD173" s="58"/>
      <c r="DE173" s="58"/>
      <c r="DF173" s="58"/>
      <c r="DG173" s="58"/>
      <c r="DH173" s="58"/>
      <c r="DI173" s="58"/>
      <c r="DJ173" s="58"/>
      <c r="DK173" s="58"/>
      <c r="DL173" s="58"/>
      <c r="DM173" s="58"/>
      <c r="DN173" s="58"/>
      <c r="DO173" s="58"/>
      <c r="DP173" s="58"/>
      <c r="DQ173" s="58"/>
      <c r="DR173" s="58"/>
      <c r="DS173" s="58"/>
      <c r="DT173" s="58"/>
      <c r="DU173" s="58"/>
      <c r="DV173" s="58"/>
      <c r="DW173" s="58"/>
      <c r="DX173" s="58"/>
      <c r="DY173" s="58"/>
      <c r="DZ173" s="58"/>
      <c r="EA173" s="58"/>
      <c r="EB173" s="58"/>
      <c r="EC173" s="58"/>
      <c r="ED173" s="58"/>
      <c r="EE173" s="58"/>
      <c r="EF173" s="58"/>
      <c r="EG173" s="58"/>
      <c r="EH173" s="58"/>
      <c r="EI173" s="58"/>
      <c r="EJ173" s="58"/>
      <c r="EK173" s="58"/>
      <c r="EL173" s="58"/>
      <c r="EM173" s="58"/>
      <c r="EN173" s="58"/>
    </row>
    <row r="174" spans="1:144" outlineLevel="1" x14ac:dyDescent="0.2">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c r="CB174" s="58"/>
      <c r="CC174" s="58"/>
      <c r="CD174" s="58"/>
      <c r="CE174" s="58"/>
      <c r="CF174" s="58"/>
      <c r="CG174" s="58"/>
      <c r="CH174" s="58"/>
      <c r="CI174" s="58"/>
      <c r="CJ174" s="58"/>
      <c r="CK174" s="58"/>
      <c r="CL174" s="58"/>
      <c r="CM174" s="58"/>
      <c r="CN174" s="58"/>
      <c r="CO174" s="58"/>
      <c r="CP174" s="58"/>
      <c r="CQ174" s="58"/>
      <c r="CR174" s="58"/>
      <c r="CS174" s="58"/>
      <c r="CT174" s="58"/>
      <c r="CU174" s="58"/>
      <c r="CV174" s="58"/>
      <c r="CW174" s="58"/>
      <c r="CX174" s="58"/>
      <c r="CY174" s="58"/>
      <c r="CZ174" s="58"/>
      <c r="DA174" s="58"/>
      <c r="DB174" s="58"/>
      <c r="DC174" s="58"/>
      <c r="DD174" s="58"/>
      <c r="DE174" s="58"/>
      <c r="DF174" s="58"/>
      <c r="DG174" s="58"/>
      <c r="DH174" s="58"/>
      <c r="DI174" s="58"/>
      <c r="DJ174" s="58"/>
      <c r="DK174" s="58"/>
      <c r="DL174" s="58"/>
      <c r="DM174" s="58"/>
      <c r="DN174" s="58"/>
      <c r="DO174" s="58"/>
      <c r="DP174" s="58"/>
      <c r="DQ174" s="58"/>
      <c r="DR174" s="58"/>
      <c r="DS174" s="58"/>
      <c r="DT174" s="58"/>
      <c r="DU174" s="58"/>
      <c r="DV174" s="58"/>
      <c r="DW174" s="58"/>
      <c r="DX174" s="58"/>
      <c r="DY174" s="58"/>
      <c r="DZ174" s="58"/>
      <c r="EA174" s="58"/>
      <c r="EB174" s="58"/>
      <c r="EC174" s="58"/>
      <c r="ED174" s="58"/>
      <c r="EE174" s="58"/>
      <c r="EF174" s="58"/>
      <c r="EG174" s="58"/>
      <c r="EH174" s="58"/>
      <c r="EI174" s="58"/>
      <c r="EJ174" s="58"/>
      <c r="EK174" s="58"/>
      <c r="EL174" s="58"/>
      <c r="EM174" s="58"/>
      <c r="EN174" s="58"/>
    </row>
    <row r="175" spans="1:144" outlineLevel="1" x14ac:dyDescent="0.2">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c r="CB175" s="58"/>
      <c r="CC175" s="58"/>
      <c r="CD175" s="58"/>
      <c r="CE175" s="58"/>
      <c r="CF175" s="58"/>
      <c r="CG175" s="58"/>
      <c r="CH175" s="58"/>
      <c r="CI175" s="58"/>
      <c r="CJ175" s="58"/>
      <c r="CK175" s="58"/>
      <c r="CL175" s="58"/>
      <c r="CM175" s="58"/>
      <c r="CN175" s="58"/>
      <c r="CO175" s="58"/>
      <c r="CP175" s="58"/>
      <c r="CQ175" s="58"/>
      <c r="CR175" s="58"/>
      <c r="CS175" s="58"/>
      <c r="CT175" s="58"/>
      <c r="CU175" s="58"/>
      <c r="CV175" s="58"/>
      <c r="CW175" s="58"/>
      <c r="CX175" s="58"/>
      <c r="CY175" s="58"/>
      <c r="CZ175" s="58"/>
      <c r="DA175" s="58"/>
      <c r="DB175" s="58"/>
      <c r="DC175" s="58"/>
      <c r="DD175" s="58"/>
      <c r="DE175" s="58"/>
      <c r="DF175" s="58"/>
      <c r="DG175" s="58"/>
      <c r="DH175" s="58"/>
      <c r="DI175" s="58"/>
      <c r="DJ175" s="58"/>
      <c r="DK175" s="58"/>
      <c r="DL175" s="58"/>
      <c r="DM175" s="58"/>
      <c r="DN175" s="58"/>
      <c r="DO175" s="58"/>
      <c r="DP175" s="58"/>
      <c r="DQ175" s="58"/>
      <c r="DR175" s="58"/>
      <c r="DS175" s="58"/>
      <c r="DT175" s="58"/>
      <c r="DU175" s="58"/>
      <c r="DV175" s="58"/>
      <c r="DW175" s="58"/>
      <c r="DX175" s="58"/>
      <c r="DY175" s="58"/>
      <c r="DZ175" s="58"/>
      <c r="EA175" s="58"/>
      <c r="EB175" s="58"/>
      <c r="EC175" s="58"/>
      <c r="ED175" s="58"/>
      <c r="EE175" s="58"/>
      <c r="EF175" s="58"/>
      <c r="EG175" s="58"/>
      <c r="EH175" s="58"/>
      <c r="EI175" s="58"/>
      <c r="EJ175" s="58"/>
      <c r="EK175" s="58"/>
      <c r="EL175" s="58"/>
      <c r="EM175" s="58"/>
      <c r="EN175" s="58"/>
    </row>
    <row r="176" spans="1:144" outlineLevel="1" x14ac:dyDescent="0.2">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8"/>
      <c r="CX176" s="58"/>
      <c r="CY176" s="58"/>
      <c r="CZ176" s="58"/>
      <c r="DA176" s="58"/>
      <c r="DB176" s="58"/>
      <c r="DC176" s="58"/>
      <c r="DD176" s="58"/>
      <c r="DE176" s="58"/>
      <c r="DF176" s="58"/>
      <c r="DG176" s="58"/>
      <c r="DH176" s="58"/>
      <c r="DI176" s="58"/>
      <c r="DJ176" s="58"/>
      <c r="DK176" s="58"/>
      <c r="DL176" s="58"/>
      <c r="DM176" s="58"/>
      <c r="DN176" s="58"/>
      <c r="DO176" s="58"/>
      <c r="DP176" s="58"/>
      <c r="DQ176" s="58"/>
      <c r="DR176" s="58"/>
      <c r="DS176" s="58"/>
      <c r="DT176" s="58"/>
      <c r="DU176" s="58"/>
      <c r="DV176" s="58"/>
      <c r="DW176" s="58"/>
      <c r="DX176" s="58"/>
      <c r="DY176" s="58"/>
      <c r="DZ176" s="58"/>
      <c r="EA176" s="58"/>
      <c r="EB176" s="58"/>
      <c r="EC176" s="58"/>
      <c r="ED176" s="58"/>
      <c r="EE176" s="58"/>
      <c r="EF176" s="58"/>
      <c r="EG176" s="58"/>
      <c r="EH176" s="58"/>
      <c r="EI176" s="58"/>
      <c r="EJ176" s="58"/>
      <c r="EK176" s="58"/>
      <c r="EL176" s="58"/>
      <c r="EM176" s="58"/>
      <c r="EN176" s="58"/>
    </row>
    <row r="177" spans="1:144" outlineLevel="1" x14ac:dyDescent="0.2">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c r="CB177" s="58"/>
      <c r="CC177" s="58"/>
      <c r="CD177" s="58"/>
      <c r="CE177" s="58"/>
      <c r="CF177" s="58"/>
      <c r="CG177" s="58"/>
      <c r="CH177" s="58"/>
      <c r="CI177" s="58"/>
      <c r="CJ177" s="58"/>
      <c r="CK177" s="58"/>
      <c r="CL177" s="58"/>
      <c r="CM177" s="58"/>
      <c r="CN177" s="58"/>
      <c r="CO177" s="58"/>
      <c r="CP177" s="58"/>
      <c r="CQ177" s="58"/>
      <c r="CR177" s="58"/>
      <c r="CS177" s="58"/>
      <c r="CT177" s="58"/>
      <c r="CU177" s="58"/>
      <c r="CV177" s="58"/>
      <c r="CW177" s="58"/>
      <c r="CX177" s="58"/>
      <c r="CY177" s="58"/>
      <c r="CZ177" s="58"/>
      <c r="DA177" s="58"/>
      <c r="DB177" s="58"/>
      <c r="DC177" s="58"/>
      <c r="DD177" s="58"/>
      <c r="DE177" s="58"/>
      <c r="DF177" s="58"/>
      <c r="DG177" s="58"/>
      <c r="DH177" s="58"/>
      <c r="DI177" s="58"/>
      <c r="DJ177" s="58"/>
      <c r="DK177" s="58"/>
      <c r="DL177" s="58"/>
      <c r="DM177" s="58"/>
      <c r="DN177" s="58"/>
      <c r="DO177" s="58"/>
      <c r="DP177" s="58"/>
      <c r="DQ177" s="58"/>
      <c r="DR177" s="58"/>
      <c r="DS177" s="58"/>
      <c r="DT177" s="58"/>
      <c r="DU177" s="58"/>
      <c r="DV177" s="58"/>
      <c r="DW177" s="58"/>
      <c r="DX177" s="58"/>
      <c r="DY177" s="58"/>
      <c r="DZ177" s="58"/>
      <c r="EA177" s="58"/>
      <c r="EB177" s="58"/>
      <c r="EC177" s="58"/>
      <c r="ED177" s="58"/>
      <c r="EE177" s="58"/>
      <c r="EF177" s="58"/>
      <c r="EG177" s="58"/>
      <c r="EH177" s="58"/>
      <c r="EI177" s="58"/>
      <c r="EJ177" s="58"/>
      <c r="EK177" s="58"/>
      <c r="EL177" s="58"/>
      <c r="EM177" s="58"/>
      <c r="EN177" s="58"/>
    </row>
    <row r="178" spans="1:144" outlineLevel="1" x14ac:dyDescent="0.2">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c r="CB178" s="58"/>
      <c r="CC178" s="58"/>
      <c r="CD178" s="58"/>
      <c r="CE178" s="58"/>
      <c r="CF178" s="58"/>
      <c r="CG178" s="58"/>
      <c r="CH178" s="58"/>
      <c r="CI178" s="58"/>
      <c r="CJ178" s="58"/>
      <c r="CK178" s="58"/>
      <c r="CL178" s="58"/>
      <c r="CM178" s="58"/>
      <c r="CN178" s="58"/>
      <c r="CO178" s="58"/>
      <c r="CP178" s="58"/>
      <c r="CQ178" s="58"/>
      <c r="CR178" s="58"/>
      <c r="CS178" s="58"/>
      <c r="CT178" s="58"/>
      <c r="CU178" s="58"/>
      <c r="CV178" s="58"/>
      <c r="CW178" s="58"/>
      <c r="CX178" s="58"/>
      <c r="CY178" s="58"/>
      <c r="CZ178" s="58"/>
      <c r="DA178" s="58"/>
      <c r="DB178" s="58"/>
      <c r="DC178" s="58"/>
      <c r="DD178" s="58"/>
      <c r="DE178" s="58"/>
      <c r="DF178" s="58"/>
      <c r="DG178" s="58"/>
      <c r="DH178" s="58"/>
      <c r="DI178" s="58"/>
      <c r="DJ178" s="58"/>
      <c r="DK178" s="58"/>
      <c r="DL178" s="58"/>
      <c r="DM178" s="58"/>
      <c r="DN178" s="58"/>
      <c r="DO178" s="58"/>
      <c r="DP178" s="58"/>
      <c r="DQ178" s="58"/>
      <c r="DR178" s="58"/>
      <c r="DS178" s="58"/>
      <c r="DT178" s="58"/>
      <c r="DU178" s="58"/>
      <c r="DV178" s="58"/>
      <c r="DW178" s="58"/>
      <c r="DX178" s="58"/>
      <c r="DY178" s="58"/>
      <c r="DZ178" s="58"/>
      <c r="EA178" s="58"/>
      <c r="EB178" s="58"/>
      <c r="EC178" s="58"/>
      <c r="ED178" s="58"/>
      <c r="EE178" s="58"/>
      <c r="EF178" s="58"/>
      <c r="EG178" s="58"/>
      <c r="EH178" s="58"/>
      <c r="EI178" s="58"/>
      <c r="EJ178" s="58"/>
      <c r="EK178" s="58"/>
      <c r="EL178" s="58"/>
      <c r="EM178" s="58"/>
      <c r="EN178" s="58"/>
    </row>
    <row r="179" spans="1:144" outlineLevel="1" x14ac:dyDescent="0.2">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c r="CB179" s="58"/>
      <c r="CC179" s="58"/>
      <c r="CD179" s="58"/>
      <c r="CE179" s="58"/>
      <c r="CF179" s="58"/>
      <c r="CG179" s="58"/>
      <c r="CH179" s="58"/>
      <c r="CI179" s="58"/>
      <c r="CJ179" s="58"/>
      <c r="CK179" s="58"/>
      <c r="CL179" s="58"/>
      <c r="CM179" s="58"/>
      <c r="CN179" s="58"/>
      <c r="CO179" s="58"/>
      <c r="CP179" s="58"/>
      <c r="CQ179" s="58"/>
      <c r="CR179" s="58"/>
      <c r="CS179" s="58"/>
      <c r="CT179" s="58"/>
      <c r="CU179" s="58"/>
      <c r="CV179" s="58"/>
      <c r="CW179" s="58"/>
      <c r="CX179" s="58"/>
      <c r="CY179" s="58"/>
      <c r="CZ179" s="58"/>
      <c r="DA179" s="58"/>
      <c r="DB179" s="58"/>
      <c r="DC179" s="58"/>
      <c r="DD179" s="58"/>
      <c r="DE179" s="58"/>
      <c r="DF179" s="58"/>
      <c r="DG179" s="58"/>
      <c r="DH179" s="58"/>
      <c r="DI179" s="58"/>
      <c r="DJ179" s="58"/>
      <c r="DK179" s="58"/>
      <c r="DL179" s="58"/>
      <c r="DM179" s="58"/>
      <c r="DN179" s="58"/>
      <c r="DO179" s="58"/>
      <c r="DP179" s="58"/>
      <c r="DQ179" s="58"/>
      <c r="DR179" s="58"/>
      <c r="DS179" s="58"/>
      <c r="DT179" s="58"/>
      <c r="DU179" s="58"/>
      <c r="DV179" s="58"/>
      <c r="DW179" s="58"/>
      <c r="DX179" s="58"/>
      <c r="DY179" s="58"/>
      <c r="DZ179" s="58"/>
      <c r="EA179" s="58"/>
      <c r="EB179" s="58"/>
      <c r="EC179" s="58"/>
      <c r="ED179" s="58"/>
      <c r="EE179" s="58"/>
      <c r="EF179" s="58"/>
      <c r="EG179" s="58"/>
      <c r="EH179" s="58"/>
      <c r="EI179" s="58"/>
      <c r="EJ179" s="58"/>
      <c r="EK179" s="58"/>
      <c r="EL179" s="58"/>
      <c r="EM179" s="58"/>
      <c r="EN179" s="58"/>
    </row>
    <row r="180" spans="1:144" outlineLevel="1" x14ac:dyDescent="0.2">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c r="CG180" s="58"/>
      <c r="CH180" s="58"/>
      <c r="CI180" s="58"/>
      <c r="CJ180" s="58"/>
      <c r="CK180" s="58"/>
      <c r="CL180" s="58"/>
      <c r="CM180" s="58"/>
      <c r="CN180" s="58"/>
      <c r="CO180" s="58"/>
      <c r="CP180" s="58"/>
      <c r="CQ180" s="58"/>
      <c r="CR180" s="58"/>
      <c r="CS180" s="58"/>
      <c r="CT180" s="58"/>
      <c r="CU180" s="58"/>
      <c r="CV180" s="58"/>
      <c r="CW180" s="58"/>
      <c r="CX180" s="58"/>
      <c r="CY180" s="58"/>
      <c r="CZ180" s="58"/>
      <c r="DA180" s="58"/>
      <c r="DB180" s="58"/>
      <c r="DC180" s="58"/>
      <c r="DD180" s="58"/>
      <c r="DE180" s="58"/>
      <c r="DF180" s="58"/>
      <c r="DG180" s="58"/>
      <c r="DH180" s="58"/>
      <c r="DI180" s="58"/>
      <c r="DJ180" s="58"/>
      <c r="DK180" s="58"/>
      <c r="DL180" s="58"/>
      <c r="DM180" s="58"/>
      <c r="DN180" s="58"/>
      <c r="DO180" s="58"/>
      <c r="DP180" s="58"/>
      <c r="DQ180" s="58"/>
      <c r="DR180" s="58"/>
      <c r="DS180" s="58"/>
      <c r="DT180" s="58"/>
      <c r="DU180" s="58"/>
      <c r="DV180" s="58"/>
      <c r="DW180" s="58"/>
      <c r="DX180" s="58"/>
      <c r="DY180" s="58"/>
      <c r="DZ180" s="58"/>
      <c r="EA180" s="58"/>
      <c r="EB180" s="58"/>
      <c r="EC180" s="58"/>
      <c r="ED180" s="58"/>
      <c r="EE180" s="58"/>
      <c r="EF180" s="58"/>
      <c r="EG180" s="58"/>
      <c r="EH180" s="58"/>
      <c r="EI180" s="58"/>
      <c r="EJ180" s="58"/>
      <c r="EK180" s="58"/>
      <c r="EL180" s="58"/>
      <c r="EM180" s="58"/>
      <c r="EN180" s="58"/>
    </row>
    <row r="181" spans="1:144" outlineLevel="1" x14ac:dyDescent="0.2">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c r="CB181" s="58"/>
      <c r="CC181" s="58"/>
      <c r="CD181" s="58"/>
      <c r="CE181" s="58"/>
      <c r="CF181" s="58"/>
      <c r="CG181" s="58"/>
      <c r="CH181" s="58"/>
      <c r="CI181" s="58"/>
      <c r="CJ181" s="58"/>
      <c r="CK181" s="58"/>
      <c r="CL181" s="58"/>
      <c r="CM181" s="58"/>
      <c r="CN181" s="58"/>
      <c r="CO181" s="58"/>
      <c r="CP181" s="58"/>
      <c r="CQ181" s="58"/>
      <c r="CR181" s="58"/>
      <c r="CS181" s="58"/>
      <c r="CT181" s="58"/>
      <c r="CU181" s="58"/>
      <c r="CV181" s="58"/>
      <c r="CW181" s="58"/>
      <c r="CX181" s="58"/>
      <c r="CY181" s="58"/>
      <c r="CZ181" s="58"/>
      <c r="DA181" s="58"/>
      <c r="DB181" s="58"/>
      <c r="DC181" s="58"/>
      <c r="DD181" s="58"/>
      <c r="DE181" s="58"/>
      <c r="DF181" s="58"/>
      <c r="DG181" s="58"/>
      <c r="DH181" s="58"/>
      <c r="DI181" s="58"/>
      <c r="DJ181" s="58"/>
      <c r="DK181" s="58"/>
      <c r="DL181" s="58"/>
      <c r="DM181" s="58"/>
      <c r="DN181" s="58"/>
      <c r="DO181" s="58"/>
      <c r="DP181" s="58"/>
      <c r="DQ181" s="58"/>
      <c r="DR181" s="58"/>
      <c r="DS181" s="58"/>
      <c r="DT181" s="58"/>
      <c r="DU181" s="58"/>
      <c r="DV181" s="58"/>
      <c r="DW181" s="58"/>
      <c r="DX181" s="58"/>
      <c r="DY181" s="58"/>
      <c r="DZ181" s="58"/>
      <c r="EA181" s="58"/>
      <c r="EB181" s="58"/>
      <c r="EC181" s="58"/>
      <c r="ED181" s="58"/>
      <c r="EE181" s="58"/>
      <c r="EF181" s="58"/>
      <c r="EG181" s="58"/>
      <c r="EH181" s="58"/>
      <c r="EI181" s="58"/>
      <c r="EJ181" s="58"/>
      <c r="EK181" s="58"/>
      <c r="EL181" s="58"/>
      <c r="EM181" s="58"/>
      <c r="EN181" s="58"/>
    </row>
    <row r="182" spans="1:144" outlineLevel="1" x14ac:dyDescent="0.2">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c r="CG182" s="58"/>
      <c r="CH182" s="58"/>
      <c r="CI182" s="58"/>
      <c r="CJ182" s="58"/>
      <c r="CK182" s="58"/>
      <c r="CL182" s="58"/>
      <c r="CM182" s="58"/>
      <c r="CN182" s="58"/>
      <c r="CO182" s="58"/>
      <c r="CP182" s="58"/>
      <c r="CQ182" s="58"/>
      <c r="CR182" s="58"/>
      <c r="CS182" s="58"/>
      <c r="CT182" s="58"/>
      <c r="CU182" s="58"/>
      <c r="CV182" s="58"/>
      <c r="CW182" s="58"/>
      <c r="CX182" s="58"/>
      <c r="CY182" s="58"/>
      <c r="CZ182" s="58"/>
      <c r="DA182" s="58"/>
      <c r="DB182" s="58"/>
      <c r="DC182" s="58"/>
      <c r="DD182" s="58"/>
      <c r="DE182" s="58"/>
      <c r="DF182" s="58"/>
      <c r="DG182" s="58"/>
      <c r="DH182" s="58"/>
      <c r="DI182" s="58"/>
      <c r="DJ182" s="58"/>
      <c r="DK182" s="58"/>
      <c r="DL182" s="58"/>
      <c r="DM182" s="58"/>
      <c r="DN182" s="58"/>
      <c r="DO182" s="58"/>
      <c r="DP182" s="58"/>
      <c r="DQ182" s="58"/>
      <c r="DR182" s="58"/>
      <c r="DS182" s="58"/>
      <c r="DT182" s="58"/>
      <c r="DU182" s="58"/>
      <c r="DV182" s="58"/>
      <c r="DW182" s="58"/>
      <c r="DX182" s="58"/>
      <c r="DY182" s="58"/>
      <c r="DZ182" s="58"/>
      <c r="EA182" s="58"/>
      <c r="EB182" s="58"/>
      <c r="EC182" s="58"/>
      <c r="ED182" s="58"/>
      <c r="EE182" s="58"/>
      <c r="EF182" s="58"/>
      <c r="EG182" s="58"/>
      <c r="EH182" s="58"/>
      <c r="EI182" s="58"/>
      <c r="EJ182" s="58"/>
      <c r="EK182" s="58"/>
      <c r="EL182" s="58"/>
      <c r="EM182" s="58"/>
      <c r="EN182" s="58"/>
    </row>
    <row r="183" spans="1:144" outlineLevel="1" x14ac:dyDescent="0.2">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c r="CB183" s="58"/>
      <c r="CC183" s="58"/>
      <c r="CD183" s="58"/>
      <c r="CE183" s="58"/>
      <c r="CF183" s="58"/>
      <c r="CG183" s="58"/>
      <c r="CH183" s="58"/>
      <c r="CI183" s="58"/>
      <c r="CJ183" s="58"/>
      <c r="CK183" s="58"/>
      <c r="CL183" s="58"/>
      <c r="CM183" s="58"/>
      <c r="CN183" s="58"/>
      <c r="CO183" s="58"/>
      <c r="CP183" s="58"/>
      <c r="CQ183" s="58"/>
      <c r="CR183" s="58"/>
      <c r="CS183" s="58"/>
      <c r="CT183" s="58"/>
      <c r="CU183" s="58"/>
      <c r="CV183" s="58"/>
      <c r="CW183" s="58"/>
      <c r="CX183" s="58"/>
      <c r="CY183" s="58"/>
      <c r="CZ183" s="58"/>
      <c r="DA183" s="58"/>
      <c r="DB183" s="58"/>
      <c r="DC183" s="58"/>
      <c r="DD183" s="58"/>
      <c r="DE183" s="58"/>
      <c r="DF183" s="58"/>
      <c r="DG183" s="58"/>
      <c r="DH183" s="58"/>
      <c r="DI183" s="58"/>
      <c r="DJ183" s="58"/>
      <c r="DK183" s="58"/>
      <c r="DL183" s="58"/>
      <c r="DM183" s="58"/>
      <c r="DN183" s="58"/>
      <c r="DO183" s="58"/>
      <c r="DP183" s="58"/>
      <c r="DQ183" s="58"/>
      <c r="DR183" s="58"/>
      <c r="DS183" s="58"/>
      <c r="DT183" s="58"/>
      <c r="DU183" s="58"/>
      <c r="DV183" s="58"/>
      <c r="DW183" s="58"/>
      <c r="DX183" s="58"/>
      <c r="DY183" s="58"/>
      <c r="DZ183" s="58"/>
      <c r="EA183" s="58"/>
      <c r="EB183" s="58"/>
      <c r="EC183" s="58"/>
      <c r="ED183" s="58"/>
      <c r="EE183" s="58"/>
      <c r="EF183" s="58"/>
      <c r="EG183" s="58"/>
      <c r="EH183" s="58"/>
      <c r="EI183" s="58"/>
      <c r="EJ183" s="58"/>
      <c r="EK183" s="58"/>
      <c r="EL183" s="58"/>
      <c r="EM183" s="58"/>
      <c r="EN183" s="58"/>
    </row>
    <row r="184" spans="1:144" outlineLevel="1" x14ac:dyDescent="0.2">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c r="CB184" s="58"/>
      <c r="CC184" s="58"/>
      <c r="CD184" s="58"/>
      <c r="CE184" s="58"/>
      <c r="CF184" s="58"/>
      <c r="CG184" s="58"/>
      <c r="CH184" s="58"/>
      <c r="CI184" s="58"/>
      <c r="CJ184" s="58"/>
      <c r="CK184" s="58"/>
      <c r="CL184" s="58"/>
      <c r="CM184" s="58"/>
      <c r="CN184" s="58"/>
      <c r="CO184" s="58"/>
      <c r="CP184" s="58"/>
      <c r="CQ184" s="58"/>
      <c r="CR184" s="58"/>
      <c r="CS184" s="58"/>
      <c r="CT184" s="58"/>
      <c r="CU184" s="58"/>
      <c r="CV184" s="58"/>
      <c r="CW184" s="58"/>
      <c r="CX184" s="58"/>
      <c r="CY184" s="58"/>
      <c r="CZ184" s="58"/>
      <c r="DA184" s="58"/>
      <c r="DB184" s="58"/>
      <c r="DC184" s="58"/>
      <c r="DD184" s="58"/>
      <c r="DE184" s="58"/>
      <c r="DF184" s="58"/>
      <c r="DG184" s="58"/>
      <c r="DH184" s="58"/>
      <c r="DI184" s="58"/>
      <c r="DJ184" s="58"/>
      <c r="DK184" s="58"/>
      <c r="DL184" s="58"/>
      <c r="DM184" s="58"/>
      <c r="DN184" s="58"/>
      <c r="DO184" s="58"/>
      <c r="DP184" s="58"/>
      <c r="DQ184" s="58"/>
      <c r="DR184" s="58"/>
      <c r="DS184" s="58"/>
      <c r="DT184" s="58"/>
      <c r="DU184" s="58"/>
      <c r="DV184" s="58"/>
      <c r="DW184" s="58"/>
      <c r="DX184" s="58"/>
      <c r="DY184" s="58"/>
      <c r="DZ184" s="58"/>
      <c r="EA184" s="58"/>
      <c r="EB184" s="58"/>
      <c r="EC184" s="58"/>
      <c r="ED184" s="58"/>
      <c r="EE184" s="58"/>
      <c r="EF184" s="58"/>
      <c r="EG184" s="58"/>
      <c r="EH184" s="58"/>
      <c r="EI184" s="58"/>
      <c r="EJ184" s="58"/>
      <c r="EK184" s="58"/>
      <c r="EL184" s="58"/>
      <c r="EM184" s="58"/>
      <c r="EN184" s="58"/>
    </row>
    <row r="185" spans="1:144" outlineLevel="1" x14ac:dyDescent="0.2">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c r="CH185" s="58"/>
      <c r="CI185" s="58"/>
      <c r="CJ185" s="58"/>
      <c r="CK185" s="58"/>
      <c r="CL185" s="58"/>
      <c r="CM185" s="58"/>
      <c r="CN185" s="58"/>
      <c r="CO185" s="58"/>
      <c r="CP185" s="58"/>
      <c r="CQ185" s="58"/>
      <c r="CR185" s="58"/>
      <c r="CS185" s="58"/>
      <c r="CT185" s="58"/>
      <c r="CU185" s="58"/>
      <c r="CV185" s="58"/>
      <c r="CW185" s="58"/>
      <c r="CX185" s="58"/>
      <c r="CY185" s="58"/>
      <c r="CZ185" s="58"/>
      <c r="DA185" s="58"/>
      <c r="DB185" s="58"/>
      <c r="DC185" s="58"/>
      <c r="DD185" s="58"/>
      <c r="DE185" s="58"/>
      <c r="DF185" s="58"/>
      <c r="DG185" s="58"/>
      <c r="DH185" s="58"/>
      <c r="DI185" s="58"/>
      <c r="DJ185" s="58"/>
      <c r="DK185" s="58"/>
      <c r="DL185" s="58"/>
      <c r="DM185" s="58"/>
      <c r="DN185" s="58"/>
      <c r="DO185" s="58"/>
      <c r="DP185" s="58"/>
      <c r="DQ185" s="58"/>
      <c r="DR185" s="58"/>
      <c r="DS185" s="58"/>
      <c r="DT185" s="58"/>
      <c r="DU185" s="58"/>
      <c r="DV185" s="58"/>
      <c r="DW185" s="58"/>
      <c r="DX185" s="58"/>
      <c r="DY185" s="58"/>
      <c r="DZ185" s="58"/>
      <c r="EA185" s="58"/>
      <c r="EB185" s="58"/>
      <c r="EC185" s="58"/>
      <c r="ED185" s="58"/>
      <c r="EE185" s="58"/>
      <c r="EF185" s="58"/>
      <c r="EG185" s="58"/>
      <c r="EH185" s="58"/>
      <c r="EI185" s="58"/>
      <c r="EJ185" s="58"/>
      <c r="EK185" s="58"/>
      <c r="EL185" s="58"/>
      <c r="EM185" s="58"/>
      <c r="EN185" s="58"/>
    </row>
    <row r="186" spans="1:144" outlineLevel="1" x14ac:dyDescent="0.2">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c r="CB186" s="58"/>
      <c r="CC186" s="58"/>
      <c r="CD186" s="58"/>
      <c r="CE186" s="58"/>
      <c r="CF186" s="58"/>
      <c r="CG186" s="58"/>
      <c r="CH186" s="58"/>
      <c r="CI186" s="58"/>
      <c r="CJ186" s="58"/>
      <c r="CK186" s="58"/>
      <c r="CL186" s="58"/>
      <c r="CM186" s="58"/>
      <c r="CN186" s="58"/>
      <c r="CO186" s="58"/>
      <c r="CP186" s="58"/>
      <c r="CQ186" s="58"/>
      <c r="CR186" s="58"/>
      <c r="CS186" s="58"/>
      <c r="CT186" s="58"/>
      <c r="CU186" s="58"/>
      <c r="CV186" s="58"/>
      <c r="CW186" s="58"/>
      <c r="CX186" s="58"/>
      <c r="CY186" s="58"/>
      <c r="CZ186" s="58"/>
      <c r="DA186" s="58"/>
      <c r="DB186" s="58"/>
      <c r="DC186" s="58"/>
      <c r="DD186" s="58"/>
      <c r="DE186" s="58"/>
      <c r="DF186" s="58"/>
      <c r="DG186" s="58"/>
      <c r="DH186" s="58"/>
      <c r="DI186" s="58"/>
      <c r="DJ186" s="58"/>
      <c r="DK186" s="58"/>
      <c r="DL186" s="58"/>
      <c r="DM186" s="58"/>
      <c r="DN186" s="58"/>
      <c r="DO186" s="58"/>
      <c r="DP186" s="58"/>
      <c r="DQ186" s="58"/>
      <c r="DR186" s="58"/>
      <c r="DS186" s="58"/>
      <c r="DT186" s="58"/>
      <c r="DU186" s="58"/>
      <c r="DV186" s="58"/>
      <c r="DW186" s="58"/>
      <c r="DX186" s="58"/>
      <c r="DY186" s="58"/>
      <c r="DZ186" s="58"/>
      <c r="EA186" s="58"/>
      <c r="EB186" s="58"/>
      <c r="EC186" s="58"/>
      <c r="ED186" s="58"/>
      <c r="EE186" s="58"/>
      <c r="EF186" s="58"/>
      <c r="EG186" s="58"/>
      <c r="EH186" s="58"/>
      <c r="EI186" s="58"/>
      <c r="EJ186" s="58"/>
      <c r="EK186" s="58"/>
      <c r="EL186" s="58"/>
      <c r="EM186" s="58"/>
      <c r="EN186" s="58"/>
    </row>
    <row r="187" spans="1:144" outlineLevel="1" x14ac:dyDescent="0.2">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c r="CH187" s="58"/>
      <c r="CI187" s="58"/>
      <c r="CJ187" s="58"/>
      <c r="CK187" s="58"/>
      <c r="CL187" s="58"/>
      <c r="CM187" s="58"/>
      <c r="CN187" s="58"/>
      <c r="CO187" s="58"/>
      <c r="CP187" s="58"/>
      <c r="CQ187" s="58"/>
      <c r="CR187" s="58"/>
      <c r="CS187" s="58"/>
      <c r="CT187" s="58"/>
      <c r="CU187" s="58"/>
      <c r="CV187" s="58"/>
      <c r="CW187" s="58"/>
      <c r="CX187" s="58"/>
      <c r="CY187" s="58"/>
      <c r="CZ187" s="58"/>
      <c r="DA187" s="58"/>
      <c r="DB187" s="58"/>
      <c r="DC187" s="58"/>
      <c r="DD187" s="58"/>
      <c r="DE187" s="58"/>
      <c r="DF187" s="58"/>
      <c r="DG187" s="58"/>
      <c r="DH187" s="58"/>
      <c r="DI187" s="58"/>
      <c r="DJ187" s="58"/>
      <c r="DK187" s="58"/>
      <c r="DL187" s="58"/>
      <c r="DM187" s="58"/>
      <c r="DN187" s="58"/>
      <c r="DO187" s="58"/>
      <c r="DP187" s="58"/>
      <c r="DQ187" s="58"/>
      <c r="DR187" s="58"/>
      <c r="DS187" s="58"/>
      <c r="DT187" s="58"/>
      <c r="DU187" s="58"/>
      <c r="DV187" s="58"/>
      <c r="DW187" s="58"/>
      <c r="DX187" s="58"/>
      <c r="DY187" s="58"/>
      <c r="DZ187" s="58"/>
      <c r="EA187" s="58"/>
      <c r="EB187" s="58"/>
      <c r="EC187" s="58"/>
      <c r="ED187" s="58"/>
      <c r="EE187" s="58"/>
      <c r="EF187" s="58"/>
      <c r="EG187" s="58"/>
      <c r="EH187" s="58"/>
      <c r="EI187" s="58"/>
      <c r="EJ187" s="58"/>
      <c r="EK187" s="58"/>
      <c r="EL187" s="58"/>
      <c r="EM187" s="58"/>
      <c r="EN187" s="58"/>
    </row>
    <row r="188" spans="1:144" outlineLevel="1" x14ac:dyDescent="0.2">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c r="CC188" s="58"/>
      <c r="CD188" s="58"/>
      <c r="CE188" s="58"/>
      <c r="CF188" s="58"/>
      <c r="CG188" s="58"/>
      <c r="CH188" s="58"/>
      <c r="CI188" s="58"/>
      <c r="CJ188" s="58"/>
      <c r="CK188" s="58"/>
      <c r="CL188" s="58"/>
      <c r="CM188" s="58"/>
      <c r="CN188" s="58"/>
      <c r="CO188" s="58"/>
      <c r="CP188" s="58"/>
      <c r="CQ188" s="58"/>
      <c r="CR188" s="58"/>
      <c r="CS188" s="58"/>
      <c r="CT188" s="58"/>
      <c r="CU188" s="58"/>
      <c r="CV188" s="58"/>
      <c r="CW188" s="58"/>
      <c r="CX188" s="58"/>
      <c r="CY188" s="58"/>
      <c r="CZ188" s="58"/>
      <c r="DA188" s="58"/>
      <c r="DB188" s="58"/>
      <c r="DC188" s="58"/>
      <c r="DD188" s="58"/>
      <c r="DE188" s="58"/>
      <c r="DF188" s="58"/>
      <c r="DG188" s="58"/>
      <c r="DH188" s="58"/>
      <c r="DI188" s="58"/>
      <c r="DJ188" s="58"/>
      <c r="DK188" s="58"/>
      <c r="DL188" s="58"/>
      <c r="DM188" s="58"/>
      <c r="DN188" s="58"/>
      <c r="DO188" s="58"/>
      <c r="DP188" s="58"/>
      <c r="DQ188" s="58"/>
      <c r="DR188" s="58"/>
      <c r="DS188" s="58"/>
      <c r="DT188" s="58"/>
      <c r="DU188" s="58"/>
      <c r="DV188" s="58"/>
      <c r="DW188" s="58"/>
      <c r="DX188" s="58"/>
      <c r="DY188" s="58"/>
      <c r="DZ188" s="58"/>
      <c r="EA188" s="58"/>
      <c r="EB188" s="58"/>
      <c r="EC188" s="58"/>
      <c r="ED188" s="58"/>
      <c r="EE188" s="58"/>
      <c r="EF188" s="58"/>
      <c r="EG188" s="58"/>
      <c r="EH188" s="58"/>
      <c r="EI188" s="58"/>
      <c r="EJ188" s="58"/>
      <c r="EK188" s="58"/>
      <c r="EL188" s="58"/>
      <c r="EM188" s="58"/>
      <c r="EN188" s="58"/>
    </row>
    <row r="189" spans="1:144" x14ac:dyDescent="0.2">
      <c r="A189" s="74"/>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c r="CB189" s="58"/>
      <c r="CC189" s="58"/>
      <c r="CD189" s="58"/>
      <c r="CE189" s="58"/>
      <c r="CF189" s="58"/>
      <c r="CG189" s="58"/>
      <c r="CH189" s="58"/>
      <c r="CI189" s="58"/>
      <c r="CJ189" s="58"/>
      <c r="CK189" s="58"/>
      <c r="CL189" s="58"/>
      <c r="CM189" s="58"/>
      <c r="CN189" s="58"/>
      <c r="CO189" s="58"/>
      <c r="CP189" s="58"/>
      <c r="CQ189" s="58"/>
      <c r="CR189" s="58"/>
      <c r="CS189" s="58"/>
      <c r="CT189" s="58"/>
      <c r="CU189" s="58"/>
      <c r="CV189" s="58"/>
      <c r="CW189" s="58"/>
      <c r="CX189" s="58"/>
      <c r="CY189" s="58"/>
      <c r="CZ189" s="58"/>
      <c r="DA189" s="58"/>
      <c r="DB189" s="58"/>
      <c r="DC189" s="58"/>
      <c r="DD189" s="58"/>
      <c r="DE189" s="58"/>
      <c r="DF189" s="58"/>
      <c r="DG189" s="58"/>
      <c r="DH189" s="58"/>
      <c r="DI189" s="58"/>
      <c r="DJ189" s="58"/>
      <c r="DK189" s="58"/>
      <c r="DL189" s="58"/>
      <c r="DM189" s="58"/>
      <c r="DN189" s="58"/>
      <c r="DO189" s="58"/>
      <c r="DP189" s="58"/>
      <c r="DQ189" s="58"/>
      <c r="DR189" s="58"/>
      <c r="DS189" s="58"/>
      <c r="DT189" s="58"/>
      <c r="DU189" s="58"/>
      <c r="DV189" s="58"/>
      <c r="DW189" s="58"/>
      <c r="DX189" s="58"/>
      <c r="DY189" s="58"/>
      <c r="DZ189" s="58"/>
      <c r="EA189" s="58"/>
      <c r="EB189" s="58"/>
      <c r="EC189" s="58"/>
      <c r="ED189" s="58"/>
      <c r="EE189" s="58"/>
      <c r="EF189" s="58"/>
      <c r="EG189" s="58"/>
      <c r="EH189" s="58"/>
      <c r="EI189" s="58"/>
      <c r="EJ189" s="58"/>
      <c r="EK189" s="58"/>
      <c r="EL189" s="58"/>
      <c r="EM189" s="58"/>
      <c r="EN189" s="58"/>
    </row>
    <row r="190" spans="1:144" x14ac:dyDescent="0.2">
      <c r="A190" s="11" t="s">
        <v>354</v>
      </c>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58"/>
      <c r="CZ190" s="58"/>
      <c r="DA190" s="58"/>
      <c r="DB190" s="58"/>
      <c r="DC190" s="58"/>
      <c r="DD190" s="58"/>
      <c r="DE190" s="58"/>
      <c r="DF190" s="58"/>
      <c r="DG190" s="58"/>
      <c r="DH190" s="58"/>
      <c r="DI190" s="58"/>
      <c r="DJ190" s="58"/>
      <c r="DK190" s="58"/>
      <c r="DL190" s="58"/>
      <c r="DM190" s="58"/>
      <c r="DN190" s="58"/>
      <c r="DO190" s="58"/>
      <c r="DP190" s="58"/>
      <c r="DQ190" s="58"/>
      <c r="DR190" s="58"/>
      <c r="DS190" s="58"/>
      <c r="DT190" s="58"/>
      <c r="DU190" s="58"/>
      <c r="DV190" s="58"/>
      <c r="DW190" s="58"/>
      <c r="DX190" s="58"/>
      <c r="DY190" s="58"/>
      <c r="DZ190" s="58"/>
      <c r="EA190" s="58"/>
      <c r="EB190" s="58"/>
      <c r="EC190" s="58"/>
      <c r="ED190" s="58"/>
      <c r="EE190" s="58"/>
      <c r="EF190" s="58"/>
      <c r="EG190" s="58"/>
      <c r="EH190" s="58"/>
      <c r="EI190" s="58"/>
      <c r="EJ190" s="58"/>
      <c r="EK190" s="58"/>
      <c r="EL190" s="58"/>
      <c r="EM190" s="58"/>
      <c r="EN190" s="58"/>
    </row>
    <row r="191" spans="1:144" ht="10.8" outlineLevel="1" thickBot="1" x14ac:dyDescent="0.25">
      <c r="A191" s="13" t="s">
        <v>176</v>
      </c>
      <c r="B191" s="56" t="s">
        <v>177</v>
      </c>
      <c r="C191" s="15" t="s">
        <v>178</v>
      </c>
      <c r="D191" s="15" t="s">
        <v>126</v>
      </c>
      <c r="E191" s="15" t="s">
        <v>119</v>
      </c>
      <c r="F191" s="15" t="s">
        <v>179</v>
      </c>
      <c r="G191" s="15" t="s">
        <v>180</v>
      </c>
      <c r="H191" s="15" t="s">
        <v>181</v>
      </c>
      <c r="I191" s="15" t="s">
        <v>182</v>
      </c>
      <c r="J191" s="15" t="s">
        <v>183</v>
      </c>
      <c r="AQ191" s="58"/>
      <c r="AR191" s="58"/>
      <c r="AS191" s="58"/>
      <c r="AT191" s="58"/>
      <c r="AU191" s="58"/>
      <c r="AV191" s="58"/>
      <c r="AW191" s="58"/>
      <c r="AX191" s="71"/>
      <c r="AY191" s="58"/>
      <c r="AZ191" s="58"/>
      <c r="BA191" s="58"/>
      <c r="BB191" s="72" t="s">
        <v>184</v>
      </c>
      <c r="BC191" s="70" t="s">
        <v>185</v>
      </c>
      <c r="BD191" s="70" t="s">
        <v>186</v>
      </c>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c r="CG191" s="58"/>
      <c r="CH191" s="58"/>
      <c r="CI191" s="58"/>
      <c r="CJ191" s="58"/>
      <c r="CK191" s="58"/>
      <c r="CL191" s="58"/>
      <c r="CM191" s="58"/>
      <c r="CN191" s="58"/>
      <c r="CO191" s="58"/>
      <c r="CP191" s="58"/>
      <c r="CQ191" s="58"/>
      <c r="CR191" s="58"/>
      <c r="CS191" s="58"/>
      <c r="CT191" s="58"/>
      <c r="CU191" s="58"/>
      <c r="CV191" s="58"/>
      <c r="CW191" s="58"/>
      <c r="CX191" s="58"/>
      <c r="CY191" s="58"/>
      <c r="CZ191" s="58"/>
      <c r="DA191" s="58"/>
      <c r="DB191" s="58"/>
      <c r="DC191" s="58"/>
      <c r="DD191" s="58"/>
      <c r="DE191" s="58"/>
      <c r="DF191" s="58"/>
      <c r="DG191" s="58"/>
      <c r="DH191" s="58"/>
      <c r="DI191" s="58"/>
      <c r="DJ191" s="58"/>
      <c r="DK191" s="58"/>
      <c r="DL191" s="58"/>
      <c r="DM191" s="58"/>
      <c r="DN191" s="58"/>
      <c r="DO191" s="58"/>
      <c r="DP191" s="58"/>
      <c r="DQ191" s="58"/>
      <c r="DR191" s="58"/>
      <c r="DS191" s="58"/>
      <c r="DT191" s="58"/>
      <c r="DU191" s="58"/>
      <c r="DV191" s="58"/>
      <c r="DW191" s="58"/>
      <c r="DX191" s="58"/>
      <c r="DY191" s="58"/>
      <c r="DZ191" s="58"/>
      <c r="EA191" s="58"/>
      <c r="EB191" s="58"/>
      <c r="EC191" s="58"/>
      <c r="ED191" s="58"/>
      <c r="EE191" s="58"/>
      <c r="EF191" s="58"/>
      <c r="EG191" s="58"/>
      <c r="EH191" s="58"/>
      <c r="EI191" s="58"/>
      <c r="EJ191" s="58"/>
      <c r="EK191" s="58"/>
      <c r="EL191" s="58"/>
      <c r="EM191" s="58"/>
      <c r="EN191" s="58"/>
    </row>
    <row r="192" spans="1:144" outlineLevel="1" x14ac:dyDescent="0.2">
      <c r="A192" s="16">
        <v>1</v>
      </c>
      <c r="B192" s="16">
        <v>1</v>
      </c>
      <c r="C192" s="1">
        <v>0.73418885134000877</v>
      </c>
      <c r="D192" s="1">
        <f>B192 - C192</f>
        <v>0.26581114865999123</v>
      </c>
      <c r="E192" s="1">
        <f>2*IF(B192=1,LN(1/C192),LN(1/(1-C192)))</f>
        <v>0.61797798561444517</v>
      </c>
      <c r="F192" s="1">
        <f>SQRT(E192)*SIGN(D192)</f>
        <v>0.78611575840613013</v>
      </c>
      <c r="G192" s="1">
        <f>D192/(SQRT(C192*(1-C192)))</f>
        <v>0.60170372950717799</v>
      </c>
      <c r="H192" s="1">
        <v>0.14838005101061924</v>
      </c>
      <c r="I192" s="1">
        <f>G192^2*H192/(1-H192)</f>
        <v>6.3080495583636556E-2</v>
      </c>
      <c r="J192" s="1">
        <f>G192/SQRT(1-H192)</f>
        <v>0.65201830778474601</v>
      </c>
      <c r="AQ192" s="58"/>
      <c r="AR192" s="58"/>
      <c r="AS192" s="58"/>
      <c r="AT192" s="58"/>
      <c r="AU192" s="58"/>
      <c r="AV192" s="58"/>
      <c r="AW192" s="58"/>
      <c r="AX192" s="71"/>
      <c r="AY192" s="58"/>
      <c r="AZ192" s="58"/>
      <c r="BA192" s="58"/>
      <c r="BB192" s="58">
        <f>1-B192</f>
        <v>0</v>
      </c>
      <c r="BC192" s="58" t="e">
        <f>IF(B192=0,C192,NA())</f>
        <v>#N/A</v>
      </c>
      <c r="BD192" s="58">
        <f>IF(B192=1,C192,NA())</f>
        <v>0.73418885134000877</v>
      </c>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c r="CB192" s="58"/>
      <c r="CC192" s="58"/>
      <c r="CD192" s="58"/>
      <c r="CE192" s="58"/>
      <c r="CF192" s="58"/>
      <c r="CG192" s="58"/>
      <c r="CH192" s="58"/>
      <c r="CI192" s="58"/>
      <c r="CJ192" s="58"/>
      <c r="CK192" s="58"/>
      <c r="CL192" s="58"/>
      <c r="CM192" s="58"/>
      <c r="CN192" s="58"/>
      <c r="CO192" s="58"/>
      <c r="CP192" s="58"/>
      <c r="CQ192" s="58"/>
      <c r="CR192" s="58"/>
      <c r="CS192" s="58"/>
      <c r="CT192" s="58"/>
      <c r="CU192" s="58"/>
      <c r="CV192" s="58"/>
      <c r="CW192" s="58"/>
      <c r="CX192" s="58"/>
      <c r="CY192" s="58"/>
      <c r="CZ192" s="58"/>
      <c r="DA192" s="58"/>
      <c r="DB192" s="58"/>
      <c r="DC192" s="58"/>
      <c r="DD192" s="58"/>
      <c r="DE192" s="58"/>
      <c r="DF192" s="58"/>
      <c r="DG192" s="58"/>
      <c r="DH192" s="58"/>
      <c r="DI192" s="58"/>
      <c r="DJ192" s="58"/>
      <c r="DK192" s="58"/>
      <c r="DL192" s="58"/>
      <c r="DM192" s="58"/>
      <c r="DN192" s="58"/>
      <c r="DO192" s="58"/>
      <c r="DP192" s="58"/>
      <c r="DQ192" s="58"/>
      <c r="DR192" s="58"/>
      <c r="DS192" s="58"/>
      <c r="DT192" s="58"/>
      <c r="DU192" s="58"/>
      <c r="DV192" s="58"/>
      <c r="DW192" s="58"/>
      <c r="DX192" s="58"/>
      <c r="DY192" s="58"/>
      <c r="DZ192" s="58"/>
      <c r="EA192" s="58"/>
      <c r="EB192" s="58"/>
      <c r="EC192" s="58"/>
      <c r="ED192" s="58"/>
      <c r="EE192" s="58"/>
      <c r="EF192" s="58"/>
      <c r="EG192" s="58"/>
      <c r="EH192" s="58"/>
      <c r="EI192" s="58"/>
      <c r="EJ192" s="58"/>
      <c r="EK192" s="58"/>
      <c r="EL192" s="58"/>
      <c r="EM192" s="58"/>
      <c r="EN192" s="58"/>
    </row>
    <row r="193" spans="1:144" outlineLevel="1" x14ac:dyDescent="0.2">
      <c r="A193" s="16">
        <v>2</v>
      </c>
      <c r="B193" s="16">
        <v>0</v>
      </c>
      <c r="C193" s="1">
        <v>2.6416293081131596E-4</v>
      </c>
      <c r="D193" s="1">
        <f t="shared" ref="D193:D256" si="13">B193 - C193</f>
        <v>-2.6416293081131596E-4</v>
      </c>
      <c r="E193" s="1">
        <f t="shared" ref="E193:E256" si="14">2*IF(B193=1,LN(1/C193),LN(1/(1-C193)))</f>
        <v>5.2839565596833268E-4</v>
      </c>
      <c r="F193" s="1">
        <f t="shared" ref="F193:F256" si="15">SQRT(E193)*SIGN(D193)</f>
        <v>-2.2986858331845453E-2</v>
      </c>
      <c r="G193" s="1">
        <f t="shared" ref="G193:G256" si="16">D193/(SQRT(C193*(1-C193)))</f>
        <v>-1.6255237042382169E-2</v>
      </c>
      <c r="H193" s="1">
        <v>1.164039095320537E-3</v>
      </c>
      <c r="I193" s="1">
        <f t="shared" ref="I193:I256" si="17">G193^2*H193/(1-H193)</f>
        <v>3.0793567867003761E-7</v>
      </c>
      <c r="J193" s="1">
        <f t="shared" ref="J193:J256" si="18">G193/SQRT(1-H193)</f>
        <v>-1.6264706175726121E-2</v>
      </c>
      <c r="AQ193" s="58"/>
      <c r="AR193" s="58"/>
      <c r="AS193" s="58"/>
      <c r="AT193" s="58"/>
      <c r="AU193" s="58"/>
      <c r="AV193" s="58"/>
      <c r="AW193" s="58"/>
      <c r="AX193" s="71"/>
      <c r="AY193" s="58"/>
      <c r="AZ193" s="58"/>
      <c r="BA193" s="58"/>
      <c r="BB193" s="58">
        <f t="shared" ref="BB193:BB256" si="19">1-B193</f>
        <v>1</v>
      </c>
      <c r="BC193" s="58">
        <f t="shared" ref="BC193:BC256" si="20">IF(B193=0,C193,NA())</f>
        <v>2.6416293081131596E-4</v>
      </c>
      <c r="BD193" s="58" t="e">
        <f t="shared" ref="BD193:BD256" si="21">IF(B193=1,C193,NA())</f>
        <v>#N/A</v>
      </c>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c r="CB193" s="58"/>
      <c r="CC193" s="58"/>
      <c r="CD193" s="58"/>
      <c r="CE193" s="58"/>
      <c r="CF193" s="58"/>
      <c r="CG193" s="58"/>
      <c r="CH193" s="58"/>
      <c r="CI193" s="58"/>
      <c r="CJ193" s="58"/>
      <c r="CK193" s="58"/>
      <c r="CL193" s="58"/>
      <c r="CM193" s="58"/>
      <c r="CN193" s="58"/>
      <c r="CO193" s="58"/>
      <c r="CP193" s="58"/>
      <c r="CQ193" s="58"/>
      <c r="CR193" s="58"/>
      <c r="CS193" s="58"/>
      <c r="CT193" s="58"/>
      <c r="CU193" s="58"/>
      <c r="CV193" s="58"/>
      <c r="CW193" s="58"/>
      <c r="CX193" s="58"/>
      <c r="CY193" s="58"/>
      <c r="CZ193" s="58"/>
      <c r="DA193" s="58"/>
      <c r="DB193" s="58"/>
      <c r="DC193" s="58"/>
      <c r="DD193" s="58"/>
      <c r="DE193" s="58"/>
      <c r="DF193" s="58"/>
      <c r="DG193" s="58"/>
      <c r="DH193" s="58"/>
      <c r="DI193" s="58"/>
      <c r="DJ193" s="58"/>
      <c r="DK193" s="58"/>
      <c r="DL193" s="58"/>
      <c r="DM193" s="58"/>
      <c r="DN193" s="58"/>
      <c r="DO193" s="58"/>
      <c r="DP193" s="58"/>
      <c r="DQ193" s="58"/>
      <c r="DR193" s="58"/>
      <c r="DS193" s="58"/>
      <c r="DT193" s="58"/>
      <c r="DU193" s="58"/>
      <c r="DV193" s="58"/>
      <c r="DW193" s="58"/>
      <c r="DX193" s="58"/>
      <c r="DY193" s="58"/>
      <c r="DZ193" s="58"/>
      <c r="EA193" s="58"/>
      <c r="EB193" s="58"/>
      <c r="EC193" s="58"/>
      <c r="ED193" s="58"/>
      <c r="EE193" s="58"/>
      <c r="EF193" s="58"/>
      <c r="EG193" s="58"/>
      <c r="EH193" s="58"/>
      <c r="EI193" s="58"/>
      <c r="EJ193" s="58"/>
      <c r="EK193" s="58"/>
      <c r="EL193" s="58"/>
      <c r="EM193" s="58"/>
      <c r="EN193" s="58"/>
    </row>
    <row r="194" spans="1:144" outlineLevel="1" x14ac:dyDescent="0.2">
      <c r="A194" s="16">
        <v>3</v>
      </c>
      <c r="B194" s="16">
        <v>0</v>
      </c>
      <c r="C194" s="1">
        <v>4.9651328434889884E-7</v>
      </c>
      <c r="D194" s="1">
        <f t="shared" si="13"/>
        <v>-4.9651328434889884E-7</v>
      </c>
      <c r="E194" s="1">
        <f t="shared" si="14"/>
        <v>9.9302681538734968E-7</v>
      </c>
      <c r="F194" s="1">
        <f t="shared" si="15"/>
        <v>-9.9650730824583011E-4</v>
      </c>
      <c r="G194" s="1">
        <f t="shared" si="16"/>
        <v>-7.0463716256983122E-4</v>
      </c>
      <c r="H194" s="1">
        <v>5.2942024468295382E-6</v>
      </c>
      <c r="I194" s="1">
        <f t="shared" si="17"/>
        <v>2.6286570666822282E-12</v>
      </c>
      <c r="J194" s="1">
        <f t="shared" si="18"/>
        <v>-7.0463902782313254E-4</v>
      </c>
      <c r="AQ194" s="58"/>
      <c r="AR194" s="58"/>
      <c r="AS194" s="58"/>
      <c r="AT194" s="58"/>
      <c r="AU194" s="58"/>
      <c r="AV194" s="58"/>
      <c r="AW194" s="58"/>
      <c r="AX194" s="71"/>
      <c r="AY194" s="58"/>
      <c r="AZ194" s="58"/>
      <c r="BA194" s="58"/>
      <c r="BB194" s="58">
        <f t="shared" si="19"/>
        <v>1</v>
      </c>
      <c r="BC194" s="58">
        <f t="shared" si="20"/>
        <v>4.9651328434889884E-7</v>
      </c>
      <c r="BD194" s="58" t="e">
        <f t="shared" si="21"/>
        <v>#N/A</v>
      </c>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c r="CH194" s="58"/>
      <c r="CI194" s="58"/>
      <c r="CJ194" s="58"/>
      <c r="CK194" s="58"/>
      <c r="CL194" s="58"/>
      <c r="CM194" s="58"/>
      <c r="CN194" s="58"/>
      <c r="CO194" s="58"/>
      <c r="CP194" s="58"/>
      <c r="CQ194" s="58"/>
      <c r="CR194" s="58"/>
      <c r="CS194" s="58"/>
      <c r="CT194" s="58"/>
      <c r="CU194" s="58"/>
      <c r="CV194" s="58"/>
      <c r="CW194" s="58"/>
      <c r="CX194" s="58"/>
      <c r="CY194" s="58"/>
      <c r="CZ194" s="58"/>
      <c r="DA194" s="58"/>
      <c r="DB194" s="58"/>
      <c r="DC194" s="58"/>
      <c r="DD194" s="58"/>
      <c r="DE194" s="58"/>
      <c r="DF194" s="58"/>
      <c r="DG194" s="58"/>
      <c r="DH194" s="58"/>
      <c r="DI194" s="58"/>
      <c r="DJ194" s="58"/>
      <c r="DK194" s="58"/>
      <c r="DL194" s="58"/>
      <c r="DM194" s="58"/>
      <c r="DN194" s="58"/>
      <c r="DO194" s="58"/>
      <c r="DP194" s="58"/>
      <c r="DQ194" s="58"/>
      <c r="DR194" s="58"/>
      <c r="DS194" s="58"/>
      <c r="DT194" s="58"/>
      <c r="DU194" s="58"/>
      <c r="DV194" s="58"/>
      <c r="DW194" s="58"/>
      <c r="DX194" s="58"/>
      <c r="DY194" s="58"/>
      <c r="DZ194" s="58"/>
      <c r="EA194" s="58"/>
      <c r="EB194" s="58"/>
      <c r="EC194" s="58"/>
      <c r="ED194" s="58"/>
      <c r="EE194" s="58"/>
      <c r="EF194" s="58"/>
      <c r="EG194" s="58"/>
      <c r="EH194" s="58"/>
      <c r="EI194" s="58"/>
      <c r="EJ194" s="58"/>
      <c r="EK194" s="58"/>
      <c r="EL194" s="58"/>
      <c r="EM194" s="58"/>
      <c r="EN194" s="58"/>
    </row>
    <row r="195" spans="1:144" outlineLevel="1" x14ac:dyDescent="0.2">
      <c r="A195" s="16">
        <v>4</v>
      </c>
      <c r="B195" s="16">
        <v>0</v>
      </c>
      <c r="C195" s="1">
        <v>4.8472478189464391E-5</v>
      </c>
      <c r="D195" s="1">
        <f t="shared" si="13"/>
        <v>-4.8472478189464391E-5</v>
      </c>
      <c r="E195" s="1">
        <f t="shared" si="14"/>
        <v>9.6947306036226057E-5</v>
      </c>
      <c r="F195" s="1">
        <f t="shared" si="15"/>
        <v>-9.846182307687891E-3</v>
      </c>
      <c r="G195" s="1">
        <f t="shared" si="16"/>
        <v>-6.962386651465269E-3</v>
      </c>
      <c r="H195" s="1">
        <v>2.4150755018177171E-4</v>
      </c>
      <c r="I195" s="1">
        <f t="shared" si="17"/>
        <v>1.1709864948665767E-8</v>
      </c>
      <c r="J195" s="1">
        <f t="shared" si="18"/>
        <v>-6.9632275382505221E-3</v>
      </c>
      <c r="AQ195" s="58"/>
      <c r="AR195" s="58"/>
      <c r="AS195" s="58"/>
      <c r="AT195" s="58"/>
      <c r="AU195" s="58"/>
      <c r="AV195" s="58"/>
      <c r="AW195" s="58"/>
      <c r="AX195" s="71"/>
      <c r="AY195" s="58"/>
      <c r="AZ195" s="58"/>
      <c r="BA195" s="58"/>
      <c r="BB195" s="58">
        <f t="shared" si="19"/>
        <v>1</v>
      </c>
      <c r="BC195" s="58">
        <f t="shared" si="20"/>
        <v>4.8472478189464391E-5</v>
      </c>
      <c r="BD195" s="58" t="e">
        <f t="shared" si="21"/>
        <v>#N/A</v>
      </c>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c r="CC195" s="58"/>
      <c r="CD195" s="58"/>
      <c r="CE195" s="58"/>
      <c r="CF195" s="58"/>
      <c r="CG195" s="58"/>
      <c r="CH195" s="58"/>
      <c r="CI195" s="58"/>
      <c r="CJ195" s="58"/>
      <c r="CK195" s="58"/>
      <c r="CL195" s="58"/>
      <c r="CM195" s="58"/>
      <c r="CN195" s="58"/>
      <c r="CO195" s="58"/>
      <c r="CP195" s="58"/>
      <c r="CQ195" s="58"/>
      <c r="CR195" s="58"/>
      <c r="CS195" s="58"/>
      <c r="CT195" s="58"/>
      <c r="CU195" s="58"/>
      <c r="CV195" s="58"/>
      <c r="CW195" s="58"/>
      <c r="CX195" s="58"/>
      <c r="CY195" s="58"/>
      <c r="CZ195" s="58"/>
      <c r="DA195" s="58"/>
      <c r="DB195" s="58"/>
      <c r="DC195" s="58"/>
      <c r="DD195" s="58"/>
      <c r="DE195" s="58"/>
      <c r="DF195" s="58"/>
      <c r="DG195" s="58"/>
      <c r="DH195" s="58"/>
      <c r="DI195" s="58"/>
      <c r="DJ195" s="58"/>
      <c r="DK195" s="58"/>
      <c r="DL195" s="58"/>
      <c r="DM195" s="58"/>
      <c r="DN195" s="58"/>
      <c r="DO195" s="58"/>
      <c r="DP195" s="58"/>
      <c r="DQ195" s="58"/>
      <c r="DR195" s="58"/>
      <c r="DS195" s="58"/>
      <c r="DT195" s="58"/>
      <c r="DU195" s="58"/>
      <c r="DV195" s="58"/>
      <c r="DW195" s="58"/>
      <c r="DX195" s="58"/>
      <c r="DY195" s="58"/>
      <c r="DZ195" s="58"/>
      <c r="EA195" s="58"/>
      <c r="EB195" s="58"/>
      <c r="EC195" s="58"/>
      <c r="ED195" s="58"/>
      <c r="EE195" s="58"/>
      <c r="EF195" s="58"/>
      <c r="EG195" s="58"/>
      <c r="EH195" s="58"/>
      <c r="EI195" s="58"/>
      <c r="EJ195" s="58"/>
      <c r="EK195" s="58"/>
      <c r="EL195" s="58"/>
      <c r="EM195" s="58"/>
      <c r="EN195" s="58"/>
    </row>
    <row r="196" spans="1:144" outlineLevel="1" x14ac:dyDescent="0.2">
      <c r="A196" s="16">
        <v>5</v>
      </c>
      <c r="B196" s="16">
        <v>0</v>
      </c>
      <c r="C196" s="1">
        <v>0.20878621658792126</v>
      </c>
      <c r="D196" s="1">
        <f t="shared" si="13"/>
        <v>-0.20878621658792126</v>
      </c>
      <c r="E196" s="1">
        <f t="shared" si="14"/>
        <v>0.468374155860868</v>
      </c>
      <c r="F196" s="1">
        <f t="shared" si="15"/>
        <v>-0.68437866408945569</v>
      </c>
      <c r="G196" s="1">
        <f t="shared" si="16"/>
        <v>-0.5136934049782752</v>
      </c>
      <c r="H196" s="1">
        <v>0.36928775719134871</v>
      </c>
      <c r="I196" s="1">
        <f t="shared" si="17"/>
        <v>0.1545046764594441</v>
      </c>
      <c r="J196" s="1">
        <f t="shared" si="18"/>
        <v>-0.64682732686368338</v>
      </c>
      <c r="AQ196" s="58"/>
      <c r="AR196" s="58"/>
      <c r="AS196" s="58"/>
      <c r="AT196" s="58"/>
      <c r="AU196" s="58"/>
      <c r="AV196" s="58"/>
      <c r="AW196" s="58"/>
      <c r="AX196" s="71"/>
      <c r="AY196" s="58"/>
      <c r="AZ196" s="58"/>
      <c r="BA196" s="58"/>
      <c r="BB196" s="58">
        <f t="shared" si="19"/>
        <v>1</v>
      </c>
      <c r="BC196" s="58">
        <f t="shared" si="20"/>
        <v>0.20878621658792126</v>
      </c>
      <c r="BD196" s="58" t="e">
        <f t="shared" si="21"/>
        <v>#N/A</v>
      </c>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c r="CB196" s="58"/>
      <c r="CC196" s="58"/>
      <c r="CD196" s="58"/>
      <c r="CE196" s="58"/>
      <c r="CF196" s="58"/>
      <c r="CG196" s="58"/>
      <c r="CH196" s="58"/>
      <c r="CI196" s="58"/>
      <c r="CJ196" s="58"/>
      <c r="CK196" s="58"/>
      <c r="CL196" s="58"/>
      <c r="CM196" s="58"/>
      <c r="CN196" s="58"/>
      <c r="CO196" s="58"/>
      <c r="CP196" s="58"/>
      <c r="CQ196" s="58"/>
      <c r="CR196" s="58"/>
      <c r="CS196" s="58"/>
      <c r="CT196" s="58"/>
      <c r="CU196" s="58"/>
      <c r="CV196" s="58"/>
      <c r="CW196" s="58"/>
      <c r="CX196" s="58"/>
      <c r="CY196" s="58"/>
      <c r="CZ196" s="58"/>
      <c r="DA196" s="58"/>
      <c r="DB196" s="58"/>
      <c r="DC196" s="58"/>
      <c r="DD196" s="58"/>
      <c r="DE196" s="58"/>
      <c r="DF196" s="58"/>
      <c r="DG196" s="58"/>
      <c r="DH196" s="58"/>
      <c r="DI196" s="58"/>
      <c r="DJ196" s="58"/>
      <c r="DK196" s="58"/>
      <c r="DL196" s="58"/>
      <c r="DM196" s="58"/>
      <c r="DN196" s="58"/>
      <c r="DO196" s="58"/>
      <c r="DP196" s="58"/>
      <c r="DQ196" s="58"/>
      <c r="DR196" s="58"/>
      <c r="DS196" s="58"/>
      <c r="DT196" s="58"/>
      <c r="DU196" s="58"/>
      <c r="DV196" s="58"/>
      <c r="DW196" s="58"/>
      <c r="DX196" s="58"/>
      <c r="DY196" s="58"/>
      <c r="DZ196" s="58"/>
      <c r="EA196" s="58"/>
      <c r="EB196" s="58"/>
      <c r="EC196" s="58"/>
      <c r="ED196" s="58"/>
      <c r="EE196" s="58"/>
      <c r="EF196" s="58"/>
      <c r="EG196" s="58"/>
      <c r="EH196" s="58"/>
      <c r="EI196" s="58"/>
      <c r="EJ196" s="58"/>
      <c r="EK196" s="58"/>
      <c r="EL196" s="58"/>
      <c r="EM196" s="58"/>
      <c r="EN196" s="58"/>
    </row>
    <row r="197" spans="1:144" outlineLevel="1" x14ac:dyDescent="0.2">
      <c r="A197" s="16">
        <v>6</v>
      </c>
      <c r="B197" s="16">
        <v>0</v>
      </c>
      <c r="C197" s="1">
        <v>6.343045750749765E-6</v>
      </c>
      <c r="D197" s="1">
        <f t="shared" si="13"/>
        <v>-6.343045750749765E-6</v>
      </c>
      <c r="E197" s="1">
        <f t="shared" si="14"/>
        <v>1.2686131736129756E-5</v>
      </c>
      <c r="F197" s="1">
        <f t="shared" si="15"/>
        <v>-3.5617596404206946E-3</v>
      </c>
      <c r="G197" s="1">
        <f t="shared" si="16"/>
        <v>-2.5185483885036574E-3</v>
      </c>
      <c r="H197" s="1">
        <v>4.44980933894008E-5</v>
      </c>
      <c r="I197" s="1">
        <f t="shared" si="17"/>
        <v>2.8226779292656881E-10</v>
      </c>
      <c r="J197" s="1">
        <f t="shared" si="18"/>
        <v>-2.5186044256745236E-3</v>
      </c>
      <c r="AQ197" s="58"/>
      <c r="AR197" s="58"/>
      <c r="AS197" s="58"/>
      <c r="AT197" s="58"/>
      <c r="AU197" s="58"/>
      <c r="AV197" s="58"/>
      <c r="AW197" s="58"/>
      <c r="AX197" s="71"/>
      <c r="AY197" s="58"/>
      <c r="AZ197" s="58"/>
      <c r="BA197" s="58"/>
      <c r="BB197" s="58">
        <f t="shared" si="19"/>
        <v>1</v>
      </c>
      <c r="BC197" s="58">
        <f t="shared" si="20"/>
        <v>6.343045750749765E-6</v>
      </c>
      <c r="BD197" s="58" t="e">
        <f t="shared" si="21"/>
        <v>#N/A</v>
      </c>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58"/>
      <c r="DI197" s="58"/>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c r="EF197" s="58"/>
      <c r="EG197" s="58"/>
      <c r="EH197" s="58"/>
      <c r="EI197" s="58"/>
      <c r="EJ197" s="58"/>
      <c r="EK197" s="58"/>
      <c r="EL197" s="58"/>
      <c r="EM197" s="58"/>
      <c r="EN197" s="58"/>
    </row>
    <row r="198" spans="1:144" outlineLevel="1" x14ac:dyDescent="0.2">
      <c r="A198" s="16">
        <v>7</v>
      </c>
      <c r="B198" s="16">
        <v>0</v>
      </c>
      <c r="C198" s="1">
        <v>3.9633988068577229E-3</v>
      </c>
      <c r="D198" s="1">
        <f t="shared" si="13"/>
        <v>-3.9633988068577229E-3</v>
      </c>
      <c r="E198" s="1">
        <f t="shared" si="14"/>
        <v>7.9425477737019752E-3</v>
      </c>
      <c r="F198" s="1">
        <f t="shared" si="15"/>
        <v>-8.9120972692750475E-2</v>
      </c>
      <c r="G198" s="1">
        <f t="shared" si="16"/>
        <v>-6.3080661409573052E-2</v>
      </c>
      <c r="H198" s="1">
        <v>1.050698887247648E-2</v>
      </c>
      <c r="I198" s="1">
        <f t="shared" si="17"/>
        <v>4.2253045550656634E-5</v>
      </c>
      <c r="J198" s="1">
        <f t="shared" si="18"/>
        <v>-6.3414689855110506E-2</v>
      </c>
      <c r="AQ198" s="58"/>
      <c r="AR198" s="58"/>
      <c r="AS198" s="58"/>
      <c r="AT198" s="58"/>
      <c r="AU198" s="58"/>
      <c r="AV198" s="58"/>
      <c r="AW198" s="58"/>
      <c r="AX198" s="71"/>
      <c r="AY198" s="58"/>
      <c r="AZ198" s="58"/>
      <c r="BA198" s="58"/>
      <c r="BB198" s="58">
        <f t="shared" si="19"/>
        <v>1</v>
      </c>
      <c r="BC198" s="58">
        <f t="shared" si="20"/>
        <v>3.9633988068577229E-3</v>
      </c>
      <c r="BD198" s="58" t="e">
        <f t="shared" si="21"/>
        <v>#N/A</v>
      </c>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58"/>
      <c r="CJ198" s="58"/>
      <c r="CK198" s="58"/>
      <c r="CL198" s="58"/>
      <c r="CM198" s="58"/>
      <c r="CN198" s="58"/>
      <c r="CO198" s="58"/>
      <c r="CP198" s="58"/>
      <c r="CQ198" s="58"/>
      <c r="CR198" s="58"/>
      <c r="CS198" s="58"/>
      <c r="CT198" s="58"/>
      <c r="CU198" s="58"/>
      <c r="CV198" s="58"/>
      <c r="CW198" s="58"/>
      <c r="CX198" s="58"/>
      <c r="CY198" s="58"/>
      <c r="CZ198" s="58"/>
      <c r="DA198" s="58"/>
      <c r="DB198" s="58"/>
      <c r="DC198" s="58"/>
      <c r="DD198" s="58"/>
      <c r="DE198" s="58"/>
      <c r="DF198" s="58"/>
      <c r="DG198" s="58"/>
      <c r="DH198" s="58"/>
      <c r="DI198" s="58"/>
      <c r="DJ198" s="58"/>
      <c r="DK198" s="58"/>
      <c r="DL198" s="58"/>
      <c r="DM198" s="58"/>
      <c r="DN198" s="58"/>
      <c r="DO198" s="58"/>
      <c r="DP198" s="58"/>
      <c r="DQ198" s="58"/>
      <c r="DR198" s="58"/>
      <c r="DS198" s="58"/>
      <c r="DT198" s="58"/>
      <c r="DU198" s="58"/>
      <c r="DV198" s="58"/>
      <c r="DW198" s="58"/>
      <c r="DX198" s="58"/>
      <c r="DY198" s="58"/>
      <c r="DZ198" s="58"/>
      <c r="EA198" s="58"/>
      <c r="EB198" s="58"/>
      <c r="EC198" s="58"/>
      <c r="ED198" s="58"/>
      <c r="EE198" s="58"/>
      <c r="EF198" s="58"/>
      <c r="EG198" s="58"/>
      <c r="EH198" s="58"/>
      <c r="EI198" s="58"/>
      <c r="EJ198" s="58"/>
      <c r="EK198" s="58"/>
      <c r="EL198" s="58"/>
      <c r="EM198" s="58"/>
      <c r="EN198" s="58"/>
    </row>
    <row r="199" spans="1:144" outlineLevel="1" x14ac:dyDescent="0.2">
      <c r="A199" s="16">
        <v>8</v>
      </c>
      <c r="B199" s="16">
        <v>0</v>
      </c>
      <c r="C199" s="1">
        <v>2.8255486766274142E-7</v>
      </c>
      <c r="D199" s="1">
        <f t="shared" si="13"/>
        <v>-2.8255486766274142E-7</v>
      </c>
      <c r="E199" s="1">
        <f t="shared" si="14"/>
        <v>5.6510981504161804E-7</v>
      </c>
      <c r="F199" s="1">
        <f t="shared" si="15"/>
        <v>-7.5173786324863137E-4</v>
      </c>
      <c r="G199" s="1">
        <f t="shared" si="16"/>
        <v>-5.3155897838341249E-4</v>
      </c>
      <c r="H199" s="1">
        <v>3.3045502959459104E-6</v>
      </c>
      <c r="I199" s="1">
        <f t="shared" si="17"/>
        <v>9.3372012090726488E-13</v>
      </c>
      <c r="J199" s="1">
        <f t="shared" si="18"/>
        <v>-5.3155985666727891E-4</v>
      </c>
      <c r="AQ199" s="58"/>
      <c r="AR199" s="58"/>
      <c r="AS199" s="58"/>
      <c r="AT199" s="58"/>
      <c r="AU199" s="58"/>
      <c r="AV199" s="58"/>
      <c r="AW199" s="58"/>
      <c r="AX199" s="71"/>
      <c r="AY199" s="58"/>
      <c r="AZ199" s="58"/>
      <c r="BA199" s="58"/>
      <c r="BB199" s="58">
        <f t="shared" si="19"/>
        <v>1</v>
      </c>
      <c r="BC199" s="58">
        <f t="shared" si="20"/>
        <v>2.8255486766274142E-7</v>
      </c>
      <c r="BD199" s="58" t="e">
        <f t="shared" si="21"/>
        <v>#N/A</v>
      </c>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c r="CB199" s="58"/>
      <c r="CC199" s="58"/>
      <c r="CD199" s="58"/>
      <c r="CE199" s="58"/>
      <c r="CF199" s="58"/>
      <c r="CG199" s="58"/>
      <c r="CH199" s="58"/>
      <c r="CI199" s="58"/>
      <c r="CJ199" s="58"/>
      <c r="CK199" s="58"/>
      <c r="CL199" s="58"/>
      <c r="CM199" s="58"/>
      <c r="CN199" s="58"/>
      <c r="CO199" s="58"/>
      <c r="CP199" s="58"/>
      <c r="CQ199" s="58"/>
      <c r="CR199" s="58"/>
      <c r="CS199" s="58"/>
      <c r="CT199" s="58"/>
      <c r="CU199" s="58"/>
      <c r="CV199" s="58"/>
      <c r="CW199" s="58"/>
      <c r="CX199" s="58"/>
      <c r="CY199" s="58"/>
      <c r="CZ199" s="58"/>
      <c r="DA199" s="58"/>
      <c r="DB199" s="58"/>
      <c r="DC199" s="58"/>
      <c r="DD199" s="58"/>
      <c r="DE199" s="58"/>
      <c r="DF199" s="58"/>
      <c r="DG199" s="58"/>
      <c r="DH199" s="58"/>
      <c r="DI199" s="58"/>
      <c r="DJ199" s="58"/>
      <c r="DK199" s="58"/>
      <c r="DL199" s="58"/>
      <c r="DM199" s="58"/>
      <c r="DN199" s="58"/>
      <c r="DO199" s="58"/>
      <c r="DP199" s="58"/>
      <c r="DQ199" s="58"/>
      <c r="DR199" s="58"/>
      <c r="DS199" s="58"/>
      <c r="DT199" s="58"/>
      <c r="DU199" s="58"/>
      <c r="DV199" s="58"/>
      <c r="DW199" s="58"/>
      <c r="DX199" s="58"/>
      <c r="DY199" s="58"/>
      <c r="DZ199" s="58"/>
      <c r="EA199" s="58"/>
      <c r="EB199" s="58"/>
      <c r="EC199" s="58"/>
      <c r="ED199" s="58"/>
      <c r="EE199" s="58"/>
      <c r="EF199" s="58"/>
      <c r="EG199" s="58"/>
      <c r="EH199" s="58"/>
      <c r="EI199" s="58"/>
      <c r="EJ199" s="58"/>
      <c r="EK199" s="58"/>
      <c r="EL199" s="58"/>
      <c r="EM199" s="58"/>
      <c r="EN199" s="58"/>
    </row>
    <row r="200" spans="1:144" outlineLevel="1" x14ac:dyDescent="0.2">
      <c r="A200" s="16">
        <v>9</v>
      </c>
      <c r="B200" s="16">
        <v>0</v>
      </c>
      <c r="C200" s="1">
        <v>1.1312693965219093E-6</v>
      </c>
      <c r="D200" s="1">
        <f t="shared" si="13"/>
        <v>-1.1312693965219093E-6</v>
      </c>
      <c r="E200" s="1">
        <f t="shared" si="14"/>
        <v>2.262540072721108E-6</v>
      </c>
      <c r="F200" s="1">
        <f t="shared" si="15"/>
        <v>-1.5041742162133706E-3</v>
      </c>
      <c r="G200" s="1">
        <f t="shared" si="16"/>
        <v>-1.0636120892006655E-3</v>
      </c>
      <c r="H200" s="1">
        <v>1.0830902676021029E-5</v>
      </c>
      <c r="I200" s="1">
        <f t="shared" si="17"/>
        <v>1.2252815304224755E-11</v>
      </c>
      <c r="J200" s="1">
        <f t="shared" si="18"/>
        <v>-1.0636178491869666E-3</v>
      </c>
      <c r="AQ200" s="58"/>
      <c r="AR200" s="58"/>
      <c r="AS200" s="58"/>
      <c r="AT200" s="58"/>
      <c r="AU200" s="58"/>
      <c r="AV200" s="58"/>
      <c r="AW200" s="58"/>
      <c r="AX200" s="71"/>
      <c r="AY200" s="58"/>
      <c r="AZ200" s="58"/>
      <c r="BA200" s="58"/>
      <c r="BB200" s="58">
        <f t="shared" si="19"/>
        <v>1</v>
      </c>
      <c r="BC200" s="58">
        <f t="shared" si="20"/>
        <v>1.1312693965219093E-6</v>
      </c>
      <c r="BD200" s="58" t="e">
        <f t="shared" si="21"/>
        <v>#N/A</v>
      </c>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c r="CB200" s="58"/>
      <c r="CC200" s="58"/>
      <c r="CD200" s="58"/>
      <c r="CE200" s="58"/>
      <c r="CF200" s="58"/>
      <c r="CG200" s="58"/>
      <c r="CH200" s="58"/>
      <c r="CI200" s="58"/>
      <c r="CJ200" s="58"/>
      <c r="CK200" s="58"/>
      <c r="CL200" s="58"/>
      <c r="CM200" s="58"/>
      <c r="CN200" s="58"/>
      <c r="CO200" s="58"/>
      <c r="CP200" s="58"/>
      <c r="CQ200" s="58"/>
      <c r="CR200" s="58"/>
      <c r="CS200" s="58"/>
      <c r="CT200" s="58"/>
      <c r="CU200" s="58"/>
      <c r="CV200" s="58"/>
      <c r="CW200" s="58"/>
      <c r="CX200" s="58"/>
      <c r="CY200" s="58"/>
      <c r="CZ200" s="58"/>
      <c r="DA200" s="58"/>
      <c r="DB200" s="58"/>
      <c r="DC200" s="58"/>
      <c r="DD200" s="58"/>
      <c r="DE200" s="58"/>
      <c r="DF200" s="58"/>
      <c r="DG200" s="58"/>
      <c r="DH200" s="58"/>
      <c r="DI200" s="58"/>
      <c r="DJ200" s="58"/>
      <c r="DK200" s="58"/>
      <c r="DL200" s="58"/>
      <c r="DM200" s="58"/>
      <c r="DN200" s="58"/>
      <c r="DO200" s="58"/>
      <c r="DP200" s="58"/>
      <c r="DQ200" s="58"/>
      <c r="DR200" s="58"/>
      <c r="DS200" s="58"/>
      <c r="DT200" s="58"/>
      <c r="DU200" s="58"/>
      <c r="DV200" s="58"/>
      <c r="DW200" s="58"/>
      <c r="DX200" s="58"/>
      <c r="DY200" s="58"/>
      <c r="DZ200" s="58"/>
      <c r="EA200" s="58"/>
      <c r="EB200" s="58"/>
      <c r="EC200" s="58"/>
      <c r="ED200" s="58"/>
      <c r="EE200" s="58"/>
      <c r="EF200" s="58"/>
      <c r="EG200" s="58"/>
      <c r="EH200" s="58"/>
      <c r="EI200" s="58"/>
      <c r="EJ200" s="58"/>
      <c r="EK200" s="58"/>
      <c r="EL200" s="58"/>
      <c r="EM200" s="58"/>
      <c r="EN200" s="58"/>
    </row>
    <row r="201" spans="1:144" outlineLevel="1" x14ac:dyDescent="0.2">
      <c r="A201" s="16">
        <v>10</v>
      </c>
      <c r="B201" s="16">
        <v>0</v>
      </c>
      <c r="C201" s="1">
        <v>1.4324147263755208E-2</v>
      </c>
      <c r="D201" s="1">
        <f t="shared" si="13"/>
        <v>-1.4324147263755208E-2</v>
      </c>
      <c r="E201" s="1">
        <f t="shared" si="14"/>
        <v>2.8855456379902607E-2</v>
      </c>
      <c r="F201" s="1">
        <f t="shared" si="15"/>
        <v>-0.16986893883197896</v>
      </c>
      <c r="G201" s="1">
        <f t="shared" si="16"/>
        <v>-0.12055003200067031</v>
      </c>
      <c r="H201" s="1">
        <v>3.992290950219525E-2</v>
      </c>
      <c r="I201" s="1">
        <f t="shared" si="17"/>
        <v>6.0429741666362228E-4</v>
      </c>
      <c r="J201" s="1">
        <f t="shared" si="18"/>
        <v>-0.12303092144670891</v>
      </c>
      <c r="AQ201" s="58"/>
      <c r="AR201" s="58"/>
      <c r="AS201" s="58"/>
      <c r="AT201" s="58"/>
      <c r="AU201" s="58"/>
      <c r="AV201" s="58"/>
      <c r="AW201" s="58"/>
      <c r="AX201" s="71"/>
      <c r="AY201" s="58"/>
      <c r="AZ201" s="58"/>
      <c r="BA201" s="58"/>
      <c r="BB201" s="58">
        <f t="shared" si="19"/>
        <v>1</v>
      </c>
      <c r="BC201" s="58">
        <f t="shared" si="20"/>
        <v>1.4324147263755208E-2</v>
      </c>
      <c r="BD201" s="58" t="e">
        <f t="shared" si="21"/>
        <v>#N/A</v>
      </c>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c r="CB201" s="58"/>
      <c r="CC201" s="58"/>
      <c r="CD201" s="58"/>
      <c r="CE201" s="58"/>
      <c r="CF201" s="58"/>
      <c r="CG201" s="58"/>
      <c r="CH201" s="58"/>
      <c r="CI201" s="58"/>
      <c r="CJ201" s="58"/>
      <c r="CK201" s="58"/>
      <c r="CL201" s="58"/>
      <c r="CM201" s="58"/>
      <c r="CN201" s="58"/>
      <c r="CO201" s="58"/>
      <c r="CP201" s="58"/>
      <c r="CQ201" s="58"/>
      <c r="CR201" s="58"/>
      <c r="CS201" s="58"/>
      <c r="CT201" s="58"/>
      <c r="CU201" s="58"/>
      <c r="CV201" s="58"/>
      <c r="CW201" s="58"/>
      <c r="CX201" s="58"/>
      <c r="CY201" s="58"/>
      <c r="CZ201" s="58"/>
      <c r="DA201" s="58"/>
      <c r="DB201" s="58"/>
      <c r="DC201" s="58"/>
      <c r="DD201" s="58"/>
      <c r="DE201" s="58"/>
      <c r="DF201" s="58"/>
      <c r="DG201" s="58"/>
      <c r="DH201" s="58"/>
      <c r="DI201" s="58"/>
      <c r="DJ201" s="58"/>
      <c r="DK201" s="58"/>
      <c r="DL201" s="58"/>
      <c r="DM201" s="58"/>
      <c r="DN201" s="58"/>
      <c r="DO201" s="58"/>
      <c r="DP201" s="58"/>
      <c r="DQ201" s="58"/>
      <c r="DR201" s="58"/>
      <c r="DS201" s="58"/>
      <c r="DT201" s="58"/>
      <c r="DU201" s="58"/>
      <c r="DV201" s="58"/>
      <c r="DW201" s="58"/>
      <c r="DX201" s="58"/>
      <c r="DY201" s="58"/>
      <c r="DZ201" s="58"/>
      <c r="EA201" s="58"/>
      <c r="EB201" s="58"/>
      <c r="EC201" s="58"/>
      <c r="ED201" s="58"/>
      <c r="EE201" s="58"/>
      <c r="EF201" s="58"/>
      <c r="EG201" s="58"/>
      <c r="EH201" s="58"/>
      <c r="EI201" s="58"/>
      <c r="EJ201" s="58"/>
      <c r="EK201" s="58"/>
      <c r="EL201" s="58"/>
      <c r="EM201" s="58"/>
      <c r="EN201" s="58"/>
    </row>
    <row r="202" spans="1:144" outlineLevel="1" x14ac:dyDescent="0.2">
      <c r="A202" s="16">
        <v>11</v>
      </c>
      <c r="B202" s="16">
        <v>0</v>
      </c>
      <c r="C202" s="1">
        <v>4.2328970162991559E-6</v>
      </c>
      <c r="D202" s="1">
        <f t="shared" si="13"/>
        <v>-4.2328970162991559E-6</v>
      </c>
      <c r="E202" s="1">
        <f t="shared" si="14"/>
        <v>8.4658119502803711E-6</v>
      </c>
      <c r="F202" s="1">
        <f t="shared" si="15"/>
        <v>-2.9096068377497965E-3</v>
      </c>
      <c r="G202" s="1">
        <f t="shared" si="16"/>
        <v>-2.0574049027335746E-3</v>
      </c>
      <c r="H202" s="1">
        <v>3.2637805339079427E-5</v>
      </c>
      <c r="I202" s="1">
        <f t="shared" si="17"/>
        <v>1.3815756278563081E-10</v>
      </c>
      <c r="J202" s="1">
        <f t="shared" si="18"/>
        <v>-2.0574384781458072E-3</v>
      </c>
      <c r="AQ202" s="58"/>
      <c r="AR202" s="58"/>
      <c r="AS202" s="58"/>
      <c r="AT202" s="58"/>
      <c r="AU202" s="58"/>
      <c r="AV202" s="58"/>
      <c r="AW202" s="58"/>
      <c r="AX202" s="71"/>
      <c r="AY202" s="58"/>
      <c r="AZ202" s="58"/>
      <c r="BA202" s="58"/>
      <c r="BB202" s="58">
        <f t="shared" si="19"/>
        <v>1</v>
      </c>
      <c r="BC202" s="58">
        <f t="shared" si="20"/>
        <v>4.2328970162991559E-6</v>
      </c>
      <c r="BD202" s="58" t="e">
        <f t="shared" si="21"/>
        <v>#N/A</v>
      </c>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c r="CH202" s="58"/>
      <c r="CI202" s="58"/>
      <c r="CJ202" s="58"/>
      <c r="CK202" s="58"/>
      <c r="CL202" s="58"/>
      <c r="CM202" s="58"/>
      <c r="CN202" s="58"/>
      <c r="CO202" s="58"/>
      <c r="CP202" s="58"/>
      <c r="CQ202" s="58"/>
      <c r="CR202" s="58"/>
      <c r="CS202" s="58"/>
      <c r="CT202" s="58"/>
      <c r="CU202" s="58"/>
      <c r="CV202" s="58"/>
      <c r="CW202" s="58"/>
      <c r="CX202" s="58"/>
      <c r="CY202" s="58"/>
      <c r="CZ202" s="58"/>
      <c r="DA202" s="58"/>
      <c r="DB202" s="58"/>
      <c r="DC202" s="58"/>
      <c r="DD202" s="58"/>
      <c r="DE202" s="58"/>
      <c r="DF202" s="58"/>
      <c r="DG202" s="58"/>
      <c r="DH202" s="58"/>
      <c r="DI202" s="58"/>
      <c r="DJ202" s="58"/>
      <c r="DK202" s="58"/>
      <c r="DL202" s="58"/>
      <c r="DM202" s="58"/>
      <c r="DN202" s="58"/>
      <c r="DO202" s="58"/>
      <c r="DP202" s="58"/>
      <c r="DQ202" s="58"/>
      <c r="DR202" s="58"/>
      <c r="DS202" s="58"/>
      <c r="DT202" s="58"/>
      <c r="DU202" s="58"/>
      <c r="DV202" s="58"/>
      <c r="DW202" s="58"/>
      <c r="DX202" s="58"/>
      <c r="DY202" s="58"/>
      <c r="DZ202" s="58"/>
      <c r="EA202" s="58"/>
      <c r="EB202" s="58"/>
      <c r="EC202" s="58"/>
      <c r="ED202" s="58"/>
      <c r="EE202" s="58"/>
      <c r="EF202" s="58"/>
      <c r="EG202" s="58"/>
      <c r="EH202" s="58"/>
      <c r="EI202" s="58"/>
      <c r="EJ202" s="58"/>
      <c r="EK202" s="58"/>
      <c r="EL202" s="58"/>
      <c r="EM202" s="58"/>
      <c r="EN202" s="58"/>
    </row>
    <row r="203" spans="1:144" outlineLevel="1" x14ac:dyDescent="0.2">
      <c r="A203" s="16">
        <v>12</v>
      </c>
      <c r="B203" s="16">
        <v>0</v>
      </c>
      <c r="C203" s="1">
        <v>1.69997580691865E-4</v>
      </c>
      <c r="D203" s="1">
        <f t="shared" si="13"/>
        <v>-1.69997580691865E-4</v>
      </c>
      <c r="E203" s="1">
        <f t="shared" si="14"/>
        <v>3.4002406383699257E-4</v>
      </c>
      <c r="F203" s="1">
        <f t="shared" si="15"/>
        <v>-1.8439741425437414E-2</v>
      </c>
      <c r="G203" s="1">
        <f t="shared" si="16"/>
        <v>-1.3039420415913111E-2</v>
      </c>
      <c r="H203" s="1">
        <v>8.6686843638115519E-4</v>
      </c>
      <c r="I203" s="1">
        <f t="shared" si="17"/>
        <v>1.4751847211442341E-7</v>
      </c>
      <c r="J203" s="1">
        <f t="shared" si="18"/>
        <v>-1.3045075824043571E-2</v>
      </c>
      <c r="AQ203" s="58"/>
      <c r="AR203" s="58"/>
      <c r="AS203" s="58"/>
      <c r="AT203" s="58"/>
      <c r="AU203" s="58"/>
      <c r="AV203" s="58"/>
      <c r="AW203" s="58"/>
      <c r="AX203" s="71"/>
      <c r="AY203" s="58"/>
      <c r="AZ203" s="58"/>
      <c r="BA203" s="58"/>
      <c r="BB203" s="58">
        <f t="shared" si="19"/>
        <v>1</v>
      </c>
      <c r="BC203" s="58">
        <f t="shared" si="20"/>
        <v>1.69997580691865E-4</v>
      </c>
      <c r="BD203" s="58" t="e">
        <f t="shared" si="21"/>
        <v>#N/A</v>
      </c>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c r="CF203" s="58"/>
      <c r="CG203" s="58"/>
      <c r="CH203" s="58"/>
      <c r="CI203" s="58"/>
      <c r="CJ203" s="58"/>
      <c r="CK203" s="58"/>
      <c r="CL203" s="58"/>
      <c r="CM203" s="58"/>
      <c r="CN203" s="58"/>
      <c r="CO203" s="58"/>
      <c r="CP203" s="58"/>
      <c r="CQ203" s="58"/>
      <c r="CR203" s="58"/>
      <c r="CS203" s="58"/>
      <c r="CT203" s="58"/>
      <c r="CU203" s="58"/>
      <c r="CV203" s="58"/>
      <c r="CW203" s="58"/>
      <c r="CX203" s="58"/>
      <c r="CY203" s="58"/>
      <c r="CZ203" s="58"/>
      <c r="DA203" s="58"/>
      <c r="DB203" s="58"/>
      <c r="DC203" s="58"/>
      <c r="DD203" s="58"/>
      <c r="DE203" s="58"/>
      <c r="DF203" s="58"/>
      <c r="DG203" s="58"/>
      <c r="DH203" s="58"/>
      <c r="DI203" s="58"/>
      <c r="DJ203" s="58"/>
      <c r="DK203" s="58"/>
      <c r="DL203" s="58"/>
      <c r="DM203" s="58"/>
      <c r="DN203" s="58"/>
      <c r="DO203" s="58"/>
      <c r="DP203" s="58"/>
      <c r="DQ203" s="58"/>
      <c r="DR203" s="58"/>
      <c r="DS203" s="58"/>
      <c r="DT203" s="58"/>
      <c r="DU203" s="58"/>
      <c r="DV203" s="58"/>
      <c r="DW203" s="58"/>
      <c r="DX203" s="58"/>
      <c r="DY203" s="58"/>
      <c r="DZ203" s="58"/>
      <c r="EA203" s="58"/>
      <c r="EB203" s="58"/>
      <c r="EC203" s="58"/>
      <c r="ED203" s="58"/>
      <c r="EE203" s="58"/>
      <c r="EF203" s="58"/>
      <c r="EG203" s="58"/>
      <c r="EH203" s="58"/>
      <c r="EI203" s="58"/>
      <c r="EJ203" s="58"/>
      <c r="EK203" s="58"/>
      <c r="EL203" s="58"/>
      <c r="EM203" s="58"/>
      <c r="EN203" s="58"/>
    </row>
    <row r="204" spans="1:144" outlineLevel="1" x14ac:dyDescent="0.2">
      <c r="A204" s="16">
        <v>13</v>
      </c>
      <c r="B204" s="16">
        <v>0</v>
      </c>
      <c r="C204" s="1">
        <v>1.6602661463551977E-5</v>
      </c>
      <c r="D204" s="1">
        <f t="shared" si="13"/>
        <v>-1.6602661463551977E-5</v>
      </c>
      <c r="E204" s="1">
        <f t="shared" si="14"/>
        <v>3.3205598578474626E-5</v>
      </c>
      <c r="F204" s="1">
        <f t="shared" si="15"/>
        <v>-5.7624299196150424E-3</v>
      </c>
      <c r="G204" s="1">
        <f t="shared" si="16"/>
        <v>-4.0746701849961086E-3</v>
      </c>
      <c r="H204" s="1">
        <v>1.2729339093829286E-4</v>
      </c>
      <c r="I204" s="1">
        <f t="shared" si="17"/>
        <v>2.113713226818159E-9</v>
      </c>
      <c r="J204" s="1">
        <f t="shared" si="18"/>
        <v>-4.0749295490502702E-3</v>
      </c>
      <c r="AQ204" s="58"/>
      <c r="AR204" s="58"/>
      <c r="AS204" s="58"/>
      <c r="AT204" s="58"/>
      <c r="AU204" s="58"/>
      <c r="AV204" s="58"/>
      <c r="AW204" s="58"/>
      <c r="AX204" s="71"/>
      <c r="AY204" s="58"/>
      <c r="AZ204" s="58"/>
      <c r="BA204" s="58"/>
      <c r="BB204" s="58">
        <f t="shared" si="19"/>
        <v>1</v>
      </c>
      <c r="BC204" s="58">
        <f t="shared" si="20"/>
        <v>1.6602661463551977E-5</v>
      </c>
      <c r="BD204" s="58" t="e">
        <f t="shared" si="21"/>
        <v>#N/A</v>
      </c>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c r="CB204" s="58"/>
      <c r="CC204" s="58"/>
      <c r="CD204" s="58"/>
      <c r="CE204" s="58"/>
      <c r="CF204" s="58"/>
      <c r="CG204" s="58"/>
      <c r="CH204" s="58"/>
      <c r="CI204" s="58"/>
      <c r="CJ204" s="58"/>
      <c r="CK204" s="58"/>
      <c r="CL204" s="58"/>
      <c r="CM204" s="58"/>
      <c r="CN204" s="58"/>
      <c r="CO204" s="58"/>
      <c r="CP204" s="58"/>
      <c r="CQ204" s="58"/>
      <c r="CR204" s="58"/>
      <c r="CS204" s="58"/>
      <c r="CT204" s="58"/>
      <c r="CU204" s="58"/>
      <c r="CV204" s="58"/>
      <c r="CW204" s="58"/>
      <c r="CX204" s="58"/>
      <c r="CY204" s="58"/>
      <c r="CZ204" s="58"/>
      <c r="DA204" s="58"/>
      <c r="DB204" s="58"/>
      <c r="DC204" s="58"/>
      <c r="DD204" s="58"/>
      <c r="DE204" s="58"/>
      <c r="DF204" s="58"/>
      <c r="DG204" s="58"/>
      <c r="DH204" s="58"/>
      <c r="DI204" s="58"/>
      <c r="DJ204" s="58"/>
      <c r="DK204" s="58"/>
      <c r="DL204" s="58"/>
      <c r="DM204" s="58"/>
      <c r="DN204" s="58"/>
      <c r="DO204" s="58"/>
      <c r="DP204" s="58"/>
      <c r="DQ204" s="58"/>
      <c r="DR204" s="58"/>
      <c r="DS204" s="58"/>
      <c r="DT204" s="58"/>
      <c r="DU204" s="58"/>
      <c r="DV204" s="58"/>
      <c r="DW204" s="58"/>
      <c r="DX204" s="58"/>
      <c r="DY204" s="58"/>
      <c r="DZ204" s="58"/>
      <c r="EA204" s="58"/>
      <c r="EB204" s="58"/>
      <c r="EC204" s="58"/>
      <c r="ED204" s="58"/>
      <c r="EE204" s="58"/>
      <c r="EF204" s="58"/>
      <c r="EG204" s="58"/>
      <c r="EH204" s="58"/>
      <c r="EI204" s="58"/>
      <c r="EJ204" s="58"/>
      <c r="EK204" s="58"/>
      <c r="EL204" s="58"/>
      <c r="EM204" s="58"/>
      <c r="EN204" s="58"/>
    </row>
    <row r="205" spans="1:144" outlineLevel="1" x14ac:dyDescent="0.2">
      <c r="A205" s="16">
        <v>14</v>
      </c>
      <c r="B205" s="16">
        <v>1</v>
      </c>
      <c r="C205" s="1">
        <v>1.9297000547910132E-2</v>
      </c>
      <c r="D205" s="1">
        <f t="shared" si="13"/>
        <v>0.98070299945208983</v>
      </c>
      <c r="E205" s="1">
        <f t="shared" si="14"/>
        <v>7.895611214348758</v>
      </c>
      <c r="F205" s="1">
        <f t="shared" si="15"/>
        <v>2.809913026118203</v>
      </c>
      <c r="G205" s="1">
        <f t="shared" si="16"/>
        <v>7.1289217411035555</v>
      </c>
      <c r="H205" s="1">
        <v>4.8683334113474933E-2</v>
      </c>
      <c r="I205" s="1">
        <f t="shared" si="17"/>
        <v>2.6007757245726602</v>
      </c>
      <c r="J205" s="1">
        <f t="shared" si="18"/>
        <v>7.3090560892191547</v>
      </c>
      <c r="AQ205" s="58"/>
      <c r="AR205" s="58"/>
      <c r="AS205" s="58"/>
      <c r="AT205" s="58"/>
      <c r="AU205" s="58"/>
      <c r="AV205" s="58"/>
      <c r="AW205" s="58"/>
      <c r="AX205" s="71"/>
      <c r="AY205" s="58"/>
      <c r="AZ205" s="58"/>
      <c r="BA205" s="58"/>
      <c r="BB205" s="58">
        <f t="shared" si="19"/>
        <v>0</v>
      </c>
      <c r="BC205" s="58" t="e">
        <f t="shared" si="20"/>
        <v>#N/A</v>
      </c>
      <c r="BD205" s="58">
        <f t="shared" si="21"/>
        <v>1.9297000547910132E-2</v>
      </c>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c r="CH205" s="58"/>
      <c r="CI205" s="58"/>
      <c r="CJ205" s="58"/>
      <c r="CK205" s="58"/>
      <c r="CL205" s="58"/>
      <c r="CM205" s="58"/>
      <c r="CN205" s="58"/>
      <c r="CO205" s="58"/>
      <c r="CP205" s="58"/>
      <c r="CQ205" s="58"/>
      <c r="CR205" s="58"/>
      <c r="CS205" s="58"/>
      <c r="CT205" s="58"/>
      <c r="CU205" s="58"/>
      <c r="CV205" s="58"/>
      <c r="CW205" s="58"/>
      <c r="CX205" s="58"/>
      <c r="CY205" s="58"/>
      <c r="CZ205" s="58"/>
      <c r="DA205" s="58"/>
      <c r="DB205" s="58"/>
      <c r="DC205" s="58"/>
      <c r="DD205" s="58"/>
      <c r="DE205" s="58"/>
      <c r="DF205" s="58"/>
      <c r="DG205" s="58"/>
      <c r="DH205" s="58"/>
      <c r="DI205" s="58"/>
      <c r="DJ205" s="58"/>
      <c r="DK205" s="58"/>
      <c r="DL205" s="58"/>
      <c r="DM205" s="58"/>
      <c r="DN205" s="58"/>
      <c r="DO205" s="58"/>
      <c r="DP205" s="58"/>
      <c r="DQ205" s="58"/>
      <c r="DR205" s="58"/>
      <c r="DS205" s="58"/>
      <c r="DT205" s="58"/>
      <c r="DU205" s="58"/>
      <c r="DV205" s="58"/>
      <c r="DW205" s="58"/>
      <c r="DX205" s="58"/>
      <c r="DY205" s="58"/>
      <c r="DZ205" s="58"/>
      <c r="EA205" s="58"/>
      <c r="EB205" s="58"/>
      <c r="EC205" s="58"/>
      <c r="ED205" s="58"/>
      <c r="EE205" s="58"/>
      <c r="EF205" s="58"/>
      <c r="EG205" s="58"/>
      <c r="EH205" s="58"/>
      <c r="EI205" s="58"/>
      <c r="EJ205" s="58"/>
      <c r="EK205" s="58"/>
      <c r="EL205" s="58"/>
      <c r="EM205" s="58"/>
      <c r="EN205" s="58"/>
    </row>
    <row r="206" spans="1:144" outlineLevel="1" x14ac:dyDescent="0.2">
      <c r="A206" s="16">
        <v>15</v>
      </c>
      <c r="B206" s="16">
        <v>0</v>
      </c>
      <c r="C206" s="1">
        <v>1.7204527059219453E-5</v>
      </c>
      <c r="D206" s="1">
        <f t="shared" si="13"/>
        <v>-1.7204527059219453E-5</v>
      </c>
      <c r="E206" s="1">
        <f t="shared" si="14"/>
        <v>3.4409350117462443E-5</v>
      </c>
      <c r="F206" s="1">
        <f t="shared" si="15"/>
        <v>-5.8659483561878077E-3</v>
      </c>
      <c r="G206" s="1">
        <f t="shared" si="16"/>
        <v>-4.1478697014326934E-3</v>
      </c>
      <c r="H206" s="1">
        <v>1.10258747649042E-4</v>
      </c>
      <c r="I206" s="1">
        <f t="shared" si="17"/>
        <v>1.897191426076632E-9</v>
      </c>
      <c r="J206" s="1">
        <f t="shared" si="18"/>
        <v>-4.1480983898033834E-3</v>
      </c>
      <c r="AQ206" s="58"/>
      <c r="AR206" s="58"/>
      <c r="AS206" s="58"/>
      <c r="AT206" s="58"/>
      <c r="AU206" s="58"/>
      <c r="AV206" s="58"/>
      <c r="AW206" s="58"/>
      <c r="AX206" s="71"/>
      <c r="AY206" s="58"/>
      <c r="AZ206" s="58"/>
      <c r="BA206" s="58"/>
      <c r="BB206" s="58">
        <f t="shared" si="19"/>
        <v>1</v>
      </c>
      <c r="BC206" s="58">
        <f t="shared" si="20"/>
        <v>1.7204527059219453E-5</v>
      </c>
      <c r="BD206" s="58" t="e">
        <f t="shared" si="21"/>
        <v>#N/A</v>
      </c>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c r="CB206" s="58"/>
      <c r="CC206" s="58"/>
      <c r="CD206" s="58"/>
      <c r="CE206" s="58"/>
      <c r="CF206" s="58"/>
      <c r="CG206" s="58"/>
      <c r="CH206" s="58"/>
      <c r="CI206" s="58"/>
      <c r="CJ206" s="58"/>
      <c r="CK206" s="58"/>
      <c r="CL206" s="58"/>
      <c r="CM206" s="58"/>
      <c r="CN206" s="58"/>
      <c r="CO206" s="58"/>
      <c r="CP206" s="58"/>
      <c r="CQ206" s="58"/>
      <c r="CR206" s="58"/>
      <c r="CS206" s="58"/>
      <c r="CT206" s="58"/>
      <c r="CU206" s="58"/>
      <c r="CV206" s="58"/>
      <c r="CW206" s="58"/>
      <c r="CX206" s="58"/>
      <c r="CY206" s="58"/>
      <c r="CZ206" s="58"/>
      <c r="DA206" s="58"/>
      <c r="DB206" s="58"/>
      <c r="DC206" s="58"/>
      <c r="DD206" s="58"/>
      <c r="DE206" s="58"/>
      <c r="DF206" s="58"/>
      <c r="DG206" s="58"/>
      <c r="DH206" s="58"/>
      <c r="DI206" s="58"/>
      <c r="DJ206" s="58"/>
      <c r="DK206" s="58"/>
      <c r="DL206" s="58"/>
      <c r="DM206" s="58"/>
      <c r="DN206" s="58"/>
      <c r="DO206" s="58"/>
      <c r="DP206" s="58"/>
      <c r="DQ206" s="58"/>
      <c r="DR206" s="58"/>
      <c r="DS206" s="58"/>
      <c r="DT206" s="58"/>
      <c r="DU206" s="58"/>
      <c r="DV206" s="58"/>
      <c r="DW206" s="58"/>
      <c r="DX206" s="58"/>
      <c r="DY206" s="58"/>
      <c r="DZ206" s="58"/>
      <c r="EA206" s="58"/>
      <c r="EB206" s="58"/>
      <c r="EC206" s="58"/>
      <c r="ED206" s="58"/>
      <c r="EE206" s="58"/>
      <c r="EF206" s="58"/>
      <c r="EG206" s="58"/>
      <c r="EH206" s="58"/>
      <c r="EI206" s="58"/>
      <c r="EJ206" s="58"/>
      <c r="EK206" s="58"/>
      <c r="EL206" s="58"/>
      <c r="EM206" s="58"/>
      <c r="EN206" s="58"/>
    </row>
    <row r="207" spans="1:144" outlineLevel="1" x14ac:dyDescent="0.2">
      <c r="A207" s="16">
        <v>16</v>
      </c>
      <c r="B207" s="16">
        <v>0</v>
      </c>
      <c r="C207" s="1">
        <v>4.2570339587975762E-4</v>
      </c>
      <c r="D207" s="1">
        <f t="shared" si="13"/>
        <v>-4.2570339587975762E-4</v>
      </c>
      <c r="E207" s="1">
        <f t="shared" si="14"/>
        <v>8.5158806658891246E-4</v>
      </c>
      <c r="F207" s="1">
        <f t="shared" si="15"/>
        <v>-2.91819818824718E-2</v>
      </c>
      <c r="G207" s="1">
        <f t="shared" si="16"/>
        <v>-2.063697401367957E-2</v>
      </c>
      <c r="H207" s="1">
        <v>1.6908389448214262E-3</v>
      </c>
      <c r="I207" s="1">
        <f t="shared" si="17"/>
        <v>7.2132207019442127E-7</v>
      </c>
      <c r="J207" s="1">
        <f t="shared" si="18"/>
        <v>-2.0654443069506385E-2</v>
      </c>
      <c r="AQ207" s="58"/>
      <c r="AR207" s="58"/>
      <c r="AS207" s="58"/>
      <c r="AT207" s="58"/>
      <c r="AU207" s="58"/>
      <c r="AV207" s="58"/>
      <c r="AW207" s="58"/>
      <c r="AX207" s="71"/>
      <c r="AY207" s="58"/>
      <c r="AZ207" s="58"/>
      <c r="BA207" s="58"/>
      <c r="BB207" s="58">
        <f t="shared" si="19"/>
        <v>1</v>
      </c>
      <c r="BC207" s="58">
        <f t="shared" si="20"/>
        <v>4.2570339587975762E-4</v>
      </c>
      <c r="BD207" s="58" t="e">
        <f t="shared" si="21"/>
        <v>#N/A</v>
      </c>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c r="CH207" s="58"/>
      <c r="CI207" s="58"/>
      <c r="CJ207" s="58"/>
      <c r="CK207" s="58"/>
      <c r="CL207" s="58"/>
      <c r="CM207" s="58"/>
      <c r="CN207" s="58"/>
      <c r="CO207" s="58"/>
      <c r="CP207" s="58"/>
      <c r="CQ207" s="58"/>
      <c r="CR207" s="58"/>
      <c r="CS207" s="58"/>
      <c r="CT207" s="58"/>
      <c r="CU207" s="58"/>
      <c r="CV207" s="58"/>
      <c r="CW207" s="58"/>
      <c r="CX207" s="58"/>
      <c r="CY207" s="58"/>
      <c r="CZ207" s="58"/>
      <c r="DA207" s="58"/>
      <c r="DB207" s="58"/>
      <c r="DC207" s="58"/>
      <c r="DD207" s="58"/>
      <c r="DE207" s="58"/>
      <c r="DF207" s="58"/>
      <c r="DG207" s="58"/>
      <c r="DH207" s="58"/>
      <c r="DI207" s="58"/>
      <c r="DJ207" s="58"/>
      <c r="DK207" s="58"/>
      <c r="DL207" s="58"/>
      <c r="DM207" s="58"/>
      <c r="DN207" s="58"/>
      <c r="DO207" s="58"/>
      <c r="DP207" s="58"/>
      <c r="DQ207" s="58"/>
      <c r="DR207" s="58"/>
      <c r="DS207" s="58"/>
      <c r="DT207" s="58"/>
      <c r="DU207" s="58"/>
      <c r="DV207" s="58"/>
      <c r="DW207" s="58"/>
      <c r="DX207" s="58"/>
      <c r="DY207" s="58"/>
      <c r="DZ207" s="58"/>
      <c r="EA207" s="58"/>
      <c r="EB207" s="58"/>
      <c r="EC207" s="58"/>
      <c r="ED207" s="58"/>
      <c r="EE207" s="58"/>
      <c r="EF207" s="58"/>
      <c r="EG207" s="58"/>
      <c r="EH207" s="58"/>
      <c r="EI207" s="58"/>
      <c r="EJ207" s="58"/>
      <c r="EK207" s="58"/>
      <c r="EL207" s="58"/>
      <c r="EM207" s="58"/>
      <c r="EN207" s="58"/>
    </row>
    <row r="208" spans="1:144" outlineLevel="1" x14ac:dyDescent="0.2">
      <c r="A208" s="16">
        <v>17</v>
      </c>
      <c r="B208" s="16">
        <v>0</v>
      </c>
      <c r="C208" s="1">
        <v>1.1166753173394151E-3</v>
      </c>
      <c r="D208" s="1">
        <f t="shared" si="13"/>
        <v>-1.1166753173394151E-3</v>
      </c>
      <c r="E208" s="1">
        <f t="shared" si="14"/>
        <v>2.2345985275235803E-3</v>
      </c>
      <c r="F208" s="1">
        <f t="shared" si="15"/>
        <v>-4.7271540354885629E-2</v>
      </c>
      <c r="G208" s="1">
        <f t="shared" si="16"/>
        <v>-3.3435365634520646E-2</v>
      </c>
      <c r="H208" s="1">
        <v>3.678455349140681E-3</v>
      </c>
      <c r="I208" s="1">
        <f t="shared" si="17"/>
        <v>4.1274148338280293E-6</v>
      </c>
      <c r="J208" s="1">
        <f t="shared" si="18"/>
        <v>-3.3497031061691308E-2</v>
      </c>
      <c r="AQ208" s="58"/>
      <c r="AR208" s="58"/>
      <c r="AS208" s="58"/>
      <c r="AT208" s="58"/>
      <c r="AU208" s="58"/>
      <c r="AV208" s="58"/>
      <c r="AW208" s="58"/>
      <c r="AX208" s="71"/>
      <c r="AY208" s="58"/>
      <c r="AZ208" s="58"/>
      <c r="BA208" s="58"/>
      <c r="BB208" s="58">
        <f t="shared" si="19"/>
        <v>1</v>
      </c>
      <c r="BC208" s="58">
        <f t="shared" si="20"/>
        <v>1.1166753173394151E-3</v>
      </c>
      <c r="BD208" s="58" t="e">
        <f t="shared" si="21"/>
        <v>#N/A</v>
      </c>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c r="CO208" s="58"/>
      <c r="CP208" s="58"/>
      <c r="CQ208" s="58"/>
      <c r="CR208" s="58"/>
      <c r="CS208" s="58"/>
      <c r="CT208" s="58"/>
      <c r="CU208" s="58"/>
      <c r="CV208" s="58"/>
      <c r="CW208" s="58"/>
      <c r="CX208" s="58"/>
      <c r="CY208" s="58"/>
      <c r="CZ208" s="58"/>
      <c r="DA208" s="58"/>
      <c r="DB208" s="58"/>
      <c r="DC208" s="58"/>
      <c r="DD208" s="58"/>
      <c r="DE208" s="58"/>
      <c r="DF208" s="58"/>
      <c r="DG208" s="58"/>
      <c r="DH208" s="58"/>
      <c r="DI208" s="58"/>
      <c r="DJ208" s="58"/>
      <c r="DK208" s="58"/>
      <c r="DL208" s="58"/>
      <c r="DM208" s="58"/>
      <c r="DN208" s="58"/>
      <c r="DO208" s="58"/>
      <c r="DP208" s="58"/>
      <c r="DQ208" s="58"/>
      <c r="DR208" s="58"/>
      <c r="DS208" s="58"/>
      <c r="DT208" s="58"/>
      <c r="DU208" s="58"/>
      <c r="DV208" s="58"/>
      <c r="DW208" s="58"/>
      <c r="DX208" s="58"/>
      <c r="DY208" s="58"/>
      <c r="DZ208" s="58"/>
      <c r="EA208" s="58"/>
      <c r="EB208" s="58"/>
      <c r="EC208" s="58"/>
      <c r="ED208" s="58"/>
      <c r="EE208" s="58"/>
      <c r="EF208" s="58"/>
      <c r="EG208" s="58"/>
      <c r="EH208" s="58"/>
      <c r="EI208" s="58"/>
      <c r="EJ208" s="58"/>
      <c r="EK208" s="58"/>
      <c r="EL208" s="58"/>
      <c r="EM208" s="58"/>
      <c r="EN208" s="58"/>
    </row>
    <row r="209" spans="1:144" outlineLevel="1" x14ac:dyDescent="0.2">
      <c r="A209" s="16">
        <v>18</v>
      </c>
      <c r="B209" s="16">
        <v>0</v>
      </c>
      <c r="C209" s="1">
        <v>4.5939497981917189E-2</v>
      </c>
      <c r="D209" s="1">
        <f t="shared" si="13"/>
        <v>-4.5939497981917189E-2</v>
      </c>
      <c r="E209" s="1">
        <f t="shared" si="14"/>
        <v>9.4056380477206658E-2</v>
      </c>
      <c r="F209" s="1">
        <f t="shared" si="15"/>
        <v>-0.30668612697219721</v>
      </c>
      <c r="G209" s="1">
        <f t="shared" si="16"/>
        <v>-0.21943462877505598</v>
      </c>
      <c r="H209" s="1">
        <v>5.7501055966876505E-2</v>
      </c>
      <c r="I209" s="1">
        <f t="shared" si="17"/>
        <v>2.9376853433651018E-3</v>
      </c>
      <c r="J209" s="1">
        <f t="shared" si="18"/>
        <v>-0.22602929378514575</v>
      </c>
      <c r="AQ209" s="58"/>
      <c r="AR209" s="58"/>
      <c r="AS209" s="58"/>
      <c r="AT209" s="58"/>
      <c r="AU209" s="58"/>
      <c r="AV209" s="58"/>
      <c r="AW209" s="58"/>
      <c r="AX209" s="71"/>
      <c r="AY209" s="58"/>
      <c r="AZ209" s="58"/>
      <c r="BA209" s="58"/>
      <c r="BB209" s="58">
        <f t="shared" si="19"/>
        <v>1</v>
      </c>
      <c r="BC209" s="58">
        <f t="shared" si="20"/>
        <v>4.5939497981917189E-2</v>
      </c>
      <c r="BD209" s="58" t="e">
        <f t="shared" si="21"/>
        <v>#N/A</v>
      </c>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58"/>
      <c r="CM209" s="58"/>
      <c r="CN209" s="58"/>
      <c r="CO209" s="58"/>
      <c r="CP209" s="58"/>
      <c r="CQ209" s="58"/>
      <c r="CR209" s="58"/>
      <c r="CS209" s="58"/>
      <c r="CT209" s="58"/>
      <c r="CU209" s="58"/>
      <c r="CV209" s="58"/>
      <c r="CW209" s="58"/>
      <c r="CX209" s="58"/>
      <c r="CY209" s="58"/>
      <c r="CZ209" s="58"/>
      <c r="DA209" s="58"/>
      <c r="DB209" s="58"/>
      <c r="DC209" s="58"/>
      <c r="DD209" s="58"/>
      <c r="DE209" s="58"/>
      <c r="DF209" s="58"/>
      <c r="DG209" s="58"/>
      <c r="DH209" s="58"/>
      <c r="DI209" s="58"/>
      <c r="DJ209" s="58"/>
      <c r="DK209" s="58"/>
      <c r="DL209" s="58"/>
      <c r="DM209" s="58"/>
      <c r="DN209" s="58"/>
      <c r="DO209" s="58"/>
      <c r="DP209" s="58"/>
      <c r="DQ209" s="58"/>
      <c r="DR209" s="58"/>
      <c r="DS209" s="58"/>
      <c r="DT209" s="58"/>
      <c r="DU209" s="58"/>
      <c r="DV209" s="58"/>
      <c r="DW209" s="58"/>
      <c r="DX209" s="58"/>
      <c r="DY209" s="58"/>
      <c r="DZ209" s="58"/>
      <c r="EA209" s="58"/>
      <c r="EB209" s="58"/>
      <c r="EC209" s="58"/>
      <c r="ED209" s="58"/>
      <c r="EE209" s="58"/>
      <c r="EF209" s="58"/>
      <c r="EG209" s="58"/>
      <c r="EH209" s="58"/>
      <c r="EI209" s="58"/>
      <c r="EJ209" s="58"/>
      <c r="EK209" s="58"/>
      <c r="EL209" s="58"/>
      <c r="EM209" s="58"/>
      <c r="EN209" s="58"/>
    </row>
    <row r="210" spans="1:144" outlineLevel="1" x14ac:dyDescent="0.2">
      <c r="A210" s="16">
        <v>19</v>
      </c>
      <c r="B210" s="16">
        <v>0</v>
      </c>
      <c r="C210" s="1">
        <v>1.6044943433559253E-9</v>
      </c>
      <c r="D210" s="1">
        <f t="shared" si="13"/>
        <v>-1.6044943433559253E-9</v>
      </c>
      <c r="E210" s="1">
        <f t="shared" si="14"/>
        <v>3.2089886278021505E-9</v>
      </c>
      <c r="F210" s="1">
        <f t="shared" si="15"/>
        <v>-5.6647935777062082E-5</v>
      </c>
      <c r="G210" s="1">
        <f t="shared" si="16"/>
        <v>-4.0056139927985164E-5</v>
      </c>
      <c r="H210" s="1">
        <v>3.3488310744698312E-8</v>
      </c>
      <c r="I210" s="1">
        <f t="shared" si="17"/>
        <v>5.3731807044013721E-17</v>
      </c>
      <c r="J210" s="1">
        <f t="shared" si="18"/>
        <v>-4.0056140598691412E-5</v>
      </c>
      <c r="AQ210" s="58"/>
      <c r="AR210" s="58"/>
      <c r="AS210" s="58"/>
      <c r="AT210" s="58"/>
      <c r="AU210" s="58"/>
      <c r="AV210" s="58"/>
      <c r="AW210" s="58"/>
      <c r="AX210" s="71"/>
      <c r="AY210" s="58"/>
      <c r="AZ210" s="58"/>
      <c r="BA210" s="58"/>
      <c r="BB210" s="58">
        <f t="shared" si="19"/>
        <v>1</v>
      </c>
      <c r="BC210" s="58">
        <f t="shared" si="20"/>
        <v>1.6044943433559253E-9</v>
      </c>
      <c r="BD210" s="58" t="e">
        <f t="shared" si="21"/>
        <v>#N/A</v>
      </c>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c r="CB210" s="58"/>
      <c r="CC210" s="58"/>
      <c r="CD210" s="58"/>
      <c r="CE210" s="58"/>
      <c r="CF210" s="58"/>
      <c r="CG210" s="58"/>
      <c r="CH210" s="58"/>
      <c r="CI210" s="58"/>
      <c r="CJ210" s="58"/>
      <c r="CK210" s="58"/>
      <c r="CL210" s="58"/>
      <c r="CM210" s="58"/>
      <c r="CN210" s="58"/>
      <c r="CO210" s="58"/>
      <c r="CP210" s="58"/>
      <c r="CQ210" s="58"/>
      <c r="CR210" s="58"/>
      <c r="CS210" s="58"/>
      <c r="CT210" s="58"/>
      <c r="CU210" s="58"/>
      <c r="CV210" s="58"/>
      <c r="CW210" s="58"/>
      <c r="CX210" s="58"/>
      <c r="CY210" s="58"/>
      <c r="CZ210" s="58"/>
      <c r="DA210" s="58"/>
      <c r="DB210" s="58"/>
      <c r="DC210" s="58"/>
      <c r="DD210" s="58"/>
      <c r="DE210" s="58"/>
      <c r="DF210" s="58"/>
      <c r="DG210" s="58"/>
      <c r="DH210" s="58"/>
      <c r="DI210" s="58"/>
      <c r="DJ210" s="58"/>
      <c r="DK210" s="58"/>
      <c r="DL210" s="58"/>
      <c r="DM210" s="58"/>
      <c r="DN210" s="58"/>
      <c r="DO210" s="58"/>
      <c r="DP210" s="58"/>
      <c r="DQ210" s="58"/>
      <c r="DR210" s="58"/>
      <c r="DS210" s="58"/>
      <c r="DT210" s="58"/>
      <c r="DU210" s="58"/>
      <c r="DV210" s="58"/>
      <c r="DW210" s="58"/>
      <c r="DX210" s="58"/>
      <c r="DY210" s="58"/>
      <c r="DZ210" s="58"/>
      <c r="EA210" s="58"/>
      <c r="EB210" s="58"/>
      <c r="EC210" s="58"/>
      <c r="ED210" s="58"/>
      <c r="EE210" s="58"/>
      <c r="EF210" s="58"/>
      <c r="EG210" s="58"/>
      <c r="EH210" s="58"/>
      <c r="EI210" s="58"/>
      <c r="EJ210" s="58"/>
      <c r="EK210" s="58"/>
      <c r="EL210" s="58"/>
      <c r="EM210" s="58"/>
      <c r="EN210" s="58"/>
    </row>
    <row r="211" spans="1:144" outlineLevel="1" x14ac:dyDescent="0.2">
      <c r="A211" s="16">
        <v>20</v>
      </c>
      <c r="B211" s="16">
        <v>0</v>
      </c>
      <c r="C211" s="1">
        <v>0.62133681721018219</v>
      </c>
      <c r="D211" s="1">
        <f t="shared" si="13"/>
        <v>-0.62133681721018219</v>
      </c>
      <c r="E211" s="1">
        <f t="shared" si="14"/>
        <v>1.942216337580952</v>
      </c>
      <c r="F211" s="1">
        <f t="shared" si="15"/>
        <v>-1.3936342194352691</v>
      </c>
      <c r="G211" s="1">
        <f t="shared" si="16"/>
        <v>-1.2809642334669658</v>
      </c>
      <c r="H211" s="1">
        <v>0.18994110159839686</v>
      </c>
      <c r="I211" s="1">
        <f t="shared" si="17"/>
        <v>0.38474799282139283</v>
      </c>
      <c r="J211" s="1">
        <f t="shared" si="18"/>
        <v>-1.4232418488236649</v>
      </c>
      <c r="AQ211" s="58"/>
      <c r="AR211" s="58"/>
      <c r="AS211" s="58"/>
      <c r="AT211" s="58"/>
      <c r="AU211" s="58"/>
      <c r="AV211" s="58"/>
      <c r="AW211" s="58"/>
      <c r="AX211" s="71"/>
      <c r="AY211" s="58"/>
      <c r="AZ211" s="58"/>
      <c r="BA211" s="58"/>
      <c r="BB211" s="58">
        <f t="shared" si="19"/>
        <v>1</v>
      </c>
      <c r="BC211" s="58">
        <f t="shared" si="20"/>
        <v>0.62133681721018219</v>
      </c>
      <c r="BD211" s="58" t="e">
        <f t="shared" si="21"/>
        <v>#N/A</v>
      </c>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c r="CE211" s="58"/>
      <c r="CF211" s="58"/>
      <c r="CG211" s="58"/>
      <c r="CH211" s="58"/>
      <c r="CI211" s="58"/>
      <c r="CJ211" s="58"/>
      <c r="CK211" s="58"/>
      <c r="CL211" s="58"/>
      <c r="CM211" s="58"/>
      <c r="CN211" s="58"/>
      <c r="CO211" s="58"/>
      <c r="CP211" s="58"/>
      <c r="CQ211" s="58"/>
      <c r="CR211" s="58"/>
      <c r="CS211" s="58"/>
      <c r="CT211" s="58"/>
      <c r="CU211" s="58"/>
      <c r="CV211" s="58"/>
      <c r="CW211" s="58"/>
      <c r="CX211" s="58"/>
      <c r="CY211" s="58"/>
      <c r="CZ211" s="58"/>
      <c r="DA211" s="58"/>
      <c r="DB211" s="58"/>
      <c r="DC211" s="58"/>
      <c r="DD211" s="58"/>
      <c r="DE211" s="58"/>
      <c r="DF211" s="58"/>
      <c r="DG211" s="58"/>
      <c r="DH211" s="58"/>
      <c r="DI211" s="58"/>
      <c r="DJ211" s="58"/>
      <c r="DK211" s="58"/>
      <c r="DL211" s="58"/>
      <c r="DM211" s="58"/>
      <c r="DN211" s="58"/>
      <c r="DO211" s="58"/>
      <c r="DP211" s="58"/>
      <c r="DQ211" s="58"/>
      <c r="DR211" s="58"/>
      <c r="DS211" s="58"/>
      <c r="DT211" s="58"/>
      <c r="DU211" s="58"/>
      <c r="DV211" s="58"/>
      <c r="DW211" s="58"/>
      <c r="DX211" s="58"/>
      <c r="DY211" s="58"/>
      <c r="DZ211" s="58"/>
      <c r="EA211" s="58"/>
      <c r="EB211" s="58"/>
      <c r="EC211" s="58"/>
      <c r="ED211" s="58"/>
      <c r="EE211" s="58"/>
      <c r="EF211" s="58"/>
      <c r="EG211" s="58"/>
      <c r="EH211" s="58"/>
      <c r="EI211" s="58"/>
      <c r="EJ211" s="58"/>
      <c r="EK211" s="58"/>
      <c r="EL211" s="58"/>
      <c r="EM211" s="58"/>
      <c r="EN211" s="58"/>
    </row>
    <row r="212" spans="1:144" outlineLevel="1" x14ac:dyDescent="0.2">
      <c r="A212" s="16">
        <v>21</v>
      </c>
      <c r="B212" s="16">
        <v>0</v>
      </c>
      <c r="C212" s="1">
        <v>3.7346527438331593E-3</v>
      </c>
      <c r="D212" s="1">
        <f t="shared" si="13"/>
        <v>-3.7346527438331593E-3</v>
      </c>
      <c r="E212" s="1">
        <f t="shared" si="14"/>
        <v>7.4832879427153476E-3</v>
      </c>
      <c r="F212" s="1">
        <f t="shared" si="15"/>
        <v>-8.6505999460819757E-2</v>
      </c>
      <c r="G212" s="1">
        <f t="shared" si="16"/>
        <v>-6.1226241594390426E-2</v>
      </c>
      <c r="H212" s="1">
        <v>9.5318639449472001E-3</v>
      </c>
      <c r="I212" s="1">
        <f t="shared" si="17"/>
        <v>3.6075514021230957E-5</v>
      </c>
      <c r="J212" s="1">
        <f t="shared" si="18"/>
        <v>-6.1520144455258684E-2</v>
      </c>
      <c r="AQ212" s="58"/>
      <c r="AR212" s="58"/>
      <c r="AS212" s="58"/>
      <c r="AT212" s="58"/>
      <c r="AU212" s="58"/>
      <c r="AV212" s="58"/>
      <c r="AW212" s="58"/>
      <c r="AX212" s="71"/>
      <c r="AY212" s="58"/>
      <c r="AZ212" s="58"/>
      <c r="BA212" s="58"/>
      <c r="BB212" s="58">
        <f t="shared" si="19"/>
        <v>1</v>
      </c>
      <c r="BC212" s="58">
        <f t="shared" si="20"/>
        <v>3.7346527438331593E-3</v>
      </c>
      <c r="BD212" s="58" t="e">
        <f t="shared" si="21"/>
        <v>#N/A</v>
      </c>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c r="CN212" s="58"/>
      <c r="CO212" s="58"/>
      <c r="CP212" s="58"/>
      <c r="CQ212" s="58"/>
      <c r="CR212" s="58"/>
      <c r="CS212" s="58"/>
      <c r="CT212" s="58"/>
      <c r="CU212" s="58"/>
      <c r="CV212" s="58"/>
      <c r="CW212" s="58"/>
      <c r="CX212" s="58"/>
      <c r="CY212" s="58"/>
      <c r="CZ212" s="58"/>
      <c r="DA212" s="58"/>
      <c r="DB212" s="58"/>
      <c r="DC212" s="58"/>
      <c r="DD212" s="58"/>
      <c r="DE212" s="58"/>
      <c r="DF212" s="58"/>
      <c r="DG212" s="58"/>
      <c r="DH212" s="58"/>
      <c r="DI212" s="58"/>
      <c r="DJ212" s="58"/>
      <c r="DK212" s="58"/>
      <c r="DL212" s="58"/>
      <c r="DM212" s="58"/>
      <c r="DN212" s="58"/>
      <c r="DO212" s="58"/>
      <c r="DP212" s="58"/>
      <c r="DQ212" s="58"/>
      <c r="DR212" s="58"/>
      <c r="DS212" s="58"/>
      <c r="DT212" s="58"/>
      <c r="DU212" s="58"/>
      <c r="DV212" s="58"/>
      <c r="DW212" s="58"/>
      <c r="DX212" s="58"/>
      <c r="DY212" s="58"/>
      <c r="DZ212" s="58"/>
      <c r="EA212" s="58"/>
      <c r="EB212" s="58"/>
      <c r="EC212" s="58"/>
      <c r="ED212" s="58"/>
      <c r="EE212" s="58"/>
      <c r="EF212" s="58"/>
      <c r="EG212" s="58"/>
      <c r="EH212" s="58"/>
      <c r="EI212" s="58"/>
      <c r="EJ212" s="58"/>
      <c r="EK212" s="58"/>
      <c r="EL212" s="58"/>
      <c r="EM212" s="58"/>
      <c r="EN212" s="58"/>
    </row>
    <row r="213" spans="1:144" outlineLevel="1" x14ac:dyDescent="0.2">
      <c r="A213" s="16">
        <v>22</v>
      </c>
      <c r="B213" s="16">
        <v>0</v>
      </c>
      <c r="C213" s="1">
        <v>1.8650255477475893E-2</v>
      </c>
      <c r="D213" s="1">
        <f t="shared" si="13"/>
        <v>-1.8650255477475893E-2</v>
      </c>
      <c r="E213" s="1">
        <f t="shared" si="14"/>
        <v>3.7652729165526581E-2</v>
      </c>
      <c r="F213" s="1">
        <f t="shared" si="15"/>
        <v>-0.19404311161576074</v>
      </c>
      <c r="G213" s="1">
        <f t="shared" si="16"/>
        <v>-0.13785752772158091</v>
      </c>
      <c r="H213" s="1">
        <v>2.8678060898776694E-2</v>
      </c>
      <c r="I213" s="1">
        <f t="shared" si="17"/>
        <v>5.6110941513697781E-4</v>
      </c>
      <c r="J213" s="1">
        <f t="shared" si="18"/>
        <v>-0.13987783013988822</v>
      </c>
      <c r="AQ213" s="58"/>
      <c r="AR213" s="58"/>
      <c r="AS213" s="58"/>
      <c r="AT213" s="58"/>
      <c r="AU213" s="58"/>
      <c r="AV213" s="58"/>
      <c r="AW213" s="58"/>
      <c r="AX213" s="71"/>
      <c r="AY213" s="58"/>
      <c r="AZ213" s="58"/>
      <c r="BA213" s="58"/>
      <c r="BB213" s="58">
        <f t="shared" si="19"/>
        <v>1</v>
      </c>
      <c r="BC213" s="58">
        <f t="shared" si="20"/>
        <v>1.8650255477475893E-2</v>
      </c>
      <c r="BD213" s="58" t="e">
        <f t="shared" si="21"/>
        <v>#N/A</v>
      </c>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c r="CN213" s="58"/>
      <c r="CO213" s="58"/>
      <c r="CP213" s="58"/>
      <c r="CQ213" s="58"/>
      <c r="CR213" s="58"/>
      <c r="CS213" s="58"/>
      <c r="CT213" s="58"/>
      <c r="CU213" s="58"/>
      <c r="CV213" s="58"/>
      <c r="CW213" s="58"/>
      <c r="CX213" s="58"/>
      <c r="CY213" s="58"/>
      <c r="CZ213" s="58"/>
      <c r="DA213" s="58"/>
      <c r="DB213" s="58"/>
      <c r="DC213" s="58"/>
      <c r="DD213" s="58"/>
      <c r="DE213" s="58"/>
      <c r="DF213" s="58"/>
      <c r="DG213" s="58"/>
      <c r="DH213" s="58"/>
      <c r="DI213" s="58"/>
      <c r="DJ213" s="58"/>
      <c r="DK213" s="58"/>
      <c r="DL213" s="58"/>
      <c r="DM213" s="58"/>
      <c r="DN213" s="58"/>
      <c r="DO213" s="58"/>
      <c r="DP213" s="58"/>
      <c r="DQ213" s="58"/>
      <c r="DR213" s="58"/>
      <c r="DS213" s="58"/>
      <c r="DT213" s="58"/>
      <c r="DU213" s="58"/>
      <c r="DV213" s="58"/>
      <c r="DW213" s="58"/>
      <c r="DX213" s="58"/>
      <c r="DY213" s="58"/>
      <c r="DZ213" s="58"/>
      <c r="EA213" s="58"/>
      <c r="EB213" s="58"/>
      <c r="EC213" s="58"/>
      <c r="ED213" s="58"/>
      <c r="EE213" s="58"/>
      <c r="EF213" s="58"/>
      <c r="EG213" s="58"/>
      <c r="EH213" s="58"/>
      <c r="EI213" s="58"/>
      <c r="EJ213" s="58"/>
      <c r="EK213" s="58"/>
      <c r="EL213" s="58"/>
      <c r="EM213" s="58"/>
      <c r="EN213" s="58"/>
    </row>
    <row r="214" spans="1:144" outlineLevel="1" x14ac:dyDescent="0.2">
      <c r="A214" s="16">
        <v>23</v>
      </c>
      <c r="B214" s="16">
        <v>0</v>
      </c>
      <c r="C214" s="1">
        <v>5.9225441421468785E-3</v>
      </c>
      <c r="D214" s="1">
        <f t="shared" si="13"/>
        <v>-5.9225441421468785E-3</v>
      </c>
      <c r="E214" s="1">
        <f t="shared" si="14"/>
        <v>1.188030392638127E-2</v>
      </c>
      <c r="F214" s="1">
        <f t="shared" si="15"/>
        <v>-0.10899680695498043</v>
      </c>
      <c r="G214" s="1">
        <f t="shared" si="16"/>
        <v>-7.7186978508345466E-2</v>
      </c>
      <c r="H214" s="1">
        <v>2.0229083674801043E-2</v>
      </c>
      <c r="I214" s="1">
        <f t="shared" si="17"/>
        <v>1.2300981028028342E-4</v>
      </c>
      <c r="J214" s="1">
        <f t="shared" si="18"/>
        <v>-7.7979737506150074E-2</v>
      </c>
      <c r="AQ214" s="58"/>
      <c r="AR214" s="58"/>
      <c r="AS214" s="58"/>
      <c r="AT214" s="58"/>
      <c r="AU214" s="58"/>
      <c r="AV214" s="58"/>
      <c r="AW214" s="58"/>
      <c r="AX214" s="71"/>
      <c r="AY214" s="58"/>
      <c r="AZ214" s="58"/>
      <c r="BA214" s="58"/>
      <c r="BB214" s="58">
        <f t="shared" si="19"/>
        <v>1</v>
      </c>
      <c r="BC214" s="58">
        <f t="shared" si="20"/>
        <v>5.9225441421468785E-3</v>
      </c>
      <c r="BD214" s="58" t="e">
        <f t="shared" si="21"/>
        <v>#N/A</v>
      </c>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c r="CN214" s="58"/>
      <c r="CO214" s="58"/>
      <c r="CP214" s="58"/>
      <c r="CQ214" s="58"/>
      <c r="CR214" s="58"/>
      <c r="CS214" s="58"/>
      <c r="CT214" s="58"/>
      <c r="CU214" s="58"/>
      <c r="CV214" s="58"/>
      <c r="CW214" s="58"/>
      <c r="CX214" s="58"/>
      <c r="CY214" s="58"/>
      <c r="CZ214" s="58"/>
      <c r="DA214" s="58"/>
      <c r="DB214" s="58"/>
      <c r="DC214" s="58"/>
      <c r="DD214" s="58"/>
      <c r="DE214" s="58"/>
      <c r="DF214" s="58"/>
      <c r="DG214" s="58"/>
      <c r="DH214" s="58"/>
      <c r="DI214" s="58"/>
      <c r="DJ214" s="58"/>
      <c r="DK214" s="58"/>
      <c r="DL214" s="58"/>
      <c r="DM214" s="58"/>
      <c r="DN214" s="58"/>
      <c r="DO214" s="58"/>
      <c r="DP214" s="58"/>
      <c r="DQ214" s="58"/>
      <c r="DR214" s="58"/>
      <c r="DS214" s="58"/>
      <c r="DT214" s="58"/>
      <c r="DU214" s="58"/>
      <c r="DV214" s="58"/>
      <c r="DW214" s="58"/>
      <c r="DX214" s="58"/>
      <c r="DY214" s="58"/>
      <c r="DZ214" s="58"/>
      <c r="EA214" s="58"/>
      <c r="EB214" s="58"/>
      <c r="EC214" s="58"/>
      <c r="ED214" s="58"/>
      <c r="EE214" s="58"/>
      <c r="EF214" s="58"/>
      <c r="EG214" s="58"/>
      <c r="EH214" s="58"/>
      <c r="EI214" s="58"/>
      <c r="EJ214" s="58"/>
      <c r="EK214" s="58"/>
      <c r="EL214" s="58"/>
      <c r="EM214" s="58"/>
      <c r="EN214" s="58"/>
    </row>
    <row r="215" spans="1:144" outlineLevel="1" x14ac:dyDescent="0.2">
      <c r="A215" s="16">
        <v>24</v>
      </c>
      <c r="B215" s="16">
        <v>0</v>
      </c>
      <c r="C215" s="1">
        <v>9.9027486552609859E-2</v>
      </c>
      <c r="D215" s="1">
        <f t="shared" si="13"/>
        <v>-9.9027486552609859E-2</v>
      </c>
      <c r="E215" s="1">
        <f t="shared" si="14"/>
        <v>0.20856105711359299</v>
      </c>
      <c r="F215" s="1">
        <f t="shared" si="15"/>
        <v>-0.45668485535825798</v>
      </c>
      <c r="G215" s="1">
        <f t="shared" si="16"/>
        <v>-0.33152944544129548</v>
      </c>
      <c r="H215" s="1">
        <v>0.20538425955189371</v>
      </c>
      <c r="I215" s="1">
        <f t="shared" si="17"/>
        <v>2.8408886213204199E-2</v>
      </c>
      <c r="J215" s="1">
        <f t="shared" si="18"/>
        <v>-0.37191485505128341</v>
      </c>
      <c r="AQ215" s="58"/>
      <c r="AR215" s="58"/>
      <c r="AS215" s="58"/>
      <c r="AT215" s="58"/>
      <c r="AU215" s="58"/>
      <c r="AV215" s="58"/>
      <c r="AW215" s="58"/>
      <c r="AX215" s="71"/>
      <c r="AY215" s="58"/>
      <c r="AZ215" s="58"/>
      <c r="BA215" s="58"/>
      <c r="BB215" s="58">
        <f t="shared" si="19"/>
        <v>1</v>
      </c>
      <c r="BC215" s="58">
        <f t="shared" si="20"/>
        <v>9.9027486552609859E-2</v>
      </c>
      <c r="BD215" s="58" t="e">
        <f t="shared" si="21"/>
        <v>#N/A</v>
      </c>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c r="CL215" s="58"/>
      <c r="CM215" s="58"/>
      <c r="CN215" s="58"/>
      <c r="CO215" s="58"/>
      <c r="CP215" s="58"/>
      <c r="CQ215" s="58"/>
      <c r="CR215" s="58"/>
      <c r="CS215" s="58"/>
      <c r="CT215" s="58"/>
      <c r="CU215" s="58"/>
      <c r="CV215" s="58"/>
      <c r="CW215" s="58"/>
      <c r="CX215" s="58"/>
      <c r="CY215" s="58"/>
      <c r="CZ215" s="58"/>
      <c r="DA215" s="58"/>
      <c r="DB215" s="58"/>
      <c r="DC215" s="58"/>
      <c r="DD215" s="58"/>
      <c r="DE215" s="58"/>
      <c r="DF215" s="58"/>
      <c r="DG215" s="58"/>
      <c r="DH215" s="58"/>
      <c r="DI215" s="58"/>
      <c r="DJ215" s="58"/>
      <c r="DK215" s="58"/>
      <c r="DL215" s="58"/>
      <c r="DM215" s="58"/>
      <c r="DN215" s="58"/>
      <c r="DO215" s="58"/>
      <c r="DP215" s="58"/>
      <c r="DQ215" s="58"/>
      <c r="DR215" s="58"/>
      <c r="DS215" s="58"/>
      <c r="DT215" s="58"/>
      <c r="DU215" s="58"/>
      <c r="DV215" s="58"/>
      <c r="DW215" s="58"/>
      <c r="DX215" s="58"/>
      <c r="DY215" s="58"/>
      <c r="DZ215" s="58"/>
      <c r="EA215" s="58"/>
      <c r="EB215" s="58"/>
      <c r="EC215" s="58"/>
      <c r="ED215" s="58"/>
      <c r="EE215" s="58"/>
      <c r="EF215" s="58"/>
      <c r="EG215" s="58"/>
      <c r="EH215" s="58"/>
      <c r="EI215" s="58"/>
      <c r="EJ215" s="58"/>
      <c r="EK215" s="58"/>
      <c r="EL215" s="58"/>
      <c r="EM215" s="58"/>
      <c r="EN215" s="58"/>
    </row>
    <row r="216" spans="1:144" outlineLevel="1" x14ac:dyDescent="0.2">
      <c r="A216" s="16">
        <v>25</v>
      </c>
      <c r="B216" s="16">
        <v>0</v>
      </c>
      <c r="C216" s="1">
        <v>1.1035891512082564E-7</v>
      </c>
      <c r="D216" s="1">
        <f t="shared" si="13"/>
        <v>-1.1035891512082564E-7</v>
      </c>
      <c r="E216" s="1">
        <f t="shared" si="14"/>
        <v>2.2071784248073235E-7</v>
      </c>
      <c r="F216" s="1">
        <f t="shared" si="15"/>
        <v>-4.6980617543911909E-4</v>
      </c>
      <c r="G216" s="1">
        <f t="shared" si="16"/>
        <v>-3.3220314161656737E-4</v>
      </c>
      <c r="H216" s="1">
        <v>1.4621894244176852E-6</v>
      </c>
      <c r="I216" s="1">
        <f t="shared" si="17"/>
        <v>1.6136589233552019E-13</v>
      </c>
      <c r="J216" s="1">
        <f t="shared" si="18"/>
        <v>-3.3220338448879393E-4</v>
      </c>
      <c r="AQ216" s="58"/>
      <c r="AR216" s="58"/>
      <c r="AS216" s="58"/>
      <c r="AT216" s="58"/>
      <c r="AU216" s="58"/>
      <c r="AV216" s="58"/>
      <c r="AW216" s="58"/>
      <c r="AX216" s="71"/>
      <c r="AY216" s="58"/>
      <c r="AZ216" s="58"/>
      <c r="BA216" s="58"/>
      <c r="BB216" s="58">
        <f t="shared" si="19"/>
        <v>1</v>
      </c>
      <c r="BC216" s="58">
        <f t="shared" si="20"/>
        <v>1.1035891512082564E-7</v>
      </c>
      <c r="BD216" s="58" t="e">
        <f t="shared" si="21"/>
        <v>#N/A</v>
      </c>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c r="CB216" s="58"/>
      <c r="CC216" s="58"/>
      <c r="CD216" s="58"/>
      <c r="CE216" s="58"/>
      <c r="CF216" s="58"/>
      <c r="CG216" s="58"/>
      <c r="CH216" s="58"/>
      <c r="CI216" s="58"/>
      <c r="CJ216" s="58"/>
      <c r="CK216" s="58"/>
      <c r="CL216" s="58"/>
      <c r="CM216" s="58"/>
      <c r="CN216" s="58"/>
      <c r="CO216" s="58"/>
      <c r="CP216" s="58"/>
      <c r="CQ216" s="58"/>
      <c r="CR216" s="58"/>
      <c r="CS216" s="58"/>
      <c r="CT216" s="58"/>
      <c r="CU216" s="58"/>
      <c r="CV216" s="58"/>
      <c r="CW216" s="58"/>
      <c r="CX216" s="58"/>
      <c r="CY216" s="58"/>
      <c r="CZ216" s="58"/>
      <c r="DA216" s="58"/>
      <c r="DB216" s="58"/>
      <c r="DC216" s="58"/>
      <c r="DD216" s="58"/>
      <c r="DE216" s="58"/>
      <c r="DF216" s="58"/>
      <c r="DG216" s="58"/>
      <c r="DH216" s="58"/>
      <c r="DI216" s="58"/>
      <c r="DJ216" s="58"/>
      <c r="DK216" s="58"/>
      <c r="DL216" s="58"/>
      <c r="DM216" s="58"/>
      <c r="DN216" s="58"/>
      <c r="DO216" s="58"/>
      <c r="DP216" s="58"/>
      <c r="DQ216" s="58"/>
      <c r="DR216" s="58"/>
      <c r="DS216" s="58"/>
      <c r="DT216" s="58"/>
      <c r="DU216" s="58"/>
      <c r="DV216" s="58"/>
      <c r="DW216" s="58"/>
      <c r="DX216" s="58"/>
      <c r="DY216" s="58"/>
      <c r="DZ216" s="58"/>
      <c r="EA216" s="58"/>
      <c r="EB216" s="58"/>
      <c r="EC216" s="58"/>
      <c r="ED216" s="58"/>
      <c r="EE216" s="58"/>
      <c r="EF216" s="58"/>
      <c r="EG216" s="58"/>
      <c r="EH216" s="58"/>
      <c r="EI216" s="58"/>
      <c r="EJ216" s="58"/>
      <c r="EK216" s="58"/>
      <c r="EL216" s="58"/>
      <c r="EM216" s="58"/>
      <c r="EN216" s="58"/>
    </row>
    <row r="217" spans="1:144" outlineLevel="1" x14ac:dyDescent="0.2">
      <c r="A217" s="16">
        <v>26</v>
      </c>
      <c r="B217" s="16">
        <v>0</v>
      </c>
      <c r="C217" s="1">
        <v>2.1568829843463278E-6</v>
      </c>
      <c r="D217" s="1">
        <f t="shared" si="13"/>
        <v>-2.1568829843463278E-6</v>
      </c>
      <c r="E217" s="1">
        <f t="shared" si="14"/>
        <v>4.3137706208328966E-6</v>
      </c>
      <c r="F217" s="1">
        <f t="shared" si="15"/>
        <v>-2.0769618727441526E-3</v>
      </c>
      <c r="G217" s="1">
        <f t="shared" si="16"/>
        <v>-1.4686346164041518E-3</v>
      </c>
      <c r="H217" s="1">
        <v>1.8379866354984431E-5</v>
      </c>
      <c r="I217" s="1">
        <f t="shared" si="17"/>
        <v>3.9644035153666617E-11</v>
      </c>
      <c r="J217" s="1">
        <f t="shared" si="18"/>
        <v>-1.4686481132441917E-3</v>
      </c>
      <c r="AQ217" s="58"/>
      <c r="AR217" s="58"/>
      <c r="AS217" s="58"/>
      <c r="AT217" s="58"/>
      <c r="AU217" s="58"/>
      <c r="AV217" s="58"/>
      <c r="AW217" s="58"/>
      <c r="AX217" s="71"/>
      <c r="AY217" s="58"/>
      <c r="AZ217" s="58"/>
      <c r="BA217" s="58"/>
      <c r="BB217" s="58">
        <f t="shared" si="19"/>
        <v>1</v>
      </c>
      <c r="BC217" s="58">
        <f t="shared" si="20"/>
        <v>2.1568829843463278E-6</v>
      </c>
      <c r="BD217" s="58" t="e">
        <f t="shared" si="21"/>
        <v>#N/A</v>
      </c>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c r="CN217" s="58"/>
      <c r="CO217" s="58"/>
      <c r="CP217" s="58"/>
      <c r="CQ217" s="58"/>
      <c r="CR217" s="58"/>
      <c r="CS217" s="58"/>
      <c r="CT217" s="58"/>
      <c r="CU217" s="58"/>
      <c r="CV217" s="58"/>
      <c r="CW217" s="58"/>
      <c r="CX217" s="58"/>
      <c r="CY217" s="58"/>
      <c r="CZ217" s="58"/>
      <c r="DA217" s="58"/>
      <c r="DB217" s="58"/>
      <c r="DC217" s="58"/>
      <c r="DD217" s="58"/>
      <c r="DE217" s="58"/>
      <c r="DF217" s="58"/>
      <c r="DG217" s="58"/>
      <c r="DH217" s="58"/>
      <c r="DI217" s="58"/>
      <c r="DJ217" s="58"/>
      <c r="DK217" s="58"/>
      <c r="DL217" s="58"/>
      <c r="DM217" s="58"/>
      <c r="DN217" s="58"/>
      <c r="DO217" s="58"/>
      <c r="DP217" s="58"/>
      <c r="DQ217" s="58"/>
      <c r="DR217" s="58"/>
      <c r="DS217" s="58"/>
      <c r="DT217" s="58"/>
      <c r="DU217" s="58"/>
      <c r="DV217" s="58"/>
      <c r="DW217" s="58"/>
      <c r="DX217" s="58"/>
      <c r="DY217" s="58"/>
      <c r="DZ217" s="58"/>
      <c r="EA217" s="58"/>
      <c r="EB217" s="58"/>
      <c r="EC217" s="58"/>
      <c r="ED217" s="58"/>
      <c r="EE217" s="58"/>
      <c r="EF217" s="58"/>
      <c r="EG217" s="58"/>
      <c r="EH217" s="58"/>
      <c r="EI217" s="58"/>
      <c r="EJ217" s="58"/>
      <c r="EK217" s="58"/>
      <c r="EL217" s="58"/>
      <c r="EM217" s="58"/>
      <c r="EN217" s="58"/>
    </row>
    <row r="218" spans="1:144" outlineLevel="1" x14ac:dyDescent="0.2">
      <c r="A218" s="16">
        <v>27</v>
      </c>
      <c r="B218" s="16">
        <v>0</v>
      </c>
      <c r="C218" s="1">
        <v>5.3289328852828223E-6</v>
      </c>
      <c r="D218" s="1">
        <f t="shared" si="13"/>
        <v>-5.3289328852828223E-6</v>
      </c>
      <c r="E218" s="1">
        <f t="shared" si="14"/>
        <v>1.0657894168099071E-5</v>
      </c>
      <c r="F218" s="1">
        <f t="shared" si="15"/>
        <v>-3.2646430383885877E-3</v>
      </c>
      <c r="G218" s="1">
        <f t="shared" si="16"/>
        <v>-2.3084543060151413E-3</v>
      </c>
      <c r="H218" s="1">
        <v>3.7694739387904657E-5</v>
      </c>
      <c r="I218" s="1">
        <f t="shared" si="17"/>
        <v>2.0088137894063253E-10</v>
      </c>
      <c r="J218" s="1">
        <f t="shared" si="18"/>
        <v>-2.3084978155369323E-3</v>
      </c>
      <c r="AQ218" s="58"/>
      <c r="AR218" s="58"/>
      <c r="AS218" s="58"/>
      <c r="AT218" s="58"/>
      <c r="AU218" s="58"/>
      <c r="AV218" s="58"/>
      <c r="AW218" s="58"/>
      <c r="AX218" s="71"/>
      <c r="AY218" s="58"/>
      <c r="AZ218" s="58"/>
      <c r="BA218" s="58"/>
      <c r="BB218" s="58">
        <f t="shared" si="19"/>
        <v>1</v>
      </c>
      <c r="BC218" s="58">
        <f t="shared" si="20"/>
        <v>5.3289328852828223E-6</v>
      </c>
      <c r="BD218" s="58" t="e">
        <f t="shared" si="21"/>
        <v>#N/A</v>
      </c>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c r="CC218" s="58"/>
      <c r="CD218" s="58"/>
      <c r="CE218" s="58"/>
      <c r="CF218" s="58"/>
      <c r="CG218" s="58"/>
      <c r="CH218" s="58"/>
      <c r="CI218" s="58"/>
      <c r="CJ218" s="58"/>
      <c r="CK218" s="58"/>
      <c r="CL218" s="58"/>
      <c r="CM218" s="58"/>
      <c r="CN218" s="58"/>
      <c r="CO218" s="58"/>
      <c r="CP218" s="58"/>
      <c r="CQ218" s="58"/>
      <c r="CR218" s="58"/>
      <c r="CS218" s="58"/>
      <c r="CT218" s="58"/>
      <c r="CU218" s="58"/>
      <c r="CV218" s="58"/>
      <c r="CW218" s="58"/>
      <c r="CX218" s="58"/>
      <c r="CY218" s="58"/>
      <c r="CZ218" s="58"/>
      <c r="DA218" s="58"/>
      <c r="DB218" s="58"/>
      <c r="DC218" s="58"/>
      <c r="DD218" s="58"/>
      <c r="DE218" s="58"/>
      <c r="DF218" s="58"/>
      <c r="DG218" s="58"/>
      <c r="DH218" s="58"/>
      <c r="DI218" s="58"/>
      <c r="DJ218" s="58"/>
      <c r="DK218" s="58"/>
      <c r="DL218" s="58"/>
      <c r="DM218" s="58"/>
      <c r="DN218" s="58"/>
      <c r="DO218" s="58"/>
      <c r="DP218" s="58"/>
      <c r="DQ218" s="58"/>
      <c r="DR218" s="58"/>
      <c r="DS218" s="58"/>
      <c r="DT218" s="58"/>
      <c r="DU218" s="58"/>
      <c r="DV218" s="58"/>
      <c r="DW218" s="58"/>
      <c r="DX218" s="58"/>
      <c r="DY218" s="58"/>
      <c r="DZ218" s="58"/>
      <c r="EA218" s="58"/>
      <c r="EB218" s="58"/>
      <c r="EC218" s="58"/>
      <c r="ED218" s="58"/>
      <c r="EE218" s="58"/>
      <c r="EF218" s="58"/>
      <c r="EG218" s="58"/>
      <c r="EH218" s="58"/>
      <c r="EI218" s="58"/>
      <c r="EJ218" s="58"/>
      <c r="EK218" s="58"/>
      <c r="EL218" s="58"/>
      <c r="EM218" s="58"/>
      <c r="EN218" s="58"/>
    </row>
    <row r="219" spans="1:144" outlineLevel="1" x14ac:dyDescent="0.2">
      <c r="A219" s="16">
        <v>28</v>
      </c>
      <c r="B219" s="16">
        <v>0</v>
      </c>
      <c r="C219" s="1">
        <v>7.0527939813971494E-4</v>
      </c>
      <c r="D219" s="1">
        <f t="shared" si="13"/>
        <v>-7.0527939813971494E-4</v>
      </c>
      <c r="E219" s="1">
        <f t="shared" si="14"/>
        <v>1.4110564493122816E-3</v>
      </c>
      <c r="F219" s="1">
        <f t="shared" si="15"/>
        <v>-3.756403132402434E-2</v>
      </c>
      <c r="G219" s="1">
        <f t="shared" si="16"/>
        <v>-2.6566466988219364E-2</v>
      </c>
      <c r="H219" s="1">
        <v>2.2104192350769292E-3</v>
      </c>
      <c r="I219" s="1">
        <f t="shared" si="17"/>
        <v>1.5635194618401789E-6</v>
      </c>
      <c r="J219" s="1">
        <f t="shared" si="18"/>
        <v>-2.659587726881724E-2</v>
      </c>
      <c r="AQ219" s="58"/>
      <c r="AR219" s="58"/>
      <c r="AS219" s="58"/>
      <c r="AT219" s="58"/>
      <c r="AU219" s="58"/>
      <c r="AV219" s="58"/>
      <c r="AW219" s="58"/>
      <c r="AX219" s="71"/>
      <c r="AY219" s="58"/>
      <c r="AZ219" s="58"/>
      <c r="BA219" s="58"/>
      <c r="BB219" s="58">
        <f t="shared" si="19"/>
        <v>1</v>
      </c>
      <c r="BC219" s="58">
        <f t="shared" si="20"/>
        <v>7.0527939813971494E-4</v>
      </c>
      <c r="BD219" s="58" t="e">
        <f t="shared" si="21"/>
        <v>#N/A</v>
      </c>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c r="CN219" s="58"/>
      <c r="CO219" s="58"/>
      <c r="CP219" s="58"/>
      <c r="CQ219" s="58"/>
      <c r="CR219" s="58"/>
      <c r="CS219" s="58"/>
      <c r="CT219" s="58"/>
      <c r="CU219" s="58"/>
      <c r="CV219" s="58"/>
      <c r="CW219" s="58"/>
      <c r="CX219" s="58"/>
      <c r="CY219" s="58"/>
      <c r="CZ219" s="58"/>
      <c r="DA219" s="58"/>
      <c r="DB219" s="58"/>
      <c r="DC219" s="58"/>
      <c r="DD219" s="58"/>
      <c r="DE219" s="58"/>
      <c r="DF219" s="58"/>
      <c r="DG219" s="58"/>
      <c r="DH219" s="58"/>
      <c r="DI219" s="58"/>
      <c r="DJ219" s="58"/>
      <c r="DK219" s="58"/>
      <c r="DL219" s="58"/>
      <c r="DM219" s="58"/>
      <c r="DN219" s="58"/>
      <c r="DO219" s="58"/>
      <c r="DP219" s="58"/>
      <c r="DQ219" s="58"/>
      <c r="DR219" s="58"/>
      <c r="DS219" s="58"/>
      <c r="DT219" s="58"/>
      <c r="DU219" s="58"/>
      <c r="DV219" s="58"/>
      <c r="DW219" s="58"/>
      <c r="DX219" s="58"/>
      <c r="DY219" s="58"/>
      <c r="DZ219" s="58"/>
      <c r="EA219" s="58"/>
      <c r="EB219" s="58"/>
      <c r="EC219" s="58"/>
      <c r="ED219" s="58"/>
      <c r="EE219" s="58"/>
      <c r="EF219" s="58"/>
      <c r="EG219" s="58"/>
      <c r="EH219" s="58"/>
      <c r="EI219" s="58"/>
      <c r="EJ219" s="58"/>
      <c r="EK219" s="58"/>
      <c r="EL219" s="58"/>
      <c r="EM219" s="58"/>
      <c r="EN219" s="58"/>
    </row>
    <row r="220" spans="1:144" outlineLevel="1" x14ac:dyDescent="0.2">
      <c r="A220" s="16">
        <v>29</v>
      </c>
      <c r="B220" s="16">
        <v>0</v>
      </c>
      <c r="C220" s="1">
        <v>1.4757373887565526E-4</v>
      </c>
      <c r="D220" s="1">
        <f t="shared" si="13"/>
        <v>-1.4757373887565526E-4</v>
      </c>
      <c r="E220" s="1">
        <f t="shared" si="14"/>
        <v>2.9516925790266252E-4</v>
      </c>
      <c r="F220" s="1">
        <f t="shared" si="15"/>
        <v>-1.7180490618799643E-2</v>
      </c>
      <c r="G220" s="1">
        <f t="shared" si="16"/>
        <v>-1.2148889665249143E-2</v>
      </c>
      <c r="H220" s="1">
        <v>6.1590453214214352E-4</v>
      </c>
      <c r="I220" s="1">
        <f t="shared" si="17"/>
        <v>9.0960772904759007E-8</v>
      </c>
      <c r="J220" s="1">
        <f t="shared" si="18"/>
        <v>-1.2152632672441894E-2</v>
      </c>
      <c r="AQ220" s="58"/>
      <c r="AR220" s="58"/>
      <c r="AS220" s="58"/>
      <c r="AT220" s="58"/>
      <c r="AU220" s="58"/>
      <c r="AV220" s="58"/>
      <c r="AW220" s="58"/>
      <c r="AX220" s="71"/>
      <c r="AY220" s="58"/>
      <c r="AZ220" s="58"/>
      <c r="BA220" s="58"/>
      <c r="BB220" s="58">
        <f t="shared" si="19"/>
        <v>1</v>
      </c>
      <c r="BC220" s="58">
        <f t="shared" si="20"/>
        <v>1.4757373887565526E-4</v>
      </c>
      <c r="BD220" s="58" t="e">
        <f t="shared" si="21"/>
        <v>#N/A</v>
      </c>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c r="CB220" s="58"/>
      <c r="CC220" s="58"/>
      <c r="CD220" s="58"/>
      <c r="CE220" s="58"/>
      <c r="CF220" s="58"/>
      <c r="CG220" s="58"/>
      <c r="CH220" s="58"/>
      <c r="CI220" s="58"/>
      <c r="CJ220" s="58"/>
      <c r="CK220" s="58"/>
      <c r="CL220" s="58"/>
      <c r="CM220" s="58"/>
      <c r="CN220" s="58"/>
      <c r="CO220" s="58"/>
      <c r="CP220" s="58"/>
      <c r="CQ220" s="58"/>
      <c r="CR220" s="58"/>
      <c r="CS220" s="58"/>
      <c r="CT220" s="58"/>
      <c r="CU220" s="58"/>
      <c r="CV220" s="58"/>
      <c r="CW220" s="58"/>
      <c r="CX220" s="58"/>
      <c r="CY220" s="58"/>
      <c r="CZ220" s="58"/>
      <c r="DA220" s="58"/>
      <c r="DB220" s="58"/>
      <c r="DC220" s="58"/>
      <c r="DD220" s="58"/>
      <c r="DE220" s="58"/>
      <c r="DF220" s="58"/>
      <c r="DG220" s="58"/>
      <c r="DH220" s="58"/>
      <c r="DI220" s="58"/>
      <c r="DJ220" s="58"/>
      <c r="DK220" s="58"/>
      <c r="DL220" s="58"/>
      <c r="DM220" s="58"/>
      <c r="DN220" s="58"/>
      <c r="DO220" s="58"/>
      <c r="DP220" s="58"/>
      <c r="DQ220" s="58"/>
      <c r="DR220" s="58"/>
      <c r="DS220" s="58"/>
      <c r="DT220" s="58"/>
      <c r="DU220" s="58"/>
      <c r="DV220" s="58"/>
      <c r="DW220" s="58"/>
      <c r="DX220" s="58"/>
      <c r="DY220" s="58"/>
      <c r="DZ220" s="58"/>
      <c r="EA220" s="58"/>
      <c r="EB220" s="58"/>
      <c r="EC220" s="58"/>
      <c r="ED220" s="58"/>
      <c r="EE220" s="58"/>
      <c r="EF220" s="58"/>
      <c r="EG220" s="58"/>
      <c r="EH220" s="58"/>
      <c r="EI220" s="58"/>
      <c r="EJ220" s="58"/>
      <c r="EK220" s="58"/>
      <c r="EL220" s="58"/>
      <c r="EM220" s="58"/>
      <c r="EN220" s="58"/>
    </row>
    <row r="221" spans="1:144" outlineLevel="1" x14ac:dyDescent="0.2">
      <c r="A221" s="16">
        <v>30</v>
      </c>
      <c r="B221" s="16">
        <v>1</v>
      </c>
      <c r="C221" s="1">
        <v>0.97092356073523289</v>
      </c>
      <c r="D221" s="1">
        <f t="shared" si="13"/>
        <v>2.9076439264767107E-2</v>
      </c>
      <c r="E221" s="1">
        <f t="shared" si="14"/>
        <v>5.9015071996781833E-2</v>
      </c>
      <c r="F221" s="1">
        <f t="shared" si="15"/>
        <v>0.24293017926305868</v>
      </c>
      <c r="G221" s="1">
        <f t="shared" si="16"/>
        <v>0.17305258484942065</v>
      </c>
      <c r="H221" s="1">
        <v>0.13134979398419966</v>
      </c>
      <c r="I221" s="1">
        <f t="shared" si="17"/>
        <v>4.5283569212062995E-3</v>
      </c>
      <c r="J221" s="1">
        <f t="shared" si="18"/>
        <v>0.18567593824799225</v>
      </c>
      <c r="AQ221" s="58"/>
      <c r="AR221" s="58"/>
      <c r="AS221" s="58"/>
      <c r="AT221" s="58"/>
      <c r="AU221" s="58"/>
      <c r="AV221" s="58"/>
      <c r="AW221" s="58"/>
      <c r="AX221" s="71"/>
      <c r="AY221" s="58"/>
      <c r="AZ221" s="58"/>
      <c r="BA221" s="58"/>
      <c r="BB221" s="58">
        <f t="shared" si="19"/>
        <v>0</v>
      </c>
      <c r="BC221" s="58" t="e">
        <f t="shared" si="20"/>
        <v>#N/A</v>
      </c>
      <c r="BD221" s="58">
        <f t="shared" si="21"/>
        <v>0.97092356073523289</v>
      </c>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c r="CB221" s="58"/>
      <c r="CC221" s="58"/>
      <c r="CD221" s="58"/>
      <c r="CE221" s="58"/>
      <c r="CF221" s="58"/>
      <c r="CG221" s="58"/>
      <c r="CH221" s="58"/>
      <c r="CI221" s="58"/>
      <c r="CJ221" s="58"/>
      <c r="CK221" s="58"/>
      <c r="CL221" s="58"/>
      <c r="CM221" s="58"/>
      <c r="CN221" s="58"/>
      <c r="CO221" s="58"/>
      <c r="CP221" s="58"/>
      <c r="CQ221" s="58"/>
      <c r="CR221" s="58"/>
      <c r="CS221" s="58"/>
      <c r="CT221" s="58"/>
      <c r="CU221" s="58"/>
      <c r="CV221" s="58"/>
      <c r="CW221" s="58"/>
      <c r="CX221" s="58"/>
      <c r="CY221" s="58"/>
      <c r="CZ221" s="58"/>
      <c r="DA221" s="58"/>
      <c r="DB221" s="58"/>
      <c r="DC221" s="58"/>
      <c r="DD221" s="58"/>
      <c r="DE221" s="58"/>
      <c r="DF221" s="58"/>
      <c r="DG221" s="58"/>
      <c r="DH221" s="58"/>
      <c r="DI221" s="58"/>
      <c r="DJ221" s="58"/>
      <c r="DK221" s="58"/>
      <c r="DL221" s="58"/>
      <c r="DM221" s="58"/>
      <c r="DN221" s="58"/>
      <c r="DO221" s="58"/>
      <c r="DP221" s="58"/>
      <c r="DQ221" s="58"/>
      <c r="DR221" s="58"/>
      <c r="DS221" s="58"/>
      <c r="DT221" s="58"/>
      <c r="DU221" s="58"/>
      <c r="DV221" s="58"/>
      <c r="DW221" s="58"/>
      <c r="DX221" s="58"/>
      <c r="DY221" s="58"/>
      <c r="DZ221" s="58"/>
      <c r="EA221" s="58"/>
      <c r="EB221" s="58"/>
      <c r="EC221" s="58"/>
      <c r="ED221" s="58"/>
      <c r="EE221" s="58"/>
      <c r="EF221" s="58"/>
      <c r="EG221" s="58"/>
      <c r="EH221" s="58"/>
      <c r="EI221" s="58"/>
      <c r="EJ221" s="58"/>
      <c r="EK221" s="58"/>
      <c r="EL221" s="58"/>
      <c r="EM221" s="58"/>
      <c r="EN221" s="58"/>
    </row>
    <row r="222" spans="1:144" outlineLevel="1" x14ac:dyDescent="0.2">
      <c r="A222" s="16">
        <v>31</v>
      </c>
      <c r="B222" s="16">
        <v>0</v>
      </c>
      <c r="C222" s="1">
        <v>4.1967269675233882E-4</v>
      </c>
      <c r="D222" s="1">
        <f t="shared" si="13"/>
        <v>-4.1967269675233882E-4</v>
      </c>
      <c r="E222" s="1">
        <f t="shared" si="14"/>
        <v>8.3952156796912667E-4</v>
      </c>
      <c r="F222" s="1">
        <f t="shared" si="15"/>
        <v>-2.89744985801157E-2</v>
      </c>
      <c r="G222" s="1">
        <f t="shared" si="16"/>
        <v>-2.049021463700899E-2</v>
      </c>
      <c r="H222" s="1">
        <v>1.5430020327961119E-3</v>
      </c>
      <c r="I222" s="1">
        <f t="shared" si="17"/>
        <v>6.4882884402095036E-7</v>
      </c>
      <c r="J222" s="1">
        <f t="shared" si="18"/>
        <v>-2.050604117607098E-2</v>
      </c>
      <c r="AQ222" s="58"/>
      <c r="AR222" s="58"/>
      <c r="AS222" s="58"/>
      <c r="AT222" s="58"/>
      <c r="AU222" s="58"/>
      <c r="AV222" s="58"/>
      <c r="AW222" s="58"/>
      <c r="AX222" s="71"/>
      <c r="AY222" s="58"/>
      <c r="AZ222" s="58"/>
      <c r="BA222" s="58"/>
      <c r="BB222" s="58">
        <f t="shared" si="19"/>
        <v>1</v>
      </c>
      <c r="BC222" s="58">
        <f t="shared" si="20"/>
        <v>4.1967269675233882E-4</v>
      </c>
      <c r="BD222" s="58" t="e">
        <f t="shared" si="21"/>
        <v>#N/A</v>
      </c>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c r="CG222" s="58"/>
      <c r="CH222" s="58"/>
      <c r="CI222" s="58"/>
      <c r="CJ222" s="58"/>
      <c r="CK222" s="58"/>
      <c r="CL222" s="58"/>
      <c r="CM222" s="58"/>
      <c r="CN222" s="58"/>
      <c r="CO222" s="58"/>
      <c r="CP222" s="58"/>
      <c r="CQ222" s="58"/>
      <c r="CR222" s="58"/>
      <c r="CS222" s="58"/>
      <c r="CT222" s="58"/>
      <c r="CU222" s="58"/>
      <c r="CV222" s="58"/>
      <c r="CW222" s="58"/>
      <c r="CX222" s="58"/>
      <c r="CY222" s="58"/>
      <c r="CZ222" s="58"/>
      <c r="DA222" s="58"/>
      <c r="DB222" s="58"/>
      <c r="DC222" s="58"/>
      <c r="DD222" s="58"/>
      <c r="DE222" s="58"/>
      <c r="DF222" s="58"/>
      <c r="DG222" s="58"/>
      <c r="DH222" s="58"/>
      <c r="DI222" s="58"/>
      <c r="DJ222" s="58"/>
      <c r="DK222" s="58"/>
      <c r="DL222" s="58"/>
      <c r="DM222" s="58"/>
      <c r="DN222" s="58"/>
      <c r="DO222" s="58"/>
      <c r="DP222" s="58"/>
      <c r="DQ222" s="58"/>
      <c r="DR222" s="58"/>
      <c r="DS222" s="58"/>
      <c r="DT222" s="58"/>
      <c r="DU222" s="58"/>
      <c r="DV222" s="58"/>
      <c r="DW222" s="58"/>
      <c r="DX222" s="58"/>
      <c r="DY222" s="58"/>
      <c r="DZ222" s="58"/>
      <c r="EA222" s="58"/>
      <c r="EB222" s="58"/>
      <c r="EC222" s="58"/>
      <c r="ED222" s="58"/>
      <c r="EE222" s="58"/>
      <c r="EF222" s="58"/>
      <c r="EG222" s="58"/>
      <c r="EH222" s="58"/>
      <c r="EI222" s="58"/>
      <c r="EJ222" s="58"/>
      <c r="EK222" s="58"/>
      <c r="EL222" s="58"/>
      <c r="EM222" s="58"/>
      <c r="EN222" s="58"/>
    </row>
    <row r="223" spans="1:144" outlineLevel="1" x14ac:dyDescent="0.2">
      <c r="A223" s="16">
        <v>32</v>
      </c>
      <c r="B223" s="16">
        <v>0</v>
      </c>
      <c r="C223" s="1">
        <v>1.3200192842210672E-3</v>
      </c>
      <c r="D223" s="1">
        <f t="shared" si="13"/>
        <v>-1.3200192842210672E-3</v>
      </c>
      <c r="E223" s="1">
        <f t="shared" si="14"/>
        <v>2.6417825542518602E-3</v>
      </c>
      <c r="F223" s="1">
        <f t="shared" si="15"/>
        <v>-5.1398273845060793E-2</v>
      </c>
      <c r="G223" s="1">
        <f t="shared" si="16"/>
        <v>-3.6356072921050413E-2</v>
      </c>
      <c r="H223" s="1">
        <v>3.6447034582255595E-3</v>
      </c>
      <c r="I223" s="1">
        <f t="shared" si="17"/>
        <v>4.83506032221128E-6</v>
      </c>
      <c r="J223" s="1">
        <f t="shared" si="18"/>
        <v>-3.642250813113982E-2</v>
      </c>
      <c r="AQ223" s="58"/>
      <c r="AR223" s="58"/>
      <c r="AS223" s="58"/>
      <c r="AT223" s="58"/>
      <c r="AU223" s="58"/>
      <c r="AV223" s="58"/>
      <c r="AW223" s="58"/>
      <c r="AX223" s="71"/>
      <c r="AY223" s="58"/>
      <c r="AZ223" s="58"/>
      <c r="BA223" s="58"/>
      <c r="BB223" s="58">
        <f t="shared" si="19"/>
        <v>1</v>
      </c>
      <c r="BC223" s="58">
        <f t="shared" si="20"/>
        <v>1.3200192842210672E-3</v>
      </c>
      <c r="BD223" s="58" t="e">
        <f t="shared" si="21"/>
        <v>#N/A</v>
      </c>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c r="CB223" s="58"/>
      <c r="CC223" s="58"/>
      <c r="CD223" s="58"/>
      <c r="CE223" s="58"/>
      <c r="CF223" s="58"/>
      <c r="CG223" s="58"/>
      <c r="CH223" s="58"/>
      <c r="CI223" s="58"/>
      <c r="CJ223" s="58"/>
      <c r="CK223" s="58"/>
      <c r="CL223" s="58"/>
      <c r="CM223" s="58"/>
      <c r="CN223" s="58"/>
      <c r="CO223" s="58"/>
      <c r="CP223" s="58"/>
      <c r="CQ223" s="58"/>
      <c r="CR223" s="58"/>
      <c r="CS223" s="58"/>
      <c r="CT223" s="58"/>
      <c r="CU223" s="58"/>
      <c r="CV223" s="58"/>
      <c r="CW223" s="58"/>
      <c r="CX223" s="58"/>
      <c r="CY223" s="58"/>
      <c r="CZ223" s="58"/>
      <c r="DA223" s="58"/>
      <c r="DB223" s="58"/>
      <c r="DC223" s="58"/>
      <c r="DD223" s="58"/>
      <c r="DE223" s="58"/>
      <c r="DF223" s="58"/>
      <c r="DG223" s="58"/>
      <c r="DH223" s="58"/>
      <c r="DI223" s="58"/>
      <c r="DJ223" s="58"/>
      <c r="DK223" s="58"/>
      <c r="DL223" s="58"/>
      <c r="DM223" s="58"/>
      <c r="DN223" s="58"/>
      <c r="DO223" s="58"/>
      <c r="DP223" s="58"/>
      <c r="DQ223" s="58"/>
      <c r="DR223" s="58"/>
      <c r="DS223" s="58"/>
      <c r="DT223" s="58"/>
      <c r="DU223" s="58"/>
      <c r="DV223" s="58"/>
      <c r="DW223" s="58"/>
      <c r="DX223" s="58"/>
      <c r="DY223" s="58"/>
      <c r="DZ223" s="58"/>
      <c r="EA223" s="58"/>
      <c r="EB223" s="58"/>
      <c r="EC223" s="58"/>
      <c r="ED223" s="58"/>
      <c r="EE223" s="58"/>
      <c r="EF223" s="58"/>
      <c r="EG223" s="58"/>
      <c r="EH223" s="58"/>
      <c r="EI223" s="58"/>
      <c r="EJ223" s="58"/>
      <c r="EK223" s="58"/>
      <c r="EL223" s="58"/>
      <c r="EM223" s="58"/>
      <c r="EN223" s="58"/>
    </row>
    <row r="224" spans="1:144" outlineLevel="1" x14ac:dyDescent="0.2">
      <c r="A224" s="16">
        <v>33</v>
      </c>
      <c r="B224" s="16">
        <v>0</v>
      </c>
      <c r="C224" s="1">
        <v>5.3584162395134368E-5</v>
      </c>
      <c r="D224" s="1">
        <f t="shared" si="13"/>
        <v>-5.3584162395134368E-5</v>
      </c>
      <c r="E224" s="1">
        <f t="shared" si="14"/>
        <v>1.0717119615522856E-4</v>
      </c>
      <c r="F224" s="1">
        <f t="shared" si="15"/>
        <v>-1.0352352203978985E-2</v>
      </c>
      <c r="G224" s="1">
        <f t="shared" si="16"/>
        <v>-7.3203165103331693E-3</v>
      </c>
      <c r="H224" s="1">
        <v>3.296146595666669E-4</v>
      </c>
      <c r="I224" s="1">
        <f t="shared" si="17"/>
        <v>1.7668895834035922E-8</v>
      </c>
      <c r="J224" s="1">
        <f t="shared" si="18"/>
        <v>-7.3215232504780332E-3</v>
      </c>
      <c r="AQ224" s="58"/>
      <c r="AR224" s="58"/>
      <c r="AS224" s="58"/>
      <c r="AT224" s="58"/>
      <c r="AU224" s="58"/>
      <c r="AV224" s="58"/>
      <c r="AW224" s="58"/>
      <c r="AX224" s="71"/>
      <c r="AY224" s="58"/>
      <c r="AZ224" s="58"/>
      <c r="BA224" s="58"/>
      <c r="BB224" s="58">
        <f t="shared" si="19"/>
        <v>1</v>
      </c>
      <c r="BC224" s="58">
        <f t="shared" si="20"/>
        <v>5.3584162395134368E-5</v>
      </c>
      <c r="BD224" s="58" t="e">
        <f t="shared" si="21"/>
        <v>#N/A</v>
      </c>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c r="CO224" s="58"/>
      <c r="CP224" s="58"/>
      <c r="CQ224" s="58"/>
      <c r="CR224" s="58"/>
      <c r="CS224" s="58"/>
      <c r="CT224" s="58"/>
      <c r="CU224" s="58"/>
      <c r="CV224" s="58"/>
      <c r="CW224" s="58"/>
      <c r="CX224" s="58"/>
      <c r="CY224" s="58"/>
      <c r="CZ224" s="58"/>
      <c r="DA224" s="58"/>
      <c r="DB224" s="58"/>
      <c r="DC224" s="58"/>
      <c r="DD224" s="58"/>
      <c r="DE224" s="58"/>
      <c r="DF224" s="58"/>
      <c r="DG224" s="58"/>
      <c r="DH224" s="58"/>
      <c r="DI224" s="58"/>
      <c r="DJ224" s="58"/>
      <c r="DK224" s="58"/>
      <c r="DL224" s="58"/>
      <c r="DM224" s="58"/>
      <c r="DN224" s="58"/>
      <c r="DO224" s="58"/>
      <c r="DP224" s="58"/>
      <c r="DQ224" s="58"/>
      <c r="DR224" s="58"/>
      <c r="DS224" s="58"/>
      <c r="DT224" s="58"/>
      <c r="DU224" s="58"/>
      <c r="DV224" s="58"/>
      <c r="DW224" s="58"/>
      <c r="DX224" s="58"/>
      <c r="DY224" s="58"/>
      <c r="DZ224" s="58"/>
      <c r="EA224" s="58"/>
      <c r="EB224" s="58"/>
      <c r="EC224" s="58"/>
      <c r="ED224" s="58"/>
      <c r="EE224" s="58"/>
      <c r="EF224" s="58"/>
      <c r="EG224" s="58"/>
      <c r="EH224" s="58"/>
      <c r="EI224" s="58"/>
      <c r="EJ224" s="58"/>
      <c r="EK224" s="58"/>
      <c r="EL224" s="58"/>
      <c r="EM224" s="58"/>
      <c r="EN224" s="58"/>
    </row>
    <row r="225" spans="1:144" outlineLevel="1" x14ac:dyDescent="0.2">
      <c r="A225" s="16">
        <v>34</v>
      </c>
      <c r="B225" s="16">
        <v>0</v>
      </c>
      <c r="C225" s="1">
        <v>5.8562865308435651E-2</v>
      </c>
      <c r="D225" s="1">
        <f t="shared" si="13"/>
        <v>-5.8562865308435651E-2</v>
      </c>
      <c r="E225" s="1">
        <f t="shared" si="14"/>
        <v>0.1206954091035459</v>
      </c>
      <c r="F225" s="1">
        <f t="shared" si="15"/>
        <v>-0.34741244811253652</v>
      </c>
      <c r="G225" s="1">
        <f t="shared" si="16"/>
        <v>-0.24941093829355482</v>
      </c>
      <c r="H225" s="1">
        <v>0.11323551081318468</v>
      </c>
      <c r="I225" s="1">
        <f t="shared" si="17"/>
        <v>7.9433800655197232E-3</v>
      </c>
      <c r="J225" s="1">
        <f t="shared" si="18"/>
        <v>-0.26485693535565785</v>
      </c>
      <c r="AQ225" s="58"/>
      <c r="AR225" s="58"/>
      <c r="AS225" s="58"/>
      <c r="AT225" s="58"/>
      <c r="AU225" s="58"/>
      <c r="AV225" s="58"/>
      <c r="AW225" s="58"/>
      <c r="AX225" s="71"/>
      <c r="AY225" s="58"/>
      <c r="AZ225" s="58"/>
      <c r="BA225" s="58"/>
      <c r="BB225" s="58">
        <f t="shared" si="19"/>
        <v>1</v>
      </c>
      <c r="BC225" s="58">
        <f t="shared" si="20"/>
        <v>5.8562865308435651E-2</v>
      </c>
      <c r="BD225" s="58" t="e">
        <f t="shared" si="21"/>
        <v>#N/A</v>
      </c>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c r="CB225" s="58"/>
      <c r="CC225" s="58"/>
      <c r="CD225" s="58"/>
      <c r="CE225" s="58"/>
      <c r="CF225" s="58"/>
      <c r="CG225" s="58"/>
      <c r="CH225" s="58"/>
      <c r="CI225" s="58"/>
      <c r="CJ225" s="58"/>
      <c r="CK225" s="58"/>
      <c r="CL225" s="58"/>
      <c r="CM225" s="58"/>
      <c r="CN225" s="58"/>
      <c r="CO225" s="58"/>
      <c r="CP225" s="58"/>
      <c r="CQ225" s="58"/>
      <c r="CR225" s="58"/>
      <c r="CS225" s="58"/>
      <c r="CT225" s="58"/>
      <c r="CU225" s="58"/>
      <c r="CV225" s="58"/>
      <c r="CW225" s="58"/>
      <c r="CX225" s="58"/>
      <c r="CY225" s="58"/>
      <c r="CZ225" s="58"/>
      <c r="DA225" s="58"/>
      <c r="DB225" s="58"/>
      <c r="DC225" s="58"/>
      <c r="DD225" s="58"/>
      <c r="DE225" s="58"/>
      <c r="DF225" s="58"/>
      <c r="DG225" s="58"/>
      <c r="DH225" s="58"/>
      <c r="DI225" s="58"/>
      <c r="DJ225" s="58"/>
      <c r="DK225" s="58"/>
      <c r="DL225" s="58"/>
      <c r="DM225" s="58"/>
      <c r="DN225" s="58"/>
      <c r="DO225" s="58"/>
      <c r="DP225" s="58"/>
      <c r="DQ225" s="58"/>
      <c r="DR225" s="58"/>
      <c r="DS225" s="58"/>
      <c r="DT225" s="58"/>
      <c r="DU225" s="58"/>
      <c r="DV225" s="58"/>
      <c r="DW225" s="58"/>
      <c r="DX225" s="58"/>
      <c r="DY225" s="58"/>
      <c r="DZ225" s="58"/>
      <c r="EA225" s="58"/>
      <c r="EB225" s="58"/>
      <c r="EC225" s="58"/>
      <c r="ED225" s="58"/>
      <c r="EE225" s="58"/>
      <c r="EF225" s="58"/>
      <c r="EG225" s="58"/>
      <c r="EH225" s="58"/>
      <c r="EI225" s="58"/>
      <c r="EJ225" s="58"/>
      <c r="EK225" s="58"/>
      <c r="EL225" s="58"/>
      <c r="EM225" s="58"/>
      <c r="EN225" s="58"/>
    </row>
    <row r="226" spans="1:144" outlineLevel="1" x14ac:dyDescent="0.2">
      <c r="A226" s="16">
        <v>35</v>
      </c>
      <c r="B226" s="16">
        <v>0</v>
      </c>
      <c r="C226" s="1">
        <v>2.132231606507962E-3</v>
      </c>
      <c r="D226" s="1">
        <f t="shared" si="13"/>
        <v>-2.132231606507962E-3</v>
      </c>
      <c r="E226" s="1">
        <f t="shared" si="14"/>
        <v>4.2690160976608434E-3</v>
      </c>
      <c r="F226" s="1">
        <f t="shared" si="15"/>
        <v>-6.5337708083929941E-2</v>
      </c>
      <c r="G226" s="1">
        <f t="shared" si="16"/>
        <v>-4.6225401381149091E-2</v>
      </c>
      <c r="H226" s="1">
        <v>5.4958072371850972E-3</v>
      </c>
      <c r="I226" s="1">
        <f t="shared" si="17"/>
        <v>1.180826945926913E-5</v>
      </c>
      <c r="J226" s="1">
        <f t="shared" si="18"/>
        <v>-4.6352950308557593E-2</v>
      </c>
      <c r="AQ226" s="58"/>
      <c r="AR226" s="58"/>
      <c r="AS226" s="58"/>
      <c r="AT226" s="58"/>
      <c r="AU226" s="58"/>
      <c r="AV226" s="58"/>
      <c r="AW226" s="58"/>
      <c r="AX226" s="71"/>
      <c r="AY226" s="58"/>
      <c r="AZ226" s="58"/>
      <c r="BA226" s="58"/>
      <c r="BB226" s="58">
        <f t="shared" si="19"/>
        <v>1</v>
      </c>
      <c r="BC226" s="58">
        <f t="shared" si="20"/>
        <v>2.132231606507962E-3</v>
      </c>
      <c r="BD226" s="58" t="e">
        <f t="shared" si="21"/>
        <v>#N/A</v>
      </c>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c r="CB226" s="58"/>
      <c r="CC226" s="58"/>
      <c r="CD226" s="58"/>
      <c r="CE226" s="58"/>
      <c r="CF226" s="58"/>
      <c r="CG226" s="58"/>
      <c r="CH226" s="58"/>
      <c r="CI226" s="58"/>
      <c r="CJ226" s="58"/>
      <c r="CK226" s="58"/>
      <c r="CL226" s="58"/>
      <c r="CM226" s="58"/>
      <c r="CN226" s="58"/>
      <c r="CO226" s="58"/>
      <c r="CP226" s="58"/>
      <c r="CQ226" s="58"/>
      <c r="CR226" s="58"/>
      <c r="CS226" s="58"/>
      <c r="CT226" s="58"/>
      <c r="CU226" s="58"/>
      <c r="CV226" s="58"/>
      <c r="CW226" s="58"/>
      <c r="CX226" s="58"/>
      <c r="CY226" s="58"/>
      <c r="CZ226" s="58"/>
      <c r="DA226" s="58"/>
      <c r="DB226" s="58"/>
      <c r="DC226" s="58"/>
      <c r="DD226" s="58"/>
      <c r="DE226" s="58"/>
      <c r="DF226" s="58"/>
      <c r="DG226" s="58"/>
      <c r="DH226" s="58"/>
      <c r="DI226" s="58"/>
      <c r="DJ226" s="58"/>
      <c r="DK226" s="58"/>
      <c r="DL226" s="58"/>
      <c r="DM226" s="58"/>
      <c r="DN226" s="58"/>
      <c r="DO226" s="58"/>
      <c r="DP226" s="58"/>
      <c r="DQ226" s="58"/>
      <c r="DR226" s="58"/>
      <c r="DS226" s="58"/>
      <c r="DT226" s="58"/>
      <c r="DU226" s="58"/>
      <c r="DV226" s="58"/>
      <c r="DW226" s="58"/>
      <c r="DX226" s="58"/>
      <c r="DY226" s="58"/>
      <c r="DZ226" s="58"/>
      <c r="EA226" s="58"/>
      <c r="EB226" s="58"/>
      <c r="EC226" s="58"/>
      <c r="ED226" s="58"/>
      <c r="EE226" s="58"/>
      <c r="EF226" s="58"/>
      <c r="EG226" s="58"/>
      <c r="EH226" s="58"/>
      <c r="EI226" s="58"/>
      <c r="EJ226" s="58"/>
      <c r="EK226" s="58"/>
      <c r="EL226" s="58"/>
      <c r="EM226" s="58"/>
      <c r="EN226" s="58"/>
    </row>
    <row r="227" spans="1:144" outlineLevel="1" x14ac:dyDescent="0.2">
      <c r="A227" s="16">
        <v>36</v>
      </c>
      <c r="B227" s="16">
        <v>1</v>
      </c>
      <c r="C227" s="1">
        <v>0.99989075327928678</v>
      </c>
      <c r="D227" s="1">
        <f t="shared" si="13"/>
        <v>1.0924672071321861E-4</v>
      </c>
      <c r="E227" s="1">
        <f t="shared" si="14"/>
        <v>2.1850537714169452E-4</v>
      </c>
      <c r="F227" s="1">
        <f t="shared" si="15"/>
        <v>1.4781927382506468E-2</v>
      </c>
      <c r="G227" s="1">
        <f t="shared" si="16"/>
        <v>1.0452686585906536E-2</v>
      </c>
      <c r="H227" s="1">
        <v>7.1460338327609583E-4</v>
      </c>
      <c r="I227" s="1">
        <f t="shared" si="17"/>
        <v>7.8132439552285591E-8</v>
      </c>
      <c r="J227" s="1">
        <f t="shared" si="18"/>
        <v>1.0456423351354072E-2</v>
      </c>
      <c r="AQ227" s="58"/>
      <c r="AR227" s="58"/>
      <c r="AS227" s="58"/>
      <c r="AT227" s="58"/>
      <c r="AU227" s="58"/>
      <c r="AV227" s="58"/>
      <c r="AW227" s="58"/>
      <c r="AX227" s="71"/>
      <c r="AY227" s="58"/>
      <c r="AZ227" s="58"/>
      <c r="BA227" s="58"/>
      <c r="BB227" s="58">
        <f t="shared" si="19"/>
        <v>0</v>
      </c>
      <c r="BC227" s="58" t="e">
        <f t="shared" si="20"/>
        <v>#N/A</v>
      </c>
      <c r="BD227" s="58">
        <f t="shared" si="21"/>
        <v>0.99989075327928678</v>
      </c>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c r="CB227" s="58"/>
      <c r="CC227" s="58"/>
      <c r="CD227" s="58"/>
      <c r="CE227" s="58"/>
      <c r="CF227" s="58"/>
      <c r="CG227" s="58"/>
      <c r="CH227" s="58"/>
      <c r="CI227" s="58"/>
      <c r="CJ227" s="58"/>
      <c r="CK227" s="58"/>
      <c r="CL227" s="58"/>
      <c r="CM227" s="58"/>
      <c r="CN227" s="58"/>
      <c r="CO227" s="58"/>
      <c r="CP227" s="58"/>
      <c r="CQ227" s="58"/>
      <c r="CR227" s="58"/>
      <c r="CS227" s="58"/>
      <c r="CT227" s="58"/>
      <c r="CU227" s="58"/>
      <c r="CV227" s="58"/>
      <c r="CW227" s="58"/>
      <c r="CX227" s="58"/>
      <c r="CY227" s="58"/>
      <c r="CZ227" s="58"/>
      <c r="DA227" s="58"/>
      <c r="DB227" s="58"/>
      <c r="DC227" s="58"/>
      <c r="DD227" s="58"/>
      <c r="DE227" s="58"/>
      <c r="DF227" s="58"/>
      <c r="DG227" s="58"/>
      <c r="DH227" s="58"/>
      <c r="DI227" s="58"/>
      <c r="DJ227" s="58"/>
      <c r="DK227" s="58"/>
      <c r="DL227" s="58"/>
      <c r="DM227" s="58"/>
      <c r="DN227" s="58"/>
      <c r="DO227" s="58"/>
      <c r="DP227" s="58"/>
      <c r="DQ227" s="58"/>
      <c r="DR227" s="58"/>
      <c r="DS227" s="58"/>
      <c r="DT227" s="58"/>
      <c r="DU227" s="58"/>
      <c r="DV227" s="58"/>
      <c r="DW227" s="58"/>
      <c r="DX227" s="58"/>
      <c r="DY227" s="58"/>
      <c r="DZ227" s="58"/>
      <c r="EA227" s="58"/>
      <c r="EB227" s="58"/>
      <c r="EC227" s="58"/>
      <c r="ED227" s="58"/>
      <c r="EE227" s="58"/>
      <c r="EF227" s="58"/>
      <c r="EG227" s="58"/>
      <c r="EH227" s="58"/>
      <c r="EI227" s="58"/>
      <c r="EJ227" s="58"/>
      <c r="EK227" s="58"/>
      <c r="EL227" s="58"/>
      <c r="EM227" s="58"/>
      <c r="EN227" s="58"/>
    </row>
    <row r="228" spans="1:144" outlineLevel="1" x14ac:dyDescent="0.2">
      <c r="A228" s="16">
        <v>37</v>
      </c>
      <c r="B228" s="16">
        <v>0</v>
      </c>
      <c r="C228" s="1">
        <v>8.8112034575265935E-4</v>
      </c>
      <c r="D228" s="1">
        <f t="shared" si="13"/>
        <v>-8.8112034575265935E-4</v>
      </c>
      <c r="E228" s="1">
        <f t="shared" si="14"/>
        <v>1.7630175209224703E-3</v>
      </c>
      <c r="F228" s="1">
        <f t="shared" si="15"/>
        <v>-4.1988302191473169E-2</v>
      </c>
      <c r="G228" s="1">
        <f t="shared" si="16"/>
        <v>-2.9696757457637488E-2</v>
      </c>
      <c r="H228" s="1">
        <v>2.5221880792909617E-3</v>
      </c>
      <c r="I228" s="1">
        <f t="shared" si="17"/>
        <v>2.2299354348309897E-6</v>
      </c>
      <c r="J228" s="1">
        <f t="shared" si="18"/>
        <v>-2.9734278853413929E-2</v>
      </c>
      <c r="AQ228" s="58"/>
      <c r="AR228" s="58"/>
      <c r="AS228" s="58"/>
      <c r="AT228" s="58"/>
      <c r="AU228" s="58"/>
      <c r="AV228" s="58"/>
      <c r="AW228" s="58"/>
      <c r="AX228" s="71"/>
      <c r="AY228" s="58"/>
      <c r="AZ228" s="58"/>
      <c r="BA228" s="58"/>
      <c r="BB228" s="58">
        <f t="shared" si="19"/>
        <v>1</v>
      </c>
      <c r="BC228" s="58">
        <f t="shared" si="20"/>
        <v>8.8112034575265935E-4</v>
      </c>
      <c r="BD228" s="58" t="e">
        <f t="shared" si="21"/>
        <v>#N/A</v>
      </c>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c r="CB228" s="58"/>
      <c r="CC228" s="58"/>
      <c r="CD228" s="58"/>
      <c r="CE228" s="58"/>
      <c r="CF228" s="58"/>
      <c r="CG228" s="58"/>
      <c r="CH228" s="58"/>
      <c r="CI228" s="58"/>
      <c r="CJ228" s="58"/>
      <c r="CK228" s="58"/>
      <c r="CL228" s="58"/>
      <c r="CM228" s="58"/>
      <c r="CN228" s="58"/>
      <c r="CO228" s="58"/>
      <c r="CP228" s="58"/>
      <c r="CQ228" s="58"/>
      <c r="CR228" s="58"/>
      <c r="CS228" s="58"/>
      <c r="CT228" s="58"/>
      <c r="CU228" s="58"/>
      <c r="CV228" s="58"/>
      <c r="CW228" s="58"/>
      <c r="CX228" s="58"/>
      <c r="CY228" s="58"/>
      <c r="CZ228" s="58"/>
      <c r="DA228" s="58"/>
      <c r="DB228" s="58"/>
      <c r="DC228" s="58"/>
      <c r="DD228" s="58"/>
      <c r="DE228" s="58"/>
      <c r="DF228" s="58"/>
      <c r="DG228" s="58"/>
      <c r="DH228" s="58"/>
      <c r="DI228" s="58"/>
      <c r="DJ228" s="58"/>
      <c r="DK228" s="58"/>
      <c r="DL228" s="58"/>
      <c r="DM228" s="58"/>
      <c r="DN228" s="58"/>
      <c r="DO228" s="58"/>
      <c r="DP228" s="58"/>
      <c r="DQ228" s="58"/>
      <c r="DR228" s="58"/>
      <c r="DS228" s="58"/>
      <c r="DT228" s="58"/>
      <c r="DU228" s="58"/>
      <c r="DV228" s="58"/>
      <c r="DW228" s="58"/>
      <c r="DX228" s="58"/>
      <c r="DY228" s="58"/>
      <c r="DZ228" s="58"/>
      <c r="EA228" s="58"/>
      <c r="EB228" s="58"/>
      <c r="EC228" s="58"/>
      <c r="ED228" s="58"/>
      <c r="EE228" s="58"/>
      <c r="EF228" s="58"/>
      <c r="EG228" s="58"/>
      <c r="EH228" s="58"/>
      <c r="EI228" s="58"/>
      <c r="EJ228" s="58"/>
      <c r="EK228" s="58"/>
      <c r="EL228" s="58"/>
      <c r="EM228" s="58"/>
      <c r="EN228" s="58"/>
    </row>
    <row r="229" spans="1:144" outlineLevel="1" x14ac:dyDescent="0.2">
      <c r="A229" s="16">
        <v>38</v>
      </c>
      <c r="B229" s="16">
        <v>0</v>
      </c>
      <c r="C229" s="1">
        <v>7.3802937930096318E-2</v>
      </c>
      <c r="D229" s="1">
        <f t="shared" si="13"/>
        <v>-7.3802937930096318E-2</v>
      </c>
      <c r="E229" s="1">
        <f t="shared" si="14"/>
        <v>0.15333651393220135</v>
      </c>
      <c r="F229" s="1">
        <f t="shared" si="15"/>
        <v>-0.39158206538630103</v>
      </c>
      <c r="G229" s="1">
        <f t="shared" si="16"/>
        <v>-0.28228326089593203</v>
      </c>
      <c r="H229" s="1">
        <v>0.20907111316621083</v>
      </c>
      <c r="I229" s="1">
        <f t="shared" si="17"/>
        <v>2.1063320961321495E-2</v>
      </c>
      <c r="J229" s="1">
        <f t="shared" si="18"/>
        <v>-0.31740693178215618</v>
      </c>
      <c r="AQ229" s="58"/>
      <c r="AR229" s="58"/>
      <c r="AS229" s="58"/>
      <c r="AT229" s="58"/>
      <c r="AU229" s="58"/>
      <c r="AV229" s="58"/>
      <c r="AW229" s="58"/>
      <c r="AX229" s="71"/>
      <c r="AY229" s="58"/>
      <c r="AZ229" s="58"/>
      <c r="BA229" s="58"/>
      <c r="BB229" s="58">
        <f t="shared" si="19"/>
        <v>1</v>
      </c>
      <c r="BC229" s="58">
        <f t="shared" si="20"/>
        <v>7.3802937930096318E-2</v>
      </c>
      <c r="BD229" s="58" t="e">
        <f t="shared" si="21"/>
        <v>#N/A</v>
      </c>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c r="CB229" s="58"/>
      <c r="CC229" s="58"/>
      <c r="CD229" s="58"/>
      <c r="CE229" s="58"/>
      <c r="CF229" s="58"/>
      <c r="CG229" s="58"/>
      <c r="CH229" s="58"/>
      <c r="CI229" s="58"/>
      <c r="CJ229" s="58"/>
      <c r="CK229" s="58"/>
      <c r="CL229" s="58"/>
      <c r="CM229" s="58"/>
      <c r="CN229" s="58"/>
      <c r="CO229" s="58"/>
      <c r="CP229" s="58"/>
      <c r="CQ229" s="58"/>
      <c r="CR229" s="58"/>
      <c r="CS229" s="58"/>
      <c r="CT229" s="58"/>
      <c r="CU229" s="58"/>
      <c r="CV229" s="58"/>
      <c r="CW229" s="58"/>
      <c r="CX229" s="58"/>
      <c r="CY229" s="58"/>
      <c r="CZ229" s="58"/>
      <c r="DA229" s="58"/>
      <c r="DB229" s="58"/>
      <c r="DC229" s="58"/>
      <c r="DD229" s="58"/>
      <c r="DE229" s="58"/>
      <c r="DF229" s="58"/>
      <c r="DG229" s="58"/>
      <c r="DH229" s="58"/>
      <c r="DI229" s="58"/>
      <c r="DJ229" s="58"/>
      <c r="DK229" s="58"/>
      <c r="DL229" s="58"/>
      <c r="DM229" s="58"/>
      <c r="DN229" s="58"/>
      <c r="DO229" s="58"/>
      <c r="DP229" s="58"/>
      <c r="DQ229" s="58"/>
      <c r="DR229" s="58"/>
      <c r="DS229" s="58"/>
      <c r="DT229" s="58"/>
      <c r="DU229" s="58"/>
      <c r="DV229" s="58"/>
      <c r="DW229" s="58"/>
      <c r="DX229" s="58"/>
      <c r="DY229" s="58"/>
      <c r="DZ229" s="58"/>
      <c r="EA229" s="58"/>
      <c r="EB229" s="58"/>
      <c r="EC229" s="58"/>
      <c r="ED229" s="58"/>
      <c r="EE229" s="58"/>
      <c r="EF229" s="58"/>
      <c r="EG229" s="58"/>
      <c r="EH229" s="58"/>
      <c r="EI229" s="58"/>
      <c r="EJ229" s="58"/>
      <c r="EK229" s="58"/>
      <c r="EL229" s="58"/>
      <c r="EM229" s="58"/>
      <c r="EN229" s="58"/>
    </row>
    <row r="230" spans="1:144" outlineLevel="1" x14ac:dyDescent="0.2">
      <c r="A230" s="16">
        <v>39</v>
      </c>
      <c r="B230" s="16">
        <v>0</v>
      </c>
      <c r="C230" s="1">
        <v>1.6197198725672718E-7</v>
      </c>
      <c r="D230" s="1">
        <f t="shared" si="13"/>
        <v>-1.6197198725672718E-7</v>
      </c>
      <c r="E230" s="1">
        <f t="shared" si="14"/>
        <v>3.2394400092358776E-7</v>
      </c>
      <c r="F230" s="1">
        <f t="shared" si="15"/>
        <v>-5.6916078653012259E-4</v>
      </c>
      <c r="G230" s="1">
        <f t="shared" si="16"/>
        <v>-4.024574679287938E-4</v>
      </c>
      <c r="H230" s="1">
        <v>1.8743621205642989E-6</v>
      </c>
      <c r="I230" s="1">
        <f t="shared" si="17"/>
        <v>3.0359477572683736E-13</v>
      </c>
      <c r="J230" s="1">
        <f t="shared" si="18"/>
        <v>-4.0245784510484054E-4</v>
      </c>
      <c r="AQ230" s="58"/>
      <c r="AR230" s="58"/>
      <c r="AS230" s="58"/>
      <c r="AT230" s="58"/>
      <c r="AU230" s="58"/>
      <c r="AV230" s="58"/>
      <c r="AW230" s="58"/>
      <c r="AX230" s="71"/>
      <c r="AY230" s="58"/>
      <c r="AZ230" s="58"/>
      <c r="BA230" s="58"/>
      <c r="BB230" s="58">
        <f t="shared" si="19"/>
        <v>1</v>
      </c>
      <c r="BC230" s="58">
        <f t="shared" si="20"/>
        <v>1.6197198725672718E-7</v>
      </c>
      <c r="BD230" s="58" t="e">
        <f t="shared" si="21"/>
        <v>#N/A</v>
      </c>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c r="CO230" s="58"/>
      <c r="CP230" s="58"/>
      <c r="CQ230" s="58"/>
      <c r="CR230" s="58"/>
      <c r="CS230" s="58"/>
      <c r="CT230" s="58"/>
      <c r="CU230" s="58"/>
      <c r="CV230" s="58"/>
      <c r="CW230" s="58"/>
      <c r="CX230" s="58"/>
      <c r="CY230" s="58"/>
      <c r="CZ230" s="58"/>
      <c r="DA230" s="58"/>
      <c r="DB230" s="58"/>
      <c r="DC230" s="58"/>
      <c r="DD230" s="58"/>
      <c r="DE230" s="58"/>
      <c r="DF230" s="58"/>
      <c r="DG230" s="58"/>
      <c r="DH230" s="58"/>
      <c r="DI230" s="58"/>
      <c r="DJ230" s="58"/>
      <c r="DK230" s="58"/>
      <c r="DL230" s="58"/>
      <c r="DM230" s="58"/>
      <c r="DN230" s="58"/>
      <c r="DO230" s="58"/>
      <c r="DP230" s="58"/>
      <c r="DQ230" s="58"/>
      <c r="DR230" s="58"/>
      <c r="DS230" s="58"/>
      <c r="DT230" s="58"/>
      <c r="DU230" s="58"/>
      <c r="DV230" s="58"/>
      <c r="DW230" s="58"/>
      <c r="DX230" s="58"/>
      <c r="DY230" s="58"/>
      <c r="DZ230" s="58"/>
      <c r="EA230" s="58"/>
      <c r="EB230" s="58"/>
      <c r="EC230" s="58"/>
      <c r="ED230" s="58"/>
      <c r="EE230" s="58"/>
      <c r="EF230" s="58"/>
      <c r="EG230" s="58"/>
      <c r="EH230" s="58"/>
      <c r="EI230" s="58"/>
      <c r="EJ230" s="58"/>
      <c r="EK230" s="58"/>
      <c r="EL230" s="58"/>
      <c r="EM230" s="58"/>
      <c r="EN230" s="58"/>
    </row>
    <row r="231" spans="1:144" outlineLevel="1" x14ac:dyDescent="0.2">
      <c r="A231" s="16">
        <v>40</v>
      </c>
      <c r="B231" s="16">
        <v>0</v>
      </c>
      <c r="C231" s="1">
        <v>4.0280844044072854E-4</v>
      </c>
      <c r="D231" s="1">
        <f t="shared" si="13"/>
        <v>-4.0280844044072854E-4</v>
      </c>
      <c r="E231" s="1">
        <f t="shared" si="14"/>
        <v>8.0577917910591766E-4</v>
      </c>
      <c r="F231" s="1">
        <f t="shared" si="15"/>
        <v>-2.8386249824623146E-2</v>
      </c>
      <c r="G231" s="1">
        <f t="shared" si="16"/>
        <v>-2.0074131624164826E-2</v>
      </c>
      <c r="H231" s="1">
        <v>1.4225126789252905E-3</v>
      </c>
      <c r="I231" s="1">
        <f t="shared" si="17"/>
        <v>5.7404760599445864E-7</v>
      </c>
      <c r="J231" s="1">
        <f t="shared" si="18"/>
        <v>-2.0088424728442217E-2</v>
      </c>
      <c r="AQ231" s="58"/>
      <c r="AR231" s="58"/>
      <c r="AS231" s="58"/>
      <c r="AT231" s="58"/>
      <c r="AU231" s="58"/>
      <c r="AV231" s="58"/>
      <c r="AW231" s="58"/>
      <c r="AX231" s="71"/>
      <c r="AY231" s="58"/>
      <c r="AZ231" s="58"/>
      <c r="BA231" s="58"/>
      <c r="BB231" s="58">
        <f t="shared" si="19"/>
        <v>1</v>
      </c>
      <c r="BC231" s="58">
        <f t="shared" si="20"/>
        <v>4.0280844044072854E-4</v>
      </c>
      <c r="BD231" s="58" t="e">
        <f t="shared" si="21"/>
        <v>#N/A</v>
      </c>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c r="CB231" s="58"/>
      <c r="CC231" s="58"/>
      <c r="CD231" s="58"/>
      <c r="CE231" s="58"/>
      <c r="CF231" s="58"/>
      <c r="CG231" s="58"/>
      <c r="CH231" s="58"/>
      <c r="CI231" s="58"/>
      <c r="CJ231" s="58"/>
      <c r="CK231" s="58"/>
      <c r="CL231" s="58"/>
      <c r="CM231" s="58"/>
      <c r="CN231" s="58"/>
      <c r="CO231" s="58"/>
      <c r="CP231" s="58"/>
      <c r="CQ231" s="58"/>
      <c r="CR231" s="58"/>
      <c r="CS231" s="58"/>
      <c r="CT231" s="58"/>
      <c r="CU231" s="58"/>
      <c r="CV231" s="58"/>
      <c r="CW231" s="58"/>
      <c r="CX231" s="58"/>
      <c r="CY231" s="58"/>
      <c r="CZ231" s="58"/>
      <c r="DA231" s="58"/>
      <c r="DB231" s="58"/>
      <c r="DC231" s="58"/>
      <c r="DD231" s="58"/>
      <c r="DE231" s="58"/>
      <c r="DF231" s="58"/>
      <c r="DG231" s="58"/>
      <c r="DH231" s="58"/>
      <c r="DI231" s="58"/>
      <c r="DJ231" s="58"/>
      <c r="DK231" s="58"/>
      <c r="DL231" s="58"/>
      <c r="DM231" s="58"/>
      <c r="DN231" s="58"/>
      <c r="DO231" s="58"/>
      <c r="DP231" s="58"/>
      <c r="DQ231" s="58"/>
      <c r="DR231" s="58"/>
      <c r="DS231" s="58"/>
      <c r="DT231" s="58"/>
      <c r="DU231" s="58"/>
      <c r="DV231" s="58"/>
      <c r="DW231" s="58"/>
      <c r="DX231" s="58"/>
      <c r="DY231" s="58"/>
      <c r="DZ231" s="58"/>
      <c r="EA231" s="58"/>
      <c r="EB231" s="58"/>
      <c r="EC231" s="58"/>
      <c r="ED231" s="58"/>
      <c r="EE231" s="58"/>
      <c r="EF231" s="58"/>
      <c r="EG231" s="58"/>
      <c r="EH231" s="58"/>
      <c r="EI231" s="58"/>
      <c r="EJ231" s="58"/>
      <c r="EK231" s="58"/>
      <c r="EL231" s="58"/>
      <c r="EM231" s="58"/>
      <c r="EN231" s="58"/>
    </row>
    <row r="232" spans="1:144" outlineLevel="1" x14ac:dyDescent="0.2">
      <c r="A232" s="16">
        <v>41</v>
      </c>
      <c r="B232" s="16">
        <v>1</v>
      </c>
      <c r="C232" s="1">
        <v>0.98907737762540548</v>
      </c>
      <c r="D232" s="1">
        <f t="shared" si="13"/>
        <v>1.0922622374594515E-2</v>
      </c>
      <c r="E232" s="1">
        <f t="shared" si="14"/>
        <v>2.1965424347528198E-2</v>
      </c>
      <c r="F232" s="1">
        <f t="shared" si="15"/>
        <v>0.14820736941032386</v>
      </c>
      <c r="G232" s="1">
        <f t="shared" si="16"/>
        <v>0.1050868381564623</v>
      </c>
      <c r="H232" s="1">
        <v>2.8459011528095299E-2</v>
      </c>
      <c r="I232" s="1">
        <f t="shared" si="17"/>
        <v>3.2348588410795718E-4</v>
      </c>
      <c r="J232" s="1">
        <f t="shared" si="18"/>
        <v>0.10661486499466413</v>
      </c>
      <c r="AQ232" s="58"/>
      <c r="AR232" s="58"/>
      <c r="AS232" s="58"/>
      <c r="AT232" s="58"/>
      <c r="AU232" s="58"/>
      <c r="AV232" s="58"/>
      <c r="AW232" s="58"/>
      <c r="AX232" s="71"/>
      <c r="AY232" s="58"/>
      <c r="AZ232" s="58"/>
      <c r="BA232" s="58"/>
      <c r="BB232" s="58">
        <f t="shared" si="19"/>
        <v>0</v>
      </c>
      <c r="BC232" s="58" t="e">
        <f t="shared" si="20"/>
        <v>#N/A</v>
      </c>
      <c r="BD232" s="58">
        <f t="shared" si="21"/>
        <v>0.98907737762540548</v>
      </c>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c r="CG232" s="58"/>
      <c r="CH232" s="58"/>
      <c r="CI232" s="58"/>
      <c r="CJ232" s="58"/>
      <c r="CK232" s="58"/>
      <c r="CL232" s="58"/>
      <c r="CM232" s="58"/>
      <c r="CN232" s="58"/>
      <c r="CO232" s="58"/>
      <c r="CP232" s="58"/>
      <c r="CQ232" s="58"/>
      <c r="CR232" s="58"/>
      <c r="CS232" s="58"/>
      <c r="CT232" s="58"/>
      <c r="CU232" s="58"/>
      <c r="CV232" s="58"/>
      <c r="CW232" s="58"/>
      <c r="CX232" s="58"/>
      <c r="CY232" s="58"/>
      <c r="CZ232" s="58"/>
      <c r="DA232" s="58"/>
      <c r="DB232" s="58"/>
      <c r="DC232" s="58"/>
      <c r="DD232" s="58"/>
      <c r="DE232" s="58"/>
      <c r="DF232" s="58"/>
      <c r="DG232" s="58"/>
      <c r="DH232" s="58"/>
      <c r="DI232" s="58"/>
      <c r="DJ232" s="58"/>
      <c r="DK232" s="58"/>
      <c r="DL232" s="58"/>
      <c r="DM232" s="58"/>
      <c r="DN232" s="58"/>
      <c r="DO232" s="58"/>
      <c r="DP232" s="58"/>
      <c r="DQ232" s="58"/>
      <c r="DR232" s="58"/>
      <c r="DS232" s="58"/>
      <c r="DT232" s="58"/>
      <c r="DU232" s="58"/>
      <c r="DV232" s="58"/>
      <c r="DW232" s="58"/>
      <c r="DX232" s="58"/>
      <c r="DY232" s="58"/>
      <c r="DZ232" s="58"/>
      <c r="EA232" s="58"/>
      <c r="EB232" s="58"/>
      <c r="EC232" s="58"/>
      <c r="ED232" s="58"/>
      <c r="EE232" s="58"/>
      <c r="EF232" s="58"/>
      <c r="EG232" s="58"/>
      <c r="EH232" s="58"/>
      <c r="EI232" s="58"/>
      <c r="EJ232" s="58"/>
      <c r="EK232" s="58"/>
      <c r="EL232" s="58"/>
      <c r="EM232" s="58"/>
      <c r="EN232" s="58"/>
    </row>
    <row r="233" spans="1:144" outlineLevel="1" x14ac:dyDescent="0.2">
      <c r="A233" s="16">
        <v>42</v>
      </c>
      <c r="B233" s="16">
        <v>0</v>
      </c>
      <c r="C233" s="1">
        <v>2.5111713925502822E-4</v>
      </c>
      <c r="D233" s="1">
        <f t="shared" si="13"/>
        <v>-2.5111713925502822E-4</v>
      </c>
      <c r="E233" s="1">
        <f t="shared" si="14"/>
        <v>5.0229734888674921E-4</v>
      </c>
      <c r="F233" s="1">
        <f t="shared" si="15"/>
        <v>-2.2411991185228259E-2</v>
      </c>
      <c r="G233" s="1">
        <f t="shared" si="16"/>
        <v>-1.5848666029418201E-2</v>
      </c>
      <c r="H233" s="1">
        <v>1.0254267018900136E-3</v>
      </c>
      <c r="I233" s="1">
        <f t="shared" si="17"/>
        <v>2.5783128644297365E-7</v>
      </c>
      <c r="J233" s="1">
        <f t="shared" si="18"/>
        <v>-1.5856798106757792E-2</v>
      </c>
      <c r="AQ233" s="58"/>
      <c r="AR233" s="58"/>
      <c r="AS233" s="58"/>
      <c r="AT233" s="58"/>
      <c r="AU233" s="58"/>
      <c r="AV233" s="58"/>
      <c r="AW233" s="58"/>
      <c r="AX233" s="71"/>
      <c r="AY233" s="58"/>
      <c r="AZ233" s="58"/>
      <c r="BA233" s="58"/>
      <c r="BB233" s="58">
        <f t="shared" si="19"/>
        <v>1</v>
      </c>
      <c r="BC233" s="58">
        <f t="shared" si="20"/>
        <v>2.5111713925502822E-4</v>
      </c>
      <c r="BD233" s="58" t="e">
        <f t="shared" si="21"/>
        <v>#N/A</v>
      </c>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c r="CJ233" s="58"/>
      <c r="CK233" s="58"/>
      <c r="CL233" s="58"/>
      <c r="CM233" s="58"/>
      <c r="CN233" s="58"/>
      <c r="CO233" s="58"/>
      <c r="CP233" s="58"/>
      <c r="CQ233" s="58"/>
      <c r="CR233" s="58"/>
      <c r="CS233" s="58"/>
      <c r="CT233" s="58"/>
      <c r="CU233" s="58"/>
      <c r="CV233" s="58"/>
      <c r="CW233" s="58"/>
      <c r="CX233" s="58"/>
      <c r="CY233" s="58"/>
      <c r="CZ233" s="58"/>
      <c r="DA233" s="58"/>
      <c r="DB233" s="58"/>
      <c r="DC233" s="58"/>
      <c r="DD233" s="58"/>
      <c r="DE233" s="58"/>
      <c r="DF233" s="58"/>
      <c r="DG233" s="58"/>
      <c r="DH233" s="58"/>
      <c r="DI233" s="58"/>
      <c r="DJ233" s="58"/>
      <c r="DK233" s="58"/>
      <c r="DL233" s="58"/>
      <c r="DM233" s="58"/>
      <c r="DN233" s="58"/>
      <c r="DO233" s="58"/>
      <c r="DP233" s="58"/>
      <c r="DQ233" s="58"/>
      <c r="DR233" s="58"/>
      <c r="DS233" s="58"/>
      <c r="DT233" s="58"/>
      <c r="DU233" s="58"/>
      <c r="DV233" s="58"/>
      <c r="DW233" s="58"/>
      <c r="DX233" s="58"/>
      <c r="DY233" s="58"/>
      <c r="DZ233" s="58"/>
      <c r="EA233" s="58"/>
      <c r="EB233" s="58"/>
      <c r="EC233" s="58"/>
      <c r="ED233" s="58"/>
      <c r="EE233" s="58"/>
      <c r="EF233" s="58"/>
      <c r="EG233" s="58"/>
      <c r="EH233" s="58"/>
      <c r="EI233" s="58"/>
      <c r="EJ233" s="58"/>
      <c r="EK233" s="58"/>
      <c r="EL233" s="58"/>
      <c r="EM233" s="58"/>
      <c r="EN233" s="58"/>
    </row>
    <row r="234" spans="1:144" outlineLevel="1" x14ac:dyDescent="0.2">
      <c r="A234" s="16">
        <v>43</v>
      </c>
      <c r="B234" s="16">
        <v>0</v>
      </c>
      <c r="C234" s="1">
        <v>5.7672669146937085E-5</v>
      </c>
      <c r="D234" s="1">
        <f t="shared" si="13"/>
        <v>-5.7672669146937085E-5</v>
      </c>
      <c r="E234" s="1">
        <f t="shared" si="14"/>
        <v>1.1534866455858753E-4</v>
      </c>
      <c r="F234" s="1">
        <f t="shared" si="15"/>
        <v>-1.0740049560341308E-2</v>
      </c>
      <c r="G234" s="1">
        <f t="shared" si="16"/>
        <v>-7.5944713756483321E-3</v>
      </c>
      <c r="H234" s="1">
        <v>4.0125222883640555E-4</v>
      </c>
      <c r="I234" s="1">
        <f t="shared" si="17"/>
        <v>2.3151911491007204E-8</v>
      </c>
      <c r="J234" s="1">
        <f t="shared" si="18"/>
        <v>-7.5959954836106154E-3</v>
      </c>
      <c r="AQ234" s="58"/>
      <c r="AR234" s="58"/>
      <c r="AS234" s="58"/>
      <c r="AT234" s="58"/>
      <c r="AU234" s="58"/>
      <c r="AV234" s="58"/>
      <c r="AW234" s="58"/>
      <c r="AX234" s="71"/>
      <c r="AY234" s="58"/>
      <c r="AZ234" s="58"/>
      <c r="BA234" s="58"/>
      <c r="BB234" s="58">
        <f t="shared" si="19"/>
        <v>1</v>
      </c>
      <c r="BC234" s="58">
        <f t="shared" si="20"/>
        <v>5.7672669146937085E-5</v>
      </c>
      <c r="BD234" s="58" t="e">
        <f t="shared" si="21"/>
        <v>#N/A</v>
      </c>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c r="CB234" s="58"/>
      <c r="CC234" s="58"/>
      <c r="CD234" s="58"/>
      <c r="CE234" s="58"/>
      <c r="CF234" s="58"/>
      <c r="CG234" s="58"/>
      <c r="CH234" s="58"/>
      <c r="CI234" s="58"/>
      <c r="CJ234" s="58"/>
      <c r="CK234" s="58"/>
      <c r="CL234" s="58"/>
      <c r="CM234" s="58"/>
      <c r="CN234" s="58"/>
      <c r="CO234" s="58"/>
      <c r="CP234" s="58"/>
      <c r="CQ234" s="58"/>
      <c r="CR234" s="58"/>
      <c r="CS234" s="58"/>
      <c r="CT234" s="58"/>
      <c r="CU234" s="58"/>
      <c r="CV234" s="58"/>
      <c r="CW234" s="58"/>
      <c r="CX234" s="58"/>
      <c r="CY234" s="58"/>
      <c r="CZ234" s="58"/>
      <c r="DA234" s="58"/>
      <c r="DB234" s="58"/>
      <c r="DC234" s="58"/>
      <c r="DD234" s="58"/>
      <c r="DE234" s="58"/>
      <c r="DF234" s="58"/>
      <c r="DG234" s="58"/>
      <c r="DH234" s="58"/>
      <c r="DI234" s="58"/>
      <c r="DJ234" s="58"/>
      <c r="DK234" s="58"/>
      <c r="DL234" s="58"/>
      <c r="DM234" s="58"/>
      <c r="DN234" s="58"/>
      <c r="DO234" s="58"/>
      <c r="DP234" s="58"/>
      <c r="DQ234" s="58"/>
      <c r="DR234" s="58"/>
      <c r="DS234" s="58"/>
      <c r="DT234" s="58"/>
      <c r="DU234" s="58"/>
      <c r="DV234" s="58"/>
      <c r="DW234" s="58"/>
      <c r="DX234" s="58"/>
      <c r="DY234" s="58"/>
      <c r="DZ234" s="58"/>
      <c r="EA234" s="58"/>
      <c r="EB234" s="58"/>
      <c r="EC234" s="58"/>
      <c r="ED234" s="58"/>
      <c r="EE234" s="58"/>
      <c r="EF234" s="58"/>
      <c r="EG234" s="58"/>
      <c r="EH234" s="58"/>
      <c r="EI234" s="58"/>
      <c r="EJ234" s="58"/>
      <c r="EK234" s="58"/>
      <c r="EL234" s="58"/>
      <c r="EM234" s="58"/>
      <c r="EN234" s="58"/>
    </row>
    <row r="235" spans="1:144" outlineLevel="1" x14ac:dyDescent="0.2">
      <c r="A235" s="16">
        <v>44</v>
      </c>
      <c r="B235" s="16">
        <v>1</v>
      </c>
      <c r="C235" s="1">
        <v>0.10850862784644137</v>
      </c>
      <c r="D235" s="1">
        <f t="shared" si="13"/>
        <v>0.89149137215355867</v>
      </c>
      <c r="E235" s="1">
        <f t="shared" si="14"/>
        <v>4.4418511796821525</v>
      </c>
      <c r="F235" s="1">
        <f t="shared" si="15"/>
        <v>2.1075699702933122</v>
      </c>
      <c r="G235" s="1">
        <f t="shared" si="16"/>
        <v>2.866331631728726</v>
      </c>
      <c r="H235" s="1">
        <v>0.13750003382887124</v>
      </c>
      <c r="I235" s="1">
        <f t="shared" si="17"/>
        <v>1.309774681635431</v>
      </c>
      <c r="J235" s="1">
        <f t="shared" si="18"/>
        <v>3.0863622121656578</v>
      </c>
      <c r="AQ235" s="58"/>
      <c r="AR235" s="58"/>
      <c r="AS235" s="58"/>
      <c r="AT235" s="58"/>
      <c r="AU235" s="58"/>
      <c r="AV235" s="58"/>
      <c r="AW235" s="58"/>
      <c r="AX235" s="71"/>
      <c r="AY235" s="58"/>
      <c r="AZ235" s="58"/>
      <c r="BA235" s="58"/>
      <c r="BB235" s="58">
        <f t="shared" si="19"/>
        <v>0</v>
      </c>
      <c r="BC235" s="58" t="e">
        <f t="shared" si="20"/>
        <v>#N/A</v>
      </c>
      <c r="BD235" s="58">
        <f t="shared" si="21"/>
        <v>0.10850862784644137</v>
      </c>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58"/>
      <c r="CM235" s="58"/>
      <c r="CN235" s="58"/>
      <c r="CO235" s="58"/>
      <c r="CP235" s="58"/>
      <c r="CQ235" s="58"/>
      <c r="CR235" s="58"/>
      <c r="CS235" s="58"/>
      <c r="CT235" s="58"/>
      <c r="CU235" s="58"/>
      <c r="CV235" s="58"/>
      <c r="CW235" s="58"/>
      <c r="CX235" s="58"/>
      <c r="CY235" s="58"/>
      <c r="CZ235" s="58"/>
      <c r="DA235" s="58"/>
      <c r="DB235" s="58"/>
      <c r="DC235" s="58"/>
      <c r="DD235" s="58"/>
      <c r="DE235" s="58"/>
      <c r="DF235" s="58"/>
      <c r="DG235" s="58"/>
      <c r="DH235" s="58"/>
      <c r="DI235" s="58"/>
      <c r="DJ235" s="58"/>
      <c r="DK235" s="58"/>
      <c r="DL235" s="58"/>
      <c r="DM235" s="58"/>
      <c r="DN235" s="58"/>
      <c r="DO235" s="58"/>
      <c r="DP235" s="58"/>
      <c r="DQ235" s="58"/>
      <c r="DR235" s="58"/>
      <c r="DS235" s="58"/>
      <c r="DT235" s="58"/>
      <c r="DU235" s="58"/>
      <c r="DV235" s="58"/>
      <c r="DW235" s="58"/>
      <c r="DX235" s="58"/>
      <c r="DY235" s="58"/>
      <c r="DZ235" s="58"/>
      <c r="EA235" s="58"/>
      <c r="EB235" s="58"/>
      <c r="EC235" s="58"/>
      <c r="ED235" s="58"/>
      <c r="EE235" s="58"/>
      <c r="EF235" s="58"/>
      <c r="EG235" s="58"/>
      <c r="EH235" s="58"/>
      <c r="EI235" s="58"/>
      <c r="EJ235" s="58"/>
      <c r="EK235" s="58"/>
      <c r="EL235" s="58"/>
      <c r="EM235" s="58"/>
      <c r="EN235" s="58"/>
    </row>
    <row r="236" spans="1:144" outlineLevel="1" x14ac:dyDescent="0.2">
      <c r="A236" s="16">
        <v>45</v>
      </c>
      <c r="B236" s="16">
        <v>0</v>
      </c>
      <c r="C236" s="1">
        <v>1.4033858219349759E-4</v>
      </c>
      <c r="D236" s="1">
        <f t="shared" si="13"/>
        <v>-1.4033858219349759E-4</v>
      </c>
      <c r="E236" s="1">
        <f t="shared" si="14"/>
        <v>2.8069686114763875E-4</v>
      </c>
      <c r="F236" s="1">
        <f t="shared" si="15"/>
        <v>-1.6754010300451615E-2</v>
      </c>
      <c r="G236" s="1">
        <f t="shared" si="16"/>
        <v>-1.1847289980223091E-2</v>
      </c>
      <c r="H236" s="1">
        <v>6.4724299899780681E-4</v>
      </c>
      <c r="I236" s="1">
        <f t="shared" si="17"/>
        <v>9.0904751464749722E-8</v>
      </c>
      <c r="J236" s="1">
        <f t="shared" si="18"/>
        <v>-1.1851125880141481E-2</v>
      </c>
      <c r="AQ236" s="58"/>
      <c r="AR236" s="58"/>
      <c r="AS236" s="58"/>
      <c r="AT236" s="58"/>
      <c r="AU236" s="58"/>
      <c r="AV236" s="58"/>
      <c r="AW236" s="58"/>
      <c r="AX236" s="71"/>
      <c r="AY236" s="58"/>
      <c r="AZ236" s="58"/>
      <c r="BA236" s="58"/>
      <c r="BB236" s="58">
        <f t="shared" si="19"/>
        <v>1</v>
      </c>
      <c r="BC236" s="58">
        <f t="shared" si="20"/>
        <v>1.4033858219349759E-4</v>
      </c>
      <c r="BD236" s="58" t="e">
        <f t="shared" si="21"/>
        <v>#N/A</v>
      </c>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c r="CB236" s="58"/>
      <c r="CC236" s="58"/>
      <c r="CD236" s="58"/>
      <c r="CE236" s="58"/>
      <c r="CF236" s="58"/>
      <c r="CG236" s="58"/>
      <c r="CH236" s="58"/>
      <c r="CI236" s="58"/>
      <c r="CJ236" s="58"/>
      <c r="CK236" s="58"/>
      <c r="CL236" s="58"/>
      <c r="CM236" s="58"/>
      <c r="CN236" s="58"/>
      <c r="CO236" s="58"/>
      <c r="CP236" s="58"/>
      <c r="CQ236" s="58"/>
      <c r="CR236" s="58"/>
      <c r="CS236" s="58"/>
      <c r="CT236" s="58"/>
      <c r="CU236" s="58"/>
      <c r="CV236" s="58"/>
      <c r="CW236" s="58"/>
      <c r="CX236" s="58"/>
      <c r="CY236" s="58"/>
      <c r="CZ236" s="58"/>
      <c r="DA236" s="58"/>
      <c r="DB236" s="58"/>
      <c r="DC236" s="58"/>
      <c r="DD236" s="58"/>
      <c r="DE236" s="58"/>
      <c r="DF236" s="58"/>
      <c r="DG236" s="58"/>
      <c r="DH236" s="58"/>
      <c r="DI236" s="58"/>
      <c r="DJ236" s="58"/>
      <c r="DK236" s="58"/>
      <c r="DL236" s="58"/>
      <c r="DM236" s="58"/>
      <c r="DN236" s="58"/>
      <c r="DO236" s="58"/>
      <c r="DP236" s="58"/>
      <c r="DQ236" s="58"/>
      <c r="DR236" s="58"/>
      <c r="DS236" s="58"/>
      <c r="DT236" s="58"/>
      <c r="DU236" s="58"/>
      <c r="DV236" s="58"/>
      <c r="DW236" s="58"/>
      <c r="DX236" s="58"/>
      <c r="DY236" s="58"/>
      <c r="DZ236" s="58"/>
      <c r="EA236" s="58"/>
      <c r="EB236" s="58"/>
      <c r="EC236" s="58"/>
      <c r="ED236" s="58"/>
      <c r="EE236" s="58"/>
      <c r="EF236" s="58"/>
      <c r="EG236" s="58"/>
      <c r="EH236" s="58"/>
      <c r="EI236" s="58"/>
      <c r="EJ236" s="58"/>
      <c r="EK236" s="58"/>
      <c r="EL236" s="58"/>
      <c r="EM236" s="58"/>
      <c r="EN236" s="58"/>
    </row>
    <row r="237" spans="1:144" outlineLevel="1" x14ac:dyDescent="0.2">
      <c r="A237" s="16">
        <v>46</v>
      </c>
      <c r="B237" s="16">
        <v>0</v>
      </c>
      <c r="C237" s="1">
        <v>2.9809392659198601E-5</v>
      </c>
      <c r="D237" s="1">
        <f t="shared" si="13"/>
        <v>-2.9809392659198601E-5</v>
      </c>
      <c r="E237" s="1">
        <f t="shared" si="14"/>
        <v>5.9619673935706693E-5</v>
      </c>
      <c r="F237" s="1">
        <f t="shared" si="15"/>
        <v>-7.7213777226416459E-3</v>
      </c>
      <c r="G237" s="1">
        <f t="shared" si="16"/>
        <v>-5.459879237270612E-3</v>
      </c>
      <c r="H237" s="1">
        <v>1.6250585254193805E-4</v>
      </c>
      <c r="I237" s="1">
        <f t="shared" si="17"/>
        <v>4.8451325372215913E-9</v>
      </c>
      <c r="J237" s="1">
        <f t="shared" si="18"/>
        <v>-5.4603229225125456E-3</v>
      </c>
      <c r="AQ237" s="58"/>
      <c r="AR237" s="58"/>
      <c r="AS237" s="58"/>
      <c r="AT237" s="58"/>
      <c r="AU237" s="58"/>
      <c r="AV237" s="58"/>
      <c r="AW237" s="58"/>
      <c r="AX237" s="71"/>
      <c r="AY237" s="58"/>
      <c r="AZ237" s="58"/>
      <c r="BA237" s="58"/>
      <c r="BB237" s="58">
        <f t="shared" si="19"/>
        <v>1</v>
      </c>
      <c r="BC237" s="58">
        <f t="shared" si="20"/>
        <v>2.9809392659198601E-5</v>
      </c>
      <c r="BD237" s="58" t="e">
        <f t="shared" si="21"/>
        <v>#N/A</v>
      </c>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c r="CB237" s="58"/>
      <c r="CC237" s="58"/>
      <c r="CD237" s="58"/>
      <c r="CE237" s="58"/>
      <c r="CF237" s="58"/>
      <c r="CG237" s="58"/>
      <c r="CH237" s="58"/>
      <c r="CI237" s="58"/>
      <c r="CJ237" s="58"/>
      <c r="CK237" s="58"/>
      <c r="CL237" s="58"/>
      <c r="CM237" s="58"/>
      <c r="CN237" s="58"/>
      <c r="CO237" s="58"/>
      <c r="CP237" s="58"/>
      <c r="CQ237" s="58"/>
      <c r="CR237" s="58"/>
      <c r="CS237" s="58"/>
      <c r="CT237" s="58"/>
      <c r="CU237" s="58"/>
      <c r="CV237" s="58"/>
      <c r="CW237" s="58"/>
      <c r="CX237" s="58"/>
      <c r="CY237" s="58"/>
      <c r="CZ237" s="58"/>
      <c r="DA237" s="58"/>
      <c r="DB237" s="58"/>
      <c r="DC237" s="58"/>
      <c r="DD237" s="58"/>
      <c r="DE237" s="58"/>
      <c r="DF237" s="58"/>
      <c r="DG237" s="58"/>
      <c r="DH237" s="58"/>
      <c r="DI237" s="58"/>
      <c r="DJ237" s="58"/>
      <c r="DK237" s="58"/>
      <c r="DL237" s="58"/>
      <c r="DM237" s="58"/>
      <c r="DN237" s="58"/>
      <c r="DO237" s="58"/>
      <c r="DP237" s="58"/>
      <c r="DQ237" s="58"/>
      <c r="DR237" s="58"/>
      <c r="DS237" s="58"/>
      <c r="DT237" s="58"/>
      <c r="DU237" s="58"/>
      <c r="DV237" s="58"/>
      <c r="DW237" s="58"/>
      <c r="DX237" s="58"/>
      <c r="DY237" s="58"/>
      <c r="DZ237" s="58"/>
      <c r="EA237" s="58"/>
      <c r="EB237" s="58"/>
      <c r="EC237" s="58"/>
      <c r="ED237" s="58"/>
      <c r="EE237" s="58"/>
      <c r="EF237" s="58"/>
      <c r="EG237" s="58"/>
      <c r="EH237" s="58"/>
      <c r="EI237" s="58"/>
      <c r="EJ237" s="58"/>
      <c r="EK237" s="58"/>
      <c r="EL237" s="58"/>
      <c r="EM237" s="58"/>
      <c r="EN237" s="58"/>
    </row>
    <row r="238" spans="1:144" outlineLevel="1" x14ac:dyDescent="0.2">
      <c r="A238" s="16">
        <v>47</v>
      </c>
      <c r="B238" s="16">
        <v>0</v>
      </c>
      <c r="C238" s="1">
        <v>2.7242705416345347E-5</v>
      </c>
      <c r="D238" s="1">
        <f t="shared" si="13"/>
        <v>-2.7242705416345347E-5</v>
      </c>
      <c r="E238" s="1">
        <f t="shared" si="14"/>
        <v>5.4486153011307766E-5</v>
      </c>
      <c r="F238" s="1">
        <f t="shared" si="15"/>
        <v>-7.381473634126709E-3</v>
      </c>
      <c r="G238" s="1">
        <f t="shared" si="16"/>
        <v>-5.2195256107775622E-3</v>
      </c>
      <c r="H238" s="1">
        <v>1.8022645815909234E-4</v>
      </c>
      <c r="I238" s="1">
        <f t="shared" si="17"/>
        <v>4.910875138905244E-9</v>
      </c>
      <c r="J238" s="1">
        <f t="shared" si="18"/>
        <v>-5.2199960226710701E-3</v>
      </c>
      <c r="AQ238" s="58"/>
      <c r="AR238" s="58"/>
      <c r="AS238" s="58"/>
      <c r="AT238" s="58"/>
      <c r="AU238" s="58"/>
      <c r="AV238" s="58"/>
      <c r="AW238" s="58"/>
      <c r="AX238" s="71"/>
      <c r="AY238" s="58"/>
      <c r="AZ238" s="58"/>
      <c r="BA238" s="58"/>
      <c r="BB238" s="58">
        <f t="shared" si="19"/>
        <v>1</v>
      </c>
      <c r="BC238" s="58">
        <f t="shared" si="20"/>
        <v>2.7242705416345347E-5</v>
      </c>
      <c r="BD238" s="58" t="e">
        <f t="shared" si="21"/>
        <v>#N/A</v>
      </c>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c r="CB238" s="58"/>
      <c r="CC238" s="58"/>
      <c r="CD238" s="58"/>
      <c r="CE238" s="58"/>
      <c r="CF238" s="58"/>
      <c r="CG238" s="58"/>
      <c r="CH238" s="58"/>
      <c r="CI238" s="58"/>
      <c r="CJ238" s="58"/>
      <c r="CK238" s="58"/>
      <c r="CL238" s="58"/>
      <c r="CM238" s="58"/>
      <c r="CN238" s="58"/>
      <c r="CO238" s="58"/>
      <c r="CP238" s="58"/>
      <c r="CQ238" s="58"/>
      <c r="CR238" s="58"/>
      <c r="CS238" s="58"/>
      <c r="CT238" s="58"/>
      <c r="CU238" s="58"/>
      <c r="CV238" s="58"/>
      <c r="CW238" s="58"/>
      <c r="CX238" s="58"/>
      <c r="CY238" s="58"/>
      <c r="CZ238" s="58"/>
      <c r="DA238" s="58"/>
      <c r="DB238" s="58"/>
      <c r="DC238" s="58"/>
      <c r="DD238" s="58"/>
      <c r="DE238" s="58"/>
      <c r="DF238" s="58"/>
      <c r="DG238" s="58"/>
      <c r="DH238" s="58"/>
      <c r="DI238" s="58"/>
      <c r="DJ238" s="58"/>
      <c r="DK238" s="58"/>
      <c r="DL238" s="58"/>
      <c r="DM238" s="58"/>
      <c r="DN238" s="58"/>
      <c r="DO238" s="58"/>
      <c r="DP238" s="58"/>
      <c r="DQ238" s="58"/>
      <c r="DR238" s="58"/>
      <c r="DS238" s="58"/>
      <c r="DT238" s="58"/>
      <c r="DU238" s="58"/>
      <c r="DV238" s="58"/>
      <c r="DW238" s="58"/>
      <c r="DX238" s="58"/>
      <c r="DY238" s="58"/>
      <c r="DZ238" s="58"/>
      <c r="EA238" s="58"/>
      <c r="EB238" s="58"/>
      <c r="EC238" s="58"/>
      <c r="ED238" s="58"/>
      <c r="EE238" s="58"/>
      <c r="EF238" s="58"/>
      <c r="EG238" s="58"/>
      <c r="EH238" s="58"/>
      <c r="EI238" s="58"/>
      <c r="EJ238" s="58"/>
      <c r="EK238" s="58"/>
      <c r="EL238" s="58"/>
      <c r="EM238" s="58"/>
      <c r="EN238" s="58"/>
    </row>
    <row r="239" spans="1:144" outlineLevel="1" x14ac:dyDescent="0.2">
      <c r="A239" s="16">
        <v>48</v>
      </c>
      <c r="B239" s="16">
        <v>0</v>
      </c>
      <c r="C239" s="1">
        <v>2.7332644559931573E-2</v>
      </c>
      <c r="D239" s="1">
        <f t="shared" si="13"/>
        <v>-2.7332644559931573E-2</v>
      </c>
      <c r="E239" s="1">
        <f t="shared" si="14"/>
        <v>5.5426260877681724E-2</v>
      </c>
      <c r="F239" s="1">
        <f t="shared" si="15"/>
        <v>-0.2354278251984708</v>
      </c>
      <c r="G239" s="1">
        <f t="shared" si="16"/>
        <v>-0.1676326678012458</v>
      </c>
      <c r="H239" s="1">
        <v>5.537506871163355E-2</v>
      </c>
      <c r="I239" s="1">
        <f t="shared" si="17"/>
        <v>1.6472980633119873E-3</v>
      </c>
      <c r="J239" s="1">
        <f t="shared" si="18"/>
        <v>-0.17247611248365619</v>
      </c>
      <c r="AQ239" s="58"/>
      <c r="AR239" s="58"/>
      <c r="AS239" s="58"/>
      <c r="AT239" s="58"/>
      <c r="AU239" s="58"/>
      <c r="AV239" s="58"/>
      <c r="AW239" s="58"/>
      <c r="AX239" s="71"/>
      <c r="AY239" s="58"/>
      <c r="AZ239" s="58"/>
      <c r="BA239" s="58"/>
      <c r="BB239" s="58">
        <f t="shared" si="19"/>
        <v>1</v>
      </c>
      <c r="BC239" s="58">
        <f t="shared" si="20"/>
        <v>2.7332644559931573E-2</v>
      </c>
      <c r="BD239" s="58" t="e">
        <f t="shared" si="21"/>
        <v>#N/A</v>
      </c>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c r="CF239" s="58"/>
      <c r="CG239" s="58"/>
      <c r="CH239" s="58"/>
      <c r="CI239" s="58"/>
      <c r="CJ239" s="58"/>
      <c r="CK239" s="58"/>
      <c r="CL239" s="58"/>
      <c r="CM239" s="58"/>
      <c r="CN239" s="58"/>
      <c r="CO239" s="58"/>
      <c r="CP239" s="58"/>
      <c r="CQ239" s="58"/>
      <c r="CR239" s="58"/>
      <c r="CS239" s="58"/>
      <c r="CT239" s="58"/>
      <c r="CU239" s="58"/>
      <c r="CV239" s="58"/>
      <c r="CW239" s="58"/>
      <c r="CX239" s="58"/>
      <c r="CY239" s="58"/>
      <c r="CZ239" s="58"/>
      <c r="DA239" s="58"/>
      <c r="DB239" s="58"/>
      <c r="DC239" s="58"/>
      <c r="DD239" s="58"/>
      <c r="DE239" s="58"/>
      <c r="DF239" s="58"/>
      <c r="DG239" s="58"/>
      <c r="DH239" s="58"/>
      <c r="DI239" s="58"/>
      <c r="DJ239" s="58"/>
      <c r="DK239" s="58"/>
      <c r="DL239" s="58"/>
      <c r="DM239" s="58"/>
      <c r="DN239" s="58"/>
      <c r="DO239" s="58"/>
      <c r="DP239" s="58"/>
      <c r="DQ239" s="58"/>
      <c r="DR239" s="58"/>
      <c r="DS239" s="58"/>
      <c r="DT239" s="58"/>
      <c r="DU239" s="58"/>
      <c r="DV239" s="58"/>
      <c r="DW239" s="58"/>
      <c r="DX239" s="58"/>
      <c r="DY239" s="58"/>
      <c r="DZ239" s="58"/>
      <c r="EA239" s="58"/>
      <c r="EB239" s="58"/>
      <c r="EC239" s="58"/>
      <c r="ED239" s="58"/>
      <c r="EE239" s="58"/>
      <c r="EF239" s="58"/>
      <c r="EG239" s="58"/>
      <c r="EH239" s="58"/>
      <c r="EI239" s="58"/>
      <c r="EJ239" s="58"/>
      <c r="EK239" s="58"/>
      <c r="EL239" s="58"/>
      <c r="EM239" s="58"/>
      <c r="EN239" s="58"/>
    </row>
    <row r="240" spans="1:144" outlineLevel="1" x14ac:dyDescent="0.2">
      <c r="A240" s="16">
        <v>49</v>
      </c>
      <c r="B240" s="16">
        <v>0</v>
      </c>
      <c r="C240" s="1">
        <v>7.9658101347692764E-8</v>
      </c>
      <c r="D240" s="1">
        <f t="shared" si="13"/>
        <v>-7.9658101347692764E-8</v>
      </c>
      <c r="E240" s="1">
        <f t="shared" si="14"/>
        <v>1.5931620898585949E-7</v>
      </c>
      <c r="F240" s="1">
        <f t="shared" si="15"/>
        <v>-3.9914434605272753E-4</v>
      </c>
      <c r="G240" s="1">
        <f t="shared" si="16"/>
        <v>-2.8223767943544743E-4</v>
      </c>
      <c r="H240" s="1">
        <v>1.0104211577694664E-6</v>
      </c>
      <c r="I240" s="1">
        <f t="shared" si="17"/>
        <v>8.048831872809358E-14</v>
      </c>
      <c r="J240" s="1">
        <f t="shared" si="18"/>
        <v>-2.8223782202501686E-4</v>
      </c>
      <c r="AQ240" s="58"/>
      <c r="AR240" s="58"/>
      <c r="AS240" s="58"/>
      <c r="AT240" s="58"/>
      <c r="AU240" s="58"/>
      <c r="AV240" s="58"/>
      <c r="AW240" s="58"/>
      <c r="AX240" s="71"/>
      <c r="AY240" s="58"/>
      <c r="AZ240" s="58"/>
      <c r="BA240" s="58"/>
      <c r="BB240" s="58">
        <f t="shared" si="19"/>
        <v>1</v>
      </c>
      <c r="BC240" s="58">
        <f t="shared" si="20"/>
        <v>7.9658101347692764E-8</v>
      </c>
      <c r="BD240" s="58" t="e">
        <f t="shared" si="21"/>
        <v>#N/A</v>
      </c>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58"/>
      <c r="DD240" s="58"/>
      <c r="DE240" s="58"/>
      <c r="DF240" s="58"/>
      <c r="DG240" s="58"/>
      <c r="DH240" s="58"/>
      <c r="DI240" s="58"/>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c r="EF240" s="58"/>
      <c r="EG240" s="58"/>
      <c r="EH240" s="58"/>
      <c r="EI240" s="58"/>
      <c r="EJ240" s="58"/>
      <c r="EK240" s="58"/>
      <c r="EL240" s="58"/>
      <c r="EM240" s="58"/>
      <c r="EN240" s="58"/>
    </row>
    <row r="241" spans="1:144" outlineLevel="1" x14ac:dyDescent="0.2">
      <c r="A241" s="16">
        <v>50</v>
      </c>
      <c r="B241" s="16">
        <v>0</v>
      </c>
      <c r="C241" s="1">
        <v>0.13640420166111697</v>
      </c>
      <c r="D241" s="1">
        <f t="shared" si="13"/>
        <v>-0.13640420166111697</v>
      </c>
      <c r="E241" s="1">
        <f t="shared" si="14"/>
        <v>0.29330089127893549</v>
      </c>
      <c r="F241" s="1">
        <f t="shared" si="15"/>
        <v>-0.54157260942456786</v>
      </c>
      <c r="G241" s="1">
        <f t="shared" si="16"/>
        <v>-0.39742813955659423</v>
      </c>
      <c r="H241" s="1">
        <v>0.25764280714692883</v>
      </c>
      <c r="I241" s="1">
        <f t="shared" si="17"/>
        <v>5.4817891750129175E-2</v>
      </c>
      <c r="J241" s="1">
        <f t="shared" si="18"/>
        <v>-0.46126675347519347</v>
      </c>
      <c r="AQ241" s="58"/>
      <c r="AR241" s="58"/>
      <c r="AS241" s="58"/>
      <c r="AT241" s="58"/>
      <c r="AU241" s="58"/>
      <c r="AV241" s="58"/>
      <c r="AW241" s="58"/>
      <c r="AX241" s="71"/>
      <c r="AY241" s="58"/>
      <c r="AZ241" s="58"/>
      <c r="BA241" s="58"/>
      <c r="BB241" s="58">
        <f t="shared" si="19"/>
        <v>1</v>
      </c>
      <c r="BC241" s="58">
        <f t="shared" si="20"/>
        <v>0.13640420166111697</v>
      </c>
      <c r="BD241" s="58" t="e">
        <f t="shared" si="21"/>
        <v>#N/A</v>
      </c>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c r="CB241" s="58"/>
      <c r="CC241" s="58"/>
      <c r="CD241" s="58"/>
      <c r="CE241" s="58"/>
      <c r="CF241" s="58"/>
      <c r="CG241" s="58"/>
      <c r="CH241" s="58"/>
      <c r="CI241" s="58"/>
      <c r="CJ241" s="58"/>
      <c r="CK241" s="58"/>
      <c r="CL241" s="58"/>
      <c r="CM241" s="58"/>
      <c r="CN241" s="58"/>
      <c r="CO241" s="58"/>
      <c r="CP241" s="58"/>
      <c r="CQ241" s="58"/>
      <c r="CR241" s="58"/>
      <c r="CS241" s="58"/>
      <c r="CT241" s="58"/>
      <c r="CU241" s="58"/>
      <c r="CV241" s="58"/>
      <c r="CW241" s="58"/>
      <c r="CX241" s="58"/>
      <c r="CY241" s="58"/>
      <c r="CZ241" s="58"/>
      <c r="DA241" s="58"/>
      <c r="DB241" s="58"/>
      <c r="DC241" s="58"/>
      <c r="DD241" s="58"/>
      <c r="DE241" s="58"/>
      <c r="DF241" s="58"/>
      <c r="DG241" s="58"/>
      <c r="DH241" s="58"/>
      <c r="DI241" s="58"/>
      <c r="DJ241" s="58"/>
      <c r="DK241" s="58"/>
      <c r="DL241" s="58"/>
      <c r="DM241" s="58"/>
      <c r="DN241" s="58"/>
      <c r="DO241" s="58"/>
      <c r="DP241" s="58"/>
      <c r="DQ241" s="58"/>
      <c r="DR241" s="58"/>
      <c r="DS241" s="58"/>
      <c r="DT241" s="58"/>
      <c r="DU241" s="58"/>
      <c r="DV241" s="58"/>
      <c r="DW241" s="58"/>
      <c r="DX241" s="58"/>
      <c r="DY241" s="58"/>
      <c r="DZ241" s="58"/>
      <c r="EA241" s="58"/>
      <c r="EB241" s="58"/>
      <c r="EC241" s="58"/>
      <c r="ED241" s="58"/>
      <c r="EE241" s="58"/>
      <c r="EF241" s="58"/>
      <c r="EG241" s="58"/>
      <c r="EH241" s="58"/>
      <c r="EI241" s="58"/>
      <c r="EJ241" s="58"/>
      <c r="EK241" s="58"/>
      <c r="EL241" s="58"/>
      <c r="EM241" s="58"/>
      <c r="EN241" s="58"/>
    </row>
    <row r="242" spans="1:144" outlineLevel="1" x14ac:dyDescent="0.2">
      <c r="A242" s="16">
        <v>51</v>
      </c>
      <c r="B242" s="16">
        <v>0</v>
      </c>
      <c r="C242" s="1">
        <v>3.7924595522636099E-5</v>
      </c>
      <c r="D242" s="1">
        <f t="shared" si="13"/>
        <v>-3.7924595522636099E-5</v>
      </c>
      <c r="E242" s="1">
        <f t="shared" si="14"/>
        <v>7.585062935654183E-5</v>
      </c>
      <c r="F242" s="1">
        <f t="shared" si="15"/>
        <v>-8.7092266795934202E-3</v>
      </c>
      <c r="G242" s="1">
        <f t="shared" si="16"/>
        <v>-6.1584116338654817E-3</v>
      </c>
      <c r="H242" s="1">
        <v>2.3549485380070241E-4</v>
      </c>
      <c r="I242" s="1">
        <f t="shared" si="17"/>
        <v>8.933489588072251E-9</v>
      </c>
      <c r="J242" s="1">
        <f t="shared" si="18"/>
        <v>-6.1591368990888476E-3</v>
      </c>
      <c r="AQ242" s="58"/>
      <c r="AR242" s="58"/>
      <c r="AS242" s="58"/>
      <c r="AT242" s="58"/>
      <c r="AU242" s="58"/>
      <c r="AV242" s="58"/>
      <c r="AW242" s="58"/>
      <c r="AX242" s="71"/>
      <c r="AY242" s="58"/>
      <c r="AZ242" s="58"/>
      <c r="BA242" s="58"/>
      <c r="BB242" s="58">
        <f t="shared" si="19"/>
        <v>1</v>
      </c>
      <c r="BC242" s="58">
        <f t="shared" si="20"/>
        <v>3.7924595522636099E-5</v>
      </c>
      <c r="BD242" s="58" t="e">
        <f t="shared" si="21"/>
        <v>#N/A</v>
      </c>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c r="CB242" s="58"/>
      <c r="CC242" s="58"/>
      <c r="CD242" s="58"/>
      <c r="CE242" s="58"/>
      <c r="CF242" s="58"/>
      <c r="CG242" s="58"/>
      <c r="CH242" s="58"/>
      <c r="CI242" s="58"/>
      <c r="CJ242" s="58"/>
      <c r="CK242" s="58"/>
      <c r="CL242" s="58"/>
      <c r="CM242" s="58"/>
      <c r="CN242" s="58"/>
      <c r="CO242" s="58"/>
      <c r="CP242" s="58"/>
      <c r="CQ242" s="58"/>
      <c r="CR242" s="58"/>
      <c r="CS242" s="58"/>
      <c r="CT242" s="58"/>
      <c r="CU242" s="58"/>
      <c r="CV242" s="58"/>
      <c r="CW242" s="58"/>
      <c r="CX242" s="58"/>
      <c r="CY242" s="58"/>
      <c r="CZ242" s="58"/>
      <c r="DA242" s="58"/>
      <c r="DB242" s="58"/>
      <c r="DC242" s="58"/>
      <c r="DD242" s="58"/>
      <c r="DE242" s="58"/>
      <c r="DF242" s="58"/>
      <c r="DG242" s="58"/>
      <c r="DH242" s="58"/>
      <c r="DI242" s="58"/>
      <c r="DJ242" s="58"/>
      <c r="DK242" s="58"/>
      <c r="DL242" s="58"/>
      <c r="DM242" s="58"/>
      <c r="DN242" s="58"/>
      <c r="DO242" s="58"/>
      <c r="DP242" s="58"/>
      <c r="DQ242" s="58"/>
      <c r="DR242" s="58"/>
      <c r="DS242" s="58"/>
      <c r="DT242" s="58"/>
      <c r="DU242" s="58"/>
      <c r="DV242" s="58"/>
      <c r="DW242" s="58"/>
      <c r="DX242" s="58"/>
      <c r="DY242" s="58"/>
      <c r="DZ242" s="58"/>
      <c r="EA242" s="58"/>
      <c r="EB242" s="58"/>
      <c r="EC242" s="58"/>
      <c r="ED242" s="58"/>
      <c r="EE242" s="58"/>
      <c r="EF242" s="58"/>
      <c r="EG242" s="58"/>
      <c r="EH242" s="58"/>
      <c r="EI242" s="58"/>
      <c r="EJ242" s="58"/>
      <c r="EK242" s="58"/>
      <c r="EL242" s="58"/>
      <c r="EM242" s="58"/>
      <c r="EN242" s="58"/>
    </row>
    <row r="243" spans="1:144" outlineLevel="1" x14ac:dyDescent="0.2">
      <c r="A243" s="16">
        <v>52</v>
      </c>
      <c r="B243" s="16">
        <v>0</v>
      </c>
      <c r="C243" s="1">
        <v>4.1735665665814475E-5</v>
      </c>
      <c r="D243" s="1">
        <f t="shared" si="13"/>
        <v>-4.1735665665814475E-5</v>
      </c>
      <c r="E243" s="1">
        <f t="shared" si="14"/>
        <v>8.3473073245815926E-5</v>
      </c>
      <c r="F243" s="1">
        <f t="shared" si="15"/>
        <v>-9.1363599560117994E-3</v>
      </c>
      <c r="G243" s="1">
        <f t="shared" si="16"/>
        <v>-6.4604494893392679E-3</v>
      </c>
      <c r="H243" s="1">
        <v>2.3118556652754917E-4</v>
      </c>
      <c r="I243" s="1">
        <f t="shared" si="17"/>
        <v>9.6513174676887654E-9</v>
      </c>
      <c r="J243" s="1">
        <f t="shared" si="18"/>
        <v>-6.4611964001856266E-3</v>
      </c>
      <c r="AQ243" s="58"/>
      <c r="AR243" s="58"/>
      <c r="AS243" s="58"/>
      <c r="AT243" s="58"/>
      <c r="AU243" s="58"/>
      <c r="AV243" s="58"/>
      <c r="AW243" s="58"/>
      <c r="AX243" s="71"/>
      <c r="AY243" s="58"/>
      <c r="AZ243" s="58"/>
      <c r="BA243" s="58"/>
      <c r="BB243" s="58">
        <f t="shared" si="19"/>
        <v>1</v>
      </c>
      <c r="BC243" s="58">
        <f t="shared" si="20"/>
        <v>4.1735665665814475E-5</v>
      </c>
      <c r="BD243" s="58" t="e">
        <f t="shared" si="21"/>
        <v>#N/A</v>
      </c>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58"/>
      <c r="CM243" s="58"/>
      <c r="CN243" s="58"/>
      <c r="CO243" s="58"/>
      <c r="CP243" s="58"/>
      <c r="CQ243" s="58"/>
      <c r="CR243" s="58"/>
      <c r="CS243" s="58"/>
      <c r="CT243" s="58"/>
      <c r="CU243" s="58"/>
      <c r="CV243" s="58"/>
      <c r="CW243" s="58"/>
      <c r="CX243" s="58"/>
      <c r="CY243" s="58"/>
      <c r="CZ243" s="58"/>
      <c r="DA243" s="58"/>
      <c r="DB243" s="58"/>
      <c r="DC243" s="58"/>
      <c r="DD243" s="58"/>
      <c r="DE243" s="58"/>
      <c r="DF243" s="58"/>
      <c r="DG243" s="58"/>
      <c r="DH243" s="58"/>
      <c r="DI243" s="58"/>
      <c r="DJ243" s="58"/>
      <c r="DK243" s="58"/>
      <c r="DL243" s="58"/>
      <c r="DM243" s="58"/>
      <c r="DN243" s="58"/>
      <c r="DO243" s="58"/>
      <c r="DP243" s="58"/>
      <c r="DQ243" s="58"/>
      <c r="DR243" s="58"/>
      <c r="DS243" s="58"/>
      <c r="DT243" s="58"/>
      <c r="DU243" s="58"/>
      <c r="DV243" s="58"/>
      <c r="DW243" s="58"/>
      <c r="DX243" s="58"/>
      <c r="DY243" s="58"/>
      <c r="DZ243" s="58"/>
      <c r="EA243" s="58"/>
      <c r="EB243" s="58"/>
      <c r="EC243" s="58"/>
      <c r="ED243" s="58"/>
      <c r="EE243" s="58"/>
      <c r="EF243" s="58"/>
      <c r="EG243" s="58"/>
      <c r="EH243" s="58"/>
      <c r="EI243" s="58"/>
      <c r="EJ243" s="58"/>
      <c r="EK243" s="58"/>
      <c r="EL243" s="58"/>
      <c r="EM243" s="58"/>
      <c r="EN243" s="58"/>
    </row>
    <row r="244" spans="1:144" outlineLevel="1" x14ac:dyDescent="0.2">
      <c r="A244" s="16">
        <v>53</v>
      </c>
      <c r="B244" s="16">
        <v>0</v>
      </c>
      <c r="C244" s="1">
        <v>2.5634620071877428E-2</v>
      </c>
      <c r="D244" s="1">
        <f t="shared" si="13"/>
        <v>-2.5634620071877428E-2</v>
      </c>
      <c r="E244" s="1">
        <f t="shared" si="14"/>
        <v>5.1937824576225845E-2</v>
      </c>
      <c r="F244" s="1">
        <f t="shared" si="15"/>
        <v>-0.22789871560898681</v>
      </c>
      <c r="G244" s="1">
        <f t="shared" si="16"/>
        <v>-0.16220062385109463</v>
      </c>
      <c r="H244" s="1">
        <v>6.0259871351281788E-2</v>
      </c>
      <c r="I244" s="1">
        <f t="shared" si="17"/>
        <v>1.6870403430939388E-3</v>
      </c>
      <c r="J244" s="1">
        <f t="shared" si="18"/>
        <v>-0.16732029978690041</v>
      </c>
      <c r="AQ244" s="58"/>
      <c r="AR244" s="58"/>
      <c r="AS244" s="58"/>
      <c r="AT244" s="58"/>
      <c r="AU244" s="58"/>
      <c r="AV244" s="58"/>
      <c r="AW244" s="58"/>
      <c r="AX244" s="71"/>
      <c r="AY244" s="58"/>
      <c r="AZ244" s="58"/>
      <c r="BA244" s="58"/>
      <c r="BB244" s="58">
        <f t="shared" si="19"/>
        <v>1</v>
      </c>
      <c r="BC244" s="58">
        <f t="shared" si="20"/>
        <v>2.5634620071877428E-2</v>
      </c>
      <c r="BD244" s="58" t="e">
        <f t="shared" si="21"/>
        <v>#N/A</v>
      </c>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c r="CH244" s="58"/>
      <c r="CI244" s="58"/>
      <c r="CJ244" s="58"/>
      <c r="CK244" s="58"/>
      <c r="CL244" s="58"/>
      <c r="CM244" s="58"/>
      <c r="CN244" s="58"/>
      <c r="CO244" s="58"/>
      <c r="CP244" s="58"/>
      <c r="CQ244" s="58"/>
      <c r="CR244" s="58"/>
      <c r="CS244" s="58"/>
      <c r="CT244" s="58"/>
      <c r="CU244" s="58"/>
      <c r="CV244" s="58"/>
      <c r="CW244" s="58"/>
      <c r="CX244" s="58"/>
      <c r="CY244" s="58"/>
      <c r="CZ244" s="58"/>
      <c r="DA244" s="58"/>
      <c r="DB244" s="58"/>
      <c r="DC244" s="58"/>
      <c r="DD244" s="58"/>
      <c r="DE244" s="58"/>
      <c r="DF244" s="58"/>
      <c r="DG244" s="58"/>
      <c r="DH244" s="58"/>
      <c r="DI244" s="58"/>
      <c r="DJ244" s="58"/>
      <c r="DK244" s="58"/>
      <c r="DL244" s="58"/>
      <c r="DM244" s="58"/>
      <c r="DN244" s="58"/>
      <c r="DO244" s="58"/>
      <c r="DP244" s="58"/>
      <c r="DQ244" s="58"/>
      <c r="DR244" s="58"/>
      <c r="DS244" s="58"/>
      <c r="DT244" s="58"/>
      <c r="DU244" s="58"/>
      <c r="DV244" s="58"/>
      <c r="DW244" s="58"/>
      <c r="DX244" s="58"/>
      <c r="DY244" s="58"/>
      <c r="DZ244" s="58"/>
      <c r="EA244" s="58"/>
      <c r="EB244" s="58"/>
      <c r="EC244" s="58"/>
      <c r="ED244" s="58"/>
      <c r="EE244" s="58"/>
      <c r="EF244" s="58"/>
      <c r="EG244" s="58"/>
      <c r="EH244" s="58"/>
      <c r="EI244" s="58"/>
      <c r="EJ244" s="58"/>
      <c r="EK244" s="58"/>
      <c r="EL244" s="58"/>
      <c r="EM244" s="58"/>
      <c r="EN244" s="58"/>
    </row>
    <row r="245" spans="1:144" outlineLevel="1" x14ac:dyDescent="0.2">
      <c r="A245" s="16">
        <v>54</v>
      </c>
      <c r="B245" s="16">
        <v>0</v>
      </c>
      <c r="C245" s="1">
        <v>1.274475250668067E-3</v>
      </c>
      <c r="D245" s="1">
        <f t="shared" si="13"/>
        <v>-1.274475250668067E-3</v>
      </c>
      <c r="E245" s="1">
        <f t="shared" si="14"/>
        <v>2.5505761698968602E-3</v>
      </c>
      <c r="F245" s="1">
        <f t="shared" si="15"/>
        <v>-5.0503229301668028E-2</v>
      </c>
      <c r="G245" s="1">
        <f t="shared" si="16"/>
        <v>-3.57225644458527E-2</v>
      </c>
      <c r="H245" s="1">
        <v>4.0392415315053058E-3</v>
      </c>
      <c r="I245" s="1">
        <f t="shared" si="17"/>
        <v>5.1753872630829301E-6</v>
      </c>
      <c r="J245" s="1">
        <f t="shared" si="18"/>
        <v>-3.5794929778548E-2</v>
      </c>
      <c r="AQ245" s="58"/>
      <c r="AR245" s="58"/>
      <c r="AS245" s="58"/>
      <c r="AT245" s="58"/>
      <c r="AU245" s="58"/>
      <c r="AV245" s="58"/>
      <c r="AW245" s="58"/>
      <c r="AX245" s="71"/>
      <c r="AY245" s="58"/>
      <c r="AZ245" s="58"/>
      <c r="BA245" s="58"/>
      <c r="BB245" s="58">
        <f t="shared" si="19"/>
        <v>1</v>
      </c>
      <c r="BC245" s="58">
        <f t="shared" si="20"/>
        <v>1.274475250668067E-3</v>
      </c>
      <c r="BD245" s="58" t="e">
        <f t="shared" si="21"/>
        <v>#N/A</v>
      </c>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c r="CB245" s="58"/>
      <c r="CC245" s="58"/>
      <c r="CD245" s="58"/>
      <c r="CE245" s="58"/>
      <c r="CF245" s="58"/>
      <c r="CG245" s="58"/>
      <c r="CH245" s="58"/>
      <c r="CI245" s="58"/>
      <c r="CJ245" s="58"/>
      <c r="CK245" s="58"/>
      <c r="CL245" s="58"/>
      <c r="CM245" s="58"/>
      <c r="CN245" s="58"/>
      <c r="CO245" s="58"/>
      <c r="CP245" s="58"/>
      <c r="CQ245" s="58"/>
      <c r="CR245" s="58"/>
      <c r="CS245" s="58"/>
      <c r="CT245" s="58"/>
      <c r="CU245" s="58"/>
      <c r="CV245" s="58"/>
      <c r="CW245" s="58"/>
      <c r="CX245" s="58"/>
      <c r="CY245" s="58"/>
      <c r="CZ245" s="58"/>
      <c r="DA245" s="58"/>
      <c r="DB245" s="58"/>
      <c r="DC245" s="58"/>
      <c r="DD245" s="58"/>
      <c r="DE245" s="58"/>
      <c r="DF245" s="58"/>
      <c r="DG245" s="58"/>
      <c r="DH245" s="58"/>
      <c r="DI245" s="58"/>
      <c r="DJ245" s="58"/>
      <c r="DK245" s="58"/>
      <c r="DL245" s="58"/>
      <c r="DM245" s="58"/>
      <c r="DN245" s="58"/>
      <c r="DO245" s="58"/>
      <c r="DP245" s="58"/>
      <c r="DQ245" s="58"/>
      <c r="DR245" s="58"/>
      <c r="DS245" s="58"/>
      <c r="DT245" s="58"/>
      <c r="DU245" s="58"/>
      <c r="DV245" s="58"/>
      <c r="DW245" s="58"/>
      <c r="DX245" s="58"/>
      <c r="DY245" s="58"/>
      <c r="DZ245" s="58"/>
      <c r="EA245" s="58"/>
      <c r="EB245" s="58"/>
      <c r="EC245" s="58"/>
      <c r="ED245" s="58"/>
      <c r="EE245" s="58"/>
      <c r="EF245" s="58"/>
      <c r="EG245" s="58"/>
      <c r="EH245" s="58"/>
      <c r="EI245" s="58"/>
      <c r="EJ245" s="58"/>
      <c r="EK245" s="58"/>
      <c r="EL245" s="58"/>
      <c r="EM245" s="58"/>
      <c r="EN245" s="58"/>
    </row>
    <row r="246" spans="1:144" outlineLevel="1" x14ac:dyDescent="0.2">
      <c r="A246" s="16">
        <v>55</v>
      </c>
      <c r="B246" s="16">
        <v>0</v>
      </c>
      <c r="C246" s="1">
        <v>9.4179971601333223E-5</v>
      </c>
      <c r="D246" s="1">
        <f t="shared" si="13"/>
        <v>-9.4179971601333223E-5</v>
      </c>
      <c r="E246" s="1">
        <f t="shared" si="14"/>
        <v>1.8836881362667838E-4</v>
      </c>
      <c r="F246" s="1">
        <f t="shared" si="15"/>
        <v>-1.3724751860295266E-2</v>
      </c>
      <c r="G246" s="1">
        <f t="shared" si="16"/>
        <v>-9.705093626741915E-3</v>
      </c>
      <c r="H246" s="1">
        <v>4.5093278577637607E-4</v>
      </c>
      <c r="I246" s="1">
        <f t="shared" si="17"/>
        <v>4.2491998084185586E-8</v>
      </c>
      <c r="J246" s="1">
        <f t="shared" si="18"/>
        <v>-9.7072825395118027E-3</v>
      </c>
      <c r="AQ246" s="58"/>
      <c r="AR246" s="58"/>
      <c r="AS246" s="58"/>
      <c r="AT246" s="58"/>
      <c r="AU246" s="58"/>
      <c r="AV246" s="58"/>
      <c r="AW246" s="58"/>
      <c r="AX246" s="71"/>
      <c r="AY246" s="58"/>
      <c r="AZ246" s="58"/>
      <c r="BA246" s="58"/>
      <c r="BB246" s="58">
        <f t="shared" si="19"/>
        <v>1</v>
      </c>
      <c r="BC246" s="58">
        <f t="shared" si="20"/>
        <v>9.4179971601333223E-5</v>
      </c>
      <c r="BD246" s="58" t="e">
        <f t="shared" si="21"/>
        <v>#N/A</v>
      </c>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c r="CH246" s="58"/>
      <c r="CI246" s="58"/>
      <c r="CJ246" s="58"/>
      <c r="CK246" s="58"/>
      <c r="CL246" s="58"/>
      <c r="CM246" s="58"/>
      <c r="CN246" s="58"/>
      <c r="CO246" s="58"/>
      <c r="CP246" s="58"/>
      <c r="CQ246" s="58"/>
      <c r="CR246" s="58"/>
      <c r="CS246" s="58"/>
      <c r="CT246" s="58"/>
      <c r="CU246" s="58"/>
      <c r="CV246" s="58"/>
      <c r="CW246" s="58"/>
      <c r="CX246" s="58"/>
      <c r="CY246" s="58"/>
      <c r="CZ246" s="58"/>
      <c r="DA246" s="58"/>
      <c r="DB246" s="58"/>
      <c r="DC246" s="58"/>
      <c r="DD246" s="58"/>
      <c r="DE246" s="58"/>
      <c r="DF246" s="58"/>
      <c r="DG246" s="58"/>
      <c r="DH246" s="58"/>
      <c r="DI246" s="58"/>
      <c r="DJ246" s="58"/>
      <c r="DK246" s="58"/>
      <c r="DL246" s="58"/>
      <c r="DM246" s="58"/>
      <c r="DN246" s="58"/>
      <c r="DO246" s="58"/>
      <c r="DP246" s="58"/>
      <c r="DQ246" s="58"/>
      <c r="DR246" s="58"/>
      <c r="DS246" s="58"/>
      <c r="DT246" s="58"/>
      <c r="DU246" s="58"/>
      <c r="DV246" s="58"/>
      <c r="DW246" s="58"/>
      <c r="DX246" s="58"/>
      <c r="DY246" s="58"/>
      <c r="DZ246" s="58"/>
      <c r="EA246" s="58"/>
      <c r="EB246" s="58"/>
      <c r="EC246" s="58"/>
      <c r="ED246" s="58"/>
      <c r="EE246" s="58"/>
      <c r="EF246" s="58"/>
      <c r="EG246" s="58"/>
      <c r="EH246" s="58"/>
      <c r="EI246" s="58"/>
      <c r="EJ246" s="58"/>
      <c r="EK246" s="58"/>
      <c r="EL246" s="58"/>
      <c r="EM246" s="58"/>
      <c r="EN246" s="58"/>
    </row>
    <row r="247" spans="1:144" outlineLevel="1" x14ac:dyDescent="0.2">
      <c r="A247" s="16">
        <v>56</v>
      </c>
      <c r="B247" s="16">
        <v>0</v>
      </c>
      <c r="C247" s="1">
        <v>6.9578299082324593E-3</v>
      </c>
      <c r="D247" s="1">
        <f t="shared" si="13"/>
        <v>-6.9578299082324593E-3</v>
      </c>
      <c r="E247" s="1">
        <f t="shared" si="14"/>
        <v>1.3964296950733522E-2</v>
      </c>
      <c r="F247" s="1">
        <f t="shared" si="15"/>
        <v>-0.11817062642947071</v>
      </c>
      <c r="G247" s="1">
        <f t="shared" si="16"/>
        <v>-8.3705319446346724E-2</v>
      </c>
      <c r="H247" s="1">
        <v>1.1625575712388975E-2</v>
      </c>
      <c r="I247" s="1">
        <f t="shared" si="17"/>
        <v>8.241363811941477E-5</v>
      </c>
      <c r="J247" s="1">
        <f t="shared" si="18"/>
        <v>-8.4196164649788921E-2</v>
      </c>
      <c r="AQ247" s="58"/>
      <c r="AR247" s="58"/>
      <c r="AS247" s="58"/>
      <c r="AT247" s="58"/>
      <c r="AU247" s="58"/>
      <c r="AV247" s="58"/>
      <c r="AW247" s="58"/>
      <c r="AX247" s="71"/>
      <c r="AY247" s="58"/>
      <c r="AZ247" s="58"/>
      <c r="BA247" s="58"/>
      <c r="BB247" s="58">
        <f t="shared" si="19"/>
        <v>1</v>
      </c>
      <c r="BC247" s="58">
        <f t="shared" si="20"/>
        <v>6.9578299082324593E-3</v>
      </c>
      <c r="BD247" s="58" t="e">
        <f t="shared" si="21"/>
        <v>#N/A</v>
      </c>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c r="CH247" s="58"/>
      <c r="CI247" s="58"/>
      <c r="CJ247" s="58"/>
      <c r="CK247" s="58"/>
      <c r="CL247" s="58"/>
      <c r="CM247" s="58"/>
      <c r="CN247" s="58"/>
      <c r="CO247" s="58"/>
      <c r="CP247" s="58"/>
      <c r="CQ247" s="58"/>
      <c r="CR247" s="58"/>
      <c r="CS247" s="58"/>
      <c r="CT247" s="58"/>
      <c r="CU247" s="58"/>
      <c r="CV247" s="58"/>
      <c r="CW247" s="58"/>
      <c r="CX247" s="58"/>
      <c r="CY247" s="58"/>
      <c r="CZ247" s="58"/>
      <c r="DA247" s="58"/>
      <c r="DB247" s="58"/>
      <c r="DC247" s="58"/>
      <c r="DD247" s="58"/>
      <c r="DE247" s="58"/>
      <c r="DF247" s="58"/>
      <c r="DG247" s="58"/>
      <c r="DH247" s="58"/>
      <c r="DI247" s="58"/>
      <c r="DJ247" s="58"/>
      <c r="DK247" s="58"/>
      <c r="DL247" s="58"/>
      <c r="DM247" s="58"/>
      <c r="DN247" s="58"/>
      <c r="DO247" s="58"/>
      <c r="DP247" s="58"/>
      <c r="DQ247" s="58"/>
      <c r="DR247" s="58"/>
      <c r="DS247" s="58"/>
      <c r="DT247" s="58"/>
      <c r="DU247" s="58"/>
      <c r="DV247" s="58"/>
      <c r="DW247" s="58"/>
      <c r="DX247" s="58"/>
      <c r="DY247" s="58"/>
      <c r="DZ247" s="58"/>
      <c r="EA247" s="58"/>
      <c r="EB247" s="58"/>
      <c r="EC247" s="58"/>
      <c r="ED247" s="58"/>
      <c r="EE247" s="58"/>
      <c r="EF247" s="58"/>
      <c r="EG247" s="58"/>
      <c r="EH247" s="58"/>
      <c r="EI247" s="58"/>
      <c r="EJ247" s="58"/>
      <c r="EK247" s="58"/>
      <c r="EL247" s="58"/>
      <c r="EM247" s="58"/>
      <c r="EN247" s="58"/>
    </row>
    <row r="248" spans="1:144" outlineLevel="1" x14ac:dyDescent="0.2">
      <c r="A248" s="16">
        <v>57</v>
      </c>
      <c r="B248" s="16">
        <v>0</v>
      </c>
      <c r="C248" s="1">
        <v>2.2371110593288179E-6</v>
      </c>
      <c r="D248" s="1">
        <f t="shared" si="13"/>
        <v>-2.2371110593288179E-6</v>
      </c>
      <c r="E248" s="1">
        <f t="shared" si="14"/>
        <v>4.4742271232237231E-6</v>
      </c>
      <c r="F248" s="1">
        <f t="shared" si="15"/>
        <v>-2.1152368952965348E-3</v>
      </c>
      <c r="G248" s="1">
        <f t="shared" si="16"/>
        <v>-1.4956991890102452E-3</v>
      </c>
      <c r="H248" s="1">
        <v>1.9076970338635497E-5</v>
      </c>
      <c r="I248" s="1">
        <f t="shared" si="17"/>
        <v>4.2678210968090393E-11</v>
      </c>
      <c r="J248" s="1">
        <f t="shared" si="18"/>
        <v>-1.4957134559189047E-3</v>
      </c>
      <c r="AQ248" s="58"/>
      <c r="AR248" s="58"/>
      <c r="AS248" s="58"/>
      <c r="AT248" s="58"/>
      <c r="AU248" s="58"/>
      <c r="AV248" s="58"/>
      <c r="AW248" s="58"/>
      <c r="AX248" s="71"/>
      <c r="AY248" s="58"/>
      <c r="AZ248" s="58"/>
      <c r="BA248" s="58"/>
      <c r="BB248" s="58">
        <f t="shared" si="19"/>
        <v>1</v>
      </c>
      <c r="BC248" s="58">
        <f t="shared" si="20"/>
        <v>2.2371110593288179E-6</v>
      </c>
      <c r="BD248" s="58" t="e">
        <f t="shared" si="21"/>
        <v>#N/A</v>
      </c>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c r="CO248" s="58"/>
      <c r="CP248" s="58"/>
      <c r="CQ248" s="58"/>
      <c r="CR248" s="58"/>
      <c r="CS248" s="58"/>
      <c r="CT248" s="58"/>
      <c r="CU248" s="58"/>
      <c r="CV248" s="58"/>
      <c r="CW248" s="58"/>
      <c r="CX248" s="58"/>
      <c r="CY248" s="58"/>
      <c r="CZ248" s="58"/>
      <c r="DA248" s="58"/>
      <c r="DB248" s="58"/>
      <c r="DC248" s="58"/>
      <c r="DD248" s="58"/>
      <c r="DE248" s="58"/>
      <c r="DF248" s="58"/>
      <c r="DG248" s="58"/>
      <c r="DH248" s="58"/>
      <c r="DI248" s="58"/>
      <c r="DJ248" s="58"/>
      <c r="DK248" s="58"/>
      <c r="DL248" s="58"/>
      <c r="DM248" s="58"/>
      <c r="DN248" s="58"/>
      <c r="DO248" s="58"/>
      <c r="DP248" s="58"/>
      <c r="DQ248" s="58"/>
      <c r="DR248" s="58"/>
      <c r="DS248" s="58"/>
      <c r="DT248" s="58"/>
      <c r="DU248" s="58"/>
      <c r="DV248" s="58"/>
      <c r="DW248" s="58"/>
      <c r="DX248" s="58"/>
      <c r="DY248" s="58"/>
      <c r="DZ248" s="58"/>
      <c r="EA248" s="58"/>
      <c r="EB248" s="58"/>
      <c r="EC248" s="58"/>
      <c r="ED248" s="58"/>
      <c r="EE248" s="58"/>
      <c r="EF248" s="58"/>
      <c r="EG248" s="58"/>
      <c r="EH248" s="58"/>
      <c r="EI248" s="58"/>
      <c r="EJ248" s="58"/>
      <c r="EK248" s="58"/>
      <c r="EL248" s="58"/>
      <c r="EM248" s="58"/>
      <c r="EN248" s="58"/>
    </row>
    <row r="249" spans="1:144" outlineLevel="1" x14ac:dyDescent="0.2">
      <c r="A249" s="16">
        <v>58</v>
      </c>
      <c r="B249" s="16">
        <v>0</v>
      </c>
      <c r="C249" s="1">
        <v>2.7912338731173458E-6</v>
      </c>
      <c r="D249" s="1">
        <f t="shared" si="13"/>
        <v>-2.7912338731173458E-6</v>
      </c>
      <c r="E249" s="1">
        <f t="shared" si="14"/>
        <v>5.5824755374767855E-6</v>
      </c>
      <c r="F249" s="1">
        <f t="shared" si="15"/>
        <v>-2.3627262933900712E-3</v>
      </c>
      <c r="G249" s="1">
        <f t="shared" si="16"/>
        <v>-1.6707009499385662E-3</v>
      </c>
      <c r="H249" s="1">
        <v>2.2761210212257626E-5</v>
      </c>
      <c r="I249" s="1">
        <f t="shared" si="17"/>
        <v>6.3533484369368449E-11</v>
      </c>
      <c r="J249" s="1">
        <f t="shared" si="18"/>
        <v>-1.6707199638509131E-3</v>
      </c>
      <c r="AQ249" s="58"/>
      <c r="AR249" s="58"/>
      <c r="AS249" s="58"/>
      <c r="AT249" s="58"/>
      <c r="AU249" s="58"/>
      <c r="AV249" s="58"/>
      <c r="AW249" s="58"/>
      <c r="AX249" s="71"/>
      <c r="AY249" s="58"/>
      <c r="AZ249" s="58"/>
      <c r="BA249" s="58"/>
      <c r="BB249" s="58">
        <f t="shared" si="19"/>
        <v>1</v>
      </c>
      <c r="BC249" s="58">
        <f t="shared" si="20"/>
        <v>2.7912338731173458E-6</v>
      </c>
      <c r="BD249" s="58" t="e">
        <f t="shared" si="21"/>
        <v>#N/A</v>
      </c>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c r="CO249" s="58"/>
      <c r="CP249" s="58"/>
      <c r="CQ249" s="58"/>
      <c r="CR249" s="58"/>
      <c r="CS249" s="58"/>
      <c r="CT249" s="58"/>
      <c r="CU249" s="58"/>
      <c r="CV249" s="58"/>
      <c r="CW249" s="58"/>
      <c r="CX249" s="58"/>
      <c r="CY249" s="58"/>
      <c r="CZ249" s="58"/>
      <c r="DA249" s="58"/>
      <c r="DB249" s="58"/>
      <c r="DC249" s="58"/>
      <c r="DD249" s="58"/>
      <c r="DE249" s="58"/>
      <c r="DF249" s="58"/>
      <c r="DG249" s="58"/>
      <c r="DH249" s="58"/>
      <c r="DI249" s="58"/>
      <c r="DJ249" s="58"/>
      <c r="DK249" s="58"/>
      <c r="DL249" s="58"/>
      <c r="DM249" s="58"/>
      <c r="DN249" s="58"/>
      <c r="DO249" s="58"/>
      <c r="DP249" s="58"/>
      <c r="DQ249" s="58"/>
      <c r="DR249" s="58"/>
      <c r="DS249" s="58"/>
      <c r="DT249" s="58"/>
      <c r="DU249" s="58"/>
      <c r="DV249" s="58"/>
      <c r="DW249" s="58"/>
      <c r="DX249" s="58"/>
      <c r="DY249" s="58"/>
      <c r="DZ249" s="58"/>
      <c r="EA249" s="58"/>
      <c r="EB249" s="58"/>
      <c r="EC249" s="58"/>
      <c r="ED249" s="58"/>
      <c r="EE249" s="58"/>
      <c r="EF249" s="58"/>
      <c r="EG249" s="58"/>
      <c r="EH249" s="58"/>
      <c r="EI249" s="58"/>
      <c r="EJ249" s="58"/>
      <c r="EK249" s="58"/>
      <c r="EL249" s="58"/>
      <c r="EM249" s="58"/>
      <c r="EN249" s="58"/>
    </row>
    <row r="250" spans="1:144" outlineLevel="1" x14ac:dyDescent="0.2">
      <c r="A250" s="16">
        <v>59</v>
      </c>
      <c r="B250" s="16">
        <v>0</v>
      </c>
      <c r="C250" s="1">
        <v>3.4528563481172413E-5</v>
      </c>
      <c r="D250" s="1">
        <f t="shared" si="13"/>
        <v>-3.4528563481172413E-5</v>
      </c>
      <c r="E250" s="1">
        <f t="shared" si="14"/>
        <v>6.9058319211470748E-5</v>
      </c>
      <c r="F250" s="1">
        <f t="shared" si="15"/>
        <v>-8.3101335254898729E-3</v>
      </c>
      <c r="G250" s="1">
        <f t="shared" si="16"/>
        <v>-5.876202493450648E-3</v>
      </c>
      <c r="H250" s="1">
        <v>2.3671530544606208E-4</v>
      </c>
      <c r="I250" s="1">
        <f t="shared" si="17"/>
        <v>8.1756569810668017E-9</v>
      </c>
      <c r="J250" s="1">
        <f t="shared" si="18"/>
        <v>-5.8768981104845332E-3</v>
      </c>
      <c r="AQ250" s="58"/>
      <c r="AR250" s="58"/>
      <c r="AS250" s="58"/>
      <c r="AT250" s="58"/>
      <c r="AU250" s="58"/>
      <c r="AV250" s="58"/>
      <c r="AW250" s="58"/>
      <c r="AX250" s="71"/>
      <c r="AY250" s="58"/>
      <c r="AZ250" s="58"/>
      <c r="BA250" s="58"/>
      <c r="BB250" s="58">
        <f t="shared" si="19"/>
        <v>1</v>
      </c>
      <c r="BC250" s="58">
        <f t="shared" si="20"/>
        <v>3.4528563481172413E-5</v>
      </c>
      <c r="BD250" s="58" t="e">
        <f t="shared" si="21"/>
        <v>#N/A</v>
      </c>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c r="CB250" s="58"/>
      <c r="CC250" s="58"/>
      <c r="CD250" s="58"/>
      <c r="CE250" s="58"/>
      <c r="CF250" s="58"/>
      <c r="CG250" s="58"/>
      <c r="CH250" s="58"/>
      <c r="CI250" s="58"/>
      <c r="CJ250" s="58"/>
      <c r="CK250" s="58"/>
      <c r="CL250" s="58"/>
      <c r="CM250" s="58"/>
      <c r="CN250" s="58"/>
      <c r="CO250" s="58"/>
      <c r="CP250" s="58"/>
      <c r="CQ250" s="58"/>
      <c r="CR250" s="58"/>
      <c r="CS250" s="58"/>
      <c r="CT250" s="58"/>
      <c r="CU250" s="58"/>
      <c r="CV250" s="58"/>
      <c r="CW250" s="58"/>
      <c r="CX250" s="58"/>
      <c r="CY250" s="58"/>
      <c r="CZ250" s="58"/>
      <c r="DA250" s="58"/>
      <c r="DB250" s="58"/>
      <c r="DC250" s="58"/>
      <c r="DD250" s="58"/>
      <c r="DE250" s="58"/>
      <c r="DF250" s="58"/>
      <c r="DG250" s="58"/>
      <c r="DH250" s="58"/>
      <c r="DI250" s="58"/>
      <c r="DJ250" s="58"/>
      <c r="DK250" s="58"/>
      <c r="DL250" s="58"/>
      <c r="DM250" s="58"/>
      <c r="DN250" s="58"/>
      <c r="DO250" s="58"/>
      <c r="DP250" s="58"/>
      <c r="DQ250" s="58"/>
      <c r="DR250" s="58"/>
      <c r="DS250" s="58"/>
      <c r="DT250" s="58"/>
      <c r="DU250" s="58"/>
      <c r="DV250" s="58"/>
      <c r="DW250" s="58"/>
      <c r="DX250" s="58"/>
      <c r="DY250" s="58"/>
      <c r="DZ250" s="58"/>
      <c r="EA250" s="58"/>
      <c r="EB250" s="58"/>
      <c r="EC250" s="58"/>
      <c r="ED250" s="58"/>
      <c r="EE250" s="58"/>
      <c r="EF250" s="58"/>
      <c r="EG250" s="58"/>
      <c r="EH250" s="58"/>
      <c r="EI250" s="58"/>
      <c r="EJ250" s="58"/>
      <c r="EK250" s="58"/>
      <c r="EL250" s="58"/>
      <c r="EM250" s="58"/>
      <c r="EN250" s="58"/>
    </row>
    <row r="251" spans="1:144" outlineLevel="1" x14ac:dyDescent="0.2">
      <c r="A251" s="16">
        <v>60</v>
      </c>
      <c r="B251" s="16">
        <v>0</v>
      </c>
      <c r="C251" s="1">
        <v>5.8753833995426137E-5</v>
      </c>
      <c r="D251" s="1">
        <f t="shared" si="13"/>
        <v>-5.8753833995426137E-5</v>
      </c>
      <c r="E251" s="1">
        <f t="shared" si="14"/>
        <v>1.1751112013892015E-4</v>
      </c>
      <c r="F251" s="1">
        <f t="shared" si="15"/>
        <v>-1.08402546159636E-2</v>
      </c>
      <c r="G251" s="1">
        <f t="shared" si="16"/>
        <v>-7.6653301436576246E-3</v>
      </c>
      <c r="H251" s="1">
        <v>3.4922341173523891E-4</v>
      </c>
      <c r="I251" s="1">
        <f t="shared" si="17"/>
        <v>2.0526588320206767E-8</v>
      </c>
      <c r="J251" s="1">
        <f t="shared" si="18"/>
        <v>-7.6666689506973262E-3</v>
      </c>
      <c r="AQ251" s="58"/>
      <c r="AR251" s="58"/>
      <c r="AS251" s="58"/>
      <c r="AT251" s="58"/>
      <c r="AU251" s="58"/>
      <c r="AV251" s="58"/>
      <c r="AW251" s="58"/>
      <c r="AX251" s="71"/>
      <c r="AY251" s="58"/>
      <c r="AZ251" s="58"/>
      <c r="BA251" s="58"/>
      <c r="BB251" s="58">
        <f t="shared" si="19"/>
        <v>1</v>
      </c>
      <c r="BC251" s="58">
        <f t="shared" si="20"/>
        <v>5.8753833995426137E-5</v>
      </c>
      <c r="BD251" s="58" t="e">
        <f t="shared" si="21"/>
        <v>#N/A</v>
      </c>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c r="CB251" s="58"/>
      <c r="CC251" s="58"/>
      <c r="CD251" s="58"/>
      <c r="CE251" s="58"/>
      <c r="CF251" s="58"/>
      <c r="CG251" s="58"/>
      <c r="CH251" s="58"/>
      <c r="CI251" s="58"/>
      <c r="CJ251" s="58"/>
      <c r="CK251" s="58"/>
      <c r="CL251" s="58"/>
      <c r="CM251" s="58"/>
      <c r="CN251" s="58"/>
      <c r="CO251" s="58"/>
      <c r="CP251" s="58"/>
      <c r="CQ251" s="58"/>
      <c r="CR251" s="58"/>
      <c r="CS251" s="58"/>
      <c r="CT251" s="58"/>
      <c r="CU251" s="58"/>
      <c r="CV251" s="58"/>
      <c r="CW251" s="58"/>
      <c r="CX251" s="58"/>
      <c r="CY251" s="58"/>
      <c r="CZ251" s="58"/>
      <c r="DA251" s="58"/>
      <c r="DB251" s="58"/>
      <c r="DC251" s="58"/>
      <c r="DD251" s="58"/>
      <c r="DE251" s="58"/>
      <c r="DF251" s="58"/>
      <c r="DG251" s="58"/>
      <c r="DH251" s="58"/>
      <c r="DI251" s="58"/>
      <c r="DJ251" s="58"/>
      <c r="DK251" s="58"/>
      <c r="DL251" s="58"/>
      <c r="DM251" s="58"/>
      <c r="DN251" s="58"/>
      <c r="DO251" s="58"/>
      <c r="DP251" s="58"/>
      <c r="DQ251" s="58"/>
      <c r="DR251" s="58"/>
      <c r="DS251" s="58"/>
      <c r="DT251" s="58"/>
      <c r="DU251" s="58"/>
      <c r="DV251" s="58"/>
      <c r="DW251" s="58"/>
      <c r="DX251" s="58"/>
      <c r="DY251" s="58"/>
      <c r="DZ251" s="58"/>
      <c r="EA251" s="58"/>
      <c r="EB251" s="58"/>
      <c r="EC251" s="58"/>
      <c r="ED251" s="58"/>
      <c r="EE251" s="58"/>
      <c r="EF251" s="58"/>
      <c r="EG251" s="58"/>
      <c r="EH251" s="58"/>
      <c r="EI251" s="58"/>
      <c r="EJ251" s="58"/>
      <c r="EK251" s="58"/>
      <c r="EL251" s="58"/>
      <c r="EM251" s="58"/>
      <c r="EN251" s="58"/>
    </row>
    <row r="252" spans="1:144" outlineLevel="1" x14ac:dyDescent="0.2">
      <c r="A252" s="16">
        <v>61</v>
      </c>
      <c r="B252" s="16">
        <v>0</v>
      </c>
      <c r="C252" s="1">
        <v>1.9184813119875303E-4</v>
      </c>
      <c r="D252" s="1">
        <f t="shared" si="13"/>
        <v>-1.9184813119875303E-4</v>
      </c>
      <c r="E252" s="1">
        <f t="shared" si="14"/>
        <v>3.8373307281092063E-4</v>
      </c>
      <c r="F252" s="1">
        <f t="shared" si="15"/>
        <v>-1.9589105972731901E-2</v>
      </c>
      <c r="G252" s="1">
        <f t="shared" si="16"/>
        <v>-1.3852254111394947E-2</v>
      </c>
      <c r="H252" s="1">
        <v>8.1719024229275127E-4</v>
      </c>
      <c r="I252" s="1">
        <f t="shared" si="17"/>
        <v>1.5693474939832938E-7</v>
      </c>
      <c r="J252" s="1">
        <f t="shared" si="18"/>
        <v>-1.3857917546155936E-2</v>
      </c>
      <c r="AQ252" s="58"/>
      <c r="AR252" s="58"/>
      <c r="AS252" s="58"/>
      <c r="AT252" s="58"/>
      <c r="AU252" s="58"/>
      <c r="AV252" s="58"/>
      <c r="AW252" s="58"/>
      <c r="AX252" s="71"/>
      <c r="AY252" s="58"/>
      <c r="AZ252" s="58"/>
      <c r="BA252" s="58"/>
      <c r="BB252" s="58">
        <f t="shared" si="19"/>
        <v>1</v>
      </c>
      <c r="BC252" s="58">
        <f t="shared" si="20"/>
        <v>1.9184813119875303E-4</v>
      </c>
      <c r="BD252" s="58" t="e">
        <f t="shared" si="21"/>
        <v>#N/A</v>
      </c>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c r="CB252" s="58"/>
      <c r="CC252" s="58"/>
      <c r="CD252" s="58"/>
      <c r="CE252" s="58"/>
      <c r="CF252" s="58"/>
      <c r="CG252" s="58"/>
      <c r="CH252" s="58"/>
      <c r="CI252" s="58"/>
      <c r="CJ252" s="58"/>
      <c r="CK252" s="58"/>
      <c r="CL252" s="58"/>
      <c r="CM252" s="58"/>
      <c r="CN252" s="58"/>
      <c r="CO252" s="58"/>
      <c r="CP252" s="58"/>
      <c r="CQ252" s="58"/>
      <c r="CR252" s="58"/>
      <c r="CS252" s="58"/>
      <c r="CT252" s="58"/>
      <c r="CU252" s="58"/>
      <c r="CV252" s="58"/>
      <c r="CW252" s="58"/>
      <c r="CX252" s="58"/>
      <c r="CY252" s="58"/>
      <c r="CZ252" s="58"/>
      <c r="DA252" s="58"/>
      <c r="DB252" s="58"/>
      <c r="DC252" s="58"/>
      <c r="DD252" s="58"/>
      <c r="DE252" s="58"/>
      <c r="DF252" s="58"/>
      <c r="DG252" s="58"/>
      <c r="DH252" s="58"/>
      <c r="DI252" s="58"/>
      <c r="DJ252" s="58"/>
      <c r="DK252" s="58"/>
      <c r="DL252" s="58"/>
      <c r="DM252" s="58"/>
      <c r="DN252" s="58"/>
      <c r="DO252" s="58"/>
      <c r="DP252" s="58"/>
      <c r="DQ252" s="58"/>
      <c r="DR252" s="58"/>
      <c r="DS252" s="58"/>
      <c r="DT252" s="58"/>
      <c r="DU252" s="58"/>
      <c r="DV252" s="58"/>
      <c r="DW252" s="58"/>
      <c r="DX252" s="58"/>
      <c r="DY252" s="58"/>
      <c r="DZ252" s="58"/>
      <c r="EA252" s="58"/>
      <c r="EB252" s="58"/>
      <c r="EC252" s="58"/>
      <c r="ED252" s="58"/>
      <c r="EE252" s="58"/>
      <c r="EF252" s="58"/>
      <c r="EG252" s="58"/>
      <c r="EH252" s="58"/>
      <c r="EI252" s="58"/>
      <c r="EJ252" s="58"/>
      <c r="EK252" s="58"/>
      <c r="EL252" s="58"/>
      <c r="EM252" s="58"/>
      <c r="EN252" s="58"/>
    </row>
    <row r="253" spans="1:144" outlineLevel="1" x14ac:dyDescent="0.2">
      <c r="A253" s="16">
        <v>62</v>
      </c>
      <c r="B253" s="16">
        <v>0</v>
      </c>
      <c r="C253" s="1">
        <v>7.412880648038465E-5</v>
      </c>
      <c r="D253" s="1">
        <f t="shared" si="13"/>
        <v>-7.412880648038465E-5</v>
      </c>
      <c r="E253" s="1">
        <f t="shared" si="14"/>
        <v>1.4826310831223268E-4</v>
      </c>
      <c r="F253" s="1">
        <f t="shared" si="15"/>
        <v>-1.2176333943853243E-2</v>
      </c>
      <c r="G253" s="1">
        <f t="shared" si="16"/>
        <v>-8.6101278717396965E-3</v>
      </c>
      <c r="H253" s="1">
        <v>4.4253256011618904E-4</v>
      </c>
      <c r="I253" s="1">
        <f t="shared" si="17"/>
        <v>3.282136696574665E-8</v>
      </c>
      <c r="J253" s="1">
        <f t="shared" si="18"/>
        <v>-8.6120336352498369E-3</v>
      </c>
      <c r="AQ253" s="58"/>
      <c r="AR253" s="58"/>
      <c r="AS253" s="58"/>
      <c r="AT253" s="58"/>
      <c r="AU253" s="58"/>
      <c r="AV253" s="58"/>
      <c r="AW253" s="58"/>
      <c r="AX253" s="71"/>
      <c r="AY253" s="58"/>
      <c r="AZ253" s="58"/>
      <c r="BA253" s="58"/>
      <c r="BB253" s="58">
        <f t="shared" si="19"/>
        <v>1</v>
      </c>
      <c r="BC253" s="58">
        <f t="shared" si="20"/>
        <v>7.412880648038465E-5</v>
      </c>
      <c r="BD253" s="58" t="e">
        <f t="shared" si="21"/>
        <v>#N/A</v>
      </c>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c r="CH253" s="58"/>
      <c r="CI253" s="58"/>
      <c r="CJ253" s="58"/>
      <c r="CK253" s="58"/>
      <c r="CL253" s="58"/>
      <c r="CM253" s="58"/>
      <c r="CN253" s="58"/>
      <c r="CO253" s="58"/>
      <c r="CP253" s="58"/>
      <c r="CQ253" s="58"/>
      <c r="CR253" s="58"/>
      <c r="CS253" s="58"/>
      <c r="CT253" s="58"/>
      <c r="CU253" s="58"/>
      <c r="CV253" s="58"/>
      <c r="CW253" s="58"/>
      <c r="CX253" s="58"/>
      <c r="CY253" s="58"/>
      <c r="CZ253" s="58"/>
      <c r="DA253" s="58"/>
      <c r="DB253" s="58"/>
      <c r="DC253" s="58"/>
      <c r="DD253" s="58"/>
      <c r="DE253" s="58"/>
      <c r="DF253" s="58"/>
      <c r="DG253" s="58"/>
      <c r="DH253" s="58"/>
      <c r="DI253" s="58"/>
      <c r="DJ253" s="58"/>
      <c r="DK253" s="58"/>
      <c r="DL253" s="58"/>
      <c r="DM253" s="58"/>
      <c r="DN253" s="58"/>
      <c r="DO253" s="58"/>
      <c r="DP253" s="58"/>
      <c r="DQ253" s="58"/>
      <c r="DR253" s="58"/>
      <c r="DS253" s="58"/>
      <c r="DT253" s="58"/>
      <c r="DU253" s="58"/>
      <c r="DV253" s="58"/>
      <c r="DW253" s="58"/>
      <c r="DX253" s="58"/>
      <c r="DY253" s="58"/>
      <c r="DZ253" s="58"/>
      <c r="EA253" s="58"/>
      <c r="EB253" s="58"/>
      <c r="EC253" s="58"/>
      <c r="ED253" s="58"/>
      <c r="EE253" s="58"/>
      <c r="EF253" s="58"/>
      <c r="EG253" s="58"/>
      <c r="EH253" s="58"/>
      <c r="EI253" s="58"/>
      <c r="EJ253" s="58"/>
      <c r="EK253" s="58"/>
      <c r="EL253" s="58"/>
      <c r="EM253" s="58"/>
      <c r="EN253" s="58"/>
    </row>
    <row r="254" spans="1:144" outlineLevel="1" x14ac:dyDescent="0.2">
      <c r="A254" s="16">
        <v>63</v>
      </c>
      <c r="B254" s="16">
        <v>0</v>
      </c>
      <c r="C254" s="1">
        <v>8.390923603416164E-6</v>
      </c>
      <c r="D254" s="1">
        <f t="shared" si="13"/>
        <v>-8.390923603416164E-6</v>
      </c>
      <c r="E254" s="1">
        <f t="shared" si="14"/>
        <v>1.6781917614853406E-5</v>
      </c>
      <c r="F254" s="1">
        <f t="shared" si="15"/>
        <v>-4.0965738873909507E-3</v>
      </c>
      <c r="G254" s="1">
        <f t="shared" si="16"/>
        <v>-2.8967212519684861E-3</v>
      </c>
      <c r="H254" s="1">
        <v>5.6922310298204749E-5</v>
      </c>
      <c r="I254" s="1">
        <f t="shared" si="17"/>
        <v>4.7766195446099692E-10</v>
      </c>
      <c r="J254" s="1">
        <f t="shared" si="18"/>
        <v>-2.8968036995213079E-3</v>
      </c>
      <c r="AQ254" s="58"/>
      <c r="AR254" s="58"/>
      <c r="AS254" s="58"/>
      <c r="AT254" s="58"/>
      <c r="AU254" s="58"/>
      <c r="AV254" s="58"/>
      <c r="AW254" s="58"/>
      <c r="AX254" s="71"/>
      <c r="AY254" s="58"/>
      <c r="AZ254" s="58"/>
      <c r="BA254" s="58"/>
      <c r="BB254" s="58">
        <f t="shared" si="19"/>
        <v>1</v>
      </c>
      <c r="BC254" s="58">
        <f t="shared" si="20"/>
        <v>8.390923603416164E-6</v>
      </c>
      <c r="BD254" s="58" t="e">
        <f t="shared" si="21"/>
        <v>#N/A</v>
      </c>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c r="CH254" s="58"/>
      <c r="CI254" s="58"/>
      <c r="CJ254" s="58"/>
      <c r="CK254" s="58"/>
      <c r="CL254" s="58"/>
      <c r="CM254" s="58"/>
      <c r="CN254" s="58"/>
      <c r="CO254" s="58"/>
      <c r="CP254" s="58"/>
      <c r="CQ254" s="58"/>
      <c r="CR254" s="58"/>
      <c r="CS254" s="58"/>
      <c r="CT254" s="58"/>
      <c r="CU254" s="58"/>
      <c r="CV254" s="58"/>
      <c r="CW254" s="58"/>
      <c r="CX254" s="58"/>
      <c r="CY254" s="58"/>
      <c r="CZ254" s="58"/>
      <c r="DA254" s="58"/>
      <c r="DB254" s="58"/>
      <c r="DC254" s="58"/>
      <c r="DD254" s="58"/>
      <c r="DE254" s="58"/>
      <c r="DF254" s="58"/>
      <c r="DG254" s="58"/>
      <c r="DH254" s="58"/>
      <c r="DI254" s="58"/>
      <c r="DJ254" s="58"/>
      <c r="DK254" s="58"/>
      <c r="DL254" s="58"/>
      <c r="DM254" s="58"/>
      <c r="DN254" s="58"/>
      <c r="DO254" s="58"/>
      <c r="DP254" s="58"/>
      <c r="DQ254" s="58"/>
      <c r="DR254" s="58"/>
      <c r="DS254" s="58"/>
      <c r="DT254" s="58"/>
      <c r="DU254" s="58"/>
      <c r="DV254" s="58"/>
      <c r="DW254" s="58"/>
      <c r="DX254" s="58"/>
      <c r="DY254" s="58"/>
      <c r="DZ254" s="58"/>
      <c r="EA254" s="58"/>
      <c r="EB254" s="58"/>
      <c r="EC254" s="58"/>
      <c r="ED254" s="58"/>
      <c r="EE254" s="58"/>
      <c r="EF254" s="58"/>
      <c r="EG254" s="58"/>
      <c r="EH254" s="58"/>
      <c r="EI254" s="58"/>
      <c r="EJ254" s="58"/>
      <c r="EK254" s="58"/>
      <c r="EL254" s="58"/>
      <c r="EM254" s="58"/>
      <c r="EN254" s="58"/>
    </row>
    <row r="255" spans="1:144" outlineLevel="1" x14ac:dyDescent="0.2">
      <c r="A255" s="16">
        <v>64</v>
      </c>
      <c r="B255" s="16">
        <v>1</v>
      </c>
      <c r="C255" s="1">
        <v>0.97320828631464162</v>
      </c>
      <c r="D255" s="1">
        <f t="shared" si="13"/>
        <v>2.6791713685358376E-2</v>
      </c>
      <c r="E255" s="1">
        <f t="shared" si="14"/>
        <v>5.4314307211373744E-2</v>
      </c>
      <c r="F255" s="1">
        <f t="shared" si="15"/>
        <v>0.23305430099308133</v>
      </c>
      <c r="G255" s="1">
        <f t="shared" si="16"/>
        <v>0.1659194684336576</v>
      </c>
      <c r="H255" s="1">
        <v>0.11508274602214268</v>
      </c>
      <c r="I255" s="1">
        <f t="shared" si="17"/>
        <v>3.5801584543124613E-3</v>
      </c>
      <c r="J255" s="1">
        <f t="shared" si="18"/>
        <v>0.17637865080451193</v>
      </c>
      <c r="AQ255" s="58"/>
      <c r="AR255" s="58"/>
      <c r="AS255" s="58"/>
      <c r="AT255" s="58"/>
      <c r="AU255" s="58"/>
      <c r="AV255" s="58"/>
      <c r="AW255" s="58"/>
      <c r="AX255" s="71"/>
      <c r="AY255" s="58"/>
      <c r="AZ255" s="58"/>
      <c r="BA255" s="58"/>
      <c r="BB255" s="58">
        <f t="shared" si="19"/>
        <v>0</v>
      </c>
      <c r="BC255" s="58" t="e">
        <f t="shared" si="20"/>
        <v>#N/A</v>
      </c>
      <c r="BD255" s="58">
        <f t="shared" si="21"/>
        <v>0.97320828631464162</v>
      </c>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c r="CH255" s="58"/>
      <c r="CI255" s="58"/>
      <c r="CJ255" s="58"/>
      <c r="CK255" s="58"/>
      <c r="CL255" s="58"/>
      <c r="CM255" s="58"/>
      <c r="CN255" s="58"/>
      <c r="CO255" s="58"/>
      <c r="CP255" s="58"/>
      <c r="CQ255" s="58"/>
      <c r="CR255" s="58"/>
      <c r="CS255" s="58"/>
      <c r="CT255" s="58"/>
      <c r="CU255" s="58"/>
      <c r="CV255" s="58"/>
      <c r="CW255" s="58"/>
      <c r="CX255" s="58"/>
      <c r="CY255" s="58"/>
      <c r="CZ255" s="58"/>
      <c r="DA255" s="58"/>
      <c r="DB255" s="58"/>
      <c r="DC255" s="58"/>
      <c r="DD255" s="58"/>
      <c r="DE255" s="58"/>
      <c r="DF255" s="58"/>
      <c r="DG255" s="58"/>
      <c r="DH255" s="58"/>
      <c r="DI255" s="58"/>
      <c r="DJ255" s="58"/>
      <c r="DK255" s="58"/>
      <c r="DL255" s="58"/>
      <c r="DM255" s="58"/>
      <c r="DN255" s="58"/>
      <c r="DO255" s="58"/>
      <c r="DP255" s="58"/>
      <c r="DQ255" s="58"/>
      <c r="DR255" s="58"/>
      <c r="DS255" s="58"/>
      <c r="DT255" s="58"/>
      <c r="DU255" s="58"/>
      <c r="DV255" s="58"/>
      <c r="DW255" s="58"/>
      <c r="DX255" s="58"/>
      <c r="DY255" s="58"/>
      <c r="DZ255" s="58"/>
      <c r="EA255" s="58"/>
      <c r="EB255" s="58"/>
      <c r="EC255" s="58"/>
      <c r="ED255" s="58"/>
      <c r="EE255" s="58"/>
      <c r="EF255" s="58"/>
      <c r="EG255" s="58"/>
      <c r="EH255" s="58"/>
      <c r="EI255" s="58"/>
      <c r="EJ255" s="58"/>
      <c r="EK255" s="58"/>
      <c r="EL255" s="58"/>
      <c r="EM255" s="58"/>
      <c r="EN255" s="58"/>
    </row>
    <row r="256" spans="1:144" outlineLevel="1" x14ac:dyDescent="0.2">
      <c r="A256" s="16">
        <v>65</v>
      </c>
      <c r="B256" s="16">
        <v>0</v>
      </c>
      <c r="C256" s="1">
        <v>1.3619478200158739E-3</v>
      </c>
      <c r="D256" s="1">
        <f t="shared" si="13"/>
        <v>-1.3619478200158739E-3</v>
      </c>
      <c r="E256" s="1">
        <f t="shared" si="14"/>
        <v>2.7257522278046741E-3</v>
      </c>
      <c r="F256" s="1">
        <f t="shared" si="15"/>
        <v>-5.220873708302734E-2</v>
      </c>
      <c r="G256" s="1">
        <f t="shared" si="16"/>
        <v>-3.6929733976908415E-2</v>
      </c>
      <c r="H256" s="1">
        <v>3.7617458981192577E-3</v>
      </c>
      <c r="I256" s="1">
        <f t="shared" si="17"/>
        <v>5.1496605254176489E-6</v>
      </c>
      <c r="J256" s="1">
        <f t="shared" si="18"/>
        <v>-3.6999390699451275E-2</v>
      </c>
      <c r="AQ256" s="58"/>
      <c r="AR256" s="58"/>
      <c r="AS256" s="58"/>
      <c r="AT256" s="58"/>
      <c r="AU256" s="58"/>
      <c r="AV256" s="58"/>
      <c r="AW256" s="58"/>
      <c r="AX256" s="71"/>
      <c r="AY256" s="58"/>
      <c r="AZ256" s="58"/>
      <c r="BA256" s="58"/>
      <c r="BB256" s="58">
        <f t="shared" si="19"/>
        <v>1</v>
      </c>
      <c r="BC256" s="58">
        <f t="shared" si="20"/>
        <v>1.3619478200158739E-3</v>
      </c>
      <c r="BD256" s="58" t="e">
        <f t="shared" si="21"/>
        <v>#N/A</v>
      </c>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c r="CO256" s="58"/>
      <c r="CP256" s="58"/>
      <c r="CQ256" s="58"/>
      <c r="CR256" s="58"/>
      <c r="CS256" s="58"/>
      <c r="CT256" s="58"/>
      <c r="CU256" s="58"/>
      <c r="CV256" s="58"/>
      <c r="CW256" s="58"/>
      <c r="CX256" s="58"/>
      <c r="CY256" s="58"/>
      <c r="CZ256" s="58"/>
      <c r="DA256" s="58"/>
      <c r="DB256" s="58"/>
      <c r="DC256" s="58"/>
      <c r="DD256" s="58"/>
      <c r="DE256" s="58"/>
      <c r="DF256" s="58"/>
      <c r="DG256" s="58"/>
      <c r="DH256" s="58"/>
      <c r="DI256" s="58"/>
      <c r="DJ256" s="58"/>
      <c r="DK256" s="58"/>
      <c r="DL256" s="58"/>
      <c r="DM256" s="58"/>
      <c r="DN256" s="58"/>
      <c r="DO256" s="58"/>
      <c r="DP256" s="58"/>
      <c r="DQ256" s="58"/>
      <c r="DR256" s="58"/>
      <c r="DS256" s="58"/>
      <c r="DT256" s="58"/>
      <c r="DU256" s="58"/>
      <c r="DV256" s="58"/>
      <c r="DW256" s="58"/>
      <c r="DX256" s="58"/>
      <c r="DY256" s="58"/>
      <c r="DZ256" s="58"/>
      <c r="EA256" s="58"/>
      <c r="EB256" s="58"/>
      <c r="EC256" s="58"/>
      <c r="ED256" s="58"/>
      <c r="EE256" s="58"/>
      <c r="EF256" s="58"/>
      <c r="EG256" s="58"/>
      <c r="EH256" s="58"/>
      <c r="EI256" s="58"/>
      <c r="EJ256" s="58"/>
      <c r="EK256" s="58"/>
      <c r="EL256" s="58"/>
      <c r="EM256" s="58"/>
      <c r="EN256" s="58"/>
    </row>
    <row r="257" spans="1:144" outlineLevel="1" x14ac:dyDescent="0.2">
      <c r="A257" s="16">
        <v>66</v>
      </c>
      <c r="B257" s="16">
        <v>0</v>
      </c>
      <c r="C257" s="1">
        <v>8.8042156344650457E-7</v>
      </c>
      <c r="D257" s="1">
        <f t="shared" ref="D257:D320" si="22">B257 - C257</f>
        <v>-8.8042156344650457E-7</v>
      </c>
      <c r="E257" s="1">
        <f t="shared" ref="E257:E320" si="23">2*IF(B257=1,LN(1/C257),LN(1/(1-C257)))</f>
        <v>1.7608439020358129E-6</v>
      </c>
      <c r="F257" s="1">
        <f t="shared" ref="F257:F320" si="24">SQRT(E257)*SIGN(D257)</f>
        <v>-1.3269679355718484E-3</v>
      </c>
      <c r="G257" s="1">
        <f t="shared" ref="G257:G320" si="25">D257/(SQRT(C257*(1-C257)))</f>
        <v>-9.3830823218669273E-4</v>
      </c>
      <c r="H257" s="1">
        <v>8.7382087829053557E-6</v>
      </c>
      <c r="I257" s="1">
        <f t="shared" ref="I257:I320" si="26">G257^2*H257/(1-H257)</f>
        <v>7.6933814381004916E-12</v>
      </c>
      <c r="J257" s="1">
        <f t="shared" ref="J257:J320" si="27">G257/SQRT(1-H257)</f>
        <v>-9.3831233178017783E-4</v>
      </c>
      <c r="AQ257" s="58"/>
      <c r="AR257" s="58"/>
      <c r="AS257" s="58"/>
      <c r="AT257" s="58"/>
      <c r="AU257" s="58"/>
      <c r="AV257" s="58"/>
      <c r="AW257" s="58"/>
      <c r="AX257" s="71"/>
      <c r="AY257" s="58"/>
      <c r="AZ257" s="58"/>
      <c r="BA257" s="58"/>
      <c r="BB257" s="58">
        <f t="shared" ref="BB257:BB320" si="28">1-B257</f>
        <v>1</v>
      </c>
      <c r="BC257" s="58">
        <f t="shared" ref="BC257:BC320" si="29">IF(B257=0,C257,NA())</f>
        <v>8.8042156344650457E-7</v>
      </c>
      <c r="BD257" s="58" t="e">
        <f t="shared" ref="BD257:BD320" si="30">IF(B257=1,C257,NA())</f>
        <v>#N/A</v>
      </c>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c r="CO257" s="58"/>
      <c r="CP257" s="58"/>
      <c r="CQ257" s="58"/>
      <c r="CR257" s="58"/>
      <c r="CS257" s="58"/>
      <c r="CT257" s="58"/>
      <c r="CU257" s="58"/>
      <c r="CV257" s="58"/>
      <c r="CW257" s="58"/>
      <c r="CX257" s="58"/>
      <c r="CY257" s="58"/>
      <c r="CZ257" s="58"/>
      <c r="DA257" s="58"/>
      <c r="DB257" s="58"/>
      <c r="DC257" s="58"/>
      <c r="DD257" s="58"/>
      <c r="DE257" s="58"/>
      <c r="DF257" s="58"/>
      <c r="DG257" s="58"/>
      <c r="DH257" s="58"/>
      <c r="DI257" s="58"/>
      <c r="DJ257" s="58"/>
      <c r="DK257" s="58"/>
      <c r="DL257" s="58"/>
      <c r="DM257" s="58"/>
      <c r="DN257" s="58"/>
      <c r="DO257" s="58"/>
      <c r="DP257" s="58"/>
      <c r="DQ257" s="58"/>
      <c r="DR257" s="58"/>
      <c r="DS257" s="58"/>
      <c r="DT257" s="58"/>
      <c r="DU257" s="58"/>
      <c r="DV257" s="58"/>
      <c r="DW257" s="58"/>
      <c r="DX257" s="58"/>
      <c r="DY257" s="58"/>
      <c r="DZ257" s="58"/>
      <c r="EA257" s="58"/>
      <c r="EB257" s="58"/>
      <c r="EC257" s="58"/>
      <c r="ED257" s="58"/>
      <c r="EE257" s="58"/>
      <c r="EF257" s="58"/>
      <c r="EG257" s="58"/>
      <c r="EH257" s="58"/>
      <c r="EI257" s="58"/>
      <c r="EJ257" s="58"/>
      <c r="EK257" s="58"/>
      <c r="EL257" s="58"/>
      <c r="EM257" s="58"/>
      <c r="EN257" s="58"/>
    </row>
    <row r="258" spans="1:144" outlineLevel="1" x14ac:dyDescent="0.2">
      <c r="A258" s="16">
        <v>67</v>
      </c>
      <c r="B258" s="16">
        <v>0</v>
      </c>
      <c r="C258" s="1">
        <v>5.155078380047773E-8</v>
      </c>
      <c r="D258" s="1">
        <f t="shared" si="22"/>
        <v>-5.155078380047773E-8</v>
      </c>
      <c r="E258" s="1">
        <f t="shared" si="23"/>
        <v>1.0310156995524587E-7</v>
      </c>
      <c r="F258" s="1">
        <f t="shared" si="24"/>
        <v>-3.2109433186408923E-4</v>
      </c>
      <c r="G258" s="1">
        <f t="shared" si="25"/>
        <v>-2.2704798272162906E-4</v>
      </c>
      <c r="H258" s="1">
        <v>6.8436945749433607E-7</v>
      </c>
      <c r="I258" s="1">
        <f t="shared" si="26"/>
        <v>3.5279807906064247E-14</v>
      </c>
      <c r="J258" s="1">
        <f t="shared" si="27"/>
        <v>-2.2704806041402132E-4</v>
      </c>
      <c r="AQ258" s="58"/>
      <c r="AR258" s="58"/>
      <c r="AS258" s="58"/>
      <c r="AT258" s="58"/>
      <c r="AU258" s="58"/>
      <c r="AV258" s="58"/>
      <c r="AW258" s="58"/>
      <c r="AX258" s="71"/>
      <c r="AY258" s="58"/>
      <c r="AZ258" s="58"/>
      <c r="BA258" s="58"/>
      <c r="BB258" s="58">
        <f t="shared" si="28"/>
        <v>1</v>
      </c>
      <c r="BC258" s="58">
        <f t="shared" si="29"/>
        <v>5.155078380047773E-8</v>
      </c>
      <c r="BD258" s="58" t="e">
        <f t="shared" si="30"/>
        <v>#N/A</v>
      </c>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c r="CJ258" s="58"/>
      <c r="CK258" s="58"/>
      <c r="CL258" s="58"/>
      <c r="CM258" s="58"/>
      <c r="CN258" s="58"/>
      <c r="CO258" s="58"/>
      <c r="CP258" s="58"/>
      <c r="CQ258" s="58"/>
      <c r="CR258" s="58"/>
      <c r="CS258" s="58"/>
      <c r="CT258" s="58"/>
      <c r="CU258" s="58"/>
      <c r="CV258" s="58"/>
      <c r="CW258" s="58"/>
      <c r="CX258" s="58"/>
      <c r="CY258" s="58"/>
      <c r="CZ258" s="58"/>
      <c r="DA258" s="58"/>
      <c r="DB258" s="58"/>
      <c r="DC258" s="58"/>
      <c r="DD258" s="58"/>
      <c r="DE258" s="58"/>
      <c r="DF258" s="58"/>
      <c r="DG258" s="58"/>
      <c r="DH258" s="58"/>
      <c r="DI258" s="58"/>
      <c r="DJ258" s="58"/>
      <c r="DK258" s="58"/>
      <c r="DL258" s="58"/>
      <c r="DM258" s="58"/>
      <c r="DN258" s="58"/>
      <c r="DO258" s="58"/>
      <c r="DP258" s="58"/>
      <c r="DQ258" s="58"/>
      <c r="DR258" s="58"/>
      <c r="DS258" s="58"/>
      <c r="DT258" s="58"/>
      <c r="DU258" s="58"/>
      <c r="DV258" s="58"/>
      <c r="DW258" s="58"/>
      <c r="DX258" s="58"/>
      <c r="DY258" s="58"/>
      <c r="DZ258" s="58"/>
      <c r="EA258" s="58"/>
      <c r="EB258" s="58"/>
      <c r="EC258" s="58"/>
      <c r="ED258" s="58"/>
      <c r="EE258" s="58"/>
      <c r="EF258" s="58"/>
      <c r="EG258" s="58"/>
      <c r="EH258" s="58"/>
      <c r="EI258" s="58"/>
      <c r="EJ258" s="58"/>
      <c r="EK258" s="58"/>
      <c r="EL258" s="58"/>
      <c r="EM258" s="58"/>
      <c r="EN258" s="58"/>
    </row>
    <row r="259" spans="1:144" outlineLevel="1" x14ac:dyDescent="0.2">
      <c r="A259" s="16">
        <v>68</v>
      </c>
      <c r="B259" s="16">
        <v>0</v>
      </c>
      <c r="C259" s="1">
        <v>2.0057665298850236E-5</v>
      </c>
      <c r="D259" s="1">
        <f t="shared" si="22"/>
        <v>-2.0057665298850236E-5</v>
      </c>
      <c r="E259" s="1">
        <f t="shared" si="23"/>
        <v>4.0115732912995381E-5</v>
      </c>
      <c r="F259" s="1">
        <f t="shared" si="24"/>
        <v>-6.3336982019192691E-3</v>
      </c>
      <c r="G259" s="1">
        <f t="shared" si="25"/>
        <v>-4.4786234064561666E-3</v>
      </c>
      <c r="H259" s="1">
        <v>1.49353472130782E-4</v>
      </c>
      <c r="I259" s="1">
        <f t="shared" si="26"/>
        <v>2.9961895341216817E-9</v>
      </c>
      <c r="J259" s="1">
        <f t="shared" si="27"/>
        <v>-4.4789578929022274E-3</v>
      </c>
      <c r="AQ259" s="58"/>
      <c r="AR259" s="58"/>
      <c r="AS259" s="58"/>
      <c r="AT259" s="58"/>
      <c r="AU259" s="58"/>
      <c r="AV259" s="58"/>
      <c r="AW259" s="58"/>
      <c r="AX259" s="71"/>
      <c r="AY259" s="58"/>
      <c r="AZ259" s="58"/>
      <c r="BA259" s="58"/>
      <c r="BB259" s="58">
        <f t="shared" si="28"/>
        <v>1</v>
      </c>
      <c r="BC259" s="58">
        <f t="shared" si="29"/>
        <v>2.0057665298850236E-5</v>
      </c>
      <c r="BD259" s="58" t="e">
        <f t="shared" si="30"/>
        <v>#N/A</v>
      </c>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c r="CB259" s="58"/>
      <c r="CC259" s="58"/>
      <c r="CD259" s="58"/>
      <c r="CE259" s="58"/>
      <c r="CF259" s="58"/>
      <c r="CG259" s="58"/>
      <c r="CH259" s="58"/>
      <c r="CI259" s="58"/>
      <c r="CJ259" s="58"/>
      <c r="CK259" s="58"/>
      <c r="CL259" s="58"/>
      <c r="CM259" s="58"/>
      <c r="CN259" s="58"/>
      <c r="CO259" s="58"/>
      <c r="CP259" s="58"/>
      <c r="CQ259" s="58"/>
      <c r="CR259" s="58"/>
      <c r="CS259" s="58"/>
      <c r="CT259" s="58"/>
      <c r="CU259" s="58"/>
      <c r="CV259" s="58"/>
      <c r="CW259" s="58"/>
      <c r="CX259" s="58"/>
      <c r="CY259" s="58"/>
      <c r="CZ259" s="58"/>
      <c r="DA259" s="58"/>
      <c r="DB259" s="58"/>
      <c r="DC259" s="58"/>
      <c r="DD259" s="58"/>
      <c r="DE259" s="58"/>
      <c r="DF259" s="58"/>
      <c r="DG259" s="58"/>
      <c r="DH259" s="58"/>
      <c r="DI259" s="58"/>
      <c r="DJ259" s="58"/>
      <c r="DK259" s="58"/>
      <c r="DL259" s="58"/>
      <c r="DM259" s="58"/>
      <c r="DN259" s="58"/>
      <c r="DO259" s="58"/>
      <c r="DP259" s="58"/>
      <c r="DQ259" s="58"/>
      <c r="DR259" s="58"/>
      <c r="DS259" s="58"/>
      <c r="DT259" s="58"/>
      <c r="DU259" s="58"/>
      <c r="DV259" s="58"/>
      <c r="DW259" s="58"/>
      <c r="DX259" s="58"/>
      <c r="DY259" s="58"/>
      <c r="DZ259" s="58"/>
      <c r="EA259" s="58"/>
      <c r="EB259" s="58"/>
      <c r="EC259" s="58"/>
      <c r="ED259" s="58"/>
      <c r="EE259" s="58"/>
      <c r="EF259" s="58"/>
      <c r="EG259" s="58"/>
      <c r="EH259" s="58"/>
      <c r="EI259" s="58"/>
      <c r="EJ259" s="58"/>
      <c r="EK259" s="58"/>
      <c r="EL259" s="58"/>
      <c r="EM259" s="58"/>
      <c r="EN259" s="58"/>
    </row>
    <row r="260" spans="1:144" outlineLevel="1" x14ac:dyDescent="0.2">
      <c r="A260" s="16">
        <v>69</v>
      </c>
      <c r="B260" s="16">
        <v>0</v>
      </c>
      <c r="C260" s="1">
        <v>1.2471213092887996E-4</v>
      </c>
      <c r="D260" s="1">
        <f t="shared" si="22"/>
        <v>-1.2471213092887996E-4</v>
      </c>
      <c r="E260" s="1">
        <f t="shared" si="23"/>
        <v>2.4943981626656314E-4</v>
      </c>
      <c r="F260" s="1">
        <f t="shared" si="24"/>
        <v>-1.5793663801238873E-2</v>
      </c>
      <c r="G260" s="1">
        <f t="shared" si="25"/>
        <v>-1.1168154994643695E-2</v>
      </c>
      <c r="H260" s="1">
        <v>1.2587770118482921E-3</v>
      </c>
      <c r="I260" s="1">
        <f t="shared" si="26"/>
        <v>1.5720222640698864E-7</v>
      </c>
      <c r="J260" s="1">
        <f t="shared" si="27"/>
        <v>-1.1175190746058517E-2</v>
      </c>
      <c r="AQ260" s="58"/>
      <c r="AR260" s="58"/>
      <c r="AS260" s="58"/>
      <c r="AT260" s="58"/>
      <c r="AU260" s="58"/>
      <c r="AV260" s="58"/>
      <c r="AW260" s="58"/>
      <c r="AX260" s="71"/>
      <c r="AY260" s="58"/>
      <c r="AZ260" s="58"/>
      <c r="BA260" s="58"/>
      <c r="BB260" s="58">
        <f t="shared" si="28"/>
        <v>1</v>
      </c>
      <c r="BC260" s="58">
        <f t="shared" si="29"/>
        <v>1.2471213092887996E-4</v>
      </c>
      <c r="BD260" s="58" t="e">
        <f t="shared" si="30"/>
        <v>#N/A</v>
      </c>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c r="CH260" s="58"/>
      <c r="CI260" s="58"/>
      <c r="CJ260" s="58"/>
      <c r="CK260" s="58"/>
      <c r="CL260" s="58"/>
      <c r="CM260" s="58"/>
      <c r="CN260" s="58"/>
      <c r="CO260" s="58"/>
      <c r="CP260" s="58"/>
      <c r="CQ260" s="58"/>
      <c r="CR260" s="58"/>
      <c r="CS260" s="58"/>
      <c r="CT260" s="58"/>
      <c r="CU260" s="58"/>
      <c r="CV260" s="58"/>
      <c r="CW260" s="58"/>
      <c r="CX260" s="58"/>
      <c r="CY260" s="58"/>
      <c r="CZ260" s="58"/>
      <c r="DA260" s="58"/>
      <c r="DB260" s="58"/>
      <c r="DC260" s="58"/>
      <c r="DD260" s="58"/>
      <c r="DE260" s="58"/>
      <c r="DF260" s="58"/>
      <c r="DG260" s="58"/>
      <c r="DH260" s="58"/>
      <c r="DI260" s="58"/>
      <c r="DJ260" s="58"/>
      <c r="DK260" s="58"/>
      <c r="DL260" s="58"/>
      <c r="DM260" s="58"/>
      <c r="DN260" s="58"/>
      <c r="DO260" s="58"/>
      <c r="DP260" s="58"/>
      <c r="DQ260" s="58"/>
      <c r="DR260" s="58"/>
      <c r="DS260" s="58"/>
      <c r="DT260" s="58"/>
      <c r="DU260" s="58"/>
      <c r="DV260" s="58"/>
      <c r="DW260" s="58"/>
      <c r="DX260" s="58"/>
      <c r="DY260" s="58"/>
      <c r="DZ260" s="58"/>
      <c r="EA260" s="58"/>
      <c r="EB260" s="58"/>
      <c r="EC260" s="58"/>
      <c r="ED260" s="58"/>
      <c r="EE260" s="58"/>
      <c r="EF260" s="58"/>
      <c r="EG260" s="58"/>
      <c r="EH260" s="58"/>
      <c r="EI260" s="58"/>
      <c r="EJ260" s="58"/>
      <c r="EK260" s="58"/>
      <c r="EL260" s="58"/>
      <c r="EM260" s="58"/>
      <c r="EN260" s="58"/>
    </row>
    <row r="261" spans="1:144" outlineLevel="1" x14ac:dyDescent="0.2">
      <c r="A261" s="16">
        <v>70</v>
      </c>
      <c r="B261" s="16">
        <v>1</v>
      </c>
      <c r="C261" s="1">
        <v>0.52018905053707187</v>
      </c>
      <c r="D261" s="1">
        <f t="shared" si="22"/>
        <v>0.47981094946292813</v>
      </c>
      <c r="E261" s="1">
        <f t="shared" si="23"/>
        <v>1.3071259495059715</v>
      </c>
      <c r="F261" s="1">
        <f t="shared" si="24"/>
        <v>1.1432960900422828</v>
      </c>
      <c r="G261" s="1">
        <f t="shared" si="25"/>
        <v>0.96040513626939716</v>
      </c>
      <c r="H261" s="1">
        <v>0.29720332694758295</v>
      </c>
      <c r="I261" s="1">
        <f t="shared" si="26"/>
        <v>0.39006134843004003</v>
      </c>
      <c r="J261" s="1">
        <f t="shared" si="27"/>
        <v>1.1456174641662369</v>
      </c>
      <c r="AQ261" s="58"/>
      <c r="AR261" s="58"/>
      <c r="AS261" s="58"/>
      <c r="AT261" s="58"/>
      <c r="AU261" s="58"/>
      <c r="AV261" s="58"/>
      <c r="AW261" s="58"/>
      <c r="AX261" s="71"/>
      <c r="AY261" s="58"/>
      <c r="AZ261" s="58"/>
      <c r="BA261" s="58"/>
      <c r="BB261" s="58">
        <f t="shared" si="28"/>
        <v>0</v>
      </c>
      <c r="BC261" s="58" t="e">
        <f t="shared" si="29"/>
        <v>#N/A</v>
      </c>
      <c r="BD261" s="58">
        <f t="shared" si="30"/>
        <v>0.52018905053707187</v>
      </c>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c r="CB261" s="58"/>
      <c r="CC261" s="58"/>
      <c r="CD261" s="58"/>
      <c r="CE261" s="58"/>
      <c r="CF261" s="58"/>
      <c r="CG261" s="58"/>
      <c r="CH261" s="58"/>
      <c r="CI261" s="58"/>
      <c r="CJ261" s="58"/>
      <c r="CK261" s="58"/>
      <c r="CL261" s="58"/>
      <c r="CM261" s="58"/>
      <c r="CN261" s="58"/>
      <c r="CO261" s="58"/>
      <c r="CP261" s="58"/>
      <c r="CQ261" s="58"/>
      <c r="CR261" s="58"/>
      <c r="CS261" s="58"/>
      <c r="CT261" s="58"/>
      <c r="CU261" s="58"/>
      <c r="CV261" s="58"/>
      <c r="CW261" s="58"/>
      <c r="CX261" s="58"/>
      <c r="CY261" s="58"/>
      <c r="CZ261" s="58"/>
      <c r="DA261" s="58"/>
      <c r="DB261" s="58"/>
      <c r="DC261" s="58"/>
      <c r="DD261" s="58"/>
      <c r="DE261" s="58"/>
      <c r="DF261" s="58"/>
      <c r="DG261" s="58"/>
      <c r="DH261" s="58"/>
      <c r="DI261" s="58"/>
      <c r="DJ261" s="58"/>
      <c r="DK261" s="58"/>
      <c r="DL261" s="58"/>
      <c r="DM261" s="58"/>
      <c r="DN261" s="58"/>
      <c r="DO261" s="58"/>
      <c r="DP261" s="58"/>
      <c r="DQ261" s="58"/>
      <c r="DR261" s="58"/>
      <c r="DS261" s="58"/>
      <c r="DT261" s="58"/>
      <c r="DU261" s="58"/>
      <c r="DV261" s="58"/>
      <c r="DW261" s="58"/>
      <c r="DX261" s="58"/>
      <c r="DY261" s="58"/>
      <c r="DZ261" s="58"/>
      <c r="EA261" s="58"/>
      <c r="EB261" s="58"/>
      <c r="EC261" s="58"/>
      <c r="ED261" s="58"/>
      <c r="EE261" s="58"/>
      <c r="EF261" s="58"/>
      <c r="EG261" s="58"/>
      <c r="EH261" s="58"/>
      <c r="EI261" s="58"/>
      <c r="EJ261" s="58"/>
      <c r="EK261" s="58"/>
      <c r="EL261" s="58"/>
      <c r="EM261" s="58"/>
      <c r="EN261" s="58"/>
    </row>
    <row r="262" spans="1:144" outlineLevel="1" x14ac:dyDescent="0.2">
      <c r="A262" s="16">
        <v>71</v>
      </c>
      <c r="B262" s="16">
        <v>0</v>
      </c>
      <c r="C262" s="1">
        <v>1.463448974068622E-3</v>
      </c>
      <c r="D262" s="1">
        <f t="shared" si="22"/>
        <v>-1.463448974068622E-3</v>
      </c>
      <c r="E262" s="1">
        <f t="shared" si="23"/>
        <v>2.9290417228287381E-3</v>
      </c>
      <c r="F262" s="1">
        <f t="shared" si="24"/>
        <v>-5.412062197377944E-2</v>
      </c>
      <c r="G262" s="1">
        <f t="shared" si="25"/>
        <v>-3.828307453438784E-2</v>
      </c>
      <c r="H262" s="1">
        <v>4.0532436046667964E-3</v>
      </c>
      <c r="I262" s="1">
        <f t="shared" si="26"/>
        <v>5.9645845942490898E-6</v>
      </c>
      <c r="J262" s="1">
        <f t="shared" si="27"/>
        <v>-3.8360896501512365E-2</v>
      </c>
      <c r="AQ262" s="58"/>
      <c r="AR262" s="58"/>
      <c r="AS262" s="58"/>
      <c r="AT262" s="58"/>
      <c r="AU262" s="58"/>
      <c r="AV262" s="58"/>
      <c r="AW262" s="58"/>
      <c r="AX262" s="71"/>
      <c r="AY262" s="58"/>
      <c r="AZ262" s="58"/>
      <c r="BA262" s="58"/>
      <c r="BB262" s="58">
        <f t="shared" si="28"/>
        <v>1</v>
      </c>
      <c r="BC262" s="58">
        <f t="shared" si="29"/>
        <v>1.463448974068622E-3</v>
      </c>
      <c r="BD262" s="58" t="e">
        <f t="shared" si="30"/>
        <v>#N/A</v>
      </c>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c r="CO262" s="58"/>
      <c r="CP262" s="58"/>
      <c r="CQ262" s="58"/>
      <c r="CR262" s="58"/>
      <c r="CS262" s="58"/>
      <c r="CT262" s="58"/>
      <c r="CU262" s="58"/>
      <c r="CV262" s="58"/>
      <c r="CW262" s="58"/>
      <c r="CX262" s="58"/>
      <c r="CY262" s="58"/>
      <c r="CZ262" s="58"/>
      <c r="DA262" s="58"/>
      <c r="DB262" s="58"/>
      <c r="DC262" s="58"/>
      <c r="DD262" s="58"/>
      <c r="DE262" s="58"/>
      <c r="DF262" s="58"/>
      <c r="DG262" s="58"/>
      <c r="DH262" s="58"/>
      <c r="DI262" s="58"/>
      <c r="DJ262" s="58"/>
      <c r="DK262" s="58"/>
      <c r="DL262" s="58"/>
      <c r="DM262" s="58"/>
      <c r="DN262" s="58"/>
      <c r="DO262" s="58"/>
      <c r="DP262" s="58"/>
      <c r="DQ262" s="58"/>
      <c r="DR262" s="58"/>
      <c r="DS262" s="58"/>
      <c r="DT262" s="58"/>
      <c r="DU262" s="58"/>
      <c r="DV262" s="58"/>
      <c r="DW262" s="58"/>
      <c r="DX262" s="58"/>
      <c r="DY262" s="58"/>
      <c r="DZ262" s="58"/>
      <c r="EA262" s="58"/>
      <c r="EB262" s="58"/>
      <c r="EC262" s="58"/>
      <c r="ED262" s="58"/>
      <c r="EE262" s="58"/>
      <c r="EF262" s="58"/>
      <c r="EG262" s="58"/>
      <c r="EH262" s="58"/>
      <c r="EI262" s="58"/>
      <c r="EJ262" s="58"/>
      <c r="EK262" s="58"/>
      <c r="EL262" s="58"/>
      <c r="EM262" s="58"/>
      <c r="EN262" s="58"/>
    </row>
    <row r="263" spans="1:144" outlineLevel="1" x14ac:dyDescent="0.2">
      <c r="A263" s="16">
        <v>72</v>
      </c>
      <c r="B263" s="16">
        <v>0</v>
      </c>
      <c r="C263" s="1">
        <v>2.7769044218874723E-8</v>
      </c>
      <c r="D263" s="1">
        <f t="shared" si="22"/>
        <v>-2.7769044218874723E-8</v>
      </c>
      <c r="E263" s="1">
        <f t="shared" si="23"/>
        <v>5.5538088911607496E-8</v>
      </c>
      <c r="F263" s="1">
        <f t="shared" si="24"/>
        <v>-2.356652051356065E-4</v>
      </c>
      <c r="G263" s="1">
        <f t="shared" si="25"/>
        <v>-1.6664046624393055E-4</v>
      </c>
      <c r="H263" s="1">
        <v>4.4744480744140968E-7</v>
      </c>
      <c r="I263" s="1">
        <f t="shared" si="26"/>
        <v>1.2425120547935628E-14</v>
      </c>
      <c r="J263" s="1">
        <f t="shared" si="27"/>
        <v>-1.6664050352514873E-4</v>
      </c>
      <c r="AQ263" s="58"/>
      <c r="AR263" s="58"/>
      <c r="AS263" s="58"/>
      <c r="AT263" s="58"/>
      <c r="AU263" s="58"/>
      <c r="AV263" s="58"/>
      <c r="AW263" s="58"/>
      <c r="AX263" s="71"/>
      <c r="AY263" s="58"/>
      <c r="AZ263" s="58"/>
      <c r="BA263" s="58"/>
      <c r="BB263" s="58">
        <f t="shared" si="28"/>
        <v>1</v>
      </c>
      <c r="BC263" s="58">
        <f t="shared" si="29"/>
        <v>2.7769044218874723E-8</v>
      </c>
      <c r="BD263" s="58" t="e">
        <f t="shared" si="30"/>
        <v>#N/A</v>
      </c>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c r="CO263" s="58"/>
      <c r="CP263" s="58"/>
      <c r="CQ263" s="58"/>
      <c r="CR263" s="58"/>
      <c r="CS263" s="58"/>
      <c r="CT263" s="58"/>
      <c r="CU263" s="58"/>
      <c r="CV263" s="58"/>
      <c r="CW263" s="58"/>
      <c r="CX263" s="58"/>
      <c r="CY263" s="58"/>
      <c r="CZ263" s="58"/>
      <c r="DA263" s="58"/>
      <c r="DB263" s="58"/>
      <c r="DC263" s="58"/>
      <c r="DD263" s="58"/>
      <c r="DE263" s="58"/>
      <c r="DF263" s="58"/>
      <c r="DG263" s="58"/>
      <c r="DH263" s="58"/>
      <c r="DI263" s="58"/>
      <c r="DJ263" s="58"/>
      <c r="DK263" s="58"/>
      <c r="DL263" s="58"/>
      <c r="DM263" s="58"/>
      <c r="DN263" s="58"/>
      <c r="DO263" s="58"/>
      <c r="DP263" s="58"/>
      <c r="DQ263" s="58"/>
      <c r="DR263" s="58"/>
      <c r="DS263" s="58"/>
      <c r="DT263" s="58"/>
      <c r="DU263" s="58"/>
      <c r="DV263" s="58"/>
      <c r="DW263" s="58"/>
      <c r="DX263" s="58"/>
      <c r="DY263" s="58"/>
      <c r="DZ263" s="58"/>
      <c r="EA263" s="58"/>
      <c r="EB263" s="58"/>
      <c r="EC263" s="58"/>
      <c r="ED263" s="58"/>
      <c r="EE263" s="58"/>
      <c r="EF263" s="58"/>
      <c r="EG263" s="58"/>
      <c r="EH263" s="58"/>
      <c r="EI263" s="58"/>
      <c r="EJ263" s="58"/>
      <c r="EK263" s="58"/>
      <c r="EL263" s="58"/>
      <c r="EM263" s="58"/>
      <c r="EN263" s="58"/>
    </row>
    <row r="264" spans="1:144" outlineLevel="1" x14ac:dyDescent="0.2">
      <c r="A264" s="16">
        <v>73</v>
      </c>
      <c r="B264" s="16">
        <v>0</v>
      </c>
      <c r="C264" s="1">
        <v>8.5849019894743183E-8</v>
      </c>
      <c r="D264" s="1">
        <f t="shared" si="22"/>
        <v>-8.5849019894743183E-8</v>
      </c>
      <c r="E264" s="1">
        <f t="shared" si="23"/>
        <v>1.7169804707078357E-7</v>
      </c>
      <c r="F264" s="1">
        <f t="shared" si="24"/>
        <v>-4.1436463057406764E-4</v>
      </c>
      <c r="G264" s="1">
        <f t="shared" si="25"/>
        <v>-2.9300004652695543E-4</v>
      </c>
      <c r="H264" s="1">
        <v>1.1796840537474115E-6</v>
      </c>
      <c r="I264" s="1">
        <f t="shared" si="26"/>
        <v>1.012748479663322E-13</v>
      </c>
      <c r="J264" s="1">
        <f t="shared" si="27"/>
        <v>-2.9300021935084968E-4</v>
      </c>
      <c r="AQ264" s="58"/>
      <c r="AR264" s="58"/>
      <c r="AS264" s="58"/>
      <c r="AT264" s="58"/>
      <c r="AU264" s="58"/>
      <c r="AV264" s="58"/>
      <c r="AW264" s="58"/>
      <c r="AX264" s="71"/>
      <c r="AY264" s="58"/>
      <c r="AZ264" s="58"/>
      <c r="BA264" s="58"/>
      <c r="BB264" s="58">
        <f t="shared" si="28"/>
        <v>1</v>
      </c>
      <c r="BC264" s="58">
        <f t="shared" si="29"/>
        <v>8.5849019894743183E-8</v>
      </c>
      <c r="BD264" s="58" t="e">
        <f t="shared" si="30"/>
        <v>#N/A</v>
      </c>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58"/>
      <c r="CM264" s="58"/>
      <c r="CN264" s="58"/>
      <c r="CO264" s="58"/>
      <c r="CP264" s="58"/>
      <c r="CQ264" s="58"/>
      <c r="CR264" s="58"/>
      <c r="CS264" s="58"/>
      <c r="CT264" s="58"/>
      <c r="CU264" s="58"/>
      <c r="CV264" s="58"/>
      <c r="CW264" s="58"/>
      <c r="CX264" s="58"/>
      <c r="CY264" s="58"/>
      <c r="CZ264" s="58"/>
      <c r="DA264" s="58"/>
      <c r="DB264" s="58"/>
      <c r="DC264" s="58"/>
      <c r="DD264" s="58"/>
      <c r="DE264" s="58"/>
      <c r="DF264" s="58"/>
      <c r="DG264" s="58"/>
      <c r="DH264" s="58"/>
      <c r="DI264" s="58"/>
      <c r="DJ264" s="58"/>
      <c r="DK264" s="58"/>
      <c r="DL264" s="58"/>
      <c r="DM264" s="58"/>
      <c r="DN264" s="58"/>
      <c r="DO264" s="58"/>
      <c r="DP264" s="58"/>
      <c r="DQ264" s="58"/>
      <c r="DR264" s="58"/>
      <c r="DS264" s="58"/>
      <c r="DT264" s="58"/>
      <c r="DU264" s="58"/>
      <c r="DV264" s="58"/>
      <c r="DW264" s="58"/>
      <c r="DX264" s="58"/>
      <c r="DY264" s="58"/>
      <c r="DZ264" s="58"/>
      <c r="EA264" s="58"/>
      <c r="EB264" s="58"/>
      <c r="EC264" s="58"/>
      <c r="ED264" s="58"/>
      <c r="EE264" s="58"/>
      <c r="EF264" s="58"/>
      <c r="EG264" s="58"/>
      <c r="EH264" s="58"/>
      <c r="EI264" s="58"/>
      <c r="EJ264" s="58"/>
      <c r="EK264" s="58"/>
      <c r="EL264" s="58"/>
      <c r="EM264" s="58"/>
      <c r="EN264" s="58"/>
    </row>
    <row r="265" spans="1:144" outlineLevel="1" x14ac:dyDescent="0.2">
      <c r="A265" s="16">
        <v>74</v>
      </c>
      <c r="B265" s="16">
        <v>0</v>
      </c>
      <c r="C265" s="1">
        <v>2.5616975547725369E-3</v>
      </c>
      <c r="D265" s="1">
        <f t="shared" si="22"/>
        <v>-2.5616975547725369E-3</v>
      </c>
      <c r="E265" s="1">
        <f t="shared" si="23"/>
        <v>5.1299686325590619E-3</v>
      </c>
      <c r="F265" s="1">
        <f t="shared" si="24"/>
        <v>-7.1623799344624706E-2</v>
      </c>
      <c r="G265" s="1">
        <f t="shared" si="25"/>
        <v>-5.0678167912054518E-2</v>
      </c>
      <c r="H265" s="1">
        <v>6.3436301161996517E-3</v>
      </c>
      <c r="I265" s="1">
        <f t="shared" si="26"/>
        <v>1.639620892411495E-5</v>
      </c>
      <c r="J265" s="1">
        <f t="shared" si="27"/>
        <v>-5.083967851832373E-2</v>
      </c>
      <c r="AQ265" s="58"/>
      <c r="AR265" s="58"/>
      <c r="AS265" s="58"/>
      <c r="AT265" s="58"/>
      <c r="AU265" s="58"/>
      <c r="AV265" s="58"/>
      <c r="AW265" s="58"/>
      <c r="AX265" s="71"/>
      <c r="AY265" s="58"/>
      <c r="AZ265" s="58"/>
      <c r="BA265" s="58"/>
      <c r="BB265" s="58">
        <f t="shared" si="28"/>
        <v>1</v>
      </c>
      <c r="BC265" s="58">
        <f t="shared" si="29"/>
        <v>2.5616975547725369E-3</v>
      </c>
      <c r="BD265" s="58" t="e">
        <f t="shared" si="30"/>
        <v>#N/A</v>
      </c>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58"/>
      <c r="CM265" s="58"/>
      <c r="CN265" s="58"/>
      <c r="CO265" s="58"/>
      <c r="CP265" s="58"/>
      <c r="CQ265" s="58"/>
      <c r="CR265" s="58"/>
      <c r="CS265" s="58"/>
      <c r="CT265" s="58"/>
      <c r="CU265" s="58"/>
      <c r="CV265" s="58"/>
      <c r="CW265" s="58"/>
      <c r="CX265" s="58"/>
      <c r="CY265" s="58"/>
      <c r="CZ265" s="58"/>
      <c r="DA265" s="58"/>
      <c r="DB265" s="58"/>
      <c r="DC265" s="58"/>
      <c r="DD265" s="58"/>
      <c r="DE265" s="58"/>
      <c r="DF265" s="58"/>
      <c r="DG265" s="58"/>
      <c r="DH265" s="58"/>
      <c r="DI265" s="58"/>
      <c r="DJ265" s="58"/>
      <c r="DK265" s="58"/>
      <c r="DL265" s="58"/>
      <c r="DM265" s="58"/>
      <c r="DN265" s="58"/>
      <c r="DO265" s="58"/>
      <c r="DP265" s="58"/>
      <c r="DQ265" s="58"/>
      <c r="DR265" s="58"/>
      <c r="DS265" s="58"/>
      <c r="DT265" s="58"/>
      <c r="DU265" s="58"/>
      <c r="DV265" s="58"/>
      <c r="DW265" s="58"/>
      <c r="DX265" s="58"/>
      <c r="DY265" s="58"/>
      <c r="DZ265" s="58"/>
      <c r="EA265" s="58"/>
      <c r="EB265" s="58"/>
      <c r="EC265" s="58"/>
      <c r="ED265" s="58"/>
      <c r="EE265" s="58"/>
      <c r="EF265" s="58"/>
      <c r="EG265" s="58"/>
      <c r="EH265" s="58"/>
      <c r="EI265" s="58"/>
      <c r="EJ265" s="58"/>
      <c r="EK265" s="58"/>
      <c r="EL265" s="58"/>
      <c r="EM265" s="58"/>
      <c r="EN265" s="58"/>
    </row>
    <row r="266" spans="1:144" outlineLevel="1" x14ac:dyDescent="0.2">
      <c r="A266" s="16">
        <v>75</v>
      </c>
      <c r="B266" s="16">
        <v>0</v>
      </c>
      <c r="C266" s="1">
        <v>7.7004701268085251E-5</v>
      </c>
      <c r="D266" s="1">
        <f t="shared" si="22"/>
        <v>-7.7004701268085251E-5</v>
      </c>
      <c r="E266" s="1">
        <f t="shared" si="23"/>
        <v>1.5401533256453794E-4</v>
      </c>
      <c r="F266" s="1">
        <f t="shared" si="24"/>
        <v>-1.2410291397245189E-2</v>
      </c>
      <c r="G266" s="1">
        <f t="shared" si="25"/>
        <v>-8.7755701494976624E-3</v>
      </c>
      <c r="H266" s="1">
        <v>3.5703482433727211E-4</v>
      </c>
      <c r="I266" s="1">
        <f t="shared" si="26"/>
        <v>2.7505297620512719E-8</v>
      </c>
      <c r="J266" s="1">
        <f t="shared" si="27"/>
        <v>-8.7771371611918506E-3</v>
      </c>
      <c r="AQ266" s="58"/>
      <c r="AR266" s="58"/>
      <c r="AS266" s="58"/>
      <c r="AT266" s="58"/>
      <c r="AU266" s="58"/>
      <c r="AV266" s="58"/>
      <c r="AW266" s="58"/>
      <c r="AX266" s="71"/>
      <c r="AY266" s="58"/>
      <c r="AZ266" s="58"/>
      <c r="BA266" s="58"/>
      <c r="BB266" s="58">
        <f t="shared" si="28"/>
        <v>1</v>
      </c>
      <c r="BC266" s="58">
        <f t="shared" si="29"/>
        <v>7.7004701268085251E-5</v>
      </c>
      <c r="BD266" s="58" t="e">
        <f t="shared" si="30"/>
        <v>#N/A</v>
      </c>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c r="CB266" s="58"/>
      <c r="CC266" s="58"/>
      <c r="CD266" s="58"/>
      <c r="CE266" s="58"/>
      <c r="CF266" s="58"/>
      <c r="CG266" s="58"/>
      <c r="CH266" s="58"/>
      <c r="CI266" s="58"/>
      <c r="CJ266" s="58"/>
      <c r="CK266" s="58"/>
      <c r="CL266" s="58"/>
      <c r="CM266" s="58"/>
      <c r="CN266" s="58"/>
      <c r="CO266" s="58"/>
      <c r="CP266" s="58"/>
      <c r="CQ266" s="58"/>
      <c r="CR266" s="58"/>
      <c r="CS266" s="58"/>
      <c r="CT266" s="58"/>
      <c r="CU266" s="58"/>
      <c r="CV266" s="58"/>
      <c r="CW266" s="58"/>
      <c r="CX266" s="58"/>
      <c r="CY266" s="58"/>
      <c r="CZ266" s="58"/>
      <c r="DA266" s="58"/>
      <c r="DB266" s="58"/>
      <c r="DC266" s="58"/>
      <c r="DD266" s="58"/>
      <c r="DE266" s="58"/>
      <c r="DF266" s="58"/>
      <c r="DG266" s="58"/>
      <c r="DH266" s="58"/>
      <c r="DI266" s="58"/>
      <c r="DJ266" s="58"/>
      <c r="DK266" s="58"/>
      <c r="DL266" s="58"/>
      <c r="DM266" s="58"/>
      <c r="DN266" s="58"/>
      <c r="DO266" s="58"/>
      <c r="DP266" s="58"/>
      <c r="DQ266" s="58"/>
      <c r="DR266" s="58"/>
      <c r="DS266" s="58"/>
      <c r="DT266" s="58"/>
      <c r="DU266" s="58"/>
      <c r="DV266" s="58"/>
      <c r="DW266" s="58"/>
      <c r="DX266" s="58"/>
      <c r="DY266" s="58"/>
      <c r="DZ266" s="58"/>
      <c r="EA266" s="58"/>
      <c r="EB266" s="58"/>
      <c r="EC266" s="58"/>
      <c r="ED266" s="58"/>
      <c r="EE266" s="58"/>
      <c r="EF266" s="58"/>
      <c r="EG266" s="58"/>
      <c r="EH266" s="58"/>
      <c r="EI266" s="58"/>
      <c r="EJ266" s="58"/>
      <c r="EK266" s="58"/>
      <c r="EL266" s="58"/>
      <c r="EM266" s="58"/>
      <c r="EN266" s="58"/>
    </row>
    <row r="267" spans="1:144" outlineLevel="1" x14ac:dyDescent="0.2">
      <c r="A267" s="16">
        <v>76</v>
      </c>
      <c r="B267" s="16">
        <v>0</v>
      </c>
      <c r="C267" s="1">
        <v>2.2944233342559108E-6</v>
      </c>
      <c r="D267" s="1">
        <f t="shared" si="22"/>
        <v>-2.2944233342559108E-6</v>
      </c>
      <c r="E267" s="1">
        <f t="shared" si="23"/>
        <v>4.5888519329461594E-6</v>
      </c>
      <c r="F267" s="1">
        <f t="shared" si="24"/>
        <v>-2.1421605759013862E-3</v>
      </c>
      <c r="G267" s="1">
        <f t="shared" si="25"/>
        <v>-1.5147371384654257E-3</v>
      </c>
      <c r="H267" s="1">
        <v>1.9438543193110669E-5</v>
      </c>
      <c r="I267" s="1">
        <f t="shared" si="26"/>
        <v>4.4601216400968413E-11</v>
      </c>
      <c r="J267" s="1">
        <f t="shared" si="27"/>
        <v>-1.5147518608217079E-3</v>
      </c>
      <c r="AQ267" s="58"/>
      <c r="AR267" s="58"/>
      <c r="AS267" s="58"/>
      <c r="AT267" s="58"/>
      <c r="AU267" s="58"/>
      <c r="AV267" s="58"/>
      <c r="AW267" s="58"/>
      <c r="AX267" s="71"/>
      <c r="AY267" s="58"/>
      <c r="AZ267" s="58"/>
      <c r="BA267" s="58"/>
      <c r="BB267" s="58">
        <f t="shared" si="28"/>
        <v>1</v>
      </c>
      <c r="BC267" s="58">
        <f t="shared" si="29"/>
        <v>2.2944233342559108E-6</v>
      </c>
      <c r="BD267" s="58" t="e">
        <f t="shared" si="30"/>
        <v>#N/A</v>
      </c>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c r="CB267" s="58"/>
      <c r="CC267" s="58"/>
      <c r="CD267" s="58"/>
      <c r="CE267" s="58"/>
      <c r="CF267" s="58"/>
      <c r="CG267" s="58"/>
      <c r="CH267" s="58"/>
      <c r="CI267" s="58"/>
      <c r="CJ267" s="58"/>
      <c r="CK267" s="58"/>
      <c r="CL267" s="58"/>
      <c r="CM267" s="58"/>
      <c r="CN267" s="58"/>
      <c r="CO267" s="58"/>
      <c r="CP267" s="58"/>
      <c r="CQ267" s="58"/>
      <c r="CR267" s="58"/>
      <c r="CS267" s="58"/>
      <c r="CT267" s="58"/>
      <c r="CU267" s="58"/>
      <c r="CV267" s="58"/>
      <c r="CW267" s="58"/>
      <c r="CX267" s="58"/>
      <c r="CY267" s="58"/>
      <c r="CZ267" s="58"/>
      <c r="DA267" s="58"/>
      <c r="DB267" s="58"/>
      <c r="DC267" s="58"/>
      <c r="DD267" s="58"/>
      <c r="DE267" s="58"/>
      <c r="DF267" s="58"/>
      <c r="DG267" s="58"/>
      <c r="DH267" s="58"/>
      <c r="DI267" s="58"/>
      <c r="DJ267" s="58"/>
      <c r="DK267" s="58"/>
      <c r="DL267" s="58"/>
      <c r="DM267" s="58"/>
      <c r="DN267" s="58"/>
      <c r="DO267" s="58"/>
      <c r="DP267" s="58"/>
      <c r="DQ267" s="58"/>
      <c r="DR267" s="58"/>
      <c r="DS267" s="58"/>
      <c r="DT267" s="58"/>
      <c r="DU267" s="58"/>
      <c r="DV267" s="58"/>
      <c r="DW267" s="58"/>
      <c r="DX267" s="58"/>
      <c r="DY267" s="58"/>
      <c r="DZ267" s="58"/>
      <c r="EA267" s="58"/>
      <c r="EB267" s="58"/>
      <c r="EC267" s="58"/>
      <c r="ED267" s="58"/>
      <c r="EE267" s="58"/>
      <c r="EF267" s="58"/>
      <c r="EG267" s="58"/>
      <c r="EH267" s="58"/>
      <c r="EI267" s="58"/>
      <c r="EJ267" s="58"/>
      <c r="EK267" s="58"/>
      <c r="EL267" s="58"/>
      <c r="EM267" s="58"/>
      <c r="EN267" s="58"/>
    </row>
    <row r="268" spans="1:144" outlineLevel="1" x14ac:dyDescent="0.2">
      <c r="A268" s="16">
        <v>77</v>
      </c>
      <c r="B268" s="16">
        <v>0</v>
      </c>
      <c r="C268" s="1">
        <v>1.4792479557586922E-3</v>
      </c>
      <c r="D268" s="1">
        <f t="shared" si="22"/>
        <v>-1.4792479557586922E-3</v>
      </c>
      <c r="E268" s="1">
        <f t="shared" si="23"/>
        <v>2.9606862463305698E-3</v>
      </c>
      <c r="F268" s="1">
        <f t="shared" si="24"/>
        <v>-5.4412188398653569E-2</v>
      </c>
      <c r="G268" s="1">
        <f t="shared" si="25"/>
        <v>-3.8489470922853528E-2</v>
      </c>
      <c r="H268" s="1">
        <v>5.2916302237364958E-3</v>
      </c>
      <c r="I268" s="1">
        <f t="shared" si="26"/>
        <v>7.8809323348255496E-6</v>
      </c>
      <c r="J268" s="1">
        <f t="shared" si="27"/>
        <v>-3.8591712896112976E-2</v>
      </c>
      <c r="AQ268" s="58"/>
      <c r="AR268" s="58"/>
      <c r="AS268" s="58"/>
      <c r="AT268" s="58"/>
      <c r="AU268" s="58"/>
      <c r="AV268" s="58"/>
      <c r="AW268" s="58"/>
      <c r="AX268" s="71"/>
      <c r="AY268" s="58"/>
      <c r="AZ268" s="58"/>
      <c r="BA268" s="58"/>
      <c r="BB268" s="58">
        <f t="shared" si="28"/>
        <v>1</v>
      </c>
      <c r="BC268" s="58">
        <f t="shared" si="29"/>
        <v>1.4792479557586922E-3</v>
      </c>
      <c r="BD268" s="58" t="e">
        <f t="shared" si="30"/>
        <v>#N/A</v>
      </c>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c r="CB268" s="58"/>
      <c r="CC268" s="58"/>
      <c r="CD268" s="58"/>
      <c r="CE268" s="58"/>
      <c r="CF268" s="58"/>
      <c r="CG268" s="58"/>
      <c r="CH268" s="58"/>
      <c r="CI268" s="58"/>
      <c r="CJ268" s="58"/>
      <c r="CK268" s="58"/>
      <c r="CL268" s="58"/>
      <c r="CM268" s="58"/>
      <c r="CN268" s="58"/>
      <c r="CO268" s="58"/>
      <c r="CP268" s="58"/>
      <c r="CQ268" s="58"/>
      <c r="CR268" s="58"/>
      <c r="CS268" s="58"/>
      <c r="CT268" s="58"/>
      <c r="CU268" s="58"/>
      <c r="CV268" s="58"/>
      <c r="CW268" s="58"/>
      <c r="CX268" s="58"/>
      <c r="CY268" s="58"/>
      <c r="CZ268" s="58"/>
      <c r="DA268" s="58"/>
      <c r="DB268" s="58"/>
      <c r="DC268" s="58"/>
      <c r="DD268" s="58"/>
      <c r="DE268" s="58"/>
      <c r="DF268" s="58"/>
      <c r="DG268" s="58"/>
      <c r="DH268" s="58"/>
      <c r="DI268" s="58"/>
      <c r="DJ268" s="58"/>
      <c r="DK268" s="58"/>
      <c r="DL268" s="58"/>
      <c r="DM268" s="58"/>
      <c r="DN268" s="58"/>
      <c r="DO268" s="58"/>
      <c r="DP268" s="58"/>
      <c r="DQ268" s="58"/>
      <c r="DR268" s="58"/>
      <c r="DS268" s="58"/>
      <c r="DT268" s="58"/>
      <c r="DU268" s="58"/>
      <c r="DV268" s="58"/>
      <c r="DW268" s="58"/>
      <c r="DX268" s="58"/>
      <c r="DY268" s="58"/>
      <c r="DZ268" s="58"/>
      <c r="EA268" s="58"/>
      <c r="EB268" s="58"/>
      <c r="EC268" s="58"/>
      <c r="ED268" s="58"/>
      <c r="EE268" s="58"/>
      <c r="EF268" s="58"/>
      <c r="EG268" s="58"/>
      <c r="EH268" s="58"/>
      <c r="EI268" s="58"/>
      <c r="EJ268" s="58"/>
      <c r="EK268" s="58"/>
      <c r="EL268" s="58"/>
      <c r="EM268" s="58"/>
      <c r="EN268" s="58"/>
    </row>
    <row r="269" spans="1:144" outlineLevel="1" x14ac:dyDescent="0.2">
      <c r="A269" s="16">
        <v>78</v>
      </c>
      <c r="B269" s="16">
        <v>0</v>
      </c>
      <c r="C269" s="1">
        <v>1.757332159699251E-2</v>
      </c>
      <c r="D269" s="1">
        <f t="shared" si="22"/>
        <v>-1.757332159699251E-2</v>
      </c>
      <c r="E269" s="1">
        <f t="shared" si="23"/>
        <v>3.5459131206266786E-2</v>
      </c>
      <c r="F269" s="1">
        <f t="shared" si="24"/>
        <v>-0.18830595106439624</v>
      </c>
      <c r="G269" s="1">
        <f t="shared" si="25"/>
        <v>-0.13374478430039707</v>
      </c>
      <c r="H269" s="1">
        <v>4.8508619548244626E-2</v>
      </c>
      <c r="I269" s="1">
        <f t="shared" si="26"/>
        <v>9.1194315242896454E-4</v>
      </c>
      <c r="J269" s="1">
        <f t="shared" si="27"/>
        <v>-0.13711167156733486</v>
      </c>
      <c r="AQ269" s="58"/>
      <c r="AR269" s="58"/>
      <c r="AS269" s="58"/>
      <c r="AT269" s="58"/>
      <c r="AU269" s="58"/>
      <c r="AV269" s="58"/>
      <c r="AW269" s="58"/>
      <c r="AX269" s="71"/>
      <c r="AY269" s="58"/>
      <c r="AZ269" s="58"/>
      <c r="BA269" s="58"/>
      <c r="BB269" s="58">
        <f t="shared" si="28"/>
        <v>1</v>
      </c>
      <c r="BC269" s="58">
        <f t="shared" si="29"/>
        <v>1.757332159699251E-2</v>
      </c>
      <c r="BD269" s="58" t="e">
        <f t="shared" si="30"/>
        <v>#N/A</v>
      </c>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c r="CB269" s="58"/>
      <c r="CC269" s="58"/>
      <c r="CD269" s="58"/>
      <c r="CE269" s="58"/>
      <c r="CF269" s="58"/>
      <c r="CG269" s="58"/>
      <c r="CH269" s="58"/>
      <c r="CI269" s="58"/>
      <c r="CJ269" s="58"/>
      <c r="CK269" s="58"/>
      <c r="CL269" s="58"/>
      <c r="CM269" s="58"/>
      <c r="CN269" s="58"/>
      <c r="CO269" s="58"/>
      <c r="CP269" s="58"/>
      <c r="CQ269" s="58"/>
      <c r="CR269" s="58"/>
      <c r="CS269" s="58"/>
      <c r="CT269" s="58"/>
      <c r="CU269" s="58"/>
      <c r="CV269" s="58"/>
      <c r="CW269" s="58"/>
      <c r="CX269" s="58"/>
      <c r="CY269" s="58"/>
      <c r="CZ269" s="58"/>
      <c r="DA269" s="58"/>
      <c r="DB269" s="58"/>
      <c r="DC269" s="58"/>
      <c r="DD269" s="58"/>
      <c r="DE269" s="58"/>
      <c r="DF269" s="58"/>
      <c r="DG269" s="58"/>
      <c r="DH269" s="58"/>
      <c r="DI269" s="58"/>
      <c r="DJ269" s="58"/>
      <c r="DK269" s="58"/>
      <c r="DL269" s="58"/>
      <c r="DM269" s="58"/>
      <c r="DN269" s="58"/>
      <c r="DO269" s="58"/>
      <c r="DP269" s="58"/>
      <c r="DQ269" s="58"/>
      <c r="DR269" s="58"/>
      <c r="DS269" s="58"/>
      <c r="DT269" s="58"/>
      <c r="DU269" s="58"/>
      <c r="DV269" s="58"/>
      <c r="DW269" s="58"/>
      <c r="DX269" s="58"/>
      <c r="DY269" s="58"/>
      <c r="DZ269" s="58"/>
      <c r="EA269" s="58"/>
      <c r="EB269" s="58"/>
      <c r="EC269" s="58"/>
      <c r="ED269" s="58"/>
      <c r="EE269" s="58"/>
      <c r="EF269" s="58"/>
      <c r="EG269" s="58"/>
      <c r="EH269" s="58"/>
      <c r="EI269" s="58"/>
      <c r="EJ269" s="58"/>
      <c r="EK269" s="58"/>
      <c r="EL269" s="58"/>
      <c r="EM269" s="58"/>
      <c r="EN269" s="58"/>
    </row>
    <row r="270" spans="1:144" outlineLevel="1" x14ac:dyDescent="0.2">
      <c r="A270" s="16">
        <v>79</v>
      </c>
      <c r="B270" s="16">
        <v>0</v>
      </c>
      <c r="C270" s="1">
        <v>2.0123678639340989E-3</v>
      </c>
      <c r="D270" s="1">
        <f t="shared" si="22"/>
        <v>-2.0123678639340989E-3</v>
      </c>
      <c r="E270" s="1">
        <f t="shared" si="23"/>
        <v>4.0287907933902059E-3</v>
      </c>
      <c r="F270" s="1">
        <f t="shared" si="24"/>
        <v>-6.3472756308436823E-2</v>
      </c>
      <c r="G270" s="1">
        <f t="shared" si="25"/>
        <v>-4.4904628426482532E-2</v>
      </c>
      <c r="H270" s="1">
        <v>7.9080691819825473E-3</v>
      </c>
      <c r="I270" s="1">
        <f t="shared" si="26"/>
        <v>1.6073141084779235E-5</v>
      </c>
      <c r="J270" s="1">
        <f t="shared" si="27"/>
        <v>-4.508324295351037E-2</v>
      </c>
      <c r="AQ270" s="58"/>
      <c r="AR270" s="58"/>
      <c r="AS270" s="58"/>
      <c r="AT270" s="58"/>
      <c r="AU270" s="58"/>
      <c r="AV270" s="58"/>
      <c r="AW270" s="58"/>
      <c r="AX270" s="71"/>
      <c r="AY270" s="58"/>
      <c r="AZ270" s="58"/>
      <c r="BA270" s="58"/>
      <c r="BB270" s="58">
        <f t="shared" si="28"/>
        <v>1</v>
      </c>
      <c r="BC270" s="58">
        <f t="shared" si="29"/>
        <v>2.0123678639340989E-3</v>
      </c>
      <c r="BD270" s="58" t="e">
        <f t="shared" si="30"/>
        <v>#N/A</v>
      </c>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c r="CB270" s="58"/>
      <c r="CC270" s="58"/>
      <c r="CD270" s="58"/>
      <c r="CE270" s="58"/>
      <c r="CF270" s="58"/>
      <c r="CG270" s="58"/>
      <c r="CH270" s="58"/>
      <c r="CI270" s="58"/>
      <c r="CJ270" s="58"/>
      <c r="CK270" s="58"/>
      <c r="CL270" s="58"/>
      <c r="CM270" s="58"/>
      <c r="CN270" s="58"/>
      <c r="CO270" s="58"/>
      <c r="CP270" s="58"/>
      <c r="CQ270" s="58"/>
      <c r="CR270" s="58"/>
      <c r="CS270" s="58"/>
      <c r="CT270" s="58"/>
      <c r="CU270" s="58"/>
      <c r="CV270" s="58"/>
      <c r="CW270" s="58"/>
      <c r="CX270" s="58"/>
      <c r="CY270" s="58"/>
      <c r="CZ270" s="58"/>
      <c r="DA270" s="58"/>
      <c r="DB270" s="58"/>
      <c r="DC270" s="58"/>
      <c r="DD270" s="58"/>
      <c r="DE270" s="58"/>
      <c r="DF270" s="58"/>
      <c r="DG270" s="58"/>
      <c r="DH270" s="58"/>
      <c r="DI270" s="58"/>
      <c r="DJ270" s="58"/>
      <c r="DK270" s="58"/>
      <c r="DL270" s="58"/>
      <c r="DM270" s="58"/>
      <c r="DN270" s="58"/>
      <c r="DO270" s="58"/>
      <c r="DP270" s="58"/>
      <c r="DQ270" s="58"/>
      <c r="DR270" s="58"/>
      <c r="DS270" s="58"/>
      <c r="DT270" s="58"/>
      <c r="DU270" s="58"/>
      <c r="DV270" s="58"/>
      <c r="DW270" s="58"/>
      <c r="DX270" s="58"/>
      <c r="DY270" s="58"/>
      <c r="DZ270" s="58"/>
      <c r="EA270" s="58"/>
      <c r="EB270" s="58"/>
      <c r="EC270" s="58"/>
      <c r="ED270" s="58"/>
      <c r="EE270" s="58"/>
      <c r="EF270" s="58"/>
      <c r="EG270" s="58"/>
      <c r="EH270" s="58"/>
      <c r="EI270" s="58"/>
      <c r="EJ270" s="58"/>
      <c r="EK270" s="58"/>
      <c r="EL270" s="58"/>
      <c r="EM270" s="58"/>
      <c r="EN270" s="58"/>
    </row>
    <row r="271" spans="1:144" outlineLevel="1" x14ac:dyDescent="0.2">
      <c r="A271" s="16">
        <v>80</v>
      </c>
      <c r="B271" s="16">
        <v>0</v>
      </c>
      <c r="C271" s="1">
        <v>0.32932074245731341</v>
      </c>
      <c r="D271" s="1">
        <f t="shared" si="22"/>
        <v>-0.32932074245731341</v>
      </c>
      <c r="E271" s="1">
        <f t="shared" si="23"/>
        <v>0.79892852586968444</v>
      </c>
      <c r="F271" s="1">
        <f t="shared" si="24"/>
        <v>-0.89382801806034495</v>
      </c>
      <c r="G271" s="1">
        <f t="shared" si="25"/>
        <v>-0.70073224979676652</v>
      </c>
      <c r="H271" s="1">
        <v>0.35796289340682325</v>
      </c>
      <c r="I271" s="1">
        <f t="shared" si="26"/>
        <v>0.27376762722701015</v>
      </c>
      <c r="J271" s="1">
        <f t="shared" si="27"/>
        <v>-0.87452462122701169</v>
      </c>
      <c r="AQ271" s="58"/>
      <c r="AR271" s="58"/>
      <c r="AS271" s="58"/>
      <c r="AT271" s="58"/>
      <c r="AU271" s="58"/>
      <c r="AV271" s="58"/>
      <c r="AW271" s="58"/>
      <c r="AX271" s="71"/>
      <c r="AY271" s="58"/>
      <c r="AZ271" s="58"/>
      <c r="BA271" s="58"/>
      <c r="BB271" s="58">
        <f t="shared" si="28"/>
        <v>1</v>
      </c>
      <c r="BC271" s="58">
        <f t="shared" si="29"/>
        <v>0.32932074245731341</v>
      </c>
      <c r="BD271" s="58" t="e">
        <f t="shared" si="30"/>
        <v>#N/A</v>
      </c>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c r="CB271" s="58"/>
      <c r="CC271" s="58"/>
      <c r="CD271" s="58"/>
      <c r="CE271" s="58"/>
      <c r="CF271" s="58"/>
      <c r="CG271" s="58"/>
      <c r="CH271" s="58"/>
      <c r="CI271" s="58"/>
      <c r="CJ271" s="58"/>
      <c r="CK271" s="58"/>
      <c r="CL271" s="58"/>
      <c r="CM271" s="58"/>
      <c r="CN271" s="58"/>
      <c r="CO271" s="58"/>
      <c r="CP271" s="58"/>
      <c r="CQ271" s="58"/>
      <c r="CR271" s="58"/>
      <c r="CS271" s="58"/>
      <c r="CT271" s="58"/>
      <c r="CU271" s="58"/>
      <c r="CV271" s="58"/>
      <c r="CW271" s="58"/>
      <c r="CX271" s="58"/>
      <c r="CY271" s="58"/>
      <c r="CZ271" s="58"/>
      <c r="DA271" s="58"/>
      <c r="DB271" s="58"/>
      <c r="DC271" s="58"/>
      <c r="DD271" s="58"/>
      <c r="DE271" s="58"/>
      <c r="DF271" s="58"/>
      <c r="DG271" s="58"/>
      <c r="DH271" s="58"/>
      <c r="DI271" s="58"/>
      <c r="DJ271" s="58"/>
      <c r="DK271" s="58"/>
      <c r="DL271" s="58"/>
      <c r="DM271" s="58"/>
      <c r="DN271" s="58"/>
      <c r="DO271" s="58"/>
      <c r="DP271" s="58"/>
      <c r="DQ271" s="58"/>
      <c r="DR271" s="58"/>
      <c r="DS271" s="58"/>
      <c r="DT271" s="58"/>
      <c r="DU271" s="58"/>
      <c r="DV271" s="58"/>
      <c r="DW271" s="58"/>
      <c r="DX271" s="58"/>
      <c r="DY271" s="58"/>
      <c r="DZ271" s="58"/>
      <c r="EA271" s="58"/>
      <c r="EB271" s="58"/>
      <c r="EC271" s="58"/>
      <c r="ED271" s="58"/>
      <c r="EE271" s="58"/>
      <c r="EF271" s="58"/>
      <c r="EG271" s="58"/>
      <c r="EH271" s="58"/>
      <c r="EI271" s="58"/>
      <c r="EJ271" s="58"/>
      <c r="EK271" s="58"/>
      <c r="EL271" s="58"/>
      <c r="EM271" s="58"/>
      <c r="EN271" s="58"/>
    </row>
    <row r="272" spans="1:144" outlineLevel="1" x14ac:dyDescent="0.2">
      <c r="A272" s="16">
        <v>81</v>
      </c>
      <c r="B272" s="16">
        <v>0</v>
      </c>
      <c r="C272" s="1">
        <v>1.1596787115289828E-3</v>
      </c>
      <c r="D272" s="1">
        <f t="shared" si="22"/>
        <v>-1.1596787115289828E-3</v>
      </c>
      <c r="E272" s="1">
        <f t="shared" si="23"/>
        <v>2.3207033184099468E-3</v>
      </c>
      <c r="F272" s="1">
        <f t="shared" si="24"/>
        <v>-4.8173678688781356E-2</v>
      </c>
      <c r="G272" s="1">
        <f t="shared" si="25"/>
        <v>-3.4073818800555246E-2</v>
      </c>
      <c r="H272" s="1">
        <v>5.0660504343766396E-3</v>
      </c>
      <c r="I272" s="1">
        <f t="shared" si="26"/>
        <v>5.9117611323213668E-6</v>
      </c>
      <c r="J272" s="1">
        <f t="shared" si="27"/>
        <v>-3.4160457970955155E-2</v>
      </c>
      <c r="AQ272" s="58"/>
      <c r="AR272" s="58"/>
      <c r="AS272" s="58"/>
      <c r="AT272" s="58"/>
      <c r="AU272" s="58"/>
      <c r="AV272" s="58"/>
      <c r="AW272" s="58"/>
      <c r="AX272" s="71"/>
      <c r="AY272" s="58"/>
      <c r="AZ272" s="58"/>
      <c r="BA272" s="58"/>
      <c r="BB272" s="58">
        <f t="shared" si="28"/>
        <v>1</v>
      </c>
      <c r="BC272" s="58">
        <f t="shared" si="29"/>
        <v>1.1596787115289828E-3</v>
      </c>
      <c r="BD272" s="58" t="e">
        <f t="shared" si="30"/>
        <v>#N/A</v>
      </c>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c r="CB272" s="58"/>
      <c r="CC272" s="58"/>
      <c r="CD272" s="58"/>
      <c r="CE272" s="58"/>
      <c r="CF272" s="58"/>
      <c r="CG272" s="58"/>
      <c r="CH272" s="58"/>
      <c r="CI272" s="58"/>
      <c r="CJ272" s="58"/>
      <c r="CK272" s="58"/>
      <c r="CL272" s="58"/>
      <c r="CM272" s="58"/>
      <c r="CN272" s="58"/>
      <c r="CO272" s="58"/>
      <c r="CP272" s="58"/>
      <c r="CQ272" s="58"/>
      <c r="CR272" s="58"/>
      <c r="CS272" s="58"/>
      <c r="CT272" s="58"/>
      <c r="CU272" s="58"/>
      <c r="CV272" s="58"/>
      <c r="CW272" s="58"/>
      <c r="CX272" s="58"/>
      <c r="CY272" s="58"/>
      <c r="CZ272" s="58"/>
      <c r="DA272" s="58"/>
      <c r="DB272" s="58"/>
      <c r="DC272" s="58"/>
      <c r="DD272" s="58"/>
      <c r="DE272" s="58"/>
      <c r="DF272" s="58"/>
      <c r="DG272" s="58"/>
      <c r="DH272" s="58"/>
      <c r="DI272" s="58"/>
      <c r="DJ272" s="58"/>
      <c r="DK272" s="58"/>
      <c r="DL272" s="58"/>
      <c r="DM272" s="58"/>
      <c r="DN272" s="58"/>
      <c r="DO272" s="58"/>
      <c r="DP272" s="58"/>
      <c r="DQ272" s="58"/>
      <c r="DR272" s="58"/>
      <c r="DS272" s="58"/>
      <c r="DT272" s="58"/>
      <c r="DU272" s="58"/>
      <c r="DV272" s="58"/>
      <c r="DW272" s="58"/>
      <c r="DX272" s="58"/>
      <c r="DY272" s="58"/>
      <c r="DZ272" s="58"/>
      <c r="EA272" s="58"/>
      <c r="EB272" s="58"/>
      <c r="EC272" s="58"/>
      <c r="ED272" s="58"/>
      <c r="EE272" s="58"/>
      <c r="EF272" s="58"/>
      <c r="EG272" s="58"/>
      <c r="EH272" s="58"/>
      <c r="EI272" s="58"/>
      <c r="EJ272" s="58"/>
      <c r="EK272" s="58"/>
      <c r="EL272" s="58"/>
      <c r="EM272" s="58"/>
      <c r="EN272" s="58"/>
    </row>
    <row r="273" spans="1:144" outlineLevel="1" x14ac:dyDescent="0.2">
      <c r="A273" s="16">
        <v>82</v>
      </c>
      <c r="B273" s="16">
        <v>0</v>
      </c>
      <c r="C273" s="1">
        <v>1.1304211120262864E-2</v>
      </c>
      <c r="D273" s="1">
        <f t="shared" si="22"/>
        <v>-1.1304211120262864E-2</v>
      </c>
      <c r="E273" s="1">
        <f t="shared" si="23"/>
        <v>2.2737178675811612E-2</v>
      </c>
      <c r="F273" s="1">
        <f t="shared" si="24"/>
        <v>-0.1507885230241732</v>
      </c>
      <c r="G273" s="1">
        <f t="shared" si="25"/>
        <v>-0.10692734606180736</v>
      </c>
      <c r="H273" s="1">
        <v>3.2210624215080148E-2</v>
      </c>
      <c r="I273" s="1">
        <f t="shared" si="26"/>
        <v>3.8053610314187184E-4</v>
      </c>
      <c r="J273" s="1">
        <f t="shared" si="27"/>
        <v>-0.10869219585123571</v>
      </c>
      <c r="AQ273" s="58"/>
      <c r="AR273" s="58"/>
      <c r="AS273" s="58"/>
      <c r="AT273" s="58"/>
      <c r="AU273" s="58"/>
      <c r="AV273" s="58"/>
      <c r="AW273" s="58"/>
      <c r="AX273" s="71"/>
      <c r="AY273" s="58"/>
      <c r="AZ273" s="58"/>
      <c r="BA273" s="58"/>
      <c r="BB273" s="58">
        <f t="shared" si="28"/>
        <v>1</v>
      </c>
      <c r="BC273" s="58">
        <f t="shared" si="29"/>
        <v>1.1304211120262864E-2</v>
      </c>
      <c r="BD273" s="58" t="e">
        <f t="shared" si="30"/>
        <v>#N/A</v>
      </c>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c r="CB273" s="58"/>
      <c r="CC273" s="58"/>
      <c r="CD273" s="58"/>
      <c r="CE273" s="58"/>
      <c r="CF273" s="58"/>
      <c r="CG273" s="58"/>
      <c r="CH273" s="58"/>
      <c r="CI273" s="58"/>
      <c r="CJ273" s="58"/>
      <c r="CK273" s="58"/>
      <c r="CL273" s="58"/>
      <c r="CM273" s="58"/>
      <c r="CN273" s="58"/>
      <c r="CO273" s="58"/>
      <c r="CP273" s="58"/>
      <c r="CQ273" s="58"/>
      <c r="CR273" s="58"/>
      <c r="CS273" s="58"/>
      <c r="CT273" s="58"/>
      <c r="CU273" s="58"/>
      <c r="CV273" s="58"/>
      <c r="CW273" s="58"/>
      <c r="CX273" s="58"/>
      <c r="CY273" s="58"/>
      <c r="CZ273" s="58"/>
      <c r="DA273" s="58"/>
      <c r="DB273" s="58"/>
      <c r="DC273" s="58"/>
      <c r="DD273" s="58"/>
      <c r="DE273" s="58"/>
      <c r="DF273" s="58"/>
      <c r="DG273" s="58"/>
      <c r="DH273" s="58"/>
      <c r="DI273" s="58"/>
      <c r="DJ273" s="58"/>
      <c r="DK273" s="58"/>
      <c r="DL273" s="58"/>
      <c r="DM273" s="58"/>
      <c r="DN273" s="58"/>
      <c r="DO273" s="58"/>
      <c r="DP273" s="58"/>
      <c r="DQ273" s="58"/>
      <c r="DR273" s="58"/>
      <c r="DS273" s="58"/>
      <c r="DT273" s="58"/>
      <c r="DU273" s="58"/>
      <c r="DV273" s="58"/>
      <c r="DW273" s="58"/>
      <c r="DX273" s="58"/>
      <c r="DY273" s="58"/>
      <c r="DZ273" s="58"/>
      <c r="EA273" s="58"/>
      <c r="EB273" s="58"/>
      <c r="EC273" s="58"/>
      <c r="ED273" s="58"/>
      <c r="EE273" s="58"/>
      <c r="EF273" s="58"/>
      <c r="EG273" s="58"/>
      <c r="EH273" s="58"/>
      <c r="EI273" s="58"/>
      <c r="EJ273" s="58"/>
      <c r="EK273" s="58"/>
      <c r="EL273" s="58"/>
      <c r="EM273" s="58"/>
      <c r="EN273" s="58"/>
    </row>
    <row r="274" spans="1:144" outlineLevel="1" x14ac:dyDescent="0.2">
      <c r="A274" s="16">
        <v>83</v>
      </c>
      <c r="B274" s="16">
        <v>0</v>
      </c>
      <c r="C274" s="1">
        <v>5.3906109976167667E-7</v>
      </c>
      <c r="D274" s="1">
        <f t="shared" si="22"/>
        <v>-5.3906109976167667E-7</v>
      </c>
      <c r="E274" s="1">
        <f t="shared" si="23"/>
        <v>1.0781224902416716E-6</v>
      </c>
      <c r="F274" s="1">
        <f t="shared" si="24"/>
        <v>-1.0383267743064664E-3</v>
      </c>
      <c r="G274" s="1">
        <f t="shared" si="25"/>
        <v>-7.3420800210070077E-4</v>
      </c>
      <c r="H274" s="1">
        <v>5.7176621559878085E-6</v>
      </c>
      <c r="I274" s="1">
        <f t="shared" si="26"/>
        <v>3.0821885342636888E-12</v>
      </c>
      <c r="J274" s="1">
        <f t="shared" si="27"/>
        <v>-7.3421010108635587E-4</v>
      </c>
      <c r="AQ274" s="58"/>
      <c r="AR274" s="58"/>
      <c r="AS274" s="58"/>
      <c r="AT274" s="58"/>
      <c r="AU274" s="58"/>
      <c r="AV274" s="58"/>
      <c r="AW274" s="58"/>
      <c r="AX274" s="71"/>
      <c r="AY274" s="58"/>
      <c r="AZ274" s="58"/>
      <c r="BA274" s="58"/>
      <c r="BB274" s="58">
        <f t="shared" si="28"/>
        <v>1</v>
      </c>
      <c r="BC274" s="58">
        <f t="shared" si="29"/>
        <v>5.3906109976167667E-7</v>
      </c>
      <c r="BD274" s="58" t="e">
        <f t="shared" si="30"/>
        <v>#N/A</v>
      </c>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c r="CB274" s="58"/>
      <c r="CC274" s="58"/>
      <c r="CD274" s="58"/>
      <c r="CE274" s="58"/>
      <c r="CF274" s="58"/>
      <c r="CG274" s="58"/>
      <c r="CH274" s="58"/>
      <c r="CI274" s="58"/>
      <c r="CJ274" s="58"/>
      <c r="CK274" s="58"/>
      <c r="CL274" s="58"/>
      <c r="CM274" s="58"/>
      <c r="CN274" s="58"/>
      <c r="CO274" s="58"/>
      <c r="CP274" s="58"/>
      <c r="CQ274" s="58"/>
      <c r="CR274" s="58"/>
      <c r="CS274" s="58"/>
      <c r="CT274" s="58"/>
      <c r="CU274" s="58"/>
      <c r="CV274" s="58"/>
      <c r="CW274" s="58"/>
      <c r="CX274" s="58"/>
      <c r="CY274" s="58"/>
      <c r="CZ274" s="58"/>
      <c r="DA274" s="58"/>
      <c r="DB274" s="58"/>
      <c r="DC274" s="58"/>
      <c r="DD274" s="58"/>
      <c r="DE274" s="58"/>
      <c r="DF274" s="58"/>
      <c r="DG274" s="58"/>
      <c r="DH274" s="58"/>
      <c r="DI274" s="58"/>
      <c r="DJ274" s="58"/>
      <c r="DK274" s="58"/>
      <c r="DL274" s="58"/>
      <c r="DM274" s="58"/>
      <c r="DN274" s="58"/>
      <c r="DO274" s="58"/>
      <c r="DP274" s="58"/>
      <c r="DQ274" s="58"/>
      <c r="DR274" s="58"/>
      <c r="DS274" s="58"/>
      <c r="DT274" s="58"/>
      <c r="DU274" s="58"/>
      <c r="DV274" s="58"/>
      <c r="DW274" s="58"/>
      <c r="DX274" s="58"/>
      <c r="DY274" s="58"/>
      <c r="DZ274" s="58"/>
      <c r="EA274" s="58"/>
      <c r="EB274" s="58"/>
      <c r="EC274" s="58"/>
      <c r="ED274" s="58"/>
      <c r="EE274" s="58"/>
      <c r="EF274" s="58"/>
      <c r="EG274" s="58"/>
      <c r="EH274" s="58"/>
      <c r="EI274" s="58"/>
      <c r="EJ274" s="58"/>
      <c r="EK274" s="58"/>
      <c r="EL274" s="58"/>
      <c r="EM274" s="58"/>
      <c r="EN274" s="58"/>
    </row>
    <row r="275" spans="1:144" outlineLevel="1" x14ac:dyDescent="0.2">
      <c r="A275" s="16">
        <v>84</v>
      </c>
      <c r="B275" s="16">
        <v>0</v>
      </c>
      <c r="C275" s="1">
        <v>2.1574496596538822E-4</v>
      </c>
      <c r="D275" s="1">
        <f t="shared" si="22"/>
        <v>-2.1574496596538822E-4</v>
      </c>
      <c r="E275" s="1">
        <f t="shared" si="23"/>
        <v>4.3153648451677614E-4</v>
      </c>
      <c r="F275" s="1">
        <f t="shared" si="24"/>
        <v>-2.0773456248702964E-2</v>
      </c>
      <c r="G275" s="1">
        <f t="shared" si="25"/>
        <v>-1.4689844175481784E-2</v>
      </c>
      <c r="H275" s="1">
        <v>8.8735129323608654E-4</v>
      </c>
      <c r="I275" s="1">
        <f t="shared" si="26"/>
        <v>1.9165294951990059E-7</v>
      </c>
      <c r="J275" s="1">
        <f t="shared" si="27"/>
        <v>-1.4696366042306378E-2</v>
      </c>
      <c r="AQ275" s="58"/>
      <c r="AR275" s="58"/>
      <c r="AS275" s="58"/>
      <c r="AT275" s="58"/>
      <c r="AU275" s="58"/>
      <c r="AV275" s="58"/>
      <c r="AW275" s="58"/>
      <c r="AX275" s="71"/>
      <c r="AY275" s="58"/>
      <c r="AZ275" s="58"/>
      <c r="BA275" s="58"/>
      <c r="BB275" s="58">
        <f t="shared" si="28"/>
        <v>1</v>
      </c>
      <c r="BC275" s="58">
        <f t="shared" si="29"/>
        <v>2.1574496596538822E-4</v>
      </c>
      <c r="BD275" s="58" t="e">
        <f t="shared" si="30"/>
        <v>#N/A</v>
      </c>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c r="CB275" s="58"/>
      <c r="CC275" s="58"/>
      <c r="CD275" s="58"/>
      <c r="CE275" s="58"/>
      <c r="CF275" s="58"/>
      <c r="CG275" s="58"/>
      <c r="CH275" s="58"/>
      <c r="CI275" s="58"/>
      <c r="CJ275" s="58"/>
      <c r="CK275" s="58"/>
      <c r="CL275" s="58"/>
      <c r="CM275" s="58"/>
      <c r="CN275" s="58"/>
      <c r="CO275" s="58"/>
      <c r="CP275" s="58"/>
      <c r="CQ275" s="58"/>
      <c r="CR275" s="58"/>
      <c r="CS275" s="58"/>
      <c r="CT275" s="58"/>
      <c r="CU275" s="58"/>
      <c r="CV275" s="58"/>
      <c r="CW275" s="58"/>
      <c r="CX275" s="58"/>
      <c r="CY275" s="58"/>
      <c r="CZ275" s="58"/>
      <c r="DA275" s="58"/>
      <c r="DB275" s="58"/>
      <c r="DC275" s="58"/>
      <c r="DD275" s="58"/>
      <c r="DE275" s="58"/>
      <c r="DF275" s="58"/>
      <c r="DG275" s="58"/>
      <c r="DH275" s="58"/>
      <c r="DI275" s="58"/>
      <c r="DJ275" s="58"/>
      <c r="DK275" s="58"/>
      <c r="DL275" s="58"/>
      <c r="DM275" s="58"/>
      <c r="DN275" s="58"/>
      <c r="DO275" s="58"/>
      <c r="DP275" s="58"/>
      <c r="DQ275" s="58"/>
      <c r="DR275" s="58"/>
      <c r="DS275" s="58"/>
      <c r="DT275" s="58"/>
      <c r="DU275" s="58"/>
      <c r="DV275" s="58"/>
      <c r="DW275" s="58"/>
      <c r="DX275" s="58"/>
      <c r="DY275" s="58"/>
      <c r="DZ275" s="58"/>
      <c r="EA275" s="58"/>
      <c r="EB275" s="58"/>
      <c r="EC275" s="58"/>
      <c r="ED275" s="58"/>
      <c r="EE275" s="58"/>
      <c r="EF275" s="58"/>
      <c r="EG275" s="58"/>
      <c r="EH275" s="58"/>
      <c r="EI275" s="58"/>
      <c r="EJ275" s="58"/>
      <c r="EK275" s="58"/>
      <c r="EL275" s="58"/>
      <c r="EM275" s="58"/>
      <c r="EN275" s="58"/>
    </row>
    <row r="276" spans="1:144" outlineLevel="1" x14ac:dyDescent="0.2">
      <c r="A276" s="16">
        <v>85</v>
      </c>
      <c r="B276" s="16">
        <v>0</v>
      </c>
      <c r="C276" s="1">
        <v>1.2500358085468918E-3</v>
      </c>
      <c r="D276" s="1">
        <f t="shared" si="22"/>
        <v>-1.2500358085468918E-3</v>
      </c>
      <c r="E276" s="1">
        <f t="shared" si="23"/>
        <v>2.5016355100339052E-3</v>
      </c>
      <c r="F276" s="1">
        <f t="shared" si="24"/>
        <v>-5.0016352426320583E-2</v>
      </c>
      <c r="G276" s="1">
        <f t="shared" si="25"/>
        <v>-3.537796424057129E-2</v>
      </c>
      <c r="H276" s="1">
        <v>3.3669834844128549E-3</v>
      </c>
      <c r="I276" s="1">
        <f t="shared" si="26"/>
        <v>4.2283545201896501E-6</v>
      </c>
      <c r="J276" s="1">
        <f t="shared" si="27"/>
        <v>-3.5437673573858242E-2</v>
      </c>
      <c r="AQ276" s="58"/>
      <c r="AR276" s="58"/>
      <c r="AS276" s="58"/>
      <c r="AT276" s="58"/>
      <c r="AU276" s="58"/>
      <c r="AV276" s="58"/>
      <c r="AW276" s="58"/>
      <c r="AX276" s="71"/>
      <c r="AY276" s="58"/>
      <c r="AZ276" s="58"/>
      <c r="BA276" s="58"/>
      <c r="BB276" s="58">
        <f t="shared" si="28"/>
        <v>1</v>
      </c>
      <c r="BC276" s="58">
        <f t="shared" si="29"/>
        <v>1.2500358085468918E-3</v>
      </c>
      <c r="BD276" s="58" t="e">
        <f t="shared" si="30"/>
        <v>#N/A</v>
      </c>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c r="CB276" s="58"/>
      <c r="CC276" s="58"/>
      <c r="CD276" s="58"/>
      <c r="CE276" s="58"/>
      <c r="CF276" s="58"/>
      <c r="CG276" s="58"/>
      <c r="CH276" s="58"/>
      <c r="CI276" s="58"/>
      <c r="CJ276" s="58"/>
      <c r="CK276" s="58"/>
      <c r="CL276" s="58"/>
      <c r="CM276" s="58"/>
      <c r="CN276" s="58"/>
      <c r="CO276" s="58"/>
      <c r="CP276" s="58"/>
      <c r="CQ276" s="58"/>
      <c r="CR276" s="58"/>
      <c r="CS276" s="58"/>
      <c r="CT276" s="58"/>
      <c r="CU276" s="58"/>
      <c r="CV276" s="58"/>
      <c r="CW276" s="58"/>
      <c r="CX276" s="58"/>
      <c r="CY276" s="58"/>
      <c r="CZ276" s="58"/>
      <c r="DA276" s="58"/>
      <c r="DB276" s="58"/>
      <c r="DC276" s="58"/>
      <c r="DD276" s="58"/>
      <c r="DE276" s="58"/>
      <c r="DF276" s="58"/>
      <c r="DG276" s="58"/>
      <c r="DH276" s="58"/>
      <c r="DI276" s="58"/>
      <c r="DJ276" s="58"/>
      <c r="DK276" s="58"/>
      <c r="DL276" s="58"/>
      <c r="DM276" s="58"/>
      <c r="DN276" s="58"/>
      <c r="DO276" s="58"/>
      <c r="DP276" s="58"/>
      <c r="DQ276" s="58"/>
      <c r="DR276" s="58"/>
      <c r="DS276" s="58"/>
      <c r="DT276" s="58"/>
      <c r="DU276" s="58"/>
      <c r="DV276" s="58"/>
      <c r="DW276" s="58"/>
      <c r="DX276" s="58"/>
      <c r="DY276" s="58"/>
      <c r="DZ276" s="58"/>
      <c r="EA276" s="58"/>
      <c r="EB276" s="58"/>
      <c r="EC276" s="58"/>
      <c r="ED276" s="58"/>
      <c r="EE276" s="58"/>
      <c r="EF276" s="58"/>
      <c r="EG276" s="58"/>
      <c r="EH276" s="58"/>
      <c r="EI276" s="58"/>
      <c r="EJ276" s="58"/>
      <c r="EK276" s="58"/>
      <c r="EL276" s="58"/>
      <c r="EM276" s="58"/>
      <c r="EN276" s="58"/>
    </row>
    <row r="277" spans="1:144" outlineLevel="1" x14ac:dyDescent="0.2">
      <c r="A277" s="16">
        <v>86</v>
      </c>
      <c r="B277" s="16">
        <v>0</v>
      </c>
      <c r="C277" s="1">
        <v>3.6549593292094047E-6</v>
      </c>
      <c r="D277" s="1">
        <f t="shared" si="22"/>
        <v>-3.6549593292094047E-6</v>
      </c>
      <c r="E277" s="1">
        <f t="shared" si="23"/>
        <v>7.3099320173288187E-6</v>
      </c>
      <c r="F277" s="1">
        <f t="shared" si="24"/>
        <v>-2.7036885947403074E-3</v>
      </c>
      <c r="G277" s="1">
        <f t="shared" si="25"/>
        <v>-1.911798286427187E-3</v>
      </c>
      <c r="H277" s="1">
        <v>3.7515331031414712E-5</v>
      </c>
      <c r="I277" s="1">
        <f t="shared" si="26"/>
        <v>1.3712265450234731E-10</v>
      </c>
      <c r="J277" s="1">
        <f t="shared" si="27"/>
        <v>-1.9118341483090081E-3</v>
      </c>
      <c r="AQ277" s="58"/>
      <c r="AR277" s="58"/>
      <c r="AS277" s="58"/>
      <c r="AT277" s="58"/>
      <c r="AU277" s="58"/>
      <c r="AV277" s="58"/>
      <c r="AW277" s="58"/>
      <c r="AX277" s="71"/>
      <c r="AY277" s="58"/>
      <c r="AZ277" s="58"/>
      <c r="BA277" s="58"/>
      <c r="BB277" s="58">
        <f t="shared" si="28"/>
        <v>1</v>
      </c>
      <c r="BC277" s="58">
        <f t="shared" si="29"/>
        <v>3.6549593292094047E-6</v>
      </c>
      <c r="BD277" s="58" t="e">
        <f t="shared" si="30"/>
        <v>#N/A</v>
      </c>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c r="CB277" s="58"/>
      <c r="CC277" s="58"/>
      <c r="CD277" s="58"/>
      <c r="CE277" s="58"/>
      <c r="CF277" s="58"/>
      <c r="CG277" s="58"/>
      <c r="CH277" s="58"/>
      <c r="CI277" s="58"/>
      <c r="CJ277" s="58"/>
      <c r="CK277" s="58"/>
      <c r="CL277" s="58"/>
      <c r="CM277" s="58"/>
      <c r="CN277" s="58"/>
      <c r="CO277" s="58"/>
      <c r="CP277" s="58"/>
      <c r="CQ277" s="58"/>
      <c r="CR277" s="58"/>
      <c r="CS277" s="58"/>
      <c r="CT277" s="58"/>
      <c r="CU277" s="58"/>
      <c r="CV277" s="58"/>
      <c r="CW277" s="58"/>
      <c r="CX277" s="58"/>
      <c r="CY277" s="58"/>
      <c r="CZ277" s="58"/>
      <c r="DA277" s="58"/>
      <c r="DB277" s="58"/>
      <c r="DC277" s="58"/>
      <c r="DD277" s="58"/>
      <c r="DE277" s="58"/>
      <c r="DF277" s="58"/>
      <c r="DG277" s="58"/>
      <c r="DH277" s="58"/>
      <c r="DI277" s="58"/>
      <c r="DJ277" s="58"/>
      <c r="DK277" s="58"/>
      <c r="DL277" s="58"/>
      <c r="DM277" s="58"/>
      <c r="DN277" s="58"/>
      <c r="DO277" s="58"/>
      <c r="DP277" s="58"/>
      <c r="DQ277" s="58"/>
      <c r="DR277" s="58"/>
      <c r="DS277" s="58"/>
      <c r="DT277" s="58"/>
      <c r="DU277" s="58"/>
      <c r="DV277" s="58"/>
      <c r="DW277" s="58"/>
      <c r="DX277" s="58"/>
      <c r="DY277" s="58"/>
      <c r="DZ277" s="58"/>
      <c r="EA277" s="58"/>
      <c r="EB277" s="58"/>
      <c r="EC277" s="58"/>
      <c r="ED277" s="58"/>
      <c r="EE277" s="58"/>
      <c r="EF277" s="58"/>
      <c r="EG277" s="58"/>
      <c r="EH277" s="58"/>
      <c r="EI277" s="58"/>
      <c r="EJ277" s="58"/>
      <c r="EK277" s="58"/>
      <c r="EL277" s="58"/>
      <c r="EM277" s="58"/>
      <c r="EN277" s="58"/>
    </row>
    <row r="278" spans="1:144" outlineLevel="1" x14ac:dyDescent="0.2">
      <c r="A278" s="16">
        <v>87</v>
      </c>
      <c r="B278" s="16">
        <v>0</v>
      </c>
      <c r="C278" s="1">
        <v>1.0517407370520725E-6</v>
      </c>
      <c r="D278" s="1">
        <f t="shared" si="22"/>
        <v>-1.0517407370520725E-6</v>
      </c>
      <c r="E278" s="1">
        <f t="shared" si="23"/>
        <v>2.1034825801841473E-6</v>
      </c>
      <c r="F278" s="1">
        <f t="shared" si="24"/>
        <v>-1.4503387811763662E-3</v>
      </c>
      <c r="G278" s="1">
        <f t="shared" si="25"/>
        <v>-1.0255446568588876E-3</v>
      </c>
      <c r="H278" s="1">
        <v>9.3710425031874122E-6</v>
      </c>
      <c r="I278" s="1">
        <f t="shared" si="26"/>
        <v>9.8560098762060375E-12</v>
      </c>
      <c r="J278" s="1">
        <f t="shared" si="27"/>
        <v>-1.0255494621039443E-3</v>
      </c>
      <c r="AQ278" s="58"/>
      <c r="AR278" s="58"/>
      <c r="AS278" s="58"/>
      <c r="AT278" s="58"/>
      <c r="AU278" s="58"/>
      <c r="AV278" s="58"/>
      <c r="AW278" s="58"/>
      <c r="AX278" s="71"/>
      <c r="AY278" s="58"/>
      <c r="AZ278" s="58"/>
      <c r="BA278" s="58"/>
      <c r="BB278" s="58">
        <f t="shared" si="28"/>
        <v>1</v>
      </c>
      <c r="BC278" s="58">
        <f t="shared" si="29"/>
        <v>1.0517407370520725E-6</v>
      </c>
      <c r="BD278" s="58" t="e">
        <f t="shared" si="30"/>
        <v>#N/A</v>
      </c>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c r="CB278" s="58"/>
      <c r="CC278" s="58"/>
      <c r="CD278" s="58"/>
      <c r="CE278" s="58"/>
      <c r="CF278" s="58"/>
      <c r="CG278" s="58"/>
      <c r="CH278" s="58"/>
      <c r="CI278" s="58"/>
      <c r="CJ278" s="58"/>
      <c r="CK278" s="58"/>
      <c r="CL278" s="58"/>
      <c r="CM278" s="58"/>
      <c r="CN278" s="58"/>
      <c r="CO278" s="58"/>
      <c r="CP278" s="58"/>
      <c r="CQ278" s="58"/>
      <c r="CR278" s="58"/>
      <c r="CS278" s="58"/>
      <c r="CT278" s="58"/>
      <c r="CU278" s="58"/>
      <c r="CV278" s="58"/>
      <c r="CW278" s="58"/>
      <c r="CX278" s="58"/>
      <c r="CY278" s="58"/>
      <c r="CZ278" s="58"/>
      <c r="DA278" s="58"/>
      <c r="DB278" s="58"/>
      <c r="DC278" s="58"/>
      <c r="DD278" s="58"/>
      <c r="DE278" s="58"/>
      <c r="DF278" s="58"/>
      <c r="DG278" s="58"/>
      <c r="DH278" s="58"/>
      <c r="DI278" s="58"/>
      <c r="DJ278" s="58"/>
      <c r="DK278" s="58"/>
      <c r="DL278" s="58"/>
      <c r="DM278" s="58"/>
      <c r="DN278" s="58"/>
      <c r="DO278" s="58"/>
      <c r="DP278" s="58"/>
      <c r="DQ278" s="58"/>
      <c r="DR278" s="58"/>
      <c r="DS278" s="58"/>
      <c r="DT278" s="58"/>
      <c r="DU278" s="58"/>
      <c r="DV278" s="58"/>
      <c r="DW278" s="58"/>
      <c r="DX278" s="58"/>
      <c r="DY278" s="58"/>
      <c r="DZ278" s="58"/>
      <c r="EA278" s="58"/>
      <c r="EB278" s="58"/>
      <c r="EC278" s="58"/>
      <c r="ED278" s="58"/>
      <c r="EE278" s="58"/>
      <c r="EF278" s="58"/>
      <c r="EG278" s="58"/>
      <c r="EH278" s="58"/>
      <c r="EI278" s="58"/>
      <c r="EJ278" s="58"/>
      <c r="EK278" s="58"/>
      <c r="EL278" s="58"/>
      <c r="EM278" s="58"/>
      <c r="EN278" s="58"/>
    </row>
    <row r="279" spans="1:144" outlineLevel="1" x14ac:dyDescent="0.2">
      <c r="A279" s="16">
        <v>88</v>
      </c>
      <c r="B279" s="16">
        <v>0</v>
      </c>
      <c r="C279" s="1">
        <v>1.4382245646752083E-6</v>
      </c>
      <c r="D279" s="1">
        <f t="shared" si="22"/>
        <v>-1.4382245646752083E-6</v>
      </c>
      <c r="E279" s="1">
        <f t="shared" si="23"/>
        <v>2.8764511977489971E-6</v>
      </c>
      <c r="F279" s="1">
        <f t="shared" si="24"/>
        <v>-1.6960103766631256E-3</v>
      </c>
      <c r="G279" s="1">
        <f t="shared" si="25"/>
        <v>-1.1992608695225913E-3</v>
      </c>
      <c r="H279" s="1">
        <v>1.3374045577185681E-5</v>
      </c>
      <c r="I279" s="1">
        <f t="shared" si="26"/>
        <v>1.9235165794296251E-11</v>
      </c>
      <c r="J279" s="1">
        <f t="shared" si="27"/>
        <v>-1.1992688890877959E-3</v>
      </c>
      <c r="AQ279" s="58"/>
      <c r="AR279" s="58"/>
      <c r="AS279" s="58"/>
      <c r="AT279" s="58"/>
      <c r="AU279" s="58"/>
      <c r="AV279" s="58"/>
      <c r="AW279" s="58"/>
      <c r="AX279" s="71"/>
      <c r="AY279" s="58"/>
      <c r="AZ279" s="58"/>
      <c r="BA279" s="58"/>
      <c r="BB279" s="58">
        <f t="shared" si="28"/>
        <v>1</v>
      </c>
      <c r="BC279" s="58">
        <f t="shared" si="29"/>
        <v>1.4382245646752083E-6</v>
      </c>
      <c r="BD279" s="58" t="e">
        <f t="shared" si="30"/>
        <v>#N/A</v>
      </c>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c r="CB279" s="58"/>
      <c r="CC279" s="58"/>
      <c r="CD279" s="58"/>
      <c r="CE279" s="58"/>
      <c r="CF279" s="58"/>
      <c r="CG279" s="58"/>
      <c r="CH279" s="58"/>
      <c r="CI279" s="58"/>
      <c r="CJ279" s="58"/>
      <c r="CK279" s="58"/>
      <c r="CL279" s="58"/>
      <c r="CM279" s="58"/>
      <c r="CN279" s="58"/>
      <c r="CO279" s="58"/>
      <c r="CP279" s="58"/>
      <c r="CQ279" s="58"/>
      <c r="CR279" s="58"/>
      <c r="CS279" s="58"/>
      <c r="CT279" s="58"/>
      <c r="CU279" s="58"/>
      <c r="CV279" s="58"/>
      <c r="CW279" s="58"/>
      <c r="CX279" s="58"/>
      <c r="CY279" s="58"/>
      <c r="CZ279" s="58"/>
      <c r="DA279" s="58"/>
      <c r="DB279" s="58"/>
      <c r="DC279" s="58"/>
      <c r="DD279" s="58"/>
      <c r="DE279" s="58"/>
      <c r="DF279" s="58"/>
      <c r="DG279" s="58"/>
      <c r="DH279" s="58"/>
      <c r="DI279" s="58"/>
      <c r="DJ279" s="58"/>
      <c r="DK279" s="58"/>
      <c r="DL279" s="58"/>
      <c r="DM279" s="58"/>
      <c r="DN279" s="58"/>
      <c r="DO279" s="58"/>
      <c r="DP279" s="58"/>
      <c r="DQ279" s="58"/>
      <c r="DR279" s="58"/>
      <c r="DS279" s="58"/>
      <c r="DT279" s="58"/>
      <c r="DU279" s="58"/>
      <c r="DV279" s="58"/>
      <c r="DW279" s="58"/>
      <c r="DX279" s="58"/>
      <c r="DY279" s="58"/>
      <c r="DZ279" s="58"/>
      <c r="EA279" s="58"/>
      <c r="EB279" s="58"/>
      <c r="EC279" s="58"/>
      <c r="ED279" s="58"/>
      <c r="EE279" s="58"/>
      <c r="EF279" s="58"/>
      <c r="EG279" s="58"/>
      <c r="EH279" s="58"/>
      <c r="EI279" s="58"/>
      <c r="EJ279" s="58"/>
      <c r="EK279" s="58"/>
      <c r="EL279" s="58"/>
      <c r="EM279" s="58"/>
      <c r="EN279" s="58"/>
    </row>
    <row r="280" spans="1:144" outlineLevel="1" x14ac:dyDescent="0.2">
      <c r="A280" s="16">
        <v>89</v>
      </c>
      <c r="B280" s="16">
        <v>0</v>
      </c>
      <c r="C280" s="1">
        <v>3.0360142594957448E-3</v>
      </c>
      <c r="D280" s="1">
        <f t="shared" si="22"/>
        <v>-3.0360142594957448E-3</v>
      </c>
      <c r="E280" s="1">
        <f t="shared" si="23"/>
        <v>6.0812646002288825E-3</v>
      </c>
      <c r="F280" s="1">
        <f t="shared" si="24"/>
        <v>-7.7982463414724743E-2</v>
      </c>
      <c r="G280" s="1">
        <f t="shared" si="25"/>
        <v>-5.5183871841358083E-2</v>
      </c>
      <c r="H280" s="1">
        <v>6.2751817848387082E-3</v>
      </c>
      <c r="I280" s="1">
        <f t="shared" si="26"/>
        <v>1.9230231469336622E-5</v>
      </c>
      <c r="J280" s="1">
        <f t="shared" si="27"/>
        <v>-5.5357835424380261E-2</v>
      </c>
      <c r="AQ280" s="58"/>
      <c r="AR280" s="58"/>
      <c r="AS280" s="58"/>
      <c r="AT280" s="58"/>
      <c r="AU280" s="58"/>
      <c r="AV280" s="58"/>
      <c r="AW280" s="58"/>
      <c r="AX280" s="71"/>
      <c r="AY280" s="58"/>
      <c r="AZ280" s="58"/>
      <c r="BA280" s="58"/>
      <c r="BB280" s="58">
        <f t="shared" si="28"/>
        <v>1</v>
      </c>
      <c r="BC280" s="58">
        <f t="shared" si="29"/>
        <v>3.0360142594957448E-3</v>
      </c>
      <c r="BD280" s="58" t="e">
        <f t="shared" si="30"/>
        <v>#N/A</v>
      </c>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c r="CB280" s="58"/>
      <c r="CC280" s="58"/>
      <c r="CD280" s="58"/>
      <c r="CE280" s="58"/>
      <c r="CF280" s="58"/>
      <c r="CG280" s="58"/>
      <c r="CH280" s="58"/>
      <c r="CI280" s="58"/>
      <c r="CJ280" s="58"/>
      <c r="CK280" s="58"/>
      <c r="CL280" s="58"/>
      <c r="CM280" s="58"/>
      <c r="CN280" s="58"/>
      <c r="CO280" s="58"/>
      <c r="CP280" s="58"/>
      <c r="CQ280" s="58"/>
      <c r="CR280" s="58"/>
      <c r="CS280" s="58"/>
      <c r="CT280" s="58"/>
      <c r="CU280" s="58"/>
      <c r="CV280" s="58"/>
      <c r="CW280" s="58"/>
      <c r="CX280" s="58"/>
      <c r="CY280" s="58"/>
      <c r="CZ280" s="58"/>
      <c r="DA280" s="58"/>
      <c r="DB280" s="58"/>
      <c r="DC280" s="58"/>
      <c r="DD280" s="58"/>
      <c r="DE280" s="58"/>
      <c r="DF280" s="58"/>
      <c r="DG280" s="58"/>
      <c r="DH280" s="58"/>
      <c r="DI280" s="58"/>
      <c r="DJ280" s="58"/>
      <c r="DK280" s="58"/>
      <c r="DL280" s="58"/>
      <c r="DM280" s="58"/>
      <c r="DN280" s="58"/>
      <c r="DO280" s="58"/>
      <c r="DP280" s="58"/>
      <c r="DQ280" s="58"/>
      <c r="DR280" s="58"/>
      <c r="DS280" s="58"/>
      <c r="DT280" s="58"/>
      <c r="DU280" s="58"/>
      <c r="DV280" s="58"/>
      <c r="DW280" s="58"/>
      <c r="DX280" s="58"/>
      <c r="DY280" s="58"/>
      <c r="DZ280" s="58"/>
      <c r="EA280" s="58"/>
      <c r="EB280" s="58"/>
      <c r="EC280" s="58"/>
      <c r="ED280" s="58"/>
      <c r="EE280" s="58"/>
      <c r="EF280" s="58"/>
      <c r="EG280" s="58"/>
      <c r="EH280" s="58"/>
      <c r="EI280" s="58"/>
      <c r="EJ280" s="58"/>
      <c r="EK280" s="58"/>
      <c r="EL280" s="58"/>
      <c r="EM280" s="58"/>
      <c r="EN280" s="58"/>
    </row>
    <row r="281" spans="1:144" outlineLevel="1" x14ac:dyDescent="0.2">
      <c r="A281" s="16">
        <v>90</v>
      </c>
      <c r="B281" s="16">
        <v>0</v>
      </c>
      <c r="C281" s="1">
        <v>3.0255093955967177E-6</v>
      </c>
      <c r="D281" s="1">
        <f t="shared" si="22"/>
        <v>-3.0255093955967177E-6</v>
      </c>
      <c r="E281" s="1">
        <f t="shared" si="23"/>
        <v>6.0510279447538296E-6</v>
      </c>
      <c r="F281" s="1">
        <f t="shared" si="24"/>
        <v>-2.4598837258606003E-3</v>
      </c>
      <c r="G281" s="1">
        <f t="shared" si="25"/>
        <v>-1.7394017791561313E-3</v>
      </c>
      <c r="H281" s="1">
        <v>2.398643109238939E-5</v>
      </c>
      <c r="I281" s="1">
        <f t="shared" si="26"/>
        <v>7.2573132972739507E-11</v>
      </c>
      <c r="J281" s="1">
        <f t="shared" si="27"/>
        <v>-1.7394226405518839E-3</v>
      </c>
      <c r="AQ281" s="58"/>
      <c r="AR281" s="58"/>
      <c r="AS281" s="58"/>
      <c r="AT281" s="58"/>
      <c r="AU281" s="58"/>
      <c r="AV281" s="58"/>
      <c r="AW281" s="58"/>
      <c r="AX281" s="71"/>
      <c r="AY281" s="58"/>
      <c r="AZ281" s="58"/>
      <c r="BA281" s="58"/>
      <c r="BB281" s="58">
        <f t="shared" si="28"/>
        <v>1</v>
      </c>
      <c r="BC281" s="58">
        <f t="shared" si="29"/>
        <v>3.0255093955967177E-6</v>
      </c>
      <c r="BD281" s="58" t="e">
        <f t="shared" si="30"/>
        <v>#N/A</v>
      </c>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c r="CB281" s="58"/>
      <c r="CC281" s="58"/>
      <c r="CD281" s="58"/>
      <c r="CE281" s="58"/>
      <c r="CF281" s="58"/>
      <c r="CG281" s="58"/>
      <c r="CH281" s="58"/>
      <c r="CI281" s="58"/>
      <c r="CJ281" s="58"/>
      <c r="CK281" s="58"/>
      <c r="CL281" s="58"/>
      <c r="CM281" s="58"/>
      <c r="CN281" s="58"/>
      <c r="CO281" s="58"/>
      <c r="CP281" s="58"/>
      <c r="CQ281" s="58"/>
      <c r="CR281" s="58"/>
      <c r="CS281" s="58"/>
      <c r="CT281" s="58"/>
      <c r="CU281" s="58"/>
      <c r="CV281" s="58"/>
      <c r="CW281" s="58"/>
      <c r="CX281" s="58"/>
      <c r="CY281" s="58"/>
      <c r="CZ281" s="58"/>
      <c r="DA281" s="58"/>
      <c r="DB281" s="58"/>
      <c r="DC281" s="58"/>
      <c r="DD281" s="58"/>
      <c r="DE281" s="58"/>
      <c r="DF281" s="58"/>
      <c r="DG281" s="58"/>
      <c r="DH281" s="58"/>
      <c r="DI281" s="58"/>
      <c r="DJ281" s="58"/>
      <c r="DK281" s="58"/>
      <c r="DL281" s="58"/>
      <c r="DM281" s="58"/>
      <c r="DN281" s="58"/>
      <c r="DO281" s="58"/>
      <c r="DP281" s="58"/>
      <c r="DQ281" s="58"/>
      <c r="DR281" s="58"/>
      <c r="DS281" s="58"/>
      <c r="DT281" s="58"/>
      <c r="DU281" s="58"/>
      <c r="DV281" s="58"/>
      <c r="DW281" s="58"/>
      <c r="DX281" s="58"/>
      <c r="DY281" s="58"/>
      <c r="DZ281" s="58"/>
      <c r="EA281" s="58"/>
      <c r="EB281" s="58"/>
      <c r="EC281" s="58"/>
      <c r="ED281" s="58"/>
      <c r="EE281" s="58"/>
      <c r="EF281" s="58"/>
      <c r="EG281" s="58"/>
      <c r="EH281" s="58"/>
      <c r="EI281" s="58"/>
      <c r="EJ281" s="58"/>
      <c r="EK281" s="58"/>
      <c r="EL281" s="58"/>
      <c r="EM281" s="58"/>
      <c r="EN281" s="58"/>
    </row>
    <row r="282" spans="1:144" outlineLevel="1" x14ac:dyDescent="0.2">
      <c r="A282" s="16">
        <v>91</v>
      </c>
      <c r="B282" s="16">
        <v>1</v>
      </c>
      <c r="C282" s="1">
        <v>0.94071231928090582</v>
      </c>
      <c r="D282" s="1">
        <f t="shared" si="22"/>
        <v>5.9287680719094182E-2</v>
      </c>
      <c r="E282" s="1">
        <f t="shared" si="23"/>
        <v>0.122235808448474</v>
      </c>
      <c r="F282" s="1">
        <f t="shared" si="24"/>
        <v>0.34962237978778476</v>
      </c>
      <c r="G282" s="1">
        <f t="shared" si="25"/>
        <v>0.2510462942313626</v>
      </c>
      <c r="H282" s="1">
        <v>0.10334047180688978</v>
      </c>
      <c r="I282" s="1">
        <f t="shared" si="26"/>
        <v>7.2635762884224039E-3</v>
      </c>
      <c r="J282" s="1">
        <f t="shared" si="27"/>
        <v>0.26511849829033485</v>
      </c>
      <c r="AQ282" s="58"/>
      <c r="AR282" s="58"/>
      <c r="AS282" s="58"/>
      <c r="AT282" s="58"/>
      <c r="AU282" s="58"/>
      <c r="AV282" s="58"/>
      <c r="AW282" s="58"/>
      <c r="AX282" s="71"/>
      <c r="AY282" s="58"/>
      <c r="AZ282" s="58"/>
      <c r="BA282" s="58"/>
      <c r="BB282" s="58">
        <f t="shared" si="28"/>
        <v>0</v>
      </c>
      <c r="BC282" s="58" t="e">
        <f t="shared" si="29"/>
        <v>#N/A</v>
      </c>
      <c r="BD282" s="58">
        <f t="shared" si="30"/>
        <v>0.94071231928090582</v>
      </c>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c r="CB282" s="58"/>
      <c r="CC282" s="58"/>
      <c r="CD282" s="58"/>
      <c r="CE282" s="58"/>
      <c r="CF282" s="58"/>
      <c r="CG282" s="58"/>
      <c r="CH282" s="58"/>
      <c r="CI282" s="58"/>
      <c r="CJ282" s="58"/>
      <c r="CK282" s="58"/>
      <c r="CL282" s="58"/>
      <c r="CM282" s="58"/>
      <c r="CN282" s="58"/>
      <c r="CO282" s="58"/>
      <c r="CP282" s="58"/>
      <c r="CQ282" s="58"/>
      <c r="CR282" s="58"/>
      <c r="CS282" s="58"/>
      <c r="CT282" s="58"/>
      <c r="CU282" s="58"/>
      <c r="CV282" s="58"/>
      <c r="CW282" s="58"/>
      <c r="CX282" s="58"/>
      <c r="CY282" s="58"/>
      <c r="CZ282" s="58"/>
      <c r="DA282" s="58"/>
      <c r="DB282" s="58"/>
      <c r="DC282" s="58"/>
      <c r="DD282" s="58"/>
      <c r="DE282" s="58"/>
      <c r="DF282" s="58"/>
      <c r="DG282" s="58"/>
      <c r="DH282" s="58"/>
      <c r="DI282" s="58"/>
      <c r="DJ282" s="58"/>
      <c r="DK282" s="58"/>
      <c r="DL282" s="58"/>
      <c r="DM282" s="58"/>
      <c r="DN282" s="58"/>
      <c r="DO282" s="58"/>
      <c r="DP282" s="58"/>
      <c r="DQ282" s="58"/>
      <c r="DR282" s="58"/>
      <c r="DS282" s="58"/>
      <c r="DT282" s="58"/>
      <c r="DU282" s="58"/>
      <c r="DV282" s="58"/>
      <c r="DW282" s="58"/>
      <c r="DX282" s="58"/>
      <c r="DY282" s="58"/>
      <c r="DZ282" s="58"/>
      <c r="EA282" s="58"/>
      <c r="EB282" s="58"/>
      <c r="EC282" s="58"/>
      <c r="ED282" s="58"/>
      <c r="EE282" s="58"/>
      <c r="EF282" s="58"/>
      <c r="EG282" s="58"/>
      <c r="EH282" s="58"/>
      <c r="EI282" s="58"/>
      <c r="EJ282" s="58"/>
      <c r="EK282" s="58"/>
      <c r="EL282" s="58"/>
      <c r="EM282" s="58"/>
      <c r="EN282" s="58"/>
    </row>
    <row r="283" spans="1:144" outlineLevel="1" x14ac:dyDescent="0.2">
      <c r="A283" s="16">
        <v>92</v>
      </c>
      <c r="B283" s="16">
        <v>0</v>
      </c>
      <c r="C283" s="1">
        <v>5.4582984536934902E-3</v>
      </c>
      <c r="D283" s="1">
        <f t="shared" si="22"/>
        <v>-5.4582984536934902E-3</v>
      </c>
      <c r="E283" s="1">
        <f t="shared" si="23"/>
        <v>1.0946498787959388E-2</v>
      </c>
      <c r="F283" s="1">
        <f t="shared" si="24"/>
        <v>-0.10462551690653379</v>
      </c>
      <c r="G283" s="1">
        <f t="shared" si="25"/>
        <v>-7.4082757693033519E-2</v>
      </c>
      <c r="H283" s="1">
        <v>1.1812255324371718E-2</v>
      </c>
      <c r="I283" s="1">
        <f t="shared" si="26"/>
        <v>6.560359561811905E-5</v>
      </c>
      <c r="J283" s="1">
        <f t="shared" si="27"/>
        <v>-7.452421474274544E-2</v>
      </c>
      <c r="AQ283" s="58"/>
      <c r="AR283" s="58"/>
      <c r="AS283" s="58"/>
      <c r="AT283" s="58"/>
      <c r="AU283" s="58"/>
      <c r="AV283" s="58"/>
      <c r="AW283" s="58"/>
      <c r="AX283" s="71"/>
      <c r="AY283" s="58"/>
      <c r="AZ283" s="58"/>
      <c r="BA283" s="58"/>
      <c r="BB283" s="58">
        <f t="shared" si="28"/>
        <v>1</v>
      </c>
      <c r="BC283" s="58">
        <f t="shared" si="29"/>
        <v>5.4582984536934902E-3</v>
      </c>
      <c r="BD283" s="58" t="e">
        <f t="shared" si="30"/>
        <v>#N/A</v>
      </c>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c r="CB283" s="58"/>
      <c r="CC283" s="58"/>
      <c r="CD283" s="58"/>
      <c r="CE283" s="58"/>
      <c r="CF283" s="58"/>
      <c r="CG283" s="58"/>
      <c r="CH283" s="58"/>
      <c r="CI283" s="58"/>
      <c r="CJ283" s="58"/>
      <c r="CK283" s="58"/>
      <c r="CL283" s="58"/>
      <c r="CM283" s="58"/>
      <c r="CN283" s="58"/>
      <c r="CO283" s="58"/>
      <c r="CP283" s="58"/>
      <c r="CQ283" s="58"/>
      <c r="CR283" s="58"/>
      <c r="CS283" s="58"/>
      <c r="CT283" s="58"/>
      <c r="CU283" s="58"/>
      <c r="CV283" s="58"/>
      <c r="CW283" s="58"/>
      <c r="CX283" s="58"/>
      <c r="CY283" s="58"/>
      <c r="CZ283" s="58"/>
      <c r="DA283" s="58"/>
      <c r="DB283" s="58"/>
      <c r="DC283" s="58"/>
      <c r="DD283" s="58"/>
      <c r="DE283" s="58"/>
      <c r="DF283" s="58"/>
      <c r="DG283" s="58"/>
      <c r="DH283" s="58"/>
      <c r="DI283" s="58"/>
      <c r="DJ283" s="58"/>
      <c r="DK283" s="58"/>
      <c r="DL283" s="58"/>
      <c r="DM283" s="58"/>
      <c r="DN283" s="58"/>
      <c r="DO283" s="58"/>
      <c r="DP283" s="58"/>
      <c r="DQ283" s="58"/>
      <c r="DR283" s="58"/>
      <c r="DS283" s="58"/>
      <c r="DT283" s="58"/>
      <c r="DU283" s="58"/>
      <c r="DV283" s="58"/>
      <c r="DW283" s="58"/>
      <c r="DX283" s="58"/>
      <c r="DY283" s="58"/>
      <c r="DZ283" s="58"/>
      <c r="EA283" s="58"/>
      <c r="EB283" s="58"/>
      <c r="EC283" s="58"/>
      <c r="ED283" s="58"/>
      <c r="EE283" s="58"/>
      <c r="EF283" s="58"/>
      <c r="EG283" s="58"/>
      <c r="EH283" s="58"/>
      <c r="EI283" s="58"/>
      <c r="EJ283" s="58"/>
      <c r="EK283" s="58"/>
      <c r="EL283" s="58"/>
      <c r="EM283" s="58"/>
      <c r="EN283" s="58"/>
    </row>
    <row r="284" spans="1:144" outlineLevel="1" x14ac:dyDescent="0.2">
      <c r="A284" s="16">
        <v>93</v>
      </c>
      <c r="B284" s="16">
        <v>0</v>
      </c>
      <c r="C284" s="1">
        <v>6.8444251981594015E-8</v>
      </c>
      <c r="D284" s="1">
        <f t="shared" si="22"/>
        <v>-6.8444251981594015E-8</v>
      </c>
      <c r="E284" s="1">
        <f t="shared" si="23"/>
        <v>1.368885087288085E-7</v>
      </c>
      <c r="F284" s="1">
        <f t="shared" si="24"/>
        <v>-3.6998447092926549E-4</v>
      </c>
      <c r="G284" s="1">
        <f t="shared" si="25"/>
        <v>-2.6161853272696484E-4</v>
      </c>
      <c r="H284" s="1">
        <v>1.0954064315632219E-6</v>
      </c>
      <c r="I284" s="1">
        <f t="shared" si="26"/>
        <v>7.4974361083127662E-14</v>
      </c>
      <c r="J284" s="1">
        <f t="shared" si="27"/>
        <v>-2.6161867601639426E-4</v>
      </c>
      <c r="AQ284" s="58"/>
      <c r="AR284" s="58"/>
      <c r="AS284" s="58"/>
      <c r="AT284" s="58"/>
      <c r="AU284" s="58"/>
      <c r="AV284" s="58"/>
      <c r="AW284" s="58"/>
      <c r="AX284" s="71"/>
      <c r="AY284" s="58"/>
      <c r="AZ284" s="58"/>
      <c r="BA284" s="58"/>
      <c r="BB284" s="58">
        <f t="shared" si="28"/>
        <v>1</v>
      </c>
      <c r="BC284" s="58">
        <f t="shared" si="29"/>
        <v>6.8444251981594015E-8</v>
      </c>
      <c r="BD284" s="58" t="e">
        <f t="shared" si="30"/>
        <v>#N/A</v>
      </c>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c r="CB284" s="58"/>
      <c r="CC284" s="58"/>
      <c r="CD284" s="58"/>
      <c r="CE284" s="58"/>
      <c r="CF284" s="58"/>
      <c r="CG284" s="58"/>
      <c r="CH284" s="58"/>
      <c r="CI284" s="58"/>
      <c r="CJ284" s="58"/>
      <c r="CK284" s="58"/>
      <c r="CL284" s="58"/>
      <c r="CM284" s="58"/>
      <c r="CN284" s="58"/>
      <c r="CO284" s="58"/>
      <c r="CP284" s="58"/>
      <c r="CQ284" s="58"/>
      <c r="CR284" s="58"/>
      <c r="CS284" s="58"/>
      <c r="CT284" s="58"/>
      <c r="CU284" s="58"/>
      <c r="CV284" s="58"/>
      <c r="CW284" s="58"/>
      <c r="CX284" s="58"/>
      <c r="CY284" s="58"/>
      <c r="CZ284" s="58"/>
      <c r="DA284" s="58"/>
      <c r="DB284" s="58"/>
      <c r="DC284" s="58"/>
      <c r="DD284" s="58"/>
      <c r="DE284" s="58"/>
      <c r="DF284" s="58"/>
      <c r="DG284" s="58"/>
      <c r="DH284" s="58"/>
      <c r="DI284" s="58"/>
      <c r="DJ284" s="58"/>
      <c r="DK284" s="58"/>
      <c r="DL284" s="58"/>
      <c r="DM284" s="58"/>
      <c r="DN284" s="58"/>
      <c r="DO284" s="58"/>
      <c r="DP284" s="58"/>
      <c r="DQ284" s="58"/>
      <c r="DR284" s="58"/>
      <c r="DS284" s="58"/>
      <c r="DT284" s="58"/>
      <c r="DU284" s="58"/>
      <c r="DV284" s="58"/>
      <c r="DW284" s="58"/>
      <c r="DX284" s="58"/>
      <c r="DY284" s="58"/>
      <c r="DZ284" s="58"/>
      <c r="EA284" s="58"/>
      <c r="EB284" s="58"/>
      <c r="EC284" s="58"/>
      <c r="ED284" s="58"/>
      <c r="EE284" s="58"/>
      <c r="EF284" s="58"/>
      <c r="EG284" s="58"/>
      <c r="EH284" s="58"/>
      <c r="EI284" s="58"/>
      <c r="EJ284" s="58"/>
      <c r="EK284" s="58"/>
      <c r="EL284" s="58"/>
      <c r="EM284" s="58"/>
      <c r="EN284" s="58"/>
    </row>
    <row r="285" spans="1:144" outlineLevel="1" x14ac:dyDescent="0.2">
      <c r="A285" s="16">
        <v>94</v>
      </c>
      <c r="B285" s="16">
        <v>1</v>
      </c>
      <c r="C285" s="1">
        <v>0.97088691174300601</v>
      </c>
      <c r="D285" s="1">
        <f t="shared" si="22"/>
        <v>2.9113088256993991E-2</v>
      </c>
      <c r="E285" s="1">
        <f t="shared" si="23"/>
        <v>5.9090566475260842E-2</v>
      </c>
      <c r="F285" s="1">
        <f t="shared" si="24"/>
        <v>0.24308551268074541</v>
      </c>
      <c r="G285" s="1">
        <f t="shared" si="25"/>
        <v>0.17316487958039092</v>
      </c>
      <c r="H285" s="1">
        <v>5.1454543956348825E-2</v>
      </c>
      <c r="I285" s="1">
        <f t="shared" si="26"/>
        <v>1.6266166593242623E-3</v>
      </c>
      <c r="J285" s="1">
        <f t="shared" si="27"/>
        <v>0.17779958430608198</v>
      </c>
      <c r="AQ285" s="58"/>
      <c r="AR285" s="58"/>
      <c r="AS285" s="58"/>
      <c r="AT285" s="58"/>
      <c r="AU285" s="58"/>
      <c r="AV285" s="58"/>
      <c r="AW285" s="58"/>
      <c r="AX285" s="71"/>
      <c r="AY285" s="58"/>
      <c r="AZ285" s="58"/>
      <c r="BA285" s="58"/>
      <c r="BB285" s="58">
        <f t="shared" si="28"/>
        <v>0</v>
      </c>
      <c r="BC285" s="58" t="e">
        <f t="shared" si="29"/>
        <v>#N/A</v>
      </c>
      <c r="BD285" s="58">
        <f t="shared" si="30"/>
        <v>0.97088691174300601</v>
      </c>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c r="CB285" s="58"/>
      <c r="CC285" s="58"/>
      <c r="CD285" s="58"/>
      <c r="CE285" s="58"/>
      <c r="CF285" s="58"/>
      <c r="CG285" s="58"/>
      <c r="CH285" s="58"/>
      <c r="CI285" s="58"/>
      <c r="CJ285" s="58"/>
      <c r="CK285" s="58"/>
      <c r="CL285" s="58"/>
      <c r="CM285" s="58"/>
      <c r="CN285" s="58"/>
      <c r="CO285" s="58"/>
      <c r="CP285" s="58"/>
      <c r="CQ285" s="58"/>
      <c r="CR285" s="58"/>
      <c r="CS285" s="58"/>
      <c r="CT285" s="58"/>
      <c r="CU285" s="58"/>
      <c r="CV285" s="58"/>
      <c r="CW285" s="58"/>
      <c r="CX285" s="58"/>
      <c r="CY285" s="58"/>
      <c r="CZ285" s="58"/>
      <c r="DA285" s="58"/>
      <c r="DB285" s="58"/>
      <c r="DC285" s="58"/>
      <c r="DD285" s="58"/>
      <c r="DE285" s="58"/>
      <c r="DF285" s="58"/>
      <c r="DG285" s="58"/>
      <c r="DH285" s="58"/>
      <c r="DI285" s="58"/>
      <c r="DJ285" s="58"/>
      <c r="DK285" s="58"/>
      <c r="DL285" s="58"/>
      <c r="DM285" s="58"/>
      <c r="DN285" s="58"/>
      <c r="DO285" s="58"/>
      <c r="DP285" s="58"/>
      <c r="DQ285" s="58"/>
      <c r="DR285" s="58"/>
      <c r="DS285" s="58"/>
      <c r="DT285" s="58"/>
      <c r="DU285" s="58"/>
      <c r="DV285" s="58"/>
      <c r="DW285" s="58"/>
      <c r="DX285" s="58"/>
      <c r="DY285" s="58"/>
      <c r="DZ285" s="58"/>
      <c r="EA285" s="58"/>
      <c r="EB285" s="58"/>
      <c r="EC285" s="58"/>
      <c r="ED285" s="58"/>
      <c r="EE285" s="58"/>
      <c r="EF285" s="58"/>
      <c r="EG285" s="58"/>
      <c r="EH285" s="58"/>
      <c r="EI285" s="58"/>
      <c r="EJ285" s="58"/>
      <c r="EK285" s="58"/>
      <c r="EL285" s="58"/>
      <c r="EM285" s="58"/>
      <c r="EN285" s="58"/>
    </row>
    <row r="286" spans="1:144" outlineLevel="1" x14ac:dyDescent="0.2">
      <c r="A286" s="16">
        <v>95</v>
      </c>
      <c r="B286" s="16">
        <v>0</v>
      </c>
      <c r="C286" s="1">
        <v>6.5308828224699001E-4</v>
      </c>
      <c r="D286" s="1">
        <f t="shared" si="22"/>
        <v>-6.5308828224699001E-4</v>
      </c>
      <c r="E286" s="1">
        <f t="shared" si="23"/>
        <v>1.3066032745949064E-3</v>
      </c>
      <c r="F286" s="1">
        <f t="shared" si="24"/>
        <v>-3.6146967709545244E-2</v>
      </c>
      <c r="G286" s="1">
        <f t="shared" si="25"/>
        <v>-2.5563941114223089E-2</v>
      </c>
      <c r="H286" s="1">
        <v>2.087946663429833E-3</v>
      </c>
      <c r="I286" s="1">
        <f t="shared" si="26"/>
        <v>1.3673596157828608E-6</v>
      </c>
      <c r="J286" s="1">
        <f t="shared" si="27"/>
        <v>-2.5590671052304361E-2</v>
      </c>
      <c r="AQ286" s="58"/>
      <c r="AR286" s="58"/>
      <c r="AS286" s="58"/>
      <c r="AT286" s="58"/>
      <c r="AU286" s="58"/>
      <c r="AV286" s="58"/>
      <c r="AW286" s="58"/>
      <c r="AX286" s="71"/>
      <c r="AY286" s="58"/>
      <c r="AZ286" s="58"/>
      <c r="BA286" s="58"/>
      <c r="BB286" s="58">
        <f t="shared" si="28"/>
        <v>1</v>
      </c>
      <c r="BC286" s="58">
        <f t="shared" si="29"/>
        <v>6.5308828224699001E-4</v>
      </c>
      <c r="BD286" s="58" t="e">
        <f t="shared" si="30"/>
        <v>#N/A</v>
      </c>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c r="CB286" s="58"/>
      <c r="CC286" s="58"/>
      <c r="CD286" s="58"/>
      <c r="CE286" s="58"/>
      <c r="CF286" s="58"/>
      <c r="CG286" s="58"/>
      <c r="CH286" s="58"/>
      <c r="CI286" s="58"/>
      <c r="CJ286" s="58"/>
      <c r="CK286" s="58"/>
      <c r="CL286" s="58"/>
      <c r="CM286" s="58"/>
      <c r="CN286" s="58"/>
      <c r="CO286" s="58"/>
      <c r="CP286" s="58"/>
      <c r="CQ286" s="58"/>
      <c r="CR286" s="58"/>
      <c r="CS286" s="58"/>
      <c r="CT286" s="58"/>
      <c r="CU286" s="58"/>
      <c r="CV286" s="58"/>
      <c r="CW286" s="58"/>
      <c r="CX286" s="58"/>
      <c r="CY286" s="58"/>
      <c r="CZ286" s="58"/>
      <c r="DA286" s="58"/>
      <c r="DB286" s="58"/>
      <c r="DC286" s="58"/>
      <c r="DD286" s="58"/>
      <c r="DE286" s="58"/>
      <c r="DF286" s="58"/>
      <c r="DG286" s="58"/>
      <c r="DH286" s="58"/>
      <c r="DI286" s="58"/>
      <c r="DJ286" s="58"/>
      <c r="DK286" s="58"/>
      <c r="DL286" s="58"/>
      <c r="DM286" s="58"/>
      <c r="DN286" s="58"/>
      <c r="DO286" s="58"/>
      <c r="DP286" s="58"/>
      <c r="DQ286" s="58"/>
      <c r="DR286" s="58"/>
      <c r="DS286" s="58"/>
      <c r="DT286" s="58"/>
      <c r="DU286" s="58"/>
      <c r="DV286" s="58"/>
      <c r="DW286" s="58"/>
      <c r="DX286" s="58"/>
      <c r="DY286" s="58"/>
      <c r="DZ286" s="58"/>
      <c r="EA286" s="58"/>
      <c r="EB286" s="58"/>
      <c r="EC286" s="58"/>
      <c r="ED286" s="58"/>
      <c r="EE286" s="58"/>
      <c r="EF286" s="58"/>
      <c r="EG286" s="58"/>
      <c r="EH286" s="58"/>
      <c r="EI286" s="58"/>
      <c r="EJ286" s="58"/>
      <c r="EK286" s="58"/>
      <c r="EL286" s="58"/>
      <c r="EM286" s="58"/>
      <c r="EN286" s="58"/>
    </row>
    <row r="287" spans="1:144" outlineLevel="1" x14ac:dyDescent="0.2">
      <c r="A287" s="16">
        <v>96</v>
      </c>
      <c r="B287" s="16">
        <v>0</v>
      </c>
      <c r="C287" s="1">
        <v>1.8032666837154976E-5</v>
      </c>
      <c r="D287" s="1">
        <f t="shared" si="22"/>
        <v>-1.8032666837154976E-5</v>
      </c>
      <c r="E287" s="1">
        <f t="shared" si="23"/>
        <v>3.6065658855264875E-5</v>
      </c>
      <c r="F287" s="1">
        <f t="shared" si="24"/>
        <v>-6.0054690787035838E-3</v>
      </c>
      <c r="G287" s="1">
        <f t="shared" si="25"/>
        <v>-4.2465270539691789E-3</v>
      </c>
      <c r="H287" s="1">
        <v>1.0023976598092851E-4</v>
      </c>
      <c r="I287" s="1">
        <f t="shared" si="26"/>
        <v>1.8078041138913045E-9</v>
      </c>
      <c r="J287" s="1">
        <f t="shared" si="27"/>
        <v>-4.2467399054105072E-3</v>
      </c>
      <c r="AQ287" s="58"/>
      <c r="AR287" s="58"/>
      <c r="AS287" s="58"/>
      <c r="AT287" s="58"/>
      <c r="AU287" s="58"/>
      <c r="AV287" s="58"/>
      <c r="AW287" s="58"/>
      <c r="AX287" s="71"/>
      <c r="AY287" s="58"/>
      <c r="AZ287" s="58"/>
      <c r="BA287" s="58"/>
      <c r="BB287" s="58">
        <f t="shared" si="28"/>
        <v>1</v>
      </c>
      <c r="BC287" s="58">
        <f t="shared" si="29"/>
        <v>1.8032666837154976E-5</v>
      </c>
      <c r="BD287" s="58" t="e">
        <f t="shared" si="30"/>
        <v>#N/A</v>
      </c>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c r="CB287" s="58"/>
      <c r="CC287" s="58"/>
      <c r="CD287" s="58"/>
      <c r="CE287" s="58"/>
      <c r="CF287" s="58"/>
      <c r="CG287" s="58"/>
      <c r="CH287" s="58"/>
      <c r="CI287" s="58"/>
      <c r="CJ287" s="58"/>
      <c r="CK287" s="58"/>
      <c r="CL287" s="58"/>
      <c r="CM287" s="58"/>
      <c r="CN287" s="58"/>
      <c r="CO287" s="58"/>
      <c r="CP287" s="58"/>
      <c r="CQ287" s="58"/>
      <c r="CR287" s="58"/>
      <c r="CS287" s="58"/>
      <c r="CT287" s="58"/>
      <c r="CU287" s="58"/>
      <c r="CV287" s="58"/>
      <c r="CW287" s="58"/>
      <c r="CX287" s="58"/>
      <c r="CY287" s="58"/>
      <c r="CZ287" s="58"/>
      <c r="DA287" s="58"/>
      <c r="DB287" s="58"/>
      <c r="DC287" s="58"/>
      <c r="DD287" s="58"/>
      <c r="DE287" s="58"/>
      <c r="DF287" s="58"/>
      <c r="DG287" s="58"/>
      <c r="DH287" s="58"/>
      <c r="DI287" s="58"/>
      <c r="DJ287" s="58"/>
      <c r="DK287" s="58"/>
      <c r="DL287" s="58"/>
      <c r="DM287" s="58"/>
      <c r="DN287" s="58"/>
      <c r="DO287" s="58"/>
      <c r="DP287" s="58"/>
      <c r="DQ287" s="58"/>
      <c r="DR287" s="58"/>
      <c r="DS287" s="58"/>
      <c r="DT287" s="58"/>
      <c r="DU287" s="58"/>
      <c r="DV287" s="58"/>
      <c r="DW287" s="58"/>
      <c r="DX287" s="58"/>
      <c r="DY287" s="58"/>
      <c r="DZ287" s="58"/>
      <c r="EA287" s="58"/>
      <c r="EB287" s="58"/>
      <c r="EC287" s="58"/>
      <c r="ED287" s="58"/>
      <c r="EE287" s="58"/>
      <c r="EF287" s="58"/>
      <c r="EG287" s="58"/>
      <c r="EH287" s="58"/>
      <c r="EI287" s="58"/>
      <c r="EJ287" s="58"/>
      <c r="EK287" s="58"/>
      <c r="EL287" s="58"/>
      <c r="EM287" s="58"/>
      <c r="EN287" s="58"/>
    </row>
    <row r="288" spans="1:144" outlineLevel="1" x14ac:dyDescent="0.2">
      <c r="A288" s="16">
        <v>97</v>
      </c>
      <c r="B288" s="16">
        <v>0</v>
      </c>
      <c r="C288" s="1">
        <v>3.239788483858565E-6</v>
      </c>
      <c r="D288" s="1">
        <f t="shared" si="22"/>
        <v>-3.239788483858565E-6</v>
      </c>
      <c r="E288" s="1">
        <f t="shared" si="23"/>
        <v>6.4795874636882411E-6</v>
      </c>
      <c r="F288" s="1">
        <f t="shared" si="24"/>
        <v>-2.5455033811975659E-3</v>
      </c>
      <c r="G288" s="1">
        <f t="shared" si="25"/>
        <v>-1.7999441602788656E-3</v>
      </c>
      <c r="H288" s="1">
        <v>2.3319239179880079E-5</v>
      </c>
      <c r="I288" s="1">
        <f t="shared" si="26"/>
        <v>7.5551409113575742E-11</v>
      </c>
      <c r="J288" s="1">
        <f t="shared" si="27"/>
        <v>-1.7999651473101096E-3</v>
      </c>
      <c r="AQ288" s="58"/>
      <c r="AR288" s="58"/>
      <c r="AS288" s="58"/>
      <c r="AT288" s="58"/>
      <c r="AU288" s="58"/>
      <c r="AV288" s="58"/>
      <c r="AW288" s="58"/>
      <c r="AX288" s="71"/>
      <c r="AY288" s="58"/>
      <c r="AZ288" s="58"/>
      <c r="BA288" s="58"/>
      <c r="BB288" s="58">
        <f t="shared" si="28"/>
        <v>1</v>
      </c>
      <c r="BC288" s="58">
        <f t="shared" si="29"/>
        <v>3.239788483858565E-6</v>
      </c>
      <c r="BD288" s="58" t="e">
        <f t="shared" si="30"/>
        <v>#N/A</v>
      </c>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c r="CB288" s="58"/>
      <c r="CC288" s="58"/>
      <c r="CD288" s="58"/>
      <c r="CE288" s="58"/>
      <c r="CF288" s="58"/>
      <c r="CG288" s="58"/>
      <c r="CH288" s="58"/>
      <c r="CI288" s="58"/>
      <c r="CJ288" s="58"/>
      <c r="CK288" s="58"/>
      <c r="CL288" s="58"/>
      <c r="CM288" s="58"/>
      <c r="CN288" s="58"/>
      <c r="CO288" s="58"/>
      <c r="CP288" s="58"/>
      <c r="CQ288" s="58"/>
      <c r="CR288" s="58"/>
      <c r="CS288" s="58"/>
      <c r="CT288" s="58"/>
      <c r="CU288" s="58"/>
      <c r="CV288" s="58"/>
      <c r="CW288" s="58"/>
      <c r="CX288" s="58"/>
      <c r="CY288" s="58"/>
      <c r="CZ288" s="58"/>
      <c r="DA288" s="58"/>
      <c r="DB288" s="58"/>
      <c r="DC288" s="58"/>
      <c r="DD288" s="58"/>
      <c r="DE288" s="58"/>
      <c r="DF288" s="58"/>
      <c r="DG288" s="58"/>
      <c r="DH288" s="58"/>
      <c r="DI288" s="58"/>
      <c r="DJ288" s="58"/>
      <c r="DK288" s="58"/>
      <c r="DL288" s="58"/>
      <c r="DM288" s="58"/>
      <c r="DN288" s="58"/>
      <c r="DO288" s="58"/>
      <c r="DP288" s="58"/>
      <c r="DQ288" s="58"/>
      <c r="DR288" s="58"/>
      <c r="DS288" s="58"/>
      <c r="DT288" s="58"/>
      <c r="DU288" s="58"/>
      <c r="DV288" s="58"/>
      <c r="DW288" s="58"/>
      <c r="DX288" s="58"/>
      <c r="DY288" s="58"/>
      <c r="DZ288" s="58"/>
      <c r="EA288" s="58"/>
      <c r="EB288" s="58"/>
      <c r="EC288" s="58"/>
      <c r="ED288" s="58"/>
      <c r="EE288" s="58"/>
      <c r="EF288" s="58"/>
      <c r="EG288" s="58"/>
      <c r="EH288" s="58"/>
      <c r="EI288" s="58"/>
      <c r="EJ288" s="58"/>
      <c r="EK288" s="58"/>
      <c r="EL288" s="58"/>
      <c r="EM288" s="58"/>
      <c r="EN288" s="58"/>
    </row>
    <row r="289" spans="1:144" outlineLevel="1" x14ac:dyDescent="0.2">
      <c r="A289" s="16">
        <v>98</v>
      </c>
      <c r="B289" s="16">
        <v>0</v>
      </c>
      <c r="C289" s="1">
        <v>7.9223358263540295E-8</v>
      </c>
      <c r="D289" s="1">
        <f t="shared" si="22"/>
        <v>-7.9223358263540295E-8</v>
      </c>
      <c r="E289" s="1">
        <f t="shared" si="23"/>
        <v>1.5844672279416378E-7</v>
      </c>
      <c r="F289" s="1">
        <f t="shared" si="24"/>
        <v>-3.9805366823352325E-4</v>
      </c>
      <c r="G289" s="1">
        <f t="shared" si="25"/>
        <v>-2.8146645366700681E-4</v>
      </c>
      <c r="H289" s="1">
        <v>1.1220697199649539E-6</v>
      </c>
      <c r="I289" s="1">
        <f t="shared" si="26"/>
        <v>8.8894238209479029E-14</v>
      </c>
      <c r="J289" s="1">
        <f t="shared" si="27"/>
        <v>-2.8146661157963212E-4</v>
      </c>
      <c r="AQ289" s="58"/>
      <c r="AR289" s="58"/>
      <c r="AS289" s="58"/>
      <c r="AT289" s="58"/>
      <c r="AU289" s="58"/>
      <c r="AV289" s="58"/>
      <c r="AW289" s="58"/>
      <c r="AX289" s="71"/>
      <c r="AY289" s="58"/>
      <c r="AZ289" s="58"/>
      <c r="BA289" s="58"/>
      <c r="BB289" s="58">
        <f t="shared" si="28"/>
        <v>1</v>
      </c>
      <c r="BC289" s="58">
        <f t="shared" si="29"/>
        <v>7.9223358263540295E-8</v>
      </c>
      <c r="BD289" s="58" t="e">
        <f t="shared" si="30"/>
        <v>#N/A</v>
      </c>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c r="CB289" s="58"/>
      <c r="CC289" s="58"/>
      <c r="CD289" s="58"/>
      <c r="CE289" s="58"/>
      <c r="CF289" s="58"/>
      <c r="CG289" s="58"/>
      <c r="CH289" s="58"/>
      <c r="CI289" s="58"/>
      <c r="CJ289" s="58"/>
      <c r="CK289" s="58"/>
      <c r="CL289" s="58"/>
      <c r="CM289" s="58"/>
      <c r="CN289" s="58"/>
      <c r="CO289" s="58"/>
      <c r="CP289" s="58"/>
      <c r="CQ289" s="58"/>
      <c r="CR289" s="58"/>
      <c r="CS289" s="58"/>
      <c r="CT289" s="58"/>
      <c r="CU289" s="58"/>
      <c r="CV289" s="58"/>
      <c r="CW289" s="58"/>
      <c r="CX289" s="58"/>
      <c r="CY289" s="58"/>
      <c r="CZ289" s="58"/>
      <c r="DA289" s="58"/>
      <c r="DB289" s="58"/>
      <c r="DC289" s="58"/>
      <c r="DD289" s="58"/>
      <c r="DE289" s="58"/>
      <c r="DF289" s="58"/>
      <c r="DG289" s="58"/>
      <c r="DH289" s="58"/>
      <c r="DI289" s="58"/>
      <c r="DJ289" s="58"/>
      <c r="DK289" s="58"/>
      <c r="DL289" s="58"/>
      <c r="DM289" s="58"/>
      <c r="DN289" s="58"/>
      <c r="DO289" s="58"/>
      <c r="DP289" s="58"/>
      <c r="DQ289" s="58"/>
      <c r="DR289" s="58"/>
      <c r="DS289" s="58"/>
      <c r="DT289" s="58"/>
      <c r="DU289" s="58"/>
      <c r="DV289" s="58"/>
      <c r="DW289" s="58"/>
      <c r="DX289" s="58"/>
      <c r="DY289" s="58"/>
      <c r="DZ289" s="58"/>
      <c r="EA289" s="58"/>
      <c r="EB289" s="58"/>
      <c r="EC289" s="58"/>
      <c r="ED289" s="58"/>
      <c r="EE289" s="58"/>
      <c r="EF289" s="58"/>
      <c r="EG289" s="58"/>
      <c r="EH289" s="58"/>
      <c r="EI289" s="58"/>
      <c r="EJ289" s="58"/>
      <c r="EK289" s="58"/>
      <c r="EL289" s="58"/>
      <c r="EM289" s="58"/>
      <c r="EN289" s="58"/>
    </row>
    <row r="290" spans="1:144" outlineLevel="1" x14ac:dyDescent="0.2">
      <c r="A290" s="16">
        <v>99</v>
      </c>
      <c r="B290" s="16">
        <v>0</v>
      </c>
      <c r="C290" s="1">
        <v>1.739564369091177E-4</v>
      </c>
      <c r="D290" s="1">
        <f t="shared" si="22"/>
        <v>-1.739564369091177E-4</v>
      </c>
      <c r="E290" s="1">
        <f t="shared" si="23"/>
        <v>3.4794313816980267E-4</v>
      </c>
      <c r="F290" s="1">
        <f t="shared" si="24"/>
        <v>-1.8653233986893603E-2</v>
      </c>
      <c r="G290" s="1">
        <f t="shared" si="25"/>
        <v>-1.3190401927767173E-2</v>
      </c>
      <c r="H290" s="1">
        <v>8.7781753847992333E-4</v>
      </c>
      <c r="I290" s="1">
        <f t="shared" si="26"/>
        <v>1.5286276498586628E-7</v>
      </c>
      <c r="J290" s="1">
        <f t="shared" si="27"/>
        <v>-1.3196195125149893E-2</v>
      </c>
      <c r="AQ290" s="58"/>
      <c r="AR290" s="58"/>
      <c r="AS290" s="58"/>
      <c r="AT290" s="58"/>
      <c r="AU290" s="58"/>
      <c r="AV290" s="58"/>
      <c r="AW290" s="58"/>
      <c r="AX290" s="71"/>
      <c r="AY290" s="58"/>
      <c r="AZ290" s="58"/>
      <c r="BA290" s="58"/>
      <c r="BB290" s="58">
        <f t="shared" si="28"/>
        <v>1</v>
      </c>
      <c r="BC290" s="58">
        <f t="shared" si="29"/>
        <v>1.739564369091177E-4</v>
      </c>
      <c r="BD290" s="58" t="e">
        <f t="shared" si="30"/>
        <v>#N/A</v>
      </c>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c r="CB290" s="58"/>
      <c r="CC290" s="58"/>
      <c r="CD290" s="58"/>
      <c r="CE290" s="58"/>
      <c r="CF290" s="58"/>
      <c r="CG290" s="58"/>
      <c r="CH290" s="58"/>
      <c r="CI290" s="58"/>
      <c r="CJ290" s="58"/>
      <c r="CK290" s="58"/>
      <c r="CL290" s="58"/>
      <c r="CM290" s="58"/>
      <c r="CN290" s="58"/>
      <c r="CO290" s="58"/>
      <c r="CP290" s="58"/>
      <c r="CQ290" s="58"/>
      <c r="CR290" s="58"/>
      <c r="CS290" s="58"/>
      <c r="CT290" s="58"/>
      <c r="CU290" s="58"/>
      <c r="CV290" s="58"/>
      <c r="CW290" s="58"/>
      <c r="CX290" s="58"/>
      <c r="CY290" s="58"/>
      <c r="CZ290" s="58"/>
      <c r="DA290" s="58"/>
      <c r="DB290" s="58"/>
      <c r="DC290" s="58"/>
      <c r="DD290" s="58"/>
      <c r="DE290" s="58"/>
      <c r="DF290" s="58"/>
      <c r="DG290" s="58"/>
      <c r="DH290" s="58"/>
      <c r="DI290" s="58"/>
      <c r="DJ290" s="58"/>
      <c r="DK290" s="58"/>
      <c r="DL290" s="58"/>
      <c r="DM290" s="58"/>
      <c r="DN290" s="58"/>
      <c r="DO290" s="58"/>
      <c r="DP290" s="58"/>
      <c r="DQ290" s="58"/>
      <c r="DR290" s="58"/>
      <c r="DS290" s="58"/>
      <c r="DT290" s="58"/>
      <c r="DU290" s="58"/>
      <c r="DV290" s="58"/>
      <c r="DW290" s="58"/>
      <c r="DX290" s="58"/>
      <c r="DY290" s="58"/>
      <c r="DZ290" s="58"/>
      <c r="EA290" s="58"/>
      <c r="EB290" s="58"/>
      <c r="EC290" s="58"/>
      <c r="ED290" s="58"/>
      <c r="EE290" s="58"/>
      <c r="EF290" s="58"/>
      <c r="EG290" s="58"/>
      <c r="EH290" s="58"/>
      <c r="EI290" s="58"/>
      <c r="EJ290" s="58"/>
      <c r="EK290" s="58"/>
      <c r="EL290" s="58"/>
      <c r="EM290" s="58"/>
      <c r="EN290" s="58"/>
    </row>
    <row r="291" spans="1:144" outlineLevel="1" x14ac:dyDescent="0.2">
      <c r="A291" s="16">
        <v>100</v>
      </c>
      <c r="B291" s="16">
        <v>0</v>
      </c>
      <c r="C291" s="1">
        <v>2.7439081578827896E-2</v>
      </c>
      <c r="D291" s="1">
        <f t="shared" si="22"/>
        <v>-2.7439081578827896E-2</v>
      </c>
      <c r="E291" s="1">
        <f t="shared" si="23"/>
        <v>5.564512880271167E-2</v>
      </c>
      <c r="F291" s="1">
        <f t="shared" si="24"/>
        <v>-0.23589219741804024</v>
      </c>
      <c r="G291" s="1">
        <f t="shared" si="25"/>
        <v>-0.16796793326480902</v>
      </c>
      <c r="H291" s="1">
        <v>5.7624938735972395E-2</v>
      </c>
      <c r="I291" s="1">
        <f t="shared" si="26"/>
        <v>1.7251999989165822E-3</v>
      </c>
      <c r="J291" s="1">
        <f t="shared" si="27"/>
        <v>-0.17302724237578287</v>
      </c>
      <c r="AQ291" s="58"/>
      <c r="AR291" s="58"/>
      <c r="AS291" s="58"/>
      <c r="AT291" s="58"/>
      <c r="AU291" s="58"/>
      <c r="AV291" s="58"/>
      <c r="AW291" s="58"/>
      <c r="AX291" s="71"/>
      <c r="AY291" s="58"/>
      <c r="AZ291" s="58"/>
      <c r="BA291" s="58"/>
      <c r="BB291" s="58">
        <f t="shared" si="28"/>
        <v>1</v>
      </c>
      <c r="BC291" s="58">
        <f t="shared" si="29"/>
        <v>2.7439081578827896E-2</v>
      </c>
      <c r="BD291" s="58" t="e">
        <f t="shared" si="30"/>
        <v>#N/A</v>
      </c>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58"/>
      <c r="CM291" s="58"/>
      <c r="CN291" s="58"/>
      <c r="CO291" s="58"/>
      <c r="CP291" s="58"/>
      <c r="CQ291" s="58"/>
      <c r="CR291" s="58"/>
      <c r="CS291" s="58"/>
      <c r="CT291" s="58"/>
      <c r="CU291" s="58"/>
      <c r="CV291" s="58"/>
      <c r="CW291" s="58"/>
      <c r="CX291" s="58"/>
      <c r="CY291" s="58"/>
      <c r="CZ291" s="58"/>
      <c r="DA291" s="58"/>
      <c r="DB291" s="58"/>
      <c r="DC291" s="58"/>
      <c r="DD291" s="58"/>
      <c r="DE291" s="58"/>
      <c r="DF291" s="58"/>
      <c r="DG291" s="58"/>
      <c r="DH291" s="58"/>
      <c r="DI291" s="58"/>
      <c r="DJ291" s="58"/>
      <c r="DK291" s="58"/>
      <c r="DL291" s="58"/>
      <c r="DM291" s="58"/>
      <c r="DN291" s="58"/>
      <c r="DO291" s="58"/>
      <c r="DP291" s="58"/>
      <c r="DQ291" s="58"/>
      <c r="DR291" s="58"/>
      <c r="DS291" s="58"/>
      <c r="DT291" s="58"/>
      <c r="DU291" s="58"/>
      <c r="DV291" s="58"/>
      <c r="DW291" s="58"/>
      <c r="DX291" s="58"/>
      <c r="DY291" s="58"/>
      <c r="DZ291" s="58"/>
      <c r="EA291" s="58"/>
      <c r="EB291" s="58"/>
      <c r="EC291" s="58"/>
      <c r="ED291" s="58"/>
      <c r="EE291" s="58"/>
      <c r="EF291" s="58"/>
      <c r="EG291" s="58"/>
      <c r="EH291" s="58"/>
      <c r="EI291" s="58"/>
      <c r="EJ291" s="58"/>
      <c r="EK291" s="58"/>
      <c r="EL291" s="58"/>
      <c r="EM291" s="58"/>
      <c r="EN291" s="58"/>
    </row>
    <row r="292" spans="1:144" outlineLevel="1" x14ac:dyDescent="0.2">
      <c r="A292" s="16">
        <v>101</v>
      </c>
      <c r="B292" s="16">
        <v>0</v>
      </c>
      <c r="C292" s="1">
        <v>3.5576680285760668E-7</v>
      </c>
      <c r="D292" s="1">
        <f t="shared" si="22"/>
        <v>-3.5576680285760668E-7</v>
      </c>
      <c r="E292" s="1">
        <f t="shared" si="23"/>
        <v>7.1153373237354678E-7</v>
      </c>
      <c r="F292" s="1">
        <f t="shared" si="24"/>
        <v>-8.4352458907464389E-4</v>
      </c>
      <c r="G292" s="1">
        <f t="shared" si="25"/>
        <v>-5.9646201004562706E-4</v>
      </c>
      <c r="H292" s="1">
        <v>3.683410937263168E-6</v>
      </c>
      <c r="I292" s="1">
        <f t="shared" si="26"/>
        <v>1.3104406258617463E-12</v>
      </c>
      <c r="J292" s="1">
        <f t="shared" si="27"/>
        <v>-5.9646310855600748E-4</v>
      </c>
      <c r="AQ292" s="58"/>
      <c r="AR292" s="58"/>
      <c r="AS292" s="58"/>
      <c r="AT292" s="58"/>
      <c r="AU292" s="58"/>
      <c r="AV292" s="58"/>
      <c r="AW292" s="58"/>
      <c r="AX292" s="71"/>
      <c r="AY292" s="58"/>
      <c r="AZ292" s="58"/>
      <c r="BA292" s="58"/>
      <c r="BB292" s="58">
        <f t="shared" si="28"/>
        <v>1</v>
      </c>
      <c r="BC292" s="58">
        <f t="shared" si="29"/>
        <v>3.5576680285760668E-7</v>
      </c>
      <c r="BD292" s="58" t="e">
        <f t="shared" si="30"/>
        <v>#N/A</v>
      </c>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c r="CB292" s="58"/>
      <c r="CC292" s="58"/>
      <c r="CD292" s="58"/>
      <c r="CE292" s="58"/>
      <c r="CF292" s="58"/>
      <c r="CG292" s="58"/>
      <c r="CH292" s="58"/>
      <c r="CI292" s="58"/>
      <c r="CJ292" s="58"/>
      <c r="CK292" s="58"/>
      <c r="CL292" s="58"/>
      <c r="CM292" s="58"/>
      <c r="CN292" s="58"/>
      <c r="CO292" s="58"/>
      <c r="CP292" s="58"/>
      <c r="CQ292" s="58"/>
      <c r="CR292" s="58"/>
      <c r="CS292" s="58"/>
      <c r="CT292" s="58"/>
      <c r="CU292" s="58"/>
      <c r="CV292" s="58"/>
      <c r="CW292" s="58"/>
      <c r="CX292" s="58"/>
      <c r="CY292" s="58"/>
      <c r="CZ292" s="58"/>
      <c r="DA292" s="58"/>
      <c r="DB292" s="58"/>
      <c r="DC292" s="58"/>
      <c r="DD292" s="58"/>
      <c r="DE292" s="58"/>
      <c r="DF292" s="58"/>
      <c r="DG292" s="58"/>
      <c r="DH292" s="58"/>
      <c r="DI292" s="58"/>
      <c r="DJ292" s="58"/>
      <c r="DK292" s="58"/>
      <c r="DL292" s="58"/>
      <c r="DM292" s="58"/>
      <c r="DN292" s="58"/>
      <c r="DO292" s="58"/>
      <c r="DP292" s="58"/>
      <c r="DQ292" s="58"/>
      <c r="DR292" s="58"/>
      <c r="DS292" s="58"/>
      <c r="DT292" s="58"/>
      <c r="DU292" s="58"/>
      <c r="DV292" s="58"/>
      <c r="DW292" s="58"/>
      <c r="DX292" s="58"/>
      <c r="DY292" s="58"/>
      <c r="DZ292" s="58"/>
      <c r="EA292" s="58"/>
      <c r="EB292" s="58"/>
      <c r="EC292" s="58"/>
      <c r="ED292" s="58"/>
      <c r="EE292" s="58"/>
      <c r="EF292" s="58"/>
      <c r="EG292" s="58"/>
      <c r="EH292" s="58"/>
      <c r="EI292" s="58"/>
      <c r="EJ292" s="58"/>
      <c r="EK292" s="58"/>
      <c r="EL292" s="58"/>
      <c r="EM292" s="58"/>
      <c r="EN292" s="58"/>
    </row>
    <row r="293" spans="1:144" outlineLevel="1" x14ac:dyDescent="0.2">
      <c r="A293" s="16">
        <v>102</v>
      </c>
      <c r="B293" s="16">
        <v>0</v>
      </c>
      <c r="C293" s="1">
        <v>2.3247057983655066E-6</v>
      </c>
      <c r="D293" s="1">
        <f t="shared" si="22"/>
        <v>-2.3247057983655066E-6</v>
      </c>
      <c r="E293" s="1">
        <f t="shared" si="23"/>
        <v>4.64941700102684E-6</v>
      </c>
      <c r="F293" s="1">
        <f t="shared" si="24"/>
        <v>-2.1562506813974204E-3</v>
      </c>
      <c r="G293" s="1">
        <f t="shared" si="25"/>
        <v>-1.5247003648701338E-3</v>
      </c>
      <c r="H293" s="1">
        <v>2.5365459737331871E-5</v>
      </c>
      <c r="I293" s="1">
        <f t="shared" si="26"/>
        <v>5.8968864183715671E-11</v>
      </c>
      <c r="J293" s="1">
        <f t="shared" si="27"/>
        <v>-1.5247197026008758E-3</v>
      </c>
      <c r="AQ293" s="58"/>
      <c r="AR293" s="58"/>
      <c r="AS293" s="58"/>
      <c r="AT293" s="58"/>
      <c r="AU293" s="58"/>
      <c r="AV293" s="58"/>
      <c r="AW293" s="58"/>
      <c r="AX293" s="71"/>
      <c r="AY293" s="58"/>
      <c r="AZ293" s="58"/>
      <c r="BA293" s="58"/>
      <c r="BB293" s="58">
        <f t="shared" si="28"/>
        <v>1</v>
      </c>
      <c r="BC293" s="58">
        <f t="shared" si="29"/>
        <v>2.3247057983655066E-6</v>
      </c>
      <c r="BD293" s="58" t="e">
        <f t="shared" si="30"/>
        <v>#N/A</v>
      </c>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c r="CB293" s="58"/>
      <c r="CC293" s="58"/>
      <c r="CD293" s="58"/>
      <c r="CE293" s="58"/>
      <c r="CF293" s="58"/>
      <c r="CG293" s="58"/>
      <c r="CH293" s="58"/>
      <c r="CI293" s="58"/>
      <c r="CJ293" s="58"/>
      <c r="CK293" s="58"/>
      <c r="CL293" s="58"/>
      <c r="CM293" s="58"/>
      <c r="CN293" s="58"/>
      <c r="CO293" s="58"/>
      <c r="CP293" s="58"/>
      <c r="CQ293" s="58"/>
      <c r="CR293" s="58"/>
      <c r="CS293" s="58"/>
      <c r="CT293" s="58"/>
      <c r="CU293" s="58"/>
      <c r="CV293" s="58"/>
      <c r="CW293" s="58"/>
      <c r="CX293" s="58"/>
      <c r="CY293" s="58"/>
      <c r="CZ293" s="58"/>
      <c r="DA293" s="58"/>
      <c r="DB293" s="58"/>
      <c r="DC293" s="58"/>
      <c r="DD293" s="58"/>
      <c r="DE293" s="58"/>
      <c r="DF293" s="58"/>
      <c r="DG293" s="58"/>
      <c r="DH293" s="58"/>
      <c r="DI293" s="58"/>
      <c r="DJ293" s="58"/>
      <c r="DK293" s="58"/>
      <c r="DL293" s="58"/>
      <c r="DM293" s="58"/>
      <c r="DN293" s="58"/>
      <c r="DO293" s="58"/>
      <c r="DP293" s="58"/>
      <c r="DQ293" s="58"/>
      <c r="DR293" s="58"/>
      <c r="DS293" s="58"/>
      <c r="DT293" s="58"/>
      <c r="DU293" s="58"/>
      <c r="DV293" s="58"/>
      <c r="DW293" s="58"/>
      <c r="DX293" s="58"/>
      <c r="DY293" s="58"/>
      <c r="DZ293" s="58"/>
      <c r="EA293" s="58"/>
      <c r="EB293" s="58"/>
      <c r="EC293" s="58"/>
      <c r="ED293" s="58"/>
      <c r="EE293" s="58"/>
      <c r="EF293" s="58"/>
      <c r="EG293" s="58"/>
      <c r="EH293" s="58"/>
      <c r="EI293" s="58"/>
      <c r="EJ293" s="58"/>
      <c r="EK293" s="58"/>
      <c r="EL293" s="58"/>
      <c r="EM293" s="58"/>
      <c r="EN293" s="58"/>
    </row>
    <row r="294" spans="1:144" outlineLevel="1" x14ac:dyDescent="0.2">
      <c r="A294" s="16">
        <v>103</v>
      </c>
      <c r="B294" s="16">
        <v>0</v>
      </c>
      <c r="C294" s="1">
        <v>4.3557751702604395E-5</v>
      </c>
      <c r="D294" s="1">
        <f t="shared" si="22"/>
        <v>-4.3557751702604395E-5</v>
      </c>
      <c r="E294" s="1">
        <f t="shared" si="23"/>
        <v>8.7117400737843706E-5</v>
      </c>
      <c r="F294" s="1">
        <f t="shared" si="24"/>
        <v>-9.3336702715407574E-3</v>
      </c>
      <c r="G294" s="1">
        <f t="shared" si="25"/>
        <v>-6.5999734138087653E-3</v>
      </c>
      <c r="H294" s="1">
        <v>2.2583712967776188E-4</v>
      </c>
      <c r="I294" s="1">
        <f t="shared" si="26"/>
        <v>9.8396082630418614E-9</v>
      </c>
      <c r="J294" s="1">
        <f t="shared" si="27"/>
        <v>-6.6007187995888424E-3</v>
      </c>
      <c r="AQ294" s="58"/>
      <c r="AR294" s="58"/>
      <c r="AS294" s="58"/>
      <c r="AT294" s="58"/>
      <c r="AU294" s="58"/>
      <c r="AV294" s="58"/>
      <c r="AW294" s="58"/>
      <c r="AX294" s="71"/>
      <c r="AY294" s="58"/>
      <c r="AZ294" s="58"/>
      <c r="BA294" s="58"/>
      <c r="BB294" s="58">
        <f t="shared" si="28"/>
        <v>1</v>
      </c>
      <c r="BC294" s="58">
        <f t="shared" si="29"/>
        <v>4.3557751702604395E-5</v>
      </c>
      <c r="BD294" s="58" t="e">
        <f t="shared" si="30"/>
        <v>#N/A</v>
      </c>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c r="CB294" s="58"/>
      <c r="CC294" s="58"/>
      <c r="CD294" s="58"/>
      <c r="CE294" s="58"/>
      <c r="CF294" s="58"/>
      <c r="CG294" s="58"/>
      <c r="CH294" s="58"/>
      <c r="CI294" s="58"/>
      <c r="CJ294" s="58"/>
      <c r="CK294" s="58"/>
      <c r="CL294" s="58"/>
      <c r="CM294" s="58"/>
      <c r="CN294" s="58"/>
      <c r="CO294" s="58"/>
      <c r="CP294" s="58"/>
      <c r="CQ294" s="58"/>
      <c r="CR294" s="58"/>
      <c r="CS294" s="58"/>
      <c r="CT294" s="58"/>
      <c r="CU294" s="58"/>
      <c r="CV294" s="58"/>
      <c r="CW294" s="58"/>
      <c r="CX294" s="58"/>
      <c r="CY294" s="58"/>
      <c r="CZ294" s="58"/>
      <c r="DA294" s="58"/>
      <c r="DB294" s="58"/>
      <c r="DC294" s="58"/>
      <c r="DD294" s="58"/>
      <c r="DE294" s="58"/>
      <c r="DF294" s="58"/>
      <c r="DG294" s="58"/>
      <c r="DH294" s="58"/>
      <c r="DI294" s="58"/>
      <c r="DJ294" s="58"/>
      <c r="DK294" s="58"/>
      <c r="DL294" s="58"/>
      <c r="DM294" s="58"/>
      <c r="DN294" s="58"/>
      <c r="DO294" s="58"/>
      <c r="DP294" s="58"/>
      <c r="DQ294" s="58"/>
      <c r="DR294" s="58"/>
      <c r="DS294" s="58"/>
      <c r="DT294" s="58"/>
      <c r="DU294" s="58"/>
      <c r="DV294" s="58"/>
      <c r="DW294" s="58"/>
      <c r="DX294" s="58"/>
      <c r="DY294" s="58"/>
      <c r="DZ294" s="58"/>
      <c r="EA294" s="58"/>
      <c r="EB294" s="58"/>
      <c r="EC294" s="58"/>
      <c r="ED294" s="58"/>
      <c r="EE294" s="58"/>
      <c r="EF294" s="58"/>
      <c r="EG294" s="58"/>
      <c r="EH294" s="58"/>
      <c r="EI294" s="58"/>
      <c r="EJ294" s="58"/>
      <c r="EK294" s="58"/>
      <c r="EL294" s="58"/>
      <c r="EM294" s="58"/>
      <c r="EN294" s="58"/>
    </row>
    <row r="295" spans="1:144" outlineLevel="1" x14ac:dyDescent="0.2">
      <c r="A295" s="16">
        <v>104</v>
      </c>
      <c r="B295" s="16">
        <v>0</v>
      </c>
      <c r="C295" s="1">
        <v>1.2845243159964386E-3</v>
      </c>
      <c r="D295" s="1">
        <f t="shared" si="22"/>
        <v>-1.2845243159964386E-3</v>
      </c>
      <c r="E295" s="1">
        <f t="shared" si="23"/>
        <v>2.5707000490532142E-3</v>
      </c>
      <c r="F295" s="1">
        <f t="shared" si="24"/>
        <v>-5.0702071447360157E-2</v>
      </c>
      <c r="G295" s="1">
        <f t="shared" si="25"/>
        <v>-3.5863302147312766E-2</v>
      </c>
      <c r="H295" s="1">
        <v>5.0815618878135597E-3</v>
      </c>
      <c r="I295" s="1">
        <f t="shared" si="26"/>
        <v>6.5691668108297452E-6</v>
      </c>
      <c r="J295" s="1">
        <f t="shared" si="27"/>
        <v>-3.5954771696122316E-2</v>
      </c>
      <c r="AQ295" s="58"/>
      <c r="AR295" s="58"/>
      <c r="AS295" s="58"/>
      <c r="AT295" s="58"/>
      <c r="AU295" s="58"/>
      <c r="AV295" s="58"/>
      <c r="AW295" s="58"/>
      <c r="AX295" s="71"/>
      <c r="AY295" s="58"/>
      <c r="AZ295" s="58"/>
      <c r="BA295" s="58"/>
      <c r="BB295" s="58">
        <f t="shared" si="28"/>
        <v>1</v>
      </c>
      <c r="BC295" s="58">
        <f t="shared" si="29"/>
        <v>1.2845243159964386E-3</v>
      </c>
      <c r="BD295" s="58" t="e">
        <f t="shared" si="30"/>
        <v>#N/A</v>
      </c>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c r="CB295" s="58"/>
      <c r="CC295" s="58"/>
      <c r="CD295" s="58"/>
      <c r="CE295" s="58"/>
      <c r="CF295" s="58"/>
      <c r="CG295" s="58"/>
      <c r="CH295" s="58"/>
      <c r="CI295" s="58"/>
      <c r="CJ295" s="58"/>
      <c r="CK295" s="58"/>
      <c r="CL295" s="58"/>
      <c r="CM295" s="58"/>
      <c r="CN295" s="58"/>
      <c r="CO295" s="58"/>
      <c r="CP295" s="58"/>
      <c r="CQ295" s="58"/>
      <c r="CR295" s="58"/>
      <c r="CS295" s="58"/>
      <c r="CT295" s="58"/>
      <c r="CU295" s="58"/>
      <c r="CV295" s="58"/>
      <c r="CW295" s="58"/>
      <c r="CX295" s="58"/>
      <c r="CY295" s="58"/>
      <c r="CZ295" s="58"/>
      <c r="DA295" s="58"/>
      <c r="DB295" s="58"/>
      <c r="DC295" s="58"/>
      <c r="DD295" s="58"/>
      <c r="DE295" s="58"/>
      <c r="DF295" s="58"/>
      <c r="DG295" s="58"/>
      <c r="DH295" s="58"/>
      <c r="DI295" s="58"/>
      <c r="DJ295" s="58"/>
      <c r="DK295" s="58"/>
      <c r="DL295" s="58"/>
      <c r="DM295" s="58"/>
      <c r="DN295" s="58"/>
      <c r="DO295" s="58"/>
      <c r="DP295" s="58"/>
      <c r="DQ295" s="58"/>
      <c r="DR295" s="58"/>
      <c r="DS295" s="58"/>
      <c r="DT295" s="58"/>
      <c r="DU295" s="58"/>
      <c r="DV295" s="58"/>
      <c r="DW295" s="58"/>
      <c r="DX295" s="58"/>
      <c r="DY295" s="58"/>
      <c r="DZ295" s="58"/>
      <c r="EA295" s="58"/>
      <c r="EB295" s="58"/>
      <c r="EC295" s="58"/>
      <c r="ED295" s="58"/>
      <c r="EE295" s="58"/>
      <c r="EF295" s="58"/>
      <c r="EG295" s="58"/>
      <c r="EH295" s="58"/>
      <c r="EI295" s="58"/>
      <c r="EJ295" s="58"/>
      <c r="EK295" s="58"/>
      <c r="EL295" s="58"/>
      <c r="EM295" s="58"/>
      <c r="EN295" s="58"/>
    </row>
    <row r="296" spans="1:144" outlineLevel="1" x14ac:dyDescent="0.2">
      <c r="A296" s="16">
        <v>105</v>
      </c>
      <c r="B296" s="16">
        <v>0</v>
      </c>
      <c r="C296" s="1">
        <v>3.9569408023946784E-3</v>
      </c>
      <c r="D296" s="1">
        <f t="shared" si="22"/>
        <v>-3.9569408023946784E-3</v>
      </c>
      <c r="E296" s="1">
        <f t="shared" si="23"/>
        <v>7.9295804118211782E-3</v>
      </c>
      <c r="F296" s="1">
        <f t="shared" si="24"/>
        <v>-8.9048191513478689E-2</v>
      </c>
      <c r="G296" s="1">
        <f t="shared" si="25"/>
        <v>-6.3029043974691737E-2</v>
      </c>
      <c r="H296" s="1">
        <v>1.0517411863199679E-2</v>
      </c>
      <c r="I296" s="1">
        <f t="shared" si="26"/>
        <v>4.2226215959641343E-5</v>
      </c>
      <c r="J296" s="1">
        <f t="shared" si="27"/>
        <v>-6.3363132816514567E-2</v>
      </c>
      <c r="AQ296" s="58"/>
      <c r="AR296" s="58"/>
      <c r="AS296" s="58"/>
      <c r="AT296" s="58"/>
      <c r="AU296" s="58"/>
      <c r="AV296" s="58"/>
      <c r="AW296" s="58"/>
      <c r="AX296" s="71"/>
      <c r="AY296" s="58"/>
      <c r="AZ296" s="58"/>
      <c r="BA296" s="58"/>
      <c r="BB296" s="58">
        <f t="shared" si="28"/>
        <v>1</v>
      </c>
      <c r="BC296" s="58">
        <f t="shared" si="29"/>
        <v>3.9569408023946784E-3</v>
      </c>
      <c r="BD296" s="58" t="e">
        <f t="shared" si="30"/>
        <v>#N/A</v>
      </c>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c r="CB296" s="58"/>
      <c r="CC296" s="58"/>
      <c r="CD296" s="58"/>
      <c r="CE296" s="58"/>
      <c r="CF296" s="58"/>
      <c r="CG296" s="58"/>
      <c r="CH296" s="58"/>
      <c r="CI296" s="58"/>
      <c r="CJ296" s="58"/>
      <c r="CK296" s="58"/>
      <c r="CL296" s="58"/>
      <c r="CM296" s="58"/>
      <c r="CN296" s="58"/>
      <c r="CO296" s="58"/>
      <c r="CP296" s="58"/>
      <c r="CQ296" s="58"/>
      <c r="CR296" s="58"/>
      <c r="CS296" s="58"/>
      <c r="CT296" s="58"/>
      <c r="CU296" s="58"/>
      <c r="CV296" s="58"/>
      <c r="CW296" s="58"/>
      <c r="CX296" s="58"/>
      <c r="CY296" s="58"/>
      <c r="CZ296" s="58"/>
      <c r="DA296" s="58"/>
      <c r="DB296" s="58"/>
      <c r="DC296" s="58"/>
      <c r="DD296" s="58"/>
      <c r="DE296" s="58"/>
      <c r="DF296" s="58"/>
      <c r="DG296" s="58"/>
      <c r="DH296" s="58"/>
      <c r="DI296" s="58"/>
      <c r="DJ296" s="58"/>
      <c r="DK296" s="58"/>
      <c r="DL296" s="58"/>
      <c r="DM296" s="58"/>
      <c r="DN296" s="58"/>
      <c r="DO296" s="58"/>
      <c r="DP296" s="58"/>
      <c r="DQ296" s="58"/>
      <c r="DR296" s="58"/>
      <c r="DS296" s="58"/>
      <c r="DT296" s="58"/>
      <c r="DU296" s="58"/>
      <c r="DV296" s="58"/>
      <c r="DW296" s="58"/>
      <c r="DX296" s="58"/>
      <c r="DY296" s="58"/>
      <c r="DZ296" s="58"/>
      <c r="EA296" s="58"/>
      <c r="EB296" s="58"/>
      <c r="EC296" s="58"/>
      <c r="ED296" s="58"/>
      <c r="EE296" s="58"/>
      <c r="EF296" s="58"/>
      <c r="EG296" s="58"/>
      <c r="EH296" s="58"/>
      <c r="EI296" s="58"/>
      <c r="EJ296" s="58"/>
      <c r="EK296" s="58"/>
      <c r="EL296" s="58"/>
      <c r="EM296" s="58"/>
      <c r="EN296" s="58"/>
    </row>
    <row r="297" spans="1:144" outlineLevel="1" x14ac:dyDescent="0.2">
      <c r="A297" s="16">
        <v>106</v>
      </c>
      <c r="B297" s="16">
        <v>0</v>
      </c>
      <c r="C297" s="1">
        <v>3.3135535443103003E-3</v>
      </c>
      <c r="D297" s="1">
        <f t="shared" si="22"/>
        <v>-3.3135535443103003E-3</v>
      </c>
      <c r="E297" s="1">
        <f t="shared" si="23"/>
        <v>6.6381110405582281E-3</v>
      </c>
      <c r="F297" s="1">
        <f t="shared" si="24"/>
        <v>-8.1474603653888547E-2</v>
      </c>
      <c r="G297" s="1">
        <f t="shared" si="25"/>
        <v>-5.7659081539423826E-2</v>
      </c>
      <c r="H297" s="1">
        <v>7.1535279446685203E-3</v>
      </c>
      <c r="I297" s="1">
        <f t="shared" si="26"/>
        <v>2.3953756001211085E-5</v>
      </c>
      <c r="J297" s="1">
        <f t="shared" si="27"/>
        <v>-5.7866427572221324E-2</v>
      </c>
      <c r="AQ297" s="58"/>
      <c r="AR297" s="58"/>
      <c r="AS297" s="58"/>
      <c r="AT297" s="58"/>
      <c r="AU297" s="58"/>
      <c r="AV297" s="58"/>
      <c r="AW297" s="58"/>
      <c r="AX297" s="71"/>
      <c r="AY297" s="58"/>
      <c r="AZ297" s="58"/>
      <c r="BA297" s="58"/>
      <c r="BB297" s="58">
        <f t="shared" si="28"/>
        <v>1</v>
      </c>
      <c r="BC297" s="58">
        <f t="shared" si="29"/>
        <v>3.3135535443103003E-3</v>
      </c>
      <c r="BD297" s="58" t="e">
        <f t="shared" si="30"/>
        <v>#N/A</v>
      </c>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c r="CB297" s="58"/>
      <c r="CC297" s="58"/>
      <c r="CD297" s="58"/>
      <c r="CE297" s="58"/>
      <c r="CF297" s="58"/>
      <c r="CG297" s="58"/>
      <c r="CH297" s="58"/>
      <c r="CI297" s="58"/>
      <c r="CJ297" s="58"/>
      <c r="CK297" s="58"/>
      <c r="CL297" s="58"/>
      <c r="CM297" s="58"/>
      <c r="CN297" s="58"/>
      <c r="CO297" s="58"/>
      <c r="CP297" s="58"/>
      <c r="CQ297" s="58"/>
      <c r="CR297" s="58"/>
      <c r="CS297" s="58"/>
      <c r="CT297" s="58"/>
      <c r="CU297" s="58"/>
      <c r="CV297" s="58"/>
      <c r="CW297" s="58"/>
      <c r="CX297" s="58"/>
      <c r="CY297" s="58"/>
      <c r="CZ297" s="58"/>
      <c r="DA297" s="58"/>
      <c r="DB297" s="58"/>
      <c r="DC297" s="58"/>
      <c r="DD297" s="58"/>
      <c r="DE297" s="58"/>
      <c r="DF297" s="58"/>
      <c r="DG297" s="58"/>
      <c r="DH297" s="58"/>
      <c r="DI297" s="58"/>
      <c r="DJ297" s="58"/>
      <c r="DK297" s="58"/>
      <c r="DL297" s="58"/>
      <c r="DM297" s="58"/>
      <c r="DN297" s="58"/>
      <c r="DO297" s="58"/>
      <c r="DP297" s="58"/>
      <c r="DQ297" s="58"/>
      <c r="DR297" s="58"/>
      <c r="DS297" s="58"/>
      <c r="DT297" s="58"/>
      <c r="DU297" s="58"/>
      <c r="DV297" s="58"/>
      <c r="DW297" s="58"/>
      <c r="DX297" s="58"/>
      <c r="DY297" s="58"/>
      <c r="DZ297" s="58"/>
      <c r="EA297" s="58"/>
      <c r="EB297" s="58"/>
      <c r="EC297" s="58"/>
      <c r="ED297" s="58"/>
      <c r="EE297" s="58"/>
      <c r="EF297" s="58"/>
      <c r="EG297" s="58"/>
      <c r="EH297" s="58"/>
      <c r="EI297" s="58"/>
      <c r="EJ297" s="58"/>
      <c r="EK297" s="58"/>
      <c r="EL297" s="58"/>
      <c r="EM297" s="58"/>
      <c r="EN297" s="58"/>
    </row>
    <row r="298" spans="1:144" outlineLevel="1" x14ac:dyDescent="0.2">
      <c r="A298" s="16">
        <v>107</v>
      </c>
      <c r="B298" s="16">
        <v>0</v>
      </c>
      <c r="C298" s="1">
        <v>0.40155666137976409</v>
      </c>
      <c r="D298" s="1">
        <f t="shared" si="22"/>
        <v>-0.40155666137976409</v>
      </c>
      <c r="E298" s="1">
        <f t="shared" si="23"/>
        <v>1.0268468615590802</v>
      </c>
      <c r="F298" s="1">
        <f t="shared" si="24"/>
        <v>-1.0133345259878794</v>
      </c>
      <c r="G298" s="1">
        <f t="shared" si="25"/>
        <v>-0.81914710139878122</v>
      </c>
      <c r="H298" s="1">
        <v>0.26174768135523047</v>
      </c>
      <c r="I298" s="1">
        <f t="shared" si="26"/>
        <v>0.23790404225351047</v>
      </c>
      <c r="J298" s="1">
        <f t="shared" si="27"/>
        <v>-0.95336562555167448</v>
      </c>
      <c r="AQ298" s="58"/>
      <c r="AR298" s="58"/>
      <c r="AS298" s="58"/>
      <c r="AT298" s="58"/>
      <c r="AU298" s="58"/>
      <c r="AV298" s="58"/>
      <c r="AW298" s="58"/>
      <c r="AX298" s="71"/>
      <c r="AY298" s="58"/>
      <c r="AZ298" s="58"/>
      <c r="BA298" s="58"/>
      <c r="BB298" s="58">
        <f t="shared" si="28"/>
        <v>1</v>
      </c>
      <c r="BC298" s="58">
        <f t="shared" si="29"/>
        <v>0.40155666137976409</v>
      </c>
      <c r="BD298" s="58" t="e">
        <f t="shared" si="30"/>
        <v>#N/A</v>
      </c>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c r="CB298" s="58"/>
      <c r="CC298" s="58"/>
      <c r="CD298" s="58"/>
      <c r="CE298" s="58"/>
      <c r="CF298" s="58"/>
      <c r="CG298" s="58"/>
      <c r="CH298" s="58"/>
      <c r="CI298" s="58"/>
      <c r="CJ298" s="58"/>
      <c r="CK298" s="58"/>
      <c r="CL298" s="58"/>
      <c r="CM298" s="58"/>
      <c r="CN298" s="58"/>
      <c r="CO298" s="58"/>
      <c r="CP298" s="58"/>
      <c r="CQ298" s="58"/>
      <c r="CR298" s="58"/>
      <c r="CS298" s="58"/>
      <c r="CT298" s="58"/>
      <c r="CU298" s="58"/>
      <c r="CV298" s="58"/>
      <c r="CW298" s="58"/>
      <c r="CX298" s="58"/>
      <c r="CY298" s="58"/>
      <c r="CZ298" s="58"/>
      <c r="DA298" s="58"/>
      <c r="DB298" s="58"/>
      <c r="DC298" s="58"/>
      <c r="DD298" s="58"/>
      <c r="DE298" s="58"/>
      <c r="DF298" s="58"/>
      <c r="DG298" s="58"/>
      <c r="DH298" s="58"/>
      <c r="DI298" s="58"/>
      <c r="DJ298" s="58"/>
      <c r="DK298" s="58"/>
      <c r="DL298" s="58"/>
      <c r="DM298" s="58"/>
      <c r="DN298" s="58"/>
      <c r="DO298" s="58"/>
      <c r="DP298" s="58"/>
      <c r="DQ298" s="58"/>
      <c r="DR298" s="58"/>
      <c r="DS298" s="58"/>
      <c r="DT298" s="58"/>
      <c r="DU298" s="58"/>
      <c r="DV298" s="58"/>
      <c r="DW298" s="58"/>
      <c r="DX298" s="58"/>
      <c r="DY298" s="58"/>
      <c r="DZ298" s="58"/>
      <c r="EA298" s="58"/>
      <c r="EB298" s="58"/>
      <c r="EC298" s="58"/>
      <c r="ED298" s="58"/>
      <c r="EE298" s="58"/>
      <c r="EF298" s="58"/>
      <c r="EG298" s="58"/>
      <c r="EH298" s="58"/>
      <c r="EI298" s="58"/>
      <c r="EJ298" s="58"/>
      <c r="EK298" s="58"/>
      <c r="EL298" s="58"/>
      <c r="EM298" s="58"/>
      <c r="EN298" s="58"/>
    </row>
    <row r="299" spans="1:144" outlineLevel="1" x14ac:dyDescent="0.2">
      <c r="A299" s="16">
        <v>108</v>
      </c>
      <c r="B299" s="16">
        <v>0</v>
      </c>
      <c r="C299" s="1">
        <v>6.4079959526012952E-7</v>
      </c>
      <c r="D299" s="1">
        <f t="shared" si="22"/>
        <v>-6.4079959526012952E-7</v>
      </c>
      <c r="E299" s="1">
        <f t="shared" si="23"/>
        <v>1.2815996012686747E-6</v>
      </c>
      <c r="F299" s="1">
        <f t="shared" si="24"/>
        <v>-1.1320775597407956E-3</v>
      </c>
      <c r="G299" s="1">
        <f t="shared" si="25"/>
        <v>-8.0049984752310474E-4</v>
      </c>
      <c r="H299" s="1">
        <v>6.07023183729832E-6</v>
      </c>
      <c r="I299" s="1">
        <f t="shared" si="26"/>
        <v>3.8898282092201646E-12</v>
      </c>
      <c r="J299" s="1">
        <f t="shared" si="27"/>
        <v>-8.0050227714399604E-4</v>
      </c>
      <c r="AQ299" s="58"/>
      <c r="AR299" s="58"/>
      <c r="AS299" s="58"/>
      <c r="AT299" s="58"/>
      <c r="AU299" s="58"/>
      <c r="AV299" s="58"/>
      <c r="AW299" s="58"/>
      <c r="AX299" s="71"/>
      <c r="AY299" s="58"/>
      <c r="AZ299" s="58"/>
      <c r="BA299" s="58"/>
      <c r="BB299" s="58">
        <f t="shared" si="28"/>
        <v>1</v>
      </c>
      <c r="BC299" s="58">
        <f t="shared" si="29"/>
        <v>6.4079959526012952E-7</v>
      </c>
      <c r="BD299" s="58" t="e">
        <f t="shared" si="30"/>
        <v>#N/A</v>
      </c>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c r="CB299" s="58"/>
      <c r="CC299" s="58"/>
      <c r="CD299" s="58"/>
      <c r="CE299" s="58"/>
      <c r="CF299" s="58"/>
      <c r="CG299" s="58"/>
      <c r="CH299" s="58"/>
      <c r="CI299" s="58"/>
      <c r="CJ299" s="58"/>
      <c r="CK299" s="58"/>
      <c r="CL299" s="58"/>
      <c r="CM299" s="58"/>
      <c r="CN299" s="58"/>
      <c r="CO299" s="58"/>
      <c r="CP299" s="58"/>
      <c r="CQ299" s="58"/>
      <c r="CR299" s="58"/>
      <c r="CS299" s="58"/>
      <c r="CT299" s="58"/>
      <c r="CU299" s="58"/>
      <c r="CV299" s="58"/>
      <c r="CW299" s="58"/>
      <c r="CX299" s="58"/>
      <c r="CY299" s="58"/>
      <c r="CZ299" s="58"/>
      <c r="DA299" s="58"/>
      <c r="DB299" s="58"/>
      <c r="DC299" s="58"/>
      <c r="DD299" s="58"/>
      <c r="DE299" s="58"/>
      <c r="DF299" s="58"/>
      <c r="DG299" s="58"/>
      <c r="DH299" s="58"/>
      <c r="DI299" s="58"/>
      <c r="DJ299" s="58"/>
      <c r="DK299" s="58"/>
      <c r="DL299" s="58"/>
      <c r="DM299" s="58"/>
      <c r="DN299" s="58"/>
      <c r="DO299" s="58"/>
      <c r="DP299" s="58"/>
      <c r="DQ299" s="58"/>
      <c r="DR299" s="58"/>
      <c r="DS299" s="58"/>
      <c r="DT299" s="58"/>
      <c r="DU299" s="58"/>
      <c r="DV299" s="58"/>
      <c r="DW299" s="58"/>
      <c r="DX299" s="58"/>
      <c r="DY299" s="58"/>
      <c r="DZ299" s="58"/>
      <c r="EA299" s="58"/>
      <c r="EB299" s="58"/>
      <c r="EC299" s="58"/>
      <c r="ED299" s="58"/>
      <c r="EE299" s="58"/>
      <c r="EF299" s="58"/>
      <c r="EG299" s="58"/>
      <c r="EH299" s="58"/>
      <c r="EI299" s="58"/>
      <c r="EJ299" s="58"/>
      <c r="EK299" s="58"/>
      <c r="EL299" s="58"/>
      <c r="EM299" s="58"/>
      <c r="EN299" s="58"/>
    </row>
    <row r="300" spans="1:144" outlineLevel="1" x14ac:dyDescent="0.2">
      <c r="A300" s="16">
        <v>109</v>
      </c>
      <c r="B300" s="16">
        <v>0</v>
      </c>
      <c r="C300" s="1">
        <v>4.8548899042756145E-5</v>
      </c>
      <c r="D300" s="1">
        <f t="shared" si="22"/>
        <v>-4.8548899042756145E-5</v>
      </c>
      <c r="E300" s="1">
        <f t="shared" si="23"/>
        <v>9.7100155157367574E-5</v>
      </c>
      <c r="F300" s="1">
        <f t="shared" si="24"/>
        <v>-9.8539410977216413E-3</v>
      </c>
      <c r="G300" s="1">
        <f t="shared" si="25"/>
        <v>-6.9678731441372771E-3</v>
      </c>
      <c r="H300" s="1">
        <v>2.4157962732130058E-4</v>
      </c>
      <c r="I300" s="1">
        <f t="shared" si="26"/>
        <v>1.173182853813793E-8</v>
      </c>
      <c r="J300" s="1">
        <f t="shared" si="27"/>
        <v>-6.9687149447604504E-3</v>
      </c>
      <c r="AQ300" s="58"/>
      <c r="AR300" s="58"/>
      <c r="AS300" s="58"/>
      <c r="AT300" s="58"/>
      <c r="AU300" s="58"/>
      <c r="AV300" s="58"/>
      <c r="AW300" s="58"/>
      <c r="AX300" s="71"/>
      <c r="AY300" s="58"/>
      <c r="AZ300" s="58"/>
      <c r="BA300" s="58"/>
      <c r="BB300" s="58">
        <f t="shared" si="28"/>
        <v>1</v>
      </c>
      <c r="BC300" s="58">
        <f t="shared" si="29"/>
        <v>4.8548899042756145E-5</v>
      </c>
      <c r="BD300" s="58" t="e">
        <f t="shared" si="30"/>
        <v>#N/A</v>
      </c>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c r="CB300" s="58"/>
      <c r="CC300" s="58"/>
      <c r="CD300" s="58"/>
      <c r="CE300" s="58"/>
      <c r="CF300" s="58"/>
      <c r="CG300" s="58"/>
      <c r="CH300" s="58"/>
      <c r="CI300" s="58"/>
      <c r="CJ300" s="58"/>
      <c r="CK300" s="58"/>
      <c r="CL300" s="58"/>
      <c r="CM300" s="58"/>
      <c r="CN300" s="58"/>
      <c r="CO300" s="58"/>
      <c r="CP300" s="58"/>
      <c r="CQ300" s="58"/>
      <c r="CR300" s="58"/>
      <c r="CS300" s="58"/>
      <c r="CT300" s="58"/>
      <c r="CU300" s="58"/>
      <c r="CV300" s="58"/>
      <c r="CW300" s="58"/>
      <c r="CX300" s="58"/>
      <c r="CY300" s="58"/>
      <c r="CZ300" s="58"/>
      <c r="DA300" s="58"/>
      <c r="DB300" s="58"/>
      <c r="DC300" s="58"/>
      <c r="DD300" s="58"/>
      <c r="DE300" s="58"/>
      <c r="DF300" s="58"/>
      <c r="DG300" s="58"/>
      <c r="DH300" s="58"/>
      <c r="DI300" s="58"/>
      <c r="DJ300" s="58"/>
      <c r="DK300" s="58"/>
      <c r="DL300" s="58"/>
      <c r="DM300" s="58"/>
      <c r="DN300" s="58"/>
      <c r="DO300" s="58"/>
      <c r="DP300" s="58"/>
      <c r="DQ300" s="58"/>
      <c r="DR300" s="58"/>
      <c r="DS300" s="58"/>
      <c r="DT300" s="58"/>
      <c r="DU300" s="58"/>
      <c r="DV300" s="58"/>
      <c r="DW300" s="58"/>
      <c r="DX300" s="58"/>
      <c r="DY300" s="58"/>
      <c r="DZ300" s="58"/>
      <c r="EA300" s="58"/>
      <c r="EB300" s="58"/>
      <c r="EC300" s="58"/>
      <c r="ED300" s="58"/>
      <c r="EE300" s="58"/>
      <c r="EF300" s="58"/>
      <c r="EG300" s="58"/>
      <c r="EH300" s="58"/>
      <c r="EI300" s="58"/>
      <c r="EJ300" s="58"/>
      <c r="EK300" s="58"/>
      <c r="EL300" s="58"/>
      <c r="EM300" s="58"/>
      <c r="EN300" s="58"/>
    </row>
    <row r="301" spans="1:144" outlineLevel="1" x14ac:dyDescent="0.2">
      <c r="A301" s="16">
        <v>110</v>
      </c>
      <c r="B301" s="16">
        <v>0</v>
      </c>
      <c r="C301" s="1">
        <v>4.0370752389798042E-5</v>
      </c>
      <c r="D301" s="1">
        <f t="shared" si="22"/>
        <v>-4.0370752389798042E-5</v>
      </c>
      <c r="E301" s="1">
        <f t="shared" si="23"/>
        <v>8.0743134621209914E-5</v>
      </c>
      <c r="F301" s="1">
        <f t="shared" si="24"/>
        <v>-8.9857183697915829E-3</v>
      </c>
      <c r="G301" s="1">
        <f t="shared" si="25"/>
        <v>-6.3539265224934237E-3</v>
      </c>
      <c r="H301" s="1">
        <v>2.2787184381278905E-4</v>
      </c>
      <c r="I301" s="1">
        <f t="shared" si="26"/>
        <v>9.2018260202234189E-9</v>
      </c>
      <c r="J301" s="1">
        <f t="shared" si="27"/>
        <v>-6.3546505867172268E-3</v>
      </c>
      <c r="AQ301" s="58"/>
      <c r="AR301" s="58"/>
      <c r="AS301" s="58"/>
      <c r="AT301" s="58"/>
      <c r="AU301" s="58"/>
      <c r="AV301" s="58"/>
      <c r="AW301" s="58"/>
      <c r="AX301" s="71"/>
      <c r="AY301" s="58"/>
      <c r="AZ301" s="58"/>
      <c r="BA301" s="58"/>
      <c r="BB301" s="58">
        <f t="shared" si="28"/>
        <v>1</v>
      </c>
      <c r="BC301" s="58">
        <f t="shared" si="29"/>
        <v>4.0370752389798042E-5</v>
      </c>
      <c r="BD301" s="58" t="e">
        <f t="shared" si="30"/>
        <v>#N/A</v>
      </c>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c r="CB301" s="58"/>
      <c r="CC301" s="58"/>
      <c r="CD301" s="58"/>
      <c r="CE301" s="58"/>
      <c r="CF301" s="58"/>
      <c r="CG301" s="58"/>
      <c r="CH301" s="58"/>
      <c r="CI301" s="58"/>
      <c r="CJ301" s="58"/>
      <c r="CK301" s="58"/>
      <c r="CL301" s="58"/>
      <c r="CM301" s="58"/>
      <c r="CN301" s="58"/>
      <c r="CO301" s="58"/>
      <c r="CP301" s="58"/>
      <c r="CQ301" s="58"/>
      <c r="CR301" s="58"/>
      <c r="CS301" s="58"/>
      <c r="CT301" s="58"/>
      <c r="CU301" s="58"/>
      <c r="CV301" s="58"/>
      <c r="CW301" s="58"/>
      <c r="CX301" s="58"/>
      <c r="CY301" s="58"/>
      <c r="CZ301" s="58"/>
      <c r="DA301" s="58"/>
      <c r="DB301" s="58"/>
      <c r="DC301" s="58"/>
      <c r="DD301" s="58"/>
      <c r="DE301" s="58"/>
      <c r="DF301" s="58"/>
      <c r="DG301" s="58"/>
      <c r="DH301" s="58"/>
      <c r="DI301" s="58"/>
      <c r="DJ301" s="58"/>
      <c r="DK301" s="58"/>
      <c r="DL301" s="58"/>
      <c r="DM301" s="58"/>
      <c r="DN301" s="58"/>
      <c r="DO301" s="58"/>
      <c r="DP301" s="58"/>
      <c r="DQ301" s="58"/>
      <c r="DR301" s="58"/>
      <c r="DS301" s="58"/>
      <c r="DT301" s="58"/>
      <c r="DU301" s="58"/>
      <c r="DV301" s="58"/>
      <c r="DW301" s="58"/>
      <c r="DX301" s="58"/>
      <c r="DY301" s="58"/>
      <c r="DZ301" s="58"/>
      <c r="EA301" s="58"/>
      <c r="EB301" s="58"/>
      <c r="EC301" s="58"/>
      <c r="ED301" s="58"/>
      <c r="EE301" s="58"/>
      <c r="EF301" s="58"/>
      <c r="EG301" s="58"/>
      <c r="EH301" s="58"/>
      <c r="EI301" s="58"/>
      <c r="EJ301" s="58"/>
      <c r="EK301" s="58"/>
      <c r="EL301" s="58"/>
      <c r="EM301" s="58"/>
      <c r="EN301" s="58"/>
    </row>
    <row r="302" spans="1:144" outlineLevel="1" x14ac:dyDescent="0.2">
      <c r="A302" s="16">
        <v>111</v>
      </c>
      <c r="B302" s="16">
        <v>0</v>
      </c>
      <c r="C302" s="1">
        <v>1.9486148797853077E-7</v>
      </c>
      <c r="D302" s="1">
        <f t="shared" si="22"/>
        <v>-1.9486148797853077E-7</v>
      </c>
      <c r="E302" s="1">
        <f t="shared" si="23"/>
        <v>3.8972301408119499E-7</v>
      </c>
      <c r="F302" s="1">
        <f t="shared" si="24"/>
        <v>-6.2427799423109167E-4</v>
      </c>
      <c r="G302" s="1">
        <f t="shared" si="25"/>
        <v>-4.4143122448410659E-4</v>
      </c>
      <c r="H302" s="1">
        <v>2.3807472005706245E-6</v>
      </c>
      <c r="I302" s="1">
        <f t="shared" si="26"/>
        <v>4.6391713687270687E-13</v>
      </c>
      <c r="J302" s="1">
        <f t="shared" si="27"/>
        <v>-4.4143174995312081E-4</v>
      </c>
      <c r="AQ302" s="58"/>
      <c r="AR302" s="58"/>
      <c r="AS302" s="58"/>
      <c r="AT302" s="58"/>
      <c r="AU302" s="58"/>
      <c r="AV302" s="58"/>
      <c r="AW302" s="58"/>
      <c r="AX302" s="71"/>
      <c r="AY302" s="58"/>
      <c r="AZ302" s="58"/>
      <c r="BA302" s="58"/>
      <c r="BB302" s="58">
        <f t="shared" si="28"/>
        <v>1</v>
      </c>
      <c r="BC302" s="58">
        <f t="shared" si="29"/>
        <v>1.9486148797853077E-7</v>
      </c>
      <c r="BD302" s="58" t="e">
        <f t="shared" si="30"/>
        <v>#N/A</v>
      </c>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c r="CB302" s="58"/>
      <c r="CC302" s="58"/>
      <c r="CD302" s="58"/>
      <c r="CE302" s="58"/>
      <c r="CF302" s="58"/>
      <c r="CG302" s="58"/>
      <c r="CH302" s="58"/>
      <c r="CI302" s="58"/>
      <c r="CJ302" s="58"/>
      <c r="CK302" s="58"/>
      <c r="CL302" s="58"/>
      <c r="CM302" s="58"/>
      <c r="CN302" s="58"/>
      <c r="CO302" s="58"/>
      <c r="CP302" s="58"/>
      <c r="CQ302" s="58"/>
      <c r="CR302" s="58"/>
      <c r="CS302" s="58"/>
      <c r="CT302" s="58"/>
      <c r="CU302" s="58"/>
      <c r="CV302" s="58"/>
      <c r="CW302" s="58"/>
      <c r="CX302" s="58"/>
      <c r="CY302" s="58"/>
      <c r="CZ302" s="58"/>
      <c r="DA302" s="58"/>
      <c r="DB302" s="58"/>
      <c r="DC302" s="58"/>
      <c r="DD302" s="58"/>
      <c r="DE302" s="58"/>
      <c r="DF302" s="58"/>
      <c r="DG302" s="58"/>
      <c r="DH302" s="58"/>
      <c r="DI302" s="58"/>
      <c r="DJ302" s="58"/>
      <c r="DK302" s="58"/>
      <c r="DL302" s="58"/>
      <c r="DM302" s="58"/>
      <c r="DN302" s="58"/>
      <c r="DO302" s="58"/>
      <c r="DP302" s="58"/>
      <c r="DQ302" s="58"/>
      <c r="DR302" s="58"/>
      <c r="DS302" s="58"/>
      <c r="DT302" s="58"/>
      <c r="DU302" s="58"/>
      <c r="DV302" s="58"/>
      <c r="DW302" s="58"/>
      <c r="DX302" s="58"/>
      <c r="DY302" s="58"/>
      <c r="DZ302" s="58"/>
      <c r="EA302" s="58"/>
      <c r="EB302" s="58"/>
      <c r="EC302" s="58"/>
      <c r="ED302" s="58"/>
      <c r="EE302" s="58"/>
      <c r="EF302" s="58"/>
      <c r="EG302" s="58"/>
      <c r="EH302" s="58"/>
      <c r="EI302" s="58"/>
      <c r="EJ302" s="58"/>
      <c r="EK302" s="58"/>
      <c r="EL302" s="58"/>
      <c r="EM302" s="58"/>
      <c r="EN302" s="58"/>
    </row>
    <row r="303" spans="1:144" outlineLevel="1" x14ac:dyDescent="0.2">
      <c r="A303" s="16">
        <v>112</v>
      </c>
      <c r="B303" s="16">
        <v>0</v>
      </c>
      <c r="C303" s="1">
        <v>5.796806765021766E-4</v>
      </c>
      <c r="D303" s="1">
        <f t="shared" si="22"/>
        <v>-5.796806765021766E-4</v>
      </c>
      <c r="E303" s="1">
        <f t="shared" si="23"/>
        <v>1.1596975126072478E-3</v>
      </c>
      <c r="F303" s="1">
        <f t="shared" si="24"/>
        <v>-3.405433177449306E-2</v>
      </c>
      <c r="G303" s="1">
        <f t="shared" si="25"/>
        <v>-2.408354004484773E-2</v>
      </c>
      <c r="H303" s="1">
        <v>2.4511348750047282E-3</v>
      </c>
      <c r="I303" s="1">
        <f t="shared" si="26"/>
        <v>1.4251929946109436E-6</v>
      </c>
      <c r="J303" s="1">
        <f t="shared" si="27"/>
        <v>-2.41131104191557E-2</v>
      </c>
      <c r="AQ303" s="58"/>
      <c r="AR303" s="58"/>
      <c r="AS303" s="58"/>
      <c r="AT303" s="58"/>
      <c r="AU303" s="58"/>
      <c r="AV303" s="58"/>
      <c r="AW303" s="58"/>
      <c r="AX303" s="71"/>
      <c r="AY303" s="58"/>
      <c r="AZ303" s="58"/>
      <c r="BA303" s="58"/>
      <c r="BB303" s="58">
        <f t="shared" si="28"/>
        <v>1</v>
      </c>
      <c r="BC303" s="58">
        <f t="shared" si="29"/>
        <v>5.796806765021766E-4</v>
      </c>
      <c r="BD303" s="58" t="e">
        <f t="shared" si="30"/>
        <v>#N/A</v>
      </c>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c r="CB303" s="58"/>
      <c r="CC303" s="58"/>
      <c r="CD303" s="58"/>
      <c r="CE303" s="58"/>
      <c r="CF303" s="58"/>
      <c r="CG303" s="58"/>
      <c r="CH303" s="58"/>
      <c r="CI303" s="58"/>
      <c r="CJ303" s="58"/>
      <c r="CK303" s="58"/>
      <c r="CL303" s="58"/>
      <c r="CM303" s="58"/>
      <c r="CN303" s="58"/>
      <c r="CO303" s="58"/>
      <c r="CP303" s="58"/>
      <c r="CQ303" s="58"/>
      <c r="CR303" s="58"/>
      <c r="CS303" s="58"/>
      <c r="CT303" s="58"/>
      <c r="CU303" s="58"/>
      <c r="CV303" s="58"/>
      <c r="CW303" s="58"/>
      <c r="CX303" s="58"/>
      <c r="CY303" s="58"/>
      <c r="CZ303" s="58"/>
      <c r="DA303" s="58"/>
      <c r="DB303" s="58"/>
      <c r="DC303" s="58"/>
      <c r="DD303" s="58"/>
      <c r="DE303" s="58"/>
      <c r="DF303" s="58"/>
      <c r="DG303" s="58"/>
      <c r="DH303" s="58"/>
      <c r="DI303" s="58"/>
      <c r="DJ303" s="58"/>
      <c r="DK303" s="58"/>
      <c r="DL303" s="58"/>
      <c r="DM303" s="58"/>
      <c r="DN303" s="58"/>
      <c r="DO303" s="58"/>
      <c r="DP303" s="58"/>
      <c r="DQ303" s="58"/>
      <c r="DR303" s="58"/>
      <c r="DS303" s="58"/>
      <c r="DT303" s="58"/>
      <c r="DU303" s="58"/>
      <c r="DV303" s="58"/>
      <c r="DW303" s="58"/>
      <c r="DX303" s="58"/>
      <c r="DY303" s="58"/>
      <c r="DZ303" s="58"/>
      <c r="EA303" s="58"/>
      <c r="EB303" s="58"/>
      <c r="EC303" s="58"/>
      <c r="ED303" s="58"/>
      <c r="EE303" s="58"/>
      <c r="EF303" s="58"/>
      <c r="EG303" s="58"/>
      <c r="EH303" s="58"/>
      <c r="EI303" s="58"/>
      <c r="EJ303" s="58"/>
      <c r="EK303" s="58"/>
      <c r="EL303" s="58"/>
      <c r="EM303" s="58"/>
      <c r="EN303" s="58"/>
    </row>
    <row r="304" spans="1:144" outlineLevel="1" x14ac:dyDescent="0.2">
      <c r="A304" s="16">
        <v>113</v>
      </c>
      <c r="B304" s="16">
        <v>0</v>
      </c>
      <c r="C304" s="1">
        <v>5.9641532398782397E-4</v>
      </c>
      <c r="D304" s="1">
        <f t="shared" si="22"/>
        <v>-5.9641532398782397E-4</v>
      </c>
      <c r="E304" s="1">
        <f t="shared" si="23"/>
        <v>1.1931865007121319E-3</v>
      </c>
      <c r="F304" s="1">
        <f t="shared" si="24"/>
        <v>-3.4542531764654015E-2</v>
      </c>
      <c r="G304" s="1">
        <f t="shared" si="25"/>
        <v>-2.4428901889048373E-2</v>
      </c>
      <c r="H304" s="1">
        <v>2.0512052976146252E-3</v>
      </c>
      <c r="I304" s="1">
        <f t="shared" si="26"/>
        <v>1.2266163863757091E-6</v>
      </c>
      <c r="J304" s="1">
        <f t="shared" si="27"/>
        <v>-2.4453994845242091E-2</v>
      </c>
      <c r="AQ304" s="58"/>
      <c r="AR304" s="58"/>
      <c r="AS304" s="58"/>
      <c r="AT304" s="58"/>
      <c r="AU304" s="58"/>
      <c r="AV304" s="58"/>
      <c r="AW304" s="58"/>
      <c r="AX304" s="71"/>
      <c r="AY304" s="58"/>
      <c r="AZ304" s="58"/>
      <c r="BA304" s="58"/>
      <c r="BB304" s="58">
        <f t="shared" si="28"/>
        <v>1</v>
      </c>
      <c r="BC304" s="58">
        <f t="shared" si="29"/>
        <v>5.9641532398782397E-4</v>
      </c>
      <c r="BD304" s="58" t="e">
        <f t="shared" si="30"/>
        <v>#N/A</v>
      </c>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c r="CB304" s="58"/>
      <c r="CC304" s="58"/>
      <c r="CD304" s="58"/>
      <c r="CE304" s="58"/>
      <c r="CF304" s="58"/>
      <c r="CG304" s="58"/>
      <c r="CH304" s="58"/>
      <c r="CI304" s="58"/>
      <c r="CJ304" s="58"/>
      <c r="CK304" s="58"/>
      <c r="CL304" s="58"/>
      <c r="CM304" s="58"/>
      <c r="CN304" s="58"/>
      <c r="CO304" s="58"/>
      <c r="CP304" s="58"/>
      <c r="CQ304" s="58"/>
      <c r="CR304" s="58"/>
      <c r="CS304" s="58"/>
      <c r="CT304" s="58"/>
      <c r="CU304" s="58"/>
      <c r="CV304" s="58"/>
      <c r="CW304" s="58"/>
      <c r="CX304" s="58"/>
      <c r="CY304" s="58"/>
      <c r="CZ304" s="58"/>
      <c r="DA304" s="58"/>
      <c r="DB304" s="58"/>
      <c r="DC304" s="58"/>
      <c r="DD304" s="58"/>
      <c r="DE304" s="58"/>
      <c r="DF304" s="58"/>
      <c r="DG304" s="58"/>
      <c r="DH304" s="58"/>
      <c r="DI304" s="58"/>
      <c r="DJ304" s="58"/>
      <c r="DK304" s="58"/>
      <c r="DL304" s="58"/>
      <c r="DM304" s="58"/>
      <c r="DN304" s="58"/>
      <c r="DO304" s="58"/>
      <c r="DP304" s="58"/>
      <c r="DQ304" s="58"/>
      <c r="DR304" s="58"/>
      <c r="DS304" s="58"/>
      <c r="DT304" s="58"/>
      <c r="DU304" s="58"/>
      <c r="DV304" s="58"/>
      <c r="DW304" s="58"/>
      <c r="DX304" s="58"/>
      <c r="DY304" s="58"/>
      <c r="DZ304" s="58"/>
      <c r="EA304" s="58"/>
      <c r="EB304" s="58"/>
      <c r="EC304" s="58"/>
      <c r="ED304" s="58"/>
      <c r="EE304" s="58"/>
      <c r="EF304" s="58"/>
      <c r="EG304" s="58"/>
      <c r="EH304" s="58"/>
      <c r="EI304" s="58"/>
      <c r="EJ304" s="58"/>
      <c r="EK304" s="58"/>
      <c r="EL304" s="58"/>
      <c r="EM304" s="58"/>
      <c r="EN304" s="58"/>
    </row>
    <row r="305" spans="1:144" outlineLevel="1" x14ac:dyDescent="0.2">
      <c r="A305" s="16">
        <v>114</v>
      </c>
      <c r="B305" s="16">
        <v>1</v>
      </c>
      <c r="C305" s="1">
        <v>0.66944484585162101</v>
      </c>
      <c r="D305" s="1">
        <f t="shared" si="22"/>
        <v>0.33055515414837899</v>
      </c>
      <c r="E305" s="1">
        <f t="shared" si="23"/>
        <v>0.80261299669460107</v>
      </c>
      <c r="F305" s="1">
        <f t="shared" si="24"/>
        <v>0.89588670974325824</v>
      </c>
      <c r="G305" s="1">
        <f t="shared" si="25"/>
        <v>0.70269128208905007</v>
      </c>
      <c r="H305" s="1">
        <v>0.43843705824905838</v>
      </c>
      <c r="I305" s="1">
        <f t="shared" si="26"/>
        <v>0.38551203964632369</v>
      </c>
      <c r="J305" s="1">
        <f t="shared" si="27"/>
        <v>0.93770308604071295</v>
      </c>
      <c r="AQ305" s="58"/>
      <c r="AR305" s="58"/>
      <c r="AS305" s="58"/>
      <c r="AT305" s="58"/>
      <c r="AU305" s="58"/>
      <c r="AV305" s="58"/>
      <c r="AW305" s="58"/>
      <c r="AX305" s="71"/>
      <c r="AY305" s="58"/>
      <c r="AZ305" s="58"/>
      <c r="BA305" s="58"/>
      <c r="BB305" s="58">
        <f t="shared" si="28"/>
        <v>0</v>
      </c>
      <c r="BC305" s="58" t="e">
        <f t="shared" si="29"/>
        <v>#N/A</v>
      </c>
      <c r="BD305" s="58">
        <f t="shared" si="30"/>
        <v>0.66944484585162101</v>
      </c>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c r="CB305" s="58"/>
      <c r="CC305" s="58"/>
      <c r="CD305" s="58"/>
      <c r="CE305" s="58"/>
      <c r="CF305" s="58"/>
      <c r="CG305" s="58"/>
      <c r="CH305" s="58"/>
      <c r="CI305" s="58"/>
      <c r="CJ305" s="58"/>
      <c r="CK305" s="58"/>
      <c r="CL305" s="58"/>
      <c r="CM305" s="58"/>
      <c r="CN305" s="58"/>
      <c r="CO305" s="58"/>
      <c r="CP305" s="58"/>
      <c r="CQ305" s="58"/>
      <c r="CR305" s="58"/>
      <c r="CS305" s="58"/>
      <c r="CT305" s="58"/>
      <c r="CU305" s="58"/>
      <c r="CV305" s="58"/>
      <c r="CW305" s="58"/>
      <c r="CX305" s="58"/>
      <c r="CY305" s="58"/>
      <c r="CZ305" s="58"/>
      <c r="DA305" s="58"/>
      <c r="DB305" s="58"/>
      <c r="DC305" s="58"/>
      <c r="DD305" s="58"/>
      <c r="DE305" s="58"/>
      <c r="DF305" s="58"/>
      <c r="DG305" s="58"/>
      <c r="DH305" s="58"/>
      <c r="DI305" s="58"/>
      <c r="DJ305" s="58"/>
      <c r="DK305" s="58"/>
      <c r="DL305" s="58"/>
      <c r="DM305" s="58"/>
      <c r="DN305" s="58"/>
      <c r="DO305" s="58"/>
      <c r="DP305" s="58"/>
      <c r="DQ305" s="58"/>
      <c r="DR305" s="58"/>
      <c r="DS305" s="58"/>
      <c r="DT305" s="58"/>
      <c r="DU305" s="58"/>
      <c r="DV305" s="58"/>
      <c r="DW305" s="58"/>
      <c r="DX305" s="58"/>
      <c r="DY305" s="58"/>
      <c r="DZ305" s="58"/>
      <c r="EA305" s="58"/>
      <c r="EB305" s="58"/>
      <c r="EC305" s="58"/>
      <c r="ED305" s="58"/>
      <c r="EE305" s="58"/>
      <c r="EF305" s="58"/>
      <c r="EG305" s="58"/>
      <c r="EH305" s="58"/>
      <c r="EI305" s="58"/>
      <c r="EJ305" s="58"/>
      <c r="EK305" s="58"/>
      <c r="EL305" s="58"/>
      <c r="EM305" s="58"/>
      <c r="EN305" s="58"/>
    </row>
    <row r="306" spans="1:144" outlineLevel="1" x14ac:dyDescent="0.2">
      <c r="A306" s="16">
        <v>115</v>
      </c>
      <c r="B306" s="16">
        <v>0</v>
      </c>
      <c r="C306" s="1">
        <v>2.3528997979587683E-7</v>
      </c>
      <c r="D306" s="1">
        <f t="shared" si="22"/>
        <v>-2.3528997979587683E-7</v>
      </c>
      <c r="E306" s="1">
        <f t="shared" si="23"/>
        <v>4.7058001510490569E-7</v>
      </c>
      <c r="F306" s="1">
        <f t="shared" si="24"/>
        <v>-6.8598834910288799E-4</v>
      </c>
      <c r="G306" s="1">
        <f t="shared" si="25"/>
        <v>-4.8506704192025296E-4</v>
      </c>
      <c r="H306" s="1">
        <v>3.1106549338328719E-6</v>
      </c>
      <c r="I306" s="1">
        <f t="shared" si="26"/>
        <v>7.319083854580849E-13</v>
      </c>
      <c r="J306" s="1">
        <f t="shared" si="27"/>
        <v>-4.8506779636010665E-4</v>
      </c>
      <c r="AQ306" s="58"/>
      <c r="AR306" s="58"/>
      <c r="AS306" s="58"/>
      <c r="AT306" s="58"/>
      <c r="AU306" s="58"/>
      <c r="AV306" s="58"/>
      <c r="AW306" s="58"/>
      <c r="AX306" s="71"/>
      <c r="AY306" s="58"/>
      <c r="AZ306" s="58"/>
      <c r="BA306" s="58"/>
      <c r="BB306" s="58">
        <f t="shared" si="28"/>
        <v>1</v>
      </c>
      <c r="BC306" s="58">
        <f t="shared" si="29"/>
        <v>2.3528997979587683E-7</v>
      </c>
      <c r="BD306" s="58" t="e">
        <f t="shared" si="30"/>
        <v>#N/A</v>
      </c>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c r="CB306" s="58"/>
      <c r="CC306" s="58"/>
      <c r="CD306" s="58"/>
      <c r="CE306" s="58"/>
      <c r="CF306" s="58"/>
      <c r="CG306" s="58"/>
      <c r="CH306" s="58"/>
      <c r="CI306" s="58"/>
      <c r="CJ306" s="58"/>
      <c r="CK306" s="58"/>
      <c r="CL306" s="58"/>
      <c r="CM306" s="58"/>
      <c r="CN306" s="58"/>
      <c r="CO306" s="58"/>
      <c r="CP306" s="58"/>
      <c r="CQ306" s="58"/>
      <c r="CR306" s="58"/>
      <c r="CS306" s="58"/>
      <c r="CT306" s="58"/>
      <c r="CU306" s="58"/>
      <c r="CV306" s="58"/>
      <c r="CW306" s="58"/>
      <c r="CX306" s="58"/>
      <c r="CY306" s="58"/>
      <c r="CZ306" s="58"/>
      <c r="DA306" s="58"/>
      <c r="DB306" s="58"/>
      <c r="DC306" s="58"/>
      <c r="DD306" s="58"/>
      <c r="DE306" s="58"/>
      <c r="DF306" s="58"/>
      <c r="DG306" s="58"/>
      <c r="DH306" s="58"/>
      <c r="DI306" s="58"/>
      <c r="DJ306" s="58"/>
      <c r="DK306" s="58"/>
      <c r="DL306" s="58"/>
      <c r="DM306" s="58"/>
      <c r="DN306" s="58"/>
      <c r="DO306" s="58"/>
      <c r="DP306" s="58"/>
      <c r="DQ306" s="58"/>
      <c r="DR306" s="58"/>
      <c r="DS306" s="58"/>
      <c r="DT306" s="58"/>
      <c r="DU306" s="58"/>
      <c r="DV306" s="58"/>
      <c r="DW306" s="58"/>
      <c r="DX306" s="58"/>
      <c r="DY306" s="58"/>
      <c r="DZ306" s="58"/>
      <c r="EA306" s="58"/>
      <c r="EB306" s="58"/>
      <c r="EC306" s="58"/>
      <c r="ED306" s="58"/>
      <c r="EE306" s="58"/>
      <c r="EF306" s="58"/>
      <c r="EG306" s="58"/>
      <c r="EH306" s="58"/>
      <c r="EI306" s="58"/>
      <c r="EJ306" s="58"/>
      <c r="EK306" s="58"/>
      <c r="EL306" s="58"/>
      <c r="EM306" s="58"/>
      <c r="EN306" s="58"/>
    </row>
    <row r="307" spans="1:144" outlineLevel="1" x14ac:dyDescent="0.2">
      <c r="A307" s="16">
        <v>116</v>
      </c>
      <c r="B307" s="16">
        <v>0</v>
      </c>
      <c r="C307" s="1">
        <v>4.0118493720177075E-6</v>
      </c>
      <c r="D307" s="1">
        <f t="shared" si="22"/>
        <v>-4.0118493720177075E-6</v>
      </c>
      <c r="E307" s="1">
        <f t="shared" si="23"/>
        <v>8.0237148388711587E-6</v>
      </c>
      <c r="F307" s="1">
        <f t="shared" si="24"/>
        <v>-2.832616253372694E-3</v>
      </c>
      <c r="G307" s="1">
        <f t="shared" si="25"/>
        <v>-2.0029641701782043E-3</v>
      </c>
      <c r="H307" s="1">
        <v>2.9253008405894381E-5</v>
      </c>
      <c r="I307" s="1">
        <f t="shared" si="26"/>
        <v>1.1736256743815688E-10</v>
      </c>
      <c r="J307" s="1">
        <f t="shared" si="27"/>
        <v>-2.0029934671848284E-3</v>
      </c>
      <c r="AQ307" s="58"/>
      <c r="AR307" s="58"/>
      <c r="AS307" s="58"/>
      <c r="AT307" s="58"/>
      <c r="AU307" s="58"/>
      <c r="AV307" s="58"/>
      <c r="AW307" s="58"/>
      <c r="AX307" s="71"/>
      <c r="AY307" s="58"/>
      <c r="AZ307" s="58"/>
      <c r="BA307" s="58"/>
      <c r="BB307" s="58">
        <f t="shared" si="28"/>
        <v>1</v>
      </c>
      <c r="BC307" s="58">
        <f t="shared" si="29"/>
        <v>4.0118493720177075E-6</v>
      </c>
      <c r="BD307" s="58" t="e">
        <f t="shared" si="30"/>
        <v>#N/A</v>
      </c>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c r="CB307" s="58"/>
      <c r="CC307" s="58"/>
      <c r="CD307" s="58"/>
      <c r="CE307" s="58"/>
      <c r="CF307" s="58"/>
      <c r="CG307" s="58"/>
      <c r="CH307" s="58"/>
      <c r="CI307" s="58"/>
      <c r="CJ307" s="58"/>
      <c r="CK307" s="58"/>
      <c r="CL307" s="58"/>
      <c r="CM307" s="58"/>
      <c r="CN307" s="58"/>
      <c r="CO307" s="58"/>
      <c r="CP307" s="58"/>
      <c r="CQ307" s="58"/>
      <c r="CR307" s="58"/>
      <c r="CS307" s="58"/>
      <c r="CT307" s="58"/>
      <c r="CU307" s="58"/>
      <c r="CV307" s="58"/>
      <c r="CW307" s="58"/>
      <c r="CX307" s="58"/>
      <c r="CY307" s="58"/>
      <c r="CZ307" s="58"/>
      <c r="DA307" s="58"/>
      <c r="DB307" s="58"/>
      <c r="DC307" s="58"/>
      <c r="DD307" s="58"/>
      <c r="DE307" s="58"/>
      <c r="DF307" s="58"/>
      <c r="DG307" s="58"/>
      <c r="DH307" s="58"/>
      <c r="DI307" s="58"/>
      <c r="DJ307" s="58"/>
      <c r="DK307" s="58"/>
      <c r="DL307" s="58"/>
      <c r="DM307" s="58"/>
      <c r="DN307" s="58"/>
      <c r="DO307" s="58"/>
      <c r="DP307" s="58"/>
      <c r="DQ307" s="58"/>
      <c r="DR307" s="58"/>
      <c r="DS307" s="58"/>
      <c r="DT307" s="58"/>
      <c r="DU307" s="58"/>
      <c r="DV307" s="58"/>
      <c r="DW307" s="58"/>
      <c r="DX307" s="58"/>
      <c r="DY307" s="58"/>
      <c r="DZ307" s="58"/>
      <c r="EA307" s="58"/>
      <c r="EB307" s="58"/>
      <c r="EC307" s="58"/>
      <c r="ED307" s="58"/>
      <c r="EE307" s="58"/>
      <c r="EF307" s="58"/>
      <c r="EG307" s="58"/>
      <c r="EH307" s="58"/>
      <c r="EI307" s="58"/>
      <c r="EJ307" s="58"/>
      <c r="EK307" s="58"/>
      <c r="EL307" s="58"/>
      <c r="EM307" s="58"/>
      <c r="EN307" s="58"/>
    </row>
    <row r="308" spans="1:144" outlineLevel="1" x14ac:dyDescent="0.2">
      <c r="A308" s="16">
        <v>117</v>
      </c>
      <c r="B308" s="16">
        <v>0</v>
      </c>
      <c r="C308" s="1">
        <v>1.8128500086584342E-5</v>
      </c>
      <c r="D308" s="1">
        <f t="shared" si="22"/>
        <v>-1.8128500086584342E-5</v>
      </c>
      <c r="E308" s="1">
        <f t="shared" si="23"/>
        <v>3.6257328819714121E-5</v>
      </c>
      <c r="F308" s="1">
        <f t="shared" si="24"/>
        <v>-6.0214058839870716E-3</v>
      </c>
      <c r="G308" s="1">
        <f t="shared" si="25"/>
        <v>-4.2577962298655904E-3</v>
      </c>
      <c r="H308" s="1">
        <v>1.0641105328182152E-4</v>
      </c>
      <c r="I308" s="1">
        <f t="shared" si="26"/>
        <v>1.9293130606981345E-9</v>
      </c>
      <c r="J308" s="1">
        <f t="shared" si="27"/>
        <v>-4.2580227862375674E-3</v>
      </c>
      <c r="AQ308" s="58"/>
      <c r="AR308" s="58"/>
      <c r="AS308" s="58"/>
      <c r="AT308" s="58"/>
      <c r="AU308" s="58"/>
      <c r="AV308" s="58"/>
      <c r="AW308" s="58"/>
      <c r="AX308" s="71"/>
      <c r="AY308" s="58"/>
      <c r="AZ308" s="58"/>
      <c r="BA308" s="58"/>
      <c r="BB308" s="58">
        <f t="shared" si="28"/>
        <v>1</v>
      </c>
      <c r="BC308" s="58">
        <f t="shared" si="29"/>
        <v>1.8128500086584342E-5</v>
      </c>
      <c r="BD308" s="58" t="e">
        <f t="shared" si="30"/>
        <v>#N/A</v>
      </c>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c r="CB308" s="58"/>
      <c r="CC308" s="58"/>
      <c r="CD308" s="58"/>
      <c r="CE308" s="58"/>
      <c r="CF308" s="58"/>
      <c r="CG308" s="58"/>
      <c r="CH308" s="58"/>
      <c r="CI308" s="58"/>
      <c r="CJ308" s="58"/>
      <c r="CK308" s="58"/>
      <c r="CL308" s="58"/>
      <c r="CM308" s="58"/>
      <c r="CN308" s="58"/>
      <c r="CO308" s="58"/>
      <c r="CP308" s="58"/>
      <c r="CQ308" s="58"/>
      <c r="CR308" s="58"/>
      <c r="CS308" s="58"/>
      <c r="CT308" s="58"/>
      <c r="CU308" s="58"/>
      <c r="CV308" s="58"/>
      <c r="CW308" s="58"/>
      <c r="CX308" s="58"/>
      <c r="CY308" s="58"/>
      <c r="CZ308" s="58"/>
      <c r="DA308" s="58"/>
      <c r="DB308" s="58"/>
      <c r="DC308" s="58"/>
      <c r="DD308" s="58"/>
      <c r="DE308" s="58"/>
      <c r="DF308" s="58"/>
      <c r="DG308" s="58"/>
      <c r="DH308" s="58"/>
      <c r="DI308" s="58"/>
      <c r="DJ308" s="58"/>
      <c r="DK308" s="58"/>
      <c r="DL308" s="58"/>
      <c r="DM308" s="58"/>
      <c r="DN308" s="58"/>
      <c r="DO308" s="58"/>
      <c r="DP308" s="58"/>
      <c r="DQ308" s="58"/>
      <c r="DR308" s="58"/>
      <c r="DS308" s="58"/>
      <c r="DT308" s="58"/>
      <c r="DU308" s="58"/>
      <c r="DV308" s="58"/>
      <c r="DW308" s="58"/>
      <c r="DX308" s="58"/>
      <c r="DY308" s="58"/>
      <c r="DZ308" s="58"/>
      <c r="EA308" s="58"/>
      <c r="EB308" s="58"/>
      <c r="EC308" s="58"/>
      <c r="ED308" s="58"/>
      <c r="EE308" s="58"/>
      <c r="EF308" s="58"/>
      <c r="EG308" s="58"/>
      <c r="EH308" s="58"/>
      <c r="EI308" s="58"/>
      <c r="EJ308" s="58"/>
      <c r="EK308" s="58"/>
      <c r="EL308" s="58"/>
      <c r="EM308" s="58"/>
      <c r="EN308" s="58"/>
    </row>
    <row r="309" spans="1:144" outlineLevel="1" x14ac:dyDescent="0.2">
      <c r="A309" s="16">
        <v>118</v>
      </c>
      <c r="B309" s="16">
        <v>0</v>
      </c>
      <c r="C309" s="1">
        <v>2.192894160113198E-4</v>
      </c>
      <c r="D309" s="1">
        <f t="shared" si="22"/>
        <v>-2.192894160113198E-4</v>
      </c>
      <c r="E309" s="1">
        <f t="shared" si="23"/>
        <v>4.3862692690202091E-4</v>
      </c>
      <c r="F309" s="1">
        <f t="shared" si="24"/>
        <v>-2.0943422043735376E-2</v>
      </c>
      <c r="G309" s="1">
        <f t="shared" si="25"/>
        <v>-1.4810047751670601E-2</v>
      </c>
      <c r="H309" s="1">
        <v>1.006767225838817E-3</v>
      </c>
      <c r="I309" s="1">
        <f t="shared" si="26"/>
        <v>2.2104436111991079E-7</v>
      </c>
      <c r="J309" s="1">
        <f t="shared" si="27"/>
        <v>-1.4817508520931692E-2</v>
      </c>
      <c r="AQ309" s="58"/>
      <c r="AR309" s="58"/>
      <c r="AS309" s="58"/>
      <c r="AT309" s="58"/>
      <c r="AU309" s="58"/>
      <c r="AV309" s="58"/>
      <c r="AW309" s="58"/>
      <c r="AX309" s="71"/>
      <c r="AY309" s="58"/>
      <c r="AZ309" s="58"/>
      <c r="BA309" s="58"/>
      <c r="BB309" s="58">
        <f t="shared" si="28"/>
        <v>1</v>
      </c>
      <c r="BC309" s="58">
        <f t="shared" si="29"/>
        <v>2.192894160113198E-4</v>
      </c>
      <c r="BD309" s="58" t="e">
        <f t="shared" si="30"/>
        <v>#N/A</v>
      </c>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c r="CB309" s="58"/>
      <c r="CC309" s="58"/>
      <c r="CD309" s="58"/>
      <c r="CE309" s="58"/>
      <c r="CF309" s="58"/>
      <c r="CG309" s="58"/>
      <c r="CH309" s="58"/>
      <c r="CI309" s="58"/>
      <c r="CJ309" s="58"/>
      <c r="CK309" s="58"/>
      <c r="CL309" s="58"/>
      <c r="CM309" s="58"/>
      <c r="CN309" s="58"/>
      <c r="CO309" s="58"/>
      <c r="CP309" s="58"/>
      <c r="CQ309" s="58"/>
      <c r="CR309" s="58"/>
      <c r="CS309" s="58"/>
      <c r="CT309" s="58"/>
      <c r="CU309" s="58"/>
      <c r="CV309" s="58"/>
      <c r="CW309" s="58"/>
      <c r="CX309" s="58"/>
      <c r="CY309" s="58"/>
      <c r="CZ309" s="58"/>
      <c r="DA309" s="58"/>
      <c r="DB309" s="58"/>
      <c r="DC309" s="58"/>
      <c r="DD309" s="58"/>
      <c r="DE309" s="58"/>
      <c r="DF309" s="58"/>
      <c r="DG309" s="58"/>
      <c r="DH309" s="58"/>
      <c r="DI309" s="58"/>
      <c r="DJ309" s="58"/>
      <c r="DK309" s="58"/>
      <c r="DL309" s="58"/>
      <c r="DM309" s="58"/>
      <c r="DN309" s="58"/>
      <c r="DO309" s="58"/>
      <c r="DP309" s="58"/>
      <c r="DQ309" s="58"/>
      <c r="DR309" s="58"/>
      <c r="DS309" s="58"/>
      <c r="DT309" s="58"/>
      <c r="DU309" s="58"/>
      <c r="DV309" s="58"/>
      <c r="DW309" s="58"/>
      <c r="DX309" s="58"/>
      <c r="DY309" s="58"/>
      <c r="DZ309" s="58"/>
      <c r="EA309" s="58"/>
      <c r="EB309" s="58"/>
      <c r="EC309" s="58"/>
      <c r="ED309" s="58"/>
      <c r="EE309" s="58"/>
      <c r="EF309" s="58"/>
      <c r="EG309" s="58"/>
      <c r="EH309" s="58"/>
      <c r="EI309" s="58"/>
      <c r="EJ309" s="58"/>
      <c r="EK309" s="58"/>
      <c r="EL309" s="58"/>
      <c r="EM309" s="58"/>
      <c r="EN309" s="58"/>
    </row>
    <row r="310" spans="1:144" outlineLevel="1" x14ac:dyDescent="0.2">
      <c r="A310" s="16">
        <v>119</v>
      </c>
      <c r="B310" s="16">
        <v>1</v>
      </c>
      <c r="C310" s="1">
        <v>3.7643862028190166E-2</v>
      </c>
      <c r="D310" s="1">
        <f t="shared" si="22"/>
        <v>0.96235613797180986</v>
      </c>
      <c r="E310" s="1">
        <f t="shared" si="23"/>
        <v>6.559170730332613</v>
      </c>
      <c r="F310" s="1">
        <f t="shared" si="24"/>
        <v>2.5610878021521661</v>
      </c>
      <c r="G310" s="1">
        <f t="shared" si="25"/>
        <v>5.0561601777381577</v>
      </c>
      <c r="H310" s="1">
        <v>8.9864356496216963E-2</v>
      </c>
      <c r="I310" s="1">
        <f t="shared" si="26"/>
        <v>2.524195530875486</v>
      </c>
      <c r="J310" s="1">
        <f t="shared" si="27"/>
        <v>5.2999010626445324</v>
      </c>
      <c r="AQ310" s="58"/>
      <c r="AR310" s="58"/>
      <c r="AS310" s="58"/>
      <c r="AT310" s="58"/>
      <c r="AU310" s="58"/>
      <c r="AV310" s="58"/>
      <c r="AW310" s="58"/>
      <c r="AX310" s="71"/>
      <c r="AY310" s="58"/>
      <c r="AZ310" s="58"/>
      <c r="BA310" s="58"/>
      <c r="BB310" s="58">
        <f t="shared" si="28"/>
        <v>0</v>
      </c>
      <c r="BC310" s="58" t="e">
        <f t="shared" si="29"/>
        <v>#N/A</v>
      </c>
      <c r="BD310" s="58">
        <f t="shared" si="30"/>
        <v>3.7643862028190166E-2</v>
      </c>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c r="CB310" s="58"/>
      <c r="CC310" s="58"/>
      <c r="CD310" s="58"/>
      <c r="CE310" s="58"/>
      <c r="CF310" s="58"/>
      <c r="CG310" s="58"/>
      <c r="CH310" s="58"/>
      <c r="CI310" s="58"/>
      <c r="CJ310" s="58"/>
      <c r="CK310" s="58"/>
      <c r="CL310" s="58"/>
      <c r="CM310" s="58"/>
      <c r="CN310" s="58"/>
      <c r="CO310" s="58"/>
      <c r="CP310" s="58"/>
      <c r="CQ310" s="58"/>
      <c r="CR310" s="58"/>
      <c r="CS310" s="58"/>
      <c r="CT310" s="58"/>
      <c r="CU310" s="58"/>
      <c r="CV310" s="58"/>
      <c r="CW310" s="58"/>
      <c r="CX310" s="58"/>
      <c r="CY310" s="58"/>
      <c r="CZ310" s="58"/>
      <c r="DA310" s="58"/>
      <c r="DB310" s="58"/>
      <c r="DC310" s="58"/>
      <c r="DD310" s="58"/>
      <c r="DE310" s="58"/>
      <c r="DF310" s="58"/>
      <c r="DG310" s="58"/>
      <c r="DH310" s="58"/>
      <c r="DI310" s="58"/>
      <c r="DJ310" s="58"/>
      <c r="DK310" s="58"/>
      <c r="DL310" s="58"/>
      <c r="DM310" s="58"/>
      <c r="DN310" s="58"/>
      <c r="DO310" s="58"/>
      <c r="DP310" s="58"/>
      <c r="DQ310" s="58"/>
      <c r="DR310" s="58"/>
      <c r="DS310" s="58"/>
      <c r="DT310" s="58"/>
      <c r="DU310" s="58"/>
      <c r="DV310" s="58"/>
      <c r="DW310" s="58"/>
      <c r="DX310" s="58"/>
      <c r="DY310" s="58"/>
      <c r="DZ310" s="58"/>
      <c r="EA310" s="58"/>
      <c r="EB310" s="58"/>
      <c r="EC310" s="58"/>
      <c r="ED310" s="58"/>
      <c r="EE310" s="58"/>
      <c r="EF310" s="58"/>
      <c r="EG310" s="58"/>
      <c r="EH310" s="58"/>
      <c r="EI310" s="58"/>
      <c r="EJ310" s="58"/>
      <c r="EK310" s="58"/>
      <c r="EL310" s="58"/>
      <c r="EM310" s="58"/>
      <c r="EN310" s="58"/>
    </row>
    <row r="311" spans="1:144" outlineLevel="1" x14ac:dyDescent="0.2">
      <c r="A311" s="16">
        <v>120</v>
      </c>
      <c r="B311" s="16">
        <v>0</v>
      </c>
      <c r="C311" s="1">
        <v>7.1864069898522212E-4</v>
      </c>
      <c r="D311" s="1">
        <f t="shared" si="22"/>
        <v>-7.1864069898522212E-4</v>
      </c>
      <c r="E311" s="1">
        <f t="shared" si="23"/>
        <v>1.4377980899835416E-3</v>
      </c>
      <c r="F311" s="1">
        <f t="shared" si="24"/>
        <v>-3.7918308110773367E-2</v>
      </c>
      <c r="G311" s="1">
        <f t="shared" si="25"/>
        <v>-2.681711235096669E-2</v>
      </c>
      <c r="H311" s="1">
        <v>2.7224355069417417E-3</v>
      </c>
      <c r="I311" s="1">
        <f t="shared" si="26"/>
        <v>1.963204651547061E-6</v>
      </c>
      <c r="J311" s="1">
        <f t="shared" si="27"/>
        <v>-2.6853690984591245E-2</v>
      </c>
      <c r="AQ311" s="58"/>
      <c r="AR311" s="58"/>
      <c r="AS311" s="58"/>
      <c r="AT311" s="58"/>
      <c r="AU311" s="58"/>
      <c r="AV311" s="58"/>
      <c r="AW311" s="58"/>
      <c r="AX311" s="71"/>
      <c r="AY311" s="58"/>
      <c r="AZ311" s="58"/>
      <c r="BA311" s="58"/>
      <c r="BB311" s="58">
        <f t="shared" si="28"/>
        <v>1</v>
      </c>
      <c r="BC311" s="58">
        <f t="shared" si="29"/>
        <v>7.1864069898522212E-4</v>
      </c>
      <c r="BD311" s="58" t="e">
        <f t="shared" si="30"/>
        <v>#N/A</v>
      </c>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c r="CB311" s="58"/>
      <c r="CC311" s="58"/>
      <c r="CD311" s="58"/>
      <c r="CE311" s="58"/>
      <c r="CF311" s="58"/>
      <c r="CG311" s="58"/>
      <c r="CH311" s="58"/>
      <c r="CI311" s="58"/>
      <c r="CJ311" s="58"/>
      <c r="CK311" s="58"/>
      <c r="CL311" s="58"/>
      <c r="CM311" s="58"/>
      <c r="CN311" s="58"/>
      <c r="CO311" s="58"/>
      <c r="CP311" s="58"/>
      <c r="CQ311" s="58"/>
      <c r="CR311" s="58"/>
      <c r="CS311" s="58"/>
      <c r="CT311" s="58"/>
      <c r="CU311" s="58"/>
      <c r="CV311" s="58"/>
      <c r="CW311" s="58"/>
      <c r="CX311" s="58"/>
      <c r="CY311" s="58"/>
      <c r="CZ311" s="58"/>
      <c r="DA311" s="58"/>
      <c r="DB311" s="58"/>
      <c r="DC311" s="58"/>
      <c r="DD311" s="58"/>
      <c r="DE311" s="58"/>
      <c r="DF311" s="58"/>
      <c r="DG311" s="58"/>
      <c r="DH311" s="58"/>
      <c r="DI311" s="58"/>
      <c r="DJ311" s="58"/>
      <c r="DK311" s="58"/>
      <c r="DL311" s="58"/>
      <c r="DM311" s="58"/>
      <c r="DN311" s="58"/>
      <c r="DO311" s="58"/>
      <c r="DP311" s="58"/>
      <c r="DQ311" s="58"/>
      <c r="DR311" s="58"/>
      <c r="DS311" s="58"/>
      <c r="DT311" s="58"/>
      <c r="DU311" s="58"/>
      <c r="DV311" s="58"/>
      <c r="DW311" s="58"/>
      <c r="DX311" s="58"/>
      <c r="DY311" s="58"/>
      <c r="DZ311" s="58"/>
      <c r="EA311" s="58"/>
      <c r="EB311" s="58"/>
      <c r="EC311" s="58"/>
      <c r="ED311" s="58"/>
      <c r="EE311" s="58"/>
      <c r="EF311" s="58"/>
      <c r="EG311" s="58"/>
      <c r="EH311" s="58"/>
      <c r="EI311" s="58"/>
      <c r="EJ311" s="58"/>
      <c r="EK311" s="58"/>
      <c r="EL311" s="58"/>
      <c r="EM311" s="58"/>
      <c r="EN311" s="58"/>
    </row>
    <row r="312" spans="1:144" outlineLevel="1" x14ac:dyDescent="0.2">
      <c r="A312" s="16">
        <v>121</v>
      </c>
      <c r="B312" s="16">
        <v>0</v>
      </c>
      <c r="C312" s="1">
        <v>6.2465879740642833E-6</v>
      </c>
      <c r="D312" s="1">
        <f t="shared" si="22"/>
        <v>-6.2465879740642833E-6</v>
      </c>
      <c r="E312" s="1">
        <f t="shared" si="23"/>
        <v>1.2493214968035345E-5</v>
      </c>
      <c r="F312" s="1">
        <f t="shared" si="24"/>
        <v>-3.5345742272634966E-3</v>
      </c>
      <c r="G312" s="1">
        <f t="shared" si="25"/>
        <v>-2.499325307791954E-3</v>
      </c>
      <c r="H312" s="1">
        <v>5.7890160997489723E-5</v>
      </c>
      <c r="I312" s="1">
        <f t="shared" si="26"/>
        <v>3.6163917773395073E-10</v>
      </c>
      <c r="J312" s="1">
        <f t="shared" si="27"/>
        <v>-2.4993976541053003E-3</v>
      </c>
      <c r="AQ312" s="58"/>
      <c r="AR312" s="58"/>
      <c r="AS312" s="58"/>
      <c r="AT312" s="58"/>
      <c r="AU312" s="58"/>
      <c r="AV312" s="58"/>
      <c r="AW312" s="58"/>
      <c r="AX312" s="71"/>
      <c r="AY312" s="58"/>
      <c r="AZ312" s="58"/>
      <c r="BA312" s="58"/>
      <c r="BB312" s="58">
        <f t="shared" si="28"/>
        <v>1</v>
      </c>
      <c r="BC312" s="58">
        <f t="shared" si="29"/>
        <v>6.2465879740642833E-6</v>
      </c>
      <c r="BD312" s="58" t="e">
        <f t="shared" si="30"/>
        <v>#N/A</v>
      </c>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58"/>
      <c r="CM312" s="58"/>
      <c r="CN312" s="58"/>
      <c r="CO312" s="58"/>
      <c r="CP312" s="58"/>
      <c r="CQ312" s="58"/>
      <c r="CR312" s="58"/>
      <c r="CS312" s="58"/>
      <c r="CT312" s="58"/>
      <c r="CU312" s="58"/>
      <c r="CV312" s="58"/>
      <c r="CW312" s="58"/>
      <c r="CX312" s="58"/>
      <c r="CY312" s="58"/>
      <c r="CZ312" s="58"/>
      <c r="DA312" s="58"/>
      <c r="DB312" s="58"/>
      <c r="DC312" s="58"/>
      <c r="DD312" s="58"/>
      <c r="DE312" s="58"/>
      <c r="DF312" s="58"/>
      <c r="DG312" s="58"/>
      <c r="DH312" s="58"/>
      <c r="DI312" s="58"/>
      <c r="DJ312" s="58"/>
      <c r="DK312" s="58"/>
      <c r="DL312" s="58"/>
      <c r="DM312" s="58"/>
      <c r="DN312" s="58"/>
      <c r="DO312" s="58"/>
      <c r="DP312" s="58"/>
      <c r="DQ312" s="58"/>
      <c r="DR312" s="58"/>
      <c r="DS312" s="58"/>
      <c r="DT312" s="58"/>
      <c r="DU312" s="58"/>
      <c r="DV312" s="58"/>
      <c r="DW312" s="58"/>
      <c r="DX312" s="58"/>
      <c r="DY312" s="58"/>
      <c r="DZ312" s="58"/>
      <c r="EA312" s="58"/>
      <c r="EB312" s="58"/>
      <c r="EC312" s="58"/>
      <c r="ED312" s="58"/>
      <c r="EE312" s="58"/>
      <c r="EF312" s="58"/>
      <c r="EG312" s="58"/>
      <c r="EH312" s="58"/>
      <c r="EI312" s="58"/>
      <c r="EJ312" s="58"/>
      <c r="EK312" s="58"/>
      <c r="EL312" s="58"/>
      <c r="EM312" s="58"/>
      <c r="EN312" s="58"/>
    </row>
    <row r="313" spans="1:144" outlineLevel="1" x14ac:dyDescent="0.2">
      <c r="A313" s="16">
        <v>122</v>
      </c>
      <c r="B313" s="16">
        <v>0</v>
      </c>
      <c r="C313" s="1">
        <v>1.2548502799716386E-3</v>
      </c>
      <c r="D313" s="1">
        <f t="shared" si="22"/>
        <v>-1.2548502799716386E-3</v>
      </c>
      <c r="E313" s="1">
        <f t="shared" si="23"/>
        <v>2.5112765277089054E-3</v>
      </c>
      <c r="F313" s="1">
        <f t="shared" si="24"/>
        <v>-5.0112638402990774E-2</v>
      </c>
      <c r="G313" s="1">
        <f t="shared" si="25"/>
        <v>-3.5446112729443827E-2</v>
      </c>
      <c r="H313" s="1">
        <v>4.7052754803757263E-3</v>
      </c>
      <c r="I313" s="1">
        <f t="shared" si="26"/>
        <v>5.9397830368303432E-6</v>
      </c>
      <c r="J313" s="1">
        <f t="shared" si="27"/>
        <v>-3.5529800036944621E-2</v>
      </c>
      <c r="AQ313" s="58"/>
      <c r="AR313" s="58"/>
      <c r="AS313" s="58"/>
      <c r="AT313" s="58"/>
      <c r="AU313" s="58"/>
      <c r="AV313" s="58"/>
      <c r="AW313" s="58"/>
      <c r="AX313" s="71"/>
      <c r="AY313" s="58"/>
      <c r="AZ313" s="58"/>
      <c r="BA313" s="58"/>
      <c r="BB313" s="58">
        <f t="shared" si="28"/>
        <v>1</v>
      </c>
      <c r="BC313" s="58">
        <f t="shared" si="29"/>
        <v>1.2548502799716386E-3</v>
      </c>
      <c r="BD313" s="58" t="e">
        <f t="shared" si="30"/>
        <v>#N/A</v>
      </c>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58"/>
      <c r="CM313" s="58"/>
      <c r="CN313" s="58"/>
      <c r="CO313" s="58"/>
      <c r="CP313" s="58"/>
      <c r="CQ313" s="58"/>
      <c r="CR313" s="58"/>
      <c r="CS313" s="58"/>
      <c r="CT313" s="58"/>
      <c r="CU313" s="58"/>
      <c r="CV313" s="58"/>
      <c r="CW313" s="58"/>
      <c r="CX313" s="58"/>
      <c r="CY313" s="58"/>
      <c r="CZ313" s="58"/>
      <c r="DA313" s="58"/>
      <c r="DB313" s="58"/>
      <c r="DC313" s="58"/>
      <c r="DD313" s="58"/>
      <c r="DE313" s="58"/>
      <c r="DF313" s="58"/>
      <c r="DG313" s="58"/>
      <c r="DH313" s="58"/>
      <c r="DI313" s="58"/>
      <c r="DJ313" s="58"/>
      <c r="DK313" s="58"/>
      <c r="DL313" s="58"/>
      <c r="DM313" s="58"/>
      <c r="DN313" s="58"/>
      <c r="DO313" s="58"/>
      <c r="DP313" s="58"/>
      <c r="DQ313" s="58"/>
      <c r="DR313" s="58"/>
      <c r="DS313" s="58"/>
      <c r="DT313" s="58"/>
      <c r="DU313" s="58"/>
      <c r="DV313" s="58"/>
      <c r="DW313" s="58"/>
      <c r="DX313" s="58"/>
      <c r="DY313" s="58"/>
      <c r="DZ313" s="58"/>
      <c r="EA313" s="58"/>
      <c r="EB313" s="58"/>
      <c r="EC313" s="58"/>
      <c r="ED313" s="58"/>
      <c r="EE313" s="58"/>
      <c r="EF313" s="58"/>
      <c r="EG313" s="58"/>
      <c r="EH313" s="58"/>
      <c r="EI313" s="58"/>
      <c r="EJ313" s="58"/>
      <c r="EK313" s="58"/>
      <c r="EL313" s="58"/>
      <c r="EM313" s="58"/>
      <c r="EN313" s="58"/>
    </row>
    <row r="314" spans="1:144" outlineLevel="1" x14ac:dyDescent="0.2">
      <c r="A314" s="16">
        <v>123</v>
      </c>
      <c r="B314" s="16">
        <v>0</v>
      </c>
      <c r="C314" s="1">
        <v>6.3719329636880166E-4</v>
      </c>
      <c r="D314" s="1">
        <f t="shared" si="22"/>
        <v>-6.3719329636880166E-4</v>
      </c>
      <c r="E314" s="1">
        <f t="shared" si="23"/>
        <v>1.2747927805906386E-3</v>
      </c>
      <c r="F314" s="1">
        <f t="shared" si="24"/>
        <v>-3.5704240372687365E-2</v>
      </c>
      <c r="G314" s="1">
        <f t="shared" si="25"/>
        <v>-2.5250734059447024E-2</v>
      </c>
      <c r="H314" s="1">
        <v>2.5122580415525386E-3</v>
      </c>
      <c r="I314" s="1">
        <f t="shared" si="26"/>
        <v>1.6058489553334214E-6</v>
      </c>
      <c r="J314" s="1">
        <f t="shared" si="27"/>
        <v>-2.5282512127877077E-2</v>
      </c>
      <c r="AQ314" s="58"/>
      <c r="AR314" s="58"/>
      <c r="AS314" s="58"/>
      <c r="AT314" s="58"/>
      <c r="AU314" s="58"/>
      <c r="AV314" s="58"/>
      <c r="AW314" s="58"/>
      <c r="AX314" s="71"/>
      <c r="AY314" s="58"/>
      <c r="AZ314" s="58"/>
      <c r="BA314" s="58"/>
      <c r="BB314" s="58">
        <f t="shared" si="28"/>
        <v>1</v>
      </c>
      <c r="BC314" s="58">
        <f t="shared" si="29"/>
        <v>6.3719329636880166E-4</v>
      </c>
      <c r="BD314" s="58" t="e">
        <f t="shared" si="30"/>
        <v>#N/A</v>
      </c>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58"/>
      <c r="CM314" s="58"/>
      <c r="CN314" s="58"/>
      <c r="CO314" s="58"/>
      <c r="CP314" s="58"/>
      <c r="CQ314" s="58"/>
      <c r="CR314" s="58"/>
      <c r="CS314" s="58"/>
      <c r="CT314" s="58"/>
      <c r="CU314" s="58"/>
      <c r="CV314" s="58"/>
      <c r="CW314" s="58"/>
      <c r="CX314" s="58"/>
      <c r="CY314" s="58"/>
      <c r="CZ314" s="58"/>
      <c r="DA314" s="58"/>
      <c r="DB314" s="58"/>
      <c r="DC314" s="58"/>
      <c r="DD314" s="58"/>
      <c r="DE314" s="58"/>
      <c r="DF314" s="58"/>
      <c r="DG314" s="58"/>
      <c r="DH314" s="58"/>
      <c r="DI314" s="58"/>
      <c r="DJ314" s="58"/>
      <c r="DK314" s="58"/>
      <c r="DL314" s="58"/>
      <c r="DM314" s="58"/>
      <c r="DN314" s="58"/>
      <c r="DO314" s="58"/>
      <c r="DP314" s="58"/>
      <c r="DQ314" s="58"/>
      <c r="DR314" s="58"/>
      <c r="DS314" s="58"/>
      <c r="DT314" s="58"/>
      <c r="DU314" s="58"/>
      <c r="DV314" s="58"/>
      <c r="DW314" s="58"/>
      <c r="DX314" s="58"/>
      <c r="DY314" s="58"/>
      <c r="DZ314" s="58"/>
      <c r="EA314" s="58"/>
      <c r="EB314" s="58"/>
      <c r="EC314" s="58"/>
      <c r="ED314" s="58"/>
      <c r="EE314" s="58"/>
      <c r="EF314" s="58"/>
      <c r="EG314" s="58"/>
      <c r="EH314" s="58"/>
      <c r="EI314" s="58"/>
      <c r="EJ314" s="58"/>
      <c r="EK314" s="58"/>
      <c r="EL314" s="58"/>
      <c r="EM314" s="58"/>
      <c r="EN314" s="58"/>
    </row>
    <row r="315" spans="1:144" outlineLevel="1" x14ac:dyDescent="0.2">
      <c r="A315" s="16">
        <v>124</v>
      </c>
      <c r="B315" s="16">
        <v>1</v>
      </c>
      <c r="C315" s="1">
        <v>0.5965329871361077</v>
      </c>
      <c r="D315" s="1">
        <f t="shared" si="22"/>
        <v>0.4034670128638923</v>
      </c>
      <c r="E315" s="1">
        <f t="shared" si="23"/>
        <v>1.033241475645992</v>
      </c>
      <c r="F315" s="1">
        <f t="shared" si="24"/>
        <v>1.0164848624775442</v>
      </c>
      <c r="G315" s="1">
        <f t="shared" si="25"/>
        <v>0.82240697367957105</v>
      </c>
      <c r="H315" s="1">
        <v>0.14321781421411017</v>
      </c>
      <c r="I315" s="1">
        <f t="shared" si="26"/>
        <v>0.11305770929340833</v>
      </c>
      <c r="J315" s="1">
        <f t="shared" si="27"/>
        <v>0.88848800760066482</v>
      </c>
      <c r="AQ315" s="58"/>
      <c r="AR315" s="58"/>
      <c r="AS315" s="58"/>
      <c r="AT315" s="58"/>
      <c r="AU315" s="58"/>
      <c r="AV315" s="58"/>
      <c r="AW315" s="58"/>
      <c r="AX315" s="71"/>
      <c r="AY315" s="58"/>
      <c r="AZ315" s="58"/>
      <c r="BA315" s="58"/>
      <c r="BB315" s="58">
        <f t="shared" si="28"/>
        <v>0</v>
      </c>
      <c r="BC315" s="58" t="e">
        <f t="shared" si="29"/>
        <v>#N/A</v>
      </c>
      <c r="BD315" s="58">
        <f t="shared" si="30"/>
        <v>0.5965329871361077</v>
      </c>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58"/>
      <c r="CM315" s="58"/>
      <c r="CN315" s="58"/>
      <c r="CO315" s="58"/>
      <c r="CP315" s="58"/>
      <c r="CQ315" s="58"/>
      <c r="CR315" s="58"/>
      <c r="CS315" s="58"/>
      <c r="CT315" s="58"/>
      <c r="CU315" s="58"/>
      <c r="CV315" s="58"/>
      <c r="CW315" s="58"/>
      <c r="CX315" s="58"/>
      <c r="CY315" s="58"/>
      <c r="CZ315" s="58"/>
      <c r="DA315" s="58"/>
      <c r="DB315" s="58"/>
      <c r="DC315" s="58"/>
      <c r="DD315" s="58"/>
      <c r="DE315" s="58"/>
      <c r="DF315" s="58"/>
      <c r="DG315" s="58"/>
      <c r="DH315" s="58"/>
      <c r="DI315" s="58"/>
      <c r="DJ315" s="58"/>
      <c r="DK315" s="58"/>
      <c r="DL315" s="58"/>
      <c r="DM315" s="58"/>
      <c r="DN315" s="58"/>
      <c r="DO315" s="58"/>
      <c r="DP315" s="58"/>
      <c r="DQ315" s="58"/>
      <c r="DR315" s="58"/>
      <c r="DS315" s="58"/>
      <c r="DT315" s="58"/>
      <c r="DU315" s="58"/>
      <c r="DV315" s="58"/>
      <c r="DW315" s="58"/>
      <c r="DX315" s="58"/>
      <c r="DY315" s="58"/>
      <c r="DZ315" s="58"/>
      <c r="EA315" s="58"/>
      <c r="EB315" s="58"/>
      <c r="EC315" s="58"/>
      <c r="ED315" s="58"/>
      <c r="EE315" s="58"/>
      <c r="EF315" s="58"/>
      <c r="EG315" s="58"/>
      <c r="EH315" s="58"/>
      <c r="EI315" s="58"/>
      <c r="EJ315" s="58"/>
      <c r="EK315" s="58"/>
      <c r="EL315" s="58"/>
      <c r="EM315" s="58"/>
      <c r="EN315" s="58"/>
    </row>
    <row r="316" spans="1:144" outlineLevel="1" x14ac:dyDescent="0.2">
      <c r="A316" s="16">
        <v>125</v>
      </c>
      <c r="B316" s="16">
        <v>0</v>
      </c>
      <c r="C316" s="1">
        <v>1.7626152857630546E-6</v>
      </c>
      <c r="D316" s="1">
        <f t="shared" si="22"/>
        <v>-1.7626152857630546E-6</v>
      </c>
      <c r="E316" s="1">
        <f t="shared" si="23"/>
        <v>3.5252336783313175E-6</v>
      </c>
      <c r="F316" s="1">
        <f t="shared" si="24"/>
        <v>-1.8775605658223964E-3</v>
      </c>
      <c r="G316" s="1">
        <f t="shared" si="25"/>
        <v>-1.3276363932120782E-3</v>
      </c>
      <c r="H316" s="1">
        <v>1.4742885801508802E-5</v>
      </c>
      <c r="I316" s="1">
        <f t="shared" si="26"/>
        <v>2.5986464788946056E-11</v>
      </c>
      <c r="J316" s="1">
        <f t="shared" si="27"/>
        <v>-1.3276461799161571E-3</v>
      </c>
      <c r="AQ316" s="58"/>
      <c r="AR316" s="58"/>
      <c r="AS316" s="58"/>
      <c r="AT316" s="58"/>
      <c r="AU316" s="58"/>
      <c r="AV316" s="58"/>
      <c r="AW316" s="58"/>
      <c r="AX316" s="71"/>
      <c r="AY316" s="58"/>
      <c r="AZ316" s="58"/>
      <c r="BA316" s="58"/>
      <c r="BB316" s="58">
        <f t="shared" si="28"/>
        <v>1</v>
      </c>
      <c r="BC316" s="58">
        <f t="shared" si="29"/>
        <v>1.7626152857630546E-6</v>
      </c>
      <c r="BD316" s="58" t="e">
        <f t="shared" si="30"/>
        <v>#N/A</v>
      </c>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c r="CB316" s="58"/>
      <c r="CC316" s="58"/>
      <c r="CD316" s="58"/>
      <c r="CE316" s="58"/>
      <c r="CF316" s="58"/>
      <c r="CG316" s="58"/>
      <c r="CH316" s="58"/>
      <c r="CI316" s="58"/>
      <c r="CJ316" s="58"/>
      <c r="CK316" s="58"/>
      <c r="CL316" s="58"/>
      <c r="CM316" s="58"/>
      <c r="CN316" s="58"/>
      <c r="CO316" s="58"/>
      <c r="CP316" s="58"/>
      <c r="CQ316" s="58"/>
      <c r="CR316" s="58"/>
      <c r="CS316" s="58"/>
      <c r="CT316" s="58"/>
      <c r="CU316" s="58"/>
      <c r="CV316" s="58"/>
      <c r="CW316" s="58"/>
      <c r="CX316" s="58"/>
      <c r="CY316" s="58"/>
      <c r="CZ316" s="58"/>
      <c r="DA316" s="58"/>
      <c r="DB316" s="58"/>
      <c r="DC316" s="58"/>
      <c r="DD316" s="58"/>
      <c r="DE316" s="58"/>
      <c r="DF316" s="58"/>
      <c r="DG316" s="58"/>
      <c r="DH316" s="58"/>
      <c r="DI316" s="58"/>
      <c r="DJ316" s="58"/>
      <c r="DK316" s="58"/>
      <c r="DL316" s="58"/>
      <c r="DM316" s="58"/>
      <c r="DN316" s="58"/>
      <c r="DO316" s="58"/>
      <c r="DP316" s="58"/>
      <c r="DQ316" s="58"/>
      <c r="DR316" s="58"/>
      <c r="DS316" s="58"/>
      <c r="DT316" s="58"/>
      <c r="DU316" s="58"/>
      <c r="DV316" s="58"/>
      <c r="DW316" s="58"/>
      <c r="DX316" s="58"/>
      <c r="DY316" s="58"/>
      <c r="DZ316" s="58"/>
      <c r="EA316" s="58"/>
      <c r="EB316" s="58"/>
      <c r="EC316" s="58"/>
      <c r="ED316" s="58"/>
      <c r="EE316" s="58"/>
      <c r="EF316" s="58"/>
      <c r="EG316" s="58"/>
      <c r="EH316" s="58"/>
      <c r="EI316" s="58"/>
      <c r="EJ316" s="58"/>
      <c r="EK316" s="58"/>
      <c r="EL316" s="58"/>
      <c r="EM316" s="58"/>
      <c r="EN316" s="58"/>
    </row>
    <row r="317" spans="1:144" outlineLevel="1" x14ac:dyDescent="0.2">
      <c r="A317" s="16">
        <v>126</v>
      </c>
      <c r="B317" s="16">
        <v>0</v>
      </c>
      <c r="C317" s="1">
        <v>2.9658350974160085E-7</v>
      </c>
      <c r="D317" s="1">
        <f t="shared" si="22"/>
        <v>-2.9658350974160085E-7</v>
      </c>
      <c r="E317" s="1">
        <f t="shared" si="23"/>
        <v>5.9316710740003037E-7</v>
      </c>
      <c r="F317" s="1">
        <f t="shared" si="24"/>
        <v>-7.7017342683322325E-4</v>
      </c>
      <c r="G317" s="1">
        <f t="shared" si="25"/>
        <v>-5.4459489320356767E-4</v>
      </c>
      <c r="H317" s="1">
        <v>3.0886967827345213E-6</v>
      </c>
      <c r="I317" s="1">
        <f t="shared" si="26"/>
        <v>9.1605963346878015E-13</v>
      </c>
      <c r="J317" s="1">
        <f t="shared" si="27"/>
        <v>-5.4459573424976324E-4</v>
      </c>
      <c r="AQ317" s="58"/>
      <c r="AR317" s="58"/>
      <c r="AS317" s="58"/>
      <c r="AT317" s="58"/>
      <c r="AU317" s="58"/>
      <c r="AV317" s="58"/>
      <c r="AW317" s="58"/>
      <c r="AX317" s="71"/>
      <c r="AY317" s="58"/>
      <c r="AZ317" s="58"/>
      <c r="BA317" s="58"/>
      <c r="BB317" s="58">
        <f t="shared" si="28"/>
        <v>1</v>
      </c>
      <c r="BC317" s="58">
        <f t="shared" si="29"/>
        <v>2.9658350974160085E-7</v>
      </c>
      <c r="BD317" s="58" t="e">
        <f t="shared" si="30"/>
        <v>#N/A</v>
      </c>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c r="CH317" s="58"/>
      <c r="CI317" s="58"/>
      <c r="CJ317" s="58"/>
      <c r="CK317" s="58"/>
      <c r="CL317" s="58"/>
      <c r="CM317" s="58"/>
      <c r="CN317" s="58"/>
      <c r="CO317" s="58"/>
      <c r="CP317" s="58"/>
      <c r="CQ317" s="58"/>
      <c r="CR317" s="58"/>
      <c r="CS317" s="58"/>
      <c r="CT317" s="58"/>
      <c r="CU317" s="58"/>
      <c r="CV317" s="58"/>
      <c r="CW317" s="58"/>
      <c r="CX317" s="58"/>
      <c r="CY317" s="58"/>
      <c r="CZ317" s="58"/>
      <c r="DA317" s="58"/>
      <c r="DB317" s="58"/>
      <c r="DC317" s="58"/>
      <c r="DD317" s="58"/>
      <c r="DE317" s="58"/>
      <c r="DF317" s="58"/>
      <c r="DG317" s="58"/>
      <c r="DH317" s="58"/>
      <c r="DI317" s="58"/>
      <c r="DJ317" s="58"/>
      <c r="DK317" s="58"/>
      <c r="DL317" s="58"/>
      <c r="DM317" s="58"/>
      <c r="DN317" s="58"/>
      <c r="DO317" s="58"/>
      <c r="DP317" s="58"/>
      <c r="DQ317" s="58"/>
      <c r="DR317" s="58"/>
      <c r="DS317" s="58"/>
      <c r="DT317" s="58"/>
      <c r="DU317" s="58"/>
      <c r="DV317" s="58"/>
      <c r="DW317" s="58"/>
      <c r="DX317" s="58"/>
      <c r="DY317" s="58"/>
      <c r="DZ317" s="58"/>
      <c r="EA317" s="58"/>
      <c r="EB317" s="58"/>
      <c r="EC317" s="58"/>
      <c r="ED317" s="58"/>
      <c r="EE317" s="58"/>
      <c r="EF317" s="58"/>
      <c r="EG317" s="58"/>
      <c r="EH317" s="58"/>
      <c r="EI317" s="58"/>
      <c r="EJ317" s="58"/>
      <c r="EK317" s="58"/>
      <c r="EL317" s="58"/>
      <c r="EM317" s="58"/>
      <c r="EN317" s="58"/>
    </row>
    <row r="318" spans="1:144" outlineLevel="1" x14ac:dyDescent="0.2">
      <c r="A318" s="16">
        <v>127</v>
      </c>
      <c r="B318" s="16">
        <v>0</v>
      </c>
      <c r="C318" s="1">
        <v>7.344499749150004E-5</v>
      </c>
      <c r="D318" s="1">
        <f t="shared" si="22"/>
        <v>-7.344499749150004E-5</v>
      </c>
      <c r="E318" s="1">
        <f t="shared" si="23"/>
        <v>1.4689538941490415E-4</v>
      </c>
      <c r="F318" s="1">
        <f t="shared" si="24"/>
        <v>-1.212004081737781E-2</v>
      </c>
      <c r="G318" s="1">
        <f t="shared" si="25"/>
        <v>-8.5703204173099793E-3</v>
      </c>
      <c r="H318" s="1">
        <v>3.5361573286832218E-4</v>
      </c>
      <c r="I318" s="1">
        <f t="shared" si="26"/>
        <v>2.5982402002247526E-8</v>
      </c>
      <c r="J318" s="1">
        <f t="shared" si="27"/>
        <v>-8.5718361193715398E-3</v>
      </c>
      <c r="AQ318" s="58"/>
      <c r="AR318" s="58"/>
      <c r="AS318" s="58"/>
      <c r="AT318" s="58"/>
      <c r="AU318" s="58"/>
      <c r="AV318" s="58"/>
      <c r="AW318" s="58"/>
      <c r="AX318" s="71"/>
      <c r="AY318" s="58"/>
      <c r="AZ318" s="58"/>
      <c r="BA318" s="58"/>
      <c r="BB318" s="58">
        <f t="shared" si="28"/>
        <v>1</v>
      </c>
      <c r="BC318" s="58">
        <f t="shared" si="29"/>
        <v>7.344499749150004E-5</v>
      </c>
      <c r="BD318" s="58" t="e">
        <f t="shared" si="30"/>
        <v>#N/A</v>
      </c>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c r="CB318" s="58"/>
      <c r="CC318" s="58"/>
      <c r="CD318" s="58"/>
      <c r="CE318" s="58"/>
      <c r="CF318" s="58"/>
      <c r="CG318" s="58"/>
      <c r="CH318" s="58"/>
      <c r="CI318" s="58"/>
      <c r="CJ318" s="58"/>
      <c r="CK318" s="58"/>
      <c r="CL318" s="58"/>
      <c r="CM318" s="58"/>
      <c r="CN318" s="58"/>
      <c r="CO318" s="58"/>
      <c r="CP318" s="58"/>
      <c r="CQ318" s="58"/>
      <c r="CR318" s="58"/>
      <c r="CS318" s="58"/>
      <c r="CT318" s="58"/>
      <c r="CU318" s="58"/>
      <c r="CV318" s="58"/>
      <c r="CW318" s="58"/>
      <c r="CX318" s="58"/>
      <c r="CY318" s="58"/>
      <c r="CZ318" s="58"/>
      <c r="DA318" s="58"/>
      <c r="DB318" s="58"/>
      <c r="DC318" s="58"/>
      <c r="DD318" s="58"/>
      <c r="DE318" s="58"/>
      <c r="DF318" s="58"/>
      <c r="DG318" s="58"/>
      <c r="DH318" s="58"/>
      <c r="DI318" s="58"/>
      <c r="DJ318" s="58"/>
      <c r="DK318" s="58"/>
      <c r="DL318" s="58"/>
      <c r="DM318" s="58"/>
      <c r="DN318" s="58"/>
      <c r="DO318" s="58"/>
      <c r="DP318" s="58"/>
      <c r="DQ318" s="58"/>
      <c r="DR318" s="58"/>
      <c r="DS318" s="58"/>
      <c r="DT318" s="58"/>
      <c r="DU318" s="58"/>
      <c r="DV318" s="58"/>
      <c r="DW318" s="58"/>
      <c r="DX318" s="58"/>
      <c r="DY318" s="58"/>
      <c r="DZ318" s="58"/>
      <c r="EA318" s="58"/>
      <c r="EB318" s="58"/>
      <c r="EC318" s="58"/>
      <c r="ED318" s="58"/>
      <c r="EE318" s="58"/>
      <c r="EF318" s="58"/>
      <c r="EG318" s="58"/>
      <c r="EH318" s="58"/>
      <c r="EI318" s="58"/>
      <c r="EJ318" s="58"/>
      <c r="EK318" s="58"/>
      <c r="EL318" s="58"/>
      <c r="EM318" s="58"/>
      <c r="EN318" s="58"/>
    </row>
    <row r="319" spans="1:144" outlineLevel="1" x14ac:dyDescent="0.2">
      <c r="A319" s="16">
        <v>128</v>
      </c>
      <c r="B319" s="16">
        <v>0</v>
      </c>
      <c r="C319" s="1">
        <v>1.2945319823496202E-4</v>
      </c>
      <c r="D319" s="1">
        <f t="shared" si="22"/>
        <v>-1.2945319823496202E-4</v>
      </c>
      <c r="E319" s="1">
        <f t="shared" si="23"/>
        <v>2.5892315604700929E-4</v>
      </c>
      <c r="F319" s="1">
        <f t="shared" si="24"/>
        <v>-1.6091089336866204E-2</v>
      </c>
      <c r="G319" s="1">
        <f t="shared" si="25"/>
        <v>-1.1378486653996205E-2</v>
      </c>
      <c r="H319" s="1">
        <v>5.8020666771933869E-4</v>
      </c>
      <c r="I319" s="1">
        <f t="shared" si="26"/>
        <v>7.5162943252292192E-8</v>
      </c>
      <c r="J319" s="1">
        <f t="shared" si="27"/>
        <v>-1.1381789028022881E-2</v>
      </c>
      <c r="AQ319" s="58"/>
      <c r="AR319" s="58"/>
      <c r="AS319" s="58"/>
      <c r="AT319" s="58"/>
      <c r="AU319" s="58"/>
      <c r="AV319" s="58"/>
      <c r="AW319" s="58"/>
      <c r="AX319" s="71"/>
      <c r="AY319" s="58"/>
      <c r="AZ319" s="58"/>
      <c r="BA319" s="58"/>
      <c r="BB319" s="58">
        <f t="shared" si="28"/>
        <v>1</v>
      </c>
      <c r="BC319" s="58">
        <f t="shared" si="29"/>
        <v>1.2945319823496202E-4</v>
      </c>
      <c r="BD319" s="58" t="e">
        <f t="shared" si="30"/>
        <v>#N/A</v>
      </c>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c r="CB319" s="58"/>
      <c r="CC319" s="58"/>
      <c r="CD319" s="58"/>
      <c r="CE319" s="58"/>
      <c r="CF319" s="58"/>
      <c r="CG319" s="58"/>
      <c r="CH319" s="58"/>
      <c r="CI319" s="58"/>
      <c r="CJ319" s="58"/>
      <c r="CK319" s="58"/>
      <c r="CL319" s="58"/>
      <c r="CM319" s="58"/>
      <c r="CN319" s="58"/>
      <c r="CO319" s="58"/>
      <c r="CP319" s="58"/>
      <c r="CQ319" s="58"/>
      <c r="CR319" s="58"/>
      <c r="CS319" s="58"/>
      <c r="CT319" s="58"/>
      <c r="CU319" s="58"/>
      <c r="CV319" s="58"/>
      <c r="CW319" s="58"/>
      <c r="CX319" s="58"/>
      <c r="CY319" s="58"/>
      <c r="CZ319" s="58"/>
      <c r="DA319" s="58"/>
      <c r="DB319" s="58"/>
      <c r="DC319" s="58"/>
      <c r="DD319" s="58"/>
      <c r="DE319" s="58"/>
      <c r="DF319" s="58"/>
      <c r="DG319" s="58"/>
      <c r="DH319" s="58"/>
      <c r="DI319" s="58"/>
      <c r="DJ319" s="58"/>
      <c r="DK319" s="58"/>
      <c r="DL319" s="58"/>
      <c r="DM319" s="58"/>
      <c r="DN319" s="58"/>
      <c r="DO319" s="58"/>
      <c r="DP319" s="58"/>
      <c r="DQ319" s="58"/>
      <c r="DR319" s="58"/>
      <c r="DS319" s="58"/>
      <c r="DT319" s="58"/>
      <c r="DU319" s="58"/>
      <c r="DV319" s="58"/>
      <c r="DW319" s="58"/>
      <c r="DX319" s="58"/>
      <c r="DY319" s="58"/>
      <c r="DZ319" s="58"/>
      <c r="EA319" s="58"/>
      <c r="EB319" s="58"/>
      <c r="EC319" s="58"/>
      <c r="ED319" s="58"/>
      <c r="EE319" s="58"/>
      <c r="EF319" s="58"/>
      <c r="EG319" s="58"/>
      <c r="EH319" s="58"/>
      <c r="EI319" s="58"/>
      <c r="EJ319" s="58"/>
      <c r="EK319" s="58"/>
      <c r="EL319" s="58"/>
      <c r="EM319" s="58"/>
      <c r="EN319" s="58"/>
    </row>
    <row r="320" spans="1:144" outlineLevel="1" x14ac:dyDescent="0.2">
      <c r="A320" s="16">
        <v>129</v>
      </c>
      <c r="B320" s="16">
        <v>0</v>
      </c>
      <c r="C320" s="1">
        <v>7.4646948641961608E-3</v>
      </c>
      <c r="D320" s="1">
        <f t="shared" si="22"/>
        <v>-7.4646948641961608E-3</v>
      </c>
      <c r="E320" s="1">
        <f t="shared" si="23"/>
        <v>1.4985390256428867E-2</v>
      </c>
      <c r="F320" s="1">
        <f t="shared" si="24"/>
        <v>-0.12241482858064569</v>
      </c>
      <c r="G320" s="1">
        <f t="shared" si="25"/>
        <v>-8.6722751381209925E-2</v>
      </c>
      <c r="H320" s="1">
        <v>1.6032778218019777E-2</v>
      </c>
      <c r="I320" s="1">
        <f t="shared" si="26"/>
        <v>1.2254462001781276E-4</v>
      </c>
      <c r="J320" s="1">
        <f t="shared" si="27"/>
        <v>-8.7426427509906632E-2</v>
      </c>
      <c r="AQ320" s="58"/>
      <c r="AR320" s="58"/>
      <c r="AS320" s="58"/>
      <c r="AT320" s="58"/>
      <c r="AU320" s="58"/>
      <c r="AV320" s="58"/>
      <c r="AW320" s="58"/>
      <c r="AX320" s="71"/>
      <c r="AY320" s="58"/>
      <c r="AZ320" s="58"/>
      <c r="BA320" s="58"/>
      <c r="BB320" s="58">
        <f t="shared" si="28"/>
        <v>1</v>
      </c>
      <c r="BC320" s="58">
        <f t="shared" si="29"/>
        <v>7.4646948641961608E-3</v>
      </c>
      <c r="BD320" s="58" t="e">
        <f t="shared" si="30"/>
        <v>#N/A</v>
      </c>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58"/>
      <c r="CM320" s="58"/>
      <c r="CN320" s="58"/>
      <c r="CO320" s="58"/>
      <c r="CP320" s="58"/>
      <c r="CQ320" s="58"/>
      <c r="CR320" s="58"/>
      <c r="CS320" s="58"/>
      <c r="CT320" s="58"/>
      <c r="CU320" s="58"/>
      <c r="CV320" s="58"/>
      <c r="CW320" s="58"/>
      <c r="CX320" s="58"/>
      <c r="CY320" s="58"/>
      <c r="CZ320" s="58"/>
      <c r="DA320" s="58"/>
      <c r="DB320" s="58"/>
      <c r="DC320" s="58"/>
      <c r="DD320" s="58"/>
      <c r="DE320" s="58"/>
      <c r="DF320" s="58"/>
      <c r="DG320" s="58"/>
      <c r="DH320" s="58"/>
      <c r="DI320" s="58"/>
      <c r="DJ320" s="58"/>
      <c r="DK320" s="58"/>
      <c r="DL320" s="58"/>
      <c r="DM320" s="58"/>
      <c r="DN320" s="58"/>
      <c r="DO320" s="58"/>
      <c r="DP320" s="58"/>
      <c r="DQ320" s="58"/>
      <c r="DR320" s="58"/>
      <c r="DS320" s="58"/>
      <c r="DT320" s="58"/>
      <c r="DU320" s="58"/>
      <c r="DV320" s="58"/>
      <c r="DW320" s="58"/>
      <c r="DX320" s="58"/>
      <c r="DY320" s="58"/>
      <c r="DZ320" s="58"/>
      <c r="EA320" s="58"/>
      <c r="EB320" s="58"/>
      <c r="EC320" s="58"/>
      <c r="ED320" s="58"/>
      <c r="EE320" s="58"/>
      <c r="EF320" s="58"/>
      <c r="EG320" s="58"/>
      <c r="EH320" s="58"/>
      <c r="EI320" s="58"/>
      <c r="EJ320" s="58"/>
      <c r="EK320" s="58"/>
      <c r="EL320" s="58"/>
      <c r="EM320" s="58"/>
      <c r="EN320" s="58"/>
    </row>
    <row r="321" spans="1:144" outlineLevel="1" x14ac:dyDescent="0.2">
      <c r="A321" s="16">
        <v>130</v>
      </c>
      <c r="B321" s="16">
        <v>1</v>
      </c>
      <c r="C321" s="1">
        <v>0.92099839872320088</v>
      </c>
      <c r="D321" s="1">
        <f t="shared" ref="D321:D384" si="31">B321 - C321</f>
        <v>7.9001601276799116E-2</v>
      </c>
      <c r="E321" s="1">
        <f t="shared" ref="E321:E384" si="32">2*IF(B321=1,LN(1/C321),LN(1/(1-C321)))</f>
        <v>0.16459396271357601</v>
      </c>
      <c r="F321" s="1">
        <f t="shared" ref="F321:F384" si="33">SQRT(E321)*SIGN(D321)</f>
        <v>0.40570181502376351</v>
      </c>
      <c r="G321" s="1">
        <f t="shared" ref="G321:G384" si="34">D321/(SQRT(C321*(1-C321)))</f>
        <v>0.29287918642488125</v>
      </c>
      <c r="H321" s="1">
        <v>0.11569147824553903</v>
      </c>
      <c r="I321" s="1">
        <f t="shared" ref="I321:I384" si="35">G321^2*H321/(1-H321)</f>
        <v>1.1222111490673951E-2</v>
      </c>
      <c r="J321" s="1">
        <f t="shared" ref="J321:J384" si="36">G321/SQRT(1-H321)</f>
        <v>0.31144875875747891</v>
      </c>
      <c r="AQ321" s="58"/>
      <c r="AR321" s="58"/>
      <c r="AS321" s="58"/>
      <c r="AT321" s="58"/>
      <c r="AU321" s="58"/>
      <c r="AV321" s="58"/>
      <c r="AW321" s="58"/>
      <c r="AX321" s="71"/>
      <c r="AY321" s="58"/>
      <c r="AZ321" s="58"/>
      <c r="BA321" s="58"/>
      <c r="BB321" s="58">
        <f t="shared" ref="BB321:BB384" si="37">1-B321</f>
        <v>0</v>
      </c>
      <c r="BC321" s="58" t="e">
        <f t="shared" ref="BC321:BC384" si="38">IF(B321=0,C321,NA())</f>
        <v>#N/A</v>
      </c>
      <c r="BD321" s="58">
        <f t="shared" ref="BD321:BD384" si="39">IF(B321=1,C321,NA())</f>
        <v>0.92099839872320088</v>
      </c>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58"/>
      <c r="CM321" s="58"/>
      <c r="CN321" s="58"/>
      <c r="CO321" s="58"/>
      <c r="CP321" s="58"/>
      <c r="CQ321" s="58"/>
      <c r="CR321" s="58"/>
      <c r="CS321" s="58"/>
      <c r="CT321" s="58"/>
      <c r="CU321" s="58"/>
      <c r="CV321" s="58"/>
      <c r="CW321" s="58"/>
      <c r="CX321" s="58"/>
      <c r="CY321" s="58"/>
      <c r="CZ321" s="58"/>
      <c r="DA321" s="58"/>
      <c r="DB321" s="58"/>
      <c r="DC321" s="58"/>
      <c r="DD321" s="58"/>
      <c r="DE321" s="58"/>
      <c r="DF321" s="58"/>
      <c r="DG321" s="58"/>
      <c r="DH321" s="58"/>
      <c r="DI321" s="58"/>
      <c r="DJ321" s="58"/>
      <c r="DK321" s="58"/>
      <c r="DL321" s="58"/>
      <c r="DM321" s="58"/>
      <c r="DN321" s="58"/>
      <c r="DO321" s="58"/>
      <c r="DP321" s="58"/>
      <c r="DQ321" s="58"/>
      <c r="DR321" s="58"/>
      <c r="DS321" s="58"/>
      <c r="DT321" s="58"/>
      <c r="DU321" s="58"/>
      <c r="DV321" s="58"/>
      <c r="DW321" s="58"/>
      <c r="DX321" s="58"/>
      <c r="DY321" s="58"/>
      <c r="DZ321" s="58"/>
      <c r="EA321" s="58"/>
      <c r="EB321" s="58"/>
      <c r="EC321" s="58"/>
      <c r="ED321" s="58"/>
      <c r="EE321" s="58"/>
      <c r="EF321" s="58"/>
      <c r="EG321" s="58"/>
      <c r="EH321" s="58"/>
      <c r="EI321" s="58"/>
      <c r="EJ321" s="58"/>
      <c r="EK321" s="58"/>
      <c r="EL321" s="58"/>
      <c r="EM321" s="58"/>
      <c r="EN321" s="58"/>
    </row>
    <row r="322" spans="1:144" outlineLevel="1" x14ac:dyDescent="0.2">
      <c r="A322" s="16">
        <v>131</v>
      </c>
      <c r="B322" s="16">
        <v>0</v>
      </c>
      <c r="C322" s="1">
        <v>3.4246272444846307E-7</v>
      </c>
      <c r="D322" s="1">
        <f t="shared" si="31"/>
        <v>-3.4246272444846307E-7</v>
      </c>
      <c r="E322" s="1">
        <f t="shared" si="32"/>
        <v>6.8492556600005261E-7</v>
      </c>
      <c r="F322" s="1">
        <f t="shared" si="33"/>
        <v>-8.2760229941684709E-4</v>
      </c>
      <c r="G322" s="1">
        <f t="shared" si="34"/>
        <v>-5.8520324822169338E-4</v>
      </c>
      <c r="H322" s="1">
        <v>4.2784593389237058E-6</v>
      </c>
      <c r="I322" s="1">
        <f t="shared" si="35"/>
        <v>1.4652196123132699E-12</v>
      </c>
      <c r="J322" s="1">
        <f t="shared" si="36"/>
        <v>-5.852045001098617E-4</v>
      </c>
      <c r="AQ322" s="58"/>
      <c r="AR322" s="58"/>
      <c r="AS322" s="58"/>
      <c r="AT322" s="58"/>
      <c r="AU322" s="58"/>
      <c r="AV322" s="58"/>
      <c r="AW322" s="58"/>
      <c r="AX322" s="71"/>
      <c r="AY322" s="58"/>
      <c r="AZ322" s="58"/>
      <c r="BA322" s="58"/>
      <c r="BB322" s="58">
        <f t="shared" si="37"/>
        <v>1</v>
      </c>
      <c r="BC322" s="58">
        <f t="shared" si="38"/>
        <v>3.4246272444846307E-7</v>
      </c>
      <c r="BD322" s="58" t="e">
        <f t="shared" si="39"/>
        <v>#N/A</v>
      </c>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58"/>
      <c r="CM322" s="58"/>
      <c r="CN322" s="58"/>
      <c r="CO322" s="58"/>
      <c r="CP322" s="58"/>
      <c r="CQ322" s="58"/>
      <c r="CR322" s="58"/>
      <c r="CS322" s="58"/>
      <c r="CT322" s="58"/>
      <c r="CU322" s="58"/>
      <c r="CV322" s="58"/>
      <c r="CW322" s="58"/>
      <c r="CX322" s="58"/>
      <c r="CY322" s="58"/>
      <c r="CZ322" s="58"/>
      <c r="DA322" s="58"/>
      <c r="DB322" s="58"/>
      <c r="DC322" s="58"/>
      <c r="DD322" s="58"/>
      <c r="DE322" s="58"/>
      <c r="DF322" s="58"/>
      <c r="DG322" s="58"/>
      <c r="DH322" s="58"/>
      <c r="DI322" s="58"/>
      <c r="DJ322" s="58"/>
      <c r="DK322" s="58"/>
      <c r="DL322" s="58"/>
      <c r="DM322" s="58"/>
      <c r="DN322" s="58"/>
      <c r="DO322" s="58"/>
      <c r="DP322" s="58"/>
      <c r="DQ322" s="58"/>
      <c r="DR322" s="58"/>
      <c r="DS322" s="58"/>
      <c r="DT322" s="58"/>
      <c r="DU322" s="58"/>
      <c r="DV322" s="58"/>
      <c r="DW322" s="58"/>
      <c r="DX322" s="58"/>
      <c r="DY322" s="58"/>
      <c r="DZ322" s="58"/>
      <c r="EA322" s="58"/>
      <c r="EB322" s="58"/>
      <c r="EC322" s="58"/>
      <c r="ED322" s="58"/>
      <c r="EE322" s="58"/>
      <c r="EF322" s="58"/>
      <c r="EG322" s="58"/>
      <c r="EH322" s="58"/>
      <c r="EI322" s="58"/>
      <c r="EJ322" s="58"/>
      <c r="EK322" s="58"/>
      <c r="EL322" s="58"/>
      <c r="EM322" s="58"/>
      <c r="EN322" s="58"/>
    </row>
    <row r="323" spans="1:144" outlineLevel="1" x14ac:dyDescent="0.2">
      <c r="A323" s="16">
        <v>132</v>
      </c>
      <c r="B323" s="16">
        <v>0</v>
      </c>
      <c r="C323" s="1">
        <v>1.4961142542652832E-7</v>
      </c>
      <c r="D323" s="1">
        <f t="shared" si="31"/>
        <v>-1.4961142542652832E-7</v>
      </c>
      <c r="E323" s="1">
        <f t="shared" si="32"/>
        <v>2.9922287341073236E-7</v>
      </c>
      <c r="F323" s="1">
        <f t="shared" si="33"/>
        <v>-5.4701268121564817E-4</v>
      </c>
      <c r="G323" s="1">
        <f t="shared" si="34"/>
        <v>-3.8679639063738725E-4</v>
      </c>
      <c r="H323" s="1">
        <v>1.9130176299555176E-6</v>
      </c>
      <c r="I323" s="1">
        <f t="shared" si="35"/>
        <v>2.8620988482846636E-13</v>
      </c>
      <c r="J323" s="1">
        <f t="shared" si="36"/>
        <v>-3.8679676061207535E-4</v>
      </c>
      <c r="AQ323" s="58"/>
      <c r="AR323" s="58"/>
      <c r="AS323" s="58"/>
      <c r="AT323" s="58"/>
      <c r="AU323" s="58"/>
      <c r="AV323" s="58"/>
      <c r="AW323" s="58"/>
      <c r="AX323" s="71"/>
      <c r="AY323" s="58"/>
      <c r="AZ323" s="58"/>
      <c r="BA323" s="58"/>
      <c r="BB323" s="58">
        <f t="shared" si="37"/>
        <v>1</v>
      </c>
      <c r="BC323" s="58">
        <f t="shared" si="38"/>
        <v>1.4961142542652832E-7</v>
      </c>
      <c r="BD323" s="58" t="e">
        <f t="shared" si="39"/>
        <v>#N/A</v>
      </c>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58"/>
      <c r="CM323" s="58"/>
      <c r="CN323" s="58"/>
      <c r="CO323" s="58"/>
      <c r="CP323" s="58"/>
      <c r="CQ323" s="58"/>
      <c r="CR323" s="58"/>
      <c r="CS323" s="58"/>
      <c r="CT323" s="58"/>
      <c r="CU323" s="58"/>
      <c r="CV323" s="58"/>
      <c r="CW323" s="58"/>
      <c r="CX323" s="58"/>
      <c r="CY323" s="58"/>
      <c r="CZ323" s="58"/>
      <c r="DA323" s="58"/>
      <c r="DB323" s="58"/>
      <c r="DC323" s="58"/>
      <c r="DD323" s="58"/>
      <c r="DE323" s="58"/>
      <c r="DF323" s="58"/>
      <c r="DG323" s="58"/>
      <c r="DH323" s="58"/>
      <c r="DI323" s="58"/>
      <c r="DJ323" s="58"/>
      <c r="DK323" s="58"/>
      <c r="DL323" s="58"/>
      <c r="DM323" s="58"/>
      <c r="DN323" s="58"/>
      <c r="DO323" s="58"/>
      <c r="DP323" s="58"/>
      <c r="DQ323" s="58"/>
      <c r="DR323" s="58"/>
      <c r="DS323" s="58"/>
      <c r="DT323" s="58"/>
      <c r="DU323" s="58"/>
      <c r="DV323" s="58"/>
      <c r="DW323" s="58"/>
      <c r="DX323" s="58"/>
      <c r="DY323" s="58"/>
      <c r="DZ323" s="58"/>
      <c r="EA323" s="58"/>
      <c r="EB323" s="58"/>
      <c r="EC323" s="58"/>
      <c r="ED323" s="58"/>
      <c r="EE323" s="58"/>
      <c r="EF323" s="58"/>
      <c r="EG323" s="58"/>
      <c r="EH323" s="58"/>
      <c r="EI323" s="58"/>
      <c r="EJ323" s="58"/>
      <c r="EK323" s="58"/>
      <c r="EL323" s="58"/>
      <c r="EM323" s="58"/>
      <c r="EN323" s="58"/>
    </row>
    <row r="324" spans="1:144" outlineLevel="1" x14ac:dyDescent="0.2">
      <c r="A324" s="16">
        <v>133</v>
      </c>
      <c r="B324" s="16">
        <v>0</v>
      </c>
      <c r="C324" s="1">
        <v>1.3514952743255909E-5</v>
      </c>
      <c r="D324" s="1">
        <f t="shared" si="31"/>
        <v>-1.3514952743255909E-5</v>
      </c>
      <c r="E324" s="1">
        <f t="shared" si="32"/>
        <v>2.7030088142182769E-5</v>
      </c>
      <c r="F324" s="1">
        <f t="shared" si="33"/>
        <v>-5.1990468493929506E-3</v>
      </c>
      <c r="G324" s="1">
        <f t="shared" si="34"/>
        <v>-3.6762937042178982E-3</v>
      </c>
      <c r="H324" s="1">
        <v>8.6478218427640349E-5</v>
      </c>
      <c r="I324" s="1">
        <f t="shared" si="35"/>
        <v>1.1688659126136867E-9</v>
      </c>
      <c r="J324" s="1">
        <f t="shared" si="36"/>
        <v>-3.6764526741935315E-3</v>
      </c>
      <c r="AQ324" s="58"/>
      <c r="AR324" s="58"/>
      <c r="AS324" s="58"/>
      <c r="AT324" s="58"/>
      <c r="AU324" s="58"/>
      <c r="AV324" s="58"/>
      <c r="AW324" s="58"/>
      <c r="AX324" s="71"/>
      <c r="AY324" s="58"/>
      <c r="AZ324" s="58"/>
      <c r="BA324" s="58"/>
      <c r="BB324" s="58">
        <f t="shared" si="37"/>
        <v>1</v>
      </c>
      <c r="BC324" s="58">
        <f t="shared" si="38"/>
        <v>1.3514952743255909E-5</v>
      </c>
      <c r="BD324" s="58" t="e">
        <f t="shared" si="39"/>
        <v>#N/A</v>
      </c>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c r="CB324" s="58"/>
      <c r="CC324" s="58"/>
      <c r="CD324" s="58"/>
      <c r="CE324" s="58"/>
      <c r="CF324" s="58"/>
      <c r="CG324" s="58"/>
      <c r="CH324" s="58"/>
      <c r="CI324" s="58"/>
      <c r="CJ324" s="58"/>
      <c r="CK324" s="58"/>
      <c r="CL324" s="58"/>
      <c r="CM324" s="58"/>
      <c r="CN324" s="58"/>
      <c r="CO324" s="58"/>
      <c r="CP324" s="58"/>
      <c r="CQ324" s="58"/>
      <c r="CR324" s="58"/>
      <c r="CS324" s="58"/>
      <c r="CT324" s="58"/>
      <c r="CU324" s="58"/>
      <c r="CV324" s="58"/>
      <c r="CW324" s="58"/>
      <c r="CX324" s="58"/>
      <c r="CY324" s="58"/>
      <c r="CZ324" s="58"/>
      <c r="DA324" s="58"/>
      <c r="DB324" s="58"/>
      <c r="DC324" s="58"/>
      <c r="DD324" s="58"/>
      <c r="DE324" s="58"/>
      <c r="DF324" s="58"/>
      <c r="DG324" s="58"/>
      <c r="DH324" s="58"/>
      <c r="DI324" s="58"/>
      <c r="DJ324" s="58"/>
      <c r="DK324" s="58"/>
      <c r="DL324" s="58"/>
      <c r="DM324" s="58"/>
      <c r="DN324" s="58"/>
      <c r="DO324" s="58"/>
      <c r="DP324" s="58"/>
      <c r="DQ324" s="58"/>
      <c r="DR324" s="58"/>
      <c r="DS324" s="58"/>
      <c r="DT324" s="58"/>
      <c r="DU324" s="58"/>
      <c r="DV324" s="58"/>
      <c r="DW324" s="58"/>
      <c r="DX324" s="58"/>
      <c r="DY324" s="58"/>
      <c r="DZ324" s="58"/>
      <c r="EA324" s="58"/>
      <c r="EB324" s="58"/>
      <c r="EC324" s="58"/>
      <c r="ED324" s="58"/>
      <c r="EE324" s="58"/>
      <c r="EF324" s="58"/>
      <c r="EG324" s="58"/>
      <c r="EH324" s="58"/>
      <c r="EI324" s="58"/>
      <c r="EJ324" s="58"/>
      <c r="EK324" s="58"/>
      <c r="EL324" s="58"/>
      <c r="EM324" s="58"/>
      <c r="EN324" s="58"/>
    </row>
    <row r="325" spans="1:144" outlineLevel="1" x14ac:dyDescent="0.2">
      <c r="A325" s="16">
        <v>134</v>
      </c>
      <c r="B325" s="16">
        <v>0</v>
      </c>
      <c r="C325" s="1">
        <v>6.9069262103438117E-3</v>
      </c>
      <c r="D325" s="1">
        <f t="shared" si="31"/>
        <v>-6.9069262103438117E-3</v>
      </c>
      <c r="E325" s="1">
        <f t="shared" si="32"/>
        <v>1.3861778860776202E-2</v>
      </c>
      <c r="F325" s="1">
        <f t="shared" si="33"/>
        <v>-0.11773605590801911</v>
      </c>
      <c r="G325" s="1">
        <f t="shared" si="34"/>
        <v>-8.3396424569272321E-2</v>
      </c>
      <c r="H325" s="1">
        <v>1.8549919866981512E-2</v>
      </c>
      <c r="I325" s="1">
        <f t="shared" si="35"/>
        <v>1.3145245045391524E-4</v>
      </c>
      <c r="J325" s="1">
        <f t="shared" si="36"/>
        <v>-8.4180853413304405E-2</v>
      </c>
      <c r="AQ325" s="58"/>
      <c r="AR325" s="58"/>
      <c r="AS325" s="58"/>
      <c r="AT325" s="58"/>
      <c r="AU325" s="58"/>
      <c r="AV325" s="58"/>
      <c r="AW325" s="58"/>
      <c r="AX325" s="71"/>
      <c r="AY325" s="58"/>
      <c r="AZ325" s="58"/>
      <c r="BA325" s="58"/>
      <c r="BB325" s="58">
        <f t="shared" si="37"/>
        <v>1</v>
      </c>
      <c r="BC325" s="58">
        <f t="shared" si="38"/>
        <v>6.9069262103438117E-3</v>
      </c>
      <c r="BD325" s="58" t="e">
        <f t="shared" si="39"/>
        <v>#N/A</v>
      </c>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c r="CB325" s="58"/>
      <c r="CC325" s="58"/>
      <c r="CD325" s="58"/>
      <c r="CE325" s="58"/>
      <c r="CF325" s="58"/>
      <c r="CG325" s="58"/>
      <c r="CH325" s="58"/>
      <c r="CI325" s="58"/>
      <c r="CJ325" s="58"/>
      <c r="CK325" s="58"/>
      <c r="CL325" s="58"/>
      <c r="CM325" s="58"/>
      <c r="CN325" s="58"/>
      <c r="CO325" s="58"/>
      <c r="CP325" s="58"/>
      <c r="CQ325" s="58"/>
      <c r="CR325" s="58"/>
      <c r="CS325" s="58"/>
      <c r="CT325" s="58"/>
      <c r="CU325" s="58"/>
      <c r="CV325" s="58"/>
      <c r="CW325" s="58"/>
      <c r="CX325" s="58"/>
      <c r="CY325" s="58"/>
      <c r="CZ325" s="58"/>
      <c r="DA325" s="58"/>
      <c r="DB325" s="58"/>
      <c r="DC325" s="58"/>
      <c r="DD325" s="58"/>
      <c r="DE325" s="58"/>
      <c r="DF325" s="58"/>
      <c r="DG325" s="58"/>
      <c r="DH325" s="58"/>
      <c r="DI325" s="58"/>
      <c r="DJ325" s="58"/>
      <c r="DK325" s="58"/>
      <c r="DL325" s="58"/>
      <c r="DM325" s="58"/>
      <c r="DN325" s="58"/>
      <c r="DO325" s="58"/>
      <c r="DP325" s="58"/>
      <c r="DQ325" s="58"/>
      <c r="DR325" s="58"/>
      <c r="DS325" s="58"/>
      <c r="DT325" s="58"/>
      <c r="DU325" s="58"/>
      <c r="DV325" s="58"/>
      <c r="DW325" s="58"/>
      <c r="DX325" s="58"/>
      <c r="DY325" s="58"/>
      <c r="DZ325" s="58"/>
      <c r="EA325" s="58"/>
      <c r="EB325" s="58"/>
      <c r="EC325" s="58"/>
      <c r="ED325" s="58"/>
      <c r="EE325" s="58"/>
      <c r="EF325" s="58"/>
      <c r="EG325" s="58"/>
      <c r="EH325" s="58"/>
      <c r="EI325" s="58"/>
      <c r="EJ325" s="58"/>
      <c r="EK325" s="58"/>
      <c r="EL325" s="58"/>
      <c r="EM325" s="58"/>
      <c r="EN325" s="58"/>
    </row>
    <row r="326" spans="1:144" outlineLevel="1" x14ac:dyDescent="0.2">
      <c r="A326" s="16">
        <v>135</v>
      </c>
      <c r="B326" s="16">
        <v>0</v>
      </c>
      <c r="C326" s="1">
        <v>2.3044328671295873E-5</v>
      </c>
      <c r="D326" s="1">
        <f t="shared" si="31"/>
        <v>-2.3044328671295873E-5</v>
      </c>
      <c r="E326" s="1">
        <f t="shared" si="32"/>
        <v>4.6089188392014884E-5</v>
      </c>
      <c r="F326" s="1">
        <f t="shared" si="33"/>
        <v>-6.7889018546459252E-3</v>
      </c>
      <c r="G326" s="1">
        <f t="shared" si="34"/>
        <v>-4.8005061946233907E-3</v>
      </c>
      <c r="H326" s="1">
        <v>1.3034674347073738E-4</v>
      </c>
      <c r="I326" s="1">
        <f t="shared" si="35"/>
        <v>3.00421400835653E-9</v>
      </c>
      <c r="J326" s="1">
        <f t="shared" si="36"/>
        <v>-4.8008190903871713E-3</v>
      </c>
      <c r="AQ326" s="58"/>
      <c r="AR326" s="58"/>
      <c r="AS326" s="58"/>
      <c r="AT326" s="58"/>
      <c r="AU326" s="58"/>
      <c r="AV326" s="58"/>
      <c r="AW326" s="58"/>
      <c r="AX326" s="71"/>
      <c r="AY326" s="58"/>
      <c r="AZ326" s="58"/>
      <c r="BA326" s="58"/>
      <c r="BB326" s="58">
        <f t="shared" si="37"/>
        <v>1</v>
      </c>
      <c r="BC326" s="58">
        <f t="shared" si="38"/>
        <v>2.3044328671295873E-5</v>
      </c>
      <c r="BD326" s="58" t="e">
        <f t="shared" si="39"/>
        <v>#N/A</v>
      </c>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c r="CB326" s="58"/>
      <c r="CC326" s="58"/>
      <c r="CD326" s="58"/>
      <c r="CE326" s="58"/>
      <c r="CF326" s="58"/>
      <c r="CG326" s="58"/>
      <c r="CH326" s="58"/>
      <c r="CI326" s="58"/>
      <c r="CJ326" s="58"/>
      <c r="CK326" s="58"/>
      <c r="CL326" s="58"/>
      <c r="CM326" s="58"/>
      <c r="CN326" s="58"/>
      <c r="CO326" s="58"/>
      <c r="CP326" s="58"/>
      <c r="CQ326" s="58"/>
      <c r="CR326" s="58"/>
      <c r="CS326" s="58"/>
      <c r="CT326" s="58"/>
      <c r="CU326" s="58"/>
      <c r="CV326" s="58"/>
      <c r="CW326" s="58"/>
      <c r="CX326" s="58"/>
      <c r="CY326" s="58"/>
      <c r="CZ326" s="58"/>
      <c r="DA326" s="58"/>
      <c r="DB326" s="58"/>
      <c r="DC326" s="58"/>
      <c r="DD326" s="58"/>
      <c r="DE326" s="58"/>
      <c r="DF326" s="58"/>
      <c r="DG326" s="58"/>
      <c r="DH326" s="58"/>
      <c r="DI326" s="58"/>
      <c r="DJ326" s="58"/>
      <c r="DK326" s="58"/>
      <c r="DL326" s="58"/>
      <c r="DM326" s="58"/>
      <c r="DN326" s="58"/>
      <c r="DO326" s="58"/>
      <c r="DP326" s="58"/>
      <c r="DQ326" s="58"/>
      <c r="DR326" s="58"/>
      <c r="DS326" s="58"/>
      <c r="DT326" s="58"/>
      <c r="DU326" s="58"/>
      <c r="DV326" s="58"/>
      <c r="DW326" s="58"/>
      <c r="DX326" s="58"/>
      <c r="DY326" s="58"/>
      <c r="DZ326" s="58"/>
      <c r="EA326" s="58"/>
      <c r="EB326" s="58"/>
      <c r="EC326" s="58"/>
      <c r="ED326" s="58"/>
      <c r="EE326" s="58"/>
      <c r="EF326" s="58"/>
      <c r="EG326" s="58"/>
      <c r="EH326" s="58"/>
      <c r="EI326" s="58"/>
      <c r="EJ326" s="58"/>
      <c r="EK326" s="58"/>
      <c r="EL326" s="58"/>
      <c r="EM326" s="58"/>
      <c r="EN326" s="58"/>
    </row>
    <row r="327" spans="1:144" outlineLevel="1" x14ac:dyDescent="0.2">
      <c r="A327" s="16">
        <v>136</v>
      </c>
      <c r="B327" s="16">
        <v>0</v>
      </c>
      <c r="C327" s="1">
        <v>2.6746562307622338E-6</v>
      </c>
      <c r="D327" s="1">
        <f t="shared" si="31"/>
        <v>-2.6746562307622338E-6</v>
      </c>
      <c r="E327" s="1">
        <f t="shared" si="32"/>
        <v>5.3493196152881406E-6</v>
      </c>
      <c r="F327" s="1">
        <f t="shared" si="33"/>
        <v>-2.312859618586511E-3</v>
      </c>
      <c r="G327" s="1">
        <f t="shared" si="34"/>
        <v>-1.635439813801572E-3</v>
      </c>
      <c r="H327" s="1">
        <v>2.1646458161675478E-5</v>
      </c>
      <c r="I327" s="1">
        <f t="shared" si="35"/>
        <v>5.7898242342482334E-11</v>
      </c>
      <c r="J327" s="1">
        <f t="shared" si="36"/>
        <v>-1.6354575148286987E-3</v>
      </c>
      <c r="AQ327" s="58"/>
      <c r="AR327" s="58"/>
      <c r="AS327" s="58"/>
      <c r="AT327" s="58"/>
      <c r="AU327" s="58"/>
      <c r="AV327" s="58"/>
      <c r="AW327" s="58"/>
      <c r="AX327" s="71"/>
      <c r="AY327" s="58"/>
      <c r="AZ327" s="58"/>
      <c r="BA327" s="58"/>
      <c r="BB327" s="58">
        <f t="shared" si="37"/>
        <v>1</v>
      </c>
      <c r="BC327" s="58">
        <f t="shared" si="38"/>
        <v>2.6746562307622338E-6</v>
      </c>
      <c r="BD327" s="58" t="e">
        <f t="shared" si="39"/>
        <v>#N/A</v>
      </c>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c r="CB327" s="58"/>
      <c r="CC327" s="58"/>
      <c r="CD327" s="58"/>
      <c r="CE327" s="58"/>
      <c r="CF327" s="58"/>
      <c r="CG327" s="58"/>
      <c r="CH327" s="58"/>
      <c r="CI327" s="58"/>
      <c r="CJ327" s="58"/>
      <c r="CK327" s="58"/>
      <c r="CL327" s="58"/>
      <c r="CM327" s="58"/>
      <c r="CN327" s="58"/>
      <c r="CO327" s="58"/>
      <c r="CP327" s="58"/>
      <c r="CQ327" s="58"/>
      <c r="CR327" s="58"/>
      <c r="CS327" s="58"/>
      <c r="CT327" s="58"/>
      <c r="CU327" s="58"/>
      <c r="CV327" s="58"/>
      <c r="CW327" s="58"/>
      <c r="CX327" s="58"/>
      <c r="CY327" s="58"/>
      <c r="CZ327" s="58"/>
      <c r="DA327" s="58"/>
      <c r="DB327" s="58"/>
      <c r="DC327" s="58"/>
      <c r="DD327" s="58"/>
      <c r="DE327" s="58"/>
      <c r="DF327" s="58"/>
      <c r="DG327" s="58"/>
      <c r="DH327" s="58"/>
      <c r="DI327" s="58"/>
      <c r="DJ327" s="58"/>
      <c r="DK327" s="58"/>
      <c r="DL327" s="58"/>
      <c r="DM327" s="58"/>
      <c r="DN327" s="58"/>
      <c r="DO327" s="58"/>
      <c r="DP327" s="58"/>
      <c r="DQ327" s="58"/>
      <c r="DR327" s="58"/>
      <c r="DS327" s="58"/>
      <c r="DT327" s="58"/>
      <c r="DU327" s="58"/>
      <c r="DV327" s="58"/>
      <c r="DW327" s="58"/>
      <c r="DX327" s="58"/>
      <c r="DY327" s="58"/>
      <c r="DZ327" s="58"/>
      <c r="EA327" s="58"/>
      <c r="EB327" s="58"/>
      <c r="EC327" s="58"/>
      <c r="ED327" s="58"/>
      <c r="EE327" s="58"/>
      <c r="EF327" s="58"/>
      <c r="EG327" s="58"/>
      <c r="EH327" s="58"/>
      <c r="EI327" s="58"/>
      <c r="EJ327" s="58"/>
      <c r="EK327" s="58"/>
      <c r="EL327" s="58"/>
      <c r="EM327" s="58"/>
      <c r="EN327" s="58"/>
    </row>
    <row r="328" spans="1:144" outlineLevel="1" x14ac:dyDescent="0.2">
      <c r="A328" s="16">
        <v>137</v>
      </c>
      <c r="B328" s="16">
        <v>0</v>
      </c>
      <c r="C328" s="1">
        <v>4.6197752058851306E-3</v>
      </c>
      <c r="D328" s="1">
        <f t="shared" si="31"/>
        <v>-4.6197752058851306E-3</v>
      </c>
      <c r="E328" s="1">
        <f t="shared" si="32"/>
        <v>9.2609586944718495E-3</v>
      </c>
      <c r="F328" s="1">
        <f t="shared" si="33"/>
        <v>-9.6233874984185536E-2</v>
      </c>
      <c r="G328" s="1">
        <f t="shared" si="34"/>
        <v>-6.8126474906465354E-2</v>
      </c>
      <c r="H328" s="1">
        <v>1.0833267255384631E-2</v>
      </c>
      <c r="I328" s="1">
        <f t="shared" si="35"/>
        <v>5.0830196741671917E-5</v>
      </c>
      <c r="J328" s="1">
        <f t="shared" si="36"/>
        <v>-6.8498516625711867E-2</v>
      </c>
      <c r="AQ328" s="58"/>
      <c r="AR328" s="58"/>
      <c r="AS328" s="58"/>
      <c r="AT328" s="58"/>
      <c r="AU328" s="58"/>
      <c r="AV328" s="58"/>
      <c r="AW328" s="58"/>
      <c r="AX328" s="71"/>
      <c r="AY328" s="58"/>
      <c r="AZ328" s="58"/>
      <c r="BA328" s="58"/>
      <c r="BB328" s="58">
        <f t="shared" si="37"/>
        <v>1</v>
      </c>
      <c r="BC328" s="58">
        <f t="shared" si="38"/>
        <v>4.6197752058851306E-3</v>
      </c>
      <c r="BD328" s="58" t="e">
        <f t="shared" si="39"/>
        <v>#N/A</v>
      </c>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58"/>
      <c r="CM328" s="58"/>
      <c r="CN328" s="58"/>
      <c r="CO328" s="58"/>
      <c r="CP328" s="58"/>
      <c r="CQ328" s="58"/>
      <c r="CR328" s="58"/>
      <c r="CS328" s="58"/>
      <c r="CT328" s="58"/>
      <c r="CU328" s="58"/>
      <c r="CV328" s="58"/>
      <c r="CW328" s="58"/>
      <c r="CX328" s="58"/>
      <c r="CY328" s="58"/>
      <c r="CZ328" s="58"/>
      <c r="DA328" s="58"/>
      <c r="DB328" s="58"/>
      <c r="DC328" s="58"/>
      <c r="DD328" s="58"/>
      <c r="DE328" s="58"/>
      <c r="DF328" s="58"/>
      <c r="DG328" s="58"/>
      <c r="DH328" s="58"/>
      <c r="DI328" s="58"/>
      <c r="DJ328" s="58"/>
      <c r="DK328" s="58"/>
      <c r="DL328" s="58"/>
      <c r="DM328" s="58"/>
      <c r="DN328" s="58"/>
      <c r="DO328" s="58"/>
      <c r="DP328" s="58"/>
      <c r="DQ328" s="58"/>
      <c r="DR328" s="58"/>
      <c r="DS328" s="58"/>
      <c r="DT328" s="58"/>
      <c r="DU328" s="58"/>
      <c r="DV328" s="58"/>
      <c r="DW328" s="58"/>
      <c r="DX328" s="58"/>
      <c r="DY328" s="58"/>
      <c r="DZ328" s="58"/>
      <c r="EA328" s="58"/>
      <c r="EB328" s="58"/>
      <c r="EC328" s="58"/>
      <c r="ED328" s="58"/>
      <c r="EE328" s="58"/>
      <c r="EF328" s="58"/>
      <c r="EG328" s="58"/>
      <c r="EH328" s="58"/>
      <c r="EI328" s="58"/>
      <c r="EJ328" s="58"/>
      <c r="EK328" s="58"/>
      <c r="EL328" s="58"/>
      <c r="EM328" s="58"/>
      <c r="EN328" s="58"/>
    </row>
    <row r="329" spans="1:144" outlineLevel="1" x14ac:dyDescent="0.2">
      <c r="A329" s="16">
        <v>138</v>
      </c>
      <c r="B329" s="16">
        <v>0</v>
      </c>
      <c r="C329" s="1">
        <v>2.9661963074611321E-7</v>
      </c>
      <c r="D329" s="1">
        <f t="shared" si="31"/>
        <v>-2.9661963074611321E-7</v>
      </c>
      <c r="E329" s="1">
        <f t="shared" si="32"/>
        <v>5.9323934959081554E-7</v>
      </c>
      <c r="F329" s="1">
        <f t="shared" si="33"/>
        <v>-7.7022032535555408E-4</v>
      </c>
      <c r="G329" s="1">
        <f t="shared" si="34"/>
        <v>-5.446280554005133E-4</v>
      </c>
      <c r="H329" s="1">
        <v>3.9218125307915479E-6</v>
      </c>
      <c r="I329" s="1">
        <f t="shared" si="35"/>
        <v>1.1632914920037584E-12</v>
      </c>
      <c r="J329" s="1">
        <f t="shared" si="36"/>
        <v>-5.4462912336822073E-4</v>
      </c>
      <c r="AQ329" s="58"/>
      <c r="AR329" s="58"/>
      <c r="AS329" s="58"/>
      <c r="AT329" s="58"/>
      <c r="AU329" s="58"/>
      <c r="AV329" s="58"/>
      <c r="AW329" s="58"/>
      <c r="AX329" s="71"/>
      <c r="AY329" s="58"/>
      <c r="AZ329" s="58"/>
      <c r="BA329" s="58"/>
      <c r="BB329" s="58">
        <f t="shared" si="37"/>
        <v>1</v>
      </c>
      <c r="BC329" s="58">
        <f t="shared" si="38"/>
        <v>2.9661963074611321E-7</v>
      </c>
      <c r="BD329" s="58" t="e">
        <f t="shared" si="39"/>
        <v>#N/A</v>
      </c>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c r="CH329" s="58"/>
      <c r="CI329" s="58"/>
      <c r="CJ329" s="58"/>
      <c r="CK329" s="58"/>
      <c r="CL329" s="58"/>
      <c r="CM329" s="58"/>
      <c r="CN329" s="58"/>
      <c r="CO329" s="58"/>
      <c r="CP329" s="58"/>
      <c r="CQ329" s="58"/>
      <c r="CR329" s="58"/>
      <c r="CS329" s="58"/>
      <c r="CT329" s="58"/>
      <c r="CU329" s="58"/>
      <c r="CV329" s="58"/>
      <c r="CW329" s="58"/>
      <c r="CX329" s="58"/>
      <c r="CY329" s="58"/>
      <c r="CZ329" s="58"/>
      <c r="DA329" s="58"/>
      <c r="DB329" s="58"/>
      <c r="DC329" s="58"/>
      <c r="DD329" s="58"/>
      <c r="DE329" s="58"/>
      <c r="DF329" s="58"/>
      <c r="DG329" s="58"/>
      <c r="DH329" s="58"/>
      <c r="DI329" s="58"/>
      <c r="DJ329" s="58"/>
      <c r="DK329" s="58"/>
      <c r="DL329" s="58"/>
      <c r="DM329" s="58"/>
      <c r="DN329" s="58"/>
      <c r="DO329" s="58"/>
      <c r="DP329" s="58"/>
      <c r="DQ329" s="58"/>
      <c r="DR329" s="58"/>
      <c r="DS329" s="58"/>
      <c r="DT329" s="58"/>
      <c r="DU329" s="58"/>
      <c r="DV329" s="58"/>
      <c r="DW329" s="58"/>
      <c r="DX329" s="58"/>
      <c r="DY329" s="58"/>
      <c r="DZ329" s="58"/>
      <c r="EA329" s="58"/>
      <c r="EB329" s="58"/>
      <c r="EC329" s="58"/>
      <c r="ED329" s="58"/>
      <c r="EE329" s="58"/>
      <c r="EF329" s="58"/>
      <c r="EG329" s="58"/>
      <c r="EH329" s="58"/>
      <c r="EI329" s="58"/>
      <c r="EJ329" s="58"/>
      <c r="EK329" s="58"/>
      <c r="EL329" s="58"/>
      <c r="EM329" s="58"/>
      <c r="EN329" s="58"/>
    </row>
    <row r="330" spans="1:144" outlineLevel="1" x14ac:dyDescent="0.2">
      <c r="A330" s="16">
        <v>139</v>
      </c>
      <c r="B330" s="16">
        <v>0</v>
      </c>
      <c r="C330" s="1">
        <v>6.0229464855262183E-4</v>
      </c>
      <c r="D330" s="1">
        <f t="shared" si="31"/>
        <v>-6.0229464855262183E-4</v>
      </c>
      <c r="E330" s="1">
        <f t="shared" si="32"/>
        <v>1.2049522016731294E-3</v>
      </c>
      <c r="F330" s="1">
        <f t="shared" si="33"/>
        <v>-3.4712421432005133E-2</v>
      </c>
      <c r="G330" s="1">
        <f t="shared" si="34"/>
        <v>-2.4549086052553577E-2</v>
      </c>
      <c r="H330" s="1">
        <v>2.0307036402865764E-3</v>
      </c>
      <c r="I330" s="1">
        <f t="shared" si="35"/>
        <v>1.2263093057678489E-6</v>
      </c>
      <c r="J330" s="1">
        <f t="shared" si="36"/>
        <v>-2.4574050039044202E-2</v>
      </c>
      <c r="AQ330" s="58"/>
      <c r="AR330" s="58"/>
      <c r="AS330" s="58"/>
      <c r="AT330" s="58"/>
      <c r="AU330" s="58"/>
      <c r="AV330" s="58"/>
      <c r="AW330" s="58"/>
      <c r="AX330" s="71"/>
      <c r="AY330" s="58"/>
      <c r="AZ330" s="58"/>
      <c r="BA330" s="58"/>
      <c r="BB330" s="58">
        <f t="shared" si="37"/>
        <v>1</v>
      </c>
      <c r="BC330" s="58">
        <f t="shared" si="38"/>
        <v>6.0229464855262183E-4</v>
      </c>
      <c r="BD330" s="58" t="e">
        <f t="shared" si="39"/>
        <v>#N/A</v>
      </c>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c r="CH330" s="58"/>
      <c r="CI330" s="58"/>
      <c r="CJ330" s="58"/>
      <c r="CK330" s="58"/>
      <c r="CL330" s="58"/>
      <c r="CM330" s="58"/>
      <c r="CN330" s="58"/>
      <c r="CO330" s="58"/>
      <c r="CP330" s="58"/>
      <c r="CQ330" s="58"/>
      <c r="CR330" s="58"/>
      <c r="CS330" s="58"/>
      <c r="CT330" s="58"/>
      <c r="CU330" s="58"/>
      <c r="CV330" s="58"/>
      <c r="CW330" s="58"/>
      <c r="CX330" s="58"/>
      <c r="CY330" s="58"/>
      <c r="CZ330" s="58"/>
      <c r="DA330" s="58"/>
      <c r="DB330" s="58"/>
      <c r="DC330" s="58"/>
      <c r="DD330" s="58"/>
      <c r="DE330" s="58"/>
      <c r="DF330" s="58"/>
      <c r="DG330" s="58"/>
      <c r="DH330" s="58"/>
      <c r="DI330" s="58"/>
      <c r="DJ330" s="58"/>
      <c r="DK330" s="58"/>
      <c r="DL330" s="58"/>
      <c r="DM330" s="58"/>
      <c r="DN330" s="58"/>
      <c r="DO330" s="58"/>
      <c r="DP330" s="58"/>
      <c r="DQ330" s="58"/>
      <c r="DR330" s="58"/>
      <c r="DS330" s="58"/>
      <c r="DT330" s="58"/>
      <c r="DU330" s="58"/>
      <c r="DV330" s="58"/>
      <c r="DW330" s="58"/>
      <c r="DX330" s="58"/>
      <c r="DY330" s="58"/>
      <c r="DZ330" s="58"/>
      <c r="EA330" s="58"/>
      <c r="EB330" s="58"/>
      <c r="EC330" s="58"/>
      <c r="ED330" s="58"/>
      <c r="EE330" s="58"/>
      <c r="EF330" s="58"/>
      <c r="EG330" s="58"/>
      <c r="EH330" s="58"/>
      <c r="EI330" s="58"/>
      <c r="EJ330" s="58"/>
      <c r="EK330" s="58"/>
      <c r="EL330" s="58"/>
      <c r="EM330" s="58"/>
      <c r="EN330" s="58"/>
    </row>
    <row r="331" spans="1:144" outlineLevel="1" x14ac:dyDescent="0.2">
      <c r="A331" s="16">
        <v>140</v>
      </c>
      <c r="B331" s="16">
        <v>0</v>
      </c>
      <c r="C331" s="1">
        <v>3.8463131244738147E-6</v>
      </c>
      <c r="D331" s="1">
        <f t="shared" si="31"/>
        <v>-3.8463131244738147E-6</v>
      </c>
      <c r="E331" s="1">
        <f t="shared" si="32"/>
        <v>7.6926410430209291E-6</v>
      </c>
      <c r="F331" s="1">
        <f t="shared" si="33"/>
        <v>-2.773561076129554E-3</v>
      </c>
      <c r="G331" s="1">
        <f t="shared" si="34"/>
        <v>-1.9612057308338073E-3</v>
      </c>
      <c r="H331" s="1">
        <v>3.299432099157388E-5</v>
      </c>
      <c r="I331" s="1">
        <f t="shared" si="35"/>
        <v>1.2691116533469392E-10</v>
      </c>
      <c r="J331" s="1">
        <f t="shared" si="36"/>
        <v>-1.9612380859601679E-3</v>
      </c>
      <c r="AQ331" s="58"/>
      <c r="AR331" s="58"/>
      <c r="AS331" s="58"/>
      <c r="AT331" s="58"/>
      <c r="AU331" s="58"/>
      <c r="AV331" s="58"/>
      <c r="AW331" s="58"/>
      <c r="AX331" s="71"/>
      <c r="AY331" s="58"/>
      <c r="AZ331" s="58"/>
      <c r="BA331" s="58"/>
      <c r="BB331" s="58">
        <f t="shared" si="37"/>
        <v>1</v>
      </c>
      <c r="BC331" s="58">
        <f t="shared" si="38"/>
        <v>3.8463131244738147E-6</v>
      </c>
      <c r="BD331" s="58" t="e">
        <f t="shared" si="39"/>
        <v>#N/A</v>
      </c>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c r="CH331" s="58"/>
      <c r="CI331" s="58"/>
      <c r="CJ331" s="58"/>
      <c r="CK331" s="58"/>
      <c r="CL331" s="58"/>
      <c r="CM331" s="58"/>
      <c r="CN331" s="58"/>
      <c r="CO331" s="58"/>
      <c r="CP331" s="58"/>
      <c r="CQ331" s="58"/>
      <c r="CR331" s="58"/>
      <c r="CS331" s="58"/>
      <c r="CT331" s="58"/>
      <c r="CU331" s="58"/>
      <c r="CV331" s="58"/>
      <c r="CW331" s="58"/>
      <c r="CX331" s="58"/>
      <c r="CY331" s="58"/>
      <c r="CZ331" s="58"/>
      <c r="DA331" s="58"/>
      <c r="DB331" s="58"/>
      <c r="DC331" s="58"/>
      <c r="DD331" s="58"/>
      <c r="DE331" s="58"/>
      <c r="DF331" s="58"/>
      <c r="DG331" s="58"/>
      <c r="DH331" s="58"/>
      <c r="DI331" s="58"/>
      <c r="DJ331" s="58"/>
      <c r="DK331" s="58"/>
      <c r="DL331" s="58"/>
      <c r="DM331" s="58"/>
      <c r="DN331" s="58"/>
      <c r="DO331" s="58"/>
      <c r="DP331" s="58"/>
      <c r="DQ331" s="58"/>
      <c r="DR331" s="58"/>
      <c r="DS331" s="58"/>
      <c r="DT331" s="58"/>
      <c r="DU331" s="58"/>
      <c r="DV331" s="58"/>
      <c r="DW331" s="58"/>
      <c r="DX331" s="58"/>
      <c r="DY331" s="58"/>
      <c r="DZ331" s="58"/>
      <c r="EA331" s="58"/>
      <c r="EB331" s="58"/>
      <c r="EC331" s="58"/>
      <c r="ED331" s="58"/>
      <c r="EE331" s="58"/>
      <c r="EF331" s="58"/>
      <c r="EG331" s="58"/>
      <c r="EH331" s="58"/>
      <c r="EI331" s="58"/>
      <c r="EJ331" s="58"/>
      <c r="EK331" s="58"/>
      <c r="EL331" s="58"/>
      <c r="EM331" s="58"/>
      <c r="EN331" s="58"/>
    </row>
    <row r="332" spans="1:144" outlineLevel="1" x14ac:dyDescent="0.2">
      <c r="A332" s="16">
        <v>141</v>
      </c>
      <c r="B332" s="16">
        <v>0</v>
      </c>
      <c r="C332" s="1">
        <v>7.9107770250489969E-4</v>
      </c>
      <c r="D332" s="1">
        <f t="shared" si="31"/>
        <v>-7.9107770250489969E-4</v>
      </c>
      <c r="E332" s="1">
        <f t="shared" si="32"/>
        <v>1.5827815391765978E-3</v>
      </c>
      <c r="F332" s="1">
        <f t="shared" si="33"/>
        <v>-3.9784187049336547E-2</v>
      </c>
      <c r="G332" s="1">
        <f t="shared" si="34"/>
        <v>-2.8137235150024548E-2</v>
      </c>
      <c r="H332" s="1">
        <v>2.8167254391993743E-3</v>
      </c>
      <c r="I332" s="1">
        <f t="shared" si="35"/>
        <v>2.236311878992794E-6</v>
      </c>
      <c r="J332" s="1">
        <f t="shared" si="36"/>
        <v>-2.8176946494728093E-2</v>
      </c>
      <c r="AQ332" s="58"/>
      <c r="AR332" s="58"/>
      <c r="AS332" s="58"/>
      <c r="AT332" s="58"/>
      <c r="AU332" s="58"/>
      <c r="AV332" s="58"/>
      <c r="AW332" s="58"/>
      <c r="AX332" s="71"/>
      <c r="AY332" s="58"/>
      <c r="AZ332" s="58"/>
      <c r="BA332" s="58"/>
      <c r="BB332" s="58">
        <f t="shared" si="37"/>
        <v>1</v>
      </c>
      <c r="BC332" s="58">
        <f t="shared" si="38"/>
        <v>7.9107770250489969E-4</v>
      </c>
      <c r="BD332" s="58" t="e">
        <f t="shared" si="39"/>
        <v>#N/A</v>
      </c>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c r="CB332" s="58"/>
      <c r="CC332" s="58"/>
      <c r="CD332" s="58"/>
      <c r="CE332" s="58"/>
      <c r="CF332" s="58"/>
      <c r="CG332" s="58"/>
      <c r="CH332" s="58"/>
      <c r="CI332" s="58"/>
      <c r="CJ332" s="58"/>
      <c r="CK332" s="58"/>
      <c r="CL332" s="58"/>
      <c r="CM332" s="58"/>
      <c r="CN332" s="58"/>
      <c r="CO332" s="58"/>
      <c r="CP332" s="58"/>
      <c r="CQ332" s="58"/>
      <c r="CR332" s="58"/>
      <c r="CS332" s="58"/>
      <c r="CT332" s="58"/>
      <c r="CU332" s="58"/>
      <c r="CV332" s="58"/>
      <c r="CW332" s="58"/>
      <c r="CX332" s="58"/>
      <c r="CY332" s="58"/>
      <c r="CZ332" s="58"/>
      <c r="DA332" s="58"/>
      <c r="DB332" s="58"/>
      <c r="DC332" s="58"/>
      <c r="DD332" s="58"/>
      <c r="DE332" s="58"/>
      <c r="DF332" s="58"/>
      <c r="DG332" s="58"/>
      <c r="DH332" s="58"/>
      <c r="DI332" s="58"/>
      <c r="DJ332" s="58"/>
      <c r="DK332" s="58"/>
      <c r="DL332" s="58"/>
      <c r="DM332" s="58"/>
      <c r="DN332" s="58"/>
      <c r="DO332" s="58"/>
      <c r="DP332" s="58"/>
      <c r="DQ332" s="58"/>
      <c r="DR332" s="58"/>
      <c r="DS332" s="58"/>
      <c r="DT332" s="58"/>
      <c r="DU332" s="58"/>
      <c r="DV332" s="58"/>
      <c r="DW332" s="58"/>
      <c r="DX332" s="58"/>
      <c r="DY332" s="58"/>
      <c r="DZ332" s="58"/>
      <c r="EA332" s="58"/>
      <c r="EB332" s="58"/>
      <c r="EC332" s="58"/>
      <c r="ED332" s="58"/>
      <c r="EE332" s="58"/>
      <c r="EF332" s="58"/>
      <c r="EG332" s="58"/>
      <c r="EH332" s="58"/>
      <c r="EI332" s="58"/>
      <c r="EJ332" s="58"/>
      <c r="EK332" s="58"/>
      <c r="EL332" s="58"/>
      <c r="EM332" s="58"/>
      <c r="EN332" s="58"/>
    </row>
    <row r="333" spans="1:144" outlineLevel="1" x14ac:dyDescent="0.2">
      <c r="A333" s="16">
        <v>142</v>
      </c>
      <c r="B333" s="16">
        <v>0</v>
      </c>
      <c r="C333" s="1">
        <v>3.7347903150465162E-3</v>
      </c>
      <c r="D333" s="1">
        <f t="shared" si="31"/>
        <v>-3.7347903150465162E-3</v>
      </c>
      <c r="E333" s="1">
        <f t="shared" si="32"/>
        <v>7.48356411657463E-3</v>
      </c>
      <c r="F333" s="1">
        <f t="shared" si="33"/>
        <v>-8.6507595716067795E-2</v>
      </c>
      <c r="G333" s="1">
        <f t="shared" si="34"/>
        <v>-6.1227373488936761E-2</v>
      </c>
      <c r="H333" s="1">
        <v>1.131064330999749E-2</v>
      </c>
      <c r="I333" s="1">
        <f t="shared" si="35"/>
        <v>4.2886312619661883E-5</v>
      </c>
      <c r="J333" s="1">
        <f t="shared" si="36"/>
        <v>-6.1576599264439882E-2</v>
      </c>
      <c r="AQ333" s="58"/>
      <c r="AR333" s="58"/>
      <c r="AS333" s="58"/>
      <c r="AT333" s="58"/>
      <c r="AU333" s="58"/>
      <c r="AV333" s="58"/>
      <c r="AW333" s="58"/>
      <c r="AX333" s="71"/>
      <c r="AY333" s="58"/>
      <c r="AZ333" s="58"/>
      <c r="BA333" s="58"/>
      <c r="BB333" s="58">
        <f t="shared" si="37"/>
        <v>1</v>
      </c>
      <c r="BC333" s="58">
        <f t="shared" si="38"/>
        <v>3.7347903150465162E-3</v>
      </c>
      <c r="BD333" s="58" t="e">
        <f t="shared" si="39"/>
        <v>#N/A</v>
      </c>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c r="CB333" s="58"/>
      <c r="CC333" s="58"/>
      <c r="CD333" s="58"/>
      <c r="CE333" s="58"/>
      <c r="CF333" s="58"/>
      <c r="CG333" s="58"/>
      <c r="CH333" s="58"/>
      <c r="CI333" s="58"/>
      <c r="CJ333" s="58"/>
      <c r="CK333" s="58"/>
      <c r="CL333" s="58"/>
      <c r="CM333" s="58"/>
      <c r="CN333" s="58"/>
      <c r="CO333" s="58"/>
      <c r="CP333" s="58"/>
      <c r="CQ333" s="58"/>
      <c r="CR333" s="58"/>
      <c r="CS333" s="58"/>
      <c r="CT333" s="58"/>
      <c r="CU333" s="58"/>
      <c r="CV333" s="58"/>
      <c r="CW333" s="58"/>
      <c r="CX333" s="58"/>
      <c r="CY333" s="58"/>
      <c r="CZ333" s="58"/>
      <c r="DA333" s="58"/>
      <c r="DB333" s="58"/>
      <c r="DC333" s="58"/>
      <c r="DD333" s="58"/>
      <c r="DE333" s="58"/>
      <c r="DF333" s="58"/>
      <c r="DG333" s="58"/>
      <c r="DH333" s="58"/>
      <c r="DI333" s="58"/>
      <c r="DJ333" s="58"/>
      <c r="DK333" s="58"/>
      <c r="DL333" s="58"/>
      <c r="DM333" s="58"/>
      <c r="DN333" s="58"/>
      <c r="DO333" s="58"/>
      <c r="DP333" s="58"/>
      <c r="DQ333" s="58"/>
      <c r="DR333" s="58"/>
      <c r="DS333" s="58"/>
      <c r="DT333" s="58"/>
      <c r="DU333" s="58"/>
      <c r="DV333" s="58"/>
      <c r="DW333" s="58"/>
      <c r="DX333" s="58"/>
      <c r="DY333" s="58"/>
      <c r="DZ333" s="58"/>
      <c r="EA333" s="58"/>
      <c r="EB333" s="58"/>
      <c r="EC333" s="58"/>
      <c r="ED333" s="58"/>
      <c r="EE333" s="58"/>
      <c r="EF333" s="58"/>
      <c r="EG333" s="58"/>
      <c r="EH333" s="58"/>
      <c r="EI333" s="58"/>
      <c r="EJ333" s="58"/>
      <c r="EK333" s="58"/>
      <c r="EL333" s="58"/>
      <c r="EM333" s="58"/>
      <c r="EN333" s="58"/>
    </row>
    <row r="334" spans="1:144" outlineLevel="1" x14ac:dyDescent="0.2">
      <c r="A334" s="16">
        <v>143</v>
      </c>
      <c r="B334" s="16">
        <v>0</v>
      </c>
      <c r="C334" s="1">
        <v>1.5288374331629555E-3</v>
      </c>
      <c r="D334" s="1">
        <f t="shared" si="31"/>
        <v>-1.5288374331629555E-3</v>
      </c>
      <c r="E334" s="1">
        <f t="shared" si="32"/>
        <v>3.0600145952371558E-3</v>
      </c>
      <c r="F334" s="1">
        <f t="shared" si="33"/>
        <v>-5.5317398666578275E-2</v>
      </c>
      <c r="G334" s="1">
        <f t="shared" si="34"/>
        <v>-3.9130274161451789E-2</v>
      </c>
      <c r="H334" s="1">
        <v>5.1480441074836566E-3</v>
      </c>
      <c r="I334" s="1">
        <f t="shared" si="35"/>
        <v>7.9233635378292482E-6</v>
      </c>
      <c r="J334" s="1">
        <f t="shared" si="36"/>
        <v>-3.9231386917724577E-2</v>
      </c>
      <c r="AQ334" s="58"/>
      <c r="AR334" s="58"/>
      <c r="AS334" s="58"/>
      <c r="AT334" s="58"/>
      <c r="AU334" s="58"/>
      <c r="AV334" s="58"/>
      <c r="AW334" s="58"/>
      <c r="AX334" s="71"/>
      <c r="AY334" s="58"/>
      <c r="AZ334" s="58"/>
      <c r="BA334" s="58"/>
      <c r="BB334" s="58">
        <f t="shared" si="37"/>
        <v>1</v>
      </c>
      <c r="BC334" s="58">
        <f t="shared" si="38"/>
        <v>1.5288374331629555E-3</v>
      </c>
      <c r="BD334" s="58" t="e">
        <f t="shared" si="39"/>
        <v>#N/A</v>
      </c>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c r="CB334" s="58"/>
      <c r="CC334" s="58"/>
      <c r="CD334" s="58"/>
      <c r="CE334" s="58"/>
      <c r="CF334" s="58"/>
      <c r="CG334" s="58"/>
      <c r="CH334" s="58"/>
      <c r="CI334" s="58"/>
      <c r="CJ334" s="58"/>
      <c r="CK334" s="58"/>
      <c r="CL334" s="58"/>
      <c r="CM334" s="58"/>
      <c r="CN334" s="58"/>
      <c r="CO334" s="58"/>
      <c r="CP334" s="58"/>
      <c r="CQ334" s="58"/>
      <c r="CR334" s="58"/>
      <c r="CS334" s="58"/>
      <c r="CT334" s="58"/>
      <c r="CU334" s="58"/>
      <c r="CV334" s="58"/>
      <c r="CW334" s="58"/>
      <c r="CX334" s="58"/>
      <c r="CY334" s="58"/>
      <c r="CZ334" s="58"/>
      <c r="DA334" s="58"/>
      <c r="DB334" s="58"/>
      <c r="DC334" s="58"/>
      <c r="DD334" s="58"/>
      <c r="DE334" s="58"/>
      <c r="DF334" s="58"/>
      <c r="DG334" s="58"/>
      <c r="DH334" s="58"/>
      <c r="DI334" s="58"/>
      <c r="DJ334" s="58"/>
      <c r="DK334" s="58"/>
      <c r="DL334" s="58"/>
      <c r="DM334" s="58"/>
      <c r="DN334" s="58"/>
      <c r="DO334" s="58"/>
      <c r="DP334" s="58"/>
      <c r="DQ334" s="58"/>
      <c r="DR334" s="58"/>
      <c r="DS334" s="58"/>
      <c r="DT334" s="58"/>
      <c r="DU334" s="58"/>
      <c r="DV334" s="58"/>
      <c r="DW334" s="58"/>
      <c r="DX334" s="58"/>
      <c r="DY334" s="58"/>
      <c r="DZ334" s="58"/>
      <c r="EA334" s="58"/>
      <c r="EB334" s="58"/>
      <c r="EC334" s="58"/>
      <c r="ED334" s="58"/>
      <c r="EE334" s="58"/>
      <c r="EF334" s="58"/>
      <c r="EG334" s="58"/>
      <c r="EH334" s="58"/>
      <c r="EI334" s="58"/>
      <c r="EJ334" s="58"/>
      <c r="EK334" s="58"/>
      <c r="EL334" s="58"/>
      <c r="EM334" s="58"/>
      <c r="EN334" s="58"/>
    </row>
    <row r="335" spans="1:144" outlineLevel="1" x14ac:dyDescent="0.2">
      <c r="A335" s="16">
        <v>144</v>
      </c>
      <c r="B335" s="16">
        <v>0</v>
      </c>
      <c r="C335" s="1">
        <v>4.9143238590301412E-3</v>
      </c>
      <c r="D335" s="1">
        <f t="shared" si="31"/>
        <v>-4.9143238590301412E-3</v>
      </c>
      <c r="E335" s="1">
        <f t="shared" si="32"/>
        <v>9.8528777123390344E-3</v>
      </c>
      <c r="F335" s="1">
        <f t="shared" si="33"/>
        <v>-9.9261662852981838E-2</v>
      </c>
      <c r="G335" s="1">
        <f t="shared" si="34"/>
        <v>-7.0275128658146363E-2</v>
      </c>
      <c r="H335" s="1">
        <v>1.2787431855234318E-2</v>
      </c>
      <c r="I335" s="1">
        <f t="shared" si="35"/>
        <v>6.3969941771894909E-5</v>
      </c>
      <c r="J335" s="1">
        <f t="shared" si="36"/>
        <v>-7.0728803536401763E-2</v>
      </c>
      <c r="AQ335" s="58"/>
      <c r="AR335" s="58"/>
      <c r="AS335" s="58"/>
      <c r="AT335" s="58"/>
      <c r="AU335" s="58"/>
      <c r="AV335" s="58"/>
      <c r="AW335" s="58"/>
      <c r="AX335" s="71"/>
      <c r="AY335" s="58"/>
      <c r="AZ335" s="58"/>
      <c r="BA335" s="58"/>
      <c r="BB335" s="58">
        <f t="shared" si="37"/>
        <v>1</v>
      </c>
      <c r="BC335" s="58">
        <f t="shared" si="38"/>
        <v>4.9143238590301412E-3</v>
      </c>
      <c r="BD335" s="58" t="e">
        <f t="shared" si="39"/>
        <v>#N/A</v>
      </c>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c r="CB335" s="58"/>
      <c r="CC335" s="58"/>
      <c r="CD335" s="58"/>
      <c r="CE335" s="58"/>
      <c r="CF335" s="58"/>
      <c r="CG335" s="58"/>
      <c r="CH335" s="58"/>
      <c r="CI335" s="58"/>
      <c r="CJ335" s="58"/>
      <c r="CK335" s="58"/>
      <c r="CL335" s="58"/>
      <c r="CM335" s="58"/>
      <c r="CN335" s="58"/>
      <c r="CO335" s="58"/>
      <c r="CP335" s="58"/>
      <c r="CQ335" s="58"/>
      <c r="CR335" s="58"/>
      <c r="CS335" s="58"/>
      <c r="CT335" s="58"/>
      <c r="CU335" s="58"/>
      <c r="CV335" s="58"/>
      <c r="CW335" s="58"/>
      <c r="CX335" s="58"/>
      <c r="CY335" s="58"/>
      <c r="CZ335" s="58"/>
      <c r="DA335" s="58"/>
      <c r="DB335" s="58"/>
      <c r="DC335" s="58"/>
      <c r="DD335" s="58"/>
      <c r="DE335" s="58"/>
      <c r="DF335" s="58"/>
      <c r="DG335" s="58"/>
      <c r="DH335" s="58"/>
      <c r="DI335" s="58"/>
      <c r="DJ335" s="58"/>
      <c r="DK335" s="58"/>
      <c r="DL335" s="58"/>
      <c r="DM335" s="58"/>
      <c r="DN335" s="58"/>
      <c r="DO335" s="58"/>
      <c r="DP335" s="58"/>
      <c r="DQ335" s="58"/>
      <c r="DR335" s="58"/>
      <c r="DS335" s="58"/>
      <c r="DT335" s="58"/>
      <c r="DU335" s="58"/>
      <c r="DV335" s="58"/>
      <c r="DW335" s="58"/>
      <c r="DX335" s="58"/>
      <c r="DY335" s="58"/>
      <c r="DZ335" s="58"/>
      <c r="EA335" s="58"/>
      <c r="EB335" s="58"/>
      <c r="EC335" s="58"/>
      <c r="ED335" s="58"/>
      <c r="EE335" s="58"/>
      <c r="EF335" s="58"/>
      <c r="EG335" s="58"/>
      <c r="EH335" s="58"/>
      <c r="EI335" s="58"/>
      <c r="EJ335" s="58"/>
      <c r="EK335" s="58"/>
      <c r="EL335" s="58"/>
      <c r="EM335" s="58"/>
      <c r="EN335" s="58"/>
    </row>
    <row r="336" spans="1:144" outlineLevel="1" x14ac:dyDescent="0.2">
      <c r="A336" s="16">
        <v>145</v>
      </c>
      <c r="B336" s="16">
        <v>0</v>
      </c>
      <c r="C336" s="1">
        <v>4.0092606596353518E-7</v>
      </c>
      <c r="D336" s="1">
        <f t="shared" si="31"/>
        <v>-4.0092606596353518E-7</v>
      </c>
      <c r="E336" s="1">
        <f t="shared" si="32"/>
        <v>8.0185229258307318E-7</v>
      </c>
      <c r="F336" s="1">
        <f t="shared" si="33"/>
        <v>-8.9546205535638037E-4</v>
      </c>
      <c r="G336" s="1">
        <f t="shared" si="34"/>
        <v>-6.3318735513693734E-4</v>
      </c>
      <c r="H336" s="1">
        <v>3.9599020310934763E-6</v>
      </c>
      <c r="I336" s="1">
        <f t="shared" si="35"/>
        <v>1.5876348663275323E-12</v>
      </c>
      <c r="J336" s="1">
        <f t="shared" si="36"/>
        <v>-6.3318860882060756E-4</v>
      </c>
      <c r="AQ336" s="58"/>
      <c r="AR336" s="58"/>
      <c r="AS336" s="58"/>
      <c r="AT336" s="58"/>
      <c r="AU336" s="58"/>
      <c r="AV336" s="58"/>
      <c r="AW336" s="58"/>
      <c r="AX336" s="71"/>
      <c r="AY336" s="58"/>
      <c r="AZ336" s="58"/>
      <c r="BA336" s="58"/>
      <c r="BB336" s="58">
        <f t="shared" si="37"/>
        <v>1</v>
      </c>
      <c r="BC336" s="58">
        <f t="shared" si="38"/>
        <v>4.0092606596353518E-7</v>
      </c>
      <c r="BD336" s="58" t="e">
        <f t="shared" si="39"/>
        <v>#N/A</v>
      </c>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c r="CH336" s="58"/>
      <c r="CI336" s="58"/>
      <c r="CJ336" s="58"/>
      <c r="CK336" s="58"/>
      <c r="CL336" s="58"/>
      <c r="CM336" s="58"/>
      <c r="CN336" s="58"/>
      <c r="CO336" s="58"/>
      <c r="CP336" s="58"/>
      <c r="CQ336" s="58"/>
      <c r="CR336" s="58"/>
      <c r="CS336" s="58"/>
      <c r="CT336" s="58"/>
      <c r="CU336" s="58"/>
      <c r="CV336" s="58"/>
      <c r="CW336" s="58"/>
      <c r="CX336" s="58"/>
      <c r="CY336" s="58"/>
      <c r="CZ336" s="58"/>
      <c r="DA336" s="58"/>
      <c r="DB336" s="58"/>
      <c r="DC336" s="58"/>
      <c r="DD336" s="58"/>
      <c r="DE336" s="58"/>
      <c r="DF336" s="58"/>
      <c r="DG336" s="58"/>
      <c r="DH336" s="58"/>
      <c r="DI336" s="58"/>
      <c r="DJ336" s="58"/>
      <c r="DK336" s="58"/>
      <c r="DL336" s="58"/>
      <c r="DM336" s="58"/>
      <c r="DN336" s="58"/>
      <c r="DO336" s="58"/>
      <c r="DP336" s="58"/>
      <c r="DQ336" s="58"/>
      <c r="DR336" s="58"/>
      <c r="DS336" s="58"/>
      <c r="DT336" s="58"/>
      <c r="DU336" s="58"/>
      <c r="DV336" s="58"/>
      <c r="DW336" s="58"/>
      <c r="DX336" s="58"/>
      <c r="DY336" s="58"/>
      <c r="DZ336" s="58"/>
      <c r="EA336" s="58"/>
      <c r="EB336" s="58"/>
      <c r="EC336" s="58"/>
      <c r="ED336" s="58"/>
      <c r="EE336" s="58"/>
      <c r="EF336" s="58"/>
      <c r="EG336" s="58"/>
      <c r="EH336" s="58"/>
      <c r="EI336" s="58"/>
      <c r="EJ336" s="58"/>
      <c r="EK336" s="58"/>
      <c r="EL336" s="58"/>
      <c r="EM336" s="58"/>
      <c r="EN336" s="58"/>
    </row>
    <row r="337" spans="1:144" outlineLevel="1" x14ac:dyDescent="0.2">
      <c r="A337" s="16">
        <v>146</v>
      </c>
      <c r="B337" s="16">
        <v>0</v>
      </c>
      <c r="C337" s="1">
        <v>5.4179851100825838E-3</v>
      </c>
      <c r="D337" s="1">
        <f t="shared" si="31"/>
        <v>-5.4179851100825838E-3</v>
      </c>
      <c r="E337" s="1">
        <f t="shared" si="32"/>
        <v>1.0865431243928464E-2</v>
      </c>
      <c r="F337" s="1">
        <f t="shared" si="33"/>
        <v>-0.10423737930286076</v>
      </c>
      <c r="G337" s="1">
        <f t="shared" si="34"/>
        <v>-7.3807178388713882E-2</v>
      </c>
      <c r="H337" s="1">
        <v>1.6279320269947765E-2</v>
      </c>
      <c r="I337" s="1">
        <f t="shared" si="35"/>
        <v>9.0149157365780136E-5</v>
      </c>
      <c r="J337" s="1">
        <f t="shared" si="36"/>
        <v>-7.4415379721326516E-2</v>
      </c>
      <c r="AQ337" s="58"/>
      <c r="AR337" s="58"/>
      <c r="AS337" s="58"/>
      <c r="AT337" s="58"/>
      <c r="AU337" s="58"/>
      <c r="AV337" s="58"/>
      <c r="AW337" s="58"/>
      <c r="AX337" s="71"/>
      <c r="AY337" s="58"/>
      <c r="AZ337" s="58"/>
      <c r="BA337" s="58"/>
      <c r="BB337" s="58">
        <f t="shared" si="37"/>
        <v>1</v>
      </c>
      <c r="BC337" s="58">
        <f t="shared" si="38"/>
        <v>5.4179851100825838E-3</v>
      </c>
      <c r="BD337" s="58" t="e">
        <f t="shared" si="39"/>
        <v>#N/A</v>
      </c>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c r="CH337" s="58"/>
      <c r="CI337" s="58"/>
      <c r="CJ337" s="58"/>
      <c r="CK337" s="58"/>
      <c r="CL337" s="58"/>
      <c r="CM337" s="58"/>
      <c r="CN337" s="58"/>
      <c r="CO337" s="58"/>
      <c r="CP337" s="58"/>
      <c r="CQ337" s="58"/>
      <c r="CR337" s="58"/>
      <c r="CS337" s="58"/>
      <c r="CT337" s="58"/>
      <c r="CU337" s="58"/>
      <c r="CV337" s="58"/>
      <c r="CW337" s="58"/>
      <c r="CX337" s="58"/>
      <c r="CY337" s="58"/>
      <c r="CZ337" s="58"/>
      <c r="DA337" s="58"/>
      <c r="DB337" s="58"/>
      <c r="DC337" s="58"/>
      <c r="DD337" s="58"/>
      <c r="DE337" s="58"/>
      <c r="DF337" s="58"/>
      <c r="DG337" s="58"/>
      <c r="DH337" s="58"/>
      <c r="DI337" s="58"/>
      <c r="DJ337" s="58"/>
      <c r="DK337" s="58"/>
      <c r="DL337" s="58"/>
      <c r="DM337" s="58"/>
      <c r="DN337" s="58"/>
      <c r="DO337" s="58"/>
      <c r="DP337" s="58"/>
      <c r="DQ337" s="58"/>
      <c r="DR337" s="58"/>
      <c r="DS337" s="58"/>
      <c r="DT337" s="58"/>
      <c r="DU337" s="58"/>
      <c r="DV337" s="58"/>
      <c r="DW337" s="58"/>
      <c r="DX337" s="58"/>
      <c r="DY337" s="58"/>
      <c r="DZ337" s="58"/>
      <c r="EA337" s="58"/>
      <c r="EB337" s="58"/>
      <c r="EC337" s="58"/>
      <c r="ED337" s="58"/>
      <c r="EE337" s="58"/>
      <c r="EF337" s="58"/>
      <c r="EG337" s="58"/>
      <c r="EH337" s="58"/>
      <c r="EI337" s="58"/>
      <c r="EJ337" s="58"/>
      <c r="EK337" s="58"/>
      <c r="EL337" s="58"/>
      <c r="EM337" s="58"/>
      <c r="EN337" s="58"/>
    </row>
    <row r="338" spans="1:144" outlineLevel="1" x14ac:dyDescent="0.2">
      <c r="A338" s="16">
        <v>147</v>
      </c>
      <c r="B338" s="16">
        <v>0</v>
      </c>
      <c r="C338" s="1">
        <v>1.9077793505989501E-3</v>
      </c>
      <c r="D338" s="1">
        <f t="shared" si="31"/>
        <v>-1.9077793505989501E-3</v>
      </c>
      <c r="E338" s="1">
        <f t="shared" si="32"/>
        <v>3.8192029589457759E-3</v>
      </c>
      <c r="F338" s="1">
        <f t="shared" si="33"/>
        <v>-6.1799700314368641E-2</v>
      </c>
      <c r="G338" s="1">
        <f t="shared" si="34"/>
        <v>-4.3719857382172267E-2</v>
      </c>
      <c r="H338" s="1">
        <v>5.6516490077050197E-3</v>
      </c>
      <c r="I338" s="1">
        <f t="shared" si="35"/>
        <v>1.0864108586370889E-5</v>
      </c>
      <c r="J338" s="1">
        <f t="shared" si="36"/>
        <v>-4.3843928178299144E-2</v>
      </c>
      <c r="AQ338" s="58"/>
      <c r="AR338" s="58"/>
      <c r="AS338" s="58"/>
      <c r="AT338" s="58"/>
      <c r="AU338" s="58"/>
      <c r="AV338" s="58"/>
      <c r="AW338" s="58"/>
      <c r="AX338" s="71"/>
      <c r="AY338" s="58"/>
      <c r="AZ338" s="58"/>
      <c r="BA338" s="58"/>
      <c r="BB338" s="58">
        <f t="shared" si="37"/>
        <v>1</v>
      </c>
      <c r="BC338" s="58">
        <f t="shared" si="38"/>
        <v>1.9077793505989501E-3</v>
      </c>
      <c r="BD338" s="58" t="e">
        <f t="shared" si="39"/>
        <v>#N/A</v>
      </c>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c r="CH338" s="58"/>
      <c r="CI338" s="58"/>
      <c r="CJ338" s="58"/>
      <c r="CK338" s="58"/>
      <c r="CL338" s="58"/>
      <c r="CM338" s="58"/>
      <c r="CN338" s="58"/>
      <c r="CO338" s="58"/>
      <c r="CP338" s="58"/>
      <c r="CQ338" s="58"/>
      <c r="CR338" s="58"/>
      <c r="CS338" s="58"/>
      <c r="CT338" s="58"/>
      <c r="CU338" s="58"/>
      <c r="CV338" s="58"/>
      <c r="CW338" s="58"/>
      <c r="CX338" s="58"/>
      <c r="CY338" s="58"/>
      <c r="CZ338" s="58"/>
      <c r="DA338" s="58"/>
      <c r="DB338" s="58"/>
      <c r="DC338" s="58"/>
      <c r="DD338" s="58"/>
      <c r="DE338" s="58"/>
      <c r="DF338" s="58"/>
      <c r="DG338" s="58"/>
      <c r="DH338" s="58"/>
      <c r="DI338" s="58"/>
      <c r="DJ338" s="58"/>
      <c r="DK338" s="58"/>
      <c r="DL338" s="58"/>
      <c r="DM338" s="58"/>
      <c r="DN338" s="58"/>
      <c r="DO338" s="58"/>
      <c r="DP338" s="58"/>
      <c r="DQ338" s="58"/>
      <c r="DR338" s="58"/>
      <c r="DS338" s="58"/>
      <c r="DT338" s="58"/>
      <c r="DU338" s="58"/>
      <c r="DV338" s="58"/>
      <c r="DW338" s="58"/>
      <c r="DX338" s="58"/>
      <c r="DY338" s="58"/>
      <c r="DZ338" s="58"/>
      <c r="EA338" s="58"/>
      <c r="EB338" s="58"/>
      <c r="EC338" s="58"/>
      <c r="ED338" s="58"/>
      <c r="EE338" s="58"/>
      <c r="EF338" s="58"/>
      <c r="EG338" s="58"/>
      <c r="EH338" s="58"/>
      <c r="EI338" s="58"/>
      <c r="EJ338" s="58"/>
      <c r="EK338" s="58"/>
      <c r="EL338" s="58"/>
      <c r="EM338" s="58"/>
      <c r="EN338" s="58"/>
    </row>
    <row r="339" spans="1:144" outlineLevel="1" x14ac:dyDescent="0.2">
      <c r="A339" s="16">
        <v>148</v>
      </c>
      <c r="B339" s="16">
        <v>0</v>
      </c>
      <c r="C339" s="1">
        <v>2.5514271328649814E-2</v>
      </c>
      <c r="D339" s="1">
        <f t="shared" si="31"/>
        <v>-2.5514271328649814E-2</v>
      </c>
      <c r="E339" s="1">
        <f t="shared" si="32"/>
        <v>5.1690809824098995E-2</v>
      </c>
      <c r="F339" s="1">
        <f t="shared" si="33"/>
        <v>-0.22735612994616836</v>
      </c>
      <c r="G339" s="1">
        <f t="shared" si="34"/>
        <v>-0.1618094356587523</v>
      </c>
      <c r="H339" s="1">
        <v>4.5712263748629217E-2</v>
      </c>
      <c r="I339" s="1">
        <f t="shared" si="35"/>
        <v>1.2541834701387E-3</v>
      </c>
      <c r="J339" s="1">
        <f t="shared" si="36"/>
        <v>-0.16563959954776092</v>
      </c>
      <c r="AQ339" s="58"/>
      <c r="AR339" s="58"/>
      <c r="AS339" s="58"/>
      <c r="AT339" s="58"/>
      <c r="AU339" s="58"/>
      <c r="AV339" s="58"/>
      <c r="AW339" s="58"/>
      <c r="AX339" s="71"/>
      <c r="AY339" s="58"/>
      <c r="AZ339" s="58"/>
      <c r="BA339" s="58"/>
      <c r="BB339" s="58">
        <f t="shared" si="37"/>
        <v>1</v>
      </c>
      <c r="BC339" s="58">
        <f t="shared" si="38"/>
        <v>2.5514271328649814E-2</v>
      </c>
      <c r="BD339" s="58" t="e">
        <f t="shared" si="39"/>
        <v>#N/A</v>
      </c>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c r="CH339" s="58"/>
      <c r="CI339" s="58"/>
      <c r="CJ339" s="58"/>
      <c r="CK339" s="58"/>
      <c r="CL339" s="58"/>
      <c r="CM339" s="58"/>
      <c r="CN339" s="58"/>
      <c r="CO339" s="58"/>
      <c r="CP339" s="58"/>
      <c r="CQ339" s="58"/>
      <c r="CR339" s="58"/>
      <c r="CS339" s="58"/>
      <c r="CT339" s="58"/>
      <c r="CU339" s="58"/>
      <c r="CV339" s="58"/>
      <c r="CW339" s="58"/>
      <c r="CX339" s="58"/>
      <c r="CY339" s="58"/>
      <c r="CZ339" s="58"/>
      <c r="DA339" s="58"/>
      <c r="DB339" s="58"/>
      <c r="DC339" s="58"/>
      <c r="DD339" s="58"/>
      <c r="DE339" s="58"/>
      <c r="DF339" s="58"/>
      <c r="DG339" s="58"/>
      <c r="DH339" s="58"/>
      <c r="DI339" s="58"/>
      <c r="DJ339" s="58"/>
      <c r="DK339" s="58"/>
      <c r="DL339" s="58"/>
      <c r="DM339" s="58"/>
      <c r="DN339" s="58"/>
      <c r="DO339" s="58"/>
      <c r="DP339" s="58"/>
      <c r="DQ339" s="58"/>
      <c r="DR339" s="58"/>
      <c r="DS339" s="58"/>
      <c r="DT339" s="58"/>
      <c r="DU339" s="58"/>
      <c r="DV339" s="58"/>
      <c r="DW339" s="58"/>
      <c r="DX339" s="58"/>
      <c r="DY339" s="58"/>
      <c r="DZ339" s="58"/>
      <c r="EA339" s="58"/>
      <c r="EB339" s="58"/>
      <c r="EC339" s="58"/>
      <c r="ED339" s="58"/>
      <c r="EE339" s="58"/>
      <c r="EF339" s="58"/>
      <c r="EG339" s="58"/>
      <c r="EH339" s="58"/>
      <c r="EI339" s="58"/>
      <c r="EJ339" s="58"/>
      <c r="EK339" s="58"/>
      <c r="EL339" s="58"/>
      <c r="EM339" s="58"/>
      <c r="EN339" s="58"/>
    </row>
    <row r="340" spans="1:144" outlineLevel="1" x14ac:dyDescent="0.2">
      <c r="A340" s="16">
        <v>149</v>
      </c>
      <c r="B340" s="16">
        <v>0</v>
      </c>
      <c r="C340" s="1">
        <v>3.8905043209951063E-4</v>
      </c>
      <c r="D340" s="1">
        <f t="shared" si="31"/>
        <v>-3.8905043209951063E-4</v>
      </c>
      <c r="E340" s="1">
        <f t="shared" si="32"/>
        <v>7.7825226370703798E-4</v>
      </c>
      <c r="F340" s="1">
        <f t="shared" si="33"/>
        <v>-2.7897173041493611E-2</v>
      </c>
      <c r="G340" s="1">
        <f t="shared" si="34"/>
        <v>-1.9728199391934188E-2</v>
      </c>
      <c r="H340" s="1">
        <v>1.7768459389008796E-3</v>
      </c>
      <c r="I340" s="1">
        <f t="shared" si="35"/>
        <v>6.9278269692412795E-7</v>
      </c>
      <c r="J340" s="1">
        <f t="shared" si="36"/>
        <v>-1.9745749769123393E-2</v>
      </c>
      <c r="AQ340" s="58"/>
      <c r="AR340" s="58"/>
      <c r="AS340" s="58"/>
      <c r="AT340" s="58"/>
      <c r="AU340" s="58"/>
      <c r="AV340" s="58"/>
      <c r="AW340" s="58"/>
      <c r="AX340" s="71"/>
      <c r="AY340" s="58"/>
      <c r="AZ340" s="58"/>
      <c r="BA340" s="58"/>
      <c r="BB340" s="58">
        <f t="shared" si="37"/>
        <v>1</v>
      </c>
      <c r="BC340" s="58">
        <f t="shared" si="38"/>
        <v>3.8905043209951063E-4</v>
      </c>
      <c r="BD340" s="58" t="e">
        <f t="shared" si="39"/>
        <v>#N/A</v>
      </c>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c r="CB340" s="58"/>
      <c r="CC340" s="58"/>
      <c r="CD340" s="58"/>
      <c r="CE340" s="58"/>
      <c r="CF340" s="58"/>
      <c r="CG340" s="58"/>
      <c r="CH340" s="58"/>
      <c r="CI340" s="58"/>
      <c r="CJ340" s="58"/>
      <c r="CK340" s="58"/>
      <c r="CL340" s="58"/>
      <c r="CM340" s="58"/>
      <c r="CN340" s="58"/>
      <c r="CO340" s="58"/>
      <c r="CP340" s="58"/>
      <c r="CQ340" s="58"/>
      <c r="CR340" s="58"/>
      <c r="CS340" s="58"/>
      <c r="CT340" s="58"/>
      <c r="CU340" s="58"/>
      <c r="CV340" s="58"/>
      <c r="CW340" s="58"/>
      <c r="CX340" s="58"/>
      <c r="CY340" s="58"/>
      <c r="CZ340" s="58"/>
      <c r="DA340" s="58"/>
      <c r="DB340" s="58"/>
      <c r="DC340" s="58"/>
      <c r="DD340" s="58"/>
      <c r="DE340" s="58"/>
      <c r="DF340" s="58"/>
      <c r="DG340" s="58"/>
      <c r="DH340" s="58"/>
      <c r="DI340" s="58"/>
      <c r="DJ340" s="58"/>
      <c r="DK340" s="58"/>
      <c r="DL340" s="58"/>
      <c r="DM340" s="58"/>
      <c r="DN340" s="58"/>
      <c r="DO340" s="58"/>
      <c r="DP340" s="58"/>
      <c r="DQ340" s="58"/>
      <c r="DR340" s="58"/>
      <c r="DS340" s="58"/>
      <c r="DT340" s="58"/>
      <c r="DU340" s="58"/>
      <c r="DV340" s="58"/>
      <c r="DW340" s="58"/>
      <c r="DX340" s="58"/>
      <c r="DY340" s="58"/>
      <c r="DZ340" s="58"/>
      <c r="EA340" s="58"/>
      <c r="EB340" s="58"/>
      <c r="EC340" s="58"/>
      <c r="ED340" s="58"/>
      <c r="EE340" s="58"/>
      <c r="EF340" s="58"/>
      <c r="EG340" s="58"/>
      <c r="EH340" s="58"/>
      <c r="EI340" s="58"/>
      <c r="EJ340" s="58"/>
      <c r="EK340" s="58"/>
      <c r="EL340" s="58"/>
      <c r="EM340" s="58"/>
      <c r="EN340" s="58"/>
    </row>
    <row r="341" spans="1:144" outlineLevel="1" x14ac:dyDescent="0.2">
      <c r="A341" s="16">
        <v>150</v>
      </c>
      <c r="B341" s="16">
        <v>0</v>
      </c>
      <c r="C341" s="1">
        <v>9.418251445950584E-5</v>
      </c>
      <c r="D341" s="1">
        <f t="shared" si="31"/>
        <v>-9.418251445950584E-5</v>
      </c>
      <c r="E341" s="1">
        <f t="shared" si="32"/>
        <v>1.8837389982180206E-4</v>
      </c>
      <c r="F341" s="1">
        <f t="shared" si="33"/>
        <v>-1.3724937151834322E-2</v>
      </c>
      <c r="G341" s="1">
        <f t="shared" si="34"/>
        <v>-9.705224656907532E-3</v>
      </c>
      <c r="H341" s="1">
        <v>4.220166772251638E-4</v>
      </c>
      <c r="I341" s="1">
        <f t="shared" si="35"/>
        <v>3.9767117978460296E-8</v>
      </c>
      <c r="J341" s="1">
        <f t="shared" si="36"/>
        <v>-9.7072731886469737E-3</v>
      </c>
      <c r="AQ341" s="58"/>
      <c r="AR341" s="58"/>
      <c r="AS341" s="58"/>
      <c r="AT341" s="58"/>
      <c r="AU341" s="58"/>
      <c r="AV341" s="58"/>
      <c r="AW341" s="58"/>
      <c r="AX341" s="71"/>
      <c r="AY341" s="58"/>
      <c r="AZ341" s="58"/>
      <c r="BA341" s="58"/>
      <c r="BB341" s="58">
        <f t="shared" si="37"/>
        <v>1</v>
      </c>
      <c r="BC341" s="58">
        <f t="shared" si="38"/>
        <v>9.418251445950584E-5</v>
      </c>
      <c r="BD341" s="58" t="e">
        <f t="shared" si="39"/>
        <v>#N/A</v>
      </c>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c r="CB341" s="58"/>
      <c r="CC341" s="58"/>
      <c r="CD341" s="58"/>
      <c r="CE341" s="58"/>
      <c r="CF341" s="58"/>
      <c r="CG341" s="58"/>
      <c r="CH341" s="58"/>
      <c r="CI341" s="58"/>
      <c r="CJ341" s="58"/>
      <c r="CK341" s="58"/>
      <c r="CL341" s="58"/>
      <c r="CM341" s="58"/>
      <c r="CN341" s="58"/>
      <c r="CO341" s="58"/>
      <c r="CP341" s="58"/>
      <c r="CQ341" s="58"/>
      <c r="CR341" s="58"/>
      <c r="CS341" s="58"/>
      <c r="CT341" s="58"/>
      <c r="CU341" s="58"/>
      <c r="CV341" s="58"/>
      <c r="CW341" s="58"/>
      <c r="CX341" s="58"/>
      <c r="CY341" s="58"/>
      <c r="CZ341" s="58"/>
      <c r="DA341" s="58"/>
      <c r="DB341" s="58"/>
      <c r="DC341" s="58"/>
      <c r="DD341" s="58"/>
      <c r="DE341" s="58"/>
      <c r="DF341" s="58"/>
      <c r="DG341" s="58"/>
      <c r="DH341" s="58"/>
      <c r="DI341" s="58"/>
      <c r="DJ341" s="58"/>
      <c r="DK341" s="58"/>
      <c r="DL341" s="58"/>
      <c r="DM341" s="58"/>
      <c r="DN341" s="58"/>
      <c r="DO341" s="58"/>
      <c r="DP341" s="58"/>
      <c r="DQ341" s="58"/>
      <c r="DR341" s="58"/>
      <c r="DS341" s="58"/>
      <c r="DT341" s="58"/>
      <c r="DU341" s="58"/>
      <c r="DV341" s="58"/>
      <c r="DW341" s="58"/>
      <c r="DX341" s="58"/>
      <c r="DY341" s="58"/>
      <c r="DZ341" s="58"/>
      <c r="EA341" s="58"/>
      <c r="EB341" s="58"/>
      <c r="EC341" s="58"/>
      <c r="ED341" s="58"/>
      <c r="EE341" s="58"/>
      <c r="EF341" s="58"/>
      <c r="EG341" s="58"/>
      <c r="EH341" s="58"/>
      <c r="EI341" s="58"/>
      <c r="EJ341" s="58"/>
      <c r="EK341" s="58"/>
      <c r="EL341" s="58"/>
      <c r="EM341" s="58"/>
      <c r="EN341" s="58"/>
    </row>
    <row r="342" spans="1:144" outlineLevel="1" x14ac:dyDescent="0.2">
      <c r="A342" s="16">
        <v>151</v>
      </c>
      <c r="B342" s="16">
        <v>0</v>
      </c>
      <c r="C342" s="1">
        <v>4.7876480080543078E-8</v>
      </c>
      <c r="D342" s="1">
        <f t="shared" si="31"/>
        <v>-4.7876480080543078E-8</v>
      </c>
      <c r="E342" s="1">
        <f t="shared" si="32"/>
        <v>9.5752962376192218E-8</v>
      </c>
      <c r="F342" s="1">
        <f t="shared" si="33"/>
        <v>-3.0943975564912829E-4</v>
      </c>
      <c r="G342" s="1">
        <f t="shared" si="34"/>
        <v>-2.1880695229516939E-4</v>
      </c>
      <c r="H342" s="1">
        <v>6.4402641484035324E-7</v>
      </c>
      <c r="I342" s="1">
        <f t="shared" si="35"/>
        <v>3.0833739155400179E-14</v>
      </c>
      <c r="J342" s="1">
        <f t="shared" si="36"/>
        <v>-2.1880702275393194E-4</v>
      </c>
      <c r="AQ342" s="58"/>
      <c r="AR342" s="58"/>
      <c r="AS342" s="58"/>
      <c r="AT342" s="58"/>
      <c r="AU342" s="58"/>
      <c r="AV342" s="58"/>
      <c r="AW342" s="58"/>
      <c r="AX342" s="71"/>
      <c r="AY342" s="58"/>
      <c r="AZ342" s="58"/>
      <c r="BA342" s="58"/>
      <c r="BB342" s="58">
        <f t="shared" si="37"/>
        <v>1</v>
      </c>
      <c r="BC342" s="58">
        <f t="shared" si="38"/>
        <v>4.7876480080543078E-8</v>
      </c>
      <c r="BD342" s="58" t="e">
        <f t="shared" si="39"/>
        <v>#N/A</v>
      </c>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c r="CB342" s="58"/>
      <c r="CC342" s="58"/>
      <c r="CD342" s="58"/>
      <c r="CE342" s="58"/>
      <c r="CF342" s="58"/>
      <c r="CG342" s="58"/>
      <c r="CH342" s="58"/>
      <c r="CI342" s="58"/>
      <c r="CJ342" s="58"/>
      <c r="CK342" s="58"/>
      <c r="CL342" s="58"/>
      <c r="CM342" s="58"/>
      <c r="CN342" s="58"/>
      <c r="CO342" s="58"/>
      <c r="CP342" s="58"/>
      <c r="CQ342" s="58"/>
      <c r="CR342" s="58"/>
      <c r="CS342" s="58"/>
      <c r="CT342" s="58"/>
      <c r="CU342" s="58"/>
      <c r="CV342" s="58"/>
      <c r="CW342" s="58"/>
      <c r="CX342" s="58"/>
      <c r="CY342" s="58"/>
      <c r="CZ342" s="58"/>
      <c r="DA342" s="58"/>
      <c r="DB342" s="58"/>
      <c r="DC342" s="58"/>
      <c r="DD342" s="58"/>
      <c r="DE342" s="58"/>
      <c r="DF342" s="58"/>
      <c r="DG342" s="58"/>
      <c r="DH342" s="58"/>
      <c r="DI342" s="58"/>
      <c r="DJ342" s="58"/>
      <c r="DK342" s="58"/>
      <c r="DL342" s="58"/>
      <c r="DM342" s="58"/>
      <c r="DN342" s="58"/>
      <c r="DO342" s="58"/>
      <c r="DP342" s="58"/>
      <c r="DQ342" s="58"/>
      <c r="DR342" s="58"/>
      <c r="DS342" s="58"/>
      <c r="DT342" s="58"/>
      <c r="DU342" s="58"/>
      <c r="DV342" s="58"/>
      <c r="DW342" s="58"/>
      <c r="DX342" s="58"/>
      <c r="DY342" s="58"/>
      <c r="DZ342" s="58"/>
      <c r="EA342" s="58"/>
      <c r="EB342" s="58"/>
      <c r="EC342" s="58"/>
      <c r="ED342" s="58"/>
      <c r="EE342" s="58"/>
      <c r="EF342" s="58"/>
      <c r="EG342" s="58"/>
      <c r="EH342" s="58"/>
      <c r="EI342" s="58"/>
      <c r="EJ342" s="58"/>
      <c r="EK342" s="58"/>
      <c r="EL342" s="58"/>
      <c r="EM342" s="58"/>
      <c r="EN342" s="58"/>
    </row>
    <row r="343" spans="1:144" outlineLevel="1" x14ac:dyDescent="0.2">
      <c r="A343" s="16">
        <v>152</v>
      </c>
      <c r="B343" s="16">
        <v>0</v>
      </c>
      <c r="C343" s="1">
        <v>2.1255767426785543E-4</v>
      </c>
      <c r="D343" s="1">
        <f t="shared" si="31"/>
        <v>-2.1255767426785543E-4</v>
      </c>
      <c r="E343" s="1">
        <f t="shared" si="32"/>
        <v>4.2516053570397928E-4</v>
      </c>
      <c r="F343" s="1">
        <f t="shared" si="33"/>
        <v>-2.0619421323208351E-2</v>
      </c>
      <c r="G343" s="1">
        <f t="shared" si="34"/>
        <v>-1.4580907538226339E-2</v>
      </c>
      <c r="H343" s="1">
        <v>1.0139204967954763E-3</v>
      </c>
      <c r="I343" s="1">
        <f t="shared" si="35"/>
        <v>2.1578118710263854E-7</v>
      </c>
      <c r="J343" s="1">
        <f t="shared" si="36"/>
        <v>-1.4588305104617477E-2</v>
      </c>
      <c r="AQ343" s="58"/>
      <c r="AR343" s="58"/>
      <c r="AS343" s="58"/>
      <c r="AT343" s="58"/>
      <c r="AU343" s="58"/>
      <c r="AV343" s="58"/>
      <c r="AW343" s="58"/>
      <c r="AX343" s="71"/>
      <c r="AY343" s="58"/>
      <c r="AZ343" s="58"/>
      <c r="BA343" s="58"/>
      <c r="BB343" s="58">
        <f t="shared" si="37"/>
        <v>1</v>
      </c>
      <c r="BC343" s="58">
        <f t="shared" si="38"/>
        <v>2.1255767426785543E-4</v>
      </c>
      <c r="BD343" s="58" t="e">
        <f t="shared" si="39"/>
        <v>#N/A</v>
      </c>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c r="CB343" s="58"/>
      <c r="CC343" s="58"/>
      <c r="CD343" s="58"/>
      <c r="CE343" s="58"/>
      <c r="CF343" s="58"/>
      <c r="CG343" s="58"/>
      <c r="CH343" s="58"/>
      <c r="CI343" s="58"/>
      <c r="CJ343" s="58"/>
      <c r="CK343" s="58"/>
      <c r="CL343" s="58"/>
      <c r="CM343" s="58"/>
      <c r="CN343" s="58"/>
      <c r="CO343" s="58"/>
      <c r="CP343" s="58"/>
      <c r="CQ343" s="58"/>
      <c r="CR343" s="58"/>
      <c r="CS343" s="58"/>
      <c r="CT343" s="58"/>
      <c r="CU343" s="58"/>
      <c r="CV343" s="58"/>
      <c r="CW343" s="58"/>
      <c r="CX343" s="58"/>
      <c r="CY343" s="58"/>
      <c r="CZ343" s="58"/>
      <c r="DA343" s="58"/>
      <c r="DB343" s="58"/>
      <c r="DC343" s="58"/>
      <c r="DD343" s="58"/>
      <c r="DE343" s="58"/>
      <c r="DF343" s="58"/>
      <c r="DG343" s="58"/>
      <c r="DH343" s="58"/>
      <c r="DI343" s="58"/>
      <c r="DJ343" s="58"/>
      <c r="DK343" s="58"/>
      <c r="DL343" s="58"/>
      <c r="DM343" s="58"/>
      <c r="DN343" s="58"/>
      <c r="DO343" s="58"/>
      <c r="DP343" s="58"/>
      <c r="DQ343" s="58"/>
      <c r="DR343" s="58"/>
      <c r="DS343" s="58"/>
      <c r="DT343" s="58"/>
      <c r="DU343" s="58"/>
      <c r="DV343" s="58"/>
      <c r="DW343" s="58"/>
      <c r="DX343" s="58"/>
      <c r="DY343" s="58"/>
      <c r="DZ343" s="58"/>
      <c r="EA343" s="58"/>
      <c r="EB343" s="58"/>
      <c r="EC343" s="58"/>
      <c r="ED343" s="58"/>
      <c r="EE343" s="58"/>
      <c r="EF343" s="58"/>
      <c r="EG343" s="58"/>
      <c r="EH343" s="58"/>
      <c r="EI343" s="58"/>
      <c r="EJ343" s="58"/>
      <c r="EK343" s="58"/>
      <c r="EL343" s="58"/>
      <c r="EM343" s="58"/>
      <c r="EN343" s="58"/>
    </row>
    <row r="344" spans="1:144" outlineLevel="1" x14ac:dyDescent="0.2">
      <c r="A344" s="16">
        <v>153</v>
      </c>
      <c r="B344" s="16">
        <v>0</v>
      </c>
      <c r="C344" s="1">
        <v>1.2765827666163045E-2</v>
      </c>
      <c r="D344" s="1">
        <f t="shared" si="31"/>
        <v>-1.2765827666163045E-2</v>
      </c>
      <c r="E344" s="1">
        <f t="shared" si="32"/>
        <v>2.5696022038028638E-2</v>
      </c>
      <c r="F344" s="1">
        <f t="shared" si="33"/>
        <v>-0.16029978801616876</v>
      </c>
      <c r="G344" s="1">
        <f t="shared" si="34"/>
        <v>-0.11371412104058942</v>
      </c>
      <c r="H344" s="1">
        <v>3.7190144921289546E-2</v>
      </c>
      <c r="I344" s="1">
        <f t="shared" si="35"/>
        <v>4.9947774388370649E-4</v>
      </c>
      <c r="J344" s="1">
        <f t="shared" si="36"/>
        <v>-0.1158895123292765</v>
      </c>
      <c r="AQ344" s="58"/>
      <c r="AR344" s="58"/>
      <c r="AS344" s="58"/>
      <c r="AT344" s="58"/>
      <c r="AU344" s="58"/>
      <c r="AV344" s="58"/>
      <c r="AW344" s="58"/>
      <c r="AX344" s="71"/>
      <c r="AY344" s="58"/>
      <c r="AZ344" s="58"/>
      <c r="BA344" s="58"/>
      <c r="BB344" s="58">
        <f t="shared" si="37"/>
        <v>1</v>
      </c>
      <c r="BC344" s="58">
        <f t="shared" si="38"/>
        <v>1.2765827666163045E-2</v>
      </c>
      <c r="BD344" s="58" t="e">
        <f t="shared" si="39"/>
        <v>#N/A</v>
      </c>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c r="CH344" s="58"/>
      <c r="CI344" s="58"/>
      <c r="CJ344" s="58"/>
      <c r="CK344" s="58"/>
      <c r="CL344" s="58"/>
      <c r="CM344" s="58"/>
      <c r="CN344" s="58"/>
      <c r="CO344" s="58"/>
      <c r="CP344" s="58"/>
      <c r="CQ344" s="58"/>
      <c r="CR344" s="58"/>
      <c r="CS344" s="58"/>
      <c r="CT344" s="58"/>
      <c r="CU344" s="58"/>
      <c r="CV344" s="58"/>
      <c r="CW344" s="58"/>
      <c r="CX344" s="58"/>
      <c r="CY344" s="58"/>
      <c r="CZ344" s="58"/>
      <c r="DA344" s="58"/>
      <c r="DB344" s="58"/>
      <c r="DC344" s="58"/>
      <c r="DD344" s="58"/>
      <c r="DE344" s="58"/>
      <c r="DF344" s="58"/>
      <c r="DG344" s="58"/>
      <c r="DH344" s="58"/>
      <c r="DI344" s="58"/>
      <c r="DJ344" s="58"/>
      <c r="DK344" s="58"/>
      <c r="DL344" s="58"/>
      <c r="DM344" s="58"/>
      <c r="DN344" s="58"/>
      <c r="DO344" s="58"/>
      <c r="DP344" s="58"/>
      <c r="DQ344" s="58"/>
      <c r="DR344" s="58"/>
      <c r="DS344" s="58"/>
      <c r="DT344" s="58"/>
      <c r="DU344" s="58"/>
      <c r="DV344" s="58"/>
      <c r="DW344" s="58"/>
      <c r="DX344" s="58"/>
      <c r="DY344" s="58"/>
      <c r="DZ344" s="58"/>
      <c r="EA344" s="58"/>
      <c r="EB344" s="58"/>
      <c r="EC344" s="58"/>
      <c r="ED344" s="58"/>
      <c r="EE344" s="58"/>
      <c r="EF344" s="58"/>
      <c r="EG344" s="58"/>
      <c r="EH344" s="58"/>
      <c r="EI344" s="58"/>
      <c r="EJ344" s="58"/>
      <c r="EK344" s="58"/>
      <c r="EL344" s="58"/>
      <c r="EM344" s="58"/>
      <c r="EN344" s="58"/>
    </row>
    <row r="345" spans="1:144" outlineLevel="1" x14ac:dyDescent="0.2">
      <c r="A345" s="16">
        <v>154</v>
      </c>
      <c r="B345" s="16">
        <v>0</v>
      </c>
      <c r="C345" s="1">
        <v>1.2621705536427458E-5</v>
      </c>
      <c r="D345" s="1">
        <f t="shared" si="31"/>
        <v>-1.2621705536427458E-5</v>
      </c>
      <c r="E345" s="1">
        <f t="shared" si="32"/>
        <v>2.5243570381794458E-5</v>
      </c>
      <c r="F345" s="1">
        <f t="shared" si="33"/>
        <v>-5.0242979989043703E-3</v>
      </c>
      <c r="G345" s="1">
        <f t="shared" si="34"/>
        <v>-3.5527263961482964E-3</v>
      </c>
      <c r="H345" s="1">
        <v>8.8460554888434534E-5</v>
      </c>
      <c r="I345" s="1">
        <f t="shared" si="35"/>
        <v>1.1166359462295657E-9</v>
      </c>
      <c r="J345" s="1">
        <f t="shared" si="36"/>
        <v>-3.552883544648641E-3</v>
      </c>
      <c r="AQ345" s="58"/>
      <c r="AR345" s="58"/>
      <c r="AS345" s="58"/>
      <c r="AT345" s="58"/>
      <c r="AU345" s="58"/>
      <c r="AV345" s="58"/>
      <c r="AW345" s="58"/>
      <c r="AX345" s="71"/>
      <c r="AY345" s="58"/>
      <c r="AZ345" s="58"/>
      <c r="BA345" s="58"/>
      <c r="BB345" s="58">
        <f t="shared" si="37"/>
        <v>1</v>
      </c>
      <c r="BC345" s="58">
        <f t="shared" si="38"/>
        <v>1.2621705536427458E-5</v>
      </c>
      <c r="BD345" s="58" t="e">
        <f t="shared" si="39"/>
        <v>#N/A</v>
      </c>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c r="CH345" s="58"/>
      <c r="CI345" s="58"/>
      <c r="CJ345" s="58"/>
      <c r="CK345" s="58"/>
      <c r="CL345" s="58"/>
      <c r="CM345" s="58"/>
      <c r="CN345" s="58"/>
      <c r="CO345" s="58"/>
      <c r="CP345" s="58"/>
      <c r="CQ345" s="58"/>
      <c r="CR345" s="58"/>
      <c r="CS345" s="58"/>
      <c r="CT345" s="58"/>
      <c r="CU345" s="58"/>
      <c r="CV345" s="58"/>
      <c r="CW345" s="58"/>
      <c r="CX345" s="58"/>
      <c r="CY345" s="58"/>
      <c r="CZ345" s="58"/>
      <c r="DA345" s="58"/>
      <c r="DB345" s="58"/>
      <c r="DC345" s="58"/>
      <c r="DD345" s="58"/>
      <c r="DE345" s="58"/>
      <c r="DF345" s="58"/>
      <c r="DG345" s="58"/>
      <c r="DH345" s="58"/>
      <c r="DI345" s="58"/>
      <c r="DJ345" s="58"/>
      <c r="DK345" s="58"/>
      <c r="DL345" s="58"/>
      <c r="DM345" s="58"/>
      <c r="DN345" s="58"/>
      <c r="DO345" s="58"/>
      <c r="DP345" s="58"/>
      <c r="DQ345" s="58"/>
      <c r="DR345" s="58"/>
      <c r="DS345" s="58"/>
      <c r="DT345" s="58"/>
      <c r="DU345" s="58"/>
      <c r="DV345" s="58"/>
      <c r="DW345" s="58"/>
      <c r="DX345" s="58"/>
      <c r="DY345" s="58"/>
      <c r="DZ345" s="58"/>
      <c r="EA345" s="58"/>
      <c r="EB345" s="58"/>
      <c r="EC345" s="58"/>
      <c r="ED345" s="58"/>
      <c r="EE345" s="58"/>
      <c r="EF345" s="58"/>
      <c r="EG345" s="58"/>
      <c r="EH345" s="58"/>
      <c r="EI345" s="58"/>
      <c r="EJ345" s="58"/>
      <c r="EK345" s="58"/>
      <c r="EL345" s="58"/>
      <c r="EM345" s="58"/>
      <c r="EN345" s="58"/>
    </row>
    <row r="346" spans="1:144" outlineLevel="1" x14ac:dyDescent="0.2">
      <c r="A346" s="16">
        <v>155</v>
      </c>
      <c r="B346" s="16">
        <v>0</v>
      </c>
      <c r="C346" s="1">
        <v>1.193612382328686E-2</v>
      </c>
      <c r="D346" s="1">
        <f t="shared" si="31"/>
        <v>-1.193612382328686E-2</v>
      </c>
      <c r="E346" s="1">
        <f t="shared" si="32"/>
        <v>2.4015862646795921E-2</v>
      </c>
      <c r="F346" s="1">
        <f t="shared" si="33"/>
        <v>-0.15497052186398522</v>
      </c>
      <c r="G346" s="1">
        <f t="shared" si="34"/>
        <v>-0.10991049072102081</v>
      </c>
      <c r="H346" s="1">
        <v>2.5215969801071145E-2</v>
      </c>
      <c r="I346" s="1">
        <f t="shared" si="35"/>
        <v>3.1249679238000915E-4</v>
      </c>
      <c r="J346" s="1">
        <f t="shared" si="36"/>
        <v>-0.11132301093177281</v>
      </c>
      <c r="AQ346" s="58"/>
      <c r="AR346" s="58"/>
      <c r="AS346" s="58"/>
      <c r="AT346" s="58"/>
      <c r="AU346" s="58"/>
      <c r="AV346" s="58"/>
      <c r="AW346" s="58"/>
      <c r="AX346" s="71"/>
      <c r="AY346" s="58"/>
      <c r="AZ346" s="58"/>
      <c r="BA346" s="58"/>
      <c r="BB346" s="58">
        <f t="shared" si="37"/>
        <v>1</v>
      </c>
      <c r="BC346" s="58">
        <f t="shared" si="38"/>
        <v>1.193612382328686E-2</v>
      </c>
      <c r="BD346" s="58" t="e">
        <f t="shared" si="39"/>
        <v>#N/A</v>
      </c>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c r="CH346" s="58"/>
      <c r="CI346" s="58"/>
      <c r="CJ346" s="58"/>
      <c r="CK346" s="58"/>
      <c r="CL346" s="58"/>
      <c r="CM346" s="58"/>
      <c r="CN346" s="58"/>
      <c r="CO346" s="58"/>
      <c r="CP346" s="58"/>
      <c r="CQ346" s="58"/>
      <c r="CR346" s="58"/>
      <c r="CS346" s="58"/>
      <c r="CT346" s="58"/>
      <c r="CU346" s="58"/>
      <c r="CV346" s="58"/>
      <c r="CW346" s="58"/>
      <c r="CX346" s="58"/>
      <c r="CY346" s="58"/>
      <c r="CZ346" s="58"/>
      <c r="DA346" s="58"/>
      <c r="DB346" s="58"/>
      <c r="DC346" s="58"/>
      <c r="DD346" s="58"/>
      <c r="DE346" s="58"/>
      <c r="DF346" s="58"/>
      <c r="DG346" s="58"/>
      <c r="DH346" s="58"/>
      <c r="DI346" s="58"/>
      <c r="DJ346" s="58"/>
      <c r="DK346" s="58"/>
      <c r="DL346" s="58"/>
      <c r="DM346" s="58"/>
      <c r="DN346" s="58"/>
      <c r="DO346" s="58"/>
      <c r="DP346" s="58"/>
      <c r="DQ346" s="58"/>
      <c r="DR346" s="58"/>
      <c r="DS346" s="58"/>
      <c r="DT346" s="58"/>
      <c r="DU346" s="58"/>
      <c r="DV346" s="58"/>
      <c r="DW346" s="58"/>
      <c r="DX346" s="58"/>
      <c r="DY346" s="58"/>
      <c r="DZ346" s="58"/>
      <c r="EA346" s="58"/>
      <c r="EB346" s="58"/>
      <c r="EC346" s="58"/>
      <c r="ED346" s="58"/>
      <c r="EE346" s="58"/>
      <c r="EF346" s="58"/>
      <c r="EG346" s="58"/>
      <c r="EH346" s="58"/>
      <c r="EI346" s="58"/>
      <c r="EJ346" s="58"/>
      <c r="EK346" s="58"/>
      <c r="EL346" s="58"/>
      <c r="EM346" s="58"/>
      <c r="EN346" s="58"/>
    </row>
    <row r="347" spans="1:144" outlineLevel="1" x14ac:dyDescent="0.2">
      <c r="A347" s="16">
        <v>156</v>
      </c>
      <c r="B347" s="16">
        <v>0</v>
      </c>
      <c r="C347" s="1">
        <v>6.6046569894905691E-2</v>
      </c>
      <c r="D347" s="1">
        <f t="shared" si="31"/>
        <v>-6.6046569894905691E-2</v>
      </c>
      <c r="E347" s="1">
        <f t="shared" si="32"/>
        <v>0.13665740539512874</v>
      </c>
      <c r="F347" s="1">
        <f t="shared" si="33"/>
        <v>-0.36967202409044797</v>
      </c>
      <c r="G347" s="1">
        <f t="shared" si="34"/>
        <v>-0.26592705442178061</v>
      </c>
      <c r="H347" s="1">
        <v>0.1363235954982038</v>
      </c>
      <c r="I347" s="1">
        <f t="shared" si="35"/>
        <v>1.1162077233957013E-2</v>
      </c>
      <c r="J347" s="1">
        <f t="shared" si="36"/>
        <v>-0.28614554951528021</v>
      </c>
      <c r="AQ347" s="58"/>
      <c r="AR347" s="58"/>
      <c r="AS347" s="58"/>
      <c r="AT347" s="58"/>
      <c r="AU347" s="58"/>
      <c r="AV347" s="58"/>
      <c r="AW347" s="58"/>
      <c r="AX347" s="71"/>
      <c r="AY347" s="58"/>
      <c r="AZ347" s="58"/>
      <c r="BA347" s="58"/>
      <c r="BB347" s="58">
        <f t="shared" si="37"/>
        <v>1</v>
      </c>
      <c r="BC347" s="58">
        <f t="shared" si="38"/>
        <v>6.6046569894905691E-2</v>
      </c>
      <c r="BD347" s="58" t="e">
        <f t="shared" si="39"/>
        <v>#N/A</v>
      </c>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c r="CB347" s="58"/>
      <c r="CC347" s="58"/>
      <c r="CD347" s="58"/>
      <c r="CE347" s="58"/>
      <c r="CF347" s="58"/>
      <c r="CG347" s="58"/>
      <c r="CH347" s="58"/>
      <c r="CI347" s="58"/>
      <c r="CJ347" s="58"/>
      <c r="CK347" s="58"/>
      <c r="CL347" s="58"/>
      <c r="CM347" s="58"/>
      <c r="CN347" s="58"/>
      <c r="CO347" s="58"/>
      <c r="CP347" s="58"/>
      <c r="CQ347" s="58"/>
      <c r="CR347" s="58"/>
      <c r="CS347" s="58"/>
      <c r="CT347" s="58"/>
      <c r="CU347" s="58"/>
      <c r="CV347" s="58"/>
      <c r="CW347" s="58"/>
      <c r="CX347" s="58"/>
      <c r="CY347" s="58"/>
      <c r="CZ347" s="58"/>
      <c r="DA347" s="58"/>
      <c r="DB347" s="58"/>
      <c r="DC347" s="58"/>
      <c r="DD347" s="58"/>
      <c r="DE347" s="58"/>
      <c r="DF347" s="58"/>
      <c r="DG347" s="58"/>
      <c r="DH347" s="58"/>
      <c r="DI347" s="58"/>
      <c r="DJ347" s="58"/>
      <c r="DK347" s="58"/>
      <c r="DL347" s="58"/>
      <c r="DM347" s="58"/>
      <c r="DN347" s="58"/>
      <c r="DO347" s="58"/>
      <c r="DP347" s="58"/>
      <c r="DQ347" s="58"/>
      <c r="DR347" s="58"/>
      <c r="DS347" s="58"/>
      <c r="DT347" s="58"/>
      <c r="DU347" s="58"/>
      <c r="DV347" s="58"/>
      <c r="DW347" s="58"/>
      <c r="DX347" s="58"/>
      <c r="DY347" s="58"/>
      <c r="DZ347" s="58"/>
      <c r="EA347" s="58"/>
      <c r="EB347" s="58"/>
      <c r="EC347" s="58"/>
      <c r="ED347" s="58"/>
      <c r="EE347" s="58"/>
      <c r="EF347" s="58"/>
      <c r="EG347" s="58"/>
      <c r="EH347" s="58"/>
      <c r="EI347" s="58"/>
      <c r="EJ347" s="58"/>
      <c r="EK347" s="58"/>
      <c r="EL347" s="58"/>
      <c r="EM347" s="58"/>
      <c r="EN347" s="58"/>
    </row>
    <row r="348" spans="1:144" outlineLevel="1" x14ac:dyDescent="0.2">
      <c r="A348" s="16">
        <v>157</v>
      </c>
      <c r="B348" s="16">
        <v>0</v>
      </c>
      <c r="C348" s="1">
        <v>1.1824896318215879E-8</v>
      </c>
      <c r="D348" s="1">
        <f t="shared" si="31"/>
        <v>-1.1824896318215879E-8</v>
      </c>
      <c r="E348" s="1">
        <f t="shared" si="32"/>
        <v>2.3649792650963762E-8</v>
      </c>
      <c r="F348" s="1">
        <f t="shared" si="33"/>
        <v>-1.5378489084095278E-4</v>
      </c>
      <c r="G348" s="1">
        <f t="shared" si="34"/>
        <v>-1.0874233976719487E-4</v>
      </c>
      <c r="H348" s="1">
        <v>1.9276283347675405E-7</v>
      </c>
      <c r="I348" s="1">
        <f t="shared" si="35"/>
        <v>2.2794009862055969E-15</v>
      </c>
      <c r="J348" s="1">
        <f t="shared" si="36"/>
        <v>-1.0874235024793715E-4</v>
      </c>
      <c r="AQ348" s="58"/>
      <c r="AR348" s="58"/>
      <c r="AS348" s="58"/>
      <c r="AT348" s="58"/>
      <c r="AU348" s="58"/>
      <c r="AV348" s="58"/>
      <c r="AW348" s="58"/>
      <c r="AX348" s="71"/>
      <c r="AY348" s="58"/>
      <c r="AZ348" s="58"/>
      <c r="BA348" s="58"/>
      <c r="BB348" s="58">
        <f t="shared" si="37"/>
        <v>1</v>
      </c>
      <c r="BC348" s="58">
        <f t="shared" si="38"/>
        <v>1.1824896318215879E-8</v>
      </c>
      <c r="BD348" s="58" t="e">
        <f t="shared" si="39"/>
        <v>#N/A</v>
      </c>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c r="CB348" s="58"/>
      <c r="CC348" s="58"/>
      <c r="CD348" s="58"/>
      <c r="CE348" s="58"/>
      <c r="CF348" s="58"/>
      <c r="CG348" s="58"/>
      <c r="CH348" s="58"/>
      <c r="CI348" s="58"/>
      <c r="CJ348" s="58"/>
      <c r="CK348" s="58"/>
      <c r="CL348" s="58"/>
      <c r="CM348" s="58"/>
      <c r="CN348" s="58"/>
      <c r="CO348" s="58"/>
      <c r="CP348" s="58"/>
      <c r="CQ348" s="58"/>
      <c r="CR348" s="58"/>
      <c r="CS348" s="58"/>
      <c r="CT348" s="58"/>
      <c r="CU348" s="58"/>
      <c r="CV348" s="58"/>
      <c r="CW348" s="58"/>
      <c r="CX348" s="58"/>
      <c r="CY348" s="58"/>
      <c r="CZ348" s="58"/>
      <c r="DA348" s="58"/>
      <c r="DB348" s="58"/>
      <c r="DC348" s="58"/>
      <c r="DD348" s="58"/>
      <c r="DE348" s="58"/>
      <c r="DF348" s="58"/>
      <c r="DG348" s="58"/>
      <c r="DH348" s="58"/>
      <c r="DI348" s="58"/>
      <c r="DJ348" s="58"/>
      <c r="DK348" s="58"/>
      <c r="DL348" s="58"/>
      <c r="DM348" s="58"/>
      <c r="DN348" s="58"/>
      <c r="DO348" s="58"/>
      <c r="DP348" s="58"/>
      <c r="DQ348" s="58"/>
      <c r="DR348" s="58"/>
      <c r="DS348" s="58"/>
      <c r="DT348" s="58"/>
      <c r="DU348" s="58"/>
      <c r="DV348" s="58"/>
      <c r="DW348" s="58"/>
      <c r="DX348" s="58"/>
      <c r="DY348" s="58"/>
      <c r="DZ348" s="58"/>
      <c r="EA348" s="58"/>
      <c r="EB348" s="58"/>
      <c r="EC348" s="58"/>
      <c r="ED348" s="58"/>
      <c r="EE348" s="58"/>
      <c r="EF348" s="58"/>
      <c r="EG348" s="58"/>
      <c r="EH348" s="58"/>
      <c r="EI348" s="58"/>
      <c r="EJ348" s="58"/>
      <c r="EK348" s="58"/>
      <c r="EL348" s="58"/>
      <c r="EM348" s="58"/>
      <c r="EN348" s="58"/>
    </row>
    <row r="349" spans="1:144" outlineLevel="1" x14ac:dyDescent="0.2">
      <c r="A349" s="16">
        <v>158</v>
      </c>
      <c r="B349" s="16">
        <v>0</v>
      </c>
      <c r="C349" s="1">
        <v>1.8368413930156295E-3</v>
      </c>
      <c r="D349" s="1">
        <f t="shared" si="31"/>
        <v>-1.8368413930156295E-3</v>
      </c>
      <c r="E349" s="1">
        <f t="shared" si="32"/>
        <v>3.6770609096864774E-3</v>
      </c>
      <c r="F349" s="1">
        <f t="shared" si="33"/>
        <v>-6.0638773979084348E-2</v>
      </c>
      <c r="G349" s="1">
        <f t="shared" si="34"/>
        <v>-4.2897804002083352E-2</v>
      </c>
      <c r="H349" s="1">
        <v>7.0833284694686071E-3</v>
      </c>
      <c r="I349" s="1">
        <f t="shared" si="35"/>
        <v>1.3127883073756194E-5</v>
      </c>
      <c r="J349" s="1">
        <f t="shared" si="36"/>
        <v>-4.305054553980605E-2</v>
      </c>
      <c r="AQ349" s="58"/>
      <c r="AR349" s="58"/>
      <c r="AS349" s="58"/>
      <c r="AT349" s="58"/>
      <c r="AU349" s="58"/>
      <c r="AV349" s="58"/>
      <c r="AW349" s="58"/>
      <c r="AX349" s="71"/>
      <c r="AY349" s="58"/>
      <c r="AZ349" s="58"/>
      <c r="BA349" s="58"/>
      <c r="BB349" s="58">
        <f t="shared" si="37"/>
        <v>1</v>
      </c>
      <c r="BC349" s="58">
        <f t="shared" si="38"/>
        <v>1.8368413930156295E-3</v>
      </c>
      <c r="BD349" s="58" t="e">
        <f t="shared" si="39"/>
        <v>#N/A</v>
      </c>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c r="CB349" s="58"/>
      <c r="CC349" s="58"/>
      <c r="CD349" s="58"/>
      <c r="CE349" s="58"/>
      <c r="CF349" s="58"/>
      <c r="CG349" s="58"/>
      <c r="CH349" s="58"/>
      <c r="CI349" s="58"/>
      <c r="CJ349" s="58"/>
      <c r="CK349" s="58"/>
      <c r="CL349" s="58"/>
      <c r="CM349" s="58"/>
      <c r="CN349" s="58"/>
      <c r="CO349" s="58"/>
      <c r="CP349" s="58"/>
      <c r="CQ349" s="58"/>
      <c r="CR349" s="58"/>
      <c r="CS349" s="58"/>
      <c r="CT349" s="58"/>
      <c r="CU349" s="58"/>
      <c r="CV349" s="58"/>
      <c r="CW349" s="58"/>
      <c r="CX349" s="58"/>
      <c r="CY349" s="58"/>
      <c r="CZ349" s="58"/>
      <c r="DA349" s="58"/>
      <c r="DB349" s="58"/>
      <c r="DC349" s="58"/>
      <c r="DD349" s="58"/>
      <c r="DE349" s="58"/>
      <c r="DF349" s="58"/>
      <c r="DG349" s="58"/>
      <c r="DH349" s="58"/>
      <c r="DI349" s="58"/>
      <c r="DJ349" s="58"/>
      <c r="DK349" s="58"/>
      <c r="DL349" s="58"/>
      <c r="DM349" s="58"/>
      <c r="DN349" s="58"/>
      <c r="DO349" s="58"/>
      <c r="DP349" s="58"/>
      <c r="DQ349" s="58"/>
      <c r="DR349" s="58"/>
      <c r="DS349" s="58"/>
      <c r="DT349" s="58"/>
      <c r="DU349" s="58"/>
      <c r="DV349" s="58"/>
      <c r="DW349" s="58"/>
      <c r="DX349" s="58"/>
      <c r="DY349" s="58"/>
      <c r="DZ349" s="58"/>
      <c r="EA349" s="58"/>
      <c r="EB349" s="58"/>
      <c r="EC349" s="58"/>
      <c r="ED349" s="58"/>
      <c r="EE349" s="58"/>
      <c r="EF349" s="58"/>
      <c r="EG349" s="58"/>
      <c r="EH349" s="58"/>
      <c r="EI349" s="58"/>
      <c r="EJ349" s="58"/>
      <c r="EK349" s="58"/>
      <c r="EL349" s="58"/>
      <c r="EM349" s="58"/>
      <c r="EN349" s="58"/>
    </row>
    <row r="350" spans="1:144" outlineLevel="1" x14ac:dyDescent="0.2">
      <c r="A350" s="16">
        <v>159</v>
      </c>
      <c r="B350" s="16">
        <v>0</v>
      </c>
      <c r="C350" s="1">
        <v>1.6250630801851563E-6</v>
      </c>
      <c r="D350" s="1">
        <f t="shared" si="31"/>
        <v>-1.6250630801851563E-6</v>
      </c>
      <c r="E350" s="1">
        <f t="shared" si="32"/>
        <v>3.2501288013649177E-6</v>
      </c>
      <c r="F350" s="1">
        <f t="shared" si="33"/>
        <v>-1.8028113604492617E-3</v>
      </c>
      <c r="G350" s="1">
        <f t="shared" si="34"/>
        <v>-1.2747806560422317E-3</v>
      </c>
      <c r="H350" s="1">
        <v>1.4780569482686191E-5</v>
      </c>
      <c r="I350" s="1">
        <f t="shared" si="35"/>
        <v>2.4019751829070568E-11</v>
      </c>
      <c r="J350" s="1">
        <f t="shared" si="36"/>
        <v>-1.2747900771386995E-3</v>
      </c>
      <c r="AQ350" s="58"/>
      <c r="AR350" s="58"/>
      <c r="AS350" s="58"/>
      <c r="AT350" s="58"/>
      <c r="AU350" s="58"/>
      <c r="AV350" s="58"/>
      <c r="AW350" s="58"/>
      <c r="AX350" s="71"/>
      <c r="AY350" s="58"/>
      <c r="AZ350" s="58"/>
      <c r="BA350" s="58"/>
      <c r="BB350" s="58">
        <f t="shared" si="37"/>
        <v>1</v>
      </c>
      <c r="BC350" s="58">
        <f t="shared" si="38"/>
        <v>1.6250630801851563E-6</v>
      </c>
      <c r="BD350" s="58" t="e">
        <f t="shared" si="39"/>
        <v>#N/A</v>
      </c>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c r="CB350" s="58"/>
      <c r="CC350" s="58"/>
      <c r="CD350" s="58"/>
      <c r="CE350" s="58"/>
      <c r="CF350" s="58"/>
      <c r="CG350" s="58"/>
      <c r="CH350" s="58"/>
      <c r="CI350" s="58"/>
      <c r="CJ350" s="58"/>
      <c r="CK350" s="58"/>
      <c r="CL350" s="58"/>
      <c r="CM350" s="58"/>
      <c r="CN350" s="58"/>
      <c r="CO350" s="58"/>
      <c r="CP350" s="58"/>
      <c r="CQ350" s="58"/>
      <c r="CR350" s="58"/>
      <c r="CS350" s="58"/>
      <c r="CT350" s="58"/>
      <c r="CU350" s="58"/>
      <c r="CV350" s="58"/>
      <c r="CW350" s="58"/>
      <c r="CX350" s="58"/>
      <c r="CY350" s="58"/>
      <c r="CZ350" s="58"/>
      <c r="DA350" s="58"/>
      <c r="DB350" s="58"/>
      <c r="DC350" s="58"/>
      <c r="DD350" s="58"/>
      <c r="DE350" s="58"/>
      <c r="DF350" s="58"/>
      <c r="DG350" s="58"/>
      <c r="DH350" s="58"/>
      <c r="DI350" s="58"/>
      <c r="DJ350" s="58"/>
      <c r="DK350" s="58"/>
      <c r="DL350" s="58"/>
      <c r="DM350" s="58"/>
      <c r="DN350" s="58"/>
      <c r="DO350" s="58"/>
      <c r="DP350" s="58"/>
      <c r="DQ350" s="58"/>
      <c r="DR350" s="58"/>
      <c r="DS350" s="58"/>
      <c r="DT350" s="58"/>
      <c r="DU350" s="58"/>
      <c r="DV350" s="58"/>
      <c r="DW350" s="58"/>
      <c r="DX350" s="58"/>
      <c r="DY350" s="58"/>
      <c r="DZ350" s="58"/>
      <c r="EA350" s="58"/>
      <c r="EB350" s="58"/>
      <c r="EC350" s="58"/>
      <c r="ED350" s="58"/>
      <c r="EE350" s="58"/>
      <c r="EF350" s="58"/>
      <c r="EG350" s="58"/>
      <c r="EH350" s="58"/>
      <c r="EI350" s="58"/>
      <c r="EJ350" s="58"/>
      <c r="EK350" s="58"/>
      <c r="EL350" s="58"/>
      <c r="EM350" s="58"/>
      <c r="EN350" s="58"/>
    </row>
    <row r="351" spans="1:144" outlineLevel="1" x14ac:dyDescent="0.2">
      <c r="A351" s="16">
        <v>160</v>
      </c>
      <c r="B351" s="16">
        <v>0</v>
      </c>
      <c r="C351" s="1">
        <v>7.4273410157566497E-6</v>
      </c>
      <c r="D351" s="1">
        <f t="shared" si="31"/>
        <v>-7.4273410157566497E-6</v>
      </c>
      <c r="E351" s="1">
        <f t="shared" si="32"/>
        <v>1.4854737197353798E-5</v>
      </c>
      <c r="F351" s="1">
        <f t="shared" si="33"/>
        <v>-3.8541843751115227E-3</v>
      </c>
      <c r="G351" s="1">
        <f t="shared" si="34"/>
        <v>-2.7253249680654506E-3</v>
      </c>
      <c r="H351" s="1">
        <v>5.395411443051976E-5</v>
      </c>
      <c r="I351" s="1">
        <f t="shared" si="35"/>
        <v>4.0076020616276748E-10</v>
      </c>
      <c r="J351" s="1">
        <f t="shared" si="36"/>
        <v>-2.7253984922882583E-3</v>
      </c>
      <c r="AQ351" s="58"/>
      <c r="AR351" s="58"/>
      <c r="AS351" s="58"/>
      <c r="AT351" s="58"/>
      <c r="AU351" s="58"/>
      <c r="AV351" s="58"/>
      <c r="AW351" s="58"/>
      <c r="AX351" s="71"/>
      <c r="AY351" s="58"/>
      <c r="AZ351" s="58"/>
      <c r="BA351" s="58"/>
      <c r="BB351" s="58">
        <f t="shared" si="37"/>
        <v>1</v>
      </c>
      <c r="BC351" s="58">
        <f t="shared" si="38"/>
        <v>7.4273410157566497E-6</v>
      </c>
      <c r="BD351" s="58" t="e">
        <f t="shared" si="39"/>
        <v>#N/A</v>
      </c>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c r="CB351" s="58"/>
      <c r="CC351" s="58"/>
      <c r="CD351" s="58"/>
      <c r="CE351" s="58"/>
      <c r="CF351" s="58"/>
      <c r="CG351" s="58"/>
      <c r="CH351" s="58"/>
      <c r="CI351" s="58"/>
      <c r="CJ351" s="58"/>
      <c r="CK351" s="58"/>
      <c r="CL351" s="58"/>
      <c r="CM351" s="58"/>
      <c r="CN351" s="58"/>
      <c r="CO351" s="58"/>
      <c r="CP351" s="58"/>
      <c r="CQ351" s="58"/>
      <c r="CR351" s="58"/>
      <c r="CS351" s="58"/>
      <c r="CT351" s="58"/>
      <c r="CU351" s="58"/>
      <c r="CV351" s="58"/>
      <c r="CW351" s="58"/>
      <c r="CX351" s="58"/>
      <c r="CY351" s="58"/>
      <c r="CZ351" s="58"/>
      <c r="DA351" s="58"/>
      <c r="DB351" s="58"/>
      <c r="DC351" s="58"/>
      <c r="DD351" s="58"/>
      <c r="DE351" s="58"/>
      <c r="DF351" s="58"/>
      <c r="DG351" s="58"/>
      <c r="DH351" s="58"/>
      <c r="DI351" s="58"/>
      <c r="DJ351" s="58"/>
      <c r="DK351" s="58"/>
      <c r="DL351" s="58"/>
      <c r="DM351" s="58"/>
      <c r="DN351" s="58"/>
      <c r="DO351" s="58"/>
      <c r="DP351" s="58"/>
      <c r="DQ351" s="58"/>
      <c r="DR351" s="58"/>
      <c r="DS351" s="58"/>
      <c r="DT351" s="58"/>
      <c r="DU351" s="58"/>
      <c r="DV351" s="58"/>
      <c r="DW351" s="58"/>
      <c r="DX351" s="58"/>
      <c r="DY351" s="58"/>
      <c r="DZ351" s="58"/>
      <c r="EA351" s="58"/>
      <c r="EB351" s="58"/>
      <c r="EC351" s="58"/>
      <c r="ED351" s="58"/>
      <c r="EE351" s="58"/>
      <c r="EF351" s="58"/>
      <c r="EG351" s="58"/>
      <c r="EH351" s="58"/>
      <c r="EI351" s="58"/>
      <c r="EJ351" s="58"/>
      <c r="EK351" s="58"/>
      <c r="EL351" s="58"/>
      <c r="EM351" s="58"/>
      <c r="EN351" s="58"/>
    </row>
    <row r="352" spans="1:144" outlineLevel="1" x14ac:dyDescent="0.2">
      <c r="A352" s="16">
        <v>161</v>
      </c>
      <c r="B352" s="16">
        <v>0</v>
      </c>
      <c r="C352" s="1">
        <v>2.4232919103864319E-2</v>
      </c>
      <c r="D352" s="1">
        <f t="shared" si="31"/>
        <v>-2.4232919103864319E-2</v>
      </c>
      <c r="E352" s="1">
        <f t="shared" si="32"/>
        <v>4.9062735344985647E-2</v>
      </c>
      <c r="F352" s="1">
        <f t="shared" si="33"/>
        <v>-0.22150109558416556</v>
      </c>
      <c r="G352" s="1">
        <f t="shared" si="34"/>
        <v>-0.15759040987134698</v>
      </c>
      <c r="H352" s="1">
        <v>4.656476196117016E-2</v>
      </c>
      <c r="I352" s="1">
        <f t="shared" si="35"/>
        <v>1.2129021288843039E-3</v>
      </c>
      <c r="J352" s="1">
        <f t="shared" si="36"/>
        <v>-0.16139281090650673</v>
      </c>
      <c r="AQ352" s="58"/>
      <c r="AR352" s="58"/>
      <c r="AS352" s="58"/>
      <c r="AT352" s="58"/>
      <c r="AU352" s="58"/>
      <c r="AV352" s="58"/>
      <c r="AW352" s="58"/>
      <c r="AX352" s="71"/>
      <c r="AY352" s="58"/>
      <c r="AZ352" s="58"/>
      <c r="BA352" s="58"/>
      <c r="BB352" s="58">
        <f t="shared" si="37"/>
        <v>1</v>
      </c>
      <c r="BC352" s="58">
        <f t="shared" si="38"/>
        <v>2.4232919103864319E-2</v>
      </c>
      <c r="BD352" s="58" t="e">
        <f t="shared" si="39"/>
        <v>#N/A</v>
      </c>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c r="CB352" s="58"/>
      <c r="CC352" s="58"/>
      <c r="CD352" s="58"/>
      <c r="CE352" s="58"/>
      <c r="CF352" s="58"/>
      <c r="CG352" s="58"/>
      <c r="CH352" s="58"/>
      <c r="CI352" s="58"/>
      <c r="CJ352" s="58"/>
      <c r="CK352" s="58"/>
      <c r="CL352" s="58"/>
      <c r="CM352" s="58"/>
      <c r="CN352" s="58"/>
      <c r="CO352" s="58"/>
      <c r="CP352" s="58"/>
      <c r="CQ352" s="58"/>
      <c r="CR352" s="58"/>
      <c r="CS352" s="58"/>
      <c r="CT352" s="58"/>
      <c r="CU352" s="58"/>
      <c r="CV352" s="58"/>
      <c r="CW352" s="58"/>
      <c r="CX352" s="58"/>
      <c r="CY352" s="58"/>
      <c r="CZ352" s="58"/>
      <c r="DA352" s="58"/>
      <c r="DB352" s="58"/>
      <c r="DC352" s="58"/>
      <c r="DD352" s="58"/>
      <c r="DE352" s="58"/>
      <c r="DF352" s="58"/>
      <c r="DG352" s="58"/>
      <c r="DH352" s="58"/>
      <c r="DI352" s="58"/>
      <c r="DJ352" s="58"/>
      <c r="DK352" s="58"/>
      <c r="DL352" s="58"/>
      <c r="DM352" s="58"/>
      <c r="DN352" s="58"/>
      <c r="DO352" s="58"/>
      <c r="DP352" s="58"/>
      <c r="DQ352" s="58"/>
      <c r="DR352" s="58"/>
      <c r="DS352" s="58"/>
      <c r="DT352" s="58"/>
      <c r="DU352" s="58"/>
      <c r="DV352" s="58"/>
      <c r="DW352" s="58"/>
      <c r="DX352" s="58"/>
      <c r="DY352" s="58"/>
      <c r="DZ352" s="58"/>
      <c r="EA352" s="58"/>
      <c r="EB352" s="58"/>
      <c r="EC352" s="58"/>
      <c r="ED352" s="58"/>
      <c r="EE352" s="58"/>
      <c r="EF352" s="58"/>
      <c r="EG352" s="58"/>
      <c r="EH352" s="58"/>
      <c r="EI352" s="58"/>
      <c r="EJ352" s="58"/>
      <c r="EK352" s="58"/>
      <c r="EL352" s="58"/>
      <c r="EM352" s="58"/>
      <c r="EN352" s="58"/>
    </row>
    <row r="353" spans="1:144" outlineLevel="1" x14ac:dyDescent="0.2">
      <c r="A353" s="16">
        <v>162</v>
      </c>
      <c r="B353" s="16">
        <v>0</v>
      </c>
      <c r="C353" s="1">
        <v>1.9779375999665623E-6</v>
      </c>
      <c r="D353" s="1">
        <f t="shared" si="31"/>
        <v>-1.9779375999665623E-6</v>
      </c>
      <c r="E353" s="1">
        <f t="shared" si="32"/>
        <v>3.9558791120172839E-6</v>
      </c>
      <c r="F353" s="1">
        <f t="shared" si="33"/>
        <v>-1.9889391926394542E-3</v>
      </c>
      <c r="G353" s="1">
        <f t="shared" si="34"/>
        <v>-1.4063930859512393E-3</v>
      </c>
      <c r="H353" s="1">
        <v>1.6884034880886441E-5</v>
      </c>
      <c r="I353" s="1">
        <f t="shared" si="35"/>
        <v>3.3396197347092292E-11</v>
      </c>
      <c r="J353" s="1">
        <f t="shared" si="36"/>
        <v>-1.4064049588965468E-3</v>
      </c>
      <c r="AQ353" s="58"/>
      <c r="AR353" s="58"/>
      <c r="AS353" s="58"/>
      <c r="AT353" s="58"/>
      <c r="AU353" s="58"/>
      <c r="AV353" s="58"/>
      <c r="AW353" s="58"/>
      <c r="AX353" s="71"/>
      <c r="AY353" s="58"/>
      <c r="AZ353" s="58"/>
      <c r="BA353" s="58"/>
      <c r="BB353" s="58">
        <f t="shared" si="37"/>
        <v>1</v>
      </c>
      <c r="BC353" s="58">
        <f t="shared" si="38"/>
        <v>1.9779375999665623E-6</v>
      </c>
      <c r="BD353" s="58" t="e">
        <f t="shared" si="39"/>
        <v>#N/A</v>
      </c>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c r="CB353" s="58"/>
      <c r="CC353" s="58"/>
      <c r="CD353" s="58"/>
      <c r="CE353" s="58"/>
      <c r="CF353" s="58"/>
      <c r="CG353" s="58"/>
      <c r="CH353" s="58"/>
      <c r="CI353" s="58"/>
      <c r="CJ353" s="58"/>
      <c r="CK353" s="58"/>
      <c r="CL353" s="58"/>
      <c r="CM353" s="58"/>
      <c r="CN353" s="58"/>
      <c r="CO353" s="58"/>
      <c r="CP353" s="58"/>
      <c r="CQ353" s="58"/>
      <c r="CR353" s="58"/>
      <c r="CS353" s="58"/>
      <c r="CT353" s="58"/>
      <c r="CU353" s="58"/>
      <c r="CV353" s="58"/>
      <c r="CW353" s="58"/>
      <c r="CX353" s="58"/>
      <c r="CY353" s="58"/>
      <c r="CZ353" s="58"/>
      <c r="DA353" s="58"/>
      <c r="DB353" s="58"/>
      <c r="DC353" s="58"/>
      <c r="DD353" s="58"/>
      <c r="DE353" s="58"/>
      <c r="DF353" s="58"/>
      <c r="DG353" s="58"/>
      <c r="DH353" s="58"/>
      <c r="DI353" s="58"/>
      <c r="DJ353" s="58"/>
      <c r="DK353" s="58"/>
      <c r="DL353" s="58"/>
      <c r="DM353" s="58"/>
      <c r="DN353" s="58"/>
      <c r="DO353" s="58"/>
      <c r="DP353" s="58"/>
      <c r="DQ353" s="58"/>
      <c r="DR353" s="58"/>
      <c r="DS353" s="58"/>
      <c r="DT353" s="58"/>
      <c r="DU353" s="58"/>
      <c r="DV353" s="58"/>
      <c r="DW353" s="58"/>
      <c r="DX353" s="58"/>
      <c r="DY353" s="58"/>
      <c r="DZ353" s="58"/>
      <c r="EA353" s="58"/>
      <c r="EB353" s="58"/>
      <c r="EC353" s="58"/>
      <c r="ED353" s="58"/>
      <c r="EE353" s="58"/>
      <c r="EF353" s="58"/>
      <c r="EG353" s="58"/>
      <c r="EH353" s="58"/>
      <c r="EI353" s="58"/>
      <c r="EJ353" s="58"/>
      <c r="EK353" s="58"/>
      <c r="EL353" s="58"/>
      <c r="EM353" s="58"/>
      <c r="EN353" s="58"/>
    </row>
    <row r="354" spans="1:144" outlineLevel="1" x14ac:dyDescent="0.2">
      <c r="A354" s="16">
        <v>163</v>
      </c>
      <c r="B354" s="16">
        <v>0</v>
      </c>
      <c r="C354" s="1">
        <v>7.8366270879491094E-5</v>
      </c>
      <c r="D354" s="1">
        <f t="shared" si="31"/>
        <v>-7.8366270879491094E-5</v>
      </c>
      <c r="E354" s="1">
        <f t="shared" si="32"/>
        <v>1.5673868335223758E-4</v>
      </c>
      <c r="F354" s="1">
        <f t="shared" si="33"/>
        <v>-1.2519532074012893E-2</v>
      </c>
      <c r="G354" s="1">
        <f t="shared" si="34"/>
        <v>-8.8528194736597326E-3</v>
      </c>
      <c r="H354" s="1">
        <v>3.5956181613077971E-4</v>
      </c>
      <c r="I354" s="1">
        <f t="shared" si="35"/>
        <v>2.8189863019291178E-8</v>
      </c>
      <c r="J354" s="1">
        <f t="shared" si="36"/>
        <v>-8.8544114709125793E-3</v>
      </c>
      <c r="AQ354" s="58"/>
      <c r="AR354" s="58"/>
      <c r="AS354" s="58"/>
      <c r="AT354" s="58"/>
      <c r="AU354" s="58"/>
      <c r="AV354" s="58"/>
      <c r="AW354" s="58"/>
      <c r="AX354" s="71"/>
      <c r="AY354" s="58"/>
      <c r="AZ354" s="58"/>
      <c r="BA354" s="58"/>
      <c r="BB354" s="58">
        <f t="shared" si="37"/>
        <v>1</v>
      </c>
      <c r="BC354" s="58">
        <f t="shared" si="38"/>
        <v>7.8366270879491094E-5</v>
      </c>
      <c r="BD354" s="58" t="e">
        <f t="shared" si="39"/>
        <v>#N/A</v>
      </c>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c r="CH354" s="58"/>
      <c r="CI354" s="58"/>
      <c r="CJ354" s="58"/>
      <c r="CK354" s="58"/>
      <c r="CL354" s="58"/>
      <c r="CM354" s="58"/>
      <c r="CN354" s="58"/>
      <c r="CO354" s="58"/>
      <c r="CP354" s="58"/>
      <c r="CQ354" s="58"/>
      <c r="CR354" s="58"/>
      <c r="CS354" s="58"/>
      <c r="CT354" s="58"/>
      <c r="CU354" s="58"/>
      <c r="CV354" s="58"/>
      <c r="CW354" s="58"/>
      <c r="CX354" s="58"/>
      <c r="CY354" s="58"/>
      <c r="CZ354" s="58"/>
      <c r="DA354" s="58"/>
      <c r="DB354" s="58"/>
      <c r="DC354" s="58"/>
      <c r="DD354" s="58"/>
      <c r="DE354" s="58"/>
      <c r="DF354" s="58"/>
      <c r="DG354" s="58"/>
      <c r="DH354" s="58"/>
      <c r="DI354" s="58"/>
      <c r="DJ354" s="58"/>
      <c r="DK354" s="58"/>
      <c r="DL354" s="58"/>
      <c r="DM354" s="58"/>
      <c r="DN354" s="58"/>
      <c r="DO354" s="58"/>
      <c r="DP354" s="58"/>
      <c r="DQ354" s="58"/>
      <c r="DR354" s="58"/>
      <c r="DS354" s="58"/>
      <c r="DT354" s="58"/>
      <c r="DU354" s="58"/>
      <c r="DV354" s="58"/>
      <c r="DW354" s="58"/>
      <c r="DX354" s="58"/>
      <c r="DY354" s="58"/>
      <c r="DZ354" s="58"/>
      <c r="EA354" s="58"/>
      <c r="EB354" s="58"/>
      <c r="EC354" s="58"/>
      <c r="ED354" s="58"/>
      <c r="EE354" s="58"/>
      <c r="EF354" s="58"/>
      <c r="EG354" s="58"/>
      <c r="EH354" s="58"/>
      <c r="EI354" s="58"/>
      <c r="EJ354" s="58"/>
      <c r="EK354" s="58"/>
      <c r="EL354" s="58"/>
      <c r="EM354" s="58"/>
      <c r="EN354" s="58"/>
    </row>
    <row r="355" spans="1:144" outlineLevel="1" x14ac:dyDescent="0.2">
      <c r="A355" s="16">
        <v>164</v>
      </c>
      <c r="B355" s="16">
        <v>0</v>
      </c>
      <c r="C355" s="1">
        <v>0.15662123592405819</v>
      </c>
      <c r="D355" s="1">
        <f t="shared" si="31"/>
        <v>-0.15662123592405819</v>
      </c>
      <c r="E355" s="1">
        <f t="shared" si="32"/>
        <v>0.34067823386772089</v>
      </c>
      <c r="F355" s="1">
        <f t="shared" si="33"/>
        <v>-0.58367648048188547</v>
      </c>
      <c r="G355" s="1">
        <f t="shared" si="34"/>
        <v>-0.43093720706170596</v>
      </c>
      <c r="H355" s="1">
        <v>0.2448703864914705</v>
      </c>
      <c r="I355" s="1">
        <f t="shared" si="35"/>
        <v>6.0220277144592979E-2</v>
      </c>
      <c r="J355" s="1">
        <f t="shared" si="36"/>
        <v>-0.49591042898363874</v>
      </c>
      <c r="AQ355" s="58"/>
      <c r="AR355" s="58"/>
      <c r="AS355" s="58"/>
      <c r="AT355" s="58"/>
      <c r="AU355" s="58"/>
      <c r="AV355" s="58"/>
      <c r="AW355" s="58"/>
      <c r="AX355" s="71"/>
      <c r="AY355" s="58"/>
      <c r="AZ355" s="58"/>
      <c r="BA355" s="58"/>
      <c r="BB355" s="58">
        <f t="shared" si="37"/>
        <v>1</v>
      </c>
      <c r="BC355" s="58">
        <f t="shared" si="38"/>
        <v>0.15662123592405819</v>
      </c>
      <c r="BD355" s="58" t="e">
        <f t="shared" si="39"/>
        <v>#N/A</v>
      </c>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c r="CB355" s="58"/>
      <c r="CC355" s="58"/>
      <c r="CD355" s="58"/>
      <c r="CE355" s="58"/>
      <c r="CF355" s="58"/>
      <c r="CG355" s="58"/>
      <c r="CH355" s="58"/>
      <c r="CI355" s="58"/>
      <c r="CJ355" s="58"/>
      <c r="CK355" s="58"/>
      <c r="CL355" s="58"/>
      <c r="CM355" s="58"/>
      <c r="CN355" s="58"/>
      <c r="CO355" s="58"/>
      <c r="CP355" s="58"/>
      <c r="CQ355" s="58"/>
      <c r="CR355" s="58"/>
      <c r="CS355" s="58"/>
      <c r="CT355" s="58"/>
      <c r="CU355" s="58"/>
      <c r="CV355" s="58"/>
      <c r="CW355" s="58"/>
      <c r="CX355" s="58"/>
      <c r="CY355" s="58"/>
      <c r="CZ355" s="58"/>
      <c r="DA355" s="58"/>
      <c r="DB355" s="58"/>
      <c r="DC355" s="58"/>
      <c r="DD355" s="58"/>
      <c r="DE355" s="58"/>
      <c r="DF355" s="58"/>
      <c r="DG355" s="58"/>
      <c r="DH355" s="58"/>
      <c r="DI355" s="58"/>
      <c r="DJ355" s="58"/>
      <c r="DK355" s="58"/>
      <c r="DL355" s="58"/>
      <c r="DM355" s="58"/>
      <c r="DN355" s="58"/>
      <c r="DO355" s="58"/>
      <c r="DP355" s="58"/>
      <c r="DQ355" s="58"/>
      <c r="DR355" s="58"/>
      <c r="DS355" s="58"/>
      <c r="DT355" s="58"/>
      <c r="DU355" s="58"/>
      <c r="DV355" s="58"/>
      <c r="DW355" s="58"/>
      <c r="DX355" s="58"/>
      <c r="DY355" s="58"/>
      <c r="DZ355" s="58"/>
      <c r="EA355" s="58"/>
      <c r="EB355" s="58"/>
      <c r="EC355" s="58"/>
      <c r="ED355" s="58"/>
      <c r="EE355" s="58"/>
      <c r="EF355" s="58"/>
      <c r="EG355" s="58"/>
      <c r="EH355" s="58"/>
      <c r="EI355" s="58"/>
      <c r="EJ355" s="58"/>
      <c r="EK355" s="58"/>
      <c r="EL355" s="58"/>
      <c r="EM355" s="58"/>
      <c r="EN355" s="58"/>
    </row>
    <row r="356" spans="1:144" outlineLevel="1" x14ac:dyDescent="0.2">
      <c r="A356" s="16">
        <v>165</v>
      </c>
      <c r="B356" s="16">
        <v>0</v>
      </c>
      <c r="C356" s="1">
        <v>1.2153263150529055E-4</v>
      </c>
      <c r="D356" s="1">
        <f t="shared" si="31"/>
        <v>-1.2153263150529055E-4</v>
      </c>
      <c r="E356" s="1">
        <f t="shared" si="32"/>
        <v>2.4308003438779224E-4</v>
      </c>
      <c r="F356" s="1">
        <f t="shared" si="33"/>
        <v>-1.5591024160964931E-2</v>
      </c>
      <c r="G356" s="1">
        <f t="shared" si="34"/>
        <v>-1.1024853898401023E-2</v>
      </c>
      <c r="H356" s="1">
        <v>6.4919392065503621E-4</v>
      </c>
      <c r="I356" s="1">
        <f t="shared" si="35"/>
        <v>7.8959095175895894E-8</v>
      </c>
      <c r="J356" s="1">
        <f t="shared" si="36"/>
        <v>-1.1028434275828284E-2</v>
      </c>
      <c r="AQ356" s="58"/>
      <c r="AR356" s="58"/>
      <c r="AS356" s="58"/>
      <c r="AT356" s="58"/>
      <c r="AU356" s="58"/>
      <c r="AV356" s="58"/>
      <c r="AW356" s="58"/>
      <c r="AX356" s="71"/>
      <c r="AY356" s="58"/>
      <c r="AZ356" s="58"/>
      <c r="BA356" s="58"/>
      <c r="BB356" s="58">
        <f t="shared" si="37"/>
        <v>1</v>
      </c>
      <c r="BC356" s="58">
        <f t="shared" si="38"/>
        <v>1.2153263150529055E-4</v>
      </c>
      <c r="BD356" s="58" t="e">
        <f t="shared" si="39"/>
        <v>#N/A</v>
      </c>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c r="CB356" s="58"/>
      <c r="CC356" s="58"/>
      <c r="CD356" s="58"/>
      <c r="CE356" s="58"/>
      <c r="CF356" s="58"/>
      <c r="CG356" s="58"/>
      <c r="CH356" s="58"/>
      <c r="CI356" s="58"/>
      <c r="CJ356" s="58"/>
      <c r="CK356" s="58"/>
      <c r="CL356" s="58"/>
      <c r="CM356" s="58"/>
      <c r="CN356" s="58"/>
      <c r="CO356" s="58"/>
      <c r="CP356" s="58"/>
      <c r="CQ356" s="58"/>
      <c r="CR356" s="58"/>
      <c r="CS356" s="58"/>
      <c r="CT356" s="58"/>
      <c r="CU356" s="58"/>
      <c r="CV356" s="58"/>
      <c r="CW356" s="58"/>
      <c r="CX356" s="58"/>
      <c r="CY356" s="58"/>
      <c r="CZ356" s="58"/>
      <c r="DA356" s="58"/>
      <c r="DB356" s="58"/>
      <c r="DC356" s="58"/>
      <c r="DD356" s="58"/>
      <c r="DE356" s="58"/>
      <c r="DF356" s="58"/>
      <c r="DG356" s="58"/>
      <c r="DH356" s="58"/>
      <c r="DI356" s="58"/>
      <c r="DJ356" s="58"/>
      <c r="DK356" s="58"/>
      <c r="DL356" s="58"/>
      <c r="DM356" s="58"/>
      <c r="DN356" s="58"/>
      <c r="DO356" s="58"/>
      <c r="DP356" s="58"/>
      <c r="DQ356" s="58"/>
      <c r="DR356" s="58"/>
      <c r="DS356" s="58"/>
      <c r="DT356" s="58"/>
      <c r="DU356" s="58"/>
      <c r="DV356" s="58"/>
      <c r="DW356" s="58"/>
      <c r="DX356" s="58"/>
      <c r="DY356" s="58"/>
      <c r="DZ356" s="58"/>
      <c r="EA356" s="58"/>
      <c r="EB356" s="58"/>
      <c r="EC356" s="58"/>
      <c r="ED356" s="58"/>
      <c r="EE356" s="58"/>
      <c r="EF356" s="58"/>
      <c r="EG356" s="58"/>
      <c r="EH356" s="58"/>
      <c r="EI356" s="58"/>
      <c r="EJ356" s="58"/>
      <c r="EK356" s="58"/>
      <c r="EL356" s="58"/>
      <c r="EM356" s="58"/>
      <c r="EN356" s="58"/>
    </row>
    <row r="357" spans="1:144" outlineLevel="1" x14ac:dyDescent="0.2">
      <c r="A357" s="16">
        <v>166</v>
      </c>
      <c r="B357" s="16">
        <v>0</v>
      </c>
      <c r="C357" s="1">
        <v>4.5334602670163223E-7</v>
      </c>
      <c r="D357" s="1">
        <f t="shared" si="31"/>
        <v>-4.5334602670163223E-7</v>
      </c>
      <c r="E357" s="1">
        <f t="shared" si="32"/>
        <v>9.0669225914116092E-7</v>
      </c>
      <c r="F357" s="1">
        <f t="shared" si="33"/>
        <v>-9.5220389578133994E-4</v>
      </c>
      <c r="G357" s="1">
        <f t="shared" si="34"/>
        <v>-6.733099080099336E-4</v>
      </c>
      <c r="H357" s="1">
        <v>4.3822507635403881E-6</v>
      </c>
      <c r="I357" s="1">
        <f t="shared" si="35"/>
        <v>1.9866855784676883E-12</v>
      </c>
      <c r="J357" s="1">
        <f t="shared" si="36"/>
        <v>-6.7331138332121169E-4</v>
      </c>
      <c r="AQ357" s="58"/>
      <c r="AR357" s="58"/>
      <c r="AS357" s="58"/>
      <c r="AT357" s="58"/>
      <c r="AU357" s="58"/>
      <c r="AV357" s="58"/>
      <c r="AW357" s="58"/>
      <c r="AX357" s="71"/>
      <c r="AY357" s="58"/>
      <c r="AZ357" s="58"/>
      <c r="BA357" s="58"/>
      <c r="BB357" s="58">
        <f t="shared" si="37"/>
        <v>1</v>
      </c>
      <c r="BC357" s="58">
        <f t="shared" si="38"/>
        <v>4.5334602670163223E-7</v>
      </c>
      <c r="BD357" s="58" t="e">
        <f t="shared" si="39"/>
        <v>#N/A</v>
      </c>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c r="CB357" s="58"/>
      <c r="CC357" s="58"/>
      <c r="CD357" s="58"/>
      <c r="CE357" s="58"/>
      <c r="CF357" s="58"/>
      <c r="CG357" s="58"/>
      <c r="CH357" s="58"/>
      <c r="CI357" s="58"/>
      <c r="CJ357" s="58"/>
      <c r="CK357" s="58"/>
      <c r="CL357" s="58"/>
      <c r="CM357" s="58"/>
      <c r="CN357" s="58"/>
      <c r="CO357" s="58"/>
      <c r="CP357" s="58"/>
      <c r="CQ357" s="58"/>
      <c r="CR357" s="58"/>
      <c r="CS357" s="58"/>
      <c r="CT357" s="58"/>
      <c r="CU357" s="58"/>
      <c r="CV357" s="58"/>
      <c r="CW357" s="58"/>
      <c r="CX357" s="58"/>
      <c r="CY357" s="58"/>
      <c r="CZ357" s="58"/>
      <c r="DA357" s="58"/>
      <c r="DB357" s="58"/>
      <c r="DC357" s="58"/>
      <c r="DD357" s="58"/>
      <c r="DE357" s="58"/>
      <c r="DF357" s="58"/>
      <c r="DG357" s="58"/>
      <c r="DH357" s="58"/>
      <c r="DI357" s="58"/>
      <c r="DJ357" s="58"/>
      <c r="DK357" s="58"/>
      <c r="DL357" s="58"/>
      <c r="DM357" s="58"/>
      <c r="DN357" s="58"/>
      <c r="DO357" s="58"/>
      <c r="DP357" s="58"/>
      <c r="DQ357" s="58"/>
      <c r="DR357" s="58"/>
      <c r="DS357" s="58"/>
      <c r="DT357" s="58"/>
      <c r="DU357" s="58"/>
      <c r="DV357" s="58"/>
      <c r="DW357" s="58"/>
      <c r="DX357" s="58"/>
      <c r="DY357" s="58"/>
      <c r="DZ357" s="58"/>
      <c r="EA357" s="58"/>
      <c r="EB357" s="58"/>
      <c r="EC357" s="58"/>
      <c r="ED357" s="58"/>
      <c r="EE357" s="58"/>
      <c r="EF357" s="58"/>
      <c r="EG357" s="58"/>
      <c r="EH357" s="58"/>
      <c r="EI357" s="58"/>
      <c r="EJ357" s="58"/>
      <c r="EK357" s="58"/>
      <c r="EL357" s="58"/>
      <c r="EM357" s="58"/>
      <c r="EN357" s="58"/>
    </row>
    <row r="358" spans="1:144" outlineLevel="1" x14ac:dyDescent="0.2">
      <c r="A358" s="16">
        <v>167</v>
      </c>
      <c r="B358" s="16">
        <v>0</v>
      </c>
      <c r="C358" s="1">
        <v>7.093746543305271E-5</v>
      </c>
      <c r="D358" s="1">
        <f t="shared" si="31"/>
        <v>-7.093746543305271E-5</v>
      </c>
      <c r="E358" s="1">
        <f t="shared" si="32"/>
        <v>1.4187996322835033E-4</v>
      </c>
      <c r="F358" s="1">
        <f t="shared" si="33"/>
        <v>-1.1911337591905886E-2</v>
      </c>
      <c r="G358" s="1">
        <f t="shared" si="34"/>
        <v>-8.4227369609911375E-3</v>
      </c>
      <c r="H358" s="1">
        <v>3.8892489828400753E-4</v>
      </c>
      <c r="I358" s="1">
        <f t="shared" si="35"/>
        <v>2.7602038905407556E-8</v>
      </c>
      <c r="J358" s="1">
        <f t="shared" si="36"/>
        <v>-8.4243753449707841E-3</v>
      </c>
      <c r="AQ358" s="58"/>
      <c r="AR358" s="58"/>
      <c r="AS358" s="58"/>
      <c r="AT358" s="58"/>
      <c r="AU358" s="58"/>
      <c r="AV358" s="58"/>
      <c r="AW358" s="58"/>
      <c r="AX358" s="71"/>
      <c r="AY358" s="58"/>
      <c r="AZ358" s="58"/>
      <c r="BA358" s="58"/>
      <c r="BB358" s="58">
        <f t="shared" si="37"/>
        <v>1</v>
      </c>
      <c r="BC358" s="58">
        <f t="shared" si="38"/>
        <v>7.093746543305271E-5</v>
      </c>
      <c r="BD358" s="58" t="e">
        <f t="shared" si="39"/>
        <v>#N/A</v>
      </c>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c r="CB358" s="58"/>
      <c r="CC358" s="58"/>
      <c r="CD358" s="58"/>
      <c r="CE358" s="58"/>
      <c r="CF358" s="58"/>
      <c r="CG358" s="58"/>
      <c r="CH358" s="58"/>
      <c r="CI358" s="58"/>
      <c r="CJ358" s="58"/>
      <c r="CK358" s="58"/>
      <c r="CL358" s="58"/>
      <c r="CM358" s="58"/>
      <c r="CN358" s="58"/>
      <c r="CO358" s="58"/>
      <c r="CP358" s="58"/>
      <c r="CQ358" s="58"/>
      <c r="CR358" s="58"/>
      <c r="CS358" s="58"/>
      <c r="CT358" s="58"/>
      <c r="CU358" s="58"/>
      <c r="CV358" s="58"/>
      <c r="CW358" s="58"/>
      <c r="CX358" s="58"/>
      <c r="CY358" s="58"/>
      <c r="CZ358" s="58"/>
      <c r="DA358" s="58"/>
      <c r="DB358" s="58"/>
      <c r="DC358" s="58"/>
      <c r="DD358" s="58"/>
      <c r="DE358" s="58"/>
      <c r="DF358" s="58"/>
      <c r="DG358" s="58"/>
      <c r="DH358" s="58"/>
      <c r="DI358" s="58"/>
      <c r="DJ358" s="58"/>
      <c r="DK358" s="58"/>
      <c r="DL358" s="58"/>
      <c r="DM358" s="58"/>
      <c r="DN358" s="58"/>
      <c r="DO358" s="58"/>
      <c r="DP358" s="58"/>
      <c r="DQ358" s="58"/>
      <c r="DR358" s="58"/>
      <c r="DS358" s="58"/>
      <c r="DT358" s="58"/>
      <c r="DU358" s="58"/>
      <c r="DV358" s="58"/>
      <c r="DW358" s="58"/>
      <c r="DX358" s="58"/>
      <c r="DY358" s="58"/>
      <c r="DZ358" s="58"/>
      <c r="EA358" s="58"/>
      <c r="EB358" s="58"/>
      <c r="EC358" s="58"/>
      <c r="ED358" s="58"/>
      <c r="EE358" s="58"/>
      <c r="EF358" s="58"/>
      <c r="EG358" s="58"/>
      <c r="EH358" s="58"/>
      <c r="EI358" s="58"/>
      <c r="EJ358" s="58"/>
      <c r="EK358" s="58"/>
      <c r="EL358" s="58"/>
      <c r="EM358" s="58"/>
      <c r="EN358" s="58"/>
    </row>
    <row r="359" spans="1:144" outlineLevel="1" x14ac:dyDescent="0.2">
      <c r="A359" s="16">
        <v>168</v>
      </c>
      <c r="B359" s="16">
        <v>0</v>
      </c>
      <c r="C359" s="1">
        <v>5.2599588800898956E-8</v>
      </c>
      <c r="D359" s="1">
        <f t="shared" si="31"/>
        <v>-5.2599588800898956E-8</v>
      </c>
      <c r="E359" s="1">
        <f t="shared" si="32"/>
        <v>1.0519918037572898E-7</v>
      </c>
      <c r="F359" s="1">
        <f t="shared" si="33"/>
        <v>-3.2434423129713434E-4</v>
      </c>
      <c r="G359" s="1">
        <f t="shared" si="34"/>
        <v>-2.2934600839695431E-4</v>
      </c>
      <c r="H359" s="1">
        <v>7.7252273634865709E-7</v>
      </c>
      <c r="I359" s="1">
        <f t="shared" si="35"/>
        <v>4.0634411799643328E-14</v>
      </c>
      <c r="J359" s="1">
        <f t="shared" si="36"/>
        <v>-2.2934609698450862E-4</v>
      </c>
      <c r="AQ359" s="58"/>
      <c r="AR359" s="58"/>
      <c r="AS359" s="58"/>
      <c r="AT359" s="58"/>
      <c r="AU359" s="58"/>
      <c r="AV359" s="58"/>
      <c r="AW359" s="58"/>
      <c r="AX359" s="71"/>
      <c r="AY359" s="58"/>
      <c r="AZ359" s="58"/>
      <c r="BA359" s="58"/>
      <c r="BB359" s="58">
        <f t="shared" si="37"/>
        <v>1</v>
      </c>
      <c r="BC359" s="58">
        <f t="shared" si="38"/>
        <v>5.2599588800898956E-8</v>
      </c>
      <c r="BD359" s="58" t="e">
        <f t="shared" si="39"/>
        <v>#N/A</v>
      </c>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c r="CB359" s="58"/>
      <c r="CC359" s="58"/>
      <c r="CD359" s="58"/>
      <c r="CE359" s="58"/>
      <c r="CF359" s="58"/>
      <c r="CG359" s="58"/>
      <c r="CH359" s="58"/>
      <c r="CI359" s="58"/>
      <c r="CJ359" s="58"/>
      <c r="CK359" s="58"/>
      <c r="CL359" s="58"/>
      <c r="CM359" s="58"/>
      <c r="CN359" s="58"/>
      <c r="CO359" s="58"/>
      <c r="CP359" s="58"/>
      <c r="CQ359" s="58"/>
      <c r="CR359" s="58"/>
      <c r="CS359" s="58"/>
      <c r="CT359" s="58"/>
      <c r="CU359" s="58"/>
      <c r="CV359" s="58"/>
      <c r="CW359" s="58"/>
      <c r="CX359" s="58"/>
      <c r="CY359" s="58"/>
      <c r="CZ359" s="58"/>
      <c r="DA359" s="58"/>
      <c r="DB359" s="58"/>
      <c r="DC359" s="58"/>
      <c r="DD359" s="58"/>
      <c r="DE359" s="58"/>
      <c r="DF359" s="58"/>
      <c r="DG359" s="58"/>
      <c r="DH359" s="58"/>
      <c r="DI359" s="58"/>
      <c r="DJ359" s="58"/>
      <c r="DK359" s="58"/>
      <c r="DL359" s="58"/>
      <c r="DM359" s="58"/>
      <c r="DN359" s="58"/>
      <c r="DO359" s="58"/>
      <c r="DP359" s="58"/>
      <c r="DQ359" s="58"/>
      <c r="DR359" s="58"/>
      <c r="DS359" s="58"/>
      <c r="DT359" s="58"/>
      <c r="DU359" s="58"/>
      <c r="DV359" s="58"/>
      <c r="DW359" s="58"/>
      <c r="DX359" s="58"/>
      <c r="DY359" s="58"/>
      <c r="DZ359" s="58"/>
      <c r="EA359" s="58"/>
      <c r="EB359" s="58"/>
      <c r="EC359" s="58"/>
      <c r="ED359" s="58"/>
      <c r="EE359" s="58"/>
      <c r="EF359" s="58"/>
      <c r="EG359" s="58"/>
      <c r="EH359" s="58"/>
      <c r="EI359" s="58"/>
      <c r="EJ359" s="58"/>
      <c r="EK359" s="58"/>
      <c r="EL359" s="58"/>
      <c r="EM359" s="58"/>
      <c r="EN359" s="58"/>
    </row>
    <row r="360" spans="1:144" outlineLevel="1" x14ac:dyDescent="0.2">
      <c r="A360" s="16">
        <v>169</v>
      </c>
      <c r="B360" s="16">
        <v>1</v>
      </c>
      <c r="C360" s="1">
        <v>0.70671851956694753</v>
      </c>
      <c r="D360" s="1">
        <f t="shared" si="31"/>
        <v>0.29328148043305247</v>
      </c>
      <c r="E360" s="1">
        <f t="shared" si="32"/>
        <v>0.69424565186089982</v>
      </c>
      <c r="F360" s="1">
        <f t="shared" si="33"/>
        <v>0.83321404924599041</v>
      </c>
      <c r="G360" s="1">
        <f t="shared" si="34"/>
        <v>0.64419757235159292</v>
      </c>
      <c r="H360" s="1">
        <v>0.15985423063926554</v>
      </c>
      <c r="I360" s="1">
        <f t="shared" si="35"/>
        <v>7.8960094156741961E-2</v>
      </c>
      <c r="J360" s="1">
        <f t="shared" si="36"/>
        <v>0.70281619672602014</v>
      </c>
      <c r="AQ360" s="58"/>
      <c r="AR360" s="58"/>
      <c r="AS360" s="58"/>
      <c r="AT360" s="58"/>
      <c r="AU360" s="58"/>
      <c r="AV360" s="58"/>
      <c r="AW360" s="58"/>
      <c r="AX360" s="71"/>
      <c r="AY360" s="58"/>
      <c r="AZ360" s="58"/>
      <c r="BA360" s="58"/>
      <c r="BB360" s="58">
        <f t="shared" si="37"/>
        <v>0</v>
      </c>
      <c r="BC360" s="58" t="e">
        <f t="shared" si="38"/>
        <v>#N/A</v>
      </c>
      <c r="BD360" s="58">
        <f t="shared" si="39"/>
        <v>0.70671851956694753</v>
      </c>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c r="CB360" s="58"/>
      <c r="CC360" s="58"/>
      <c r="CD360" s="58"/>
      <c r="CE360" s="58"/>
      <c r="CF360" s="58"/>
      <c r="CG360" s="58"/>
      <c r="CH360" s="58"/>
      <c r="CI360" s="58"/>
      <c r="CJ360" s="58"/>
      <c r="CK360" s="58"/>
      <c r="CL360" s="58"/>
      <c r="CM360" s="58"/>
      <c r="CN360" s="58"/>
      <c r="CO360" s="58"/>
      <c r="CP360" s="58"/>
      <c r="CQ360" s="58"/>
      <c r="CR360" s="58"/>
      <c r="CS360" s="58"/>
      <c r="CT360" s="58"/>
      <c r="CU360" s="58"/>
      <c r="CV360" s="58"/>
      <c r="CW360" s="58"/>
      <c r="CX360" s="58"/>
      <c r="CY360" s="58"/>
      <c r="CZ360" s="58"/>
      <c r="DA360" s="58"/>
      <c r="DB360" s="58"/>
      <c r="DC360" s="58"/>
      <c r="DD360" s="58"/>
      <c r="DE360" s="58"/>
      <c r="DF360" s="58"/>
      <c r="DG360" s="58"/>
      <c r="DH360" s="58"/>
      <c r="DI360" s="58"/>
      <c r="DJ360" s="58"/>
      <c r="DK360" s="58"/>
      <c r="DL360" s="58"/>
      <c r="DM360" s="58"/>
      <c r="DN360" s="58"/>
      <c r="DO360" s="58"/>
      <c r="DP360" s="58"/>
      <c r="DQ360" s="58"/>
      <c r="DR360" s="58"/>
      <c r="DS360" s="58"/>
      <c r="DT360" s="58"/>
      <c r="DU360" s="58"/>
      <c r="DV360" s="58"/>
      <c r="DW360" s="58"/>
      <c r="DX360" s="58"/>
      <c r="DY360" s="58"/>
      <c r="DZ360" s="58"/>
      <c r="EA360" s="58"/>
      <c r="EB360" s="58"/>
      <c r="EC360" s="58"/>
      <c r="ED360" s="58"/>
      <c r="EE360" s="58"/>
      <c r="EF360" s="58"/>
      <c r="EG360" s="58"/>
      <c r="EH360" s="58"/>
      <c r="EI360" s="58"/>
      <c r="EJ360" s="58"/>
      <c r="EK360" s="58"/>
      <c r="EL360" s="58"/>
      <c r="EM360" s="58"/>
      <c r="EN360" s="58"/>
    </row>
    <row r="361" spans="1:144" outlineLevel="1" x14ac:dyDescent="0.2">
      <c r="A361" s="16">
        <v>170</v>
      </c>
      <c r="B361" s="16">
        <v>0</v>
      </c>
      <c r="C361" s="1">
        <v>3.4407474755822104E-4</v>
      </c>
      <c r="D361" s="1">
        <f t="shared" si="31"/>
        <v>-3.4407474755822104E-4</v>
      </c>
      <c r="E361" s="1">
        <f t="shared" si="32"/>
        <v>6.8826790971172685E-4</v>
      </c>
      <c r="F361" s="1">
        <f t="shared" si="33"/>
        <v>-2.6234860581137588E-2</v>
      </c>
      <c r="G361" s="1">
        <f t="shared" si="34"/>
        <v>-1.8552443928988829E-2</v>
      </c>
      <c r="H361" s="1">
        <v>1.2796720980948113E-3</v>
      </c>
      <c r="I361" s="1">
        <f t="shared" si="35"/>
        <v>4.4101876275234416E-7</v>
      </c>
      <c r="J361" s="1">
        <f t="shared" si="36"/>
        <v>-1.8564325856357585E-2</v>
      </c>
      <c r="AQ361" s="58"/>
      <c r="AR361" s="58"/>
      <c r="AS361" s="58"/>
      <c r="AT361" s="58"/>
      <c r="AU361" s="58"/>
      <c r="AV361" s="58"/>
      <c r="AW361" s="58"/>
      <c r="AX361" s="71"/>
      <c r="AY361" s="58"/>
      <c r="AZ361" s="58"/>
      <c r="BA361" s="58"/>
      <c r="BB361" s="58">
        <f t="shared" si="37"/>
        <v>1</v>
      </c>
      <c r="BC361" s="58">
        <f t="shared" si="38"/>
        <v>3.4407474755822104E-4</v>
      </c>
      <c r="BD361" s="58" t="e">
        <f t="shared" si="39"/>
        <v>#N/A</v>
      </c>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c r="CB361" s="58"/>
      <c r="CC361" s="58"/>
      <c r="CD361" s="58"/>
      <c r="CE361" s="58"/>
      <c r="CF361" s="58"/>
      <c r="CG361" s="58"/>
      <c r="CH361" s="58"/>
      <c r="CI361" s="58"/>
      <c r="CJ361" s="58"/>
      <c r="CK361" s="58"/>
      <c r="CL361" s="58"/>
      <c r="CM361" s="58"/>
      <c r="CN361" s="58"/>
      <c r="CO361" s="58"/>
      <c r="CP361" s="58"/>
      <c r="CQ361" s="58"/>
      <c r="CR361" s="58"/>
      <c r="CS361" s="58"/>
      <c r="CT361" s="58"/>
      <c r="CU361" s="58"/>
      <c r="CV361" s="58"/>
      <c r="CW361" s="58"/>
      <c r="CX361" s="58"/>
      <c r="CY361" s="58"/>
      <c r="CZ361" s="58"/>
      <c r="DA361" s="58"/>
      <c r="DB361" s="58"/>
      <c r="DC361" s="58"/>
      <c r="DD361" s="58"/>
      <c r="DE361" s="58"/>
      <c r="DF361" s="58"/>
      <c r="DG361" s="58"/>
      <c r="DH361" s="58"/>
      <c r="DI361" s="58"/>
      <c r="DJ361" s="58"/>
      <c r="DK361" s="58"/>
      <c r="DL361" s="58"/>
      <c r="DM361" s="58"/>
      <c r="DN361" s="58"/>
      <c r="DO361" s="58"/>
      <c r="DP361" s="58"/>
      <c r="DQ361" s="58"/>
      <c r="DR361" s="58"/>
      <c r="DS361" s="58"/>
      <c r="DT361" s="58"/>
      <c r="DU361" s="58"/>
      <c r="DV361" s="58"/>
      <c r="DW361" s="58"/>
      <c r="DX361" s="58"/>
      <c r="DY361" s="58"/>
      <c r="DZ361" s="58"/>
      <c r="EA361" s="58"/>
      <c r="EB361" s="58"/>
      <c r="EC361" s="58"/>
      <c r="ED361" s="58"/>
      <c r="EE361" s="58"/>
      <c r="EF361" s="58"/>
      <c r="EG361" s="58"/>
      <c r="EH361" s="58"/>
      <c r="EI361" s="58"/>
      <c r="EJ361" s="58"/>
      <c r="EK361" s="58"/>
      <c r="EL361" s="58"/>
      <c r="EM361" s="58"/>
      <c r="EN361" s="58"/>
    </row>
    <row r="362" spans="1:144" outlineLevel="1" x14ac:dyDescent="0.2">
      <c r="A362" s="16">
        <v>171</v>
      </c>
      <c r="B362" s="16">
        <v>0</v>
      </c>
      <c r="C362" s="1">
        <v>7.7377362489662394E-3</v>
      </c>
      <c r="D362" s="1">
        <f t="shared" si="31"/>
        <v>-7.7377362489662394E-3</v>
      </c>
      <c r="E362" s="1">
        <f t="shared" si="32"/>
        <v>1.5535655715783483E-2</v>
      </c>
      <c r="F362" s="1">
        <f t="shared" si="33"/>
        <v>-0.12464211052362473</v>
      </c>
      <c r="G362" s="1">
        <f t="shared" si="34"/>
        <v>-8.8306713799109121E-2</v>
      </c>
      <c r="H362" s="1">
        <v>2.627070898624477E-2</v>
      </c>
      <c r="I362" s="1">
        <f t="shared" si="35"/>
        <v>2.1038801986392731E-4</v>
      </c>
      <c r="J362" s="1">
        <f t="shared" si="36"/>
        <v>-8.9490020236122958E-2</v>
      </c>
      <c r="AQ362" s="58"/>
      <c r="AR362" s="58"/>
      <c r="AS362" s="58"/>
      <c r="AT362" s="58"/>
      <c r="AU362" s="58"/>
      <c r="AV362" s="58"/>
      <c r="AW362" s="58"/>
      <c r="AX362" s="71"/>
      <c r="AY362" s="58"/>
      <c r="AZ362" s="58"/>
      <c r="BA362" s="58"/>
      <c r="BB362" s="58">
        <f t="shared" si="37"/>
        <v>1</v>
      </c>
      <c r="BC362" s="58">
        <f t="shared" si="38"/>
        <v>7.7377362489662394E-3</v>
      </c>
      <c r="BD362" s="58" t="e">
        <f t="shared" si="39"/>
        <v>#N/A</v>
      </c>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c r="CB362" s="58"/>
      <c r="CC362" s="58"/>
      <c r="CD362" s="58"/>
      <c r="CE362" s="58"/>
      <c r="CF362" s="58"/>
      <c r="CG362" s="58"/>
      <c r="CH362" s="58"/>
      <c r="CI362" s="58"/>
      <c r="CJ362" s="58"/>
      <c r="CK362" s="58"/>
      <c r="CL362" s="58"/>
      <c r="CM362" s="58"/>
      <c r="CN362" s="58"/>
      <c r="CO362" s="58"/>
      <c r="CP362" s="58"/>
      <c r="CQ362" s="58"/>
      <c r="CR362" s="58"/>
      <c r="CS362" s="58"/>
      <c r="CT362" s="58"/>
      <c r="CU362" s="58"/>
      <c r="CV362" s="58"/>
      <c r="CW362" s="58"/>
      <c r="CX362" s="58"/>
      <c r="CY362" s="58"/>
      <c r="CZ362" s="58"/>
      <c r="DA362" s="58"/>
      <c r="DB362" s="58"/>
      <c r="DC362" s="58"/>
      <c r="DD362" s="58"/>
      <c r="DE362" s="58"/>
      <c r="DF362" s="58"/>
      <c r="DG362" s="58"/>
      <c r="DH362" s="58"/>
      <c r="DI362" s="58"/>
      <c r="DJ362" s="58"/>
      <c r="DK362" s="58"/>
      <c r="DL362" s="58"/>
      <c r="DM362" s="58"/>
      <c r="DN362" s="58"/>
      <c r="DO362" s="58"/>
      <c r="DP362" s="58"/>
      <c r="DQ362" s="58"/>
      <c r="DR362" s="58"/>
      <c r="DS362" s="58"/>
      <c r="DT362" s="58"/>
      <c r="DU362" s="58"/>
      <c r="DV362" s="58"/>
      <c r="DW362" s="58"/>
      <c r="DX362" s="58"/>
      <c r="DY362" s="58"/>
      <c r="DZ362" s="58"/>
      <c r="EA362" s="58"/>
      <c r="EB362" s="58"/>
      <c r="EC362" s="58"/>
      <c r="ED362" s="58"/>
      <c r="EE362" s="58"/>
      <c r="EF362" s="58"/>
      <c r="EG362" s="58"/>
      <c r="EH362" s="58"/>
      <c r="EI362" s="58"/>
      <c r="EJ362" s="58"/>
      <c r="EK362" s="58"/>
      <c r="EL362" s="58"/>
      <c r="EM362" s="58"/>
      <c r="EN362" s="58"/>
    </row>
    <row r="363" spans="1:144" outlineLevel="1" x14ac:dyDescent="0.2">
      <c r="A363" s="16">
        <v>172</v>
      </c>
      <c r="B363" s="16">
        <v>0</v>
      </c>
      <c r="C363" s="1">
        <v>4.7731261466804528E-4</v>
      </c>
      <c r="D363" s="1">
        <f t="shared" si="31"/>
        <v>-4.7731261466804528E-4</v>
      </c>
      <c r="E363" s="1">
        <f t="shared" si="32"/>
        <v>9.5485312919053736E-4</v>
      </c>
      <c r="F363" s="1">
        <f t="shared" si="33"/>
        <v>-3.0900697875461281E-2</v>
      </c>
      <c r="G363" s="1">
        <f t="shared" si="34"/>
        <v>-2.1852701224264155E-2</v>
      </c>
      <c r="H363" s="1">
        <v>2.0338384462802481E-3</v>
      </c>
      <c r="I363" s="1">
        <f t="shared" si="35"/>
        <v>9.7321970351838804E-7</v>
      </c>
      <c r="J363" s="1">
        <f t="shared" si="36"/>
        <v>-2.1874957611398346E-2</v>
      </c>
      <c r="AQ363" s="58"/>
      <c r="AR363" s="58"/>
      <c r="AS363" s="58"/>
      <c r="AT363" s="58"/>
      <c r="AU363" s="58"/>
      <c r="AV363" s="58"/>
      <c r="AW363" s="58"/>
      <c r="AX363" s="71"/>
      <c r="AY363" s="58"/>
      <c r="AZ363" s="58"/>
      <c r="BA363" s="58"/>
      <c r="BB363" s="58">
        <f t="shared" si="37"/>
        <v>1</v>
      </c>
      <c r="BC363" s="58">
        <f t="shared" si="38"/>
        <v>4.7731261466804528E-4</v>
      </c>
      <c r="BD363" s="58" t="e">
        <f t="shared" si="39"/>
        <v>#N/A</v>
      </c>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c r="CB363" s="58"/>
      <c r="CC363" s="58"/>
      <c r="CD363" s="58"/>
      <c r="CE363" s="58"/>
      <c r="CF363" s="58"/>
      <c r="CG363" s="58"/>
      <c r="CH363" s="58"/>
      <c r="CI363" s="58"/>
      <c r="CJ363" s="58"/>
      <c r="CK363" s="58"/>
      <c r="CL363" s="58"/>
      <c r="CM363" s="58"/>
      <c r="CN363" s="58"/>
      <c r="CO363" s="58"/>
      <c r="CP363" s="58"/>
      <c r="CQ363" s="58"/>
      <c r="CR363" s="58"/>
      <c r="CS363" s="58"/>
      <c r="CT363" s="58"/>
      <c r="CU363" s="58"/>
      <c r="CV363" s="58"/>
      <c r="CW363" s="58"/>
      <c r="CX363" s="58"/>
      <c r="CY363" s="58"/>
      <c r="CZ363" s="58"/>
      <c r="DA363" s="58"/>
      <c r="DB363" s="58"/>
      <c r="DC363" s="58"/>
      <c r="DD363" s="58"/>
      <c r="DE363" s="58"/>
      <c r="DF363" s="58"/>
      <c r="DG363" s="58"/>
      <c r="DH363" s="58"/>
      <c r="DI363" s="58"/>
      <c r="DJ363" s="58"/>
      <c r="DK363" s="58"/>
      <c r="DL363" s="58"/>
      <c r="DM363" s="58"/>
      <c r="DN363" s="58"/>
      <c r="DO363" s="58"/>
      <c r="DP363" s="58"/>
      <c r="DQ363" s="58"/>
      <c r="DR363" s="58"/>
      <c r="DS363" s="58"/>
      <c r="DT363" s="58"/>
      <c r="DU363" s="58"/>
      <c r="DV363" s="58"/>
      <c r="DW363" s="58"/>
      <c r="DX363" s="58"/>
      <c r="DY363" s="58"/>
      <c r="DZ363" s="58"/>
      <c r="EA363" s="58"/>
      <c r="EB363" s="58"/>
      <c r="EC363" s="58"/>
      <c r="ED363" s="58"/>
      <c r="EE363" s="58"/>
      <c r="EF363" s="58"/>
      <c r="EG363" s="58"/>
      <c r="EH363" s="58"/>
      <c r="EI363" s="58"/>
      <c r="EJ363" s="58"/>
      <c r="EK363" s="58"/>
      <c r="EL363" s="58"/>
      <c r="EM363" s="58"/>
      <c r="EN363" s="58"/>
    </row>
    <row r="364" spans="1:144" outlineLevel="1" x14ac:dyDescent="0.2">
      <c r="A364" s="16">
        <v>173</v>
      </c>
      <c r="B364" s="16">
        <v>0</v>
      </c>
      <c r="C364" s="1">
        <v>3.3129502610824849E-3</v>
      </c>
      <c r="D364" s="1">
        <f t="shared" si="31"/>
        <v>-3.3129502610824849E-3</v>
      </c>
      <c r="E364" s="1">
        <f t="shared" si="32"/>
        <v>6.6369004631545653E-3</v>
      </c>
      <c r="F364" s="1">
        <f t="shared" si="33"/>
        <v>-8.1467174144894489E-2</v>
      </c>
      <c r="G364" s="1">
        <f t="shared" si="34"/>
        <v>-5.7653814991962989E-2</v>
      </c>
      <c r="H364" s="1">
        <v>8.8355518193769297E-3</v>
      </c>
      <c r="I364" s="1">
        <f t="shared" si="35"/>
        <v>2.9630846763816338E-5</v>
      </c>
      <c r="J364" s="1">
        <f t="shared" si="36"/>
        <v>-5.7910216973270895E-2</v>
      </c>
      <c r="AQ364" s="58"/>
      <c r="AR364" s="58"/>
      <c r="AS364" s="58"/>
      <c r="AT364" s="58"/>
      <c r="AU364" s="58"/>
      <c r="AV364" s="58"/>
      <c r="AW364" s="58"/>
      <c r="AX364" s="71"/>
      <c r="AY364" s="58"/>
      <c r="AZ364" s="58"/>
      <c r="BA364" s="58"/>
      <c r="BB364" s="58">
        <f t="shared" si="37"/>
        <v>1</v>
      </c>
      <c r="BC364" s="58">
        <f t="shared" si="38"/>
        <v>3.3129502610824849E-3</v>
      </c>
      <c r="BD364" s="58" t="e">
        <f t="shared" si="39"/>
        <v>#N/A</v>
      </c>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c r="CB364" s="58"/>
      <c r="CC364" s="58"/>
      <c r="CD364" s="58"/>
      <c r="CE364" s="58"/>
      <c r="CF364" s="58"/>
      <c r="CG364" s="58"/>
      <c r="CH364" s="58"/>
      <c r="CI364" s="58"/>
      <c r="CJ364" s="58"/>
      <c r="CK364" s="58"/>
      <c r="CL364" s="58"/>
      <c r="CM364" s="58"/>
      <c r="CN364" s="58"/>
      <c r="CO364" s="58"/>
      <c r="CP364" s="58"/>
      <c r="CQ364" s="58"/>
      <c r="CR364" s="58"/>
      <c r="CS364" s="58"/>
      <c r="CT364" s="58"/>
      <c r="CU364" s="58"/>
      <c r="CV364" s="58"/>
      <c r="CW364" s="58"/>
      <c r="CX364" s="58"/>
      <c r="CY364" s="58"/>
      <c r="CZ364" s="58"/>
      <c r="DA364" s="58"/>
      <c r="DB364" s="58"/>
      <c r="DC364" s="58"/>
      <c r="DD364" s="58"/>
      <c r="DE364" s="58"/>
      <c r="DF364" s="58"/>
      <c r="DG364" s="58"/>
      <c r="DH364" s="58"/>
      <c r="DI364" s="58"/>
      <c r="DJ364" s="58"/>
      <c r="DK364" s="58"/>
      <c r="DL364" s="58"/>
      <c r="DM364" s="58"/>
      <c r="DN364" s="58"/>
      <c r="DO364" s="58"/>
      <c r="DP364" s="58"/>
      <c r="DQ364" s="58"/>
      <c r="DR364" s="58"/>
      <c r="DS364" s="58"/>
      <c r="DT364" s="58"/>
      <c r="DU364" s="58"/>
      <c r="DV364" s="58"/>
      <c r="DW364" s="58"/>
      <c r="DX364" s="58"/>
      <c r="DY364" s="58"/>
      <c r="DZ364" s="58"/>
      <c r="EA364" s="58"/>
      <c r="EB364" s="58"/>
      <c r="EC364" s="58"/>
      <c r="ED364" s="58"/>
      <c r="EE364" s="58"/>
      <c r="EF364" s="58"/>
      <c r="EG364" s="58"/>
      <c r="EH364" s="58"/>
      <c r="EI364" s="58"/>
      <c r="EJ364" s="58"/>
      <c r="EK364" s="58"/>
      <c r="EL364" s="58"/>
      <c r="EM364" s="58"/>
      <c r="EN364" s="58"/>
    </row>
    <row r="365" spans="1:144" outlineLevel="1" x14ac:dyDescent="0.2">
      <c r="A365" s="16">
        <v>174</v>
      </c>
      <c r="B365" s="16">
        <v>0</v>
      </c>
      <c r="C365" s="1">
        <v>2.4762094966836306E-5</v>
      </c>
      <c r="D365" s="1">
        <f t="shared" si="31"/>
        <v>-2.4762094966836306E-5</v>
      </c>
      <c r="E365" s="1">
        <f t="shared" si="32"/>
        <v>4.9524803105074592E-5</v>
      </c>
      <c r="F365" s="1">
        <f t="shared" si="33"/>
        <v>-7.0373860989059421E-3</v>
      </c>
      <c r="G365" s="1">
        <f t="shared" si="34"/>
        <v>-4.9762142380897342E-3</v>
      </c>
      <c r="H365" s="1">
        <v>3.155429097386357E-4</v>
      </c>
      <c r="I365" s="1">
        <f t="shared" si="35"/>
        <v>7.8161633154821917E-9</v>
      </c>
      <c r="J365" s="1">
        <f t="shared" si="36"/>
        <v>-4.9769995284993226E-3</v>
      </c>
      <c r="AQ365" s="58"/>
      <c r="AR365" s="58"/>
      <c r="AS365" s="58"/>
      <c r="AT365" s="58"/>
      <c r="AU365" s="58"/>
      <c r="AV365" s="58"/>
      <c r="AW365" s="58"/>
      <c r="AX365" s="71"/>
      <c r="AY365" s="58"/>
      <c r="AZ365" s="58"/>
      <c r="BA365" s="58"/>
      <c r="BB365" s="58">
        <f t="shared" si="37"/>
        <v>1</v>
      </c>
      <c r="BC365" s="58">
        <f t="shared" si="38"/>
        <v>2.4762094966836306E-5</v>
      </c>
      <c r="BD365" s="58" t="e">
        <f t="shared" si="39"/>
        <v>#N/A</v>
      </c>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c r="CB365" s="58"/>
      <c r="CC365" s="58"/>
      <c r="CD365" s="58"/>
      <c r="CE365" s="58"/>
      <c r="CF365" s="58"/>
      <c r="CG365" s="58"/>
      <c r="CH365" s="58"/>
      <c r="CI365" s="58"/>
      <c r="CJ365" s="58"/>
      <c r="CK365" s="58"/>
      <c r="CL365" s="58"/>
      <c r="CM365" s="58"/>
      <c r="CN365" s="58"/>
      <c r="CO365" s="58"/>
      <c r="CP365" s="58"/>
      <c r="CQ365" s="58"/>
      <c r="CR365" s="58"/>
      <c r="CS365" s="58"/>
      <c r="CT365" s="58"/>
      <c r="CU365" s="58"/>
      <c r="CV365" s="58"/>
      <c r="CW365" s="58"/>
      <c r="CX365" s="58"/>
      <c r="CY365" s="58"/>
      <c r="CZ365" s="58"/>
      <c r="DA365" s="58"/>
      <c r="DB365" s="58"/>
      <c r="DC365" s="58"/>
      <c r="DD365" s="58"/>
      <c r="DE365" s="58"/>
      <c r="DF365" s="58"/>
      <c r="DG365" s="58"/>
      <c r="DH365" s="58"/>
      <c r="DI365" s="58"/>
      <c r="DJ365" s="58"/>
      <c r="DK365" s="58"/>
      <c r="DL365" s="58"/>
      <c r="DM365" s="58"/>
      <c r="DN365" s="58"/>
      <c r="DO365" s="58"/>
      <c r="DP365" s="58"/>
      <c r="DQ365" s="58"/>
      <c r="DR365" s="58"/>
      <c r="DS365" s="58"/>
      <c r="DT365" s="58"/>
      <c r="DU365" s="58"/>
      <c r="DV365" s="58"/>
      <c r="DW365" s="58"/>
      <c r="DX365" s="58"/>
      <c r="DY365" s="58"/>
      <c r="DZ365" s="58"/>
      <c r="EA365" s="58"/>
      <c r="EB365" s="58"/>
      <c r="EC365" s="58"/>
      <c r="ED365" s="58"/>
      <c r="EE365" s="58"/>
      <c r="EF365" s="58"/>
      <c r="EG365" s="58"/>
      <c r="EH365" s="58"/>
      <c r="EI365" s="58"/>
      <c r="EJ365" s="58"/>
      <c r="EK365" s="58"/>
      <c r="EL365" s="58"/>
      <c r="EM365" s="58"/>
      <c r="EN365" s="58"/>
    </row>
    <row r="366" spans="1:144" outlineLevel="1" x14ac:dyDescent="0.2">
      <c r="A366" s="16">
        <v>175</v>
      </c>
      <c r="B366" s="16">
        <v>0</v>
      </c>
      <c r="C366" s="1">
        <v>9.3237494531112259E-4</v>
      </c>
      <c r="D366" s="1">
        <f t="shared" si="31"/>
        <v>-9.3237494531112259E-4</v>
      </c>
      <c r="E366" s="1">
        <f t="shared" si="32"/>
        <v>1.8656197543959238E-3</v>
      </c>
      <c r="F366" s="1">
        <f t="shared" si="33"/>
        <v>-4.3192820634868519E-2</v>
      </c>
      <c r="G366" s="1">
        <f t="shared" si="34"/>
        <v>-3.0549060208805361E-2</v>
      </c>
      <c r="H366" s="1">
        <v>3.6654691647585464E-3</v>
      </c>
      <c r="I366" s="1">
        <f t="shared" si="35"/>
        <v>3.4333659596439139E-6</v>
      </c>
      <c r="J366" s="1">
        <f t="shared" si="36"/>
        <v>-3.0605202917165227E-2</v>
      </c>
      <c r="AQ366" s="58"/>
      <c r="AR366" s="58"/>
      <c r="AS366" s="58"/>
      <c r="AT366" s="58"/>
      <c r="AU366" s="58"/>
      <c r="AV366" s="58"/>
      <c r="AW366" s="58"/>
      <c r="AX366" s="71"/>
      <c r="AY366" s="58"/>
      <c r="AZ366" s="58"/>
      <c r="BA366" s="58"/>
      <c r="BB366" s="58">
        <f t="shared" si="37"/>
        <v>1</v>
      </c>
      <c r="BC366" s="58">
        <f t="shared" si="38"/>
        <v>9.3237494531112259E-4</v>
      </c>
      <c r="BD366" s="58" t="e">
        <f t="shared" si="39"/>
        <v>#N/A</v>
      </c>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c r="CB366" s="58"/>
      <c r="CC366" s="58"/>
      <c r="CD366" s="58"/>
      <c r="CE366" s="58"/>
      <c r="CF366" s="58"/>
      <c r="CG366" s="58"/>
      <c r="CH366" s="58"/>
      <c r="CI366" s="58"/>
      <c r="CJ366" s="58"/>
      <c r="CK366" s="58"/>
      <c r="CL366" s="58"/>
      <c r="CM366" s="58"/>
      <c r="CN366" s="58"/>
      <c r="CO366" s="58"/>
      <c r="CP366" s="58"/>
      <c r="CQ366" s="58"/>
      <c r="CR366" s="58"/>
      <c r="CS366" s="58"/>
      <c r="CT366" s="58"/>
      <c r="CU366" s="58"/>
      <c r="CV366" s="58"/>
      <c r="CW366" s="58"/>
      <c r="CX366" s="58"/>
      <c r="CY366" s="58"/>
      <c r="CZ366" s="58"/>
      <c r="DA366" s="58"/>
      <c r="DB366" s="58"/>
      <c r="DC366" s="58"/>
      <c r="DD366" s="58"/>
      <c r="DE366" s="58"/>
      <c r="DF366" s="58"/>
      <c r="DG366" s="58"/>
      <c r="DH366" s="58"/>
      <c r="DI366" s="58"/>
      <c r="DJ366" s="58"/>
      <c r="DK366" s="58"/>
      <c r="DL366" s="58"/>
      <c r="DM366" s="58"/>
      <c r="DN366" s="58"/>
      <c r="DO366" s="58"/>
      <c r="DP366" s="58"/>
      <c r="DQ366" s="58"/>
      <c r="DR366" s="58"/>
      <c r="DS366" s="58"/>
      <c r="DT366" s="58"/>
      <c r="DU366" s="58"/>
      <c r="DV366" s="58"/>
      <c r="DW366" s="58"/>
      <c r="DX366" s="58"/>
      <c r="DY366" s="58"/>
      <c r="DZ366" s="58"/>
      <c r="EA366" s="58"/>
      <c r="EB366" s="58"/>
      <c r="EC366" s="58"/>
      <c r="ED366" s="58"/>
      <c r="EE366" s="58"/>
      <c r="EF366" s="58"/>
      <c r="EG366" s="58"/>
      <c r="EH366" s="58"/>
      <c r="EI366" s="58"/>
      <c r="EJ366" s="58"/>
      <c r="EK366" s="58"/>
      <c r="EL366" s="58"/>
      <c r="EM366" s="58"/>
      <c r="EN366" s="58"/>
    </row>
    <row r="367" spans="1:144" outlineLevel="1" x14ac:dyDescent="0.2">
      <c r="A367" s="16">
        <v>176</v>
      </c>
      <c r="B367" s="16">
        <v>0</v>
      </c>
      <c r="C367" s="1">
        <v>8.204786158342085E-7</v>
      </c>
      <c r="D367" s="1">
        <f t="shared" si="31"/>
        <v>-8.204786158342085E-7</v>
      </c>
      <c r="E367" s="1">
        <f t="shared" si="32"/>
        <v>1.6409579047227957E-6</v>
      </c>
      <c r="F367" s="1">
        <f t="shared" si="33"/>
        <v>-1.2809987918506387E-3</v>
      </c>
      <c r="G367" s="1">
        <f t="shared" si="34"/>
        <v>-9.0580311824365006E-4</v>
      </c>
      <c r="H367" s="1">
        <v>8.105991073717725E-6</v>
      </c>
      <c r="I367" s="1">
        <f t="shared" si="35"/>
        <v>6.6508517047102861E-12</v>
      </c>
      <c r="J367" s="1">
        <f t="shared" si="36"/>
        <v>-9.0580678948196482E-4</v>
      </c>
      <c r="AQ367" s="58"/>
      <c r="AR367" s="58"/>
      <c r="AS367" s="58"/>
      <c r="AT367" s="58"/>
      <c r="AU367" s="58"/>
      <c r="AV367" s="58"/>
      <c r="AW367" s="58"/>
      <c r="AX367" s="71"/>
      <c r="AY367" s="58"/>
      <c r="AZ367" s="58"/>
      <c r="BA367" s="58"/>
      <c r="BB367" s="58">
        <f t="shared" si="37"/>
        <v>1</v>
      </c>
      <c r="BC367" s="58">
        <f t="shared" si="38"/>
        <v>8.204786158342085E-7</v>
      </c>
      <c r="BD367" s="58" t="e">
        <f t="shared" si="39"/>
        <v>#N/A</v>
      </c>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c r="CB367" s="58"/>
      <c r="CC367" s="58"/>
      <c r="CD367" s="58"/>
      <c r="CE367" s="58"/>
      <c r="CF367" s="58"/>
      <c r="CG367" s="58"/>
      <c r="CH367" s="58"/>
      <c r="CI367" s="58"/>
      <c r="CJ367" s="58"/>
      <c r="CK367" s="58"/>
      <c r="CL367" s="58"/>
      <c r="CM367" s="58"/>
      <c r="CN367" s="58"/>
      <c r="CO367" s="58"/>
      <c r="CP367" s="58"/>
      <c r="CQ367" s="58"/>
      <c r="CR367" s="58"/>
      <c r="CS367" s="58"/>
      <c r="CT367" s="58"/>
      <c r="CU367" s="58"/>
      <c r="CV367" s="58"/>
      <c r="CW367" s="58"/>
      <c r="CX367" s="58"/>
      <c r="CY367" s="58"/>
      <c r="CZ367" s="58"/>
      <c r="DA367" s="58"/>
      <c r="DB367" s="58"/>
      <c r="DC367" s="58"/>
      <c r="DD367" s="58"/>
      <c r="DE367" s="58"/>
      <c r="DF367" s="58"/>
      <c r="DG367" s="58"/>
      <c r="DH367" s="58"/>
      <c r="DI367" s="58"/>
      <c r="DJ367" s="58"/>
      <c r="DK367" s="58"/>
      <c r="DL367" s="58"/>
      <c r="DM367" s="58"/>
      <c r="DN367" s="58"/>
      <c r="DO367" s="58"/>
      <c r="DP367" s="58"/>
      <c r="DQ367" s="58"/>
      <c r="DR367" s="58"/>
      <c r="DS367" s="58"/>
      <c r="DT367" s="58"/>
      <c r="DU367" s="58"/>
      <c r="DV367" s="58"/>
      <c r="DW367" s="58"/>
      <c r="DX367" s="58"/>
      <c r="DY367" s="58"/>
      <c r="DZ367" s="58"/>
      <c r="EA367" s="58"/>
      <c r="EB367" s="58"/>
      <c r="EC367" s="58"/>
      <c r="ED367" s="58"/>
      <c r="EE367" s="58"/>
      <c r="EF367" s="58"/>
      <c r="EG367" s="58"/>
      <c r="EH367" s="58"/>
      <c r="EI367" s="58"/>
      <c r="EJ367" s="58"/>
      <c r="EK367" s="58"/>
      <c r="EL367" s="58"/>
      <c r="EM367" s="58"/>
      <c r="EN367" s="58"/>
    </row>
    <row r="368" spans="1:144" outlineLevel="1" x14ac:dyDescent="0.2">
      <c r="A368" s="16">
        <v>177</v>
      </c>
      <c r="B368" s="16">
        <v>0</v>
      </c>
      <c r="C368" s="1">
        <v>4.3673699688831171E-7</v>
      </c>
      <c r="D368" s="1">
        <f t="shared" si="31"/>
        <v>-4.3673699688831171E-7</v>
      </c>
      <c r="E368" s="1">
        <f t="shared" si="32"/>
        <v>8.7347418475635969E-7</v>
      </c>
      <c r="F368" s="1">
        <f t="shared" si="33"/>
        <v>-9.3459840827831483E-4</v>
      </c>
      <c r="G368" s="1">
        <f t="shared" si="34"/>
        <v>-6.6086094424439956E-4</v>
      </c>
      <c r="H368" s="1">
        <v>4.2791089372900842E-6</v>
      </c>
      <c r="I368" s="1">
        <f t="shared" si="35"/>
        <v>1.8688539998540498E-12</v>
      </c>
      <c r="J368" s="1">
        <f t="shared" si="36"/>
        <v>-6.6086235819692385E-4</v>
      </c>
      <c r="AQ368" s="58"/>
      <c r="AR368" s="58"/>
      <c r="AS368" s="58"/>
      <c r="AT368" s="58"/>
      <c r="AU368" s="58"/>
      <c r="AV368" s="58"/>
      <c r="AW368" s="58"/>
      <c r="AX368" s="71"/>
      <c r="AY368" s="58"/>
      <c r="AZ368" s="58"/>
      <c r="BA368" s="58"/>
      <c r="BB368" s="58">
        <f t="shared" si="37"/>
        <v>1</v>
      </c>
      <c r="BC368" s="58">
        <f t="shared" si="38"/>
        <v>4.3673699688831171E-7</v>
      </c>
      <c r="BD368" s="58" t="e">
        <f t="shared" si="39"/>
        <v>#N/A</v>
      </c>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c r="CH368" s="58"/>
      <c r="CI368" s="58"/>
      <c r="CJ368" s="58"/>
      <c r="CK368" s="58"/>
      <c r="CL368" s="58"/>
      <c r="CM368" s="58"/>
      <c r="CN368" s="58"/>
      <c r="CO368" s="58"/>
      <c r="CP368" s="58"/>
      <c r="CQ368" s="58"/>
      <c r="CR368" s="58"/>
      <c r="CS368" s="58"/>
      <c r="CT368" s="58"/>
      <c r="CU368" s="58"/>
      <c r="CV368" s="58"/>
      <c r="CW368" s="58"/>
      <c r="CX368" s="58"/>
      <c r="CY368" s="58"/>
      <c r="CZ368" s="58"/>
      <c r="DA368" s="58"/>
      <c r="DB368" s="58"/>
      <c r="DC368" s="58"/>
      <c r="DD368" s="58"/>
      <c r="DE368" s="58"/>
      <c r="DF368" s="58"/>
      <c r="DG368" s="58"/>
      <c r="DH368" s="58"/>
      <c r="DI368" s="58"/>
      <c r="DJ368" s="58"/>
      <c r="DK368" s="58"/>
      <c r="DL368" s="58"/>
      <c r="DM368" s="58"/>
      <c r="DN368" s="58"/>
      <c r="DO368" s="58"/>
      <c r="DP368" s="58"/>
      <c r="DQ368" s="58"/>
      <c r="DR368" s="58"/>
      <c r="DS368" s="58"/>
      <c r="DT368" s="58"/>
      <c r="DU368" s="58"/>
      <c r="DV368" s="58"/>
      <c r="DW368" s="58"/>
      <c r="DX368" s="58"/>
      <c r="DY368" s="58"/>
      <c r="DZ368" s="58"/>
      <c r="EA368" s="58"/>
      <c r="EB368" s="58"/>
      <c r="EC368" s="58"/>
      <c r="ED368" s="58"/>
      <c r="EE368" s="58"/>
      <c r="EF368" s="58"/>
      <c r="EG368" s="58"/>
      <c r="EH368" s="58"/>
      <c r="EI368" s="58"/>
      <c r="EJ368" s="58"/>
      <c r="EK368" s="58"/>
      <c r="EL368" s="58"/>
      <c r="EM368" s="58"/>
      <c r="EN368" s="58"/>
    </row>
    <row r="369" spans="1:144" outlineLevel="1" x14ac:dyDescent="0.2">
      <c r="A369" s="16">
        <v>178</v>
      </c>
      <c r="B369" s="16">
        <v>0</v>
      </c>
      <c r="C369" s="1">
        <v>1.6184423205675459E-3</v>
      </c>
      <c r="D369" s="1">
        <f t="shared" si="31"/>
        <v>-1.6184423205675459E-3</v>
      </c>
      <c r="E369" s="1">
        <f t="shared" si="32"/>
        <v>3.2395068262991095E-3</v>
      </c>
      <c r="F369" s="1">
        <f t="shared" si="33"/>
        <v>-5.6916665628786701E-2</v>
      </c>
      <c r="G369" s="1">
        <f t="shared" si="34"/>
        <v>-4.0262462943299458E-2</v>
      </c>
      <c r="H369" s="1">
        <v>4.1293691205853168E-3</v>
      </c>
      <c r="I369" s="1">
        <f t="shared" si="35"/>
        <v>6.7217360912679285E-6</v>
      </c>
      <c r="J369" s="1">
        <f t="shared" si="36"/>
        <v>-4.0345850571673787E-2</v>
      </c>
      <c r="AQ369" s="58"/>
      <c r="AR369" s="58"/>
      <c r="AS369" s="58"/>
      <c r="AT369" s="58"/>
      <c r="AU369" s="58"/>
      <c r="AV369" s="58"/>
      <c r="AW369" s="58"/>
      <c r="AX369" s="71"/>
      <c r="AY369" s="58"/>
      <c r="AZ369" s="58"/>
      <c r="BA369" s="58"/>
      <c r="BB369" s="58">
        <f t="shared" si="37"/>
        <v>1</v>
      </c>
      <c r="BC369" s="58">
        <f t="shared" si="38"/>
        <v>1.6184423205675459E-3</v>
      </c>
      <c r="BD369" s="58" t="e">
        <f t="shared" si="39"/>
        <v>#N/A</v>
      </c>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c r="CB369" s="58"/>
      <c r="CC369" s="58"/>
      <c r="CD369" s="58"/>
      <c r="CE369" s="58"/>
      <c r="CF369" s="58"/>
      <c r="CG369" s="58"/>
      <c r="CH369" s="58"/>
      <c r="CI369" s="58"/>
      <c r="CJ369" s="58"/>
      <c r="CK369" s="58"/>
      <c r="CL369" s="58"/>
      <c r="CM369" s="58"/>
      <c r="CN369" s="58"/>
      <c r="CO369" s="58"/>
      <c r="CP369" s="58"/>
      <c r="CQ369" s="58"/>
      <c r="CR369" s="58"/>
      <c r="CS369" s="58"/>
      <c r="CT369" s="58"/>
      <c r="CU369" s="58"/>
      <c r="CV369" s="58"/>
      <c r="CW369" s="58"/>
      <c r="CX369" s="58"/>
      <c r="CY369" s="58"/>
      <c r="CZ369" s="58"/>
      <c r="DA369" s="58"/>
      <c r="DB369" s="58"/>
      <c r="DC369" s="58"/>
      <c r="DD369" s="58"/>
      <c r="DE369" s="58"/>
      <c r="DF369" s="58"/>
      <c r="DG369" s="58"/>
      <c r="DH369" s="58"/>
      <c r="DI369" s="58"/>
      <c r="DJ369" s="58"/>
      <c r="DK369" s="58"/>
      <c r="DL369" s="58"/>
      <c r="DM369" s="58"/>
      <c r="DN369" s="58"/>
      <c r="DO369" s="58"/>
      <c r="DP369" s="58"/>
      <c r="DQ369" s="58"/>
      <c r="DR369" s="58"/>
      <c r="DS369" s="58"/>
      <c r="DT369" s="58"/>
      <c r="DU369" s="58"/>
      <c r="DV369" s="58"/>
      <c r="DW369" s="58"/>
      <c r="DX369" s="58"/>
      <c r="DY369" s="58"/>
      <c r="DZ369" s="58"/>
      <c r="EA369" s="58"/>
      <c r="EB369" s="58"/>
      <c r="EC369" s="58"/>
      <c r="ED369" s="58"/>
      <c r="EE369" s="58"/>
      <c r="EF369" s="58"/>
      <c r="EG369" s="58"/>
      <c r="EH369" s="58"/>
      <c r="EI369" s="58"/>
      <c r="EJ369" s="58"/>
      <c r="EK369" s="58"/>
      <c r="EL369" s="58"/>
      <c r="EM369" s="58"/>
      <c r="EN369" s="58"/>
    </row>
    <row r="370" spans="1:144" outlineLevel="1" x14ac:dyDescent="0.2">
      <c r="A370" s="16">
        <v>179</v>
      </c>
      <c r="B370" s="16">
        <v>0</v>
      </c>
      <c r="C370" s="1">
        <v>1.118630774354097E-2</v>
      </c>
      <c r="D370" s="1">
        <f t="shared" si="31"/>
        <v>-1.118630774354097E-2</v>
      </c>
      <c r="E370" s="1">
        <f t="shared" si="32"/>
        <v>2.249869005568363E-2</v>
      </c>
      <c r="F370" s="1">
        <f t="shared" si="33"/>
        <v>-0.14999563345538972</v>
      </c>
      <c r="G370" s="1">
        <f t="shared" si="34"/>
        <v>-0.10636191443195289</v>
      </c>
      <c r="H370" s="1">
        <v>3.1001172844397122E-2</v>
      </c>
      <c r="I370" s="1">
        <f t="shared" si="35"/>
        <v>3.6193215149782284E-4</v>
      </c>
      <c r="J370" s="1">
        <f t="shared" si="36"/>
        <v>-0.10804993749710312</v>
      </c>
      <c r="AQ370" s="58"/>
      <c r="AR370" s="58"/>
      <c r="AS370" s="58"/>
      <c r="AT370" s="58"/>
      <c r="AU370" s="58"/>
      <c r="AV370" s="58"/>
      <c r="AW370" s="58"/>
      <c r="AX370" s="71"/>
      <c r="AY370" s="58"/>
      <c r="AZ370" s="58"/>
      <c r="BA370" s="58"/>
      <c r="BB370" s="58">
        <f t="shared" si="37"/>
        <v>1</v>
      </c>
      <c r="BC370" s="58">
        <f t="shared" si="38"/>
        <v>1.118630774354097E-2</v>
      </c>
      <c r="BD370" s="58" t="e">
        <f t="shared" si="39"/>
        <v>#N/A</v>
      </c>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c r="CB370" s="58"/>
      <c r="CC370" s="58"/>
      <c r="CD370" s="58"/>
      <c r="CE370" s="58"/>
      <c r="CF370" s="58"/>
      <c r="CG370" s="58"/>
      <c r="CH370" s="58"/>
      <c r="CI370" s="58"/>
      <c r="CJ370" s="58"/>
      <c r="CK370" s="58"/>
      <c r="CL370" s="58"/>
      <c r="CM370" s="58"/>
      <c r="CN370" s="58"/>
      <c r="CO370" s="58"/>
      <c r="CP370" s="58"/>
      <c r="CQ370" s="58"/>
      <c r="CR370" s="58"/>
      <c r="CS370" s="58"/>
      <c r="CT370" s="58"/>
      <c r="CU370" s="58"/>
      <c r="CV370" s="58"/>
      <c r="CW370" s="58"/>
      <c r="CX370" s="58"/>
      <c r="CY370" s="58"/>
      <c r="CZ370" s="58"/>
      <c r="DA370" s="58"/>
      <c r="DB370" s="58"/>
      <c r="DC370" s="58"/>
      <c r="DD370" s="58"/>
      <c r="DE370" s="58"/>
      <c r="DF370" s="58"/>
      <c r="DG370" s="58"/>
      <c r="DH370" s="58"/>
      <c r="DI370" s="58"/>
      <c r="DJ370" s="58"/>
      <c r="DK370" s="58"/>
      <c r="DL370" s="58"/>
      <c r="DM370" s="58"/>
      <c r="DN370" s="58"/>
      <c r="DO370" s="58"/>
      <c r="DP370" s="58"/>
      <c r="DQ370" s="58"/>
      <c r="DR370" s="58"/>
      <c r="DS370" s="58"/>
      <c r="DT370" s="58"/>
      <c r="DU370" s="58"/>
      <c r="DV370" s="58"/>
      <c r="DW370" s="58"/>
      <c r="DX370" s="58"/>
      <c r="DY370" s="58"/>
      <c r="DZ370" s="58"/>
      <c r="EA370" s="58"/>
      <c r="EB370" s="58"/>
      <c r="EC370" s="58"/>
      <c r="ED370" s="58"/>
      <c r="EE370" s="58"/>
      <c r="EF370" s="58"/>
      <c r="EG370" s="58"/>
      <c r="EH370" s="58"/>
      <c r="EI370" s="58"/>
      <c r="EJ370" s="58"/>
      <c r="EK370" s="58"/>
      <c r="EL370" s="58"/>
      <c r="EM370" s="58"/>
      <c r="EN370" s="58"/>
    </row>
    <row r="371" spans="1:144" outlineLevel="1" x14ac:dyDescent="0.2">
      <c r="A371" s="16">
        <v>180</v>
      </c>
      <c r="B371" s="16">
        <v>0</v>
      </c>
      <c r="C371" s="1">
        <v>1.17907316269567E-3</v>
      </c>
      <c r="D371" s="1">
        <f t="shared" si="31"/>
        <v>-1.17907316269567E-3</v>
      </c>
      <c r="E371" s="1">
        <f t="shared" si="32"/>
        <v>2.3595376326571581E-3</v>
      </c>
      <c r="F371" s="1">
        <f t="shared" si="33"/>
        <v>-4.8575072132289808E-2</v>
      </c>
      <c r="G371" s="1">
        <f t="shared" si="34"/>
        <v>-3.4357895996656861E-2</v>
      </c>
      <c r="H371" s="1">
        <v>3.7776337643671306E-3</v>
      </c>
      <c r="I371" s="1">
        <f t="shared" si="35"/>
        <v>4.4762742317476836E-6</v>
      </c>
      <c r="J371" s="1">
        <f t="shared" si="36"/>
        <v>-3.4422976215731801E-2</v>
      </c>
      <c r="AQ371" s="58"/>
      <c r="AR371" s="58"/>
      <c r="AS371" s="58"/>
      <c r="AT371" s="58"/>
      <c r="AU371" s="58"/>
      <c r="AV371" s="58"/>
      <c r="AW371" s="58"/>
      <c r="AX371" s="71"/>
      <c r="AY371" s="58"/>
      <c r="AZ371" s="58"/>
      <c r="BA371" s="58"/>
      <c r="BB371" s="58">
        <f t="shared" si="37"/>
        <v>1</v>
      </c>
      <c r="BC371" s="58">
        <f t="shared" si="38"/>
        <v>1.17907316269567E-3</v>
      </c>
      <c r="BD371" s="58" t="e">
        <f t="shared" si="39"/>
        <v>#N/A</v>
      </c>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c r="CB371" s="58"/>
      <c r="CC371" s="58"/>
      <c r="CD371" s="58"/>
      <c r="CE371" s="58"/>
      <c r="CF371" s="58"/>
      <c r="CG371" s="58"/>
      <c r="CH371" s="58"/>
      <c r="CI371" s="58"/>
      <c r="CJ371" s="58"/>
      <c r="CK371" s="58"/>
      <c r="CL371" s="58"/>
      <c r="CM371" s="58"/>
      <c r="CN371" s="58"/>
      <c r="CO371" s="58"/>
      <c r="CP371" s="58"/>
      <c r="CQ371" s="58"/>
      <c r="CR371" s="58"/>
      <c r="CS371" s="58"/>
      <c r="CT371" s="58"/>
      <c r="CU371" s="58"/>
      <c r="CV371" s="58"/>
      <c r="CW371" s="58"/>
      <c r="CX371" s="58"/>
      <c r="CY371" s="58"/>
      <c r="CZ371" s="58"/>
      <c r="DA371" s="58"/>
      <c r="DB371" s="58"/>
      <c r="DC371" s="58"/>
      <c r="DD371" s="58"/>
      <c r="DE371" s="58"/>
      <c r="DF371" s="58"/>
      <c r="DG371" s="58"/>
      <c r="DH371" s="58"/>
      <c r="DI371" s="58"/>
      <c r="DJ371" s="58"/>
      <c r="DK371" s="58"/>
      <c r="DL371" s="58"/>
      <c r="DM371" s="58"/>
      <c r="DN371" s="58"/>
      <c r="DO371" s="58"/>
      <c r="DP371" s="58"/>
      <c r="DQ371" s="58"/>
      <c r="DR371" s="58"/>
      <c r="DS371" s="58"/>
      <c r="DT371" s="58"/>
      <c r="DU371" s="58"/>
      <c r="DV371" s="58"/>
      <c r="DW371" s="58"/>
      <c r="DX371" s="58"/>
      <c r="DY371" s="58"/>
      <c r="DZ371" s="58"/>
      <c r="EA371" s="58"/>
      <c r="EB371" s="58"/>
      <c r="EC371" s="58"/>
      <c r="ED371" s="58"/>
      <c r="EE371" s="58"/>
      <c r="EF371" s="58"/>
      <c r="EG371" s="58"/>
      <c r="EH371" s="58"/>
      <c r="EI371" s="58"/>
      <c r="EJ371" s="58"/>
      <c r="EK371" s="58"/>
      <c r="EL371" s="58"/>
      <c r="EM371" s="58"/>
      <c r="EN371" s="58"/>
    </row>
    <row r="372" spans="1:144" outlineLevel="1" x14ac:dyDescent="0.2">
      <c r="A372" s="16">
        <v>181</v>
      </c>
      <c r="B372" s="16">
        <v>0</v>
      </c>
      <c r="C372" s="1">
        <v>1.2916268789850584E-5</v>
      </c>
      <c r="D372" s="1">
        <f t="shared" si="31"/>
        <v>-1.2916268789850584E-5</v>
      </c>
      <c r="E372" s="1">
        <f t="shared" si="32"/>
        <v>2.5832704411041171E-5</v>
      </c>
      <c r="F372" s="1">
        <f t="shared" si="33"/>
        <v>-5.0825883574258865E-3</v>
      </c>
      <c r="G372" s="1">
        <f t="shared" si="34"/>
        <v>-3.5939442986786655E-3</v>
      </c>
      <c r="H372" s="1">
        <v>8.0078298167621386E-5</v>
      </c>
      <c r="I372" s="1">
        <f t="shared" si="35"/>
        <v>1.0344090167154611E-9</v>
      </c>
      <c r="J372" s="1">
        <f t="shared" si="36"/>
        <v>-3.5940882057931742E-3</v>
      </c>
      <c r="AQ372" s="58"/>
      <c r="AR372" s="58"/>
      <c r="AS372" s="58"/>
      <c r="AT372" s="58"/>
      <c r="AU372" s="58"/>
      <c r="AV372" s="58"/>
      <c r="AW372" s="58"/>
      <c r="AX372" s="71"/>
      <c r="AY372" s="58"/>
      <c r="AZ372" s="58"/>
      <c r="BA372" s="58"/>
      <c r="BB372" s="58">
        <f t="shared" si="37"/>
        <v>1</v>
      </c>
      <c r="BC372" s="58">
        <f t="shared" si="38"/>
        <v>1.2916268789850584E-5</v>
      </c>
      <c r="BD372" s="58" t="e">
        <f t="shared" si="39"/>
        <v>#N/A</v>
      </c>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c r="CB372" s="58"/>
      <c r="CC372" s="58"/>
      <c r="CD372" s="58"/>
      <c r="CE372" s="58"/>
      <c r="CF372" s="58"/>
      <c r="CG372" s="58"/>
      <c r="CH372" s="58"/>
      <c r="CI372" s="58"/>
      <c r="CJ372" s="58"/>
      <c r="CK372" s="58"/>
      <c r="CL372" s="58"/>
      <c r="CM372" s="58"/>
      <c r="CN372" s="58"/>
      <c r="CO372" s="58"/>
      <c r="CP372" s="58"/>
      <c r="CQ372" s="58"/>
      <c r="CR372" s="58"/>
      <c r="CS372" s="58"/>
      <c r="CT372" s="58"/>
      <c r="CU372" s="58"/>
      <c r="CV372" s="58"/>
      <c r="CW372" s="58"/>
      <c r="CX372" s="58"/>
      <c r="CY372" s="58"/>
      <c r="CZ372" s="58"/>
      <c r="DA372" s="58"/>
      <c r="DB372" s="58"/>
      <c r="DC372" s="58"/>
      <c r="DD372" s="58"/>
      <c r="DE372" s="58"/>
      <c r="DF372" s="58"/>
      <c r="DG372" s="58"/>
      <c r="DH372" s="58"/>
      <c r="DI372" s="58"/>
      <c r="DJ372" s="58"/>
      <c r="DK372" s="58"/>
      <c r="DL372" s="58"/>
      <c r="DM372" s="58"/>
      <c r="DN372" s="58"/>
      <c r="DO372" s="58"/>
      <c r="DP372" s="58"/>
      <c r="DQ372" s="58"/>
      <c r="DR372" s="58"/>
      <c r="DS372" s="58"/>
      <c r="DT372" s="58"/>
      <c r="DU372" s="58"/>
      <c r="DV372" s="58"/>
      <c r="DW372" s="58"/>
      <c r="DX372" s="58"/>
      <c r="DY372" s="58"/>
      <c r="DZ372" s="58"/>
      <c r="EA372" s="58"/>
      <c r="EB372" s="58"/>
      <c r="EC372" s="58"/>
      <c r="ED372" s="58"/>
      <c r="EE372" s="58"/>
      <c r="EF372" s="58"/>
      <c r="EG372" s="58"/>
      <c r="EH372" s="58"/>
      <c r="EI372" s="58"/>
      <c r="EJ372" s="58"/>
      <c r="EK372" s="58"/>
      <c r="EL372" s="58"/>
      <c r="EM372" s="58"/>
      <c r="EN372" s="58"/>
    </row>
    <row r="373" spans="1:144" outlineLevel="1" x14ac:dyDescent="0.2">
      <c r="A373" s="16">
        <v>182</v>
      </c>
      <c r="B373" s="16">
        <v>0</v>
      </c>
      <c r="C373" s="1">
        <v>1.8209847037897821E-5</v>
      </c>
      <c r="D373" s="1">
        <f t="shared" si="31"/>
        <v>-1.8209847037897821E-5</v>
      </c>
      <c r="E373" s="1">
        <f t="shared" si="32"/>
        <v>3.6420025678546922E-5</v>
      </c>
      <c r="F373" s="1">
        <f t="shared" si="33"/>
        <v>-6.0349006353499247E-3</v>
      </c>
      <c r="G373" s="1">
        <f t="shared" si="34"/>
        <v>-4.2673385900893115E-3</v>
      </c>
      <c r="H373" s="1">
        <v>1.119785208959172E-4</v>
      </c>
      <c r="I373" s="1">
        <f t="shared" si="35"/>
        <v>2.0393772360801455E-9</v>
      </c>
      <c r="J373" s="1">
        <f t="shared" si="36"/>
        <v>-4.2675775352887862E-3</v>
      </c>
      <c r="AQ373" s="58"/>
      <c r="AR373" s="58"/>
      <c r="AS373" s="58"/>
      <c r="AT373" s="58"/>
      <c r="AU373" s="58"/>
      <c r="AV373" s="58"/>
      <c r="AW373" s="58"/>
      <c r="AX373" s="71"/>
      <c r="AY373" s="58"/>
      <c r="AZ373" s="58"/>
      <c r="BA373" s="58"/>
      <c r="BB373" s="58">
        <f t="shared" si="37"/>
        <v>1</v>
      </c>
      <c r="BC373" s="58">
        <f t="shared" si="38"/>
        <v>1.8209847037897821E-5</v>
      </c>
      <c r="BD373" s="58" t="e">
        <f t="shared" si="39"/>
        <v>#N/A</v>
      </c>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c r="CB373" s="58"/>
      <c r="CC373" s="58"/>
      <c r="CD373" s="58"/>
      <c r="CE373" s="58"/>
      <c r="CF373" s="58"/>
      <c r="CG373" s="58"/>
      <c r="CH373" s="58"/>
      <c r="CI373" s="58"/>
      <c r="CJ373" s="58"/>
      <c r="CK373" s="58"/>
      <c r="CL373" s="58"/>
      <c r="CM373" s="58"/>
      <c r="CN373" s="58"/>
      <c r="CO373" s="58"/>
      <c r="CP373" s="58"/>
      <c r="CQ373" s="58"/>
      <c r="CR373" s="58"/>
      <c r="CS373" s="58"/>
      <c r="CT373" s="58"/>
      <c r="CU373" s="58"/>
      <c r="CV373" s="58"/>
      <c r="CW373" s="58"/>
      <c r="CX373" s="58"/>
      <c r="CY373" s="58"/>
      <c r="CZ373" s="58"/>
      <c r="DA373" s="58"/>
      <c r="DB373" s="58"/>
      <c r="DC373" s="58"/>
      <c r="DD373" s="58"/>
      <c r="DE373" s="58"/>
      <c r="DF373" s="58"/>
      <c r="DG373" s="58"/>
      <c r="DH373" s="58"/>
      <c r="DI373" s="58"/>
      <c r="DJ373" s="58"/>
      <c r="DK373" s="58"/>
      <c r="DL373" s="58"/>
      <c r="DM373" s="58"/>
      <c r="DN373" s="58"/>
      <c r="DO373" s="58"/>
      <c r="DP373" s="58"/>
      <c r="DQ373" s="58"/>
      <c r="DR373" s="58"/>
      <c r="DS373" s="58"/>
      <c r="DT373" s="58"/>
      <c r="DU373" s="58"/>
      <c r="DV373" s="58"/>
      <c r="DW373" s="58"/>
      <c r="DX373" s="58"/>
      <c r="DY373" s="58"/>
      <c r="DZ373" s="58"/>
      <c r="EA373" s="58"/>
      <c r="EB373" s="58"/>
      <c r="EC373" s="58"/>
      <c r="ED373" s="58"/>
      <c r="EE373" s="58"/>
      <c r="EF373" s="58"/>
      <c r="EG373" s="58"/>
      <c r="EH373" s="58"/>
      <c r="EI373" s="58"/>
      <c r="EJ373" s="58"/>
      <c r="EK373" s="58"/>
      <c r="EL373" s="58"/>
      <c r="EM373" s="58"/>
      <c r="EN373" s="58"/>
    </row>
    <row r="374" spans="1:144" outlineLevel="1" x14ac:dyDescent="0.2">
      <c r="A374" s="16">
        <v>183</v>
      </c>
      <c r="B374" s="16">
        <v>0</v>
      </c>
      <c r="C374" s="1">
        <v>3.5261176163915995E-5</v>
      </c>
      <c r="D374" s="1">
        <f t="shared" si="31"/>
        <v>-3.5261176163915995E-5</v>
      </c>
      <c r="E374" s="1">
        <f t="shared" si="32"/>
        <v>7.0523595707622989E-5</v>
      </c>
      <c r="F374" s="1">
        <f t="shared" si="33"/>
        <v>-8.3978327982654546E-3</v>
      </c>
      <c r="G374" s="1">
        <f t="shared" si="34"/>
        <v>-5.9382168668973357E-3</v>
      </c>
      <c r="H374" s="1">
        <v>1.7985876429959301E-4</v>
      </c>
      <c r="I374" s="1">
        <f t="shared" si="35"/>
        <v>6.3433961233585695E-9</v>
      </c>
      <c r="J374" s="1">
        <f t="shared" si="36"/>
        <v>-5.938750959118202E-3</v>
      </c>
      <c r="AQ374" s="58"/>
      <c r="AR374" s="58"/>
      <c r="AS374" s="58"/>
      <c r="AT374" s="58"/>
      <c r="AU374" s="58"/>
      <c r="AV374" s="58"/>
      <c r="AW374" s="58"/>
      <c r="AX374" s="71"/>
      <c r="AY374" s="58"/>
      <c r="AZ374" s="58"/>
      <c r="BA374" s="58"/>
      <c r="BB374" s="58">
        <f t="shared" si="37"/>
        <v>1</v>
      </c>
      <c r="BC374" s="58">
        <f t="shared" si="38"/>
        <v>3.5261176163915995E-5</v>
      </c>
      <c r="BD374" s="58" t="e">
        <f t="shared" si="39"/>
        <v>#N/A</v>
      </c>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c r="CB374" s="58"/>
      <c r="CC374" s="58"/>
      <c r="CD374" s="58"/>
      <c r="CE374" s="58"/>
      <c r="CF374" s="58"/>
      <c r="CG374" s="58"/>
      <c r="CH374" s="58"/>
      <c r="CI374" s="58"/>
      <c r="CJ374" s="58"/>
      <c r="CK374" s="58"/>
      <c r="CL374" s="58"/>
      <c r="CM374" s="58"/>
      <c r="CN374" s="58"/>
      <c r="CO374" s="58"/>
      <c r="CP374" s="58"/>
      <c r="CQ374" s="58"/>
      <c r="CR374" s="58"/>
      <c r="CS374" s="58"/>
      <c r="CT374" s="58"/>
      <c r="CU374" s="58"/>
      <c r="CV374" s="58"/>
      <c r="CW374" s="58"/>
      <c r="CX374" s="58"/>
      <c r="CY374" s="58"/>
      <c r="CZ374" s="58"/>
      <c r="DA374" s="58"/>
      <c r="DB374" s="58"/>
      <c r="DC374" s="58"/>
      <c r="DD374" s="58"/>
      <c r="DE374" s="58"/>
      <c r="DF374" s="58"/>
      <c r="DG374" s="58"/>
      <c r="DH374" s="58"/>
      <c r="DI374" s="58"/>
      <c r="DJ374" s="58"/>
      <c r="DK374" s="58"/>
      <c r="DL374" s="58"/>
      <c r="DM374" s="58"/>
      <c r="DN374" s="58"/>
      <c r="DO374" s="58"/>
      <c r="DP374" s="58"/>
      <c r="DQ374" s="58"/>
      <c r="DR374" s="58"/>
      <c r="DS374" s="58"/>
      <c r="DT374" s="58"/>
      <c r="DU374" s="58"/>
      <c r="DV374" s="58"/>
      <c r="DW374" s="58"/>
      <c r="DX374" s="58"/>
      <c r="DY374" s="58"/>
      <c r="DZ374" s="58"/>
      <c r="EA374" s="58"/>
      <c r="EB374" s="58"/>
      <c r="EC374" s="58"/>
      <c r="ED374" s="58"/>
      <c r="EE374" s="58"/>
      <c r="EF374" s="58"/>
      <c r="EG374" s="58"/>
      <c r="EH374" s="58"/>
      <c r="EI374" s="58"/>
      <c r="EJ374" s="58"/>
      <c r="EK374" s="58"/>
      <c r="EL374" s="58"/>
      <c r="EM374" s="58"/>
      <c r="EN374" s="58"/>
    </row>
    <row r="375" spans="1:144" outlineLevel="1" x14ac:dyDescent="0.2">
      <c r="A375" s="16">
        <v>184</v>
      </c>
      <c r="B375" s="16">
        <v>0</v>
      </c>
      <c r="C375" s="1">
        <v>2.7762296749385053E-2</v>
      </c>
      <c r="D375" s="1">
        <f t="shared" si="31"/>
        <v>-2.7762296749385053E-2</v>
      </c>
      <c r="E375" s="1">
        <f t="shared" si="32"/>
        <v>5.6309907499963341E-2</v>
      </c>
      <c r="F375" s="1">
        <f t="shared" si="33"/>
        <v>-0.23729708700269234</v>
      </c>
      <c r="G375" s="1">
        <f t="shared" si="34"/>
        <v>-0.16898239711893323</v>
      </c>
      <c r="H375" s="1">
        <v>9.448466860509297E-2</v>
      </c>
      <c r="I375" s="1">
        <f t="shared" si="35"/>
        <v>2.9795348497802E-3</v>
      </c>
      <c r="J375" s="1">
        <f t="shared" si="36"/>
        <v>-0.17757980005012128</v>
      </c>
      <c r="AQ375" s="58"/>
      <c r="AR375" s="58"/>
      <c r="AS375" s="58"/>
      <c r="AT375" s="58"/>
      <c r="AU375" s="58"/>
      <c r="AV375" s="58"/>
      <c r="AW375" s="58"/>
      <c r="AX375" s="71"/>
      <c r="AY375" s="58"/>
      <c r="AZ375" s="58"/>
      <c r="BA375" s="58"/>
      <c r="BB375" s="58">
        <f t="shared" si="37"/>
        <v>1</v>
      </c>
      <c r="BC375" s="58">
        <f t="shared" si="38"/>
        <v>2.7762296749385053E-2</v>
      </c>
      <c r="BD375" s="58" t="e">
        <f t="shared" si="39"/>
        <v>#N/A</v>
      </c>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c r="CB375" s="58"/>
      <c r="CC375" s="58"/>
      <c r="CD375" s="58"/>
      <c r="CE375" s="58"/>
      <c r="CF375" s="58"/>
      <c r="CG375" s="58"/>
      <c r="CH375" s="58"/>
      <c r="CI375" s="58"/>
      <c r="CJ375" s="58"/>
      <c r="CK375" s="58"/>
      <c r="CL375" s="58"/>
      <c r="CM375" s="58"/>
      <c r="CN375" s="58"/>
      <c r="CO375" s="58"/>
      <c r="CP375" s="58"/>
      <c r="CQ375" s="58"/>
      <c r="CR375" s="58"/>
      <c r="CS375" s="58"/>
      <c r="CT375" s="58"/>
      <c r="CU375" s="58"/>
      <c r="CV375" s="58"/>
      <c r="CW375" s="58"/>
      <c r="CX375" s="58"/>
      <c r="CY375" s="58"/>
      <c r="CZ375" s="58"/>
      <c r="DA375" s="58"/>
      <c r="DB375" s="58"/>
      <c r="DC375" s="58"/>
      <c r="DD375" s="58"/>
      <c r="DE375" s="58"/>
      <c r="DF375" s="58"/>
      <c r="DG375" s="58"/>
      <c r="DH375" s="58"/>
      <c r="DI375" s="58"/>
      <c r="DJ375" s="58"/>
      <c r="DK375" s="58"/>
      <c r="DL375" s="58"/>
      <c r="DM375" s="58"/>
      <c r="DN375" s="58"/>
      <c r="DO375" s="58"/>
      <c r="DP375" s="58"/>
      <c r="DQ375" s="58"/>
      <c r="DR375" s="58"/>
      <c r="DS375" s="58"/>
      <c r="DT375" s="58"/>
      <c r="DU375" s="58"/>
      <c r="DV375" s="58"/>
      <c r="DW375" s="58"/>
      <c r="DX375" s="58"/>
      <c r="DY375" s="58"/>
      <c r="DZ375" s="58"/>
      <c r="EA375" s="58"/>
      <c r="EB375" s="58"/>
      <c r="EC375" s="58"/>
      <c r="ED375" s="58"/>
      <c r="EE375" s="58"/>
      <c r="EF375" s="58"/>
      <c r="EG375" s="58"/>
      <c r="EH375" s="58"/>
      <c r="EI375" s="58"/>
      <c r="EJ375" s="58"/>
      <c r="EK375" s="58"/>
      <c r="EL375" s="58"/>
      <c r="EM375" s="58"/>
      <c r="EN375" s="58"/>
    </row>
    <row r="376" spans="1:144" outlineLevel="1" x14ac:dyDescent="0.2">
      <c r="A376" s="16">
        <v>185</v>
      </c>
      <c r="B376" s="16">
        <v>0</v>
      </c>
      <c r="C376" s="1">
        <v>1.9378429650865526E-6</v>
      </c>
      <c r="D376" s="1">
        <f t="shared" si="31"/>
        <v>-1.9378429650865526E-6</v>
      </c>
      <c r="E376" s="1">
        <f t="shared" si="32"/>
        <v>3.8756896856017565E-6</v>
      </c>
      <c r="F376" s="1">
        <f t="shared" si="33"/>
        <v>-1.9686771410268766E-3</v>
      </c>
      <c r="G376" s="1">
        <f t="shared" si="34"/>
        <v>-1.3920656307549537E-3</v>
      </c>
      <c r="H376" s="1">
        <v>1.6074125271201428E-5</v>
      </c>
      <c r="I376" s="1">
        <f t="shared" si="35"/>
        <v>3.1149691643003815E-11</v>
      </c>
      <c r="J376" s="1">
        <f t="shared" si="36"/>
        <v>-1.3920768190085022E-3</v>
      </c>
      <c r="AQ376" s="58"/>
      <c r="AR376" s="58"/>
      <c r="AS376" s="58"/>
      <c r="AT376" s="58"/>
      <c r="AU376" s="58"/>
      <c r="AV376" s="58"/>
      <c r="AW376" s="58"/>
      <c r="AX376" s="71"/>
      <c r="AY376" s="58"/>
      <c r="AZ376" s="58"/>
      <c r="BA376" s="58"/>
      <c r="BB376" s="58">
        <f t="shared" si="37"/>
        <v>1</v>
      </c>
      <c r="BC376" s="58">
        <f t="shared" si="38"/>
        <v>1.9378429650865526E-6</v>
      </c>
      <c r="BD376" s="58" t="e">
        <f t="shared" si="39"/>
        <v>#N/A</v>
      </c>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c r="CB376" s="58"/>
      <c r="CC376" s="58"/>
      <c r="CD376" s="58"/>
      <c r="CE376" s="58"/>
      <c r="CF376" s="58"/>
      <c r="CG376" s="58"/>
      <c r="CH376" s="58"/>
      <c r="CI376" s="58"/>
      <c r="CJ376" s="58"/>
      <c r="CK376" s="58"/>
      <c r="CL376" s="58"/>
      <c r="CM376" s="58"/>
      <c r="CN376" s="58"/>
      <c r="CO376" s="58"/>
      <c r="CP376" s="58"/>
      <c r="CQ376" s="58"/>
      <c r="CR376" s="58"/>
      <c r="CS376" s="58"/>
      <c r="CT376" s="58"/>
      <c r="CU376" s="58"/>
      <c r="CV376" s="58"/>
      <c r="CW376" s="58"/>
      <c r="CX376" s="58"/>
      <c r="CY376" s="58"/>
      <c r="CZ376" s="58"/>
      <c r="DA376" s="58"/>
      <c r="DB376" s="58"/>
      <c r="DC376" s="58"/>
      <c r="DD376" s="58"/>
      <c r="DE376" s="58"/>
      <c r="DF376" s="58"/>
      <c r="DG376" s="58"/>
      <c r="DH376" s="58"/>
      <c r="DI376" s="58"/>
      <c r="DJ376" s="58"/>
      <c r="DK376" s="58"/>
      <c r="DL376" s="58"/>
      <c r="DM376" s="58"/>
      <c r="DN376" s="58"/>
      <c r="DO376" s="58"/>
      <c r="DP376" s="58"/>
      <c r="DQ376" s="58"/>
      <c r="DR376" s="58"/>
      <c r="DS376" s="58"/>
      <c r="DT376" s="58"/>
      <c r="DU376" s="58"/>
      <c r="DV376" s="58"/>
      <c r="DW376" s="58"/>
      <c r="DX376" s="58"/>
      <c r="DY376" s="58"/>
      <c r="DZ376" s="58"/>
      <c r="EA376" s="58"/>
      <c r="EB376" s="58"/>
      <c r="EC376" s="58"/>
      <c r="ED376" s="58"/>
      <c r="EE376" s="58"/>
      <c r="EF376" s="58"/>
      <c r="EG376" s="58"/>
      <c r="EH376" s="58"/>
      <c r="EI376" s="58"/>
      <c r="EJ376" s="58"/>
      <c r="EK376" s="58"/>
      <c r="EL376" s="58"/>
      <c r="EM376" s="58"/>
      <c r="EN376" s="58"/>
    </row>
    <row r="377" spans="1:144" outlineLevel="1" x14ac:dyDescent="0.2">
      <c r="A377" s="16">
        <v>186</v>
      </c>
      <c r="B377" s="16">
        <v>0</v>
      </c>
      <c r="C377" s="1">
        <v>3.7328330830321368E-6</v>
      </c>
      <c r="D377" s="1">
        <f t="shared" si="31"/>
        <v>-3.7328330830321368E-6</v>
      </c>
      <c r="E377" s="1">
        <f t="shared" si="32"/>
        <v>7.4656801004241625E-6</v>
      </c>
      <c r="F377" s="1">
        <f t="shared" si="33"/>
        <v>-2.73233967515464E-3</v>
      </c>
      <c r="G377" s="1">
        <f t="shared" si="34"/>
        <v>-1.9320577157856793E-3</v>
      </c>
      <c r="H377" s="1">
        <v>2.8093447088646382E-5</v>
      </c>
      <c r="I377" s="1">
        <f t="shared" si="35"/>
        <v>1.0487148636722156E-10</v>
      </c>
      <c r="J377" s="1">
        <f t="shared" si="36"/>
        <v>-1.9320848554381209E-3</v>
      </c>
      <c r="AQ377" s="58"/>
      <c r="AR377" s="58"/>
      <c r="AS377" s="58"/>
      <c r="AT377" s="58"/>
      <c r="AU377" s="58"/>
      <c r="AV377" s="58"/>
      <c r="AW377" s="58"/>
      <c r="AX377" s="71"/>
      <c r="AY377" s="58"/>
      <c r="AZ377" s="58"/>
      <c r="BA377" s="58"/>
      <c r="BB377" s="58">
        <f t="shared" si="37"/>
        <v>1</v>
      </c>
      <c r="BC377" s="58">
        <f t="shared" si="38"/>
        <v>3.7328330830321368E-6</v>
      </c>
      <c r="BD377" s="58" t="e">
        <f t="shared" si="39"/>
        <v>#N/A</v>
      </c>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c r="CB377" s="58"/>
      <c r="CC377" s="58"/>
      <c r="CD377" s="58"/>
      <c r="CE377" s="58"/>
      <c r="CF377" s="58"/>
      <c r="CG377" s="58"/>
      <c r="CH377" s="58"/>
      <c r="CI377" s="58"/>
      <c r="CJ377" s="58"/>
      <c r="CK377" s="58"/>
      <c r="CL377" s="58"/>
      <c r="CM377" s="58"/>
      <c r="CN377" s="58"/>
      <c r="CO377" s="58"/>
      <c r="CP377" s="58"/>
      <c r="CQ377" s="58"/>
      <c r="CR377" s="58"/>
      <c r="CS377" s="58"/>
      <c r="CT377" s="58"/>
      <c r="CU377" s="58"/>
      <c r="CV377" s="58"/>
      <c r="CW377" s="58"/>
      <c r="CX377" s="58"/>
      <c r="CY377" s="58"/>
      <c r="CZ377" s="58"/>
      <c r="DA377" s="58"/>
      <c r="DB377" s="58"/>
      <c r="DC377" s="58"/>
      <c r="DD377" s="58"/>
      <c r="DE377" s="58"/>
      <c r="DF377" s="58"/>
      <c r="DG377" s="58"/>
      <c r="DH377" s="58"/>
      <c r="DI377" s="58"/>
      <c r="DJ377" s="58"/>
      <c r="DK377" s="58"/>
      <c r="DL377" s="58"/>
      <c r="DM377" s="58"/>
      <c r="DN377" s="58"/>
      <c r="DO377" s="58"/>
      <c r="DP377" s="58"/>
      <c r="DQ377" s="58"/>
      <c r="DR377" s="58"/>
      <c r="DS377" s="58"/>
      <c r="DT377" s="58"/>
      <c r="DU377" s="58"/>
      <c r="DV377" s="58"/>
      <c r="DW377" s="58"/>
      <c r="DX377" s="58"/>
      <c r="DY377" s="58"/>
      <c r="DZ377" s="58"/>
      <c r="EA377" s="58"/>
      <c r="EB377" s="58"/>
      <c r="EC377" s="58"/>
      <c r="ED377" s="58"/>
      <c r="EE377" s="58"/>
      <c r="EF377" s="58"/>
      <c r="EG377" s="58"/>
      <c r="EH377" s="58"/>
      <c r="EI377" s="58"/>
      <c r="EJ377" s="58"/>
      <c r="EK377" s="58"/>
      <c r="EL377" s="58"/>
      <c r="EM377" s="58"/>
      <c r="EN377" s="58"/>
    </row>
    <row r="378" spans="1:144" outlineLevel="1" x14ac:dyDescent="0.2">
      <c r="A378" s="16">
        <v>187</v>
      </c>
      <c r="B378" s="16">
        <v>0</v>
      </c>
      <c r="C378" s="1">
        <v>6.6076330939266556E-2</v>
      </c>
      <c r="D378" s="1">
        <f t="shared" si="31"/>
        <v>-6.6076330939266556E-2</v>
      </c>
      <c r="E378" s="1">
        <f t="shared" si="32"/>
        <v>0.1367211377346422</v>
      </c>
      <c r="F378" s="1">
        <f t="shared" si="33"/>
        <v>-0.36975821523617591</v>
      </c>
      <c r="G378" s="1">
        <f t="shared" si="34"/>
        <v>-0.26599119999181076</v>
      </c>
      <c r="H378" s="1">
        <v>0.14482376420614457</v>
      </c>
      <c r="I378" s="1">
        <f t="shared" si="35"/>
        <v>1.1981708371851488E-2</v>
      </c>
      <c r="J378" s="1">
        <f t="shared" si="36"/>
        <v>-0.28763349395530236</v>
      </c>
      <c r="AQ378" s="58"/>
      <c r="AR378" s="58"/>
      <c r="AS378" s="58"/>
      <c r="AT378" s="58"/>
      <c r="AU378" s="58"/>
      <c r="AV378" s="58"/>
      <c r="AW378" s="58"/>
      <c r="AX378" s="71"/>
      <c r="AY378" s="58"/>
      <c r="AZ378" s="58"/>
      <c r="BA378" s="58"/>
      <c r="BB378" s="58">
        <f t="shared" si="37"/>
        <v>1</v>
      </c>
      <c r="BC378" s="58">
        <f t="shared" si="38"/>
        <v>6.6076330939266556E-2</v>
      </c>
      <c r="BD378" s="58" t="e">
        <f t="shared" si="39"/>
        <v>#N/A</v>
      </c>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c r="CB378" s="58"/>
      <c r="CC378" s="58"/>
      <c r="CD378" s="58"/>
      <c r="CE378" s="58"/>
      <c r="CF378" s="58"/>
      <c r="CG378" s="58"/>
      <c r="CH378" s="58"/>
      <c r="CI378" s="58"/>
      <c r="CJ378" s="58"/>
      <c r="CK378" s="58"/>
      <c r="CL378" s="58"/>
      <c r="CM378" s="58"/>
      <c r="CN378" s="58"/>
      <c r="CO378" s="58"/>
      <c r="CP378" s="58"/>
      <c r="CQ378" s="58"/>
      <c r="CR378" s="58"/>
      <c r="CS378" s="58"/>
      <c r="CT378" s="58"/>
      <c r="CU378" s="58"/>
      <c r="CV378" s="58"/>
      <c r="CW378" s="58"/>
      <c r="CX378" s="58"/>
      <c r="CY378" s="58"/>
      <c r="CZ378" s="58"/>
      <c r="DA378" s="58"/>
      <c r="DB378" s="58"/>
      <c r="DC378" s="58"/>
      <c r="DD378" s="58"/>
      <c r="DE378" s="58"/>
      <c r="DF378" s="58"/>
      <c r="DG378" s="58"/>
      <c r="DH378" s="58"/>
      <c r="DI378" s="58"/>
      <c r="DJ378" s="58"/>
      <c r="DK378" s="58"/>
      <c r="DL378" s="58"/>
      <c r="DM378" s="58"/>
      <c r="DN378" s="58"/>
      <c r="DO378" s="58"/>
      <c r="DP378" s="58"/>
      <c r="DQ378" s="58"/>
      <c r="DR378" s="58"/>
      <c r="DS378" s="58"/>
      <c r="DT378" s="58"/>
      <c r="DU378" s="58"/>
      <c r="DV378" s="58"/>
      <c r="DW378" s="58"/>
      <c r="DX378" s="58"/>
      <c r="DY378" s="58"/>
      <c r="DZ378" s="58"/>
      <c r="EA378" s="58"/>
      <c r="EB378" s="58"/>
      <c r="EC378" s="58"/>
      <c r="ED378" s="58"/>
      <c r="EE378" s="58"/>
      <c r="EF378" s="58"/>
      <c r="EG378" s="58"/>
      <c r="EH378" s="58"/>
      <c r="EI378" s="58"/>
      <c r="EJ378" s="58"/>
      <c r="EK378" s="58"/>
      <c r="EL378" s="58"/>
      <c r="EM378" s="58"/>
      <c r="EN378" s="58"/>
    </row>
    <row r="379" spans="1:144" outlineLevel="1" x14ac:dyDescent="0.2">
      <c r="A379" s="16">
        <v>188</v>
      </c>
      <c r="B379" s="16">
        <v>0</v>
      </c>
      <c r="C379" s="1">
        <v>1.9858383142144522E-6</v>
      </c>
      <c r="D379" s="1">
        <f t="shared" si="31"/>
        <v>-1.9858383142144522E-6</v>
      </c>
      <c r="E379" s="1">
        <f t="shared" si="32"/>
        <v>3.9716805719270957E-6</v>
      </c>
      <c r="F379" s="1">
        <f t="shared" si="33"/>
        <v>-1.9929075673314847E-3</v>
      </c>
      <c r="G379" s="1">
        <f t="shared" si="34"/>
        <v>-1.4091991547599274E-3</v>
      </c>
      <c r="H379" s="1">
        <v>1.699332486925295E-5</v>
      </c>
      <c r="I379" s="1">
        <f t="shared" si="35"/>
        <v>3.3746636093030299E-11</v>
      </c>
      <c r="J379" s="1">
        <f t="shared" si="36"/>
        <v>-1.4092111284020527E-3</v>
      </c>
      <c r="AQ379" s="58"/>
      <c r="AR379" s="58"/>
      <c r="AS379" s="58"/>
      <c r="AT379" s="58"/>
      <c r="AU379" s="58"/>
      <c r="AV379" s="58"/>
      <c r="AW379" s="58"/>
      <c r="AX379" s="71"/>
      <c r="AY379" s="58"/>
      <c r="AZ379" s="58"/>
      <c r="BA379" s="58"/>
      <c r="BB379" s="58">
        <f t="shared" si="37"/>
        <v>1</v>
      </c>
      <c r="BC379" s="58">
        <f t="shared" si="38"/>
        <v>1.9858383142144522E-6</v>
      </c>
      <c r="BD379" s="58" t="e">
        <f t="shared" si="39"/>
        <v>#N/A</v>
      </c>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c r="CB379" s="58"/>
      <c r="CC379" s="58"/>
      <c r="CD379" s="58"/>
      <c r="CE379" s="58"/>
      <c r="CF379" s="58"/>
      <c r="CG379" s="58"/>
      <c r="CH379" s="58"/>
      <c r="CI379" s="58"/>
      <c r="CJ379" s="58"/>
      <c r="CK379" s="58"/>
      <c r="CL379" s="58"/>
      <c r="CM379" s="58"/>
      <c r="CN379" s="58"/>
      <c r="CO379" s="58"/>
      <c r="CP379" s="58"/>
      <c r="CQ379" s="58"/>
      <c r="CR379" s="58"/>
      <c r="CS379" s="58"/>
      <c r="CT379" s="58"/>
      <c r="CU379" s="58"/>
      <c r="CV379" s="58"/>
      <c r="CW379" s="58"/>
      <c r="CX379" s="58"/>
      <c r="CY379" s="58"/>
      <c r="CZ379" s="58"/>
      <c r="DA379" s="58"/>
      <c r="DB379" s="58"/>
      <c r="DC379" s="58"/>
      <c r="DD379" s="58"/>
      <c r="DE379" s="58"/>
      <c r="DF379" s="58"/>
      <c r="DG379" s="58"/>
      <c r="DH379" s="58"/>
      <c r="DI379" s="58"/>
      <c r="DJ379" s="58"/>
      <c r="DK379" s="58"/>
      <c r="DL379" s="58"/>
      <c r="DM379" s="58"/>
      <c r="DN379" s="58"/>
      <c r="DO379" s="58"/>
      <c r="DP379" s="58"/>
      <c r="DQ379" s="58"/>
      <c r="DR379" s="58"/>
      <c r="DS379" s="58"/>
      <c r="DT379" s="58"/>
      <c r="DU379" s="58"/>
      <c r="DV379" s="58"/>
      <c r="DW379" s="58"/>
      <c r="DX379" s="58"/>
      <c r="DY379" s="58"/>
      <c r="DZ379" s="58"/>
      <c r="EA379" s="58"/>
      <c r="EB379" s="58"/>
      <c r="EC379" s="58"/>
      <c r="ED379" s="58"/>
      <c r="EE379" s="58"/>
      <c r="EF379" s="58"/>
      <c r="EG379" s="58"/>
      <c r="EH379" s="58"/>
      <c r="EI379" s="58"/>
      <c r="EJ379" s="58"/>
      <c r="EK379" s="58"/>
      <c r="EL379" s="58"/>
      <c r="EM379" s="58"/>
      <c r="EN379" s="58"/>
    </row>
    <row r="380" spans="1:144" outlineLevel="1" x14ac:dyDescent="0.2">
      <c r="A380" s="16">
        <v>189</v>
      </c>
      <c r="B380" s="16">
        <v>0</v>
      </c>
      <c r="C380" s="1">
        <v>8.0722442786182995E-5</v>
      </c>
      <c r="D380" s="1">
        <f t="shared" si="31"/>
        <v>-8.0722442786182995E-5</v>
      </c>
      <c r="E380" s="1">
        <f t="shared" si="32"/>
        <v>1.6145140203608781E-4</v>
      </c>
      <c r="F380" s="1">
        <f t="shared" si="33"/>
        <v>-1.2706352821958306E-2</v>
      </c>
      <c r="G380" s="1">
        <f t="shared" si="34"/>
        <v>-8.9849295726227799E-3</v>
      </c>
      <c r="H380" s="1">
        <v>4.167342323011985E-4</v>
      </c>
      <c r="I380" s="1">
        <f t="shared" si="35"/>
        <v>3.3656546765626665E-8</v>
      </c>
      <c r="J380" s="1">
        <f t="shared" si="36"/>
        <v>-8.9868023218360044E-3</v>
      </c>
      <c r="AQ380" s="58"/>
      <c r="AR380" s="58"/>
      <c r="AS380" s="58"/>
      <c r="AT380" s="58"/>
      <c r="AU380" s="58"/>
      <c r="AV380" s="58"/>
      <c r="AW380" s="58"/>
      <c r="AX380" s="71"/>
      <c r="AY380" s="58"/>
      <c r="AZ380" s="58"/>
      <c r="BA380" s="58"/>
      <c r="BB380" s="58">
        <f t="shared" si="37"/>
        <v>1</v>
      </c>
      <c r="BC380" s="58">
        <f t="shared" si="38"/>
        <v>8.0722442786182995E-5</v>
      </c>
      <c r="BD380" s="58" t="e">
        <f t="shared" si="39"/>
        <v>#N/A</v>
      </c>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c r="CB380" s="58"/>
      <c r="CC380" s="58"/>
      <c r="CD380" s="58"/>
      <c r="CE380" s="58"/>
      <c r="CF380" s="58"/>
      <c r="CG380" s="58"/>
      <c r="CH380" s="58"/>
      <c r="CI380" s="58"/>
      <c r="CJ380" s="58"/>
      <c r="CK380" s="58"/>
      <c r="CL380" s="58"/>
      <c r="CM380" s="58"/>
      <c r="CN380" s="58"/>
      <c r="CO380" s="58"/>
      <c r="CP380" s="58"/>
      <c r="CQ380" s="58"/>
      <c r="CR380" s="58"/>
      <c r="CS380" s="58"/>
      <c r="CT380" s="58"/>
      <c r="CU380" s="58"/>
      <c r="CV380" s="58"/>
      <c r="CW380" s="58"/>
      <c r="CX380" s="58"/>
      <c r="CY380" s="58"/>
      <c r="CZ380" s="58"/>
      <c r="DA380" s="58"/>
      <c r="DB380" s="58"/>
      <c r="DC380" s="58"/>
      <c r="DD380" s="58"/>
      <c r="DE380" s="58"/>
      <c r="DF380" s="58"/>
      <c r="DG380" s="58"/>
      <c r="DH380" s="58"/>
      <c r="DI380" s="58"/>
      <c r="DJ380" s="58"/>
      <c r="DK380" s="58"/>
      <c r="DL380" s="58"/>
      <c r="DM380" s="58"/>
      <c r="DN380" s="58"/>
      <c r="DO380" s="58"/>
      <c r="DP380" s="58"/>
      <c r="DQ380" s="58"/>
      <c r="DR380" s="58"/>
      <c r="DS380" s="58"/>
      <c r="DT380" s="58"/>
      <c r="DU380" s="58"/>
      <c r="DV380" s="58"/>
      <c r="DW380" s="58"/>
      <c r="DX380" s="58"/>
      <c r="DY380" s="58"/>
      <c r="DZ380" s="58"/>
      <c r="EA380" s="58"/>
      <c r="EB380" s="58"/>
      <c r="EC380" s="58"/>
      <c r="ED380" s="58"/>
      <c r="EE380" s="58"/>
      <c r="EF380" s="58"/>
      <c r="EG380" s="58"/>
      <c r="EH380" s="58"/>
      <c r="EI380" s="58"/>
      <c r="EJ380" s="58"/>
      <c r="EK380" s="58"/>
      <c r="EL380" s="58"/>
      <c r="EM380" s="58"/>
      <c r="EN380" s="58"/>
    </row>
    <row r="381" spans="1:144" outlineLevel="1" x14ac:dyDescent="0.2">
      <c r="A381" s="16">
        <v>190</v>
      </c>
      <c r="B381" s="16">
        <v>0</v>
      </c>
      <c r="C381" s="1">
        <v>3.7744098337949359E-5</v>
      </c>
      <c r="D381" s="1">
        <f t="shared" si="31"/>
        <v>-3.7744098337949359E-5</v>
      </c>
      <c r="E381" s="1">
        <f t="shared" si="32"/>
        <v>7.5489621328793816E-5</v>
      </c>
      <c r="F381" s="1">
        <f t="shared" si="33"/>
        <v>-8.6884763525484614E-3</v>
      </c>
      <c r="G381" s="1">
        <f t="shared" si="34"/>
        <v>-6.1437385205330482E-3</v>
      </c>
      <c r="H381" s="1">
        <v>2.8552433137568205E-4</v>
      </c>
      <c r="I381" s="1">
        <f t="shared" si="35"/>
        <v>1.0780343269783344E-8</v>
      </c>
      <c r="J381" s="1">
        <f t="shared" si="36"/>
        <v>-6.1446158018179939E-3</v>
      </c>
      <c r="AQ381" s="58"/>
      <c r="AR381" s="58"/>
      <c r="AS381" s="58"/>
      <c r="AT381" s="58"/>
      <c r="AU381" s="58"/>
      <c r="AV381" s="58"/>
      <c r="AW381" s="58"/>
      <c r="AX381" s="71"/>
      <c r="AY381" s="58"/>
      <c r="AZ381" s="58"/>
      <c r="BA381" s="58"/>
      <c r="BB381" s="58">
        <f t="shared" si="37"/>
        <v>1</v>
      </c>
      <c r="BC381" s="58">
        <f t="shared" si="38"/>
        <v>3.7744098337949359E-5</v>
      </c>
      <c r="BD381" s="58" t="e">
        <f t="shared" si="39"/>
        <v>#N/A</v>
      </c>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c r="CB381" s="58"/>
      <c r="CC381" s="58"/>
      <c r="CD381" s="58"/>
      <c r="CE381" s="58"/>
      <c r="CF381" s="58"/>
      <c r="CG381" s="58"/>
      <c r="CH381" s="58"/>
      <c r="CI381" s="58"/>
      <c r="CJ381" s="58"/>
      <c r="CK381" s="58"/>
      <c r="CL381" s="58"/>
      <c r="CM381" s="58"/>
      <c r="CN381" s="58"/>
      <c r="CO381" s="58"/>
      <c r="CP381" s="58"/>
      <c r="CQ381" s="58"/>
      <c r="CR381" s="58"/>
      <c r="CS381" s="58"/>
      <c r="CT381" s="58"/>
      <c r="CU381" s="58"/>
      <c r="CV381" s="58"/>
      <c r="CW381" s="58"/>
      <c r="CX381" s="58"/>
      <c r="CY381" s="58"/>
      <c r="CZ381" s="58"/>
      <c r="DA381" s="58"/>
      <c r="DB381" s="58"/>
      <c r="DC381" s="58"/>
      <c r="DD381" s="58"/>
      <c r="DE381" s="58"/>
      <c r="DF381" s="58"/>
      <c r="DG381" s="58"/>
      <c r="DH381" s="58"/>
      <c r="DI381" s="58"/>
      <c r="DJ381" s="58"/>
      <c r="DK381" s="58"/>
      <c r="DL381" s="58"/>
      <c r="DM381" s="58"/>
      <c r="DN381" s="58"/>
      <c r="DO381" s="58"/>
      <c r="DP381" s="58"/>
      <c r="DQ381" s="58"/>
      <c r="DR381" s="58"/>
      <c r="DS381" s="58"/>
      <c r="DT381" s="58"/>
      <c r="DU381" s="58"/>
      <c r="DV381" s="58"/>
      <c r="DW381" s="58"/>
      <c r="DX381" s="58"/>
      <c r="DY381" s="58"/>
      <c r="DZ381" s="58"/>
      <c r="EA381" s="58"/>
      <c r="EB381" s="58"/>
      <c r="EC381" s="58"/>
      <c r="ED381" s="58"/>
      <c r="EE381" s="58"/>
      <c r="EF381" s="58"/>
      <c r="EG381" s="58"/>
      <c r="EH381" s="58"/>
      <c r="EI381" s="58"/>
      <c r="EJ381" s="58"/>
      <c r="EK381" s="58"/>
      <c r="EL381" s="58"/>
      <c r="EM381" s="58"/>
      <c r="EN381" s="58"/>
    </row>
    <row r="382" spans="1:144" outlineLevel="1" x14ac:dyDescent="0.2">
      <c r="A382" s="16">
        <v>191</v>
      </c>
      <c r="B382" s="16">
        <v>0</v>
      </c>
      <c r="C382" s="1">
        <v>2.385266673934999E-3</v>
      </c>
      <c r="D382" s="1">
        <f t="shared" si="31"/>
        <v>-2.385266673934999E-3</v>
      </c>
      <c r="E382" s="1">
        <f t="shared" si="32"/>
        <v>4.7762319085038352E-3</v>
      </c>
      <c r="F382" s="1">
        <f t="shared" si="33"/>
        <v>-6.9110288007675352E-2</v>
      </c>
      <c r="G382" s="1">
        <f t="shared" si="34"/>
        <v>-4.8897543644404018E-2</v>
      </c>
      <c r="H382" s="1">
        <v>9.4253578625305475E-3</v>
      </c>
      <c r="I382" s="1">
        <f t="shared" si="35"/>
        <v>2.2750174296928979E-5</v>
      </c>
      <c r="J382" s="1">
        <f t="shared" si="36"/>
        <v>-4.9129623942722425E-2</v>
      </c>
      <c r="AQ382" s="58"/>
      <c r="AR382" s="58"/>
      <c r="AS382" s="58"/>
      <c r="AT382" s="58"/>
      <c r="AU382" s="58"/>
      <c r="AV382" s="58"/>
      <c r="AW382" s="58"/>
      <c r="AX382" s="71"/>
      <c r="AY382" s="58"/>
      <c r="AZ382" s="58"/>
      <c r="BA382" s="58"/>
      <c r="BB382" s="58">
        <f t="shared" si="37"/>
        <v>1</v>
      </c>
      <c r="BC382" s="58">
        <f t="shared" si="38"/>
        <v>2.385266673934999E-3</v>
      </c>
      <c r="BD382" s="58" t="e">
        <f t="shared" si="39"/>
        <v>#N/A</v>
      </c>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c r="CB382" s="58"/>
      <c r="CC382" s="58"/>
      <c r="CD382" s="58"/>
      <c r="CE382" s="58"/>
      <c r="CF382" s="58"/>
      <c r="CG382" s="58"/>
      <c r="CH382" s="58"/>
      <c r="CI382" s="58"/>
      <c r="CJ382" s="58"/>
      <c r="CK382" s="58"/>
      <c r="CL382" s="58"/>
      <c r="CM382" s="58"/>
      <c r="CN382" s="58"/>
      <c r="CO382" s="58"/>
      <c r="CP382" s="58"/>
      <c r="CQ382" s="58"/>
      <c r="CR382" s="58"/>
      <c r="CS382" s="58"/>
      <c r="CT382" s="58"/>
      <c r="CU382" s="58"/>
      <c r="CV382" s="58"/>
      <c r="CW382" s="58"/>
      <c r="CX382" s="58"/>
      <c r="CY382" s="58"/>
      <c r="CZ382" s="58"/>
      <c r="DA382" s="58"/>
      <c r="DB382" s="58"/>
      <c r="DC382" s="58"/>
      <c r="DD382" s="58"/>
      <c r="DE382" s="58"/>
      <c r="DF382" s="58"/>
      <c r="DG382" s="58"/>
      <c r="DH382" s="58"/>
      <c r="DI382" s="58"/>
      <c r="DJ382" s="58"/>
      <c r="DK382" s="58"/>
      <c r="DL382" s="58"/>
      <c r="DM382" s="58"/>
      <c r="DN382" s="58"/>
      <c r="DO382" s="58"/>
      <c r="DP382" s="58"/>
      <c r="DQ382" s="58"/>
      <c r="DR382" s="58"/>
      <c r="DS382" s="58"/>
      <c r="DT382" s="58"/>
      <c r="DU382" s="58"/>
      <c r="DV382" s="58"/>
      <c r="DW382" s="58"/>
      <c r="DX382" s="58"/>
      <c r="DY382" s="58"/>
      <c r="DZ382" s="58"/>
      <c r="EA382" s="58"/>
      <c r="EB382" s="58"/>
      <c r="EC382" s="58"/>
      <c r="ED382" s="58"/>
      <c r="EE382" s="58"/>
      <c r="EF382" s="58"/>
      <c r="EG382" s="58"/>
      <c r="EH382" s="58"/>
      <c r="EI382" s="58"/>
      <c r="EJ382" s="58"/>
      <c r="EK382" s="58"/>
      <c r="EL382" s="58"/>
      <c r="EM382" s="58"/>
      <c r="EN382" s="58"/>
    </row>
    <row r="383" spans="1:144" outlineLevel="1" x14ac:dyDescent="0.2">
      <c r="A383" s="16">
        <v>192</v>
      </c>
      <c r="B383" s="16">
        <v>0</v>
      </c>
      <c r="C383" s="1">
        <v>4.0832418582006438E-3</v>
      </c>
      <c r="D383" s="1">
        <f t="shared" si="31"/>
        <v>-4.0832418582006438E-3</v>
      </c>
      <c r="E383" s="1">
        <f t="shared" si="32"/>
        <v>8.1832021061458912E-3</v>
      </c>
      <c r="F383" s="1">
        <f t="shared" si="33"/>
        <v>-9.0461052979422543E-2</v>
      </c>
      <c r="G383" s="1">
        <f t="shared" si="34"/>
        <v>-6.4031110256919724E-2</v>
      </c>
      <c r="H383" s="1">
        <v>7.860064304247745E-3</v>
      </c>
      <c r="I383" s="1">
        <f t="shared" si="35"/>
        <v>3.2481436843177256E-5</v>
      </c>
      <c r="J383" s="1">
        <f t="shared" si="36"/>
        <v>-6.4284247818396284E-2</v>
      </c>
      <c r="AQ383" s="58"/>
      <c r="AR383" s="58"/>
      <c r="AS383" s="58"/>
      <c r="AT383" s="58"/>
      <c r="AU383" s="58"/>
      <c r="AV383" s="58"/>
      <c r="AW383" s="58"/>
      <c r="AX383" s="71"/>
      <c r="AY383" s="58"/>
      <c r="AZ383" s="58"/>
      <c r="BA383" s="58"/>
      <c r="BB383" s="58">
        <f t="shared" si="37"/>
        <v>1</v>
      </c>
      <c r="BC383" s="58">
        <f t="shared" si="38"/>
        <v>4.0832418582006438E-3</v>
      </c>
      <c r="BD383" s="58" t="e">
        <f t="shared" si="39"/>
        <v>#N/A</v>
      </c>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c r="CB383" s="58"/>
      <c r="CC383" s="58"/>
      <c r="CD383" s="58"/>
      <c r="CE383" s="58"/>
      <c r="CF383" s="58"/>
      <c r="CG383" s="58"/>
      <c r="CH383" s="58"/>
      <c r="CI383" s="58"/>
      <c r="CJ383" s="58"/>
      <c r="CK383" s="58"/>
      <c r="CL383" s="58"/>
      <c r="CM383" s="58"/>
      <c r="CN383" s="58"/>
      <c r="CO383" s="58"/>
      <c r="CP383" s="58"/>
      <c r="CQ383" s="58"/>
      <c r="CR383" s="58"/>
      <c r="CS383" s="58"/>
      <c r="CT383" s="58"/>
      <c r="CU383" s="58"/>
      <c r="CV383" s="58"/>
      <c r="CW383" s="58"/>
      <c r="CX383" s="58"/>
      <c r="CY383" s="58"/>
      <c r="CZ383" s="58"/>
      <c r="DA383" s="58"/>
      <c r="DB383" s="58"/>
      <c r="DC383" s="58"/>
      <c r="DD383" s="58"/>
      <c r="DE383" s="58"/>
      <c r="DF383" s="58"/>
      <c r="DG383" s="58"/>
      <c r="DH383" s="58"/>
      <c r="DI383" s="58"/>
      <c r="DJ383" s="58"/>
      <c r="DK383" s="58"/>
      <c r="DL383" s="58"/>
      <c r="DM383" s="58"/>
      <c r="DN383" s="58"/>
      <c r="DO383" s="58"/>
      <c r="DP383" s="58"/>
      <c r="DQ383" s="58"/>
      <c r="DR383" s="58"/>
      <c r="DS383" s="58"/>
      <c r="DT383" s="58"/>
      <c r="DU383" s="58"/>
      <c r="DV383" s="58"/>
      <c r="DW383" s="58"/>
      <c r="DX383" s="58"/>
      <c r="DY383" s="58"/>
      <c r="DZ383" s="58"/>
      <c r="EA383" s="58"/>
      <c r="EB383" s="58"/>
      <c r="EC383" s="58"/>
      <c r="ED383" s="58"/>
      <c r="EE383" s="58"/>
      <c r="EF383" s="58"/>
      <c r="EG383" s="58"/>
      <c r="EH383" s="58"/>
      <c r="EI383" s="58"/>
      <c r="EJ383" s="58"/>
      <c r="EK383" s="58"/>
      <c r="EL383" s="58"/>
      <c r="EM383" s="58"/>
      <c r="EN383" s="58"/>
    </row>
    <row r="384" spans="1:144" outlineLevel="1" x14ac:dyDescent="0.2">
      <c r="A384" s="16">
        <v>193</v>
      </c>
      <c r="B384" s="16">
        <v>0</v>
      </c>
      <c r="C384" s="1">
        <v>2.4002581735603594E-3</v>
      </c>
      <c r="D384" s="1">
        <f t="shared" si="31"/>
        <v>-2.4002581735603594E-3</v>
      </c>
      <c r="E384" s="1">
        <f t="shared" si="32"/>
        <v>4.8062868220230008E-3</v>
      </c>
      <c r="F384" s="1">
        <f t="shared" si="33"/>
        <v>-6.9327388686023658E-2</v>
      </c>
      <c r="G384" s="1">
        <f t="shared" si="34"/>
        <v>-4.9051333056233659E-2</v>
      </c>
      <c r="H384" s="1">
        <v>9.1582122485612885E-3</v>
      </c>
      <c r="I384" s="1">
        <f t="shared" si="35"/>
        <v>2.2238629494859813E-5</v>
      </c>
      <c r="J384" s="1">
        <f t="shared" si="36"/>
        <v>-4.92774989634054E-2</v>
      </c>
      <c r="AQ384" s="58"/>
      <c r="AR384" s="58"/>
      <c r="AS384" s="58"/>
      <c r="AT384" s="58"/>
      <c r="AU384" s="58"/>
      <c r="AV384" s="58"/>
      <c r="AW384" s="58"/>
      <c r="AX384" s="71"/>
      <c r="AY384" s="58"/>
      <c r="AZ384" s="58"/>
      <c r="BA384" s="58"/>
      <c r="BB384" s="58">
        <f t="shared" si="37"/>
        <v>1</v>
      </c>
      <c r="BC384" s="58">
        <f t="shared" si="38"/>
        <v>2.4002581735603594E-3</v>
      </c>
      <c r="BD384" s="58" t="e">
        <f t="shared" si="39"/>
        <v>#N/A</v>
      </c>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c r="CB384" s="58"/>
      <c r="CC384" s="58"/>
      <c r="CD384" s="58"/>
      <c r="CE384" s="58"/>
      <c r="CF384" s="58"/>
      <c r="CG384" s="58"/>
      <c r="CH384" s="58"/>
      <c r="CI384" s="58"/>
      <c r="CJ384" s="58"/>
      <c r="CK384" s="58"/>
      <c r="CL384" s="58"/>
      <c r="CM384" s="58"/>
      <c r="CN384" s="58"/>
      <c r="CO384" s="58"/>
      <c r="CP384" s="58"/>
      <c r="CQ384" s="58"/>
      <c r="CR384" s="58"/>
      <c r="CS384" s="58"/>
      <c r="CT384" s="58"/>
      <c r="CU384" s="58"/>
      <c r="CV384" s="58"/>
      <c r="CW384" s="58"/>
      <c r="CX384" s="58"/>
      <c r="CY384" s="58"/>
      <c r="CZ384" s="58"/>
      <c r="DA384" s="58"/>
      <c r="DB384" s="58"/>
      <c r="DC384" s="58"/>
      <c r="DD384" s="58"/>
      <c r="DE384" s="58"/>
      <c r="DF384" s="58"/>
      <c r="DG384" s="58"/>
      <c r="DH384" s="58"/>
      <c r="DI384" s="58"/>
      <c r="DJ384" s="58"/>
      <c r="DK384" s="58"/>
      <c r="DL384" s="58"/>
      <c r="DM384" s="58"/>
      <c r="DN384" s="58"/>
      <c r="DO384" s="58"/>
      <c r="DP384" s="58"/>
      <c r="DQ384" s="58"/>
      <c r="DR384" s="58"/>
      <c r="DS384" s="58"/>
      <c r="DT384" s="58"/>
      <c r="DU384" s="58"/>
      <c r="DV384" s="58"/>
      <c r="DW384" s="58"/>
      <c r="DX384" s="58"/>
      <c r="DY384" s="58"/>
      <c r="DZ384" s="58"/>
      <c r="EA384" s="58"/>
      <c r="EB384" s="58"/>
      <c r="EC384" s="58"/>
      <c r="ED384" s="58"/>
      <c r="EE384" s="58"/>
      <c r="EF384" s="58"/>
      <c r="EG384" s="58"/>
      <c r="EH384" s="58"/>
      <c r="EI384" s="58"/>
      <c r="EJ384" s="58"/>
      <c r="EK384" s="58"/>
      <c r="EL384" s="58"/>
      <c r="EM384" s="58"/>
      <c r="EN384" s="58"/>
    </row>
    <row r="385" spans="1:144" outlineLevel="1" x14ac:dyDescent="0.2">
      <c r="A385" s="16">
        <v>194</v>
      </c>
      <c r="B385" s="16">
        <v>0</v>
      </c>
      <c r="C385" s="1">
        <v>2.4872939779438247E-3</v>
      </c>
      <c r="D385" s="1">
        <f t="shared" ref="D385:D448" si="40">B385 - C385</f>
        <v>-2.4872939779438247E-3</v>
      </c>
      <c r="E385" s="1">
        <f t="shared" ref="E385:E448" si="41">2*IF(B385=1,LN(1/C385),LN(1/(1-C385)))</f>
        <v>4.9807848650426905E-3</v>
      </c>
      <c r="F385" s="1">
        <f t="shared" ref="F385:F448" si="42">SQRT(E385)*SIGN(D385)</f>
        <v>-7.0574675805438108E-2</v>
      </c>
      <c r="G385" s="1">
        <f t="shared" ref="G385:G448" si="43">D385/(SQRT(C385*(1-C385)))</f>
        <v>-4.9934917999504537E-2</v>
      </c>
      <c r="H385" s="1">
        <v>5.7328882998855047E-3</v>
      </c>
      <c r="I385" s="1">
        <f t="shared" ref="I385:I448" si="44">G385^2*H385/(1-H385)</f>
        <v>1.4377358036069223E-5</v>
      </c>
      <c r="J385" s="1">
        <f t="shared" ref="J385:J448" si="45">G385/SQRT(1-H385)</f>
        <v>-5.0078672043628626E-2</v>
      </c>
      <c r="AQ385" s="58"/>
      <c r="AR385" s="58"/>
      <c r="AS385" s="58"/>
      <c r="AT385" s="58"/>
      <c r="AU385" s="58"/>
      <c r="AV385" s="58"/>
      <c r="AW385" s="58"/>
      <c r="AX385" s="71"/>
      <c r="AY385" s="58"/>
      <c r="AZ385" s="58"/>
      <c r="BA385" s="58"/>
      <c r="BB385" s="58">
        <f t="shared" ref="BB385:BB448" si="46">1-B385</f>
        <v>1</v>
      </c>
      <c r="BC385" s="58">
        <f t="shared" ref="BC385:BC448" si="47">IF(B385=0,C385,NA())</f>
        <v>2.4872939779438247E-3</v>
      </c>
      <c r="BD385" s="58" t="e">
        <f t="shared" ref="BD385:BD448" si="48">IF(B385=1,C385,NA())</f>
        <v>#N/A</v>
      </c>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c r="CB385" s="58"/>
      <c r="CC385" s="58"/>
      <c r="CD385" s="58"/>
      <c r="CE385" s="58"/>
      <c r="CF385" s="58"/>
      <c r="CG385" s="58"/>
      <c r="CH385" s="58"/>
      <c r="CI385" s="58"/>
      <c r="CJ385" s="58"/>
      <c r="CK385" s="58"/>
      <c r="CL385" s="58"/>
      <c r="CM385" s="58"/>
      <c r="CN385" s="58"/>
      <c r="CO385" s="58"/>
      <c r="CP385" s="58"/>
      <c r="CQ385" s="58"/>
      <c r="CR385" s="58"/>
      <c r="CS385" s="58"/>
      <c r="CT385" s="58"/>
      <c r="CU385" s="58"/>
      <c r="CV385" s="58"/>
      <c r="CW385" s="58"/>
      <c r="CX385" s="58"/>
      <c r="CY385" s="58"/>
      <c r="CZ385" s="58"/>
      <c r="DA385" s="58"/>
      <c r="DB385" s="58"/>
      <c r="DC385" s="58"/>
      <c r="DD385" s="58"/>
      <c r="DE385" s="58"/>
      <c r="DF385" s="58"/>
      <c r="DG385" s="58"/>
      <c r="DH385" s="58"/>
      <c r="DI385" s="58"/>
      <c r="DJ385" s="58"/>
      <c r="DK385" s="58"/>
      <c r="DL385" s="58"/>
      <c r="DM385" s="58"/>
      <c r="DN385" s="58"/>
      <c r="DO385" s="58"/>
      <c r="DP385" s="58"/>
      <c r="DQ385" s="58"/>
      <c r="DR385" s="58"/>
      <c r="DS385" s="58"/>
      <c r="DT385" s="58"/>
      <c r="DU385" s="58"/>
      <c r="DV385" s="58"/>
      <c r="DW385" s="58"/>
      <c r="DX385" s="58"/>
      <c r="DY385" s="58"/>
      <c r="DZ385" s="58"/>
      <c r="EA385" s="58"/>
      <c r="EB385" s="58"/>
      <c r="EC385" s="58"/>
      <c r="ED385" s="58"/>
      <c r="EE385" s="58"/>
      <c r="EF385" s="58"/>
      <c r="EG385" s="58"/>
      <c r="EH385" s="58"/>
      <c r="EI385" s="58"/>
      <c r="EJ385" s="58"/>
      <c r="EK385" s="58"/>
      <c r="EL385" s="58"/>
      <c r="EM385" s="58"/>
      <c r="EN385" s="58"/>
    </row>
    <row r="386" spans="1:144" outlineLevel="1" x14ac:dyDescent="0.2">
      <c r="A386" s="16">
        <v>195</v>
      </c>
      <c r="B386" s="16">
        <v>0</v>
      </c>
      <c r="C386" s="1">
        <v>3.8382595613841524E-3</v>
      </c>
      <c r="D386" s="1">
        <f t="shared" si="40"/>
        <v>-3.8382595613841524E-3</v>
      </c>
      <c r="E386" s="1">
        <f t="shared" si="41"/>
        <v>7.6912891655143509E-3</v>
      </c>
      <c r="F386" s="1">
        <f t="shared" si="42"/>
        <v>-8.769999524238499E-2</v>
      </c>
      <c r="G386" s="1">
        <f t="shared" si="43"/>
        <v>-6.2072929380424899E-2</v>
      </c>
      <c r="H386" s="1">
        <v>7.3459364501400719E-3</v>
      </c>
      <c r="I386" s="1">
        <f t="shared" si="44"/>
        <v>2.851370977474317E-5</v>
      </c>
      <c r="J386" s="1">
        <f t="shared" si="45"/>
        <v>-6.2302185127344929E-2</v>
      </c>
      <c r="AQ386" s="58"/>
      <c r="AR386" s="58"/>
      <c r="AS386" s="58"/>
      <c r="AT386" s="58"/>
      <c r="AU386" s="58"/>
      <c r="AV386" s="58"/>
      <c r="AW386" s="58"/>
      <c r="AX386" s="71"/>
      <c r="AY386" s="58"/>
      <c r="AZ386" s="58"/>
      <c r="BA386" s="58"/>
      <c r="BB386" s="58">
        <f t="shared" si="46"/>
        <v>1</v>
      </c>
      <c r="BC386" s="58">
        <f t="shared" si="47"/>
        <v>3.8382595613841524E-3</v>
      </c>
      <c r="BD386" s="58" t="e">
        <f t="shared" si="48"/>
        <v>#N/A</v>
      </c>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c r="CB386" s="58"/>
      <c r="CC386" s="58"/>
      <c r="CD386" s="58"/>
      <c r="CE386" s="58"/>
      <c r="CF386" s="58"/>
      <c r="CG386" s="58"/>
      <c r="CH386" s="58"/>
      <c r="CI386" s="58"/>
      <c r="CJ386" s="58"/>
      <c r="CK386" s="58"/>
      <c r="CL386" s="58"/>
      <c r="CM386" s="58"/>
      <c r="CN386" s="58"/>
      <c r="CO386" s="58"/>
      <c r="CP386" s="58"/>
      <c r="CQ386" s="58"/>
      <c r="CR386" s="58"/>
      <c r="CS386" s="58"/>
      <c r="CT386" s="58"/>
      <c r="CU386" s="58"/>
      <c r="CV386" s="58"/>
      <c r="CW386" s="58"/>
      <c r="CX386" s="58"/>
      <c r="CY386" s="58"/>
      <c r="CZ386" s="58"/>
      <c r="DA386" s="58"/>
      <c r="DB386" s="58"/>
      <c r="DC386" s="58"/>
      <c r="DD386" s="58"/>
      <c r="DE386" s="58"/>
      <c r="DF386" s="58"/>
      <c r="DG386" s="58"/>
      <c r="DH386" s="58"/>
      <c r="DI386" s="58"/>
      <c r="DJ386" s="58"/>
      <c r="DK386" s="58"/>
      <c r="DL386" s="58"/>
      <c r="DM386" s="58"/>
      <c r="DN386" s="58"/>
      <c r="DO386" s="58"/>
      <c r="DP386" s="58"/>
      <c r="DQ386" s="58"/>
      <c r="DR386" s="58"/>
      <c r="DS386" s="58"/>
      <c r="DT386" s="58"/>
      <c r="DU386" s="58"/>
      <c r="DV386" s="58"/>
      <c r="DW386" s="58"/>
      <c r="DX386" s="58"/>
      <c r="DY386" s="58"/>
      <c r="DZ386" s="58"/>
      <c r="EA386" s="58"/>
      <c r="EB386" s="58"/>
      <c r="EC386" s="58"/>
      <c r="ED386" s="58"/>
      <c r="EE386" s="58"/>
      <c r="EF386" s="58"/>
      <c r="EG386" s="58"/>
      <c r="EH386" s="58"/>
      <c r="EI386" s="58"/>
      <c r="EJ386" s="58"/>
      <c r="EK386" s="58"/>
      <c r="EL386" s="58"/>
      <c r="EM386" s="58"/>
      <c r="EN386" s="58"/>
    </row>
    <row r="387" spans="1:144" outlineLevel="1" x14ac:dyDescent="0.2">
      <c r="A387" s="16">
        <v>196</v>
      </c>
      <c r="B387" s="16">
        <v>0</v>
      </c>
      <c r="C387" s="1">
        <v>2.2967109348163225E-6</v>
      </c>
      <c r="D387" s="1">
        <f t="shared" si="40"/>
        <v>-2.2967109348163225E-6</v>
      </c>
      <c r="E387" s="1">
        <f t="shared" si="41"/>
        <v>4.5934271444224832E-6</v>
      </c>
      <c r="F387" s="1">
        <f t="shared" si="42"/>
        <v>-2.14322820633326E-3</v>
      </c>
      <c r="G387" s="1">
        <f t="shared" si="43"/>
        <v>-1.5154920685076366E-3</v>
      </c>
      <c r="H387" s="1">
        <v>2.0286614340878474E-5</v>
      </c>
      <c r="I387" s="1">
        <f t="shared" si="44"/>
        <v>4.6593541222023457E-11</v>
      </c>
      <c r="J387" s="1">
        <f t="shared" si="45"/>
        <v>-1.5155074408430918E-3</v>
      </c>
      <c r="AQ387" s="58"/>
      <c r="AR387" s="58"/>
      <c r="AS387" s="58"/>
      <c r="AT387" s="58"/>
      <c r="AU387" s="58"/>
      <c r="AV387" s="58"/>
      <c r="AW387" s="58"/>
      <c r="AX387" s="71"/>
      <c r="AY387" s="58"/>
      <c r="AZ387" s="58"/>
      <c r="BA387" s="58"/>
      <c r="BB387" s="58">
        <f t="shared" si="46"/>
        <v>1</v>
      </c>
      <c r="BC387" s="58">
        <f t="shared" si="47"/>
        <v>2.2967109348163225E-6</v>
      </c>
      <c r="BD387" s="58" t="e">
        <f t="shared" si="48"/>
        <v>#N/A</v>
      </c>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c r="CB387" s="58"/>
      <c r="CC387" s="58"/>
      <c r="CD387" s="58"/>
      <c r="CE387" s="58"/>
      <c r="CF387" s="58"/>
      <c r="CG387" s="58"/>
      <c r="CH387" s="58"/>
      <c r="CI387" s="58"/>
      <c r="CJ387" s="58"/>
      <c r="CK387" s="58"/>
      <c r="CL387" s="58"/>
      <c r="CM387" s="58"/>
      <c r="CN387" s="58"/>
      <c r="CO387" s="58"/>
      <c r="CP387" s="58"/>
      <c r="CQ387" s="58"/>
      <c r="CR387" s="58"/>
      <c r="CS387" s="58"/>
      <c r="CT387" s="58"/>
      <c r="CU387" s="58"/>
      <c r="CV387" s="58"/>
      <c r="CW387" s="58"/>
      <c r="CX387" s="58"/>
      <c r="CY387" s="58"/>
      <c r="CZ387" s="58"/>
      <c r="DA387" s="58"/>
      <c r="DB387" s="58"/>
      <c r="DC387" s="58"/>
      <c r="DD387" s="58"/>
      <c r="DE387" s="58"/>
      <c r="DF387" s="58"/>
      <c r="DG387" s="58"/>
      <c r="DH387" s="58"/>
      <c r="DI387" s="58"/>
      <c r="DJ387" s="58"/>
      <c r="DK387" s="58"/>
      <c r="DL387" s="58"/>
      <c r="DM387" s="58"/>
      <c r="DN387" s="58"/>
      <c r="DO387" s="58"/>
      <c r="DP387" s="58"/>
      <c r="DQ387" s="58"/>
      <c r="DR387" s="58"/>
      <c r="DS387" s="58"/>
      <c r="DT387" s="58"/>
      <c r="DU387" s="58"/>
      <c r="DV387" s="58"/>
      <c r="DW387" s="58"/>
      <c r="DX387" s="58"/>
      <c r="DY387" s="58"/>
      <c r="DZ387" s="58"/>
      <c r="EA387" s="58"/>
      <c r="EB387" s="58"/>
      <c r="EC387" s="58"/>
      <c r="ED387" s="58"/>
      <c r="EE387" s="58"/>
      <c r="EF387" s="58"/>
      <c r="EG387" s="58"/>
      <c r="EH387" s="58"/>
      <c r="EI387" s="58"/>
      <c r="EJ387" s="58"/>
      <c r="EK387" s="58"/>
      <c r="EL387" s="58"/>
      <c r="EM387" s="58"/>
      <c r="EN387" s="58"/>
    </row>
    <row r="388" spans="1:144" outlineLevel="1" x14ac:dyDescent="0.2">
      <c r="A388" s="16">
        <v>197</v>
      </c>
      <c r="B388" s="16">
        <v>0</v>
      </c>
      <c r="C388" s="1">
        <v>4.1339809308903034E-6</v>
      </c>
      <c r="D388" s="1">
        <f t="shared" si="40"/>
        <v>-4.1339809308903034E-6</v>
      </c>
      <c r="E388" s="1">
        <f t="shared" si="41"/>
        <v>8.2679789516962508E-6</v>
      </c>
      <c r="F388" s="1">
        <f t="shared" si="42"/>
        <v>-2.8754093537609999E-3</v>
      </c>
      <c r="G388" s="1">
        <f t="shared" si="43"/>
        <v>-2.0332235540538304E-3</v>
      </c>
      <c r="H388" s="1">
        <v>3.5923110734087584E-5</v>
      </c>
      <c r="I388" s="1">
        <f t="shared" si="44"/>
        <v>1.4851140366583402E-10</v>
      </c>
      <c r="J388" s="1">
        <f t="shared" si="45"/>
        <v>-2.0332600748952296E-3</v>
      </c>
      <c r="AQ388" s="58"/>
      <c r="AR388" s="58"/>
      <c r="AS388" s="58"/>
      <c r="AT388" s="58"/>
      <c r="AU388" s="58"/>
      <c r="AV388" s="58"/>
      <c r="AW388" s="58"/>
      <c r="AX388" s="71"/>
      <c r="AY388" s="58"/>
      <c r="AZ388" s="58"/>
      <c r="BA388" s="58"/>
      <c r="BB388" s="58">
        <f t="shared" si="46"/>
        <v>1</v>
      </c>
      <c r="BC388" s="58">
        <f t="shared" si="47"/>
        <v>4.1339809308903034E-6</v>
      </c>
      <c r="BD388" s="58" t="e">
        <f t="shared" si="48"/>
        <v>#N/A</v>
      </c>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c r="CB388" s="58"/>
      <c r="CC388" s="58"/>
      <c r="CD388" s="58"/>
      <c r="CE388" s="58"/>
      <c r="CF388" s="58"/>
      <c r="CG388" s="58"/>
      <c r="CH388" s="58"/>
      <c r="CI388" s="58"/>
      <c r="CJ388" s="58"/>
      <c r="CK388" s="58"/>
      <c r="CL388" s="58"/>
      <c r="CM388" s="58"/>
      <c r="CN388" s="58"/>
      <c r="CO388" s="58"/>
      <c r="CP388" s="58"/>
      <c r="CQ388" s="58"/>
      <c r="CR388" s="58"/>
      <c r="CS388" s="58"/>
      <c r="CT388" s="58"/>
      <c r="CU388" s="58"/>
      <c r="CV388" s="58"/>
      <c r="CW388" s="58"/>
      <c r="CX388" s="58"/>
      <c r="CY388" s="58"/>
      <c r="CZ388" s="58"/>
      <c r="DA388" s="58"/>
      <c r="DB388" s="58"/>
      <c r="DC388" s="58"/>
      <c r="DD388" s="58"/>
      <c r="DE388" s="58"/>
      <c r="DF388" s="58"/>
      <c r="DG388" s="58"/>
      <c r="DH388" s="58"/>
      <c r="DI388" s="58"/>
      <c r="DJ388" s="58"/>
      <c r="DK388" s="58"/>
      <c r="DL388" s="58"/>
      <c r="DM388" s="58"/>
      <c r="DN388" s="58"/>
      <c r="DO388" s="58"/>
      <c r="DP388" s="58"/>
      <c r="DQ388" s="58"/>
      <c r="DR388" s="58"/>
      <c r="DS388" s="58"/>
      <c r="DT388" s="58"/>
      <c r="DU388" s="58"/>
      <c r="DV388" s="58"/>
      <c r="DW388" s="58"/>
      <c r="DX388" s="58"/>
      <c r="DY388" s="58"/>
      <c r="DZ388" s="58"/>
      <c r="EA388" s="58"/>
      <c r="EB388" s="58"/>
      <c r="EC388" s="58"/>
      <c r="ED388" s="58"/>
      <c r="EE388" s="58"/>
      <c r="EF388" s="58"/>
      <c r="EG388" s="58"/>
      <c r="EH388" s="58"/>
      <c r="EI388" s="58"/>
      <c r="EJ388" s="58"/>
      <c r="EK388" s="58"/>
      <c r="EL388" s="58"/>
      <c r="EM388" s="58"/>
      <c r="EN388" s="58"/>
    </row>
    <row r="389" spans="1:144" outlineLevel="1" x14ac:dyDescent="0.2">
      <c r="A389" s="16">
        <v>198</v>
      </c>
      <c r="B389" s="16">
        <v>0</v>
      </c>
      <c r="C389" s="1">
        <v>3.1639432623956559E-4</v>
      </c>
      <c r="D389" s="1">
        <f t="shared" si="40"/>
        <v>-3.1639432623956559E-4</v>
      </c>
      <c r="E389" s="1">
        <f t="shared" si="41"/>
        <v>6.3288877896906911E-4</v>
      </c>
      <c r="F389" s="1">
        <f t="shared" si="42"/>
        <v>-2.5157280834165466E-2</v>
      </c>
      <c r="G389" s="1">
        <f t="shared" si="43"/>
        <v>-1.7790291264957899E-2</v>
      </c>
      <c r="H389" s="1">
        <v>1.2211378754693203E-3</v>
      </c>
      <c r="I389" s="1">
        <f t="shared" si="44"/>
        <v>3.8695590301154504E-7</v>
      </c>
      <c r="J389" s="1">
        <f t="shared" si="45"/>
        <v>-1.780116342251396E-2</v>
      </c>
      <c r="AQ389" s="58"/>
      <c r="AR389" s="58"/>
      <c r="AS389" s="58"/>
      <c r="AT389" s="58"/>
      <c r="AU389" s="58"/>
      <c r="AV389" s="58"/>
      <c r="AW389" s="58"/>
      <c r="AX389" s="71"/>
      <c r="AY389" s="58"/>
      <c r="AZ389" s="58"/>
      <c r="BA389" s="58"/>
      <c r="BB389" s="58">
        <f t="shared" si="46"/>
        <v>1</v>
      </c>
      <c r="BC389" s="58">
        <f t="shared" si="47"/>
        <v>3.1639432623956559E-4</v>
      </c>
      <c r="BD389" s="58" t="e">
        <f t="shared" si="48"/>
        <v>#N/A</v>
      </c>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c r="CB389" s="58"/>
      <c r="CC389" s="58"/>
      <c r="CD389" s="58"/>
      <c r="CE389" s="58"/>
      <c r="CF389" s="58"/>
      <c r="CG389" s="58"/>
      <c r="CH389" s="58"/>
      <c r="CI389" s="58"/>
      <c r="CJ389" s="58"/>
      <c r="CK389" s="58"/>
      <c r="CL389" s="58"/>
      <c r="CM389" s="58"/>
      <c r="CN389" s="58"/>
      <c r="CO389" s="58"/>
      <c r="CP389" s="58"/>
      <c r="CQ389" s="58"/>
      <c r="CR389" s="58"/>
      <c r="CS389" s="58"/>
      <c r="CT389" s="58"/>
      <c r="CU389" s="58"/>
      <c r="CV389" s="58"/>
      <c r="CW389" s="58"/>
      <c r="CX389" s="58"/>
      <c r="CY389" s="58"/>
      <c r="CZ389" s="58"/>
      <c r="DA389" s="58"/>
      <c r="DB389" s="58"/>
      <c r="DC389" s="58"/>
      <c r="DD389" s="58"/>
      <c r="DE389" s="58"/>
      <c r="DF389" s="58"/>
      <c r="DG389" s="58"/>
      <c r="DH389" s="58"/>
      <c r="DI389" s="58"/>
      <c r="DJ389" s="58"/>
      <c r="DK389" s="58"/>
      <c r="DL389" s="58"/>
      <c r="DM389" s="58"/>
      <c r="DN389" s="58"/>
      <c r="DO389" s="58"/>
      <c r="DP389" s="58"/>
      <c r="DQ389" s="58"/>
      <c r="DR389" s="58"/>
      <c r="DS389" s="58"/>
      <c r="DT389" s="58"/>
      <c r="DU389" s="58"/>
      <c r="DV389" s="58"/>
      <c r="DW389" s="58"/>
      <c r="DX389" s="58"/>
      <c r="DY389" s="58"/>
      <c r="DZ389" s="58"/>
      <c r="EA389" s="58"/>
      <c r="EB389" s="58"/>
      <c r="EC389" s="58"/>
      <c r="ED389" s="58"/>
      <c r="EE389" s="58"/>
      <c r="EF389" s="58"/>
      <c r="EG389" s="58"/>
      <c r="EH389" s="58"/>
      <c r="EI389" s="58"/>
      <c r="EJ389" s="58"/>
      <c r="EK389" s="58"/>
      <c r="EL389" s="58"/>
      <c r="EM389" s="58"/>
      <c r="EN389" s="58"/>
    </row>
    <row r="390" spans="1:144" outlineLevel="1" x14ac:dyDescent="0.2">
      <c r="A390" s="16">
        <v>199</v>
      </c>
      <c r="B390" s="16">
        <v>0</v>
      </c>
      <c r="C390" s="1">
        <v>1.0208767336183313E-2</v>
      </c>
      <c r="D390" s="1">
        <f t="shared" si="40"/>
        <v>-1.0208767336183313E-2</v>
      </c>
      <c r="E390" s="1">
        <f t="shared" si="41"/>
        <v>2.0522468376293616E-2</v>
      </c>
      <c r="F390" s="1">
        <f t="shared" si="42"/>
        <v>-0.14325665211882349</v>
      </c>
      <c r="G390" s="1">
        <f t="shared" si="43"/>
        <v>-0.10155816652113174</v>
      </c>
      <c r="H390" s="1">
        <v>2.2786183460571173E-2</v>
      </c>
      <c r="I390" s="1">
        <f t="shared" si="44"/>
        <v>2.4049812482784062E-4</v>
      </c>
      <c r="J390" s="1">
        <f t="shared" si="45"/>
        <v>-0.10273538490686529</v>
      </c>
      <c r="AQ390" s="58"/>
      <c r="AR390" s="58"/>
      <c r="AS390" s="58"/>
      <c r="AT390" s="58"/>
      <c r="AU390" s="58"/>
      <c r="AV390" s="58"/>
      <c r="AW390" s="58"/>
      <c r="AX390" s="71"/>
      <c r="AY390" s="58"/>
      <c r="AZ390" s="58"/>
      <c r="BA390" s="58"/>
      <c r="BB390" s="58">
        <f t="shared" si="46"/>
        <v>1</v>
      </c>
      <c r="BC390" s="58">
        <f t="shared" si="47"/>
        <v>1.0208767336183313E-2</v>
      </c>
      <c r="BD390" s="58" t="e">
        <f t="shared" si="48"/>
        <v>#N/A</v>
      </c>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c r="CB390" s="58"/>
      <c r="CC390" s="58"/>
      <c r="CD390" s="58"/>
      <c r="CE390" s="58"/>
      <c r="CF390" s="58"/>
      <c r="CG390" s="58"/>
      <c r="CH390" s="58"/>
      <c r="CI390" s="58"/>
      <c r="CJ390" s="58"/>
      <c r="CK390" s="58"/>
      <c r="CL390" s="58"/>
      <c r="CM390" s="58"/>
      <c r="CN390" s="58"/>
      <c r="CO390" s="58"/>
      <c r="CP390" s="58"/>
      <c r="CQ390" s="58"/>
      <c r="CR390" s="58"/>
      <c r="CS390" s="58"/>
      <c r="CT390" s="58"/>
      <c r="CU390" s="58"/>
      <c r="CV390" s="58"/>
      <c r="CW390" s="58"/>
      <c r="CX390" s="58"/>
      <c r="CY390" s="58"/>
      <c r="CZ390" s="58"/>
      <c r="DA390" s="58"/>
      <c r="DB390" s="58"/>
      <c r="DC390" s="58"/>
      <c r="DD390" s="58"/>
      <c r="DE390" s="58"/>
      <c r="DF390" s="58"/>
      <c r="DG390" s="58"/>
      <c r="DH390" s="58"/>
      <c r="DI390" s="58"/>
      <c r="DJ390" s="58"/>
      <c r="DK390" s="58"/>
      <c r="DL390" s="58"/>
      <c r="DM390" s="58"/>
      <c r="DN390" s="58"/>
      <c r="DO390" s="58"/>
      <c r="DP390" s="58"/>
      <c r="DQ390" s="58"/>
      <c r="DR390" s="58"/>
      <c r="DS390" s="58"/>
      <c r="DT390" s="58"/>
      <c r="DU390" s="58"/>
      <c r="DV390" s="58"/>
      <c r="DW390" s="58"/>
      <c r="DX390" s="58"/>
      <c r="DY390" s="58"/>
      <c r="DZ390" s="58"/>
      <c r="EA390" s="58"/>
      <c r="EB390" s="58"/>
      <c r="EC390" s="58"/>
      <c r="ED390" s="58"/>
      <c r="EE390" s="58"/>
      <c r="EF390" s="58"/>
      <c r="EG390" s="58"/>
      <c r="EH390" s="58"/>
      <c r="EI390" s="58"/>
      <c r="EJ390" s="58"/>
      <c r="EK390" s="58"/>
      <c r="EL390" s="58"/>
      <c r="EM390" s="58"/>
      <c r="EN390" s="58"/>
    </row>
    <row r="391" spans="1:144" outlineLevel="1" x14ac:dyDescent="0.2">
      <c r="A391" s="16">
        <v>200</v>
      </c>
      <c r="B391" s="16">
        <v>0</v>
      </c>
      <c r="C391" s="1">
        <v>7.6760619870480298E-3</v>
      </c>
      <c r="D391" s="1">
        <f t="shared" si="40"/>
        <v>-7.6760619870480298E-3</v>
      </c>
      <c r="E391" s="1">
        <f t="shared" si="41"/>
        <v>1.5411349173929629E-2</v>
      </c>
      <c r="F391" s="1">
        <f t="shared" si="42"/>
        <v>-0.12414245516312954</v>
      </c>
      <c r="G391" s="1">
        <f t="shared" si="43"/>
        <v>-8.795134849276226E-2</v>
      </c>
      <c r="H391" s="1">
        <v>1.241619550969531E-2</v>
      </c>
      <c r="I391" s="1">
        <f t="shared" si="44"/>
        <v>9.7252234446348779E-5</v>
      </c>
      <c r="J391" s="1">
        <f t="shared" si="45"/>
        <v>-8.8502496779139864E-2</v>
      </c>
      <c r="AQ391" s="58"/>
      <c r="AR391" s="58"/>
      <c r="AS391" s="58"/>
      <c r="AT391" s="58"/>
      <c r="AU391" s="58"/>
      <c r="AV391" s="58"/>
      <c r="AW391" s="58"/>
      <c r="AX391" s="71"/>
      <c r="AY391" s="58"/>
      <c r="AZ391" s="58"/>
      <c r="BA391" s="58"/>
      <c r="BB391" s="58">
        <f t="shared" si="46"/>
        <v>1</v>
      </c>
      <c r="BC391" s="58">
        <f t="shared" si="47"/>
        <v>7.6760619870480298E-3</v>
      </c>
      <c r="BD391" s="58" t="e">
        <f t="shared" si="48"/>
        <v>#N/A</v>
      </c>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c r="CB391" s="58"/>
      <c r="CC391" s="58"/>
      <c r="CD391" s="58"/>
      <c r="CE391" s="58"/>
      <c r="CF391" s="58"/>
      <c r="CG391" s="58"/>
      <c r="CH391" s="58"/>
      <c r="CI391" s="58"/>
      <c r="CJ391" s="58"/>
      <c r="CK391" s="58"/>
      <c r="CL391" s="58"/>
      <c r="CM391" s="58"/>
      <c r="CN391" s="58"/>
      <c r="CO391" s="58"/>
      <c r="CP391" s="58"/>
      <c r="CQ391" s="58"/>
      <c r="CR391" s="58"/>
      <c r="CS391" s="58"/>
      <c r="CT391" s="58"/>
      <c r="CU391" s="58"/>
      <c r="CV391" s="58"/>
      <c r="CW391" s="58"/>
      <c r="CX391" s="58"/>
      <c r="CY391" s="58"/>
      <c r="CZ391" s="58"/>
      <c r="DA391" s="58"/>
      <c r="DB391" s="58"/>
      <c r="DC391" s="58"/>
      <c r="DD391" s="58"/>
      <c r="DE391" s="58"/>
      <c r="DF391" s="58"/>
      <c r="DG391" s="58"/>
      <c r="DH391" s="58"/>
      <c r="DI391" s="58"/>
      <c r="DJ391" s="58"/>
      <c r="DK391" s="58"/>
      <c r="DL391" s="58"/>
      <c r="DM391" s="58"/>
      <c r="DN391" s="58"/>
      <c r="DO391" s="58"/>
      <c r="DP391" s="58"/>
      <c r="DQ391" s="58"/>
      <c r="DR391" s="58"/>
      <c r="DS391" s="58"/>
      <c r="DT391" s="58"/>
      <c r="DU391" s="58"/>
      <c r="DV391" s="58"/>
      <c r="DW391" s="58"/>
      <c r="DX391" s="58"/>
      <c r="DY391" s="58"/>
      <c r="DZ391" s="58"/>
      <c r="EA391" s="58"/>
      <c r="EB391" s="58"/>
      <c r="EC391" s="58"/>
      <c r="ED391" s="58"/>
      <c r="EE391" s="58"/>
      <c r="EF391" s="58"/>
      <c r="EG391" s="58"/>
      <c r="EH391" s="58"/>
      <c r="EI391" s="58"/>
      <c r="EJ391" s="58"/>
      <c r="EK391" s="58"/>
      <c r="EL391" s="58"/>
      <c r="EM391" s="58"/>
      <c r="EN391" s="58"/>
    </row>
    <row r="392" spans="1:144" outlineLevel="1" x14ac:dyDescent="0.2">
      <c r="A392" s="16">
        <v>201</v>
      </c>
      <c r="B392" s="16">
        <v>0</v>
      </c>
      <c r="C392" s="1">
        <v>2.4649639695027276E-2</v>
      </c>
      <c r="D392" s="1">
        <f t="shared" si="40"/>
        <v>-2.4649639695027276E-2</v>
      </c>
      <c r="E392" s="1">
        <f t="shared" si="41"/>
        <v>4.9917057260621837E-2</v>
      </c>
      <c r="F392" s="1">
        <f t="shared" si="42"/>
        <v>-0.22342125516750155</v>
      </c>
      <c r="G392" s="1">
        <f t="shared" si="43"/>
        <v>-0.15897358328889824</v>
      </c>
      <c r="H392" s="1">
        <v>8.4127794132537362E-2</v>
      </c>
      <c r="I392" s="1">
        <f t="shared" si="44"/>
        <v>2.3214244212548434E-3</v>
      </c>
      <c r="J392" s="1">
        <f t="shared" si="45"/>
        <v>-0.16611449245916837</v>
      </c>
      <c r="AQ392" s="58"/>
      <c r="AR392" s="58"/>
      <c r="AS392" s="58"/>
      <c r="AT392" s="58"/>
      <c r="AU392" s="58"/>
      <c r="AV392" s="58"/>
      <c r="AW392" s="58"/>
      <c r="AX392" s="71"/>
      <c r="AY392" s="58"/>
      <c r="AZ392" s="58"/>
      <c r="BA392" s="58"/>
      <c r="BB392" s="58">
        <f t="shared" si="46"/>
        <v>1</v>
      </c>
      <c r="BC392" s="58">
        <f t="shared" si="47"/>
        <v>2.4649639695027276E-2</v>
      </c>
      <c r="BD392" s="58" t="e">
        <f t="shared" si="48"/>
        <v>#N/A</v>
      </c>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c r="CB392" s="58"/>
      <c r="CC392" s="58"/>
      <c r="CD392" s="58"/>
      <c r="CE392" s="58"/>
      <c r="CF392" s="58"/>
      <c r="CG392" s="58"/>
      <c r="CH392" s="58"/>
      <c r="CI392" s="58"/>
      <c r="CJ392" s="58"/>
      <c r="CK392" s="58"/>
      <c r="CL392" s="58"/>
      <c r="CM392" s="58"/>
      <c r="CN392" s="58"/>
      <c r="CO392" s="58"/>
      <c r="CP392" s="58"/>
      <c r="CQ392" s="58"/>
      <c r="CR392" s="58"/>
      <c r="CS392" s="58"/>
      <c r="CT392" s="58"/>
      <c r="CU392" s="58"/>
      <c r="CV392" s="58"/>
      <c r="CW392" s="58"/>
      <c r="CX392" s="58"/>
      <c r="CY392" s="58"/>
      <c r="CZ392" s="58"/>
      <c r="DA392" s="58"/>
      <c r="DB392" s="58"/>
      <c r="DC392" s="58"/>
      <c r="DD392" s="58"/>
      <c r="DE392" s="58"/>
      <c r="DF392" s="58"/>
      <c r="DG392" s="58"/>
      <c r="DH392" s="58"/>
      <c r="DI392" s="58"/>
      <c r="DJ392" s="58"/>
      <c r="DK392" s="58"/>
      <c r="DL392" s="58"/>
      <c r="DM392" s="58"/>
      <c r="DN392" s="58"/>
      <c r="DO392" s="58"/>
      <c r="DP392" s="58"/>
      <c r="DQ392" s="58"/>
      <c r="DR392" s="58"/>
      <c r="DS392" s="58"/>
      <c r="DT392" s="58"/>
      <c r="DU392" s="58"/>
      <c r="DV392" s="58"/>
      <c r="DW392" s="58"/>
      <c r="DX392" s="58"/>
      <c r="DY392" s="58"/>
      <c r="DZ392" s="58"/>
      <c r="EA392" s="58"/>
      <c r="EB392" s="58"/>
      <c r="EC392" s="58"/>
      <c r="ED392" s="58"/>
      <c r="EE392" s="58"/>
      <c r="EF392" s="58"/>
      <c r="EG392" s="58"/>
      <c r="EH392" s="58"/>
      <c r="EI392" s="58"/>
      <c r="EJ392" s="58"/>
      <c r="EK392" s="58"/>
      <c r="EL392" s="58"/>
      <c r="EM392" s="58"/>
      <c r="EN392" s="58"/>
    </row>
    <row r="393" spans="1:144" outlineLevel="1" x14ac:dyDescent="0.2">
      <c r="A393" s="16">
        <v>202</v>
      </c>
      <c r="B393" s="16">
        <v>0</v>
      </c>
      <c r="C393" s="1">
        <v>3.5383834474448325E-5</v>
      </c>
      <c r="D393" s="1">
        <f t="shared" si="40"/>
        <v>-3.5383834474448325E-5</v>
      </c>
      <c r="E393" s="1">
        <f t="shared" si="41"/>
        <v>7.0768920994077712E-5</v>
      </c>
      <c r="F393" s="1">
        <f t="shared" si="42"/>
        <v>-8.4124265817942037E-3</v>
      </c>
      <c r="G393" s="1">
        <f t="shared" si="43"/>
        <v>-5.9485365035858292E-3</v>
      </c>
      <c r="H393" s="1">
        <v>1.9606287252262077E-4</v>
      </c>
      <c r="I393" s="1">
        <f t="shared" si="44"/>
        <v>6.9390622028823399E-9</v>
      </c>
      <c r="J393" s="1">
        <f t="shared" si="45"/>
        <v>-5.9491197329265451E-3</v>
      </c>
      <c r="AQ393" s="58"/>
      <c r="AR393" s="58"/>
      <c r="AS393" s="58"/>
      <c r="AT393" s="58"/>
      <c r="AU393" s="58"/>
      <c r="AV393" s="58"/>
      <c r="AW393" s="58"/>
      <c r="AX393" s="71"/>
      <c r="AY393" s="58"/>
      <c r="AZ393" s="58"/>
      <c r="BA393" s="58"/>
      <c r="BB393" s="58">
        <f t="shared" si="46"/>
        <v>1</v>
      </c>
      <c r="BC393" s="58">
        <f t="shared" si="47"/>
        <v>3.5383834474448325E-5</v>
      </c>
      <c r="BD393" s="58" t="e">
        <f t="shared" si="48"/>
        <v>#N/A</v>
      </c>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58"/>
      <c r="CH393" s="58"/>
      <c r="CI393" s="58"/>
      <c r="CJ393" s="58"/>
      <c r="CK393" s="58"/>
      <c r="CL393" s="58"/>
      <c r="CM393" s="58"/>
      <c r="CN393" s="58"/>
      <c r="CO393" s="58"/>
      <c r="CP393" s="58"/>
      <c r="CQ393" s="58"/>
      <c r="CR393" s="58"/>
      <c r="CS393" s="58"/>
      <c r="CT393" s="58"/>
      <c r="CU393" s="58"/>
      <c r="CV393" s="58"/>
      <c r="CW393" s="58"/>
      <c r="CX393" s="58"/>
      <c r="CY393" s="58"/>
      <c r="CZ393" s="58"/>
      <c r="DA393" s="58"/>
      <c r="DB393" s="58"/>
      <c r="DC393" s="58"/>
      <c r="DD393" s="58"/>
      <c r="DE393" s="58"/>
      <c r="DF393" s="58"/>
      <c r="DG393" s="58"/>
      <c r="DH393" s="58"/>
      <c r="DI393" s="58"/>
      <c r="DJ393" s="58"/>
      <c r="DK393" s="58"/>
      <c r="DL393" s="58"/>
      <c r="DM393" s="58"/>
      <c r="DN393" s="58"/>
      <c r="DO393" s="58"/>
      <c r="DP393" s="58"/>
      <c r="DQ393" s="58"/>
      <c r="DR393" s="58"/>
      <c r="DS393" s="58"/>
      <c r="DT393" s="58"/>
      <c r="DU393" s="58"/>
      <c r="DV393" s="58"/>
      <c r="DW393" s="58"/>
      <c r="DX393" s="58"/>
      <c r="DY393" s="58"/>
      <c r="DZ393" s="58"/>
      <c r="EA393" s="58"/>
      <c r="EB393" s="58"/>
      <c r="EC393" s="58"/>
      <c r="ED393" s="58"/>
      <c r="EE393" s="58"/>
      <c r="EF393" s="58"/>
      <c r="EG393" s="58"/>
      <c r="EH393" s="58"/>
      <c r="EI393" s="58"/>
      <c r="EJ393" s="58"/>
      <c r="EK393" s="58"/>
      <c r="EL393" s="58"/>
      <c r="EM393" s="58"/>
      <c r="EN393" s="58"/>
    </row>
    <row r="394" spans="1:144" outlineLevel="1" x14ac:dyDescent="0.2">
      <c r="A394" s="16">
        <v>203</v>
      </c>
      <c r="B394" s="16">
        <v>0</v>
      </c>
      <c r="C394" s="1">
        <v>2.6923793305291781E-5</v>
      </c>
      <c r="D394" s="1">
        <f t="shared" si="40"/>
        <v>-2.6923793305291781E-5</v>
      </c>
      <c r="E394" s="1">
        <f t="shared" si="41"/>
        <v>5.3848311514128386E-5</v>
      </c>
      <c r="F394" s="1">
        <f t="shared" si="42"/>
        <v>-7.3381408758709712E-3</v>
      </c>
      <c r="G394" s="1">
        <f t="shared" si="43"/>
        <v>-5.1888841011777332E-3</v>
      </c>
      <c r="H394" s="1">
        <v>1.5510372275211943E-4</v>
      </c>
      <c r="I394" s="1">
        <f t="shared" si="44"/>
        <v>4.1767408365770532E-9</v>
      </c>
      <c r="J394" s="1">
        <f t="shared" si="45"/>
        <v>-5.1892865556154855E-3</v>
      </c>
      <c r="AQ394" s="58"/>
      <c r="AR394" s="58"/>
      <c r="AS394" s="58"/>
      <c r="AT394" s="58"/>
      <c r="AU394" s="58"/>
      <c r="AV394" s="58"/>
      <c r="AW394" s="58"/>
      <c r="AX394" s="71"/>
      <c r="AY394" s="58"/>
      <c r="AZ394" s="58"/>
      <c r="BA394" s="58"/>
      <c r="BB394" s="58">
        <f t="shared" si="46"/>
        <v>1</v>
      </c>
      <c r="BC394" s="58">
        <f t="shared" si="47"/>
        <v>2.6923793305291781E-5</v>
      </c>
      <c r="BD394" s="58" t="e">
        <f t="shared" si="48"/>
        <v>#N/A</v>
      </c>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c r="CB394" s="58"/>
      <c r="CC394" s="58"/>
      <c r="CD394" s="58"/>
      <c r="CE394" s="58"/>
      <c r="CF394" s="58"/>
      <c r="CG394" s="58"/>
      <c r="CH394" s="58"/>
      <c r="CI394" s="58"/>
      <c r="CJ394" s="58"/>
      <c r="CK394" s="58"/>
      <c r="CL394" s="58"/>
      <c r="CM394" s="58"/>
      <c r="CN394" s="58"/>
      <c r="CO394" s="58"/>
      <c r="CP394" s="58"/>
      <c r="CQ394" s="58"/>
      <c r="CR394" s="58"/>
      <c r="CS394" s="58"/>
      <c r="CT394" s="58"/>
      <c r="CU394" s="58"/>
      <c r="CV394" s="58"/>
      <c r="CW394" s="58"/>
      <c r="CX394" s="58"/>
      <c r="CY394" s="58"/>
      <c r="CZ394" s="58"/>
      <c r="DA394" s="58"/>
      <c r="DB394" s="58"/>
      <c r="DC394" s="58"/>
      <c r="DD394" s="58"/>
      <c r="DE394" s="58"/>
      <c r="DF394" s="58"/>
      <c r="DG394" s="58"/>
      <c r="DH394" s="58"/>
      <c r="DI394" s="58"/>
      <c r="DJ394" s="58"/>
      <c r="DK394" s="58"/>
      <c r="DL394" s="58"/>
      <c r="DM394" s="58"/>
      <c r="DN394" s="58"/>
      <c r="DO394" s="58"/>
      <c r="DP394" s="58"/>
      <c r="DQ394" s="58"/>
      <c r="DR394" s="58"/>
      <c r="DS394" s="58"/>
      <c r="DT394" s="58"/>
      <c r="DU394" s="58"/>
      <c r="DV394" s="58"/>
      <c r="DW394" s="58"/>
      <c r="DX394" s="58"/>
      <c r="DY394" s="58"/>
      <c r="DZ394" s="58"/>
      <c r="EA394" s="58"/>
      <c r="EB394" s="58"/>
      <c r="EC394" s="58"/>
      <c r="ED394" s="58"/>
      <c r="EE394" s="58"/>
      <c r="EF394" s="58"/>
      <c r="EG394" s="58"/>
      <c r="EH394" s="58"/>
      <c r="EI394" s="58"/>
      <c r="EJ394" s="58"/>
      <c r="EK394" s="58"/>
      <c r="EL394" s="58"/>
      <c r="EM394" s="58"/>
      <c r="EN394" s="58"/>
    </row>
    <row r="395" spans="1:144" outlineLevel="1" x14ac:dyDescent="0.2">
      <c r="A395" s="16">
        <v>204</v>
      </c>
      <c r="B395" s="16">
        <v>0</v>
      </c>
      <c r="C395" s="1">
        <v>1.7489862591667707E-4</v>
      </c>
      <c r="D395" s="1">
        <f t="shared" si="40"/>
        <v>-1.7489862591667707E-4</v>
      </c>
      <c r="E395" s="1">
        <f t="shared" si="41"/>
        <v>3.4982784493001271E-4</v>
      </c>
      <c r="F395" s="1">
        <f t="shared" si="42"/>
        <v>-1.87036853301699E-2</v>
      </c>
      <c r="G395" s="1">
        <f t="shared" si="43"/>
        <v>-1.3226081082354938E-2</v>
      </c>
      <c r="H395" s="1">
        <v>8.340458442437043E-4</v>
      </c>
      <c r="I395" s="1">
        <f t="shared" si="44"/>
        <v>1.4602077766533487E-7</v>
      </c>
      <c r="J395" s="1">
        <f t="shared" si="45"/>
        <v>-1.3231600113920178E-2</v>
      </c>
      <c r="AQ395" s="58"/>
      <c r="AR395" s="58"/>
      <c r="AS395" s="58"/>
      <c r="AT395" s="58"/>
      <c r="AU395" s="58"/>
      <c r="AV395" s="58"/>
      <c r="AW395" s="58"/>
      <c r="AX395" s="71"/>
      <c r="AY395" s="58"/>
      <c r="AZ395" s="58"/>
      <c r="BA395" s="58"/>
      <c r="BB395" s="58">
        <f t="shared" si="46"/>
        <v>1</v>
      </c>
      <c r="BC395" s="58">
        <f t="shared" si="47"/>
        <v>1.7489862591667707E-4</v>
      </c>
      <c r="BD395" s="58" t="e">
        <f t="shared" si="48"/>
        <v>#N/A</v>
      </c>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c r="CB395" s="58"/>
      <c r="CC395" s="58"/>
      <c r="CD395" s="58"/>
      <c r="CE395" s="58"/>
      <c r="CF395" s="58"/>
      <c r="CG395" s="58"/>
      <c r="CH395" s="58"/>
      <c r="CI395" s="58"/>
      <c r="CJ395" s="58"/>
      <c r="CK395" s="58"/>
      <c r="CL395" s="58"/>
      <c r="CM395" s="58"/>
      <c r="CN395" s="58"/>
      <c r="CO395" s="58"/>
      <c r="CP395" s="58"/>
      <c r="CQ395" s="58"/>
      <c r="CR395" s="58"/>
      <c r="CS395" s="58"/>
      <c r="CT395" s="58"/>
      <c r="CU395" s="58"/>
      <c r="CV395" s="58"/>
      <c r="CW395" s="58"/>
      <c r="CX395" s="58"/>
      <c r="CY395" s="58"/>
      <c r="CZ395" s="58"/>
      <c r="DA395" s="58"/>
      <c r="DB395" s="58"/>
      <c r="DC395" s="58"/>
      <c r="DD395" s="58"/>
      <c r="DE395" s="58"/>
      <c r="DF395" s="58"/>
      <c r="DG395" s="58"/>
      <c r="DH395" s="58"/>
      <c r="DI395" s="58"/>
      <c r="DJ395" s="58"/>
      <c r="DK395" s="58"/>
      <c r="DL395" s="58"/>
      <c r="DM395" s="58"/>
      <c r="DN395" s="58"/>
      <c r="DO395" s="58"/>
      <c r="DP395" s="58"/>
      <c r="DQ395" s="58"/>
      <c r="DR395" s="58"/>
      <c r="DS395" s="58"/>
      <c r="DT395" s="58"/>
      <c r="DU395" s="58"/>
      <c r="DV395" s="58"/>
      <c r="DW395" s="58"/>
      <c r="DX395" s="58"/>
      <c r="DY395" s="58"/>
      <c r="DZ395" s="58"/>
      <c r="EA395" s="58"/>
      <c r="EB395" s="58"/>
      <c r="EC395" s="58"/>
      <c r="ED395" s="58"/>
      <c r="EE395" s="58"/>
      <c r="EF395" s="58"/>
      <c r="EG395" s="58"/>
      <c r="EH395" s="58"/>
      <c r="EI395" s="58"/>
      <c r="EJ395" s="58"/>
      <c r="EK395" s="58"/>
      <c r="EL395" s="58"/>
      <c r="EM395" s="58"/>
      <c r="EN395" s="58"/>
    </row>
    <row r="396" spans="1:144" outlineLevel="1" x14ac:dyDescent="0.2">
      <c r="A396" s="16">
        <v>205</v>
      </c>
      <c r="B396" s="16">
        <v>0</v>
      </c>
      <c r="C396" s="1">
        <v>2.7144174151624666E-4</v>
      </c>
      <c r="D396" s="1">
        <f t="shared" si="40"/>
        <v>-2.7144174151624666E-4</v>
      </c>
      <c r="E396" s="1">
        <f t="shared" si="41"/>
        <v>5.4295717698747106E-4</v>
      </c>
      <c r="F396" s="1">
        <f t="shared" si="42"/>
        <v>-2.3301441521662799E-2</v>
      </c>
      <c r="G396" s="1">
        <f t="shared" si="43"/>
        <v>-1.6477725636164415E-2</v>
      </c>
      <c r="H396" s="1">
        <v>1.1454334598872079E-3</v>
      </c>
      <c r="I396" s="1">
        <f t="shared" si="44"/>
        <v>3.1135951390932437E-7</v>
      </c>
      <c r="J396" s="1">
        <f t="shared" si="45"/>
        <v>-1.6487170820205E-2</v>
      </c>
      <c r="AQ396" s="58"/>
      <c r="AR396" s="58"/>
      <c r="AS396" s="58"/>
      <c r="AT396" s="58"/>
      <c r="AU396" s="58"/>
      <c r="AV396" s="58"/>
      <c r="AW396" s="58"/>
      <c r="AX396" s="71"/>
      <c r="AY396" s="58"/>
      <c r="AZ396" s="58"/>
      <c r="BA396" s="58"/>
      <c r="BB396" s="58">
        <f t="shared" si="46"/>
        <v>1</v>
      </c>
      <c r="BC396" s="58">
        <f t="shared" si="47"/>
        <v>2.7144174151624666E-4</v>
      </c>
      <c r="BD396" s="58" t="e">
        <f t="shared" si="48"/>
        <v>#N/A</v>
      </c>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c r="CB396" s="58"/>
      <c r="CC396" s="58"/>
      <c r="CD396" s="58"/>
      <c r="CE396" s="58"/>
      <c r="CF396" s="58"/>
      <c r="CG396" s="58"/>
      <c r="CH396" s="58"/>
      <c r="CI396" s="58"/>
      <c r="CJ396" s="58"/>
      <c r="CK396" s="58"/>
      <c r="CL396" s="58"/>
      <c r="CM396" s="58"/>
      <c r="CN396" s="58"/>
      <c r="CO396" s="58"/>
      <c r="CP396" s="58"/>
      <c r="CQ396" s="58"/>
      <c r="CR396" s="58"/>
      <c r="CS396" s="58"/>
      <c r="CT396" s="58"/>
      <c r="CU396" s="58"/>
      <c r="CV396" s="58"/>
      <c r="CW396" s="58"/>
      <c r="CX396" s="58"/>
      <c r="CY396" s="58"/>
      <c r="CZ396" s="58"/>
      <c r="DA396" s="58"/>
      <c r="DB396" s="58"/>
      <c r="DC396" s="58"/>
      <c r="DD396" s="58"/>
      <c r="DE396" s="58"/>
      <c r="DF396" s="58"/>
      <c r="DG396" s="58"/>
      <c r="DH396" s="58"/>
      <c r="DI396" s="58"/>
      <c r="DJ396" s="58"/>
      <c r="DK396" s="58"/>
      <c r="DL396" s="58"/>
      <c r="DM396" s="58"/>
      <c r="DN396" s="58"/>
      <c r="DO396" s="58"/>
      <c r="DP396" s="58"/>
      <c r="DQ396" s="58"/>
      <c r="DR396" s="58"/>
      <c r="DS396" s="58"/>
      <c r="DT396" s="58"/>
      <c r="DU396" s="58"/>
      <c r="DV396" s="58"/>
      <c r="DW396" s="58"/>
      <c r="DX396" s="58"/>
      <c r="DY396" s="58"/>
      <c r="DZ396" s="58"/>
      <c r="EA396" s="58"/>
      <c r="EB396" s="58"/>
      <c r="EC396" s="58"/>
      <c r="ED396" s="58"/>
      <c r="EE396" s="58"/>
      <c r="EF396" s="58"/>
      <c r="EG396" s="58"/>
      <c r="EH396" s="58"/>
      <c r="EI396" s="58"/>
      <c r="EJ396" s="58"/>
      <c r="EK396" s="58"/>
      <c r="EL396" s="58"/>
      <c r="EM396" s="58"/>
      <c r="EN396" s="58"/>
    </row>
    <row r="397" spans="1:144" outlineLevel="1" x14ac:dyDescent="0.2">
      <c r="A397" s="16">
        <v>206</v>
      </c>
      <c r="B397" s="16">
        <v>1</v>
      </c>
      <c r="C397" s="1">
        <v>0.99885437747610184</v>
      </c>
      <c r="D397" s="1">
        <f t="shared" si="40"/>
        <v>1.1456225238981599E-3</v>
      </c>
      <c r="E397" s="1">
        <f t="shared" si="41"/>
        <v>2.292558502007836E-3</v>
      </c>
      <c r="F397" s="1">
        <f t="shared" si="42"/>
        <v>4.7880669398075837E-2</v>
      </c>
      <c r="G397" s="1">
        <f t="shared" si="43"/>
        <v>3.3866450657890255E-2</v>
      </c>
      <c r="H397" s="1">
        <v>6.1928359109405815E-3</v>
      </c>
      <c r="I397" s="1">
        <f t="shared" si="44"/>
        <v>7.1470499293831372E-6</v>
      </c>
      <c r="J397" s="1">
        <f t="shared" si="45"/>
        <v>3.3971804928391698E-2</v>
      </c>
      <c r="AQ397" s="58"/>
      <c r="AR397" s="58"/>
      <c r="AS397" s="58"/>
      <c r="AT397" s="58"/>
      <c r="AU397" s="58"/>
      <c r="AV397" s="58"/>
      <c r="AW397" s="58"/>
      <c r="AX397" s="71"/>
      <c r="AY397" s="58"/>
      <c r="AZ397" s="58"/>
      <c r="BA397" s="58"/>
      <c r="BB397" s="58">
        <f t="shared" si="46"/>
        <v>0</v>
      </c>
      <c r="BC397" s="58" t="e">
        <f t="shared" si="47"/>
        <v>#N/A</v>
      </c>
      <c r="BD397" s="58">
        <f t="shared" si="48"/>
        <v>0.99885437747610184</v>
      </c>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c r="CB397" s="58"/>
      <c r="CC397" s="58"/>
      <c r="CD397" s="58"/>
      <c r="CE397" s="58"/>
      <c r="CF397" s="58"/>
      <c r="CG397" s="58"/>
      <c r="CH397" s="58"/>
      <c r="CI397" s="58"/>
      <c r="CJ397" s="58"/>
      <c r="CK397" s="58"/>
      <c r="CL397" s="58"/>
      <c r="CM397" s="58"/>
      <c r="CN397" s="58"/>
      <c r="CO397" s="58"/>
      <c r="CP397" s="58"/>
      <c r="CQ397" s="58"/>
      <c r="CR397" s="58"/>
      <c r="CS397" s="58"/>
      <c r="CT397" s="58"/>
      <c r="CU397" s="58"/>
      <c r="CV397" s="58"/>
      <c r="CW397" s="58"/>
      <c r="CX397" s="58"/>
      <c r="CY397" s="58"/>
      <c r="CZ397" s="58"/>
      <c r="DA397" s="58"/>
      <c r="DB397" s="58"/>
      <c r="DC397" s="58"/>
      <c r="DD397" s="58"/>
      <c r="DE397" s="58"/>
      <c r="DF397" s="58"/>
      <c r="DG397" s="58"/>
      <c r="DH397" s="58"/>
      <c r="DI397" s="58"/>
      <c r="DJ397" s="58"/>
      <c r="DK397" s="58"/>
      <c r="DL397" s="58"/>
      <c r="DM397" s="58"/>
      <c r="DN397" s="58"/>
      <c r="DO397" s="58"/>
      <c r="DP397" s="58"/>
      <c r="DQ397" s="58"/>
      <c r="DR397" s="58"/>
      <c r="DS397" s="58"/>
      <c r="DT397" s="58"/>
      <c r="DU397" s="58"/>
      <c r="DV397" s="58"/>
      <c r="DW397" s="58"/>
      <c r="DX397" s="58"/>
      <c r="DY397" s="58"/>
      <c r="DZ397" s="58"/>
      <c r="EA397" s="58"/>
      <c r="EB397" s="58"/>
      <c r="EC397" s="58"/>
      <c r="ED397" s="58"/>
      <c r="EE397" s="58"/>
      <c r="EF397" s="58"/>
      <c r="EG397" s="58"/>
      <c r="EH397" s="58"/>
      <c r="EI397" s="58"/>
      <c r="EJ397" s="58"/>
      <c r="EK397" s="58"/>
      <c r="EL397" s="58"/>
      <c r="EM397" s="58"/>
      <c r="EN397" s="58"/>
    </row>
    <row r="398" spans="1:144" outlineLevel="1" x14ac:dyDescent="0.2">
      <c r="A398" s="16">
        <v>207</v>
      </c>
      <c r="B398" s="16">
        <v>0</v>
      </c>
      <c r="C398" s="1">
        <v>4.9118026486351233E-4</v>
      </c>
      <c r="D398" s="1">
        <f t="shared" si="40"/>
        <v>-4.9118026486351233E-4</v>
      </c>
      <c r="E398" s="1">
        <f t="shared" si="41"/>
        <v>9.8260186680952503E-4</v>
      </c>
      <c r="F398" s="1">
        <f t="shared" si="42"/>
        <v>-3.1346480931829096E-2</v>
      </c>
      <c r="G398" s="1">
        <f t="shared" si="43"/>
        <v>-2.2168031971186164E-2</v>
      </c>
      <c r="H398" s="1">
        <v>1.6971733048773464E-3</v>
      </c>
      <c r="I398" s="1">
        <f t="shared" si="44"/>
        <v>8.3544558729972162E-7</v>
      </c>
      <c r="J398" s="1">
        <f t="shared" si="45"/>
        <v>-2.2186867445920157E-2</v>
      </c>
      <c r="AQ398" s="58"/>
      <c r="AR398" s="58"/>
      <c r="AS398" s="58"/>
      <c r="AT398" s="58"/>
      <c r="AU398" s="58"/>
      <c r="AV398" s="58"/>
      <c r="AW398" s="58"/>
      <c r="AX398" s="71"/>
      <c r="AY398" s="58"/>
      <c r="AZ398" s="58"/>
      <c r="BA398" s="58"/>
      <c r="BB398" s="58">
        <f t="shared" si="46"/>
        <v>1</v>
      </c>
      <c r="BC398" s="58">
        <f t="shared" si="47"/>
        <v>4.9118026486351233E-4</v>
      </c>
      <c r="BD398" s="58" t="e">
        <f t="shared" si="48"/>
        <v>#N/A</v>
      </c>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c r="CB398" s="58"/>
      <c r="CC398" s="58"/>
      <c r="CD398" s="58"/>
      <c r="CE398" s="58"/>
      <c r="CF398" s="58"/>
      <c r="CG398" s="58"/>
      <c r="CH398" s="58"/>
      <c r="CI398" s="58"/>
      <c r="CJ398" s="58"/>
      <c r="CK398" s="58"/>
      <c r="CL398" s="58"/>
      <c r="CM398" s="58"/>
      <c r="CN398" s="58"/>
      <c r="CO398" s="58"/>
      <c r="CP398" s="58"/>
      <c r="CQ398" s="58"/>
      <c r="CR398" s="58"/>
      <c r="CS398" s="58"/>
      <c r="CT398" s="58"/>
      <c r="CU398" s="58"/>
      <c r="CV398" s="58"/>
      <c r="CW398" s="58"/>
      <c r="CX398" s="58"/>
      <c r="CY398" s="58"/>
      <c r="CZ398" s="58"/>
      <c r="DA398" s="58"/>
      <c r="DB398" s="58"/>
      <c r="DC398" s="58"/>
      <c r="DD398" s="58"/>
      <c r="DE398" s="58"/>
      <c r="DF398" s="58"/>
      <c r="DG398" s="58"/>
      <c r="DH398" s="58"/>
      <c r="DI398" s="58"/>
      <c r="DJ398" s="58"/>
      <c r="DK398" s="58"/>
      <c r="DL398" s="58"/>
      <c r="DM398" s="58"/>
      <c r="DN398" s="58"/>
      <c r="DO398" s="58"/>
      <c r="DP398" s="58"/>
      <c r="DQ398" s="58"/>
      <c r="DR398" s="58"/>
      <c r="DS398" s="58"/>
      <c r="DT398" s="58"/>
      <c r="DU398" s="58"/>
      <c r="DV398" s="58"/>
      <c r="DW398" s="58"/>
      <c r="DX398" s="58"/>
      <c r="DY398" s="58"/>
      <c r="DZ398" s="58"/>
      <c r="EA398" s="58"/>
      <c r="EB398" s="58"/>
      <c r="EC398" s="58"/>
      <c r="ED398" s="58"/>
      <c r="EE398" s="58"/>
      <c r="EF398" s="58"/>
      <c r="EG398" s="58"/>
      <c r="EH398" s="58"/>
      <c r="EI398" s="58"/>
      <c r="EJ398" s="58"/>
      <c r="EK398" s="58"/>
      <c r="EL398" s="58"/>
      <c r="EM398" s="58"/>
      <c r="EN398" s="58"/>
    </row>
    <row r="399" spans="1:144" outlineLevel="1" x14ac:dyDescent="0.2">
      <c r="A399" s="16">
        <v>208</v>
      </c>
      <c r="B399" s="16">
        <v>0</v>
      </c>
      <c r="C399" s="1">
        <v>1.6303314614536197E-3</v>
      </c>
      <c r="D399" s="1">
        <f t="shared" si="40"/>
        <v>-1.6303314614536197E-3</v>
      </c>
      <c r="E399" s="1">
        <f t="shared" si="41"/>
        <v>3.2633237960450526E-3</v>
      </c>
      <c r="F399" s="1">
        <f t="shared" si="42"/>
        <v>-5.7125509153486347E-2</v>
      </c>
      <c r="G399" s="1">
        <f t="shared" si="43"/>
        <v>-4.0410317773976245E-2</v>
      </c>
      <c r="H399" s="1">
        <v>4.1333189173112204E-3</v>
      </c>
      <c r="I399" s="1">
        <f t="shared" si="44"/>
        <v>6.7776984828011065E-6</v>
      </c>
      <c r="J399" s="1">
        <f t="shared" si="45"/>
        <v>-4.0494091928039842E-2</v>
      </c>
      <c r="AQ399" s="58"/>
      <c r="AR399" s="58"/>
      <c r="AS399" s="58"/>
      <c r="AT399" s="58"/>
      <c r="AU399" s="58"/>
      <c r="AV399" s="58"/>
      <c r="AW399" s="58"/>
      <c r="AX399" s="71"/>
      <c r="AY399" s="58"/>
      <c r="AZ399" s="58"/>
      <c r="BA399" s="58"/>
      <c r="BB399" s="58">
        <f t="shared" si="46"/>
        <v>1</v>
      </c>
      <c r="BC399" s="58">
        <f t="shared" si="47"/>
        <v>1.6303314614536197E-3</v>
      </c>
      <c r="BD399" s="58" t="e">
        <f t="shared" si="48"/>
        <v>#N/A</v>
      </c>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c r="CB399" s="58"/>
      <c r="CC399" s="58"/>
      <c r="CD399" s="58"/>
      <c r="CE399" s="58"/>
      <c r="CF399" s="58"/>
      <c r="CG399" s="58"/>
      <c r="CH399" s="58"/>
      <c r="CI399" s="58"/>
      <c r="CJ399" s="58"/>
      <c r="CK399" s="58"/>
      <c r="CL399" s="58"/>
      <c r="CM399" s="58"/>
      <c r="CN399" s="58"/>
      <c r="CO399" s="58"/>
      <c r="CP399" s="58"/>
      <c r="CQ399" s="58"/>
      <c r="CR399" s="58"/>
      <c r="CS399" s="58"/>
      <c r="CT399" s="58"/>
      <c r="CU399" s="58"/>
      <c r="CV399" s="58"/>
      <c r="CW399" s="58"/>
      <c r="CX399" s="58"/>
      <c r="CY399" s="58"/>
      <c r="CZ399" s="58"/>
      <c r="DA399" s="58"/>
      <c r="DB399" s="58"/>
      <c r="DC399" s="58"/>
      <c r="DD399" s="58"/>
      <c r="DE399" s="58"/>
      <c r="DF399" s="58"/>
      <c r="DG399" s="58"/>
      <c r="DH399" s="58"/>
      <c r="DI399" s="58"/>
      <c r="DJ399" s="58"/>
      <c r="DK399" s="58"/>
      <c r="DL399" s="58"/>
      <c r="DM399" s="58"/>
      <c r="DN399" s="58"/>
      <c r="DO399" s="58"/>
      <c r="DP399" s="58"/>
      <c r="DQ399" s="58"/>
      <c r="DR399" s="58"/>
      <c r="DS399" s="58"/>
      <c r="DT399" s="58"/>
      <c r="DU399" s="58"/>
      <c r="DV399" s="58"/>
      <c r="DW399" s="58"/>
      <c r="DX399" s="58"/>
      <c r="DY399" s="58"/>
      <c r="DZ399" s="58"/>
      <c r="EA399" s="58"/>
      <c r="EB399" s="58"/>
      <c r="EC399" s="58"/>
      <c r="ED399" s="58"/>
      <c r="EE399" s="58"/>
      <c r="EF399" s="58"/>
      <c r="EG399" s="58"/>
      <c r="EH399" s="58"/>
      <c r="EI399" s="58"/>
      <c r="EJ399" s="58"/>
      <c r="EK399" s="58"/>
      <c r="EL399" s="58"/>
      <c r="EM399" s="58"/>
      <c r="EN399" s="58"/>
    </row>
    <row r="400" spans="1:144" outlineLevel="1" x14ac:dyDescent="0.2">
      <c r="A400" s="16">
        <v>209</v>
      </c>
      <c r="B400" s="16">
        <v>0</v>
      </c>
      <c r="C400" s="1">
        <v>8.0160984661067219E-3</v>
      </c>
      <c r="D400" s="1">
        <f t="shared" si="40"/>
        <v>-8.0160984661067219E-3</v>
      </c>
      <c r="E400" s="1">
        <f t="shared" si="41"/>
        <v>1.6096800242781411E-2</v>
      </c>
      <c r="F400" s="1">
        <f t="shared" si="42"/>
        <v>-0.12687316596814871</v>
      </c>
      <c r="G400" s="1">
        <f t="shared" si="43"/>
        <v>-8.9893690325241207E-2</v>
      </c>
      <c r="H400" s="1">
        <v>2.0968959248767904E-2</v>
      </c>
      <c r="I400" s="1">
        <f t="shared" si="44"/>
        <v>1.7307679048467382E-4</v>
      </c>
      <c r="J400" s="1">
        <f t="shared" si="45"/>
        <v>-9.0851264992706834E-2</v>
      </c>
      <c r="AQ400" s="58"/>
      <c r="AR400" s="58"/>
      <c r="AS400" s="58"/>
      <c r="AT400" s="58"/>
      <c r="AU400" s="58"/>
      <c r="AV400" s="58"/>
      <c r="AW400" s="58"/>
      <c r="AX400" s="71"/>
      <c r="AY400" s="58"/>
      <c r="AZ400" s="58"/>
      <c r="BA400" s="58"/>
      <c r="BB400" s="58">
        <f t="shared" si="46"/>
        <v>1</v>
      </c>
      <c r="BC400" s="58">
        <f t="shared" si="47"/>
        <v>8.0160984661067219E-3</v>
      </c>
      <c r="BD400" s="58" t="e">
        <f t="shared" si="48"/>
        <v>#N/A</v>
      </c>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c r="CB400" s="58"/>
      <c r="CC400" s="58"/>
      <c r="CD400" s="58"/>
      <c r="CE400" s="58"/>
      <c r="CF400" s="58"/>
      <c r="CG400" s="58"/>
      <c r="CH400" s="58"/>
      <c r="CI400" s="58"/>
      <c r="CJ400" s="58"/>
      <c r="CK400" s="58"/>
      <c r="CL400" s="58"/>
      <c r="CM400" s="58"/>
      <c r="CN400" s="58"/>
      <c r="CO400" s="58"/>
      <c r="CP400" s="58"/>
      <c r="CQ400" s="58"/>
      <c r="CR400" s="58"/>
      <c r="CS400" s="58"/>
      <c r="CT400" s="58"/>
      <c r="CU400" s="58"/>
      <c r="CV400" s="58"/>
      <c r="CW400" s="58"/>
      <c r="CX400" s="58"/>
      <c r="CY400" s="58"/>
      <c r="CZ400" s="58"/>
      <c r="DA400" s="58"/>
      <c r="DB400" s="58"/>
      <c r="DC400" s="58"/>
      <c r="DD400" s="58"/>
      <c r="DE400" s="58"/>
      <c r="DF400" s="58"/>
      <c r="DG400" s="58"/>
      <c r="DH400" s="58"/>
      <c r="DI400" s="58"/>
      <c r="DJ400" s="58"/>
      <c r="DK400" s="58"/>
      <c r="DL400" s="58"/>
      <c r="DM400" s="58"/>
      <c r="DN400" s="58"/>
      <c r="DO400" s="58"/>
      <c r="DP400" s="58"/>
      <c r="DQ400" s="58"/>
      <c r="DR400" s="58"/>
      <c r="DS400" s="58"/>
      <c r="DT400" s="58"/>
      <c r="DU400" s="58"/>
      <c r="DV400" s="58"/>
      <c r="DW400" s="58"/>
      <c r="DX400" s="58"/>
      <c r="DY400" s="58"/>
      <c r="DZ400" s="58"/>
      <c r="EA400" s="58"/>
      <c r="EB400" s="58"/>
      <c r="EC400" s="58"/>
      <c r="ED400" s="58"/>
      <c r="EE400" s="58"/>
      <c r="EF400" s="58"/>
      <c r="EG400" s="58"/>
      <c r="EH400" s="58"/>
      <c r="EI400" s="58"/>
      <c r="EJ400" s="58"/>
      <c r="EK400" s="58"/>
      <c r="EL400" s="58"/>
      <c r="EM400" s="58"/>
      <c r="EN400" s="58"/>
    </row>
    <row r="401" spans="1:144" outlineLevel="1" x14ac:dyDescent="0.2">
      <c r="A401" s="16">
        <v>210</v>
      </c>
      <c r="B401" s="16">
        <v>0</v>
      </c>
      <c r="C401" s="1">
        <v>3.1334545131160497E-2</v>
      </c>
      <c r="D401" s="1">
        <f t="shared" si="40"/>
        <v>-3.1334545131160497E-2</v>
      </c>
      <c r="E401" s="1">
        <f t="shared" si="41"/>
        <v>6.3671949032986674E-2</v>
      </c>
      <c r="F401" s="1">
        <f t="shared" si="42"/>
        <v>-0.25233301217436188</v>
      </c>
      <c r="G401" s="1">
        <f t="shared" si="43"/>
        <v>-0.17985594238426786</v>
      </c>
      <c r="H401" s="1">
        <v>9.1354635150201119E-2</v>
      </c>
      <c r="I401" s="1">
        <f t="shared" si="44"/>
        <v>3.2522637212457593E-3</v>
      </c>
      <c r="J401" s="1">
        <f t="shared" si="45"/>
        <v>-0.18868074552581893</v>
      </c>
      <c r="AQ401" s="58"/>
      <c r="AR401" s="58"/>
      <c r="AS401" s="58"/>
      <c r="AT401" s="58"/>
      <c r="AU401" s="58"/>
      <c r="AV401" s="58"/>
      <c r="AW401" s="58"/>
      <c r="AX401" s="71"/>
      <c r="AY401" s="58"/>
      <c r="AZ401" s="58"/>
      <c r="BA401" s="58"/>
      <c r="BB401" s="58">
        <f t="shared" si="46"/>
        <v>1</v>
      </c>
      <c r="BC401" s="58">
        <f t="shared" si="47"/>
        <v>3.1334545131160497E-2</v>
      </c>
      <c r="BD401" s="58" t="e">
        <f t="shared" si="48"/>
        <v>#N/A</v>
      </c>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c r="CB401" s="58"/>
      <c r="CC401" s="58"/>
      <c r="CD401" s="58"/>
      <c r="CE401" s="58"/>
      <c r="CF401" s="58"/>
      <c r="CG401" s="58"/>
      <c r="CH401" s="58"/>
      <c r="CI401" s="58"/>
      <c r="CJ401" s="58"/>
      <c r="CK401" s="58"/>
      <c r="CL401" s="58"/>
      <c r="CM401" s="58"/>
      <c r="CN401" s="58"/>
      <c r="CO401" s="58"/>
      <c r="CP401" s="58"/>
      <c r="CQ401" s="58"/>
      <c r="CR401" s="58"/>
      <c r="CS401" s="58"/>
      <c r="CT401" s="58"/>
      <c r="CU401" s="58"/>
      <c r="CV401" s="58"/>
      <c r="CW401" s="58"/>
      <c r="CX401" s="58"/>
      <c r="CY401" s="58"/>
      <c r="CZ401" s="58"/>
      <c r="DA401" s="58"/>
      <c r="DB401" s="58"/>
      <c r="DC401" s="58"/>
      <c r="DD401" s="58"/>
      <c r="DE401" s="58"/>
      <c r="DF401" s="58"/>
      <c r="DG401" s="58"/>
      <c r="DH401" s="58"/>
      <c r="DI401" s="58"/>
      <c r="DJ401" s="58"/>
      <c r="DK401" s="58"/>
      <c r="DL401" s="58"/>
      <c r="DM401" s="58"/>
      <c r="DN401" s="58"/>
      <c r="DO401" s="58"/>
      <c r="DP401" s="58"/>
      <c r="DQ401" s="58"/>
      <c r="DR401" s="58"/>
      <c r="DS401" s="58"/>
      <c r="DT401" s="58"/>
      <c r="DU401" s="58"/>
      <c r="DV401" s="58"/>
      <c r="DW401" s="58"/>
      <c r="DX401" s="58"/>
      <c r="DY401" s="58"/>
      <c r="DZ401" s="58"/>
      <c r="EA401" s="58"/>
      <c r="EB401" s="58"/>
      <c r="EC401" s="58"/>
      <c r="ED401" s="58"/>
      <c r="EE401" s="58"/>
      <c r="EF401" s="58"/>
      <c r="EG401" s="58"/>
      <c r="EH401" s="58"/>
      <c r="EI401" s="58"/>
      <c r="EJ401" s="58"/>
      <c r="EK401" s="58"/>
      <c r="EL401" s="58"/>
      <c r="EM401" s="58"/>
      <c r="EN401" s="58"/>
    </row>
    <row r="402" spans="1:144" outlineLevel="1" x14ac:dyDescent="0.2">
      <c r="A402" s="16">
        <v>211</v>
      </c>
      <c r="B402" s="16">
        <v>0</v>
      </c>
      <c r="C402" s="1">
        <v>2.7085476576389998E-5</v>
      </c>
      <c r="D402" s="1">
        <f t="shared" si="40"/>
        <v>-2.7085476576389998E-5</v>
      </c>
      <c r="E402" s="1">
        <f t="shared" si="41"/>
        <v>5.4171686788833574E-5</v>
      </c>
      <c r="F402" s="1">
        <f t="shared" si="42"/>
        <v>-7.3601417641804678E-3</v>
      </c>
      <c r="G402" s="1">
        <f t="shared" si="43"/>
        <v>-5.2044413935889832E-3</v>
      </c>
      <c r="H402" s="1">
        <v>1.656906174715221E-4</v>
      </c>
      <c r="I402" s="1">
        <f t="shared" si="44"/>
        <v>4.4886746274703267E-9</v>
      </c>
      <c r="J402" s="1">
        <f t="shared" si="45"/>
        <v>-5.2048726107302478E-3</v>
      </c>
      <c r="AQ402" s="58"/>
      <c r="AR402" s="58"/>
      <c r="AS402" s="58"/>
      <c r="AT402" s="58"/>
      <c r="AU402" s="58"/>
      <c r="AV402" s="58"/>
      <c r="AW402" s="58"/>
      <c r="AX402" s="71"/>
      <c r="AY402" s="58"/>
      <c r="AZ402" s="58"/>
      <c r="BA402" s="58"/>
      <c r="BB402" s="58">
        <f t="shared" si="46"/>
        <v>1</v>
      </c>
      <c r="BC402" s="58">
        <f t="shared" si="47"/>
        <v>2.7085476576389998E-5</v>
      </c>
      <c r="BD402" s="58" t="e">
        <f t="shared" si="48"/>
        <v>#N/A</v>
      </c>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c r="CB402" s="58"/>
      <c r="CC402" s="58"/>
      <c r="CD402" s="58"/>
      <c r="CE402" s="58"/>
      <c r="CF402" s="58"/>
      <c r="CG402" s="58"/>
      <c r="CH402" s="58"/>
      <c r="CI402" s="58"/>
      <c r="CJ402" s="58"/>
      <c r="CK402" s="58"/>
      <c r="CL402" s="58"/>
      <c r="CM402" s="58"/>
      <c r="CN402" s="58"/>
      <c r="CO402" s="58"/>
      <c r="CP402" s="58"/>
      <c r="CQ402" s="58"/>
      <c r="CR402" s="58"/>
      <c r="CS402" s="58"/>
      <c r="CT402" s="58"/>
      <c r="CU402" s="58"/>
      <c r="CV402" s="58"/>
      <c r="CW402" s="58"/>
      <c r="CX402" s="58"/>
      <c r="CY402" s="58"/>
      <c r="CZ402" s="58"/>
      <c r="DA402" s="58"/>
      <c r="DB402" s="58"/>
      <c r="DC402" s="58"/>
      <c r="DD402" s="58"/>
      <c r="DE402" s="58"/>
      <c r="DF402" s="58"/>
      <c r="DG402" s="58"/>
      <c r="DH402" s="58"/>
      <c r="DI402" s="58"/>
      <c r="DJ402" s="58"/>
      <c r="DK402" s="58"/>
      <c r="DL402" s="58"/>
      <c r="DM402" s="58"/>
      <c r="DN402" s="58"/>
      <c r="DO402" s="58"/>
      <c r="DP402" s="58"/>
      <c r="DQ402" s="58"/>
      <c r="DR402" s="58"/>
      <c r="DS402" s="58"/>
      <c r="DT402" s="58"/>
      <c r="DU402" s="58"/>
      <c r="DV402" s="58"/>
      <c r="DW402" s="58"/>
      <c r="DX402" s="58"/>
      <c r="DY402" s="58"/>
      <c r="DZ402" s="58"/>
      <c r="EA402" s="58"/>
      <c r="EB402" s="58"/>
      <c r="EC402" s="58"/>
      <c r="ED402" s="58"/>
      <c r="EE402" s="58"/>
      <c r="EF402" s="58"/>
      <c r="EG402" s="58"/>
      <c r="EH402" s="58"/>
      <c r="EI402" s="58"/>
      <c r="EJ402" s="58"/>
      <c r="EK402" s="58"/>
      <c r="EL402" s="58"/>
      <c r="EM402" s="58"/>
      <c r="EN402" s="58"/>
    </row>
    <row r="403" spans="1:144" outlineLevel="1" x14ac:dyDescent="0.2">
      <c r="A403" s="16">
        <v>212</v>
      </c>
      <c r="B403" s="16">
        <v>1</v>
      </c>
      <c r="C403" s="1">
        <v>0.99990053254782518</v>
      </c>
      <c r="D403" s="1">
        <f t="shared" si="40"/>
        <v>9.9467452174817339E-5</v>
      </c>
      <c r="E403" s="1">
        <f t="shared" si="41"/>
        <v>1.9894479877999302E-4</v>
      </c>
      <c r="F403" s="1">
        <f t="shared" si="42"/>
        <v>1.4104779288595515E-2</v>
      </c>
      <c r="G403" s="1">
        <f t="shared" si="43"/>
        <v>9.9738331113502134E-3</v>
      </c>
      <c r="H403" s="1">
        <v>9.4984877725990985E-4</v>
      </c>
      <c r="I403" s="1">
        <f t="shared" si="44"/>
        <v>9.4578271404881754E-8</v>
      </c>
      <c r="J403" s="1">
        <f t="shared" si="45"/>
        <v>9.9785733050607364E-3</v>
      </c>
      <c r="AQ403" s="58"/>
      <c r="AR403" s="58"/>
      <c r="AS403" s="58"/>
      <c r="AT403" s="58"/>
      <c r="AU403" s="58"/>
      <c r="AV403" s="58"/>
      <c r="AW403" s="58"/>
      <c r="AX403" s="71"/>
      <c r="AY403" s="58"/>
      <c r="AZ403" s="58"/>
      <c r="BA403" s="58"/>
      <c r="BB403" s="58">
        <f t="shared" si="46"/>
        <v>0</v>
      </c>
      <c r="BC403" s="58" t="e">
        <f t="shared" si="47"/>
        <v>#N/A</v>
      </c>
      <c r="BD403" s="58">
        <f t="shared" si="48"/>
        <v>0.99990053254782518</v>
      </c>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c r="CH403" s="58"/>
      <c r="CI403" s="58"/>
      <c r="CJ403" s="58"/>
      <c r="CK403" s="58"/>
      <c r="CL403" s="58"/>
      <c r="CM403" s="58"/>
      <c r="CN403" s="58"/>
      <c r="CO403" s="58"/>
      <c r="CP403" s="58"/>
      <c r="CQ403" s="58"/>
      <c r="CR403" s="58"/>
      <c r="CS403" s="58"/>
      <c r="CT403" s="58"/>
      <c r="CU403" s="58"/>
      <c r="CV403" s="58"/>
      <c r="CW403" s="58"/>
      <c r="CX403" s="58"/>
      <c r="CY403" s="58"/>
      <c r="CZ403" s="58"/>
      <c r="DA403" s="58"/>
      <c r="DB403" s="58"/>
      <c r="DC403" s="58"/>
      <c r="DD403" s="58"/>
      <c r="DE403" s="58"/>
      <c r="DF403" s="58"/>
      <c r="DG403" s="58"/>
      <c r="DH403" s="58"/>
      <c r="DI403" s="58"/>
      <c r="DJ403" s="58"/>
      <c r="DK403" s="58"/>
      <c r="DL403" s="58"/>
      <c r="DM403" s="58"/>
      <c r="DN403" s="58"/>
      <c r="DO403" s="58"/>
      <c r="DP403" s="58"/>
      <c r="DQ403" s="58"/>
      <c r="DR403" s="58"/>
      <c r="DS403" s="58"/>
      <c r="DT403" s="58"/>
      <c r="DU403" s="58"/>
      <c r="DV403" s="58"/>
      <c r="DW403" s="58"/>
      <c r="DX403" s="58"/>
      <c r="DY403" s="58"/>
      <c r="DZ403" s="58"/>
      <c r="EA403" s="58"/>
      <c r="EB403" s="58"/>
      <c r="EC403" s="58"/>
      <c r="ED403" s="58"/>
      <c r="EE403" s="58"/>
      <c r="EF403" s="58"/>
      <c r="EG403" s="58"/>
      <c r="EH403" s="58"/>
      <c r="EI403" s="58"/>
      <c r="EJ403" s="58"/>
      <c r="EK403" s="58"/>
      <c r="EL403" s="58"/>
      <c r="EM403" s="58"/>
      <c r="EN403" s="58"/>
    </row>
    <row r="404" spans="1:144" outlineLevel="1" x14ac:dyDescent="0.2">
      <c r="A404" s="16">
        <v>213</v>
      </c>
      <c r="B404" s="16">
        <v>0</v>
      </c>
      <c r="C404" s="1">
        <v>1.5368510621565416E-6</v>
      </c>
      <c r="D404" s="1">
        <f t="shared" si="40"/>
        <v>-1.5368510621565416E-6</v>
      </c>
      <c r="E404" s="1">
        <f t="shared" si="41"/>
        <v>3.073704486239639E-6</v>
      </c>
      <c r="F404" s="1">
        <f t="shared" si="42"/>
        <v>-1.7531983590682598E-3</v>
      </c>
      <c r="G404" s="1">
        <f t="shared" si="43"/>
        <v>-1.2396989247681709E-3</v>
      </c>
      <c r="H404" s="1">
        <v>1.2332889016811866E-5</v>
      </c>
      <c r="I404" s="1">
        <f t="shared" si="44"/>
        <v>1.8954076472700927E-11</v>
      </c>
      <c r="J404" s="1">
        <f t="shared" si="45"/>
        <v>-1.2397065693735077E-3</v>
      </c>
      <c r="AQ404" s="58"/>
      <c r="AR404" s="58"/>
      <c r="AS404" s="58"/>
      <c r="AT404" s="58"/>
      <c r="AU404" s="58"/>
      <c r="AV404" s="58"/>
      <c r="AW404" s="58"/>
      <c r="AX404" s="71"/>
      <c r="AY404" s="58"/>
      <c r="AZ404" s="58"/>
      <c r="BA404" s="58"/>
      <c r="BB404" s="58">
        <f t="shared" si="46"/>
        <v>1</v>
      </c>
      <c r="BC404" s="58">
        <f t="shared" si="47"/>
        <v>1.5368510621565416E-6</v>
      </c>
      <c r="BD404" s="58" t="e">
        <f t="shared" si="48"/>
        <v>#N/A</v>
      </c>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c r="CB404" s="58"/>
      <c r="CC404" s="58"/>
      <c r="CD404" s="58"/>
      <c r="CE404" s="58"/>
      <c r="CF404" s="58"/>
      <c r="CG404" s="58"/>
      <c r="CH404" s="58"/>
      <c r="CI404" s="58"/>
      <c r="CJ404" s="58"/>
      <c r="CK404" s="58"/>
      <c r="CL404" s="58"/>
      <c r="CM404" s="58"/>
      <c r="CN404" s="58"/>
      <c r="CO404" s="58"/>
      <c r="CP404" s="58"/>
      <c r="CQ404" s="58"/>
      <c r="CR404" s="58"/>
      <c r="CS404" s="58"/>
      <c r="CT404" s="58"/>
      <c r="CU404" s="58"/>
      <c r="CV404" s="58"/>
      <c r="CW404" s="58"/>
      <c r="CX404" s="58"/>
      <c r="CY404" s="58"/>
      <c r="CZ404" s="58"/>
      <c r="DA404" s="58"/>
      <c r="DB404" s="58"/>
      <c r="DC404" s="58"/>
      <c r="DD404" s="58"/>
      <c r="DE404" s="58"/>
      <c r="DF404" s="58"/>
      <c r="DG404" s="58"/>
      <c r="DH404" s="58"/>
      <c r="DI404" s="58"/>
      <c r="DJ404" s="58"/>
      <c r="DK404" s="58"/>
      <c r="DL404" s="58"/>
      <c r="DM404" s="58"/>
      <c r="DN404" s="58"/>
      <c r="DO404" s="58"/>
      <c r="DP404" s="58"/>
      <c r="DQ404" s="58"/>
      <c r="DR404" s="58"/>
      <c r="DS404" s="58"/>
      <c r="DT404" s="58"/>
      <c r="DU404" s="58"/>
      <c r="DV404" s="58"/>
      <c r="DW404" s="58"/>
      <c r="DX404" s="58"/>
      <c r="DY404" s="58"/>
      <c r="DZ404" s="58"/>
      <c r="EA404" s="58"/>
      <c r="EB404" s="58"/>
      <c r="EC404" s="58"/>
      <c r="ED404" s="58"/>
      <c r="EE404" s="58"/>
      <c r="EF404" s="58"/>
      <c r="EG404" s="58"/>
      <c r="EH404" s="58"/>
      <c r="EI404" s="58"/>
      <c r="EJ404" s="58"/>
      <c r="EK404" s="58"/>
      <c r="EL404" s="58"/>
      <c r="EM404" s="58"/>
      <c r="EN404" s="58"/>
    </row>
    <row r="405" spans="1:144" outlineLevel="1" x14ac:dyDescent="0.2">
      <c r="A405" s="16">
        <v>214</v>
      </c>
      <c r="B405" s="16">
        <v>0</v>
      </c>
      <c r="C405" s="1">
        <v>3.2886014999619243E-4</v>
      </c>
      <c r="D405" s="1">
        <f t="shared" si="40"/>
        <v>-3.2886014999619243E-4</v>
      </c>
      <c r="E405" s="1">
        <f t="shared" si="41"/>
        <v>6.5782847270693225E-4</v>
      </c>
      <c r="F405" s="1">
        <f t="shared" si="42"/>
        <v>-2.5648167043805143E-2</v>
      </c>
      <c r="G405" s="1">
        <f t="shared" si="43"/>
        <v>-1.8137484240435434E-2</v>
      </c>
      <c r="H405" s="1">
        <v>1.2614678109356503E-3</v>
      </c>
      <c r="I405" s="1">
        <f t="shared" si="44"/>
        <v>4.1550711372892643E-7</v>
      </c>
      <c r="J405" s="1">
        <f t="shared" si="45"/>
        <v>-1.8148935001420129E-2</v>
      </c>
      <c r="AQ405" s="58"/>
      <c r="AR405" s="58"/>
      <c r="AS405" s="58"/>
      <c r="AT405" s="58"/>
      <c r="AU405" s="58"/>
      <c r="AV405" s="58"/>
      <c r="AW405" s="58"/>
      <c r="AX405" s="71"/>
      <c r="AY405" s="58"/>
      <c r="AZ405" s="58"/>
      <c r="BA405" s="58"/>
      <c r="BB405" s="58">
        <f t="shared" si="46"/>
        <v>1</v>
      </c>
      <c r="BC405" s="58">
        <f t="shared" si="47"/>
        <v>3.2886014999619243E-4</v>
      </c>
      <c r="BD405" s="58" t="e">
        <f t="shared" si="48"/>
        <v>#N/A</v>
      </c>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c r="CB405" s="58"/>
      <c r="CC405" s="58"/>
      <c r="CD405" s="58"/>
      <c r="CE405" s="58"/>
      <c r="CF405" s="58"/>
      <c r="CG405" s="58"/>
      <c r="CH405" s="58"/>
      <c r="CI405" s="58"/>
      <c r="CJ405" s="58"/>
      <c r="CK405" s="58"/>
      <c r="CL405" s="58"/>
      <c r="CM405" s="58"/>
      <c r="CN405" s="58"/>
      <c r="CO405" s="58"/>
      <c r="CP405" s="58"/>
      <c r="CQ405" s="58"/>
      <c r="CR405" s="58"/>
      <c r="CS405" s="58"/>
      <c r="CT405" s="58"/>
      <c r="CU405" s="58"/>
      <c r="CV405" s="58"/>
      <c r="CW405" s="58"/>
      <c r="CX405" s="58"/>
      <c r="CY405" s="58"/>
      <c r="CZ405" s="58"/>
      <c r="DA405" s="58"/>
      <c r="DB405" s="58"/>
      <c r="DC405" s="58"/>
      <c r="DD405" s="58"/>
      <c r="DE405" s="58"/>
      <c r="DF405" s="58"/>
      <c r="DG405" s="58"/>
      <c r="DH405" s="58"/>
      <c r="DI405" s="58"/>
      <c r="DJ405" s="58"/>
      <c r="DK405" s="58"/>
      <c r="DL405" s="58"/>
      <c r="DM405" s="58"/>
      <c r="DN405" s="58"/>
      <c r="DO405" s="58"/>
      <c r="DP405" s="58"/>
      <c r="DQ405" s="58"/>
      <c r="DR405" s="58"/>
      <c r="DS405" s="58"/>
      <c r="DT405" s="58"/>
      <c r="DU405" s="58"/>
      <c r="DV405" s="58"/>
      <c r="DW405" s="58"/>
      <c r="DX405" s="58"/>
      <c r="DY405" s="58"/>
      <c r="DZ405" s="58"/>
      <c r="EA405" s="58"/>
      <c r="EB405" s="58"/>
      <c r="EC405" s="58"/>
      <c r="ED405" s="58"/>
      <c r="EE405" s="58"/>
      <c r="EF405" s="58"/>
      <c r="EG405" s="58"/>
      <c r="EH405" s="58"/>
      <c r="EI405" s="58"/>
      <c r="EJ405" s="58"/>
      <c r="EK405" s="58"/>
      <c r="EL405" s="58"/>
      <c r="EM405" s="58"/>
      <c r="EN405" s="58"/>
    </row>
    <row r="406" spans="1:144" outlineLevel="1" x14ac:dyDescent="0.2">
      <c r="A406" s="16">
        <v>215</v>
      </c>
      <c r="B406" s="16">
        <v>0</v>
      </c>
      <c r="C406" s="1">
        <v>4.6160501589130289E-5</v>
      </c>
      <c r="D406" s="1">
        <f t="shared" si="40"/>
        <v>-4.6160501589130289E-5</v>
      </c>
      <c r="E406" s="1">
        <f t="shared" si="41"/>
        <v>9.2323134035889542E-5</v>
      </c>
      <c r="F406" s="1">
        <f t="shared" si="42"/>
        <v>-9.6084928077138886E-3</v>
      </c>
      <c r="G406" s="1">
        <f t="shared" si="43"/>
        <v>-6.794308830146022E-3</v>
      </c>
      <c r="H406" s="1">
        <v>2.2500451537246736E-4</v>
      </c>
      <c r="I406" s="1">
        <f t="shared" si="44"/>
        <v>1.0389138352384882E-8</v>
      </c>
      <c r="J406" s="1">
        <f t="shared" si="45"/>
        <v>-6.7950733342439056E-3</v>
      </c>
      <c r="AQ406" s="58"/>
      <c r="AR406" s="58"/>
      <c r="AS406" s="58"/>
      <c r="AT406" s="58"/>
      <c r="AU406" s="58"/>
      <c r="AV406" s="58"/>
      <c r="AW406" s="58"/>
      <c r="AX406" s="71"/>
      <c r="AY406" s="58"/>
      <c r="AZ406" s="58"/>
      <c r="BA406" s="58"/>
      <c r="BB406" s="58">
        <f t="shared" si="46"/>
        <v>1</v>
      </c>
      <c r="BC406" s="58">
        <f t="shared" si="47"/>
        <v>4.6160501589130289E-5</v>
      </c>
      <c r="BD406" s="58" t="e">
        <f t="shared" si="48"/>
        <v>#N/A</v>
      </c>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c r="CB406" s="58"/>
      <c r="CC406" s="58"/>
      <c r="CD406" s="58"/>
      <c r="CE406" s="58"/>
      <c r="CF406" s="58"/>
      <c r="CG406" s="58"/>
      <c r="CH406" s="58"/>
      <c r="CI406" s="58"/>
      <c r="CJ406" s="58"/>
      <c r="CK406" s="58"/>
      <c r="CL406" s="58"/>
      <c r="CM406" s="58"/>
      <c r="CN406" s="58"/>
      <c r="CO406" s="58"/>
      <c r="CP406" s="58"/>
      <c r="CQ406" s="58"/>
      <c r="CR406" s="58"/>
      <c r="CS406" s="58"/>
      <c r="CT406" s="58"/>
      <c r="CU406" s="58"/>
      <c r="CV406" s="58"/>
      <c r="CW406" s="58"/>
      <c r="CX406" s="58"/>
      <c r="CY406" s="58"/>
      <c r="CZ406" s="58"/>
      <c r="DA406" s="58"/>
      <c r="DB406" s="58"/>
      <c r="DC406" s="58"/>
      <c r="DD406" s="58"/>
      <c r="DE406" s="58"/>
      <c r="DF406" s="58"/>
      <c r="DG406" s="58"/>
      <c r="DH406" s="58"/>
      <c r="DI406" s="58"/>
      <c r="DJ406" s="58"/>
      <c r="DK406" s="58"/>
      <c r="DL406" s="58"/>
      <c r="DM406" s="58"/>
      <c r="DN406" s="58"/>
      <c r="DO406" s="58"/>
      <c r="DP406" s="58"/>
      <c r="DQ406" s="58"/>
      <c r="DR406" s="58"/>
      <c r="DS406" s="58"/>
      <c r="DT406" s="58"/>
      <c r="DU406" s="58"/>
      <c r="DV406" s="58"/>
      <c r="DW406" s="58"/>
      <c r="DX406" s="58"/>
      <c r="DY406" s="58"/>
      <c r="DZ406" s="58"/>
      <c r="EA406" s="58"/>
      <c r="EB406" s="58"/>
      <c r="EC406" s="58"/>
      <c r="ED406" s="58"/>
      <c r="EE406" s="58"/>
      <c r="EF406" s="58"/>
      <c r="EG406" s="58"/>
      <c r="EH406" s="58"/>
      <c r="EI406" s="58"/>
      <c r="EJ406" s="58"/>
      <c r="EK406" s="58"/>
      <c r="EL406" s="58"/>
      <c r="EM406" s="58"/>
      <c r="EN406" s="58"/>
    </row>
    <row r="407" spans="1:144" outlineLevel="1" x14ac:dyDescent="0.2">
      <c r="A407" s="16">
        <v>216</v>
      </c>
      <c r="B407" s="16">
        <v>0</v>
      </c>
      <c r="C407" s="1">
        <v>4.9835465376762889E-5</v>
      </c>
      <c r="D407" s="1">
        <f t="shared" si="40"/>
        <v>-4.9835465376762889E-5</v>
      </c>
      <c r="E407" s="1">
        <f t="shared" si="41"/>
        <v>9.9673414409542929E-5</v>
      </c>
      <c r="F407" s="1">
        <f t="shared" si="42"/>
        <v>-9.9836573663934867E-3</v>
      </c>
      <c r="G407" s="1">
        <f t="shared" si="43"/>
        <v>-7.0595997814428841E-3</v>
      </c>
      <c r="H407" s="1">
        <v>2.3719627950565968E-4</v>
      </c>
      <c r="I407" s="1">
        <f t="shared" si="44"/>
        <v>1.1824180750262707E-8</v>
      </c>
      <c r="J407" s="1">
        <f t="shared" si="45"/>
        <v>-7.0604371858192091E-3</v>
      </c>
      <c r="AQ407" s="58"/>
      <c r="AR407" s="58"/>
      <c r="AS407" s="58"/>
      <c r="AT407" s="58"/>
      <c r="AU407" s="58"/>
      <c r="AV407" s="58"/>
      <c r="AW407" s="58"/>
      <c r="AX407" s="71"/>
      <c r="AY407" s="58"/>
      <c r="AZ407" s="58"/>
      <c r="BA407" s="58"/>
      <c r="BB407" s="58">
        <f t="shared" si="46"/>
        <v>1</v>
      </c>
      <c r="BC407" s="58">
        <f t="shared" si="47"/>
        <v>4.9835465376762889E-5</v>
      </c>
      <c r="BD407" s="58" t="e">
        <f t="shared" si="48"/>
        <v>#N/A</v>
      </c>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c r="CB407" s="58"/>
      <c r="CC407" s="58"/>
      <c r="CD407" s="58"/>
      <c r="CE407" s="58"/>
      <c r="CF407" s="58"/>
      <c r="CG407" s="58"/>
      <c r="CH407" s="58"/>
      <c r="CI407" s="58"/>
      <c r="CJ407" s="58"/>
      <c r="CK407" s="58"/>
      <c r="CL407" s="58"/>
      <c r="CM407" s="58"/>
      <c r="CN407" s="58"/>
      <c r="CO407" s="58"/>
      <c r="CP407" s="58"/>
      <c r="CQ407" s="58"/>
      <c r="CR407" s="58"/>
      <c r="CS407" s="58"/>
      <c r="CT407" s="58"/>
      <c r="CU407" s="58"/>
      <c r="CV407" s="58"/>
      <c r="CW407" s="58"/>
      <c r="CX407" s="58"/>
      <c r="CY407" s="58"/>
      <c r="CZ407" s="58"/>
      <c r="DA407" s="58"/>
      <c r="DB407" s="58"/>
      <c r="DC407" s="58"/>
      <c r="DD407" s="58"/>
      <c r="DE407" s="58"/>
      <c r="DF407" s="58"/>
      <c r="DG407" s="58"/>
      <c r="DH407" s="58"/>
      <c r="DI407" s="58"/>
      <c r="DJ407" s="58"/>
      <c r="DK407" s="58"/>
      <c r="DL407" s="58"/>
      <c r="DM407" s="58"/>
      <c r="DN407" s="58"/>
      <c r="DO407" s="58"/>
      <c r="DP407" s="58"/>
      <c r="DQ407" s="58"/>
      <c r="DR407" s="58"/>
      <c r="DS407" s="58"/>
      <c r="DT407" s="58"/>
      <c r="DU407" s="58"/>
      <c r="DV407" s="58"/>
      <c r="DW407" s="58"/>
      <c r="DX407" s="58"/>
      <c r="DY407" s="58"/>
      <c r="DZ407" s="58"/>
      <c r="EA407" s="58"/>
      <c r="EB407" s="58"/>
      <c r="EC407" s="58"/>
      <c r="ED407" s="58"/>
      <c r="EE407" s="58"/>
      <c r="EF407" s="58"/>
      <c r="EG407" s="58"/>
      <c r="EH407" s="58"/>
      <c r="EI407" s="58"/>
      <c r="EJ407" s="58"/>
      <c r="EK407" s="58"/>
      <c r="EL407" s="58"/>
      <c r="EM407" s="58"/>
      <c r="EN407" s="58"/>
    </row>
    <row r="408" spans="1:144" outlineLevel="1" x14ac:dyDescent="0.2">
      <c r="A408" s="16">
        <v>217</v>
      </c>
      <c r="B408" s="16">
        <v>0</v>
      </c>
      <c r="C408" s="1">
        <v>7.1161935105703493E-8</v>
      </c>
      <c r="D408" s="1">
        <f t="shared" si="40"/>
        <v>-7.1161935105703493E-8</v>
      </c>
      <c r="E408" s="1">
        <f t="shared" si="41"/>
        <v>1.4232387517269514E-7</v>
      </c>
      <c r="F408" s="1">
        <f t="shared" si="42"/>
        <v>-3.7725836660396962E-4</v>
      </c>
      <c r="G408" s="1">
        <f t="shared" si="43"/>
        <v>-2.667619541271297E-4</v>
      </c>
      <c r="H408" s="1">
        <v>1.0101366752050176E-6</v>
      </c>
      <c r="I408" s="1">
        <f t="shared" si="44"/>
        <v>7.1883358256200761E-14</v>
      </c>
      <c r="J408" s="1">
        <f t="shared" si="45"/>
        <v>-2.6676208886024846E-4</v>
      </c>
      <c r="AQ408" s="58"/>
      <c r="AR408" s="58"/>
      <c r="AS408" s="58"/>
      <c r="AT408" s="58"/>
      <c r="AU408" s="58"/>
      <c r="AV408" s="58"/>
      <c r="AW408" s="58"/>
      <c r="AX408" s="71"/>
      <c r="AY408" s="58"/>
      <c r="AZ408" s="58"/>
      <c r="BA408" s="58"/>
      <c r="BB408" s="58">
        <f t="shared" si="46"/>
        <v>1</v>
      </c>
      <c r="BC408" s="58">
        <f t="shared" si="47"/>
        <v>7.1161935105703493E-8</v>
      </c>
      <c r="BD408" s="58" t="e">
        <f t="shared" si="48"/>
        <v>#N/A</v>
      </c>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c r="CB408" s="58"/>
      <c r="CC408" s="58"/>
      <c r="CD408" s="58"/>
      <c r="CE408" s="58"/>
      <c r="CF408" s="58"/>
      <c r="CG408" s="58"/>
      <c r="CH408" s="58"/>
      <c r="CI408" s="58"/>
      <c r="CJ408" s="58"/>
      <c r="CK408" s="58"/>
      <c r="CL408" s="58"/>
      <c r="CM408" s="58"/>
      <c r="CN408" s="58"/>
      <c r="CO408" s="58"/>
      <c r="CP408" s="58"/>
      <c r="CQ408" s="58"/>
      <c r="CR408" s="58"/>
      <c r="CS408" s="58"/>
      <c r="CT408" s="58"/>
      <c r="CU408" s="58"/>
      <c r="CV408" s="58"/>
      <c r="CW408" s="58"/>
      <c r="CX408" s="58"/>
      <c r="CY408" s="58"/>
      <c r="CZ408" s="58"/>
      <c r="DA408" s="58"/>
      <c r="DB408" s="58"/>
      <c r="DC408" s="58"/>
      <c r="DD408" s="58"/>
      <c r="DE408" s="58"/>
      <c r="DF408" s="58"/>
      <c r="DG408" s="58"/>
      <c r="DH408" s="58"/>
      <c r="DI408" s="58"/>
      <c r="DJ408" s="58"/>
      <c r="DK408" s="58"/>
      <c r="DL408" s="58"/>
      <c r="DM408" s="58"/>
      <c r="DN408" s="58"/>
      <c r="DO408" s="58"/>
      <c r="DP408" s="58"/>
      <c r="DQ408" s="58"/>
      <c r="DR408" s="58"/>
      <c r="DS408" s="58"/>
      <c r="DT408" s="58"/>
      <c r="DU408" s="58"/>
      <c r="DV408" s="58"/>
      <c r="DW408" s="58"/>
      <c r="DX408" s="58"/>
      <c r="DY408" s="58"/>
      <c r="DZ408" s="58"/>
      <c r="EA408" s="58"/>
      <c r="EB408" s="58"/>
      <c r="EC408" s="58"/>
      <c r="ED408" s="58"/>
      <c r="EE408" s="58"/>
      <c r="EF408" s="58"/>
      <c r="EG408" s="58"/>
      <c r="EH408" s="58"/>
      <c r="EI408" s="58"/>
      <c r="EJ408" s="58"/>
      <c r="EK408" s="58"/>
      <c r="EL408" s="58"/>
      <c r="EM408" s="58"/>
      <c r="EN408" s="58"/>
    </row>
    <row r="409" spans="1:144" outlineLevel="1" x14ac:dyDescent="0.2">
      <c r="A409" s="16">
        <v>218</v>
      </c>
      <c r="B409" s="16">
        <v>0</v>
      </c>
      <c r="C409" s="1">
        <v>1.520017385531337E-5</v>
      </c>
      <c r="D409" s="1">
        <f t="shared" si="40"/>
        <v>-1.520017385531337E-5</v>
      </c>
      <c r="E409" s="1">
        <f t="shared" si="41"/>
        <v>3.0400578758238593E-5</v>
      </c>
      <c r="F409" s="1">
        <f t="shared" si="42"/>
        <v>-5.5136719850058724E-3</v>
      </c>
      <c r="G409" s="1">
        <f t="shared" si="43"/>
        <v>-3.8987696654342874E-3</v>
      </c>
      <c r="H409" s="1">
        <v>9.691081128397337E-5</v>
      </c>
      <c r="I409" s="1">
        <f t="shared" si="44"/>
        <v>1.4732263426623165E-9</v>
      </c>
      <c r="J409" s="1">
        <f t="shared" si="45"/>
        <v>-3.8989585956320755E-3</v>
      </c>
      <c r="AQ409" s="58"/>
      <c r="AR409" s="58"/>
      <c r="AS409" s="58"/>
      <c r="AT409" s="58"/>
      <c r="AU409" s="58"/>
      <c r="AV409" s="58"/>
      <c r="AW409" s="58"/>
      <c r="AX409" s="71"/>
      <c r="AY409" s="58"/>
      <c r="AZ409" s="58"/>
      <c r="BA409" s="58"/>
      <c r="BB409" s="58">
        <f t="shared" si="46"/>
        <v>1</v>
      </c>
      <c r="BC409" s="58">
        <f t="shared" si="47"/>
        <v>1.520017385531337E-5</v>
      </c>
      <c r="BD409" s="58" t="e">
        <f t="shared" si="48"/>
        <v>#N/A</v>
      </c>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c r="CE409" s="58"/>
      <c r="CF409" s="58"/>
      <c r="CG409" s="58"/>
      <c r="CH409" s="58"/>
      <c r="CI409" s="58"/>
      <c r="CJ409" s="58"/>
      <c r="CK409" s="58"/>
      <c r="CL409" s="58"/>
      <c r="CM409" s="58"/>
      <c r="CN409" s="58"/>
      <c r="CO409" s="58"/>
      <c r="CP409" s="58"/>
      <c r="CQ409" s="58"/>
      <c r="CR409" s="58"/>
      <c r="CS409" s="58"/>
      <c r="CT409" s="58"/>
      <c r="CU409" s="58"/>
      <c r="CV409" s="58"/>
      <c r="CW409" s="58"/>
      <c r="CX409" s="58"/>
      <c r="CY409" s="58"/>
      <c r="CZ409" s="58"/>
      <c r="DA409" s="58"/>
      <c r="DB409" s="58"/>
      <c r="DC409" s="58"/>
      <c r="DD409" s="58"/>
      <c r="DE409" s="58"/>
      <c r="DF409" s="58"/>
      <c r="DG409" s="58"/>
      <c r="DH409" s="58"/>
      <c r="DI409" s="58"/>
      <c r="DJ409" s="58"/>
      <c r="DK409" s="58"/>
      <c r="DL409" s="58"/>
      <c r="DM409" s="58"/>
      <c r="DN409" s="58"/>
      <c r="DO409" s="58"/>
      <c r="DP409" s="58"/>
      <c r="DQ409" s="58"/>
      <c r="DR409" s="58"/>
      <c r="DS409" s="58"/>
      <c r="DT409" s="58"/>
      <c r="DU409" s="58"/>
      <c r="DV409" s="58"/>
      <c r="DW409" s="58"/>
      <c r="DX409" s="58"/>
      <c r="DY409" s="58"/>
      <c r="DZ409" s="58"/>
      <c r="EA409" s="58"/>
      <c r="EB409" s="58"/>
      <c r="EC409" s="58"/>
      <c r="ED409" s="58"/>
      <c r="EE409" s="58"/>
      <c r="EF409" s="58"/>
      <c r="EG409" s="58"/>
      <c r="EH409" s="58"/>
      <c r="EI409" s="58"/>
      <c r="EJ409" s="58"/>
      <c r="EK409" s="58"/>
      <c r="EL409" s="58"/>
      <c r="EM409" s="58"/>
      <c r="EN409" s="58"/>
    </row>
    <row r="410" spans="1:144" outlineLevel="1" x14ac:dyDescent="0.2">
      <c r="A410" s="16">
        <v>219</v>
      </c>
      <c r="B410" s="16">
        <v>0</v>
      </c>
      <c r="C410" s="1">
        <v>0.12104215487602664</v>
      </c>
      <c r="D410" s="1">
        <f t="shared" si="40"/>
        <v>-0.12104215487602664</v>
      </c>
      <c r="E410" s="1">
        <f t="shared" si="41"/>
        <v>0.25803668042528705</v>
      </c>
      <c r="F410" s="1">
        <f t="shared" si="42"/>
        <v>-0.50797310994312195</v>
      </c>
      <c r="G410" s="1">
        <f t="shared" si="43"/>
        <v>-0.37109431393632414</v>
      </c>
      <c r="H410" s="1">
        <v>0.13314590324491746</v>
      </c>
      <c r="I410" s="1">
        <f t="shared" si="44"/>
        <v>2.1151949557699546E-2</v>
      </c>
      <c r="J410" s="1">
        <f t="shared" si="45"/>
        <v>-0.39857614002041147</v>
      </c>
      <c r="AQ410" s="58"/>
      <c r="AR410" s="58"/>
      <c r="AS410" s="58"/>
      <c r="AT410" s="58"/>
      <c r="AU410" s="58"/>
      <c r="AV410" s="58"/>
      <c r="AW410" s="58"/>
      <c r="AX410" s="71"/>
      <c r="AY410" s="58"/>
      <c r="AZ410" s="58"/>
      <c r="BA410" s="58"/>
      <c r="BB410" s="58">
        <f t="shared" si="46"/>
        <v>1</v>
      </c>
      <c r="BC410" s="58">
        <f t="shared" si="47"/>
        <v>0.12104215487602664</v>
      </c>
      <c r="BD410" s="58" t="e">
        <f t="shared" si="48"/>
        <v>#N/A</v>
      </c>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c r="CB410" s="58"/>
      <c r="CC410" s="58"/>
      <c r="CD410" s="58"/>
      <c r="CE410" s="58"/>
      <c r="CF410" s="58"/>
      <c r="CG410" s="58"/>
      <c r="CH410" s="58"/>
      <c r="CI410" s="58"/>
      <c r="CJ410" s="58"/>
      <c r="CK410" s="58"/>
      <c r="CL410" s="58"/>
      <c r="CM410" s="58"/>
      <c r="CN410" s="58"/>
      <c r="CO410" s="58"/>
      <c r="CP410" s="58"/>
      <c r="CQ410" s="58"/>
      <c r="CR410" s="58"/>
      <c r="CS410" s="58"/>
      <c r="CT410" s="58"/>
      <c r="CU410" s="58"/>
      <c r="CV410" s="58"/>
      <c r="CW410" s="58"/>
      <c r="CX410" s="58"/>
      <c r="CY410" s="58"/>
      <c r="CZ410" s="58"/>
      <c r="DA410" s="58"/>
      <c r="DB410" s="58"/>
      <c r="DC410" s="58"/>
      <c r="DD410" s="58"/>
      <c r="DE410" s="58"/>
      <c r="DF410" s="58"/>
      <c r="DG410" s="58"/>
      <c r="DH410" s="58"/>
      <c r="DI410" s="58"/>
      <c r="DJ410" s="58"/>
      <c r="DK410" s="58"/>
      <c r="DL410" s="58"/>
      <c r="DM410" s="58"/>
      <c r="DN410" s="58"/>
      <c r="DO410" s="58"/>
      <c r="DP410" s="58"/>
      <c r="DQ410" s="58"/>
      <c r="DR410" s="58"/>
      <c r="DS410" s="58"/>
      <c r="DT410" s="58"/>
      <c r="DU410" s="58"/>
      <c r="DV410" s="58"/>
      <c r="DW410" s="58"/>
      <c r="DX410" s="58"/>
      <c r="DY410" s="58"/>
      <c r="DZ410" s="58"/>
      <c r="EA410" s="58"/>
      <c r="EB410" s="58"/>
      <c r="EC410" s="58"/>
      <c r="ED410" s="58"/>
      <c r="EE410" s="58"/>
      <c r="EF410" s="58"/>
      <c r="EG410" s="58"/>
      <c r="EH410" s="58"/>
      <c r="EI410" s="58"/>
      <c r="EJ410" s="58"/>
      <c r="EK410" s="58"/>
      <c r="EL410" s="58"/>
      <c r="EM410" s="58"/>
      <c r="EN410" s="58"/>
    </row>
    <row r="411" spans="1:144" outlineLevel="1" x14ac:dyDescent="0.2">
      <c r="A411" s="16">
        <v>220</v>
      </c>
      <c r="B411" s="16">
        <v>0</v>
      </c>
      <c r="C411" s="1">
        <v>3.4654896133728855E-4</v>
      </c>
      <c r="D411" s="1">
        <f t="shared" si="40"/>
        <v>-3.4654896133728855E-4</v>
      </c>
      <c r="E411" s="1">
        <f t="shared" si="41"/>
        <v>6.932180466102248E-4</v>
      </c>
      <c r="F411" s="1">
        <f t="shared" si="42"/>
        <v>-2.6329034289358674E-2</v>
      </c>
      <c r="G411" s="1">
        <f t="shared" si="43"/>
        <v>-1.86190520476615E-2</v>
      </c>
      <c r="H411" s="1">
        <v>1.2711959942028716E-3</v>
      </c>
      <c r="I411" s="1">
        <f t="shared" si="44"/>
        <v>4.4124527938950364E-7</v>
      </c>
      <c r="J411" s="1">
        <f t="shared" si="45"/>
        <v>-1.8630897574537772E-2</v>
      </c>
      <c r="AQ411" s="58"/>
      <c r="AR411" s="58"/>
      <c r="AS411" s="58"/>
      <c r="AT411" s="58"/>
      <c r="AU411" s="58"/>
      <c r="AV411" s="58"/>
      <c r="AW411" s="58"/>
      <c r="AX411" s="71"/>
      <c r="AY411" s="58"/>
      <c r="AZ411" s="58"/>
      <c r="BA411" s="58"/>
      <c r="BB411" s="58">
        <f t="shared" si="46"/>
        <v>1</v>
      </c>
      <c r="BC411" s="58">
        <f t="shared" si="47"/>
        <v>3.4654896133728855E-4</v>
      </c>
      <c r="BD411" s="58" t="e">
        <f t="shared" si="48"/>
        <v>#N/A</v>
      </c>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c r="CB411" s="58"/>
      <c r="CC411" s="58"/>
      <c r="CD411" s="58"/>
      <c r="CE411" s="58"/>
      <c r="CF411" s="58"/>
      <c r="CG411" s="58"/>
      <c r="CH411" s="58"/>
      <c r="CI411" s="58"/>
      <c r="CJ411" s="58"/>
      <c r="CK411" s="58"/>
      <c r="CL411" s="58"/>
      <c r="CM411" s="58"/>
      <c r="CN411" s="58"/>
      <c r="CO411" s="58"/>
      <c r="CP411" s="58"/>
      <c r="CQ411" s="58"/>
      <c r="CR411" s="58"/>
      <c r="CS411" s="58"/>
      <c r="CT411" s="58"/>
      <c r="CU411" s="58"/>
      <c r="CV411" s="58"/>
      <c r="CW411" s="58"/>
      <c r="CX411" s="58"/>
      <c r="CY411" s="58"/>
      <c r="CZ411" s="58"/>
      <c r="DA411" s="58"/>
      <c r="DB411" s="58"/>
      <c r="DC411" s="58"/>
      <c r="DD411" s="58"/>
      <c r="DE411" s="58"/>
      <c r="DF411" s="58"/>
      <c r="DG411" s="58"/>
      <c r="DH411" s="58"/>
      <c r="DI411" s="58"/>
      <c r="DJ411" s="58"/>
      <c r="DK411" s="58"/>
      <c r="DL411" s="58"/>
      <c r="DM411" s="58"/>
      <c r="DN411" s="58"/>
      <c r="DO411" s="58"/>
      <c r="DP411" s="58"/>
      <c r="DQ411" s="58"/>
      <c r="DR411" s="58"/>
      <c r="DS411" s="58"/>
      <c r="DT411" s="58"/>
      <c r="DU411" s="58"/>
      <c r="DV411" s="58"/>
      <c r="DW411" s="58"/>
      <c r="DX411" s="58"/>
      <c r="DY411" s="58"/>
      <c r="DZ411" s="58"/>
      <c r="EA411" s="58"/>
      <c r="EB411" s="58"/>
      <c r="EC411" s="58"/>
      <c r="ED411" s="58"/>
      <c r="EE411" s="58"/>
      <c r="EF411" s="58"/>
      <c r="EG411" s="58"/>
      <c r="EH411" s="58"/>
      <c r="EI411" s="58"/>
      <c r="EJ411" s="58"/>
      <c r="EK411" s="58"/>
      <c r="EL411" s="58"/>
      <c r="EM411" s="58"/>
      <c r="EN411" s="58"/>
    </row>
    <row r="412" spans="1:144" outlineLevel="1" x14ac:dyDescent="0.2">
      <c r="A412" s="16">
        <v>221</v>
      </c>
      <c r="B412" s="16">
        <v>0</v>
      </c>
      <c r="C412" s="1">
        <v>1.7472904536954108E-5</v>
      </c>
      <c r="D412" s="1">
        <f t="shared" si="40"/>
        <v>-1.7472904536954108E-5</v>
      </c>
      <c r="E412" s="1">
        <f t="shared" si="41"/>
        <v>3.4946114379646678E-5</v>
      </c>
      <c r="F412" s="1">
        <f t="shared" si="42"/>
        <v>-5.9115238627317299E-3</v>
      </c>
      <c r="G412" s="1">
        <f t="shared" si="43"/>
        <v>-4.1800968702509367E-3</v>
      </c>
      <c r="H412" s="1">
        <v>1.263924973743277E-4</v>
      </c>
      <c r="I412" s="1">
        <f t="shared" si="44"/>
        <v>2.2087618003350552E-9</v>
      </c>
      <c r="J412" s="1">
        <f t="shared" si="45"/>
        <v>-4.180361061736416E-3</v>
      </c>
      <c r="AQ412" s="58"/>
      <c r="AR412" s="58"/>
      <c r="AS412" s="58"/>
      <c r="AT412" s="58"/>
      <c r="AU412" s="58"/>
      <c r="AV412" s="58"/>
      <c r="AW412" s="58"/>
      <c r="AX412" s="71"/>
      <c r="AY412" s="58"/>
      <c r="AZ412" s="58"/>
      <c r="BA412" s="58"/>
      <c r="BB412" s="58">
        <f t="shared" si="46"/>
        <v>1</v>
      </c>
      <c r="BC412" s="58">
        <f t="shared" si="47"/>
        <v>1.7472904536954108E-5</v>
      </c>
      <c r="BD412" s="58" t="e">
        <f t="shared" si="48"/>
        <v>#N/A</v>
      </c>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c r="CB412" s="58"/>
      <c r="CC412" s="58"/>
      <c r="CD412" s="58"/>
      <c r="CE412" s="58"/>
      <c r="CF412" s="58"/>
      <c r="CG412" s="58"/>
      <c r="CH412" s="58"/>
      <c r="CI412" s="58"/>
      <c r="CJ412" s="58"/>
      <c r="CK412" s="58"/>
      <c r="CL412" s="58"/>
      <c r="CM412" s="58"/>
      <c r="CN412" s="58"/>
      <c r="CO412" s="58"/>
      <c r="CP412" s="58"/>
      <c r="CQ412" s="58"/>
      <c r="CR412" s="58"/>
      <c r="CS412" s="58"/>
      <c r="CT412" s="58"/>
      <c r="CU412" s="58"/>
      <c r="CV412" s="58"/>
      <c r="CW412" s="58"/>
      <c r="CX412" s="58"/>
      <c r="CY412" s="58"/>
      <c r="CZ412" s="58"/>
      <c r="DA412" s="58"/>
      <c r="DB412" s="58"/>
      <c r="DC412" s="58"/>
      <c r="DD412" s="58"/>
      <c r="DE412" s="58"/>
      <c r="DF412" s="58"/>
      <c r="DG412" s="58"/>
      <c r="DH412" s="58"/>
      <c r="DI412" s="58"/>
      <c r="DJ412" s="58"/>
      <c r="DK412" s="58"/>
      <c r="DL412" s="58"/>
      <c r="DM412" s="58"/>
      <c r="DN412" s="58"/>
      <c r="DO412" s="58"/>
      <c r="DP412" s="58"/>
      <c r="DQ412" s="58"/>
      <c r="DR412" s="58"/>
      <c r="DS412" s="58"/>
      <c r="DT412" s="58"/>
      <c r="DU412" s="58"/>
      <c r="DV412" s="58"/>
      <c r="DW412" s="58"/>
      <c r="DX412" s="58"/>
      <c r="DY412" s="58"/>
      <c r="DZ412" s="58"/>
      <c r="EA412" s="58"/>
      <c r="EB412" s="58"/>
      <c r="EC412" s="58"/>
      <c r="ED412" s="58"/>
      <c r="EE412" s="58"/>
      <c r="EF412" s="58"/>
      <c r="EG412" s="58"/>
      <c r="EH412" s="58"/>
      <c r="EI412" s="58"/>
      <c r="EJ412" s="58"/>
      <c r="EK412" s="58"/>
      <c r="EL412" s="58"/>
      <c r="EM412" s="58"/>
      <c r="EN412" s="58"/>
    </row>
    <row r="413" spans="1:144" outlineLevel="1" x14ac:dyDescent="0.2">
      <c r="A413" s="16">
        <v>222</v>
      </c>
      <c r="B413" s="16">
        <v>0</v>
      </c>
      <c r="C413" s="1">
        <v>4.5730631718067212E-4</v>
      </c>
      <c r="D413" s="1">
        <f t="shared" si="40"/>
        <v>-4.5730631718067212E-4</v>
      </c>
      <c r="E413" s="1">
        <f t="shared" si="41"/>
        <v>9.1482182720828409E-4</v>
      </c>
      <c r="F413" s="1">
        <f t="shared" si="42"/>
        <v>-3.0246021675722646E-2</v>
      </c>
      <c r="G413" s="1">
        <f t="shared" si="43"/>
        <v>-2.1389612944796455E-2</v>
      </c>
      <c r="H413" s="1">
        <v>1.5793650534260634E-3</v>
      </c>
      <c r="I413" s="1">
        <f t="shared" si="44"/>
        <v>7.237270875910516E-7</v>
      </c>
      <c r="J413" s="1">
        <f t="shared" si="45"/>
        <v>-2.1406523982557164E-2</v>
      </c>
      <c r="AQ413" s="58"/>
      <c r="AR413" s="58"/>
      <c r="AS413" s="58"/>
      <c r="AT413" s="58"/>
      <c r="AU413" s="58"/>
      <c r="AV413" s="58"/>
      <c r="AW413" s="58"/>
      <c r="AX413" s="71"/>
      <c r="AY413" s="58"/>
      <c r="AZ413" s="58"/>
      <c r="BA413" s="58"/>
      <c r="BB413" s="58">
        <f t="shared" si="46"/>
        <v>1</v>
      </c>
      <c r="BC413" s="58">
        <f t="shared" si="47"/>
        <v>4.5730631718067212E-4</v>
      </c>
      <c r="BD413" s="58" t="e">
        <f t="shared" si="48"/>
        <v>#N/A</v>
      </c>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c r="CB413" s="58"/>
      <c r="CC413" s="58"/>
      <c r="CD413" s="58"/>
      <c r="CE413" s="58"/>
      <c r="CF413" s="58"/>
      <c r="CG413" s="58"/>
      <c r="CH413" s="58"/>
      <c r="CI413" s="58"/>
      <c r="CJ413" s="58"/>
      <c r="CK413" s="58"/>
      <c r="CL413" s="58"/>
      <c r="CM413" s="58"/>
      <c r="CN413" s="58"/>
      <c r="CO413" s="58"/>
      <c r="CP413" s="58"/>
      <c r="CQ413" s="58"/>
      <c r="CR413" s="58"/>
      <c r="CS413" s="58"/>
      <c r="CT413" s="58"/>
      <c r="CU413" s="58"/>
      <c r="CV413" s="58"/>
      <c r="CW413" s="58"/>
      <c r="CX413" s="58"/>
      <c r="CY413" s="58"/>
      <c r="CZ413" s="58"/>
      <c r="DA413" s="58"/>
      <c r="DB413" s="58"/>
      <c r="DC413" s="58"/>
      <c r="DD413" s="58"/>
      <c r="DE413" s="58"/>
      <c r="DF413" s="58"/>
      <c r="DG413" s="58"/>
      <c r="DH413" s="58"/>
      <c r="DI413" s="58"/>
      <c r="DJ413" s="58"/>
      <c r="DK413" s="58"/>
      <c r="DL413" s="58"/>
      <c r="DM413" s="58"/>
      <c r="DN413" s="58"/>
      <c r="DO413" s="58"/>
      <c r="DP413" s="58"/>
      <c r="DQ413" s="58"/>
      <c r="DR413" s="58"/>
      <c r="DS413" s="58"/>
      <c r="DT413" s="58"/>
      <c r="DU413" s="58"/>
      <c r="DV413" s="58"/>
      <c r="DW413" s="58"/>
      <c r="DX413" s="58"/>
      <c r="DY413" s="58"/>
      <c r="DZ413" s="58"/>
      <c r="EA413" s="58"/>
      <c r="EB413" s="58"/>
      <c r="EC413" s="58"/>
      <c r="ED413" s="58"/>
      <c r="EE413" s="58"/>
      <c r="EF413" s="58"/>
      <c r="EG413" s="58"/>
      <c r="EH413" s="58"/>
      <c r="EI413" s="58"/>
      <c r="EJ413" s="58"/>
      <c r="EK413" s="58"/>
      <c r="EL413" s="58"/>
      <c r="EM413" s="58"/>
      <c r="EN413" s="58"/>
    </row>
    <row r="414" spans="1:144" outlineLevel="1" x14ac:dyDescent="0.2">
      <c r="A414" s="16">
        <v>223</v>
      </c>
      <c r="B414" s="16">
        <v>0</v>
      </c>
      <c r="C414" s="1">
        <v>2.6277504126074931E-6</v>
      </c>
      <c r="D414" s="1">
        <f t="shared" si="40"/>
        <v>-2.6277504126074931E-6</v>
      </c>
      <c r="E414" s="1">
        <f t="shared" si="41"/>
        <v>5.2555077303862587E-6</v>
      </c>
      <c r="F414" s="1">
        <f t="shared" si="42"/>
        <v>-2.2924894177261232E-3</v>
      </c>
      <c r="G414" s="1">
        <f t="shared" si="43"/>
        <v>-1.6210358779798395E-3</v>
      </c>
      <c r="H414" s="1">
        <v>2.4123069551877278E-5</v>
      </c>
      <c r="I414" s="1">
        <f t="shared" si="44"/>
        <v>6.339110172823612E-11</v>
      </c>
      <c r="J414" s="1">
        <f t="shared" si="45"/>
        <v>-1.6210554305142058E-3</v>
      </c>
      <c r="AQ414" s="58"/>
      <c r="AR414" s="58"/>
      <c r="AS414" s="58"/>
      <c r="AT414" s="58"/>
      <c r="AU414" s="58"/>
      <c r="AV414" s="58"/>
      <c r="AW414" s="58"/>
      <c r="AX414" s="71"/>
      <c r="AY414" s="58"/>
      <c r="AZ414" s="58"/>
      <c r="BA414" s="58"/>
      <c r="BB414" s="58">
        <f t="shared" si="46"/>
        <v>1</v>
      </c>
      <c r="BC414" s="58">
        <f t="shared" si="47"/>
        <v>2.6277504126074931E-6</v>
      </c>
      <c r="BD414" s="58" t="e">
        <f t="shared" si="48"/>
        <v>#N/A</v>
      </c>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c r="CB414" s="58"/>
      <c r="CC414" s="58"/>
      <c r="CD414" s="58"/>
      <c r="CE414" s="58"/>
      <c r="CF414" s="58"/>
      <c r="CG414" s="58"/>
      <c r="CH414" s="58"/>
      <c r="CI414" s="58"/>
      <c r="CJ414" s="58"/>
      <c r="CK414" s="58"/>
      <c r="CL414" s="58"/>
      <c r="CM414" s="58"/>
      <c r="CN414" s="58"/>
      <c r="CO414" s="58"/>
      <c r="CP414" s="58"/>
      <c r="CQ414" s="58"/>
      <c r="CR414" s="58"/>
      <c r="CS414" s="58"/>
      <c r="CT414" s="58"/>
      <c r="CU414" s="58"/>
      <c r="CV414" s="58"/>
      <c r="CW414" s="58"/>
      <c r="CX414" s="58"/>
      <c r="CY414" s="58"/>
      <c r="CZ414" s="58"/>
      <c r="DA414" s="58"/>
      <c r="DB414" s="58"/>
      <c r="DC414" s="58"/>
      <c r="DD414" s="58"/>
      <c r="DE414" s="58"/>
      <c r="DF414" s="58"/>
      <c r="DG414" s="58"/>
      <c r="DH414" s="58"/>
      <c r="DI414" s="58"/>
      <c r="DJ414" s="58"/>
      <c r="DK414" s="58"/>
      <c r="DL414" s="58"/>
      <c r="DM414" s="58"/>
      <c r="DN414" s="58"/>
      <c r="DO414" s="58"/>
      <c r="DP414" s="58"/>
      <c r="DQ414" s="58"/>
      <c r="DR414" s="58"/>
      <c r="DS414" s="58"/>
      <c r="DT414" s="58"/>
      <c r="DU414" s="58"/>
      <c r="DV414" s="58"/>
      <c r="DW414" s="58"/>
      <c r="DX414" s="58"/>
      <c r="DY414" s="58"/>
      <c r="DZ414" s="58"/>
      <c r="EA414" s="58"/>
      <c r="EB414" s="58"/>
      <c r="EC414" s="58"/>
      <c r="ED414" s="58"/>
      <c r="EE414" s="58"/>
      <c r="EF414" s="58"/>
      <c r="EG414" s="58"/>
      <c r="EH414" s="58"/>
      <c r="EI414" s="58"/>
      <c r="EJ414" s="58"/>
      <c r="EK414" s="58"/>
      <c r="EL414" s="58"/>
      <c r="EM414" s="58"/>
      <c r="EN414" s="58"/>
    </row>
    <row r="415" spans="1:144" outlineLevel="1" x14ac:dyDescent="0.2">
      <c r="A415" s="16">
        <v>224</v>
      </c>
      <c r="B415" s="16">
        <v>0</v>
      </c>
      <c r="C415" s="1">
        <v>1.6176635992107292E-7</v>
      </c>
      <c r="D415" s="1">
        <f t="shared" si="40"/>
        <v>-1.6176635992107292E-7</v>
      </c>
      <c r="E415" s="1">
        <f t="shared" si="41"/>
        <v>3.2353274596012666E-7</v>
      </c>
      <c r="F415" s="1">
        <f t="shared" si="42"/>
        <v>-5.6879938990836367E-4</v>
      </c>
      <c r="G415" s="1">
        <f t="shared" si="43"/>
        <v>-4.0220192203597479E-4</v>
      </c>
      <c r="H415" s="1">
        <v>2.0260087759826767E-6</v>
      </c>
      <c r="I415" s="1">
        <f t="shared" si="44"/>
        <v>3.2774078188189225E-13</v>
      </c>
      <c r="J415" s="1">
        <f t="shared" si="45"/>
        <v>-4.0220232946890577E-4</v>
      </c>
      <c r="AQ415" s="58"/>
      <c r="AR415" s="58"/>
      <c r="AS415" s="58"/>
      <c r="AT415" s="58"/>
      <c r="AU415" s="58"/>
      <c r="AV415" s="58"/>
      <c r="AW415" s="58"/>
      <c r="AX415" s="71"/>
      <c r="AY415" s="58"/>
      <c r="AZ415" s="58"/>
      <c r="BA415" s="58"/>
      <c r="BB415" s="58">
        <f t="shared" si="46"/>
        <v>1</v>
      </c>
      <c r="BC415" s="58">
        <f t="shared" si="47"/>
        <v>1.6176635992107292E-7</v>
      </c>
      <c r="BD415" s="58" t="e">
        <f t="shared" si="48"/>
        <v>#N/A</v>
      </c>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c r="CB415" s="58"/>
      <c r="CC415" s="58"/>
      <c r="CD415" s="58"/>
      <c r="CE415" s="58"/>
      <c r="CF415" s="58"/>
      <c r="CG415" s="58"/>
      <c r="CH415" s="58"/>
      <c r="CI415" s="58"/>
      <c r="CJ415" s="58"/>
      <c r="CK415" s="58"/>
      <c r="CL415" s="58"/>
      <c r="CM415" s="58"/>
      <c r="CN415" s="58"/>
      <c r="CO415" s="58"/>
      <c r="CP415" s="58"/>
      <c r="CQ415" s="58"/>
      <c r="CR415" s="58"/>
      <c r="CS415" s="58"/>
      <c r="CT415" s="58"/>
      <c r="CU415" s="58"/>
      <c r="CV415" s="58"/>
      <c r="CW415" s="58"/>
      <c r="CX415" s="58"/>
      <c r="CY415" s="58"/>
      <c r="CZ415" s="58"/>
      <c r="DA415" s="58"/>
      <c r="DB415" s="58"/>
      <c r="DC415" s="58"/>
      <c r="DD415" s="58"/>
      <c r="DE415" s="58"/>
      <c r="DF415" s="58"/>
      <c r="DG415" s="58"/>
      <c r="DH415" s="58"/>
      <c r="DI415" s="58"/>
      <c r="DJ415" s="58"/>
      <c r="DK415" s="58"/>
      <c r="DL415" s="58"/>
      <c r="DM415" s="58"/>
      <c r="DN415" s="58"/>
      <c r="DO415" s="58"/>
      <c r="DP415" s="58"/>
      <c r="DQ415" s="58"/>
      <c r="DR415" s="58"/>
      <c r="DS415" s="58"/>
      <c r="DT415" s="58"/>
      <c r="DU415" s="58"/>
      <c r="DV415" s="58"/>
      <c r="DW415" s="58"/>
      <c r="DX415" s="58"/>
      <c r="DY415" s="58"/>
      <c r="DZ415" s="58"/>
      <c r="EA415" s="58"/>
      <c r="EB415" s="58"/>
      <c r="EC415" s="58"/>
      <c r="ED415" s="58"/>
      <c r="EE415" s="58"/>
      <c r="EF415" s="58"/>
      <c r="EG415" s="58"/>
      <c r="EH415" s="58"/>
      <c r="EI415" s="58"/>
      <c r="EJ415" s="58"/>
      <c r="EK415" s="58"/>
      <c r="EL415" s="58"/>
      <c r="EM415" s="58"/>
      <c r="EN415" s="58"/>
    </row>
    <row r="416" spans="1:144" outlineLevel="1" x14ac:dyDescent="0.2">
      <c r="A416" s="16">
        <v>225</v>
      </c>
      <c r="B416" s="16">
        <v>0</v>
      </c>
      <c r="C416" s="1">
        <v>1.1641319744391064E-5</v>
      </c>
      <c r="D416" s="1">
        <f t="shared" si="40"/>
        <v>-1.1641319744391064E-5</v>
      </c>
      <c r="E416" s="1">
        <f t="shared" si="41"/>
        <v>2.328277501001165E-5</v>
      </c>
      <c r="F416" s="1">
        <f t="shared" si="42"/>
        <v>-4.8252227938211985E-3</v>
      </c>
      <c r="G416" s="1">
        <f t="shared" si="43"/>
        <v>-3.4119576882332683E-3</v>
      </c>
      <c r="H416" s="1">
        <v>9.2018816949865869E-5</v>
      </c>
      <c r="I416" s="1">
        <f t="shared" si="44"/>
        <v>1.0713315238385544E-9</v>
      </c>
      <c r="J416" s="1">
        <f t="shared" si="45"/>
        <v>-3.4121146812230605E-3</v>
      </c>
      <c r="AQ416" s="58"/>
      <c r="AR416" s="58"/>
      <c r="AS416" s="58"/>
      <c r="AT416" s="58"/>
      <c r="AU416" s="58"/>
      <c r="AV416" s="58"/>
      <c r="AW416" s="58"/>
      <c r="AX416" s="71"/>
      <c r="AY416" s="58"/>
      <c r="AZ416" s="58"/>
      <c r="BA416" s="58"/>
      <c r="BB416" s="58">
        <f t="shared" si="46"/>
        <v>1</v>
      </c>
      <c r="BC416" s="58">
        <f t="shared" si="47"/>
        <v>1.1641319744391064E-5</v>
      </c>
      <c r="BD416" s="58" t="e">
        <f t="shared" si="48"/>
        <v>#N/A</v>
      </c>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c r="CB416" s="58"/>
      <c r="CC416" s="58"/>
      <c r="CD416" s="58"/>
      <c r="CE416" s="58"/>
      <c r="CF416" s="58"/>
      <c r="CG416" s="58"/>
      <c r="CH416" s="58"/>
      <c r="CI416" s="58"/>
      <c r="CJ416" s="58"/>
      <c r="CK416" s="58"/>
      <c r="CL416" s="58"/>
      <c r="CM416" s="58"/>
      <c r="CN416" s="58"/>
      <c r="CO416" s="58"/>
      <c r="CP416" s="58"/>
      <c r="CQ416" s="58"/>
      <c r="CR416" s="58"/>
      <c r="CS416" s="58"/>
      <c r="CT416" s="58"/>
      <c r="CU416" s="58"/>
      <c r="CV416" s="58"/>
      <c r="CW416" s="58"/>
      <c r="CX416" s="58"/>
      <c r="CY416" s="58"/>
      <c r="CZ416" s="58"/>
      <c r="DA416" s="58"/>
      <c r="DB416" s="58"/>
      <c r="DC416" s="58"/>
      <c r="DD416" s="58"/>
      <c r="DE416" s="58"/>
      <c r="DF416" s="58"/>
      <c r="DG416" s="58"/>
      <c r="DH416" s="58"/>
      <c r="DI416" s="58"/>
      <c r="DJ416" s="58"/>
      <c r="DK416" s="58"/>
      <c r="DL416" s="58"/>
      <c r="DM416" s="58"/>
      <c r="DN416" s="58"/>
      <c r="DO416" s="58"/>
      <c r="DP416" s="58"/>
      <c r="DQ416" s="58"/>
      <c r="DR416" s="58"/>
      <c r="DS416" s="58"/>
      <c r="DT416" s="58"/>
      <c r="DU416" s="58"/>
      <c r="DV416" s="58"/>
      <c r="DW416" s="58"/>
      <c r="DX416" s="58"/>
      <c r="DY416" s="58"/>
      <c r="DZ416" s="58"/>
      <c r="EA416" s="58"/>
      <c r="EB416" s="58"/>
      <c r="EC416" s="58"/>
      <c r="ED416" s="58"/>
      <c r="EE416" s="58"/>
      <c r="EF416" s="58"/>
      <c r="EG416" s="58"/>
      <c r="EH416" s="58"/>
      <c r="EI416" s="58"/>
      <c r="EJ416" s="58"/>
      <c r="EK416" s="58"/>
      <c r="EL416" s="58"/>
      <c r="EM416" s="58"/>
      <c r="EN416" s="58"/>
    </row>
    <row r="417" spans="1:144" outlineLevel="1" x14ac:dyDescent="0.2">
      <c r="A417" s="16">
        <v>226</v>
      </c>
      <c r="B417" s="16">
        <v>0</v>
      </c>
      <c r="C417" s="1">
        <v>5.3503805747947872E-7</v>
      </c>
      <c r="D417" s="1">
        <f t="shared" si="40"/>
        <v>-5.3503805747947872E-7</v>
      </c>
      <c r="E417" s="1">
        <f t="shared" si="41"/>
        <v>1.0700764014377199E-6</v>
      </c>
      <c r="F417" s="1">
        <f t="shared" si="42"/>
        <v>-1.0344449726484826E-3</v>
      </c>
      <c r="G417" s="1">
        <f t="shared" si="43"/>
        <v>-7.3146315269147688E-4</v>
      </c>
      <c r="H417" s="1">
        <v>5.3084572636861439E-6</v>
      </c>
      <c r="I417" s="1">
        <f t="shared" si="44"/>
        <v>2.840243259515594E-12</v>
      </c>
      <c r="J417" s="1">
        <f t="shared" si="45"/>
        <v>-7.3146509416964955E-4</v>
      </c>
      <c r="AQ417" s="58"/>
      <c r="AR417" s="58"/>
      <c r="AS417" s="58"/>
      <c r="AT417" s="58"/>
      <c r="AU417" s="58"/>
      <c r="AV417" s="58"/>
      <c r="AW417" s="58"/>
      <c r="AX417" s="71"/>
      <c r="AY417" s="58"/>
      <c r="AZ417" s="58"/>
      <c r="BA417" s="58"/>
      <c r="BB417" s="58">
        <f t="shared" si="46"/>
        <v>1</v>
      </c>
      <c r="BC417" s="58">
        <f t="shared" si="47"/>
        <v>5.3503805747947872E-7</v>
      </c>
      <c r="BD417" s="58" t="e">
        <f t="shared" si="48"/>
        <v>#N/A</v>
      </c>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c r="CB417" s="58"/>
      <c r="CC417" s="58"/>
      <c r="CD417" s="58"/>
      <c r="CE417" s="58"/>
      <c r="CF417" s="58"/>
      <c r="CG417" s="58"/>
      <c r="CH417" s="58"/>
      <c r="CI417" s="58"/>
      <c r="CJ417" s="58"/>
      <c r="CK417" s="58"/>
      <c r="CL417" s="58"/>
      <c r="CM417" s="58"/>
      <c r="CN417" s="58"/>
      <c r="CO417" s="58"/>
      <c r="CP417" s="58"/>
      <c r="CQ417" s="58"/>
      <c r="CR417" s="58"/>
      <c r="CS417" s="58"/>
      <c r="CT417" s="58"/>
      <c r="CU417" s="58"/>
      <c r="CV417" s="58"/>
      <c r="CW417" s="58"/>
      <c r="CX417" s="58"/>
      <c r="CY417" s="58"/>
      <c r="CZ417" s="58"/>
      <c r="DA417" s="58"/>
      <c r="DB417" s="58"/>
      <c r="DC417" s="58"/>
      <c r="DD417" s="58"/>
      <c r="DE417" s="58"/>
      <c r="DF417" s="58"/>
      <c r="DG417" s="58"/>
      <c r="DH417" s="58"/>
      <c r="DI417" s="58"/>
      <c r="DJ417" s="58"/>
      <c r="DK417" s="58"/>
      <c r="DL417" s="58"/>
      <c r="DM417" s="58"/>
      <c r="DN417" s="58"/>
      <c r="DO417" s="58"/>
      <c r="DP417" s="58"/>
      <c r="DQ417" s="58"/>
      <c r="DR417" s="58"/>
      <c r="DS417" s="58"/>
      <c r="DT417" s="58"/>
      <c r="DU417" s="58"/>
      <c r="DV417" s="58"/>
      <c r="DW417" s="58"/>
      <c r="DX417" s="58"/>
      <c r="DY417" s="58"/>
      <c r="DZ417" s="58"/>
      <c r="EA417" s="58"/>
      <c r="EB417" s="58"/>
      <c r="EC417" s="58"/>
      <c r="ED417" s="58"/>
      <c r="EE417" s="58"/>
      <c r="EF417" s="58"/>
      <c r="EG417" s="58"/>
      <c r="EH417" s="58"/>
      <c r="EI417" s="58"/>
      <c r="EJ417" s="58"/>
      <c r="EK417" s="58"/>
      <c r="EL417" s="58"/>
      <c r="EM417" s="58"/>
      <c r="EN417" s="58"/>
    </row>
    <row r="418" spans="1:144" outlineLevel="1" x14ac:dyDescent="0.2">
      <c r="A418" s="16">
        <v>227</v>
      </c>
      <c r="B418" s="16">
        <v>0</v>
      </c>
      <c r="C418" s="1">
        <v>3.5261381207214393E-2</v>
      </c>
      <c r="D418" s="1">
        <f t="shared" si="40"/>
        <v>-3.5261381207214393E-2</v>
      </c>
      <c r="E418" s="1">
        <f t="shared" si="41"/>
        <v>7.1796151374678985E-2</v>
      </c>
      <c r="F418" s="1">
        <f t="shared" si="42"/>
        <v>-0.26794803857218097</v>
      </c>
      <c r="G418" s="1">
        <f t="shared" si="43"/>
        <v>-0.19118104362306765</v>
      </c>
      <c r="H418" s="1">
        <v>6.1670111461210618E-2</v>
      </c>
      <c r="I418" s="1">
        <f t="shared" si="44"/>
        <v>2.4021982115406838E-3</v>
      </c>
      <c r="J418" s="1">
        <f t="shared" si="45"/>
        <v>-0.19736359758665217</v>
      </c>
      <c r="AQ418" s="58"/>
      <c r="AR418" s="58"/>
      <c r="AS418" s="58"/>
      <c r="AT418" s="58"/>
      <c r="AU418" s="58"/>
      <c r="AV418" s="58"/>
      <c r="AW418" s="58"/>
      <c r="AX418" s="71"/>
      <c r="AY418" s="58"/>
      <c r="AZ418" s="58"/>
      <c r="BA418" s="58"/>
      <c r="BB418" s="58">
        <f t="shared" si="46"/>
        <v>1</v>
      </c>
      <c r="BC418" s="58">
        <f t="shared" si="47"/>
        <v>3.5261381207214393E-2</v>
      </c>
      <c r="BD418" s="58" t="e">
        <f t="shared" si="48"/>
        <v>#N/A</v>
      </c>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c r="CB418" s="58"/>
      <c r="CC418" s="58"/>
      <c r="CD418" s="58"/>
      <c r="CE418" s="58"/>
      <c r="CF418" s="58"/>
      <c r="CG418" s="58"/>
      <c r="CH418" s="58"/>
      <c r="CI418" s="58"/>
      <c r="CJ418" s="58"/>
      <c r="CK418" s="58"/>
      <c r="CL418" s="58"/>
      <c r="CM418" s="58"/>
      <c r="CN418" s="58"/>
      <c r="CO418" s="58"/>
      <c r="CP418" s="58"/>
      <c r="CQ418" s="58"/>
      <c r="CR418" s="58"/>
      <c r="CS418" s="58"/>
      <c r="CT418" s="58"/>
      <c r="CU418" s="58"/>
      <c r="CV418" s="58"/>
      <c r="CW418" s="58"/>
      <c r="CX418" s="58"/>
      <c r="CY418" s="58"/>
      <c r="CZ418" s="58"/>
      <c r="DA418" s="58"/>
      <c r="DB418" s="58"/>
      <c r="DC418" s="58"/>
      <c r="DD418" s="58"/>
      <c r="DE418" s="58"/>
      <c r="DF418" s="58"/>
      <c r="DG418" s="58"/>
      <c r="DH418" s="58"/>
      <c r="DI418" s="58"/>
      <c r="DJ418" s="58"/>
      <c r="DK418" s="58"/>
      <c r="DL418" s="58"/>
      <c r="DM418" s="58"/>
      <c r="DN418" s="58"/>
      <c r="DO418" s="58"/>
      <c r="DP418" s="58"/>
      <c r="DQ418" s="58"/>
      <c r="DR418" s="58"/>
      <c r="DS418" s="58"/>
      <c r="DT418" s="58"/>
      <c r="DU418" s="58"/>
      <c r="DV418" s="58"/>
      <c r="DW418" s="58"/>
      <c r="DX418" s="58"/>
      <c r="DY418" s="58"/>
      <c r="DZ418" s="58"/>
      <c r="EA418" s="58"/>
      <c r="EB418" s="58"/>
      <c r="EC418" s="58"/>
      <c r="ED418" s="58"/>
      <c r="EE418" s="58"/>
      <c r="EF418" s="58"/>
      <c r="EG418" s="58"/>
      <c r="EH418" s="58"/>
      <c r="EI418" s="58"/>
      <c r="EJ418" s="58"/>
      <c r="EK418" s="58"/>
      <c r="EL418" s="58"/>
      <c r="EM418" s="58"/>
      <c r="EN418" s="58"/>
    </row>
    <row r="419" spans="1:144" outlineLevel="1" x14ac:dyDescent="0.2">
      <c r="A419" s="16">
        <v>228</v>
      </c>
      <c r="B419" s="16">
        <v>0</v>
      </c>
      <c r="C419" s="1">
        <v>3.0709303045574847E-4</v>
      </c>
      <c r="D419" s="1">
        <f t="shared" si="40"/>
        <v>-3.0709303045574847E-4</v>
      </c>
      <c r="E419" s="1">
        <f t="shared" si="41"/>
        <v>6.1428038635232896E-4</v>
      </c>
      <c r="F419" s="1">
        <f t="shared" si="42"/>
        <v>-2.4784680477107808E-2</v>
      </c>
      <c r="G419" s="1">
        <f t="shared" si="43"/>
        <v>-1.7526761410904024E-2</v>
      </c>
      <c r="H419" s="1">
        <v>3.1527031089013825E-3</v>
      </c>
      <c r="I419" s="1">
        <f t="shared" si="44"/>
        <v>9.7153351914591294E-7</v>
      </c>
      <c r="J419" s="1">
        <f t="shared" si="45"/>
        <v>-1.7554455248565828E-2</v>
      </c>
      <c r="AQ419" s="58"/>
      <c r="AR419" s="58"/>
      <c r="AS419" s="58"/>
      <c r="AT419" s="58"/>
      <c r="AU419" s="58"/>
      <c r="AV419" s="58"/>
      <c r="AW419" s="58"/>
      <c r="AX419" s="71"/>
      <c r="AY419" s="58"/>
      <c r="AZ419" s="58"/>
      <c r="BA419" s="58"/>
      <c r="BB419" s="58">
        <f t="shared" si="46"/>
        <v>1</v>
      </c>
      <c r="BC419" s="58">
        <f t="shared" si="47"/>
        <v>3.0709303045574847E-4</v>
      </c>
      <c r="BD419" s="58" t="e">
        <f t="shared" si="48"/>
        <v>#N/A</v>
      </c>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c r="CB419" s="58"/>
      <c r="CC419" s="58"/>
      <c r="CD419" s="58"/>
      <c r="CE419" s="58"/>
      <c r="CF419" s="58"/>
      <c r="CG419" s="58"/>
      <c r="CH419" s="58"/>
      <c r="CI419" s="58"/>
      <c r="CJ419" s="58"/>
      <c r="CK419" s="58"/>
      <c r="CL419" s="58"/>
      <c r="CM419" s="58"/>
      <c r="CN419" s="58"/>
      <c r="CO419" s="58"/>
      <c r="CP419" s="58"/>
      <c r="CQ419" s="58"/>
      <c r="CR419" s="58"/>
      <c r="CS419" s="58"/>
      <c r="CT419" s="58"/>
      <c r="CU419" s="58"/>
      <c r="CV419" s="58"/>
      <c r="CW419" s="58"/>
      <c r="CX419" s="58"/>
      <c r="CY419" s="58"/>
      <c r="CZ419" s="58"/>
      <c r="DA419" s="58"/>
      <c r="DB419" s="58"/>
      <c r="DC419" s="58"/>
      <c r="DD419" s="58"/>
      <c r="DE419" s="58"/>
      <c r="DF419" s="58"/>
      <c r="DG419" s="58"/>
      <c r="DH419" s="58"/>
      <c r="DI419" s="58"/>
      <c r="DJ419" s="58"/>
      <c r="DK419" s="58"/>
      <c r="DL419" s="58"/>
      <c r="DM419" s="58"/>
      <c r="DN419" s="58"/>
      <c r="DO419" s="58"/>
      <c r="DP419" s="58"/>
      <c r="DQ419" s="58"/>
      <c r="DR419" s="58"/>
      <c r="DS419" s="58"/>
      <c r="DT419" s="58"/>
      <c r="DU419" s="58"/>
      <c r="DV419" s="58"/>
      <c r="DW419" s="58"/>
      <c r="DX419" s="58"/>
      <c r="DY419" s="58"/>
      <c r="DZ419" s="58"/>
      <c r="EA419" s="58"/>
      <c r="EB419" s="58"/>
      <c r="EC419" s="58"/>
      <c r="ED419" s="58"/>
      <c r="EE419" s="58"/>
      <c r="EF419" s="58"/>
      <c r="EG419" s="58"/>
      <c r="EH419" s="58"/>
      <c r="EI419" s="58"/>
      <c r="EJ419" s="58"/>
      <c r="EK419" s="58"/>
      <c r="EL419" s="58"/>
      <c r="EM419" s="58"/>
      <c r="EN419" s="58"/>
    </row>
    <row r="420" spans="1:144" outlineLevel="1" x14ac:dyDescent="0.2">
      <c r="A420" s="16">
        <v>229</v>
      </c>
      <c r="B420" s="16">
        <v>0</v>
      </c>
      <c r="C420" s="1">
        <v>2.9865846775788053E-2</v>
      </c>
      <c r="D420" s="1">
        <f t="shared" si="40"/>
        <v>-2.9865846775788053E-2</v>
      </c>
      <c r="E420" s="1">
        <f t="shared" si="41"/>
        <v>6.0641829509173968E-2</v>
      </c>
      <c r="F420" s="1">
        <f t="shared" si="42"/>
        <v>-0.24625561822864869</v>
      </c>
      <c r="G420" s="1">
        <f t="shared" si="43"/>
        <v>-0.1754573312358578</v>
      </c>
      <c r="H420" s="1">
        <v>3.9149796285314488E-2</v>
      </c>
      <c r="I420" s="1">
        <f t="shared" si="44"/>
        <v>1.2543445830395881E-3</v>
      </c>
      <c r="J420" s="1">
        <f t="shared" si="45"/>
        <v>-0.17899614428095681</v>
      </c>
      <c r="AQ420" s="58"/>
      <c r="AR420" s="58"/>
      <c r="AS420" s="58"/>
      <c r="AT420" s="58"/>
      <c r="AU420" s="58"/>
      <c r="AV420" s="58"/>
      <c r="AW420" s="58"/>
      <c r="AX420" s="71"/>
      <c r="AY420" s="58"/>
      <c r="AZ420" s="58"/>
      <c r="BA420" s="58"/>
      <c r="BB420" s="58">
        <f t="shared" si="46"/>
        <v>1</v>
      </c>
      <c r="BC420" s="58">
        <f t="shared" si="47"/>
        <v>2.9865846775788053E-2</v>
      </c>
      <c r="BD420" s="58" t="e">
        <f t="shared" si="48"/>
        <v>#N/A</v>
      </c>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c r="CB420" s="58"/>
      <c r="CC420" s="58"/>
      <c r="CD420" s="58"/>
      <c r="CE420" s="58"/>
      <c r="CF420" s="58"/>
      <c r="CG420" s="58"/>
      <c r="CH420" s="58"/>
      <c r="CI420" s="58"/>
      <c r="CJ420" s="58"/>
      <c r="CK420" s="58"/>
      <c r="CL420" s="58"/>
      <c r="CM420" s="58"/>
      <c r="CN420" s="58"/>
      <c r="CO420" s="58"/>
      <c r="CP420" s="58"/>
      <c r="CQ420" s="58"/>
      <c r="CR420" s="58"/>
      <c r="CS420" s="58"/>
      <c r="CT420" s="58"/>
      <c r="CU420" s="58"/>
      <c r="CV420" s="58"/>
      <c r="CW420" s="58"/>
      <c r="CX420" s="58"/>
      <c r="CY420" s="58"/>
      <c r="CZ420" s="58"/>
      <c r="DA420" s="58"/>
      <c r="DB420" s="58"/>
      <c r="DC420" s="58"/>
      <c r="DD420" s="58"/>
      <c r="DE420" s="58"/>
      <c r="DF420" s="58"/>
      <c r="DG420" s="58"/>
      <c r="DH420" s="58"/>
      <c r="DI420" s="58"/>
      <c r="DJ420" s="58"/>
      <c r="DK420" s="58"/>
      <c r="DL420" s="58"/>
      <c r="DM420" s="58"/>
      <c r="DN420" s="58"/>
      <c r="DO420" s="58"/>
      <c r="DP420" s="58"/>
      <c r="DQ420" s="58"/>
      <c r="DR420" s="58"/>
      <c r="DS420" s="58"/>
      <c r="DT420" s="58"/>
      <c r="DU420" s="58"/>
      <c r="DV420" s="58"/>
      <c r="DW420" s="58"/>
      <c r="DX420" s="58"/>
      <c r="DY420" s="58"/>
      <c r="DZ420" s="58"/>
      <c r="EA420" s="58"/>
      <c r="EB420" s="58"/>
      <c r="EC420" s="58"/>
      <c r="ED420" s="58"/>
      <c r="EE420" s="58"/>
      <c r="EF420" s="58"/>
      <c r="EG420" s="58"/>
      <c r="EH420" s="58"/>
      <c r="EI420" s="58"/>
      <c r="EJ420" s="58"/>
      <c r="EK420" s="58"/>
      <c r="EL420" s="58"/>
      <c r="EM420" s="58"/>
      <c r="EN420" s="58"/>
    </row>
    <row r="421" spans="1:144" outlineLevel="1" x14ac:dyDescent="0.2">
      <c r="A421" s="16">
        <v>230</v>
      </c>
      <c r="B421" s="16">
        <v>0</v>
      </c>
      <c r="C421" s="1">
        <v>3.1155194043676497E-7</v>
      </c>
      <c r="D421" s="1">
        <f t="shared" si="40"/>
        <v>-3.1155194043676497E-7</v>
      </c>
      <c r="E421" s="1">
        <f t="shared" si="41"/>
        <v>6.2310397793911447E-7</v>
      </c>
      <c r="F421" s="1">
        <f t="shared" si="42"/>
        <v>-7.8936935457307592E-4</v>
      </c>
      <c r="G421" s="1">
        <f t="shared" si="43"/>
        <v>-5.5816846695366698E-4</v>
      </c>
      <c r="H421" s="1">
        <v>3.7971609026246115E-6</v>
      </c>
      <c r="I421" s="1">
        <f t="shared" si="44"/>
        <v>1.1830177080419667E-12</v>
      </c>
      <c r="J421" s="1">
        <f t="shared" si="45"/>
        <v>-5.5816952668442488E-4</v>
      </c>
      <c r="AQ421" s="58"/>
      <c r="AR421" s="58"/>
      <c r="AS421" s="58"/>
      <c r="AT421" s="58"/>
      <c r="AU421" s="58"/>
      <c r="AV421" s="58"/>
      <c r="AW421" s="58"/>
      <c r="AX421" s="71"/>
      <c r="AY421" s="58"/>
      <c r="AZ421" s="58"/>
      <c r="BA421" s="58"/>
      <c r="BB421" s="58">
        <f t="shared" si="46"/>
        <v>1</v>
      </c>
      <c r="BC421" s="58">
        <f t="shared" si="47"/>
        <v>3.1155194043676497E-7</v>
      </c>
      <c r="BD421" s="58" t="e">
        <f t="shared" si="48"/>
        <v>#N/A</v>
      </c>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c r="CB421" s="58"/>
      <c r="CC421" s="58"/>
      <c r="CD421" s="58"/>
      <c r="CE421" s="58"/>
      <c r="CF421" s="58"/>
      <c r="CG421" s="58"/>
      <c r="CH421" s="58"/>
      <c r="CI421" s="58"/>
      <c r="CJ421" s="58"/>
      <c r="CK421" s="58"/>
      <c r="CL421" s="58"/>
      <c r="CM421" s="58"/>
      <c r="CN421" s="58"/>
      <c r="CO421" s="58"/>
      <c r="CP421" s="58"/>
      <c r="CQ421" s="58"/>
      <c r="CR421" s="58"/>
      <c r="CS421" s="58"/>
      <c r="CT421" s="58"/>
      <c r="CU421" s="58"/>
      <c r="CV421" s="58"/>
      <c r="CW421" s="58"/>
      <c r="CX421" s="58"/>
      <c r="CY421" s="58"/>
      <c r="CZ421" s="58"/>
      <c r="DA421" s="58"/>
      <c r="DB421" s="58"/>
      <c r="DC421" s="58"/>
      <c r="DD421" s="58"/>
      <c r="DE421" s="58"/>
      <c r="DF421" s="58"/>
      <c r="DG421" s="58"/>
      <c r="DH421" s="58"/>
      <c r="DI421" s="58"/>
      <c r="DJ421" s="58"/>
      <c r="DK421" s="58"/>
      <c r="DL421" s="58"/>
      <c r="DM421" s="58"/>
      <c r="DN421" s="58"/>
      <c r="DO421" s="58"/>
      <c r="DP421" s="58"/>
      <c r="DQ421" s="58"/>
      <c r="DR421" s="58"/>
      <c r="DS421" s="58"/>
      <c r="DT421" s="58"/>
      <c r="DU421" s="58"/>
      <c r="DV421" s="58"/>
      <c r="DW421" s="58"/>
      <c r="DX421" s="58"/>
      <c r="DY421" s="58"/>
      <c r="DZ421" s="58"/>
      <c r="EA421" s="58"/>
      <c r="EB421" s="58"/>
      <c r="EC421" s="58"/>
      <c r="ED421" s="58"/>
      <c r="EE421" s="58"/>
      <c r="EF421" s="58"/>
      <c r="EG421" s="58"/>
      <c r="EH421" s="58"/>
      <c r="EI421" s="58"/>
      <c r="EJ421" s="58"/>
      <c r="EK421" s="58"/>
      <c r="EL421" s="58"/>
      <c r="EM421" s="58"/>
      <c r="EN421" s="58"/>
    </row>
    <row r="422" spans="1:144" outlineLevel="1" x14ac:dyDescent="0.2">
      <c r="A422" s="16">
        <v>231</v>
      </c>
      <c r="B422" s="16">
        <v>0</v>
      </c>
      <c r="C422" s="1">
        <v>1.2817300977964454E-3</v>
      </c>
      <c r="D422" s="1">
        <f t="shared" si="40"/>
        <v>-1.2817300977964454E-3</v>
      </c>
      <c r="E422" s="1">
        <f t="shared" si="41"/>
        <v>2.5651044327656353E-3</v>
      </c>
      <c r="F422" s="1">
        <f t="shared" si="42"/>
        <v>-5.0646860048433759E-2</v>
      </c>
      <c r="G422" s="1">
        <f t="shared" si="43"/>
        <v>-3.5824224181546196E-2</v>
      </c>
      <c r="H422" s="1">
        <v>4.42580851991354E-3</v>
      </c>
      <c r="I422" s="1">
        <f t="shared" si="44"/>
        <v>5.7052224002598358E-6</v>
      </c>
      <c r="J422" s="1">
        <f t="shared" si="45"/>
        <v>-3.590376387803846E-2</v>
      </c>
      <c r="AQ422" s="58"/>
      <c r="AR422" s="58"/>
      <c r="AS422" s="58"/>
      <c r="AT422" s="58"/>
      <c r="AU422" s="58"/>
      <c r="AV422" s="58"/>
      <c r="AW422" s="58"/>
      <c r="AX422" s="71"/>
      <c r="AY422" s="58"/>
      <c r="AZ422" s="58"/>
      <c r="BA422" s="58"/>
      <c r="BB422" s="58">
        <f t="shared" si="46"/>
        <v>1</v>
      </c>
      <c r="BC422" s="58">
        <f t="shared" si="47"/>
        <v>1.2817300977964454E-3</v>
      </c>
      <c r="BD422" s="58" t="e">
        <f t="shared" si="48"/>
        <v>#N/A</v>
      </c>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c r="CB422" s="58"/>
      <c r="CC422" s="58"/>
      <c r="CD422" s="58"/>
      <c r="CE422" s="58"/>
      <c r="CF422" s="58"/>
      <c r="CG422" s="58"/>
      <c r="CH422" s="58"/>
      <c r="CI422" s="58"/>
      <c r="CJ422" s="58"/>
      <c r="CK422" s="58"/>
      <c r="CL422" s="58"/>
      <c r="CM422" s="58"/>
      <c r="CN422" s="58"/>
      <c r="CO422" s="58"/>
      <c r="CP422" s="58"/>
      <c r="CQ422" s="58"/>
      <c r="CR422" s="58"/>
      <c r="CS422" s="58"/>
      <c r="CT422" s="58"/>
      <c r="CU422" s="58"/>
      <c r="CV422" s="58"/>
      <c r="CW422" s="58"/>
      <c r="CX422" s="58"/>
      <c r="CY422" s="58"/>
      <c r="CZ422" s="58"/>
      <c r="DA422" s="58"/>
      <c r="DB422" s="58"/>
      <c r="DC422" s="58"/>
      <c r="DD422" s="58"/>
      <c r="DE422" s="58"/>
      <c r="DF422" s="58"/>
      <c r="DG422" s="58"/>
      <c r="DH422" s="58"/>
      <c r="DI422" s="58"/>
      <c r="DJ422" s="58"/>
      <c r="DK422" s="58"/>
      <c r="DL422" s="58"/>
      <c r="DM422" s="58"/>
      <c r="DN422" s="58"/>
      <c r="DO422" s="58"/>
      <c r="DP422" s="58"/>
      <c r="DQ422" s="58"/>
      <c r="DR422" s="58"/>
      <c r="DS422" s="58"/>
      <c r="DT422" s="58"/>
      <c r="DU422" s="58"/>
      <c r="DV422" s="58"/>
      <c r="DW422" s="58"/>
      <c r="DX422" s="58"/>
      <c r="DY422" s="58"/>
      <c r="DZ422" s="58"/>
      <c r="EA422" s="58"/>
      <c r="EB422" s="58"/>
      <c r="EC422" s="58"/>
      <c r="ED422" s="58"/>
      <c r="EE422" s="58"/>
      <c r="EF422" s="58"/>
      <c r="EG422" s="58"/>
      <c r="EH422" s="58"/>
      <c r="EI422" s="58"/>
      <c r="EJ422" s="58"/>
      <c r="EK422" s="58"/>
      <c r="EL422" s="58"/>
      <c r="EM422" s="58"/>
      <c r="EN422" s="58"/>
    </row>
    <row r="423" spans="1:144" outlineLevel="1" x14ac:dyDescent="0.2">
      <c r="A423" s="16">
        <v>232</v>
      </c>
      <c r="B423" s="16">
        <v>0</v>
      </c>
      <c r="C423" s="1">
        <v>1.5073351070682002E-4</v>
      </c>
      <c r="D423" s="1">
        <f t="shared" si="40"/>
        <v>-1.5073351070682002E-4</v>
      </c>
      <c r="E423" s="1">
        <f t="shared" si="41"/>
        <v>3.0148974428839925E-4</v>
      </c>
      <c r="F423" s="1">
        <f t="shared" si="42"/>
        <v>-1.7363460032159467E-2</v>
      </c>
      <c r="G423" s="1">
        <f t="shared" si="43"/>
        <v>-1.227828305274564E-2</v>
      </c>
      <c r="H423" s="1">
        <v>6.8803876901629203E-4</v>
      </c>
      <c r="I423" s="1">
        <f t="shared" si="44"/>
        <v>1.0379755089972653E-7</v>
      </c>
      <c r="J423" s="1">
        <f t="shared" si="45"/>
        <v>-1.2282509201064761E-2</v>
      </c>
      <c r="AQ423" s="58"/>
      <c r="AR423" s="58"/>
      <c r="AS423" s="58"/>
      <c r="AT423" s="58"/>
      <c r="AU423" s="58"/>
      <c r="AV423" s="58"/>
      <c r="AW423" s="58"/>
      <c r="AX423" s="71"/>
      <c r="AY423" s="58"/>
      <c r="AZ423" s="58"/>
      <c r="BA423" s="58"/>
      <c r="BB423" s="58">
        <f t="shared" si="46"/>
        <v>1</v>
      </c>
      <c r="BC423" s="58">
        <f t="shared" si="47"/>
        <v>1.5073351070682002E-4</v>
      </c>
      <c r="BD423" s="58" t="e">
        <f t="shared" si="48"/>
        <v>#N/A</v>
      </c>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c r="CB423" s="58"/>
      <c r="CC423" s="58"/>
      <c r="CD423" s="58"/>
      <c r="CE423" s="58"/>
      <c r="CF423" s="58"/>
      <c r="CG423" s="58"/>
      <c r="CH423" s="58"/>
      <c r="CI423" s="58"/>
      <c r="CJ423" s="58"/>
      <c r="CK423" s="58"/>
      <c r="CL423" s="58"/>
      <c r="CM423" s="58"/>
      <c r="CN423" s="58"/>
      <c r="CO423" s="58"/>
      <c r="CP423" s="58"/>
      <c r="CQ423" s="58"/>
      <c r="CR423" s="58"/>
      <c r="CS423" s="58"/>
      <c r="CT423" s="58"/>
      <c r="CU423" s="58"/>
      <c r="CV423" s="58"/>
      <c r="CW423" s="58"/>
      <c r="CX423" s="58"/>
      <c r="CY423" s="58"/>
      <c r="CZ423" s="58"/>
      <c r="DA423" s="58"/>
      <c r="DB423" s="58"/>
      <c r="DC423" s="58"/>
      <c r="DD423" s="58"/>
      <c r="DE423" s="58"/>
      <c r="DF423" s="58"/>
      <c r="DG423" s="58"/>
      <c r="DH423" s="58"/>
      <c r="DI423" s="58"/>
      <c r="DJ423" s="58"/>
      <c r="DK423" s="58"/>
      <c r="DL423" s="58"/>
      <c r="DM423" s="58"/>
      <c r="DN423" s="58"/>
      <c r="DO423" s="58"/>
      <c r="DP423" s="58"/>
      <c r="DQ423" s="58"/>
      <c r="DR423" s="58"/>
      <c r="DS423" s="58"/>
      <c r="DT423" s="58"/>
      <c r="DU423" s="58"/>
      <c r="DV423" s="58"/>
      <c r="DW423" s="58"/>
      <c r="DX423" s="58"/>
      <c r="DY423" s="58"/>
      <c r="DZ423" s="58"/>
      <c r="EA423" s="58"/>
      <c r="EB423" s="58"/>
      <c r="EC423" s="58"/>
      <c r="ED423" s="58"/>
      <c r="EE423" s="58"/>
      <c r="EF423" s="58"/>
      <c r="EG423" s="58"/>
      <c r="EH423" s="58"/>
      <c r="EI423" s="58"/>
      <c r="EJ423" s="58"/>
      <c r="EK423" s="58"/>
      <c r="EL423" s="58"/>
      <c r="EM423" s="58"/>
      <c r="EN423" s="58"/>
    </row>
    <row r="424" spans="1:144" outlineLevel="1" x14ac:dyDescent="0.2">
      <c r="A424" s="16">
        <v>233</v>
      </c>
      <c r="B424" s="16">
        <v>1</v>
      </c>
      <c r="C424" s="1">
        <v>0.99999115093186597</v>
      </c>
      <c r="D424" s="1">
        <f t="shared" si="40"/>
        <v>8.8490681340314126E-6</v>
      </c>
      <c r="E424" s="1">
        <f t="shared" si="41"/>
        <v>1.7698214574520985E-5</v>
      </c>
      <c r="F424" s="1">
        <f t="shared" si="42"/>
        <v>4.2069245981501717E-3</v>
      </c>
      <c r="G424" s="1">
        <f t="shared" si="43"/>
        <v>2.9747514922647228E-3</v>
      </c>
      <c r="H424" s="1">
        <v>1.159030240668389E-4</v>
      </c>
      <c r="I424" s="1">
        <f t="shared" si="44"/>
        <v>1.0257617217765755E-9</v>
      </c>
      <c r="J424" s="1">
        <f t="shared" si="45"/>
        <v>2.9749238985985796E-3</v>
      </c>
      <c r="AQ424" s="58"/>
      <c r="AR424" s="58"/>
      <c r="AS424" s="58"/>
      <c r="AT424" s="58"/>
      <c r="AU424" s="58"/>
      <c r="AV424" s="58"/>
      <c r="AW424" s="58"/>
      <c r="AX424" s="71"/>
      <c r="AY424" s="58"/>
      <c r="AZ424" s="58"/>
      <c r="BA424" s="58"/>
      <c r="BB424" s="58">
        <f t="shared" si="46"/>
        <v>0</v>
      </c>
      <c r="BC424" s="58" t="e">
        <f t="shared" si="47"/>
        <v>#N/A</v>
      </c>
      <c r="BD424" s="58">
        <f t="shared" si="48"/>
        <v>0.99999115093186597</v>
      </c>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c r="CB424" s="58"/>
      <c r="CC424" s="58"/>
      <c r="CD424" s="58"/>
      <c r="CE424" s="58"/>
      <c r="CF424" s="58"/>
      <c r="CG424" s="58"/>
      <c r="CH424" s="58"/>
      <c r="CI424" s="58"/>
      <c r="CJ424" s="58"/>
      <c r="CK424" s="58"/>
      <c r="CL424" s="58"/>
      <c r="CM424" s="58"/>
      <c r="CN424" s="58"/>
      <c r="CO424" s="58"/>
      <c r="CP424" s="58"/>
      <c r="CQ424" s="58"/>
      <c r="CR424" s="58"/>
      <c r="CS424" s="58"/>
      <c r="CT424" s="58"/>
      <c r="CU424" s="58"/>
      <c r="CV424" s="58"/>
      <c r="CW424" s="58"/>
      <c r="CX424" s="58"/>
      <c r="CY424" s="58"/>
      <c r="CZ424" s="58"/>
      <c r="DA424" s="58"/>
      <c r="DB424" s="58"/>
      <c r="DC424" s="58"/>
      <c r="DD424" s="58"/>
      <c r="DE424" s="58"/>
      <c r="DF424" s="58"/>
      <c r="DG424" s="58"/>
      <c r="DH424" s="58"/>
      <c r="DI424" s="58"/>
      <c r="DJ424" s="58"/>
      <c r="DK424" s="58"/>
      <c r="DL424" s="58"/>
      <c r="DM424" s="58"/>
      <c r="DN424" s="58"/>
      <c r="DO424" s="58"/>
      <c r="DP424" s="58"/>
      <c r="DQ424" s="58"/>
      <c r="DR424" s="58"/>
      <c r="DS424" s="58"/>
      <c r="DT424" s="58"/>
      <c r="DU424" s="58"/>
      <c r="DV424" s="58"/>
      <c r="DW424" s="58"/>
      <c r="DX424" s="58"/>
      <c r="DY424" s="58"/>
      <c r="DZ424" s="58"/>
      <c r="EA424" s="58"/>
      <c r="EB424" s="58"/>
      <c r="EC424" s="58"/>
      <c r="ED424" s="58"/>
      <c r="EE424" s="58"/>
      <c r="EF424" s="58"/>
      <c r="EG424" s="58"/>
      <c r="EH424" s="58"/>
      <c r="EI424" s="58"/>
      <c r="EJ424" s="58"/>
      <c r="EK424" s="58"/>
      <c r="EL424" s="58"/>
      <c r="EM424" s="58"/>
      <c r="EN424" s="58"/>
    </row>
    <row r="425" spans="1:144" outlineLevel="1" x14ac:dyDescent="0.2">
      <c r="A425" s="16">
        <v>234</v>
      </c>
      <c r="B425" s="16">
        <v>0</v>
      </c>
      <c r="C425" s="1">
        <v>9.8736279900668816E-4</v>
      </c>
      <c r="D425" s="1">
        <f t="shared" si="40"/>
        <v>-9.8736279900668816E-4</v>
      </c>
      <c r="E425" s="1">
        <f t="shared" si="41"/>
        <v>1.9757011254962816E-3</v>
      </c>
      <c r="F425" s="1">
        <f t="shared" si="42"/>
        <v>-4.4448859664745974E-2</v>
      </c>
      <c r="G425" s="1">
        <f t="shared" si="43"/>
        <v>-3.1437853740679665E-2</v>
      </c>
      <c r="H425" s="1">
        <v>2.9463853190194694E-3</v>
      </c>
      <c r="I425" s="1">
        <f t="shared" si="44"/>
        <v>2.9206317887822105E-6</v>
      </c>
      <c r="J425" s="1">
        <f t="shared" si="45"/>
        <v>-3.1484270352179815E-2</v>
      </c>
      <c r="AQ425" s="58"/>
      <c r="AR425" s="58"/>
      <c r="AS425" s="58"/>
      <c r="AT425" s="58"/>
      <c r="AU425" s="58"/>
      <c r="AV425" s="58"/>
      <c r="AW425" s="58"/>
      <c r="AX425" s="71"/>
      <c r="AY425" s="58"/>
      <c r="AZ425" s="58"/>
      <c r="BA425" s="58"/>
      <c r="BB425" s="58">
        <f t="shared" si="46"/>
        <v>1</v>
      </c>
      <c r="BC425" s="58">
        <f t="shared" si="47"/>
        <v>9.8736279900668816E-4</v>
      </c>
      <c r="BD425" s="58" t="e">
        <f t="shared" si="48"/>
        <v>#N/A</v>
      </c>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c r="CB425" s="58"/>
      <c r="CC425" s="58"/>
      <c r="CD425" s="58"/>
      <c r="CE425" s="58"/>
      <c r="CF425" s="58"/>
      <c r="CG425" s="58"/>
      <c r="CH425" s="58"/>
      <c r="CI425" s="58"/>
      <c r="CJ425" s="58"/>
      <c r="CK425" s="58"/>
      <c r="CL425" s="58"/>
      <c r="CM425" s="58"/>
      <c r="CN425" s="58"/>
      <c r="CO425" s="58"/>
      <c r="CP425" s="58"/>
      <c r="CQ425" s="58"/>
      <c r="CR425" s="58"/>
      <c r="CS425" s="58"/>
      <c r="CT425" s="58"/>
      <c r="CU425" s="58"/>
      <c r="CV425" s="58"/>
      <c r="CW425" s="58"/>
      <c r="CX425" s="58"/>
      <c r="CY425" s="58"/>
      <c r="CZ425" s="58"/>
      <c r="DA425" s="58"/>
      <c r="DB425" s="58"/>
      <c r="DC425" s="58"/>
      <c r="DD425" s="58"/>
      <c r="DE425" s="58"/>
      <c r="DF425" s="58"/>
      <c r="DG425" s="58"/>
      <c r="DH425" s="58"/>
      <c r="DI425" s="58"/>
      <c r="DJ425" s="58"/>
      <c r="DK425" s="58"/>
      <c r="DL425" s="58"/>
      <c r="DM425" s="58"/>
      <c r="DN425" s="58"/>
      <c r="DO425" s="58"/>
      <c r="DP425" s="58"/>
      <c r="DQ425" s="58"/>
      <c r="DR425" s="58"/>
      <c r="DS425" s="58"/>
      <c r="DT425" s="58"/>
      <c r="DU425" s="58"/>
      <c r="DV425" s="58"/>
      <c r="DW425" s="58"/>
      <c r="DX425" s="58"/>
      <c r="DY425" s="58"/>
      <c r="DZ425" s="58"/>
      <c r="EA425" s="58"/>
      <c r="EB425" s="58"/>
      <c r="EC425" s="58"/>
      <c r="ED425" s="58"/>
      <c r="EE425" s="58"/>
      <c r="EF425" s="58"/>
      <c r="EG425" s="58"/>
      <c r="EH425" s="58"/>
      <c r="EI425" s="58"/>
      <c r="EJ425" s="58"/>
      <c r="EK425" s="58"/>
      <c r="EL425" s="58"/>
      <c r="EM425" s="58"/>
      <c r="EN425" s="58"/>
    </row>
    <row r="426" spans="1:144" outlineLevel="1" x14ac:dyDescent="0.2">
      <c r="A426" s="16">
        <v>235</v>
      </c>
      <c r="B426" s="16">
        <v>0</v>
      </c>
      <c r="C426" s="1">
        <v>2.6687214018582462E-4</v>
      </c>
      <c r="D426" s="1">
        <f t="shared" si="40"/>
        <v>-2.6687214018582462E-4</v>
      </c>
      <c r="E426" s="1">
        <f t="shared" si="41"/>
        <v>5.3381551378460989E-4</v>
      </c>
      <c r="F426" s="1">
        <f t="shared" si="42"/>
        <v>-2.3104447922090886E-2</v>
      </c>
      <c r="G426" s="1">
        <f t="shared" si="43"/>
        <v>-1.6338402000714049E-2</v>
      </c>
      <c r="H426" s="1">
        <v>1.0517904613561886E-3</v>
      </c>
      <c r="I426" s="1">
        <f t="shared" si="44"/>
        <v>2.8106412130166567E-7</v>
      </c>
      <c r="J426" s="1">
        <f t="shared" si="45"/>
        <v>-1.6347001072314106E-2</v>
      </c>
      <c r="AQ426" s="58"/>
      <c r="AR426" s="58"/>
      <c r="AS426" s="58"/>
      <c r="AT426" s="58"/>
      <c r="AU426" s="58"/>
      <c r="AV426" s="58"/>
      <c r="AW426" s="58"/>
      <c r="AX426" s="71"/>
      <c r="AY426" s="58"/>
      <c r="AZ426" s="58"/>
      <c r="BA426" s="58"/>
      <c r="BB426" s="58">
        <f t="shared" si="46"/>
        <v>1</v>
      </c>
      <c r="BC426" s="58">
        <f t="shared" si="47"/>
        <v>2.6687214018582462E-4</v>
      </c>
      <c r="BD426" s="58" t="e">
        <f t="shared" si="48"/>
        <v>#N/A</v>
      </c>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c r="CB426" s="58"/>
      <c r="CC426" s="58"/>
      <c r="CD426" s="58"/>
      <c r="CE426" s="58"/>
      <c r="CF426" s="58"/>
      <c r="CG426" s="58"/>
      <c r="CH426" s="58"/>
      <c r="CI426" s="58"/>
      <c r="CJ426" s="58"/>
      <c r="CK426" s="58"/>
      <c r="CL426" s="58"/>
      <c r="CM426" s="58"/>
      <c r="CN426" s="58"/>
      <c r="CO426" s="58"/>
      <c r="CP426" s="58"/>
      <c r="CQ426" s="58"/>
      <c r="CR426" s="58"/>
      <c r="CS426" s="58"/>
      <c r="CT426" s="58"/>
      <c r="CU426" s="58"/>
      <c r="CV426" s="58"/>
      <c r="CW426" s="58"/>
      <c r="CX426" s="58"/>
      <c r="CY426" s="58"/>
      <c r="CZ426" s="58"/>
      <c r="DA426" s="58"/>
      <c r="DB426" s="58"/>
      <c r="DC426" s="58"/>
      <c r="DD426" s="58"/>
      <c r="DE426" s="58"/>
      <c r="DF426" s="58"/>
      <c r="DG426" s="58"/>
      <c r="DH426" s="58"/>
      <c r="DI426" s="58"/>
      <c r="DJ426" s="58"/>
      <c r="DK426" s="58"/>
      <c r="DL426" s="58"/>
      <c r="DM426" s="58"/>
      <c r="DN426" s="58"/>
      <c r="DO426" s="58"/>
      <c r="DP426" s="58"/>
      <c r="DQ426" s="58"/>
      <c r="DR426" s="58"/>
      <c r="DS426" s="58"/>
      <c r="DT426" s="58"/>
      <c r="DU426" s="58"/>
      <c r="DV426" s="58"/>
      <c r="DW426" s="58"/>
      <c r="DX426" s="58"/>
      <c r="DY426" s="58"/>
      <c r="DZ426" s="58"/>
      <c r="EA426" s="58"/>
      <c r="EB426" s="58"/>
      <c r="EC426" s="58"/>
      <c r="ED426" s="58"/>
      <c r="EE426" s="58"/>
      <c r="EF426" s="58"/>
      <c r="EG426" s="58"/>
      <c r="EH426" s="58"/>
      <c r="EI426" s="58"/>
      <c r="EJ426" s="58"/>
      <c r="EK426" s="58"/>
      <c r="EL426" s="58"/>
      <c r="EM426" s="58"/>
      <c r="EN426" s="58"/>
    </row>
    <row r="427" spans="1:144" outlineLevel="1" x14ac:dyDescent="0.2">
      <c r="A427" s="16">
        <v>236</v>
      </c>
      <c r="B427" s="16">
        <v>0</v>
      </c>
      <c r="C427" s="1">
        <v>6.0229464855262183E-4</v>
      </c>
      <c r="D427" s="1">
        <f t="shared" si="40"/>
        <v>-6.0229464855262183E-4</v>
      </c>
      <c r="E427" s="1">
        <f t="shared" si="41"/>
        <v>1.2049522016731294E-3</v>
      </c>
      <c r="F427" s="1">
        <f t="shared" si="42"/>
        <v>-3.4712421432005133E-2</v>
      </c>
      <c r="G427" s="1">
        <f t="shared" si="43"/>
        <v>-2.4549086052553577E-2</v>
      </c>
      <c r="H427" s="1">
        <v>2.0307036402865764E-3</v>
      </c>
      <c r="I427" s="1">
        <f t="shared" si="44"/>
        <v>1.2263093057678489E-6</v>
      </c>
      <c r="J427" s="1">
        <f t="shared" si="45"/>
        <v>-2.4574050039044202E-2</v>
      </c>
      <c r="AQ427" s="58"/>
      <c r="AR427" s="58"/>
      <c r="AS427" s="58"/>
      <c r="AT427" s="58"/>
      <c r="AU427" s="58"/>
      <c r="AV427" s="58"/>
      <c r="AW427" s="58"/>
      <c r="AX427" s="71"/>
      <c r="AY427" s="58"/>
      <c r="AZ427" s="58"/>
      <c r="BA427" s="58"/>
      <c r="BB427" s="58">
        <f t="shared" si="46"/>
        <v>1</v>
      </c>
      <c r="BC427" s="58">
        <f t="shared" si="47"/>
        <v>6.0229464855262183E-4</v>
      </c>
      <c r="BD427" s="58" t="e">
        <f t="shared" si="48"/>
        <v>#N/A</v>
      </c>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c r="CB427" s="58"/>
      <c r="CC427" s="58"/>
      <c r="CD427" s="58"/>
      <c r="CE427" s="58"/>
      <c r="CF427" s="58"/>
      <c r="CG427" s="58"/>
      <c r="CH427" s="58"/>
      <c r="CI427" s="58"/>
      <c r="CJ427" s="58"/>
      <c r="CK427" s="58"/>
      <c r="CL427" s="58"/>
      <c r="CM427" s="58"/>
      <c r="CN427" s="58"/>
      <c r="CO427" s="58"/>
      <c r="CP427" s="58"/>
      <c r="CQ427" s="58"/>
      <c r="CR427" s="58"/>
      <c r="CS427" s="58"/>
      <c r="CT427" s="58"/>
      <c r="CU427" s="58"/>
      <c r="CV427" s="58"/>
      <c r="CW427" s="58"/>
      <c r="CX427" s="58"/>
      <c r="CY427" s="58"/>
      <c r="CZ427" s="58"/>
      <c r="DA427" s="58"/>
      <c r="DB427" s="58"/>
      <c r="DC427" s="58"/>
      <c r="DD427" s="58"/>
      <c r="DE427" s="58"/>
      <c r="DF427" s="58"/>
      <c r="DG427" s="58"/>
      <c r="DH427" s="58"/>
      <c r="DI427" s="58"/>
      <c r="DJ427" s="58"/>
      <c r="DK427" s="58"/>
      <c r="DL427" s="58"/>
      <c r="DM427" s="58"/>
      <c r="DN427" s="58"/>
      <c r="DO427" s="58"/>
      <c r="DP427" s="58"/>
      <c r="DQ427" s="58"/>
      <c r="DR427" s="58"/>
      <c r="DS427" s="58"/>
      <c r="DT427" s="58"/>
      <c r="DU427" s="58"/>
      <c r="DV427" s="58"/>
      <c r="DW427" s="58"/>
      <c r="DX427" s="58"/>
      <c r="DY427" s="58"/>
      <c r="DZ427" s="58"/>
      <c r="EA427" s="58"/>
      <c r="EB427" s="58"/>
      <c r="EC427" s="58"/>
      <c r="ED427" s="58"/>
      <c r="EE427" s="58"/>
      <c r="EF427" s="58"/>
      <c r="EG427" s="58"/>
      <c r="EH427" s="58"/>
      <c r="EI427" s="58"/>
      <c r="EJ427" s="58"/>
      <c r="EK427" s="58"/>
      <c r="EL427" s="58"/>
      <c r="EM427" s="58"/>
      <c r="EN427" s="58"/>
    </row>
    <row r="428" spans="1:144" outlineLevel="1" x14ac:dyDescent="0.2">
      <c r="A428" s="16">
        <v>237</v>
      </c>
      <c r="B428" s="16">
        <v>0</v>
      </c>
      <c r="C428" s="1">
        <v>1.1431438788075277E-8</v>
      </c>
      <c r="D428" s="1">
        <f t="shared" si="40"/>
        <v>-1.1431438788075277E-8</v>
      </c>
      <c r="E428" s="1">
        <f t="shared" si="41"/>
        <v>2.2862877682490075E-8</v>
      </c>
      <c r="F428" s="1">
        <f t="shared" si="42"/>
        <v>-1.5120475416629622E-4</v>
      </c>
      <c r="G428" s="1">
        <f t="shared" si="43"/>
        <v>-1.0691790738109811E-4</v>
      </c>
      <c r="H428" s="1">
        <v>2.2599318052991762E-7</v>
      </c>
      <c r="I428" s="1">
        <f t="shared" si="44"/>
        <v>2.5834278231195598E-15</v>
      </c>
      <c r="J428" s="1">
        <f t="shared" si="45"/>
        <v>-1.0691791946245913E-4</v>
      </c>
      <c r="AQ428" s="58"/>
      <c r="AR428" s="58"/>
      <c r="AS428" s="58"/>
      <c r="AT428" s="58"/>
      <c r="AU428" s="58"/>
      <c r="AV428" s="58"/>
      <c r="AW428" s="58"/>
      <c r="AX428" s="71"/>
      <c r="AY428" s="58"/>
      <c r="AZ428" s="58"/>
      <c r="BA428" s="58"/>
      <c r="BB428" s="58">
        <f t="shared" si="46"/>
        <v>1</v>
      </c>
      <c r="BC428" s="58">
        <f t="shared" si="47"/>
        <v>1.1431438788075277E-8</v>
      </c>
      <c r="BD428" s="58" t="e">
        <f t="shared" si="48"/>
        <v>#N/A</v>
      </c>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c r="CB428" s="58"/>
      <c r="CC428" s="58"/>
      <c r="CD428" s="58"/>
      <c r="CE428" s="58"/>
      <c r="CF428" s="58"/>
      <c r="CG428" s="58"/>
      <c r="CH428" s="58"/>
      <c r="CI428" s="58"/>
      <c r="CJ428" s="58"/>
      <c r="CK428" s="58"/>
      <c r="CL428" s="58"/>
      <c r="CM428" s="58"/>
      <c r="CN428" s="58"/>
      <c r="CO428" s="58"/>
      <c r="CP428" s="58"/>
      <c r="CQ428" s="58"/>
      <c r="CR428" s="58"/>
      <c r="CS428" s="58"/>
      <c r="CT428" s="58"/>
      <c r="CU428" s="58"/>
      <c r="CV428" s="58"/>
      <c r="CW428" s="58"/>
      <c r="CX428" s="58"/>
      <c r="CY428" s="58"/>
      <c r="CZ428" s="58"/>
      <c r="DA428" s="58"/>
      <c r="DB428" s="58"/>
      <c r="DC428" s="58"/>
      <c r="DD428" s="58"/>
      <c r="DE428" s="58"/>
      <c r="DF428" s="58"/>
      <c r="DG428" s="58"/>
      <c r="DH428" s="58"/>
      <c r="DI428" s="58"/>
      <c r="DJ428" s="58"/>
      <c r="DK428" s="58"/>
      <c r="DL428" s="58"/>
      <c r="DM428" s="58"/>
      <c r="DN428" s="58"/>
      <c r="DO428" s="58"/>
      <c r="DP428" s="58"/>
      <c r="DQ428" s="58"/>
      <c r="DR428" s="58"/>
      <c r="DS428" s="58"/>
      <c r="DT428" s="58"/>
      <c r="DU428" s="58"/>
      <c r="DV428" s="58"/>
      <c r="DW428" s="58"/>
      <c r="DX428" s="58"/>
      <c r="DY428" s="58"/>
      <c r="DZ428" s="58"/>
      <c r="EA428" s="58"/>
      <c r="EB428" s="58"/>
      <c r="EC428" s="58"/>
      <c r="ED428" s="58"/>
      <c r="EE428" s="58"/>
      <c r="EF428" s="58"/>
      <c r="EG428" s="58"/>
      <c r="EH428" s="58"/>
      <c r="EI428" s="58"/>
      <c r="EJ428" s="58"/>
      <c r="EK428" s="58"/>
      <c r="EL428" s="58"/>
      <c r="EM428" s="58"/>
      <c r="EN428" s="58"/>
    </row>
    <row r="429" spans="1:144" outlineLevel="1" x14ac:dyDescent="0.2">
      <c r="A429" s="16">
        <v>238</v>
      </c>
      <c r="B429" s="16">
        <v>0</v>
      </c>
      <c r="C429" s="1">
        <v>5.4967602942408635E-2</v>
      </c>
      <c r="D429" s="1">
        <f t="shared" si="40"/>
        <v>-5.4967602942408635E-2</v>
      </c>
      <c r="E429" s="1">
        <f t="shared" si="41"/>
        <v>0.11307213895080706</v>
      </c>
      <c r="F429" s="1">
        <f t="shared" si="42"/>
        <v>-0.33626200937781697</v>
      </c>
      <c r="G429" s="1">
        <f t="shared" si="43"/>
        <v>-0.24117375802614946</v>
      </c>
      <c r="H429" s="1">
        <v>7.3210360684856104E-2</v>
      </c>
      <c r="I429" s="1">
        <f t="shared" si="44"/>
        <v>4.5946398800309155E-3</v>
      </c>
      <c r="J429" s="1">
        <f t="shared" si="45"/>
        <v>-0.2505183055995841</v>
      </c>
      <c r="AQ429" s="58"/>
      <c r="AR429" s="58"/>
      <c r="AS429" s="58"/>
      <c r="AT429" s="58"/>
      <c r="AU429" s="58"/>
      <c r="AV429" s="58"/>
      <c r="AW429" s="58"/>
      <c r="AX429" s="71"/>
      <c r="AY429" s="58"/>
      <c r="AZ429" s="58"/>
      <c r="BA429" s="58"/>
      <c r="BB429" s="58">
        <f t="shared" si="46"/>
        <v>1</v>
      </c>
      <c r="BC429" s="58">
        <f t="shared" si="47"/>
        <v>5.4967602942408635E-2</v>
      </c>
      <c r="BD429" s="58" t="e">
        <f t="shared" si="48"/>
        <v>#N/A</v>
      </c>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c r="CB429" s="58"/>
      <c r="CC429" s="58"/>
      <c r="CD429" s="58"/>
      <c r="CE429" s="58"/>
      <c r="CF429" s="58"/>
      <c r="CG429" s="58"/>
      <c r="CH429" s="58"/>
      <c r="CI429" s="58"/>
      <c r="CJ429" s="58"/>
      <c r="CK429" s="58"/>
      <c r="CL429" s="58"/>
      <c r="CM429" s="58"/>
      <c r="CN429" s="58"/>
      <c r="CO429" s="58"/>
      <c r="CP429" s="58"/>
      <c r="CQ429" s="58"/>
      <c r="CR429" s="58"/>
      <c r="CS429" s="58"/>
      <c r="CT429" s="58"/>
      <c r="CU429" s="58"/>
      <c r="CV429" s="58"/>
      <c r="CW429" s="58"/>
      <c r="CX429" s="58"/>
      <c r="CY429" s="58"/>
      <c r="CZ429" s="58"/>
      <c r="DA429" s="58"/>
      <c r="DB429" s="58"/>
      <c r="DC429" s="58"/>
      <c r="DD429" s="58"/>
      <c r="DE429" s="58"/>
      <c r="DF429" s="58"/>
      <c r="DG429" s="58"/>
      <c r="DH429" s="58"/>
      <c r="DI429" s="58"/>
      <c r="DJ429" s="58"/>
      <c r="DK429" s="58"/>
      <c r="DL429" s="58"/>
      <c r="DM429" s="58"/>
      <c r="DN429" s="58"/>
      <c r="DO429" s="58"/>
      <c r="DP429" s="58"/>
      <c r="DQ429" s="58"/>
      <c r="DR429" s="58"/>
      <c r="DS429" s="58"/>
      <c r="DT429" s="58"/>
      <c r="DU429" s="58"/>
      <c r="DV429" s="58"/>
      <c r="DW429" s="58"/>
      <c r="DX429" s="58"/>
      <c r="DY429" s="58"/>
      <c r="DZ429" s="58"/>
      <c r="EA429" s="58"/>
      <c r="EB429" s="58"/>
      <c r="EC429" s="58"/>
      <c r="ED429" s="58"/>
      <c r="EE429" s="58"/>
      <c r="EF429" s="58"/>
      <c r="EG429" s="58"/>
      <c r="EH429" s="58"/>
      <c r="EI429" s="58"/>
      <c r="EJ429" s="58"/>
      <c r="EK429" s="58"/>
      <c r="EL429" s="58"/>
      <c r="EM429" s="58"/>
      <c r="EN429" s="58"/>
    </row>
    <row r="430" spans="1:144" outlineLevel="1" x14ac:dyDescent="0.2">
      <c r="A430" s="16">
        <v>239</v>
      </c>
      <c r="B430" s="16">
        <v>0</v>
      </c>
      <c r="C430" s="1">
        <v>1.8209847037897821E-5</v>
      </c>
      <c r="D430" s="1">
        <f t="shared" si="40"/>
        <v>-1.8209847037897821E-5</v>
      </c>
      <c r="E430" s="1">
        <f t="shared" si="41"/>
        <v>3.6420025678546922E-5</v>
      </c>
      <c r="F430" s="1">
        <f t="shared" si="42"/>
        <v>-6.0349006353499247E-3</v>
      </c>
      <c r="G430" s="1">
        <f t="shared" si="43"/>
        <v>-4.2673385900893115E-3</v>
      </c>
      <c r="H430" s="1">
        <v>1.119785208959172E-4</v>
      </c>
      <c r="I430" s="1">
        <f t="shared" si="44"/>
        <v>2.0393772360801455E-9</v>
      </c>
      <c r="J430" s="1">
        <f t="shared" si="45"/>
        <v>-4.2675775352887862E-3</v>
      </c>
      <c r="AQ430" s="58"/>
      <c r="AR430" s="58"/>
      <c r="AS430" s="58"/>
      <c r="AT430" s="58"/>
      <c r="AU430" s="58"/>
      <c r="AV430" s="58"/>
      <c r="AW430" s="58"/>
      <c r="AX430" s="71"/>
      <c r="AY430" s="58"/>
      <c r="AZ430" s="58"/>
      <c r="BA430" s="58"/>
      <c r="BB430" s="58">
        <f t="shared" si="46"/>
        <v>1</v>
      </c>
      <c r="BC430" s="58">
        <f t="shared" si="47"/>
        <v>1.8209847037897821E-5</v>
      </c>
      <c r="BD430" s="58" t="e">
        <f t="shared" si="48"/>
        <v>#N/A</v>
      </c>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c r="CB430" s="58"/>
      <c r="CC430" s="58"/>
      <c r="CD430" s="58"/>
      <c r="CE430" s="58"/>
      <c r="CF430" s="58"/>
      <c r="CG430" s="58"/>
      <c r="CH430" s="58"/>
      <c r="CI430" s="58"/>
      <c r="CJ430" s="58"/>
      <c r="CK430" s="58"/>
      <c r="CL430" s="58"/>
      <c r="CM430" s="58"/>
      <c r="CN430" s="58"/>
      <c r="CO430" s="58"/>
      <c r="CP430" s="58"/>
      <c r="CQ430" s="58"/>
      <c r="CR430" s="58"/>
      <c r="CS430" s="58"/>
      <c r="CT430" s="58"/>
      <c r="CU430" s="58"/>
      <c r="CV430" s="58"/>
      <c r="CW430" s="58"/>
      <c r="CX430" s="58"/>
      <c r="CY430" s="58"/>
      <c r="CZ430" s="58"/>
      <c r="DA430" s="58"/>
      <c r="DB430" s="58"/>
      <c r="DC430" s="58"/>
      <c r="DD430" s="58"/>
      <c r="DE430" s="58"/>
      <c r="DF430" s="58"/>
      <c r="DG430" s="58"/>
      <c r="DH430" s="58"/>
      <c r="DI430" s="58"/>
      <c r="DJ430" s="58"/>
      <c r="DK430" s="58"/>
      <c r="DL430" s="58"/>
      <c r="DM430" s="58"/>
      <c r="DN430" s="58"/>
      <c r="DO430" s="58"/>
      <c r="DP430" s="58"/>
      <c r="DQ430" s="58"/>
      <c r="DR430" s="58"/>
      <c r="DS430" s="58"/>
      <c r="DT430" s="58"/>
      <c r="DU430" s="58"/>
      <c r="DV430" s="58"/>
      <c r="DW430" s="58"/>
      <c r="DX430" s="58"/>
      <c r="DY430" s="58"/>
      <c r="DZ430" s="58"/>
      <c r="EA430" s="58"/>
      <c r="EB430" s="58"/>
      <c r="EC430" s="58"/>
      <c r="ED430" s="58"/>
      <c r="EE430" s="58"/>
      <c r="EF430" s="58"/>
      <c r="EG430" s="58"/>
      <c r="EH430" s="58"/>
      <c r="EI430" s="58"/>
      <c r="EJ430" s="58"/>
      <c r="EK430" s="58"/>
      <c r="EL430" s="58"/>
      <c r="EM430" s="58"/>
      <c r="EN430" s="58"/>
    </row>
    <row r="431" spans="1:144" outlineLevel="1" x14ac:dyDescent="0.2">
      <c r="A431" s="16">
        <v>240</v>
      </c>
      <c r="B431" s="16">
        <v>0</v>
      </c>
      <c r="C431" s="1">
        <v>7.1032678632330091E-7</v>
      </c>
      <c r="D431" s="1">
        <f t="shared" si="40"/>
        <v>-7.1032678632330091E-7</v>
      </c>
      <c r="E431" s="1">
        <f t="shared" si="41"/>
        <v>1.4206540769652244E-6</v>
      </c>
      <c r="F431" s="1">
        <f t="shared" si="42"/>
        <v>-1.1919119417831271E-3</v>
      </c>
      <c r="G431" s="1">
        <f t="shared" si="43"/>
        <v>-8.4280916635250385E-4</v>
      </c>
      <c r="H431" s="1">
        <v>7.2227029278319994E-6</v>
      </c>
      <c r="I431" s="1">
        <f t="shared" si="44"/>
        <v>5.1305200598365611E-12</v>
      </c>
      <c r="J431" s="1">
        <f t="shared" si="45"/>
        <v>-8.4281221004910839E-4</v>
      </c>
      <c r="AQ431" s="58"/>
      <c r="AR431" s="58"/>
      <c r="AS431" s="58"/>
      <c r="AT431" s="58"/>
      <c r="AU431" s="58"/>
      <c r="AV431" s="58"/>
      <c r="AW431" s="58"/>
      <c r="AX431" s="71"/>
      <c r="AY431" s="58"/>
      <c r="AZ431" s="58"/>
      <c r="BA431" s="58"/>
      <c r="BB431" s="58">
        <f t="shared" si="46"/>
        <v>1</v>
      </c>
      <c r="BC431" s="58">
        <f t="shared" si="47"/>
        <v>7.1032678632330091E-7</v>
      </c>
      <c r="BD431" s="58" t="e">
        <f t="shared" si="48"/>
        <v>#N/A</v>
      </c>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c r="CB431" s="58"/>
      <c r="CC431" s="58"/>
      <c r="CD431" s="58"/>
      <c r="CE431" s="58"/>
      <c r="CF431" s="58"/>
      <c r="CG431" s="58"/>
      <c r="CH431" s="58"/>
      <c r="CI431" s="58"/>
      <c r="CJ431" s="58"/>
      <c r="CK431" s="58"/>
      <c r="CL431" s="58"/>
      <c r="CM431" s="58"/>
      <c r="CN431" s="58"/>
      <c r="CO431" s="58"/>
      <c r="CP431" s="58"/>
      <c r="CQ431" s="58"/>
      <c r="CR431" s="58"/>
      <c r="CS431" s="58"/>
      <c r="CT431" s="58"/>
      <c r="CU431" s="58"/>
      <c r="CV431" s="58"/>
      <c r="CW431" s="58"/>
      <c r="CX431" s="58"/>
      <c r="CY431" s="58"/>
      <c r="CZ431" s="58"/>
      <c r="DA431" s="58"/>
      <c r="DB431" s="58"/>
      <c r="DC431" s="58"/>
      <c r="DD431" s="58"/>
      <c r="DE431" s="58"/>
      <c r="DF431" s="58"/>
      <c r="DG431" s="58"/>
      <c r="DH431" s="58"/>
      <c r="DI431" s="58"/>
      <c r="DJ431" s="58"/>
      <c r="DK431" s="58"/>
      <c r="DL431" s="58"/>
      <c r="DM431" s="58"/>
      <c r="DN431" s="58"/>
      <c r="DO431" s="58"/>
      <c r="DP431" s="58"/>
      <c r="DQ431" s="58"/>
      <c r="DR431" s="58"/>
      <c r="DS431" s="58"/>
      <c r="DT431" s="58"/>
      <c r="DU431" s="58"/>
      <c r="DV431" s="58"/>
      <c r="DW431" s="58"/>
      <c r="DX431" s="58"/>
      <c r="DY431" s="58"/>
      <c r="DZ431" s="58"/>
      <c r="EA431" s="58"/>
      <c r="EB431" s="58"/>
      <c r="EC431" s="58"/>
      <c r="ED431" s="58"/>
      <c r="EE431" s="58"/>
      <c r="EF431" s="58"/>
      <c r="EG431" s="58"/>
      <c r="EH431" s="58"/>
      <c r="EI431" s="58"/>
      <c r="EJ431" s="58"/>
      <c r="EK431" s="58"/>
      <c r="EL431" s="58"/>
      <c r="EM431" s="58"/>
      <c r="EN431" s="58"/>
    </row>
    <row r="432" spans="1:144" outlineLevel="1" x14ac:dyDescent="0.2">
      <c r="A432" s="16">
        <v>241</v>
      </c>
      <c r="B432" s="16">
        <v>0</v>
      </c>
      <c r="C432" s="1">
        <v>5.4462775561404442E-6</v>
      </c>
      <c r="D432" s="1">
        <f t="shared" si="40"/>
        <v>-5.4462775561404442E-6</v>
      </c>
      <c r="E432" s="1">
        <f t="shared" si="41"/>
        <v>1.0892584774498175E-5</v>
      </c>
      <c r="F432" s="1">
        <f t="shared" si="42"/>
        <v>-3.3003916092636909E-3</v>
      </c>
      <c r="G432" s="1">
        <f t="shared" si="43"/>
        <v>-2.3337324650099058E-3</v>
      </c>
      <c r="H432" s="1">
        <v>5.1501518055321149E-5</v>
      </c>
      <c r="I432" s="1">
        <f t="shared" si="44"/>
        <v>2.8050753609901075E-10</v>
      </c>
      <c r="J432" s="1">
        <f t="shared" si="45"/>
        <v>-2.3337925627135996E-3</v>
      </c>
      <c r="AQ432" s="58"/>
      <c r="AR432" s="58"/>
      <c r="AS432" s="58"/>
      <c r="AT432" s="58"/>
      <c r="AU432" s="58"/>
      <c r="AV432" s="58"/>
      <c r="AW432" s="58"/>
      <c r="AX432" s="71"/>
      <c r="AY432" s="58"/>
      <c r="AZ432" s="58"/>
      <c r="BA432" s="58"/>
      <c r="BB432" s="58">
        <f t="shared" si="46"/>
        <v>1</v>
      </c>
      <c r="BC432" s="58">
        <f t="shared" si="47"/>
        <v>5.4462775561404442E-6</v>
      </c>
      <c r="BD432" s="58" t="e">
        <f t="shared" si="48"/>
        <v>#N/A</v>
      </c>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c r="CB432" s="58"/>
      <c r="CC432" s="58"/>
      <c r="CD432" s="58"/>
      <c r="CE432" s="58"/>
      <c r="CF432" s="58"/>
      <c r="CG432" s="58"/>
      <c r="CH432" s="58"/>
      <c r="CI432" s="58"/>
      <c r="CJ432" s="58"/>
      <c r="CK432" s="58"/>
      <c r="CL432" s="58"/>
      <c r="CM432" s="58"/>
      <c r="CN432" s="58"/>
      <c r="CO432" s="58"/>
      <c r="CP432" s="58"/>
      <c r="CQ432" s="58"/>
      <c r="CR432" s="58"/>
      <c r="CS432" s="58"/>
      <c r="CT432" s="58"/>
      <c r="CU432" s="58"/>
      <c r="CV432" s="58"/>
      <c r="CW432" s="58"/>
      <c r="CX432" s="58"/>
      <c r="CY432" s="58"/>
      <c r="CZ432" s="58"/>
      <c r="DA432" s="58"/>
      <c r="DB432" s="58"/>
      <c r="DC432" s="58"/>
      <c r="DD432" s="58"/>
      <c r="DE432" s="58"/>
      <c r="DF432" s="58"/>
      <c r="DG432" s="58"/>
      <c r="DH432" s="58"/>
      <c r="DI432" s="58"/>
      <c r="DJ432" s="58"/>
      <c r="DK432" s="58"/>
      <c r="DL432" s="58"/>
      <c r="DM432" s="58"/>
      <c r="DN432" s="58"/>
      <c r="DO432" s="58"/>
      <c r="DP432" s="58"/>
      <c r="DQ432" s="58"/>
      <c r="DR432" s="58"/>
      <c r="DS432" s="58"/>
      <c r="DT432" s="58"/>
      <c r="DU432" s="58"/>
      <c r="DV432" s="58"/>
      <c r="DW432" s="58"/>
      <c r="DX432" s="58"/>
      <c r="DY432" s="58"/>
      <c r="DZ432" s="58"/>
      <c r="EA432" s="58"/>
      <c r="EB432" s="58"/>
      <c r="EC432" s="58"/>
      <c r="ED432" s="58"/>
      <c r="EE432" s="58"/>
      <c r="EF432" s="58"/>
      <c r="EG432" s="58"/>
      <c r="EH432" s="58"/>
      <c r="EI432" s="58"/>
      <c r="EJ432" s="58"/>
      <c r="EK432" s="58"/>
      <c r="EL432" s="58"/>
      <c r="EM432" s="58"/>
      <c r="EN432" s="58"/>
    </row>
    <row r="433" spans="1:144" outlineLevel="1" x14ac:dyDescent="0.2">
      <c r="A433" s="16">
        <v>242</v>
      </c>
      <c r="B433" s="16">
        <v>0</v>
      </c>
      <c r="C433" s="1">
        <v>7.9754063710486915E-7</v>
      </c>
      <c r="D433" s="1">
        <f t="shared" si="40"/>
        <v>-7.9754063710486915E-7</v>
      </c>
      <c r="E433" s="1">
        <f t="shared" si="41"/>
        <v>1.5950819104188006E-6</v>
      </c>
      <c r="F433" s="1">
        <f t="shared" si="42"/>
        <v>-1.262965522260525E-3</v>
      </c>
      <c r="G433" s="1">
        <f t="shared" si="43"/>
        <v>-8.9305166321800467E-4</v>
      </c>
      <c r="H433" s="1">
        <v>9.7261786490788504E-6</v>
      </c>
      <c r="I433" s="1">
        <f t="shared" si="44"/>
        <v>7.7571043499106045E-12</v>
      </c>
      <c r="J433" s="1">
        <f t="shared" si="45"/>
        <v>-8.930560062396951E-4</v>
      </c>
      <c r="AQ433" s="58"/>
      <c r="AR433" s="58"/>
      <c r="AS433" s="58"/>
      <c r="AT433" s="58"/>
      <c r="AU433" s="58"/>
      <c r="AV433" s="58"/>
      <c r="AW433" s="58"/>
      <c r="AX433" s="71"/>
      <c r="AY433" s="58"/>
      <c r="AZ433" s="58"/>
      <c r="BA433" s="58"/>
      <c r="BB433" s="58">
        <f t="shared" si="46"/>
        <v>1</v>
      </c>
      <c r="BC433" s="58">
        <f t="shared" si="47"/>
        <v>7.9754063710486915E-7</v>
      </c>
      <c r="BD433" s="58" t="e">
        <f t="shared" si="48"/>
        <v>#N/A</v>
      </c>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c r="CB433" s="58"/>
      <c r="CC433" s="58"/>
      <c r="CD433" s="58"/>
      <c r="CE433" s="58"/>
      <c r="CF433" s="58"/>
      <c r="CG433" s="58"/>
      <c r="CH433" s="58"/>
      <c r="CI433" s="58"/>
      <c r="CJ433" s="58"/>
      <c r="CK433" s="58"/>
      <c r="CL433" s="58"/>
      <c r="CM433" s="58"/>
      <c r="CN433" s="58"/>
      <c r="CO433" s="58"/>
      <c r="CP433" s="58"/>
      <c r="CQ433" s="58"/>
      <c r="CR433" s="58"/>
      <c r="CS433" s="58"/>
      <c r="CT433" s="58"/>
      <c r="CU433" s="58"/>
      <c r="CV433" s="58"/>
      <c r="CW433" s="58"/>
      <c r="CX433" s="58"/>
      <c r="CY433" s="58"/>
      <c r="CZ433" s="58"/>
      <c r="DA433" s="58"/>
      <c r="DB433" s="58"/>
      <c r="DC433" s="58"/>
      <c r="DD433" s="58"/>
      <c r="DE433" s="58"/>
      <c r="DF433" s="58"/>
      <c r="DG433" s="58"/>
      <c r="DH433" s="58"/>
      <c r="DI433" s="58"/>
      <c r="DJ433" s="58"/>
      <c r="DK433" s="58"/>
      <c r="DL433" s="58"/>
      <c r="DM433" s="58"/>
      <c r="DN433" s="58"/>
      <c r="DO433" s="58"/>
      <c r="DP433" s="58"/>
      <c r="DQ433" s="58"/>
      <c r="DR433" s="58"/>
      <c r="DS433" s="58"/>
      <c r="DT433" s="58"/>
      <c r="DU433" s="58"/>
      <c r="DV433" s="58"/>
      <c r="DW433" s="58"/>
      <c r="DX433" s="58"/>
      <c r="DY433" s="58"/>
      <c r="DZ433" s="58"/>
      <c r="EA433" s="58"/>
      <c r="EB433" s="58"/>
      <c r="EC433" s="58"/>
      <c r="ED433" s="58"/>
      <c r="EE433" s="58"/>
      <c r="EF433" s="58"/>
      <c r="EG433" s="58"/>
      <c r="EH433" s="58"/>
      <c r="EI433" s="58"/>
      <c r="EJ433" s="58"/>
      <c r="EK433" s="58"/>
      <c r="EL433" s="58"/>
      <c r="EM433" s="58"/>
      <c r="EN433" s="58"/>
    </row>
    <row r="434" spans="1:144" outlineLevel="1" x14ac:dyDescent="0.2">
      <c r="A434" s="16">
        <v>243</v>
      </c>
      <c r="B434" s="16">
        <v>0</v>
      </c>
      <c r="C434" s="1">
        <v>7.7044227737635689E-4</v>
      </c>
      <c r="D434" s="1">
        <f t="shared" si="40"/>
        <v>-7.7044227737635689E-4</v>
      </c>
      <c r="E434" s="1">
        <f t="shared" si="41"/>
        <v>1.5414784411116758E-3</v>
      </c>
      <c r="F434" s="1">
        <f t="shared" si="42"/>
        <v>-3.9261666305846925E-2</v>
      </c>
      <c r="G434" s="1">
        <f t="shared" si="43"/>
        <v>-2.7767540696861628E-2</v>
      </c>
      <c r="H434" s="1">
        <v>2.5038285450967221E-3</v>
      </c>
      <c r="I434" s="1">
        <f t="shared" si="44"/>
        <v>1.935388619459288E-6</v>
      </c>
      <c r="J434" s="1">
        <f t="shared" si="45"/>
        <v>-2.7802368693536274E-2</v>
      </c>
      <c r="AQ434" s="58"/>
      <c r="AR434" s="58"/>
      <c r="AS434" s="58"/>
      <c r="AT434" s="58"/>
      <c r="AU434" s="58"/>
      <c r="AV434" s="58"/>
      <c r="AW434" s="58"/>
      <c r="AX434" s="71"/>
      <c r="AY434" s="58"/>
      <c r="AZ434" s="58"/>
      <c r="BA434" s="58"/>
      <c r="BB434" s="58">
        <f t="shared" si="46"/>
        <v>1</v>
      </c>
      <c r="BC434" s="58">
        <f t="shared" si="47"/>
        <v>7.7044227737635689E-4</v>
      </c>
      <c r="BD434" s="58" t="e">
        <f t="shared" si="48"/>
        <v>#N/A</v>
      </c>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c r="CB434" s="58"/>
      <c r="CC434" s="58"/>
      <c r="CD434" s="58"/>
      <c r="CE434" s="58"/>
      <c r="CF434" s="58"/>
      <c r="CG434" s="58"/>
      <c r="CH434" s="58"/>
      <c r="CI434" s="58"/>
      <c r="CJ434" s="58"/>
      <c r="CK434" s="58"/>
      <c r="CL434" s="58"/>
      <c r="CM434" s="58"/>
      <c r="CN434" s="58"/>
      <c r="CO434" s="58"/>
      <c r="CP434" s="58"/>
      <c r="CQ434" s="58"/>
      <c r="CR434" s="58"/>
      <c r="CS434" s="58"/>
      <c r="CT434" s="58"/>
      <c r="CU434" s="58"/>
      <c r="CV434" s="58"/>
      <c r="CW434" s="58"/>
      <c r="CX434" s="58"/>
      <c r="CY434" s="58"/>
      <c r="CZ434" s="58"/>
      <c r="DA434" s="58"/>
      <c r="DB434" s="58"/>
      <c r="DC434" s="58"/>
      <c r="DD434" s="58"/>
      <c r="DE434" s="58"/>
      <c r="DF434" s="58"/>
      <c r="DG434" s="58"/>
      <c r="DH434" s="58"/>
      <c r="DI434" s="58"/>
      <c r="DJ434" s="58"/>
      <c r="DK434" s="58"/>
      <c r="DL434" s="58"/>
      <c r="DM434" s="58"/>
      <c r="DN434" s="58"/>
      <c r="DO434" s="58"/>
      <c r="DP434" s="58"/>
      <c r="DQ434" s="58"/>
      <c r="DR434" s="58"/>
      <c r="DS434" s="58"/>
      <c r="DT434" s="58"/>
      <c r="DU434" s="58"/>
      <c r="DV434" s="58"/>
      <c r="DW434" s="58"/>
      <c r="DX434" s="58"/>
      <c r="DY434" s="58"/>
      <c r="DZ434" s="58"/>
      <c r="EA434" s="58"/>
      <c r="EB434" s="58"/>
      <c r="EC434" s="58"/>
      <c r="ED434" s="58"/>
      <c r="EE434" s="58"/>
      <c r="EF434" s="58"/>
      <c r="EG434" s="58"/>
      <c r="EH434" s="58"/>
      <c r="EI434" s="58"/>
      <c r="EJ434" s="58"/>
      <c r="EK434" s="58"/>
      <c r="EL434" s="58"/>
      <c r="EM434" s="58"/>
      <c r="EN434" s="58"/>
    </row>
    <row r="435" spans="1:144" outlineLevel="1" x14ac:dyDescent="0.2">
      <c r="A435" s="16">
        <v>244</v>
      </c>
      <c r="B435" s="16">
        <v>0</v>
      </c>
      <c r="C435" s="1">
        <v>1.4353392412175788E-3</v>
      </c>
      <c r="D435" s="1">
        <f t="shared" si="40"/>
        <v>-1.4353392412175788E-3</v>
      </c>
      <c r="E435" s="1">
        <f t="shared" si="41"/>
        <v>2.8727406546865081E-3</v>
      </c>
      <c r="F435" s="1">
        <f t="shared" si="42"/>
        <v>-5.3597953829288184E-2</v>
      </c>
      <c r="G435" s="1">
        <f t="shared" si="43"/>
        <v>-3.7913090104732559E-2</v>
      </c>
      <c r="H435" s="1">
        <v>4.3647055197118066E-3</v>
      </c>
      <c r="I435" s="1">
        <f t="shared" si="44"/>
        <v>6.3013416958370001E-6</v>
      </c>
      <c r="J435" s="1">
        <f t="shared" si="45"/>
        <v>-3.7996101681427884E-2</v>
      </c>
      <c r="AQ435" s="58"/>
      <c r="AR435" s="58"/>
      <c r="AS435" s="58"/>
      <c r="AT435" s="58"/>
      <c r="AU435" s="58"/>
      <c r="AV435" s="58"/>
      <c r="AW435" s="58"/>
      <c r="AX435" s="71"/>
      <c r="AY435" s="58"/>
      <c r="AZ435" s="58"/>
      <c r="BA435" s="58"/>
      <c r="BB435" s="58">
        <f t="shared" si="46"/>
        <v>1</v>
      </c>
      <c r="BC435" s="58">
        <f t="shared" si="47"/>
        <v>1.4353392412175788E-3</v>
      </c>
      <c r="BD435" s="58" t="e">
        <f t="shared" si="48"/>
        <v>#N/A</v>
      </c>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c r="CB435" s="58"/>
      <c r="CC435" s="58"/>
      <c r="CD435" s="58"/>
      <c r="CE435" s="58"/>
      <c r="CF435" s="58"/>
      <c r="CG435" s="58"/>
      <c r="CH435" s="58"/>
      <c r="CI435" s="58"/>
      <c r="CJ435" s="58"/>
      <c r="CK435" s="58"/>
      <c r="CL435" s="58"/>
      <c r="CM435" s="58"/>
      <c r="CN435" s="58"/>
      <c r="CO435" s="58"/>
      <c r="CP435" s="58"/>
      <c r="CQ435" s="58"/>
      <c r="CR435" s="58"/>
      <c r="CS435" s="58"/>
      <c r="CT435" s="58"/>
      <c r="CU435" s="58"/>
      <c r="CV435" s="58"/>
      <c r="CW435" s="58"/>
      <c r="CX435" s="58"/>
      <c r="CY435" s="58"/>
      <c r="CZ435" s="58"/>
      <c r="DA435" s="58"/>
      <c r="DB435" s="58"/>
      <c r="DC435" s="58"/>
      <c r="DD435" s="58"/>
      <c r="DE435" s="58"/>
      <c r="DF435" s="58"/>
      <c r="DG435" s="58"/>
      <c r="DH435" s="58"/>
      <c r="DI435" s="58"/>
      <c r="DJ435" s="58"/>
      <c r="DK435" s="58"/>
      <c r="DL435" s="58"/>
      <c r="DM435" s="58"/>
      <c r="DN435" s="58"/>
      <c r="DO435" s="58"/>
      <c r="DP435" s="58"/>
      <c r="DQ435" s="58"/>
      <c r="DR435" s="58"/>
      <c r="DS435" s="58"/>
      <c r="DT435" s="58"/>
      <c r="DU435" s="58"/>
      <c r="DV435" s="58"/>
      <c r="DW435" s="58"/>
      <c r="DX435" s="58"/>
      <c r="DY435" s="58"/>
      <c r="DZ435" s="58"/>
      <c r="EA435" s="58"/>
      <c r="EB435" s="58"/>
      <c r="EC435" s="58"/>
      <c r="ED435" s="58"/>
      <c r="EE435" s="58"/>
      <c r="EF435" s="58"/>
      <c r="EG435" s="58"/>
      <c r="EH435" s="58"/>
      <c r="EI435" s="58"/>
      <c r="EJ435" s="58"/>
      <c r="EK435" s="58"/>
      <c r="EL435" s="58"/>
      <c r="EM435" s="58"/>
      <c r="EN435" s="58"/>
    </row>
    <row r="436" spans="1:144" outlineLevel="1" x14ac:dyDescent="0.2">
      <c r="A436" s="16">
        <v>245</v>
      </c>
      <c r="B436" s="16">
        <v>0</v>
      </c>
      <c r="C436" s="1">
        <v>4.3947014470739977E-8</v>
      </c>
      <c r="D436" s="1">
        <f t="shared" si="40"/>
        <v>-4.3947014470739977E-8</v>
      </c>
      <c r="E436" s="1">
        <f t="shared" si="41"/>
        <v>8.7894031009398293E-8</v>
      </c>
      <c r="F436" s="1">
        <f t="shared" si="42"/>
        <v>-2.9646927498376335E-4</v>
      </c>
      <c r="G436" s="1">
        <f t="shared" si="43"/>
        <v>-2.0963543689481542E-4</v>
      </c>
      <c r="H436" s="1">
        <v>6.7300609095279636E-7</v>
      </c>
      <c r="I436" s="1">
        <f t="shared" si="44"/>
        <v>2.9576629623054264E-14</v>
      </c>
      <c r="J436" s="1">
        <f t="shared" si="45"/>
        <v>-2.0963550743781397E-4</v>
      </c>
      <c r="AQ436" s="58"/>
      <c r="AR436" s="58"/>
      <c r="AS436" s="58"/>
      <c r="AT436" s="58"/>
      <c r="AU436" s="58"/>
      <c r="AV436" s="58"/>
      <c r="AW436" s="58"/>
      <c r="AX436" s="71"/>
      <c r="AY436" s="58"/>
      <c r="AZ436" s="58"/>
      <c r="BA436" s="58"/>
      <c r="BB436" s="58">
        <f t="shared" si="46"/>
        <v>1</v>
      </c>
      <c r="BC436" s="58">
        <f t="shared" si="47"/>
        <v>4.3947014470739977E-8</v>
      </c>
      <c r="BD436" s="58" t="e">
        <f t="shared" si="48"/>
        <v>#N/A</v>
      </c>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c r="CB436" s="58"/>
      <c r="CC436" s="58"/>
      <c r="CD436" s="58"/>
      <c r="CE436" s="58"/>
      <c r="CF436" s="58"/>
      <c r="CG436" s="58"/>
      <c r="CH436" s="58"/>
      <c r="CI436" s="58"/>
      <c r="CJ436" s="58"/>
      <c r="CK436" s="58"/>
      <c r="CL436" s="58"/>
      <c r="CM436" s="58"/>
      <c r="CN436" s="58"/>
      <c r="CO436" s="58"/>
      <c r="CP436" s="58"/>
      <c r="CQ436" s="58"/>
      <c r="CR436" s="58"/>
      <c r="CS436" s="58"/>
      <c r="CT436" s="58"/>
      <c r="CU436" s="58"/>
      <c r="CV436" s="58"/>
      <c r="CW436" s="58"/>
      <c r="CX436" s="58"/>
      <c r="CY436" s="58"/>
      <c r="CZ436" s="58"/>
      <c r="DA436" s="58"/>
      <c r="DB436" s="58"/>
      <c r="DC436" s="58"/>
      <c r="DD436" s="58"/>
      <c r="DE436" s="58"/>
      <c r="DF436" s="58"/>
      <c r="DG436" s="58"/>
      <c r="DH436" s="58"/>
      <c r="DI436" s="58"/>
      <c r="DJ436" s="58"/>
      <c r="DK436" s="58"/>
      <c r="DL436" s="58"/>
      <c r="DM436" s="58"/>
      <c r="DN436" s="58"/>
      <c r="DO436" s="58"/>
      <c r="DP436" s="58"/>
      <c r="DQ436" s="58"/>
      <c r="DR436" s="58"/>
      <c r="DS436" s="58"/>
      <c r="DT436" s="58"/>
      <c r="DU436" s="58"/>
      <c r="DV436" s="58"/>
      <c r="DW436" s="58"/>
      <c r="DX436" s="58"/>
      <c r="DY436" s="58"/>
      <c r="DZ436" s="58"/>
      <c r="EA436" s="58"/>
      <c r="EB436" s="58"/>
      <c r="EC436" s="58"/>
      <c r="ED436" s="58"/>
      <c r="EE436" s="58"/>
      <c r="EF436" s="58"/>
      <c r="EG436" s="58"/>
      <c r="EH436" s="58"/>
      <c r="EI436" s="58"/>
      <c r="EJ436" s="58"/>
      <c r="EK436" s="58"/>
      <c r="EL436" s="58"/>
      <c r="EM436" s="58"/>
      <c r="EN436" s="58"/>
    </row>
    <row r="437" spans="1:144" outlineLevel="1" x14ac:dyDescent="0.2">
      <c r="A437" s="16">
        <v>246</v>
      </c>
      <c r="B437" s="16">
        <v>0</v>
      </c>
      <c r="C437" s="1">
        <v>0.15829638905489701</v>
      </c>
      <c r="D437" s="1">
        <f t="shared" si="40"/>
        <v>-0.15829638905489701</v>
      </c>
      <c r="E437" s="1">
        <f t="shared" si="41"/>
        <v>0.34465466542381346</v>
      </c>
      <c r="F437" s="1">
        <f t="shared" si="42"/>
        <v>-0.58707296431007061</v>
      </c>
      <c r="G437" s="1">
        <f t="shared" si="43"/>
        <v>-0.43366653393448434</v>
      </c>
      <c r="H437" s="1">
        <v>0.13731144017013325</v>
      </c>
      <c r="I437" s="1">
        <f t="shared" si="44"/>
        <v>2.9933982551254647E-2</v>
      </c>
      <c r="J437" s="1">
        <f t="shared" si="45"/>
        <v>-0.46690539213635551</v>
      </c>
      <c r="AQ437" s="58"/>
      <c r="AR437" s="58"/>
      <c r="AS437" s="58"/>
      <c r="AT437" s="58"/>
      <c r="AU437" s="58"/>
      <c r="AV437" s="58"/>
      <c r="AW437" s="58"/>
      <c r="AX437" s="71"/>
      <c r="AY437" s="58"/>
      <c r="AZ437" s="58"/>
      <c r="BA437" s="58"/>
      <c r="BB437" s="58">
        <f t="shared" si="46"/>
        <v>1</v>
      </c>
      <c r="BC437" s="58">
        <f t="shared" si="47"/>
        <v>0.15829638905489701</v>
      </c>
      <c r="BD437" s="58" t="e">
        <f t="shared" si="48"/>
        <v>#N/A</v>
      </c>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c r="CB437" s="58"/>
      <c r="CC437" s="58"/>
      <c r="CD437" s="58"/>
      <c r="CE437" s="58"/>
      <c r="CF437" s="58"/>
      <c r="CG437" s="58"/>
      <c r="CH437" s="58"/>
      <c r="CI437" s="58"/>
      <c r="CJ437" s="58"/>
      <c r="CK437" s="58"/>
      <c r="CL437" s="58"/>
      <c r="CM437" s="58"/>
      <c r="CN437" s="58"/>
      <c r="CO437" s="58"/>
      <c r="CP437" s="58"/>
      <c r="CQ437" s="58"/>
      <c r="CR437" s="58"/>
      <c r="CS437" s="58"/>
      <c r="CT437" s="58"/>
      <c r="CU437" s="58"/>
      <c r="CV437" s="58"/>
      <c r="CW437" s="58"/>
      <c r="CX437" s="58"/>
      <c r="CY437" s="58"/>
      <c r="CZ437" s="58"/>
      <c r="DA437" s="58"/>
      <c r="DB437" s="58"/>
      <c r="DC437" s="58"/>
      <c r="DD437" s="58"/>
      <c r="DE437" s="58"/>
      <c r="DF437" s="58"/>
      <c r="DG437" s="58"/>
      <c r="DH437" s="58"/>
      <c r="DI437" s="58"/>
      <c r="DJ437" s="58"/>
      <c r="DK437" s="58"/>
      <c r="DL437" s="58"/>
      <c r="DM437" s="58"/>
      <c r="DN437" s="58"/>
      <c r="DO437" s="58"/>
      <c r="DP437" s="58"/>
      <c r="DQ437" s="58"/>
      <c r="DR437" s="58"/>
      <c r="DS437" s="58"/>
      <c r="DT437" s="58"/>
      <c r="DU437" s="58"/>
      <c r="DV437" s="58"/>
      <c r="DW437" s="58"/>
      <c r="DX437" s="58"/>
      <c r="DY437" s="58"/>
      <c r="DZ437" s="58"/>
      <c r="EA437" s="58"/>
      <c r="EB437" s="58"/>
      <c r="EC437" s="58"/>
      <c r="ED437" s="58"/>
      <c r="EE437" s="58"/>
      <c r="EF437" s="58"/>
      <c r="EG437" s="58"/>
      <c r="EH437" s="58"/>
      <c r="EI437" s="58"/>
      <c r="EJ437" s="58"/>
      <c r="EK437" s="58"/>
      <c r="EL437" s="58"/>
      <c r="EM437" s="58"/>
      <c r="EN437" s="58"/>
    </row>
    <row r="438" spans="1:144" outlineLevel="1" x14ac:dyDescent="0.2">
      <c r="A438" s="16">
        <v>247</v>
      </c>
      <c r="B438" s="16">
        <v>0</v>
      </c>
      <c r="C438" s="1">
        <v>1.3409702745701937E-4</v>
      </c>
      <c r="D438" s="1">
        <f t="shared" si="40"/>
        <v>-1.3409702745701937E-4</v>
      </c>
      <c r="E438" s="1">
        <f t="shared" si="41"/>
        <v>2.6821203853449047E-4</v>
      </c>
      <c r="F438" s="1">
        <f t="shared" si="42"/>
        <v>-1.6377180420771166E-2</v>
      </c>
      <c r="G438" s="1">
        <f t="shared" si="43"/>
        <v>-1.1580803593941572E-2</v>
      </c>
      <c r="H438" s="1">
        <v>5.6936519053326186E-4</v>
      </c>
      <c r="I438" s="1">
        <f t="shared" si="44"/>
        <v>7.6403921026305116E-8</v>
      </c>
      <c r="J438" s="1">
        <f t="shared" si="45"/>
        <v>-1.1584101855667375E-2</v>
      </c>
      <c r="AQ438" s="58"/>
      <c r="AR438" s="58"/>
      <c r="AS438" s="58"/>
      <c r="AT438" s="58"/>
      <c r="AU438" s="58"/>
      <c r="AV438" s="58"/>
      <c r="AW438" s="58"/>
      <c r="AX438" s="71"/>
      <c r="AY438" s="58"/>
      <c r="AZ438" s="58"/>
      <c r="BA438" s="58"/>
      <c r="BB438" s="58">
        <f t="shared" si="46"/>
        <v>1</v>
      </c>
      <c r="BC438" s="58">
        <f t="shared" si="47"/>
        <v>1.3409702745701937E-4</v>
      </c>
      <c r="BD438" s="58" t="e">
        <f t="shared" si="48"/>
        <v>#N/A</v>
      </c>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c r="CB438" s="58"/>
      <c r="CC438" s="58"/>
      <c r="CD438" s="58"/>
      <c r="CE438" s="58"/>
      <c r="CF438" s="58"/>
      <c r="CG438" s="58"/>
      <c r="CH438" s="58"/>
      <c r="CI438" s="58"/>
      <c r="CJ438" s="58"/>
      <c r="CK438" s="58"/>
      <c r="CL438" s="58"/>
      <c r="CM438" s="58"/>
      <c r="CN438" s="58"/>
      <c r="CO438" s="58"/>
      <c r="CP438" s="58"/>
      <c r="CQ438" s="58"/>
      <c r="CR438" s="58"/>
      <c r="CS438" s="58"/>
      <c r="CT438" s="58"/>
      <c r="CU438" s="58"/>
      <c r="CV438" s="58"/>
      <c r="CW438" s="58"/>
      <c r="CX438" s="58"/>
      <c r="CY438" s="58"/>
      <c r="CZ438" s="58"/>
      <c r="DA438" s="58"/>
      <c r="DB438" s="58"/>
      <c r="DC438" s="58"/>
      <c r="DD438" s="58"/>
      <c r="DE438" s="58"/>
      <c r="DF438" s="58"/>
      <c r="DG438" s="58"/>
      <c r="DH438" s="58"/>
      <c r="DI438" s="58"/>
      <c r="DJ438" s="58"/>
      <c r="DK438" s="58"/>
      <c r="DL438" s="58"/>
      <c r="DM438" s="58"/>
      <c r="DN438" s="58"/>
      <c r="DO438" s="58"/>
      <c r="DP438" s="58"/>
      <c r="DQ438" s="58"/>
      <c r="DR438" s="58"/>
      <c r="DS438" s="58"/>
      <c r="DT438" s="58"/>
      <c r="DU438" s="58"/>
      <c r="DV438" s="58"/>
      <c r="DW438" s="58"/>
      <c r="DX438" s="58"/>
      <c r="DY438" s="58"/>
      <c r="DZ438" s="58"/>
      <c r="EA438" s="58"/>
      <c r="EB438" s="58"/>
      <c r="EC438" s="58"/>
      <c r="ED438" s="58"/>
      <c r="EE438" s="58"/>
      <c r="EF438" s="58"/>
      <c r="EG438" s="58"/>
      <c r="EH438" s="58"/>
      <c r="EI438" s="58"/>
      <c r="EJ438" s="58"/>
      <c r="EK438" s="58"/>
      <c r="EL438" s="58"/>
      <c r="EM438" s="58"/>
      <c r="EN438" s="58"/>
    </row>
    <row r="439" spans="1:144" outlineLevel="1" x14ac:dyDescent="0.2">
      <c r="A439" s="16">
        <v>248</v>
      </c>
      <c r="B439" s="16">
        <v>0</v>
      </c>
      <c r="C439" s="1">
        <v>1.09827293301181E-2</v>
      </c>
      <c r="D439" s="1">
        <f t="shared" si="40"/>
        <v>-1.09827293301181E-2</v>
      </c>
      <c r="E439" s="1">
        <f t="shared" si="41"/>
        <v>2.2086969503305149E-2</v>
      </c>
      <c r="F439" s="1">
        <f t="shared" si="42"/>
        <v>-0.14861685470802141</v>
      </c>
      <c r="G439" s="1">
        <f t="shared" si="43"/>
        <v>-0.10537878878158494</v>
      </c>
      <c r="H439" s="1">
        <v>2.4363064794889356E-2</v>
      </c>
      <c r="I439" s="1">
        <f t="shared" si="44"/>
        <v>2.7730014200866765E-4</v>
      </c>
      <c r="J439" s="1">
        <f t="shared" si="45"/>
        <v>-0.106686406196303</v>
      </c>
      <c r="AQ439" s="58"/>
      <c r="AR439" s="58"/>
      <c r="AS439" s="58"/>
      <c r="AT439" s="58"/>
      <c r="AU439" s="58"/>
      <c r="AV439" s="58"/>
      <c r="AW439" s="58"/>
      <c r="AX439" s="71"/>
      <c r="AY439" s="58"/>
      <c r="AZ439" s="58"/>
      <c r="BA439" s="58"/>
      <c r="BB439" s="58">
        <f t="shared" si="46"/>
        <v>1</v>
      </c>
      <c r="BC439" s="58">
        <f t="shared" si="47"/>
        <v>1.09827293301181E-2</v>
      </c>
      <c r="BD439" s="58" t="e">
        <f t="shared" si="48"/>
        <v>#N/A</v>
      </c>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c r="CB439" s="58"/>
      <c r="CC439" s="58"/>
      <c r="CD439" s="58"/>
      <c r="CE439" s="58"/>
      <c r="CF439" s="58"/>
      <c r="CG439" s="58"/>
      <c r="CH439" s="58"/>
      <c r="CI439" s="58"/>
      <c r="CJ439" s="58"/>
      <c r="CK439" s="58"/>
      <c r="CL439" s="58"/>
      <c r="CM439" s="58"/>
      <c r="CN439" s="58"/>
      <c r="CO439" s="58"/>
      <c r="CP439" s="58"/>
      <c r="CQ439" s="58"/>
      <c r="CR439" s="58"/>
      <c r="CS439" s="58"/>
      <c r="CT439" s="58"/>
      <c r="CU439" s="58"/>
      <c r="CV439" s="58"/>
      <c r="CW439" s="58"/>
      <c r="CX439" s="58"/>
      <c r="CY439" s="58"/>
      <c r="CZ439" s="58"/>
      <c r="DA439" s="58"/>
      <c r="DB439" s="58"/>
      <c r="DC439" s="58"/>
      <c r="DD439" s="58"/>
      <c r="DE439" s="58"/>
      <c r="DF439" s="58"/>
      <c r="DG439" s="58"/>
      <c r="DH439" s="58"/>
      <c r="DI439" s="58"/>
      <c r="DJ439" s="58"/>
      <c r="DK439" s="58"/>
      <c r="DL439" s="58"/>
      <c r="DM439" s="58"/>
      <c r="DN439" s="58"/>
      <c r="DO439" s="58"/>
      <c r="DP439" s="58"/>
      <c r="DQ439" s="58"/>
      <c r="DR439" s="58"/>
      <c r="DS439" s="58"/>
      <c r="DT439" s="58"/>
      <c r="DU439" s="58"/>
      <c r="DV439" s="58"/>
      <c r="DW439" s="58"/>
      <c r="DX439" s="58"/>
      <c r="DY439" s="58"/>
      <c r="DZ439" s="58"/>
      <c r="EA439" s="58"/>
      <c r="EB439" s="58"/>
      <c r="EC439" s="58"/>
      <c r="ED439" s="58"/>
      <c r="EE439" s="58"/>
      <c r="EF439" s="58"/>
      <c r="EG439" s="58"/>
      <c r="EH439" s="58"/>
      <c r="EI439" s="58"/>
      <c r="EJ439" s="58"/>
      <c r="EK439" s="58"/>
      <c r="EL439" s="58"/>
      <c r="EM439" s="58"/>
      <c r="EN439" s="58"/>
    </row>
    <row r="440" spans="1:144" outlineLevel="1" x14ac:dyDescent="0.2">
      <c r="A440" s="16">
        <v>249</v>
      </c>
      <c r="B440" s="16">
        <v>0</v>
      </c>
      <c r="C440" s="1">
        <v>7.8337908681023957E-3</v>
      </c>
      <c r="D440" s="1">
        <f t="shared" si="40"/>
        <v>-7.8337908681023957E-3</v>
      </c>
      <c r="E440" s="1">
        <f t="shared" si="41"/>
        <v>1.5729272407992285E-2</v>
      </c>
      <c r="F440" s="1">
        <f t="shared" si="42"/>
        <v>-0.12541639608915689</v>
      </c>
      <c r="G440" s="1">
        <f t="shared" si="43"/>
        <v>-8.8857434632872823E-2</v>
      </c>
      <c r="H440" s="1">
        <v>1.2535944824524635E-2</v>
      </c>
      <c r="I440" s="1">
        <f t="shared" si="44"/>
        <v>1.0023590542597652E-4</v>
      </c>
      <c r="J440" s="1">
        <f t="shared" si="45"/>
        <v>-8.9419682368935105E-2</v>
      </c>
      <c r="AQ440" s="58"/>
      <c r="AR440" s="58"/>
      <c r="AS440" s="58"/>
      <c r="AT440" s="58"/>
      <c r="AU440" s="58"/>
      <c r="AV440" s="58"/>
      <c r="AW440" s="58"/>
      <c r="AX440" s="71"/>
      <c r="AY440" s="58"/>
      <c r="AZ440" s="58"/>
      <c r="BA440" s="58"/>
      <c r="BB440" s="58">
        <f t="shared" si="46"/>
        <v>1</v>
      </c>
      <c r="BC440" s="58">
        <f t="shared" si="47"/>
        <v>7.8337908681023957E-3</v>
      </c>
      <c r="BD440" s="58" t="e">
        <f t="shared" si="48"/>
        <v>#N/A</v>
      </c>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c r="CB440" s="58"/>
      <c r="CC440" s="58"/>
      <c r="CD440" s="58"/>
      <c r="CE440" s="58"/>
      <c r="CF440" s="58"/>
      <c r="CG440" s="58"/>
      <c r="CH440" s="58"/>
      <c r="CI440" s="58"/>
      <c r="CJ440" s="58"/>
      <c r="CK440" s="58"/>
      <c r="CL440" s="58"/>
      <c r="CM440" s="58"/>
      <c r="CN440" s="58"/>
      <c r="CO440" s="58"/>
      <c r="CP440" s="58"/>
      <c r="CQ440" s="58"/>
      <c r="CR440" s="58"/>
      <c r="CS440" s="58"/>
      <c r="CT440" s="58"/>
      <c r="CU440" s="58"/>
      <c r="CV440" s="58"/>
      <c r="CW440" s="58"/>
      <c r="CX440" s="58"/>
      <c r="CY440" s="58"/>
      <c r="CZ440" s="58"/>
      <c r="DA440" s="58"/>
      <c r="DB440" s="58"/>
      <c r="DC440" s="58"/>
      <c r="DD440" s="58"/>
      <c r="DE440" s="58"/>
      <c r="DF440" s="58"/>
      <c r="DG440" s="58"/>
      <c r="DH440" s="58"/>
      <c r="DI440" s="58"/>
      <c r="DJ440" s="58"/>
      <c r="DK440" s="58"/>
      <c r="DL440" s="58"/>
      <c r="DM440" s="58"/>
      <c r="DN440" s="58"/>
      <c r="DO440" s="58"/>
      <c r="DP440" s="58"/>
      <c r="DQ440" s="58"/>
      <c r="DR440" s="58"/>
      <c r="DS440" s="58"/>
      <c r="DT440" s="58"/>
      <c r="DU440" s="58"/>
      <c r="DV440" s="58"/>
      <c r="DW440" s="58"/>
      <c r="DX440" s="58"/>
      <c r="DY440" s="58"/>
      <c r="DZ440" s="58"/>
      <c r="EA440" s="58"/>
      <c r="EB440" s="58"/>
      <c r="EC440" s="58"/>
      <c r="ED440" s="58"/>
      <c r="EE440" s="58"/>
      <c r="EF440" s="58"/>
      <c r="EG440" s="58"/>
      <c r="EH440" s="58"/>
      <c r="EI440" s="58"/>
      <c r="EJ440" s="58"/>
      <c r="EK440" s="58"/>
      <c r="EL440" s="58"/>
      <c r="EM440" s="58"/>
      <c r="EN440" s="58"/>
    </row>
    <row r="441" spans="1:144" outlineLevel="1" x14ac:dyDescent="0.2">
      <c r="A441" s="16">
        <v>250</v>
      </c>
      <c r="B441" s="16">
        <v>1</v>
      </c>
      <c r="C441" s="1">
        <v>0.9964871768972392</v>
      </c>
      <c r="D441" s="1">
        <f t="shared" si="40"/>
        <v>3.5128231027607981E-3</v>
      </c>
      <c r="E441" s="1">
        <f t="shared" si="41"/>
        <v>7.0380151066759458E-3</v>
      </c>
      <c r="F441" s="1">
        <f t="shared" si="42"/>
        <v>8.3892878760213882E-2</v>
      </c>
      <c r="G441" s="1">
        <f t="shared" si="43"/>
        <v>5.9373449703552954E-2</v>
      </c>
      <c r="H441" s="1">
        <v>1.4694661515447002E-2</v>
      </c>
      <c r="I441" s="1">
        <f t="shared" si="44"/>
        <v>5.2574277944807932E-5</v>
      </c>
      <c r="J441" s="1">
        <f t="shared" si="45"/>
        <v>5.9814553476935199E-2</v>
      </c>
      <c r="AQ441" s="58"/>
      <c r="AR441" s="58"/>
      <c r="AS441" s="58"/>
      <c r="AT441" s="58"/>
      <c r="AU441" s="58"/>
      <c r="AV441" s="58"/>
      <c r="AW441" s="58"/>
      <c r="AX441" s="71"/>
      <c r="AY441" s="58"/>
      <c r="AZ441" s="58"/>
      <c r="BA441" s="58"/>
      <c r="BB441" s="58">
        <f t="shared" si="46"/>
        <v>0</v>
      </c>
      <c r="BC441" s="58" t="e">
        <f t="shared" si="47"/>
        <v>#N/A</v>
      </c>
      <c r="BD441" s="58">
        <f t="shared" si="48"/>
        <v>0.9964871768972392</v>
      </c>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c r="CB441" s="58"/>
      <c r="CC441" s="58"/>
      <c r="CD441" s="58"/>
      <c r="CE441" s="58"/>
      <c r="CF441" s="58"/>
      <c r="CG441" s="58"/>
      <c r="CH441" s="58"/>
      <c r="CI441" s="58"/>
      <c r="CJ441" s="58"/>
      <c r="CK441" s="58"/>
      <c r="CL441" s="58"/>
      <c r="CM441" s="58"/>
      <c r="CN441" s="58"/>
      <c r="CO441" s="58"/>
      <c r="CP441" s="58"/>
      <c r="CQ441" s="58"/>
      <c r="CR441" s="58"/>
      <c r="CS441" s="58"/>
      <c r="CT441" s="58"/>
      <c r="CU441" s="58"/>
      <c r="CV441" s="58"/>
      <c r="CW441" s="58"/>
      <c r="CX441" s="58"/>
      <c r="CY441" s="58"/>
      <c r="CZ441" s="58"/>
      <c r="DA441" s="58"/>
      <c r="DB441" s="58"/>
      <c r="DC441" s="58"/>
      <c r="DD441" s="58"/>
      <c r="DE441" s="58"/>
      <c r="DF441" s="58"/>
      <c r="DG441" s="58"/>
      <c r="DH441" s="58"/>
      <c r="DI441" s="58"/>
      <c r="DJ441" s="58"/>
      <c r="DK441" s="58"/>
      <c r="DL441" s="58"/>
      <c r="DM441" s="58"/>
      <c r="DN441" s="58"/>
      <c r="DO441" s="58"/>
      <c r="DP441" s="58"/>
      <c r="DQ441" s="58"/>
      <c r="DR441" s="58"/>
      <c r="DS441" s="58"/>
      <c r="DT441" s="58"/>
      <c r="DU441" s="58"/>
      <c r="DV441" s="58"/>
      <c r="DW441" s="58"/>
      <c r="DX441" s="58"/>
      <c r="DY441" s="58"/>
      <c r="DZ441" s="58"/>
      <c r="EA441" s="58"/>
      <c r="EB441" s="58"/>
      <c r="EC441" s="58"/>
      <c r="ED441" s="58"/>
      <c r="EE441" s="58"/>
      <c r="EF441" s="58"/>
      <c r="EG441" s="58"/>
      <c r="EH441" s="58"/>
      <c r="EI441" s="58"/>
      <c r="EJ441" s="58"/>
      <c r="EK441" s="58"/>
      <c r="EL441" s="58"/>
      <c r="EM441" s="58"/>
      <c r="EN441" s="58"/>
    </row>
    <row r="442" spans="1:144" outlineLevel="1" x14ac:dyDescent="0.2">
      <c r="A442" s="16">
        <v>251</v>
      </c>
      <c r="B442" s="16">
        <v>0</v>
      </c>
      <c r="C442" s="1">
        <v>7.2513311432713577E-5</v>
      </c>
      <c r="D442" s="1">
        <f t="shared" si="40"/>
        <v>-7.2513311432713577E-5</v>
      </c>
      <c r="E442" s="1">
        <f t="shared" si="41"/>
        <v>1.4503188129994131E-4</v>
      </c>
      <c r="F442" s="1">
        <f t="shared" si="42"/>
        <v>-1.2042918304960027E-2</v>
      </c>
      <c r="G442" s="1">
        <f t="shared" si="43"/>
        <v>-8.5157835807613286E-3</v>
      </c>
      <c r="H442" s="1">
        <v>3.3832755774977825E-4</v>
      </c>
      <c r="I442" s="1">
        <f t="shared" si="44"/>
        <v>2.4543334364074035E-8</v>
      </c>
      <c r="J442" s="1">
        <f t="shared" si="45"/>
        <v>-8.5172245085314222E-3</v>
      </c>
      <c r="AQ442" s="58"/>
      <c r="AR442" s="58"/>
      <c r="AS442" s="58"/>
      <c r="AT442" s="58"/>
      <c r="AU442" s="58"/>
      <c r="AV442" s="58"/>
      <c r="AW442" s="58"/>
      <c r="AX442" s="71"/>
      <c r="AY442" s="58"/>
      <c r="AZ442" s="58"/>
      <c r="BA442" s="58"/>
      <c r="BB442" s="58">
        <f t="shared" si="46"/>
        <v>1</v>
      </c>
      <c r="BC442" s="58">
        <f t="shared" si="47"/>
        <v>7.2513311432713577E-5</v>
      </c>
      <c r="BD442" s="58" t="e">
        <f t="shared" si="48"/>
        <v>#N/A</v>
      </c>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c r="CB442" s="58"/>
      <c r="CC442" s="58"/>
      <c r="CD442" s="58"/>
      <c r="CE442" s="58"/>
      <c r="CF442" s="58"/>
      <c r="CG442" s="58"/>
      <c r="CH442" s="58"/>
      <c r="CI442" s="58"/>
      <c r="CJ442" s="58"/>
      <c r="CK442" s="58"/>
      <c r="CL442" s="58"/>
      <c r="CM442" s="58"/>
      <c r="CN442" s="58"/>
      <c r="CO442" s="58"/>
      <c r="CP442" s="58"/>
      <c r="CQ442" s="58"/>
      <c r="CR442" s="58"/>
      <c r="CS442" s="58"/>
      <c r="CT442" s="58"/>
      <c r="CU442" s="58"/>
      <c r="CV442" s="58"/>
      <c r="CW442" s="58"/>
      <c r="CX442" s="58"/>
      <c r="CY442" s="58"/>
      <c r="CZ442" s="58"/>
      <c r="DA442" s="58"/>
      <c r="DB442" s="58"/>
      <c r="DC442" s="58"/>
      <c r="DD442" s="58"/>
      <c r="DE442" s="58"/>
      <c r="DF442" s="58"/>
      <c r="DG442" s="58"/>
      <c r="DH442" s="58"/>
      <c r="DI442" s="58"/>
      <c r="DJ442" s="58"/>
      <c r="DK442" s="58"/>
      <c r="DL442" s="58"/>
      <c r="DM442" s="58"/>
      <c r="DN442" s="58"/>
      <c r="DO442" s="58"/>
      <c r="DP442" s="58"/>
      <c r="DQ442" s="58"/>
      <c r="DR442" s="58"/>
      <c r="DS442" s="58"/>
      <c r="DT442" s="58"/>
      <c r="DU442" s="58"/>
      <c r="DV442" s="58"/>
      <c r="DW442" s="58"/>
      <c r="DX442" s="58"/>
      <c r="DY442" s="58"/>
      <c r="DZ442" s="58"/>
      <c r="EA442" s="58"/>
      <c r="EB442" s="58"/>
      <c r="EC442" s="58"/>
      <c r="ED442" s="58"/>
      <c r="EE442" s="58"/>
      <c r="EF442" s="58"/>
      <c r="EG442" s="58"/>
      <c r="EH442" s="58"/>
      <c r="EI442" s="58"/>
      <c r="EJ442" s="58"/>
      <c r="EK442" s="58"/>
      <c r="EL442" s="58"/>
      <c r="EM442" s="58"/>
      <c r="EN442" s="58"/>
    </row>
    <row r="443" spans="1:144" outlineLevel="1" x14ac:dyDescent="0.2">
      <c r="A443" s="16">
        <v>252</v>
      </c>
      <c r="B443" s="16">
        <v>0</v>
      </c>
      <c r="C443" s="1">
        <v>3.9063302002997014E-5</v>
      </c>
      <c r="D443" s="1">
        <f t="shared" si="40"/>
        <v>-3.9063302002997014E-5</v>
      </c>
      <c r="E443" s="1">
        <f t="shared" si="41"/>
        <v>7.8128129987351986E-5</v>
      </c>
      <c r="F443" s="1">
        <f t="shared" si="42"/>
        <v>-8.8390118218809946E-3</v>
      </c>
      <c r="G443" s="1">
        <f t="shared" si="43"/>
        <v>-6.2501862375589278E-3</v>
      </c>
      <c r="H443" s="1">
        <v>2.2497697067818634E-4</v>
      </c>
      <c r="I443" s="1">
        <f t="shared" si="44"/>
        <v>8.7906643614810738E-9</v>
      </c>
      <c r="J443" s="1">
        <f t="shared" si="45"/>
        <v>-6.2508894301957149E-3</v>
      </c>
      <c r="AQ443" s="58"/>
      <c r="AR443" s="58"/>
      <c r="AS443" s="58"/>
      <c r="AT443" s="58"/>
      <c r="AU443" s="58"/>
      <c r="AV443" s="58"/>
      <c r="AW443" s="58"/>
      <c r="AX443" s="71"/>
      <c r="AY443" s="58"/>
      <c r="AZ443" s="58"/>
      <c r="BA443" s="58"/>
      <c r="BB443" s="58">
        <f t="shared" si="46"/>
        <v>1</v>
      </c>
      <c r="BC443" s="58">
        <f t="shared" si="47"/>
        <v>3.9063302002997014E-5</v>
      </c>
      <c r="BD443" s="58" t="e">
        <f t="shared" si="48"/>
        <v>#N/A</v>
      </c>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c r="CB443" s="58"/>
      <c r="CC443" s="58"/>
      <c r="CD443" s="58"/>
      <c r="CE443" s="58"/>
      <c r="CF443" s="58"/>
      <c r="CG443" s="58"/>
      <c r="CH443" s="58"/>
      <c r="CI443" s="58"/>
      <c r="CJ443" s="58"/>
      <c r="CK443" s="58"/>
      <c r="CL443" s="58"/>
      <c r="CM443" s="58"/>
      <c r="CN443" s="58"/>
      <c r="CO443" s="58"/>
      <c r="CP443" s="58"/>
      <c r="CQ443" s="58"/>
      <c r="CR443" s="58"/>
      <c r="CS443" s="58"/>
      <c r="CT443" s="58"/>
      <c r="CU443" s="58"/>
      <c r="CV443" s="58"/>
      <c r="CW443" s="58"/>
      <c r="CX443" s="58"/>
      <c r="CY443" s="58"/>
      <c r="CZ443" s="58"/>
      <c r="DA443" s="58"/>
      <c r="DB443" s="58"/>
      <c r="DC443" s="58"/>
      <c r="DD443" s="58"/>
      <c r="DE443" s="58"/>
      <c r="DF443" s="58"/>
      <c r="DG443" s="58"/>
      <c r="DH443" s="58"/>
      <c r="DI443" s="58"/>
      <c r="DJ443" s="58"/>
      <c r="DK443" s="58"/>
      <c r="DL443" s="58"/>
      <c r="DM443" s="58"/>
      <c r="DN443" s="58"/>
      <c r="DO443" s="58"/>
      <c r="DP443" s="58"/>
      <c r="DQ443" s="58"/>
      <c r="DR443" s="58"/>
      <c r="DS443" s="58"/>
      <c r="DT443" s="58"/>
      <c r="DU443" s="58"/>
      <c r="DV443" s="58"/>
      <c r="DW443" s="58"/>
      <c r="DX443" s="58"/>
      <c r="DY443" s="58"/>
      <c r="DZ443" s="58"/>
      <c r="EA443" s="58"/>
      <c r="EB443" s="58"/>
      <c r="EC443" s="58"/>
      <c r="ED443" s="58"/>
      <c r="EE443" s="58"/>
      <c r="EF443" s="58"/>
      <c r="EG443" s="58"/>
      <c r="EH443" s="58"/>
      <c r="EI443" s="58"/>
      <c r="EJ443" s="58"/>
      <c r="EK443" s="58"/>
      <c r="EL443" s="58"/>
      <c r="EM443" s="58"/>
      <c r="EN443" s="58"/>
    </row>
    <row r="444" spans="1:144" outlineLevel="1" x14ac:dyDescent="0.2">
      <c r="A444" s="16">
        <v>253</v>
      </c>
      <c r="B444" s="16">
        <v>0</v>
      </c>
      <c r="C444" s="1">
        <v>4.9776392031610921E-7</v>
      </c>
      <c r="D444" s="1">
        <f t="shared" si="40"/>
        <v>-4.9776392031610921E-7</v>
      </c>
      <c r="E444" s="1">
        <f t="shared" si="41"/>
        <v>9.9552808844266352E-7</v>
      </c>
      <c r="F444" s="1">
        <f t="shared" si="42"/>
        <v>-9.9776153886721019E-4</v>
      </c>
      <c r="G444" s="1">
        <f t="shared" si="43"/>
        <v>-7.0552403792156716E-4</v>
      </c>
      <c r="H444" s="1">
        <v>5.2609318065053401E-6</v>
      </c>
      <c r="I444" s="1">
        <f t="shared" si="44"/>
        <v>2.618717120910045E-12</v>
      </c>
      <c r="J444" s="1">
        <f t="shared" si="45"/>
        <v>-7.0552589378581557E-4</v>
      </c>
      <c r="AQ444" s="58"/>
      <c r="AR444" s="58"/>
      <c r="AS444" s="58"/>
      <c r="AT444" s="58"/>
      <c r="AU444" s="58"/>
      <c r="AV444" s="58"/>
      <c r="AW444" s="58"/>
      <c r="AX444" s="71"/>
      <c r="AY444" s="58"/>
      <c r="AZ444" s="58"/>
      <c r="BA444" s="58"/>
      <c r="BB444" s="58">
        <f t="shared" si="46"/>
        <v>1</v>
      </c>
      <c r="BC444" s="58">
        <f t="shared" si="47"/>
        <v>4.9776392031610921E-7</v>
      </c>
      <c r="BD444" s="58" t="e">
        <f t="shared" si="48"/>
        <v>#N/A</v>
      </c>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c r="CB444" s="58"/>
      <c r="CC444" s="58"/>
      <c r="CD444" s="58"/>
      <c r="CE444" s="58"/>
      <c r="CF444" s="58"/>
      <c r="CG444" s="58"/>
      <c r="CH444" s="58"/>
      <c r="CI444" s="58"/>
      <c r="CJ444" s="58"/>
      <c r="CK444" s="58"/>
      <c r="CL444" s="58"/>
      <c r="CM444" s="58"/>
      <c r="CN444" s="58"/>
      <c r="CO444" s="58"/>
      <c r="CP444" s="58"/>
      <c r="CQ444" s="58"/>
      <c r="CR444" s="58"/>
      <c r="CS444" s="58"/>
      <c r="CT444" s="58"/>
      <c r="CU444" s="58"/>
      <c r="CV444" s="58"/>
      <c r="CW444" s="58"/>
      <c r="CX444" s="58"/>
      <c r="CY444" s="58"/>
      <c r="CZ444" s="58"/>
      <c r="DA444" s="58"/>
      <c r="DB444" s="58"/>
      <c r="DC444" s="58"/>
      <c r="DD444" s="58"/>
      <c r="DE444" s="58"/>
      <c r="DF444" s="58"/>
      <c r="DG444" s="58"/>
      <c r="DH444" s="58"/>
      <c r="DI444" s="58"/>
      <c r="DJ444" s="58"/>
      <c r="DK444" s="58"/>
      <c r="DL444" s="58"/>
      <c r="DM444" s="58"/>
      <c r="DN444" s="58"/>
      <c r="DO444" s="58"/>
      <c r="DP444" s="58"/>
      <c r="DQ444" s="58"/>
      <c r="DR444" s="58"/>
      <c r="DS444" s="58"/>
      <c r="DT444" s="58"/>
      <c r="DU444" s="58"/>
      <c r="DV444" s="58"/>
      <c r="DW444" s="58"/>
      <c r="DX444" s="58"/>
      <c r="DY444" s="58"/>
      <c r="DZ444" s="58"/>
      <c r="EA444" s="58"/>
      <c r="EB444" s="58"/>
      <c r="EC444" s="58"/>
      <c r="ED444" s="58"/>
      <c r="EE444" s="58"/>
      <c r="EF444" s="58"/>
      <c r="EG444" s="58"/>
      <c r="EH444" s="58"/>
      <c r="EI444" s="58"/>
      <c r="EJ444" s="58"/>
      <c r="EK444" s="58"/>
      <c r="EL444" s="58"/>
      <c r="EM444" s="58"/>
      <c r="EN444" s="58"/>
    </row>
    <row r="445" spans="1:144" outlineLevel="1" x14ac:dyDescent="0.2">
      <c r="A445" s="16">
        <v>254</v>
      </c>
      <c r="B445" s="16">
        <v>0</v>
      </c>
      <c r="C445" s="1">
        <v>5.417922493658558E-4</v>
      </c>
      <c r="D445" s="1">
        <f t="shared" si="40"/>
        <v>-5.417922493658558E-4</v>
      </c>
      <c r="E445" s="1">
        <f t="shared" si="41"/>
        <v>1.0838781436410358E-3</v>
      </c>
      <c r="F445" s="1">
        <f t="shared" si="42"/>
        <v>-3.2922304652636881E-2</v>
      </c>
      <c r="G445" s="1">
        <f t="shared" si="43"/>
        <v>-2.328273925745443E-2</v>
      </c>
      <c r="H445" s="1">
        <v>2.0109840283736701E-3</v>
      </c>
      <c r="I445" s="1">
        <f t="shared" si="44"/>
        <v>1.0923228258442674E-6</v>
      </c>
      <c r="J445" s="1">
        <f t="shared" si="45"/>
        <v>-2.330618523389132E-2</v>
      </c>
      <c r="AQ445" s="58"/>
      <c r="AR445" s="58"/>
      <c r="AS445" s="58"/>
      <c r="AT445" s="58"/>
      <c r="AU445" s="58"/>
      <c r="AV445" s="58"/>
      <c r="AW445" s="58"/>
      <c r="AX445" s="71"/>
      <c r="AY445" s="58"/>
      <c r="AZ445" s="58"/>
      <c r="BA445" s="58"/>
      <c r="BB445" s="58">
        <f t="shared" si="46"/>
        <v>1</v>
      </c>
      <c r="BC445" s="58">
        <f t="shared" si="47"/>
        <v>5.417922493658558E-4</v>
      </c>
      <c r="BD445" s="58" t="e">
        <f t="shared" si="48"/>
        <v>#N/A</v>
      </c>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c r="CB445" s="58"/>
      <c r="CC445" s="58"/>
      <c r="CD445" s="58"/>
      <c r="CE445" s="58"/>
      <c r="CF445" s="58"/>
      <c r="CG445" s="58"/>
      <c r="CH445" s="58"/>
      <c r="CI445" s="58"/>
      <c r="CJ445" s="58"/>
      <c r="CK445" s="58"/>
      <c r="CL445" s="58"/>
      <c r="CM445" s="58"/>
      <c r="CN445" s="58"/>
      <c r="CO445" s="58"/>
      <c r="CP445" s="58"/>
      <c r="CQ445" s="58"/>
      <c r="CR445" s="58"/>
      <c r="CS445" s="58"/>
      <c r="CT445" s="58"/>
      <c r="CU445" s="58"/>
      <c r="CV445" s="58"/>
      <c r="CW445" s="58"/>
      <c r="CX445" s="58"/>
      <c r="CY445" s="58"/>
      <c r="CZ445" s="58"/>
      <c r="DA445" s="58"/>
      <c r="DB445" s="58"/>
      <c r="DC445" s="58"/>
      <c r="DD445" s="58"/>
      <c r="DE445" s="58"/>
      <c r="DF445" s="58"/>
      <c r="DG445" s="58"/>
      <c r="DH445" s="58"/>
      <c r="DI445" s="58"/>
      <c r="DJ445" s="58"/>
      <c r="DK445" s="58"/>
      <c r="DL445" s="58"/>
      <c r="DM445" s="58"/>
      <c r="DN445" s="58"/>
      <c r="DO445" s="58"/>
      <c r="DP445" s="58"/>
      <c r="DQ445" s="58"/>
      <c r="DR445" s="58"/>
      <c r="DS445" s="58"/>
      <c r="DT445" s="58"/>
      <c r="DU445" s="58"/>
      <c r="DV445" s="58"/>
      <c r="DW445" s="58"/>
      <c r="DX445" s="58"/>
      <c r="DY445" s="58"/>
      <c r="DZ445" s="58"/>
      <c r="EA445" s="58"/>
      <c r="EB445" s="58"/>
      <c r="EC445" s="58"/>
      <c r="ED445" s="58"/>
      <c r="EE445" s="58"/>
      <c r="EF445" s="58"/>
      <c r="EG445" s="58"/>
      <c r="EH445" s="58"/>
      <c r="EI445" s="58"/>
      <c r="EJ445" s="58"/>
      <c r="EK445" s="58"/>
      <c r="EL445" s="58"/>
      <c r="EM445" s="58"/>
      <c r="EN445" s="58"/>
    </row>
    <row r="446" spans="1:144" outlineLevel="1" x14ac:dyDescent="0.2">
      <c r="A446" s="16">
        <v>255</v>
      </c>
      <c r="B446" s="16">
        <v>0</v>
      </c>
      <c r="C446" s="1">
        <v>1.7006634209748507E-3</v>
      </c>
      <c r="D446" s="1">
        <f t="shared" si="40"/>
        <v>-1.7006634209748507E-3</v>
      </c>
      <c r="E446" s="1">
        <f t="shared" si="41"/>
        <v>3.4042223813787408E-3</v>
      </c>
      <c r="F446" s="1">
        <f t="shared" si="42"/>
        <v>-5.8345714336005355E-2</v>
      </c>
      <c r="G446" s="1">
        <f t="shared" si="43"/>
        <v>-4.1274212338696339E-2</v>
      </c>
      <c r="H446" s="1">
        <v>4.4721423249645407E-3</v>
      </c>
      <c r="I446" s="1">
        <f t="shared" si="44"/>
        <v>7.6527898464710804E-6</v>
      </c>
      <c r="J446" s="1">
        <f t="shared" si="45"/>
        <v>-4.1366815130322331E-2</v>
      </c>
      <c r="AQ446" s="58"/>
      <c r="AR446" s="58"/>
      <c r="AS446" s="58"/>
      <c r="AT446" s="58"/>
      <c r="AU446" s="58"/>
      <c r="AV446" s="58"/>
      <c r="AW446" s="58"/>
      <c r="AX446" s="71"/>
      <c r="AY446" s="58"/>
      <c r="AZ446" s="58"/>
      <c r="BA446" s="58"/>
      <c r="BB446" s="58">
        <f t="shared" si="46"/>
        <v>1</v>
      </c>
      <c r="BC446" s="58">
        <f t="shared" si="47"/>
        <v>1.7006634209748507E-3</v>
      </c>
      <c r="BD446" s="58" t="e">
        <f t="shared" si="48"/>
        <v>#N/A</v>
      </c>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c r="CB446" s="58"/>
      <c r="CC446" s="58"/>
      <c r="CD446" s="58"/>
      <c r="CE446" s="58"/>
      <c r="CF446" s="58"/>
      <c r="CG446" s="58"/>
      <c r="CH446" s="58"/>
      <c r="CI446" s="58"/>
      <c r="CJ446" s="58"/>
      <c r="CK446" s="58"/>
      <c r="CL446" s="58"/>
      <c r="CM446" s="58"/>
      <c r="CN446" s="58"/>
      <c r="CO446" s="58"/>
      <c r="CP446" s="58"/>
      <c r="CQ446" s="58"/>
      <c r="CR446" s="58"/>
      <c r="CS446" s="58"/>
      <c r="CT446" s="58"/>
      <c r="CU446" s="58"/>
      <c r="CV446" s="58"/>
      <c r="CW446" s="58"/>
      <c r="CX446" s="58"/>
      <c r="CY446" s="58"/>
      <c r="CZ446" s="58"/>
      <c r="DA446" s="58"/>
      <c r="DB446" s="58"/>
      <c r="DC446" s="58"/>
      <c r="DD446" s="58"/>
      <c r="DE446" s="58"/>
      <c r="DF446" s="58"/>
      <c r="DG446" s="58"/>
      <c r="DH446" s="58"/>
      <c r="DI446" s="58"/>
      <c r="DJ446" s="58"/>
      <c r="DK446" s="58"/>
      <c r="DL446" s="58"/>
      <c r="DM446" s="58"/>
      <c r="DN446" s="58"/>
      <c r="DO446" s="58"/>
      <c r="DP446" s="58"/>
      <c r="DQ446" s="58"/>
      <c r="DR446" s="58"/>
      <c r="DS446" s="58"/>
      <c r="DT446" s="58"/>
      <c r="DU446" s="58"/>
      <c r="DV446" s="58"/>
      <c r="DW446" s="58"/>
      <c r="DX446" s="58"/>
      <c r="DY446" s="58"/>
      <c r="DZ446" s="58"/>
      <c r="EA446" s="58"/>
      <c r="EB446" s="58"/>
      <c r="EC446" s="58"/>
      <c r="ED446" s="58"/>
      <c r="EE446" s="58"/>
      <c r="EF446" s="58"/>
      <c r="EG446" s="58"/>
      <c r="EH446" s="58"/>
      <c r="EI446" s="58"/>
      <c r="EJ446" s="58"/>
      <c r="EK446" s="58"/>
      <c r="EL446" s="58"/>
      <c r="EM446" s="58"/>
      <c r="EN446" s="58"/>
    </row>
    <row r="447" spans="1:144" outlineLevel="1" x14ac:dyDescent="0.2">
      <c r="A447" s="16">
        <v>256</v>
      </c>
      <c r="B447" s="16">
        <v>0</v>
      </c>
      <c r="C447" s="1">
        <v>1.4396447203539017E-2</v>
      </c>
      <c r="D447" s="1">
        <f t="shared" si="40"/>
        <v>-1.4396447203539017E-2</v>
      </c>
      <c r="E447" s="1">
        <f t="shared" si="41"/>
        <v>2.900216301035443E-2</v>
      </c>
      <c r="F447" s="1">
        <f t="shared" si="42"/>
        <v>-0.17030021435792272</v>
      </c>
      <c r="G447" s="1">
        <f t="shared" si="43"/>
        <v>-0.12085831478735339</v>
      </c>
      <c r="H447" s="1">
        <v>3.610358160791842E-2</v>
      </c>
      <c r="I447" s="1">
        <f t="shared" si="44"/>
        <v>5.4710790481982824E-4</v>
      </c>
      <c r="J447" s="1">
        <f t="shared" si="45"/>
        <v>-0.12310093483828151</v>
      </c>
      <c r="AQ447" s="58"/>
      <c r="AR447" s="58"/>
      <c r="AS447" s="58"/>
      <c r="AT447" s="58"/>
      <c r="AU447" s="58"/>
      <c r="AV447" s="58"/>
      <c r="AW447" s="58"/>
      <c r="AX447" s="71"/>
      <c r="AY447" s="58"/>
      <c r="AZ447" s="58"/>
      <c r="BA447" s="58"/>
      <c r="BB447" s="58">
        <f t="shared" si="46"/>
        <v>1</v>
      </c>
      <c r="BC447" s="58">
        <f t="shared" si="47"/>
        <v>1.4396447203539017E-2</v>
      </c>
      <c r="BD447" s="58" t="e">
        <f t="shared" si="48"/>
        <v>#N/A</v>
      </c>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c r="CB447" s="58"/>
      <c r="CC447" s="58"/>
      <c r="CD447" s="58"/>
      <c r="CE447" s="58"/>
      <c r="CF447" s="58"/>
      <c r="CG447" s="58"/>
      <c r="CH447" s="58"/>
      <c r="CI447" s="58"/>
      <c r="CJ447" s="58"/>
      <c r="CK447" s="58"/>
      <c r="CL447" s="58"/>
      <c r="CM447" s="58"/>
      <c r="CN447" s="58"/>
      <c r="CO447" s="58"/>
      <c r="CP447" s="58"/>
      <c r="CQ447" s="58"/>
      <c r="CR447" s="58"/>
      <c r="CS447" s="58"/>
      <c r="CT447" s="58"/>
      <c r="CU447" s="58"/>
      <c r="CV447" s="58"/>
      <c r="CW447" s="58"/>
      <c r="CX447" s="58"/>
      <c r="CY447" s="58"/>
      <c r="CZ447" s="58"/>
      <c r="DA447" s="58"/>
      <c r="DB447" s="58"/>
      <c r="DC447" s="58"/>
      <c r="DD447" s="58"/>
      <c r="DE447" s="58"/>
      <c r="DF447" s="58"/>
      <c r="DG447" s="58"/>
      <c r="DH447" s="58"/>
      <c r="DI447" s="58"/>
      <c r="DJ447" s="58"/>
      <c r="DK447" s="58"/>
      <c r="DL447" s="58"/>
      <c r="DM447" s="58"/>
      <c r="DN447" s="58"/>
      <c r="DO447" s="58"/>
      <c r="DP447" s="58"/>
      <c r="DQ447" s="58"/>
      <c r="DR447" s="58"/>
      <c r="DS447" s="58"/>
      <c r="DT447" s="58"/>
      <c r="DU447" s="58"/>
      <c r="DV447" s="58"/>
      <c r="DW447" s="58"/>
      <c r="DX447" s="58"/>
      <c r="DY447" s="58"/>
      <c r="DZ447" s="58"/>
      <c r="EA447" s="58"/>
      <c r="EB447" s="58"/>
      <c r="EC447" s="58"/>
      <c r="ED447" s="58"/>
      <c r="EE447" s="58"/>
      <c r="EF447" s="58"/>
      <c r="EG447" s="58"/>
      <c r="EH447" s="58"/>
      <c r="EI447" s="58"/>
      <c r="EJ447" s="58"/>
      <c r="EK447" s="58"/>
      <c r="EL447" s="58"/>
      <c r="EM447" s="58"/>
      <c r="EN447" s="58"/>
    </row>
    <row r="448" spans="1:144" outlineLevel="1" x14ac:dyDescent="0.2">
      <c r="A448" s="16">
        <v>257</v>
      </c>
      <c r="B448" s="16">
        <v>0</v>
      </c>
      <c r="C448" s="1">
        <v>3.823111007006357E-7</v>
      </c>
      <c r="D448" s="1">
        <f t="shared" si="40"/>
        <v>-3.823111007006357E-7</v>
      </c>
      <c r="E448" s="1">
        <f t="shared" si="41"/>
        <v>7.6462234760333576E-7</v>
      </c>
      <c r="F448" s="1">
        <f t="shared" si="42"/>
        <v>-8.744268680703583E-4</v>
      </c>
      <c r="G448" s="1">
        <f t="shared" si="43"/>
        <v>-6.1831322714500398E-4</v>
      </c>
      <c r="H448" s="1">
        <v>4.2862904002116251E-6</v>
      </c>
      <c r="I448" s="1">
        <f t="shared" si="44"/>
        <v>1.6387040512809825E-12</v>
      </c>
      <c r="J448" s="1">
        <f t="shared" si="45"/>
        <v>-6.1831455228428885E-4</v>
      </c>
      <c r="AQ448" s="58"/>
      <c r="AR448" s="58"/>
      <c r="AS448" s="58"/>
      <c r="AT448" s="58"/>
      <c r="AU448" s="58"/>
      <c r="AV448" s="58"/>
      <c r="AW448" s="58"/>
      <c r="AX448" s="71"/>
      <c r="AY448" s="58"/>
      <c r="AZ448" s="58"/>
      <c r="BA448" s="58"/>
      <c r="BB448" s="58">
        <f t="shared" si="46"/>
        <v>1</v>
      </c>
      <c r="BC448" s="58">
        <f t="shared" si="47"/>
        <v>3.823111007006357E-7</v>
      </c>
      <c r="BD448" s="58" t="e">
        <f t="shared" si="48"/>
        <v>#N/A</v>
      </c>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c r="CB448" s="58"/>
      <c r="CC448" s="58"/>
      <c r="CD448" s="58"/>
      <c r="CE448" s="58"/>
      <c r="CF448" s="58"/>
      <c r="CG448" s="58"/>
      <c r="CH448" s="58"/>
      <c r="CI448" s="58"/>
      <c r="CJ448" s="58"/>
      <c r="CK448" s="58"/>
      <c r="CL448" s="58"/>
      <c r="CM448" s="58"/>
      <c r="CN448" s="58"/>
      <c r="CO448" s="58"/>
      <c r="CP448" s="58"/>
      <c r="CQ448" s="58"/>
      <c r="CR448" s="58"/>
      <c r="CS448" s="58"/>
      <c r="CT448" s="58"/>
      <c r="CU448" s="58"/>
      <c r="CV448" s="58"/>
      <c r="CW448" s="58"/>
      <c r="CX448" s="58"/>
      <c r="CY448" s="58"/>
      <c r="CZ448" s="58"/>
      <c r="DA448" s="58"/>
      <c r="DB448" s="58"/>
      <c r="DC448" s="58"/>
      <c r="DD448" s="58"/>
      <c r="DE448" s="58"/>
      <c r="DF448" s="58"/>
      <c r="DG448" s="58"/>
      <c r="DH448" s="58"/>
      <c r="DI448" s="58"/>
      <c r="DJ448" s="58"/>
      <c r="DK448" s="58"/>
      <c r="DL448" s="58"/>
      <c r="DM448" s="58"/>
      <c r="DN448" s="58"/>
      <c r="DO448" s="58"/>
      <c r="DP448" s="58"/>
      <c r="DQ448" s="58"/>
      <c r="DR448" s="58"/>
      <c r="DS448" s="58"/>
      <c r="DT448" s="58"/>
      <c r="DU448" s="58"/>
      <c r="DV448" s="58"/>
      <c r="DW448" s="58"/>
      <c r="DX448" s="58"/>
      <c r="DY448" s="58"/>
      <c r="DZ448" s="58"/>
      <c r="EA448" s="58"/>
      <c r="EB448" s="58"/>
      <c r="EC448" s="58"/>
      <c r="ED448" s="58"/>
      <c r="EE448" s="58"/>
      <c r="EF448" s="58"/>
      <c r="EG448" s="58"/>
      <c r="EH448" s="58"/>
      <c r="EI448" s="58"/>
      <c r="EJ448" s="58"/>
      <c r="EK448" s="58"/>
      <c r="EL448" s="58"/>
      <c r="EM448" s="58"/>
      <c r="EN448" s="58"/>
    </row>
    <row r="449" spans="1:144" outlineLevel="1" x14ac:dyDescent="0.2">
      <c r="A449" s="16">
        <v>258</v>
      </c>
      <c r="B449" s="16">
        <v>0</v>
      </c>
      <c r="C449" s="1">
        <v>3.6970030278428027E-4</v>
      </c>
      <c r="D449" s="1">
        <f t="shared" ref="D449:D512" si="49">B449 - C449</f>
        <v>-3.6970030278428027E-4</v>
      </c>
      <c r="E449" s="1">
        <f t="shared" ref="E449:E512" si="50">2*IF(B449=1,LN(1/C449),LN(1/(1-C449)))</f>
        <v>7.3953731757863024E-4</v>
      </c>
      <c r="F449" s="1">
        <f t="shared" ref="F449:F512" si="51">SQRT(E449)*SIGN(D449)</f>
        <v>-2.7194435415699113E-2</v>
      </c>
      <c r="G449" s="1">
        <f t="shared" ref="G449:G512" si="52">D449/(SQRT(C449*(1-C449)))</f>
        <v>-1.9231147434484012E-2</v>
      </c>
      <c r="H449" s="1">
        <v>1.6190073688262872E-3</v>
      </c>
      <c r="I449" s="1">
        <f t="shared" ref="I449:I512" si="53">G449^2*H449/(1-H449)</f>
        <v>5.9973986275829335E-7</v>
      </c>
      <c r="J449" s="1">
        <f t="shared" ref="J449:J512" si="54">G449/SQRT(1-H449)</f>
        <v>-1.9246734047874702E-2</v>
      </c>
      <c r="AQ449" s="58"/>
      <c r="AR449" s="58"/>
      <c r="AS449" s="58"/>
      <c r="AT449" s="58"/>
      <c r="AU449" s="58"/>
      <c r="AV449" s="58"/>
      <c r="AW449" s="58"/>
      <c r="AX449" s="71"/>
      <c r="AY449" s="58"/>
      <c r="AZ449" s="58"/>
      <c r="BA449" s="58"/>
      <c r="BB449" s="58">
        <f t="shared" ref="BB449:BB512" si="55">1-B449</f>
        <v>1</v>
      </c>
      <c r="BC449" s="58">
        <f t="shared" ref="BC449:BC512" si="56">IF(B449=0,C449,NA())</f>
        <v>3.6970030278428027E-4</v>
      </c>
      <c r="BD449" s="58" t="e">
        <f t="shared" ref="BD449:BD512" si="57">IF(B449=1,C449,NA())</f>
        <v>#N/A</v>
      </c>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c r="CB449" s="58"/>
      <c r="CC449" s="58"/>
      <c r="CD449" s="58"/>
      <c r="CE449" s="58"/>
      <c r="CF449" s="58"/>
      <c r="CG449" s="58"/>
      <c r="CH449" s="58"/>
      <c r="CI449" s="58"/>
      <c r="CJ449" s="58"/>
      <c r="CK449" s="58"/>
      <c r="CL449" s="58"/>
      <c r="CM449" s="58"/>
      <c r="CN449" s="58"/>
      <c r="CO449" s="58"/>
      <c r="CP449" s="58"/>
      <c r="CQ449" s="58"/>
      <c r="CR449" s="58"/>
      <c r="CS449" s="58"/>
      <c r="CT449" s="58"/>
      <c r="CU449" s="58"/>
      <c r="CV449" s="58"/>
      <c r="CW449" s="58"/>
      <c r="CX449" s="58"/>
      <c r="CY449" s="58"/>
      <c r="CZ449" s="58"/>
      <c r="DA449" s="58"/>
      <c r="DB449" s="58"/>
      <c r="DC449" s="58"/>
      <c r="DD449" s="58"/>
      <c r="DE449" s="58"/>
      <c r="DF449" s="58"/>
      <c r="DG449" s="58"/>
      <c r="DH449" s="58"/>
      <c r="DI449" s="58"/>
      <c r="DJ449" s="58"/>
      <c r="DK449" s="58"/>
      <c r="DL449" s="58"/>
      <c r="DM449" s="58"/>
      <c r="DN449" s="58"/>
      <c r="DO449" s="58"/>
      <c r="DP449" s="58"/>
      <c r="DQ449" s="58"/>
      <c r="DR449" s="58"/>
      <c r="DS449" s="58"/>
      <c r="DT449" s="58"/>
      <c r="DU449" s="58"/>
      <c r="DV449" s="58"/>
      <c r="DW449" s="58"/>
      <c r="DX449" s="58"/>
      <c r="DY449" s="58"/>
      <c r="DZ449" s="58"/>
      <c r="EA449" s="58"/>
      <c r="EB449" s="58"/>
      <c r="EC449" s="58"/>
      <c r="ED449" s="58"/>
      <c r="EE449" s="58"/>
      <c r="EF449" s="58"/>
      <c r="EG449" s="58"/>
      <c r="EH449" s="58"/>
      <c r="EI449" s="58"/>
      <c r="EJ449" s="58"/>
      <c r="EK449" s="58"/>
      <c r="EL449" s="58"/>
      <c r="EM449" s="58"/>
      <c r="EN449" s="58"/>
    </row>
    <row r="450" spans="1:144" outlineLevel="1" x14ac:dyDescent="0.2">
      <c r="A450" s="16">
        <v>259</v>
      </c>
      <c r="B450" s="16">
        <v>0</v>
      </c>
      <c r="C450" s="1">
        <v>1.2585916958571575E-5</v>
      </c>
      <c r="D450" s="1">
        <f t="shared" si="49"/>
        <v>-1.2585916958571575E-5</v>
      </c>
      <c r="E450" s="1">
        <f t="shared" si="50"/>
        <v>2.5171992323869692E-5</v>
      </c>
      <c r="F450" s="1">
        <f t="shared" si="51"/>
        <v>-5.0171697523474024E-3</v>
      </c>
      <c r="G450" s="1">
        <f t="shared" si="52"/>
        <v>-3.5476859170268955E-3</v>
      </c>
      <c r="H450" s="1">
        <v>8.2648940828884281E-5</v>
      </c>
      <c r="I450" s="1">
        <f t="shared" si="53"/>
        <v>1.0403117788484012E-9</v>
      </c>
      <c r="J450" s="1">
        <f t="shared" si="54"/>
        <v>-3.5478325323568772E-3</v>
      </c>
      <c r="AQ450" s="58"/>
      <c r="AR450" s="58"/>
      <c r="AS450" s="58"/>
      <c r="AT450" s="58"/>
      <c r="AU450" s="58"/>
      <c r="AV450" s="58"/>
      <c r="AW450" s="58"/>
      <c r="AX450" s="71"/>
      <c r="AY450" s="58"/>
      <c r="AZ450" s="58"/>
      <c r="BA450" s="58"/>
      <c r="BB450" s="58">
        <f t="shared" si="55"/>
        <v>1</v>
      </c>
      <c r="BC450" s="58">
        <f t="shared" si="56"/>
        <v>1.2585916958571575E-5</v>
      </c>
      <c r="BD450" s="58" t="e">
        <f t="shared" si="57"/>
        <v>#N/A</v>
      </c>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c r="CB450" s="58"/>
      <c r="CC450" s="58"/>
      <c r="CD450" s="58"/>
      <c r="CE450" s="58"/>
      <c r="CF450" s="58"/>
      <c r="CG450" s="58"/>
      <c r="CH450" s="58"/>
      <c r="CI450" s="58"/>
      <c r="CJ450" s="58"/>
      <c r="CK450" s="58"/>
      <c r="CL450" s="58"/>
      <c r="CM450" s="58"/>
      <c r="CN450" s="58"/>
      <c r="CO450" s="58"/>
      <c r="CP450" s="58"/>
      <c r="CQ450" s="58"/>
      <c r="CR450" s="58"/>
      <c r="CS450" s="58"/>
      <c r="CT450" s="58"/>
      <c r="CU450" s="58"/>
      <c r="CV450" s="58"/>
      <c r="CW450" s="58"/>
      <c r="CX450" s="58"/>
      <c r="CY450" s="58"/>
      <c r="CZ450" s="58"/>
      <c r="DA450" s="58"/>
      <c r="DB450" s="58"/>
      <c r="DC450" s="58"/>
      <c r="DD450" s="58"/>
      <c r="DE450" s="58"/>
      <c r="DF450" s="58"/>
      <c r="DG450" s="58"/>
      <c r="DH450" s="58"/>
      <c r="DI450" s="58"/>
      <c r="DJ450" s="58"/>
      <c r="DK450" s="58"/>
      <c r="DL450" s="58"/>
      <c r="DM450" s="58"/>
      <c r="DN450" s="58"/>
      <c r="DO450" s="58"/>
      <c r="DP450" s="58"/>
      <c r="DQ450" s="58"/>
      <c r="DR450" s="58"/>
      <c r="DS450" s="58"/>
      <c r="DT450" s="58"/>
      <c r="DU450" s="58"/>
      <c r="DV450" s="58"/>
      <c r="DW450" s="58"/>
      <c r="DX450" s="58"/>
      <c r="DY450" s="58"/>
      <c r="DZ450" s="58"/>
      <c r="EA450" s="58"/>
      <c r="EB450" s="58"/>
      <c r="EC450" s="58"/>
      <c r="ED450" s="58"/>
      <c r="EE450" s="58"/>
      <c r="EF450" s="58"/>
      <c r="EG450" s="58"/>
      <c r="EH450" s="58"/>
      <c r="EI450" s="58"/>
      <c r="EJ450" s="58"/>
      <c r="EK450" s="58"/>
      <c r="EL450" s="58"/>
      <c r="EM450" s="58"/>
      <c r="EN450" s="58"/>
    </row>
    <row r="451" spans="1:144" outlineLevel="1" x14ac:dyDescent="0.2">
      <c r="A451" s="16">
        <v>260</v>
      </c>
      <c r="B451" s="16">
        <v>0</v>
      </c>
      <c r="C451" s="1">
        <v>1.9320204834589584E-3</v>
      </c>
      <c r="D451" s="1">
        <f t="shared" si="49"/>
        <v>-1.9320204834589584E-3</v>
      </c>
      <c r="E451" s="1">
        <f t="shared" si="50"/>
        <v>3.8677784848165512E-3</v>
      </c>
      <c r="F451" s="1">
        <f t="shared" si="51"/>
        <v>-6.2191466334349695E-2</v>
      </c>
      <c r="G451" s="1">
        <f t="shared" si="52"/>
        <v>-4.3997277327426171E-2</v>
      </c>
      <c r="H451" s="1">
        <v>5.6022190872769238E-3</v>
      </c>
      <c r="I451" s="1">
        <f t="shared" si="53"/>
        <v>1.0905649769065474E-5</v>
      </c>
      <c r="J451" s="1">
        <f t="shared" si="54"/>
        <v>-4.4121038768319069E-2</v>
      </c>
      <c r="AQ451" s="58"/>
      <c r="AR451" s="58"/>
      <c r="AS451" s="58"/>
      <c r="AT451" s="58"/>
      <c r="AU451" s="58"/>
      <c r="AV451" s="58"/>
      <c r="AW451" s="58"/>
      <c r="AX451" s="71"/>
      <c r="AY451" s="58"/>
      <c r="AZ451" s="58"/>
      <c r="BA451" s="58"/>
      <c r="BB451" s="58">
        <f t="shared" si="55"/>
        <v>1</v>
      </c>
      <c r="BC451" s="58">
        <f t="shared" si="56"/>
        <v>1.9320204834589584E-3</v>
      </c>
      <c r="BD451" s="58" t="e">
        <f t="shared" si="57"/>
        <v>#N/A</v>
      </c>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c r="CB451" s="58"/>
      <c r="CC451" s="58"/>
      <c r="CD451" s="58"/>
      <c r="CE451" s="58"/>
      <c r="CF451" s="58"/>
      <c r="CG451" s="58"/>
      <c r="CH451" s="58"/>
      <c r="CI451" s="58"/>
      <c r="CJ451" s="58"/>
      <c r="CK451" s="58"/>
      <c r="CL451" s="58"/>
      <c r="CM451" s="58"/>
      <c r="CN451" s="58"/>
      <c r="CO451" s="58"/>
      <c r="CP451" s="58"/>
      <c r="CQ451" s="58"/>
      <c r="CR451" s="58"/>
      <c r="CS451" s="58"/>
      <c r="CT451" s="58"/>
      <c r="CU451" s="58"/>
      <c r="CV451" s="58"/>
      <c r="CW451" s="58"/>
      <c r="CX451" s="58"/>
      <c r="CY451" s="58"/>
      <c r="CZ451" s="58"/>
      <c r="DA451" s="58"/>
      <c r="DB451" s="58"/>
      <c r="DC451" s="58"/>
      <c r="DD451" s="58"/>
      <c r="DE451" s="58"/>
      <c r="DF451" s="58"/>
      <c r="DG451" s="58"/>
      <c r="DH451" s="58"/>
      <c r="DI451" s="58"/>
      <c r="DJ451" s="58"/>
      <c r="DK451" s="58"/>
      <c r="DL451" s="58"/>
      <c r="DM451" s="58"/>
      <c r="DN451" s="58"/>
      <c r="DO451" s="58"/>
      <c r="DP451" s="58"/>
      <c r="DQ451" s="58"/>
      <c r="DR451" s="58"/>
      <c r="DS451" s="58"/>
      <c r="DT451" s="58"/>
      <c r="DU451" s="58"/>
      <c r="DV451" s="58"/>
      <c r="DW451" s="58"/>
      <c r="DX451" s="58"/>
      <c r="DY451" s="58"/>
      <c r="DZ451" s="58"/>
      <c r="EA451" s="58"/>
      <c r="EB451" s="58"/>
      <c r="EC451" s="58"/>
      <c r="ED451" s="58"/>
      <c r="EE451" s="58"/>
      <c r="EF451" s="58"/>
      <c r="EG451" s="58"/>
      <c r="EH451" s="58"/>
      <c r="EI451" s="58"/>
      <c r="EJ451" s="58"/>
      <c r="EK451" s="58"/>
      <c r="EL451" s="58"/>
      <c r="EM451" s="58"/>
      <c r="EN451" s="58"/>
    </row>
    <row r="452" spans="1:144" outlineLevel="1" x14ac:dyDescent="0.2">
      <c r="A452" s="16">
        <v>261</v>
      </c>
      <c r="B452" s="16">
        <v>0</v>
      </c>
      <c r="C452" s="1">
        <v>9.0311421136192547E-4</v>
      </c>
      <c r="D452" s="1">
        <f t="shared" si="49"/>
        <v>-9.0311421136192547E-4</v>
      </c>
      <c r="E452" s="1">
        <f t="shared" si="50"/>
        <v>1.8070445293979468E-3</v>
      </c>
      <c r="F452" s="1">
        <f t="shared" si="51"/>
        <v>-4.2509346376978639E-2</v>
      </c>
      <c r="G452" s="1">
        <f t="shared" si="52"/>
        <v>-3.0065438029409586E-2</v>
      </c>
      <c r="H452" s="1">
        <v>2.9887541914947985E-3</v>
      </c>
      <c r="I452" s="1">
        <f t="shared" si="53"/>
        <v>2.7097249635197006E-6</v>
      </c>
      <c r="J452" s="1">
        <f t="shared" si="54"/>
        <v>-3.0110468094398463E-2</v>
      </c>
      <c r="AQ452" s="58"/>
      <c r="AR452" s="58"/>
      <c r="AS452" s="58"/>
      <c r="AT452" s="58"/>
      <c r="AU452" s="58"/>
      <c r="AV452" s="58"/>
      <c r="AW452" s="58"/>
      <c r="AX452" s="71"/>
      <c r="AY452" s="58"/>
      <c r="AZ452" s="58"/>
      <c r="BA452" s="58"/>
      <c r="BB452" s="58">
        <f t="shared" si="55"/>
        <v>1</v>
      </c>
      <c r="BC452" s="58">
        <f t="shared" si="56"/>
        <v>9.0311421136192547E-4</v>
      </c>
      <c r="BD452" s="58" t="e">
        <f t="shared" si="57"/>
        <v>#N/A</v>
      </c>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c r="CB452" s="58"/>
      <c r="CC452" s="58"/>
      <c r="CD452" s="58"/>
      <c r="CE452" s="58"/>
      <c r="CF452" s="58"/>
      <c r="CG452" s="58"/>
      <c r="CH452" s="58"/>
      <c r="CI452" s="58"/>
      <c r="CJ452" s="58"/>
      <c r="CK452" s="58"/>
      <c r="CL452" s="58"/>
      <c r="CM452" s="58"/>
      <c r="CN452" s="58"/>
      <c r="CO452" s="58"/>
      <c r="CP452" s="58"/>
      <c r="CQ452" s="58"/>
      <c r="CR452" s="58"/>
      <c r="CS452" s="58"/>
      <c r="CT452" s="58"/>
      <c r="CU452" s="58"/>
      <c r="CV452" s="58"/>
      <c r="CW452" s="58"/>
      <c r="CX452" s="58"/>
      <c r="CY452" s="58"/>
      <c r="CZ452" s="58"/>
      <c r="DA452" s="58"/>
      <c r="DB452" s="58"/>
      <c r="DC452" s="58"/>
      <c r="DD452" s="58"/>
      <c r="DE452" s="58"/>
      <c r="DF452" s="58"/>
      <c r="DG452" s="58"/>
      <c r="DH452" s="58"/>
      <c r="DI452" s="58"/>
      <c r="DJ452" s="58"/>
      <c r="DK452" s="58"/>
      <c r="DL452" s="58"/>
      <c r="DM452" s="58"/>
      <c r="DN452" s="58"/>
      <c r="DO452" s="58"/>
      <c r="DP452" s="58"/>
      <c r="DQ452" s="58"/>
      <c r="DR452" s="58"/>
      <c r="DS452" s="58"/>
      <c r="DT452" s="58"/>
      <c r="DU452" s="58"/>
      <c r="DV452" s="58"/>
      <c r="DW452" s="58"/>
      <c r="DX452" s="58"/>
      <c r="DY452" s="58"/>
      <c r="DZ452" s="58"/>
      <c r="EA452" s="58"/>
      <c r="EB452" s="58"/>
      <c r="EC452" s="58"/>
      <c r="ED452" s="58"/>
      <c r="EE452" s="58"/>
      <c r="EF452" s="58"/>
      <c r="EG452" s="58"/>
      <c r="EH452" s="58"/>
      <c r="EI452" s="58"/>
      <c r="EJ452" s="58"/>
      <c r="EK452" s="58"/>
      <c r="EL452" s="58"/>
      <c r="EM452" s="58"/>
      <c r="EN452" s="58"/>
    </row>
    <row r="453" spans="1:144" outlineLevel="1" x14ac:dyDescent="0.2">
      <c r="A453" s="16">
        <v>262</v>
      </c>
      <c r="B453" s="16">
        <v>0</v>
      </c>
      <c r="C453" s="1">
        <v>0.42578724438942611</v>
      </c>
      <c r="D453" s="1">
        <f t="shared" si="49"/>
        <v>-0.42578724438942611</v>
      </c>
      <c r="E453" s="1">
        <f t="shared" si="50"/>
        <v>1.1095105939282233</v>
      </c>
      <c r="F453" s="1">
        <f t="shared" si="51"/>
        <v>-1.0533330878350984</v>
      </c>
      <c r="G453" s="1">
        <f t="shared" si="52"/>
        <v>-0.86111252381779502</v>
      </c>
      <c r="H453" s="1">
        <v>0.27375093198548406</v>
      </c>
      <c r="I453" s="1">
        <f t="shared" si="53"/>
        <v>0.27950515970846973</v>
      </c>
      <c r="J453" s="1">
        <f t="shared" si="54"/>
        <v>-1.0104553124133311</v>
      </c>
      <c r="AQ453" s="58"/>
      <c r="AR453" s="58"/>
      <c r="AS453" s="58"/>
      <c r="AT453" s="58"/>
      <c r="AU453" s="58"/>
      <c r="AV453" s="58"/>
      <c r="AW453" s="58"/>
      <c r="AX453" s="71"/>
      <c r="AY453" s="58"/>
      <c r="AZ453" s="58"/>
      <c r="BA453" s="58"/>
      <c r="BB453" s="58">
        <f t="shared" si="55"/>
        <v>1</v>
      </c>
      <c r="BC453" s="58">
        <f t="shared" si="56"/>
        <v>0.42578724438942611</v>
      </c>
      <c r="BD453" s="58" t="e">
        <f t="shared" si="57"/>
        <v>#N/A</v>
      </c>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c r="CB453" s="58"/>
      <c r="CC453" s="58"/>
      <c r="CD453" s="58"/>
      <c r="CE453" s="58"/>
      <c r="CF453" s="58"/>
      <c r="CG453" s="58"/>
      <c r="CH453" s="58"/>
      <c r="CI453" s="58"/>
      <c r="CJ453" s="58"/>
      <c r="CK453" s="58"/>
      <c r="CL453" s="58"/>
      <c r="CM453" s="58"/>
      <c r="CN453" s="58"/>
      <c r="CO453" s="58"/>
      <c r="CP453" s="58"/>
      <c r="CQ453" s="58"/>
      <c r="CR453" s="58"/>
      <c r="CS453" s="58"/>
      <c r="CT453" s="58"/>
      <c r="CU453" s="58"/>
      <c r="CV453" s="58"/>
      <c r="CW453" s="58"/>
      <c r="CX453" s="58"/>
      <c r="CY453" s="58"/>
      <c r="CZ453" s="58"/>
      <c r="DA453" s="58"/>
      <c r="DB453" s="58"/>
      <c r="DC453" s="58"/>
      <c r="DD453" s="58"/>
      <c r="DE453" s="58"/>
      <c r="DF453" s="58"/>
      <c r="DG453" s="58"/>
      <c r="DH453" s="58"/>
      <c r="DI453" s="58"/>
      <c r="DJ453" s="58"/>
      <c r="DK453" s="58"/>
      <c r="DL453" s="58"/>
      <c r="DM453" s="58"/>
      <c r="DN453" s="58"/>
      <c r="DO453" s="58"/>
      <c r="DP453" s="58"/>
      <c r="DQ453" s="58"/>
      <c r="DR453" s="58"/>
      <c r="DS453" s="58"/>
      <c r="DT453" s="58"/>
      <c r="DU453" s="58"/>
      <c r="DV453" s="58"/>
      <c r="DW453" s="58"/>
      <c r="DX453" s="58"/>
      <c r="DY453" s="58"/>
      <c r="DZ453" s="58"/>
      <c r="EA453" s="58"/>
      <c r="EB453" s="58"/>
      <c r="EC453" s="58"/>
      <c r="ED453" s="58"/>
      <c r="EE453" s="58"/>
      <c r="EF453" s="58"/>
      <c r="EG453" s="58"/>
      <c r="EH453" s="58"/>
      <c r="EI453" s="58"/>
      <c r="EJ453" s="58"/>
      <c r="EK453" s="58"/>
      <c r="EL453" s="58"/>
      <c r="EM453" s="58"/>
      <c r="EN453" s="58"/>
    </row>
    <row r="454" spans="1:144" outlineLevel="1" x14ac:dyDescent="0.2">
      <c r="A454" s="16">
        <v>263</v>
      </c>
      <c r="B454" s="16">
        <v>0</v>
      </c>
      <c r="C454" s="1">
        <v>4.0561611392164055E-5</v>
      </c>
      <c r="D454" s="1">
        <f t="shared" si="49"/>
        <v>-4.0561611392164055E-5</v>
      </c>
      <c r="E454" s="1">
        <f t="shared" si="50"/>
        <v>8.1124868073336308E-5</v>
      </c>
      <c r="F454" s="1">
        <f t="shared" si="51"/>
        <v>-9.0069344437125939E-3</v>
      </c>
      <c r="G454" s="1">
        <f t="shared" si="52"/>
        <v>-6.3689290075505832E-3</v>
      </c>
      <c r="H454" s="1">
        <v>2.3208019551578259E-4</v>
      </c>
      <c r="I454" s="1">
        <f t="shared" si="53"/>
        <v>9.4161138399809854E-9</v>
      </c>
      <c r="J454" s="1">
        <f t="shared" si="54"/>
        <v>-6.3696681873594667E-3</v>
      </c>
      <c r="AQ454" s="58"/>
      <c r="AR454" s="58"/>
      <c r="AS454" s="58"/>
      <c r="AT454" s="58"/>
      <c r="AU454" s="58"/>
      <c r="AV454" s="58"/>
      <c r="AW454" s="58"/>
      <c r="AX454" s="71"/>
      <c r="AY454" s="58"/>
      <c r="AZ454" s="58"/>
      <c r="BA454" s="58"/>
      <c r="BB454" s="58">
        <f t="shared" si="55"/>
        <v>1</v>
      </c>
      <c r="BC454" s="58">
        <f t="shared" si="56"/>
        <v>4.0561611392164055E-5</v>
      </c>
      <c r="BD454" s="58" t="e">
        <f t="shared" si="57"/>
        <v>#N/A</v>
      </c>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c r="CB454" s="58"/>
      <c r="CC454" s="58"/>
      <c r="CD454" s="58"/>
      <c r="CE454" s="58"/>
      <c r="CF454" s="58"/>
      <c r="CG454" s="58"/>
      <c r="CH454" s="58"/>
      <c r="CI454" s="58"/>
      <c r="CJ454" s="58"/>
      <c r="CK454" s="58"/>
      <c r="CL454" s="58"/>
      <c r="CM454" s="58"/>
      <c r="CN454" s="58"/>
      <c r="CO454" s="58"/>
      <c r="CP454" s="58"/>
      <c r="CQ454" s="58"/>
      <c r="CR454" s="58"/>
      <c r="CS454" s="58"/>
      <c r="CT454" s="58"/>
      <c r="CU454" s="58"/>
      <c r="CV454" s="58"/>
      <c r="CW454" s="58"/>
      <c r="CX454" s="58"/>
      <c r="CY454" s="58"/>
      <c r="CZ454" s="58"/>
      <c r="DA454" s="58"/>
      <c r="DB454" s="58"/>
      <c r="DC454" s="58"/>
      <c r="DD454" s="58"/>
      <c r="DE454" s="58"/>
      <c r="DF454" s="58"/>
      <c r="DG454" s="58"/>
      <c r="DH454" s="58"/>
      <c r="DI454" s="58"/>
      <c r="DJ454" s="58"/>
      <c r="DK454" s="58"/>
      <c r="DL454" s="58"/>
      <c r="DM454" s="58"/>
      <c r="DN454" s="58"/>
      <c r="DO454" s="58"/>
      <c r="DP454" s="58"/>
      <c r="DQ454" s="58"/>
      <c r="DR454" s="58"/>
      <c r="DS454" s="58"/>
      <c r="DT454" s="58"/>
      <c r="DU454" s="58"/>
      <c r="DV454" s="58"/>
      <c r="DW454" s="58"/>
      <c r="DX454" s="58"/>
      <c r="DY454" s="58"/>
      <c r="DZ454" s="58"/>
      <c r="EA454" s="58"/>
      <c r="EB454" s="58"/>
      <c r="EC454" s="58"/>
      <c r="ED454" s="58"/>
      <c r="EE454" s="58"/>
      <c r="EF454" s="58"/>
      <c r="EG454" s="58"/>
      <c r="EH454" s="58"/>
      <c r="EI454" s="58"/>
      <c r="EJ454" s="58"/>
      <c r="EK454" s="58"/>
      <c r="EL454" s="58"/>
      <c r="EM454" s="58"/>
      <c r="EN454" s="58"/>
    </row>
    <row r="455" spans="1:144" outlineLevel="1" x14ac:dyDescent="0.2">
      <c r="A455" s="16">
        <v>264</v>
      </c>
      <c r="B455" s="16">
        <v>0</v>
      </c>
      <c r="C455" s="1">
        <v>1.3993630037824553E-3</v>
      </c>
      <c r="D455" s="1">
        <f t="shared" si="49"/>
        <v>-1.3993630037824553E-3</v>
      </c>
      <c r="E455" s="1">
        <f t="shared" si="50"/>
        <v>2.800686053137907E-3</v>
      </c>
      <c r="F455" s="1">
        <f t="shared" si="51"/>
        <v>-5.2921508417069017E-2</v>
      </c>
      <c r="G455" s="1">
        <f t="shared" si="52"/>
        <v>-3.7434261909311942E-2</v>
      </c>
      <c r="H455" s="1">
        <v>6.1098746165024207E-3</v>
      </c>
      <c r="I455" s="1">
        <f t="shared" si="53"/>
        <v>8.6145475266520342E-6</v>
      </c>
      <c r="J455" s="1">
        <f t="shared" si="54"/>
        <v>-3.7549147956000485E-2</v>
      </c>
      <c r="AQ455" s="58"/>
      <c r="AR455" s="58"/>
      <c r="AS455" s="58"/>
      <c r="AT455" s="58"/>
      <c r="AU455" s="58"/>
      <c r="AV455" s="58"/>
      <c r="AW455" s="58"/>
      <c r="AX455" s="71"/>
      <c r="AY455" s="58"/>
      <c r="AZ455" s="58"/>
      <c r="BA455" s="58"/>
      <c r="BB455" s="58">
        <f t="shared" si="55"/>
        <v>1</v>
      </c>
      <c r="BC455" s="58">
        <f t="shared" si="56"/>
        <v>1.3993630037824553E-3</v>
      </c>
      <c r="BD455" s="58" t="e">
        <f t="shared" si="57"/>
        <v>#N/A</v>
      </c>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c r="CB455" s="58"/>
      <c r="CC455" s="58"/>
      <c r="CD455" s="58"/>
      <c r="CE455" s="58"/>
      <c r="CF455" s="58"/>
      <c r="CG455" s="58"/>
      <c r="CH455" s="58"/>
      <c r="CI455" s="58"/>
      <c r="CJ455" s="58"/>
      <c r="CK455" s="58"/>
      <c r="CL455" s="58"/>
      <c r="CM455" s="58"/>
      <c r="CN455" s="58"/>
      <c r="CO455" s="58"/>
      <c r="CP455" s="58"/>
      <c r="CQ455" s="58"/>
      <c r="CR455" s="58"/>
      <c r="CS455" s="58"/>
      <c r="CT455" s="58"/>
      <c r="CU455" s="58"/>
      <c r="CV455" s="58"/>
      <c r="CW455" s="58"/>
      <c r="CX455" s="58"/>
      <c r="CY455" s="58"/>
      <c r="CZ455" s="58"/>
      <c r="DA455" s="58"/>
      <c r="DB455" s="58"/>
      <c r="DC455" s="58"/>
      <c r="DD455" s="58"/>
      <c r="DE455" s="58"/>
      <c r="DF455" s="58"/>
      <c r="DG455" s="58"/>
      <c r="DH455" s="58"/>
      <c r="DI455" s="58"/>
      <c r="DJ455" s="58"/>
      <c r="DK455" s="58"/>
      <c r="DL455" s="58"/>
      <c r="DM455" s="58"/>
      <c r="DN455" s="58"/>
      <c r="DO455" s="58"/>
      <c r="DP455" s="58"/>
      <c r="DQ455" s="58"/>
      <c r="DR455" s="58"/>
      <c r="DS455" s="58"/>
      <c r="DT455" s="58"/>
      <c r="DU455" s="58"/>
      <c r="DV455" s="58"/>
      <c r="DW455" s="58"/>
      <c r="DX455" s="58"/>
      <c r="DY455" s="58"/>
      <c r="DZ455" s="58"/>
      <c r="EA455" s="58"/>
      <c r="EB455" s="58"/>
      <c r="EC455" s="58"/>
      <c r="ED455" s="58"/>
      <c r="EE455" s="58"/>
      <c r="EF455" s="58"/>
      <c r="EG455" s="58"/>
      <c r="EH455" s="58"/>
      <c r="EI455" s="58"/>
      <c r="EJ455" s="58"/>
      <c r="EK455" s="58"/>
      <c r="EL455" s="58"/>
      <c r="EM455" s="58"/>
      <c r="EN455" s="58"/>
    </row>
    <row r="456" spans="1:144" outlineLevel="1" x14ac:dyDescent="0.2">
      <c r="A456" s="16">
        <v>265</v>
      </c>
      <c r="B456" s="16">
        <v>0</v>
      </c>
      <c r="C456" s="1">
        <v>0.36927288014463822</v>
      </c>
      <c r="D456" s="1">
        <f t="shared" si="49"/>
        <v>-0.36927288014463822</v>
      </c>
      <c r="E456" s="1">
        <f t="shared" si="50"/>
        <v>0.92176393324974404</v>
      </c>
      <c r="F456" s="1">
        <f t="shared" si="51"/>
        <v>-0.96008537810433503</v>
      </c>
      <c r="G456" s="1">
        <f t="shared" si="52"/>
        <v>-0.76516122592542346</v>
      </c>
      <c r="H456" s="1">
        <v>0.33002099402288781</v>
      </c>
      <c r="I456" s="1">
        <f t="shared" si="53"/>
        <v>0.28839404105239308</v>
      </c>
      <c r="J456" s="1">
        <f t="shared" si="54"/>
        <v>-0.93480786406196315</v>
      </c>
      <c r="AQ456" s="58"/>
      <c r="AR456" s="58"/>
      <c r="AS456" s="58"/>
      <c r="AT456" s="58"/>
      <c r="AU456" s="58"/>
      <c r="AV456" s="58"/>
      <c r="AW456" s="58"/>
      <c r="AX456" s="71"/>
      <c r="AY456" s="58"/>
      <c r="AZ456" s="58"/>
      <c r="BA456" s="58"/>
      <c r="BB456" s="58">
        <f t="shared" si="55"/>
        <v>1</v>
      </c>
      <c r="BC456" s="58">
        <f t="shared" si="56"/>
        <v>0.36927288014463822</v>
      </c>
      <c r="BD456" s="58" t="e">
        <f t="shared" si="57"/>
        <v>#N/A</v>
      </c>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c r="CB456" s="58"/>
      <c r="CC456" s="58"/>
      <c r="CD456" s="58"/>
      <c r="CE456" s="58"/>
      <c r="CF456" s="58"/>
      <c r="CG456" s="58"/>
      <c r="CH456" s="58"/>
      <c r="CI456" s="58"/>
      <c r="CJ456" s="58"/>
      <c r="CK456" s="58"/>
      <c r="CL456" s="58"/>
      <c r="CM456" s="58"/>
      <c r="CN456" s="58"/>
      <c r="CO456" s="58"/>
      <c r="CP456" s="58"/>
      <c r="CQ456" s="58"/>
      <c r="CR456" s="58"/>
      <c r="CS456" s="58"/>
      <c r="CT456" s="58"/>
      <c r="CU456" s="58"/>
      <c r="CV456" s="58"/>
      <c r="CW456" s="58"/>
      <c r="CX456" s="58"/>
      <c r="CY456" s="58"/>
      <c r="CZ456" s="58"/>
      <c r="DA456" s="58"/>
      <c r="DB456" s="58"/>
      <c r="DC456" s="58"/>
      <c r="DD456" s="58"/>
      <c r="DE456" s="58"/>
      <c r="DF456" s="58"/>
      <c r="DG456" s="58"/>
      <c r="DH456" s="58"/>
      <c r="DI456" s="58"/>
      <c r="DJ456" s="58"/>
      <c r="DK456" s="58"/>
      <c r="DL456" s="58"/>
      <c r="DM456" s="58"/>
      <c r="DN456" s="58"/>
      <c r="DO456" s="58"/>
      <c r="DP456" s="58"/>
      <c r="DQ456" s="58"/>
      <c r="DR456" s="58"/>
      <c r="DS456" s="58"/>
      <c r="DT456" s="58"/>
      <c r="DU456" s="58"/>
      <c r="DV456" s="58"/>
      <c r="DW456" s="58"/>
      <c r="DX456" s="58"/>
      <c r="DY456" s="58"/>
      <c r="DZ456" s="58"/>
      <c r="EA456" s="58"/>
      <c r="EB456" s="58"/>
      <c r="EC456" s="58"/>
      <c r="ED456" s="58"/>
      <c r="EE456" s="58"/>
      <c r="EF456" s="58"/>
      <c r="EG456" s="58"/>
      <c r="EH456" s="58"/>
      <c r="EI456" s="58"/>
      <c r="EJ456" s="58"/>
      <c r="EK456" s="58"/>
      <c r="EL456" s="58"/>
      <c r="EM456" s="58"/>
      <c r="EN456" s="58"/>
    </row>
    <row r="457" spans="1:144" outlineLevel="1" x14ac:dyDescent="0.2">
      <c r="A457" s="16">
        <v>266</v>
      </c>
      <c r="B457" s="16">
        <v>0</v>
      </c>
      <c r="C457" s="1">
        <v>1.5082497886754586E-3</v>
      </c>
      <c r="D457" s="1">
        <f t="shared" si="49"/>
        <v>-1.5082497886754586E-3</v>
      </c>
      <c r="E457" s="1">
        <f t="shared" si="50"/>
        <v>3.0187766846951148E-3</v>
      </c>
      <c r="F457" s="1">
        <f t="shared" si="51"/>
        <v>-5.4943395278187118E-2</v>
      </c>
      <c r="G457" s="1">
        <f t="shared" si="52"/>
        <v>-3.8865512247698603E-2</v>
      </c>
      <c r="H457" s="1">
        <v>5.875979769585319E-3</v>
      </c>
      <c r="I457" s="1">
        <f t="shared" si="53"/>
        <v>8.9282946968205657E-6</v>
      </c>
      <c r="J457" s="1">
        <f t="shared" si="54"/>
        <v>-3.898020442446179E-2</v>
      </c>
      <c r="AQ457" s="58"/>
      <c r="AR457" s="58"/>
      <c r="AS457" s="58"/>
      <c r="AT457" s="58"/>
      <c r="AU457" s="58"/>
      <c r="AV457" s="58"/>
      <c r="AW457" s="58"/>
      <c r="AX457" s="71"/>
      <c r="AY457" s="58"/>
      <c r="AZ457" s="58"/>
      <c r="BA457" s="58"/>
      <c r="BB457" s="58">
        <f t="shared" si="55"/>
        <v>1</v>
      </c>
      <c r="BC457" s="58">
        <f t="shared" si="56"/>
        <v>1.5082497886754586E-3</v>
      </c>
      <c r="BD457" s="58" t="e">
        <f t="shared" si="57"/>
        <v>#N/A</v>
      </c>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c r="CB457" s="58"/>
      <c r="CC457" s="58"/>
      <c r="CD457" s="58"/>
      <c r="CE457" s="58"/>
      <c r="CF457" s="58"/>
      <c r="CG457" s="58"/>
      <c r="CH457" s="58"/>
      <c r="CI457" s="58"/>
      <c r="CJ457" s="58"/>
      <c r="CK457" s="58"/>
      <c r="CL457" s="58"/>
      <c r="CM457" s="58"/>
      <c r="CN457" s="58"/>
      <c r="CO457" s="58"/>
      <c r="CP457" s="58"/>
      <c r="CQ457" s="58"/>
      <c r="CR457" s="58"/>
      <c r="CS457" s="58"/>
      <c r="CT457" s="58"/>
      <c r="CU457" s="58"/>
      <c r="CV457" s="58"/>
      <c r="CW457" s="58"/>
      <c r="CX457" s="58"/>
      <c r="CY457" s="58"/>
      <c r="CZ457" s="58"/>
      <c r="DA457" s="58"/>
      <c r="DB457" s="58"/>
      <c r="DC457" s="58"/>
      <c r="DD457" s="58"/>
      <c r="DE457" s="58"/>
      <c r="DF457" s="58"/>
      <c r="DG457" s="58"/>
      <c r="DH457" s="58"/>
      <c r="DI457" s="58"/>
      <c r="DJ457" s="58"/>
      <c r="DK457" s="58"/>
      <c r="DL457" s="58"/>
      <c r="DM457" s="58"/>
      <c r="DN457" s="58"/>
      <c r="DO457" s="58"/>
      <c r="DP457" s="58"/>
      <c r="DQ457" s="58"/>
      <c r="DR457" s="58"/>
      <c r="DS457" s="58"/>
      <c r="DT457" s="58"/>
      <c r="DU457" s="58"/>
      <c r="DV457" s="58"/>
      <c r="DW457" s="58"/>
      <c r="DX457" s="58"/>
      <c r="DY457" s="58"/>
      <c r="DZ457" s="58"/>
      <c r="EA457" s="58"/>
      <c r="EB457" s="58"/>
      <c r="EC457" s="58"/>
      <c r="ED457" s="58"/>
      <c r="EE457" s="58"/>
      <c r="EF457" s="58"/>
      <c r="EG457" s="58"/>
      <c r="EH457" s="58"/>
      <c r="EI457" s="58"/>
      <c r="EJ457" s="58"/>
      <c r="EK457" s="58"/>
      <c r="EL457" s="58"/>
      <c r="EM457" s="58"/>
      <c r="EN457" s="58"/>
    </row>
    <row r="458" spans="1:144" outlineLevel="1" x14ac:dyDescent="0.2">
      <c r="A458" s="16">
        <v>267</v>
      </c>
      <c r="B458" s="16">
        <v>0</v>
      </c>
      <c r="C458" s="1">
        <v>1.015985679710971E-2</v>
      </c>
      <c r="D458" s="1">
        <f t="shared" si="49"/>
        <v>-1.015985679710971E-2</v>
      </c>
      <c r="E458" s="1">
        <f t="shared" si="50"/>
        <v>2.0423640807323094E-2</v>
      </c>
      <c r="F458" s="1">
        <f t="shared" si="51"/>
        <v>-0.14291130398720422</v>
      </c>
      <c r="G458" s="1">
        <f t="shared" si="52"/>
        <v>-0.10131208703449396</v>
      </c>
      <c r="H458" s="1">
        <v>1.5877867375579162E-2</v>
      </c>
      <c r="I458" s="1">
        <f t="shared" si="53"/>
        <v>1.6560204474112207E-4</v>
      </c>
      <c r="J458" s="1">
        <f t="shared" si="54"/>
        <v>-0.10212610353884065</v>
      </c>
      <c r="AQ458" s="58"/>
      <c r="AR458" s="58"/>
      <c r="AS458" s="58"/>
      <c r="AT458" s="58"/>
      <c r="AU458" s="58"/>
      <c r="AV458" s="58"/>
      <c r="AW458" s="58"/>
      <c r="AX458" s="71"/>
      <c r="AY458" s="58"/>
      <c r="AZ458" s="58"/>
      <c r="BA458" s="58"/>
      <c r="BB458" s="58">
        <f t="shared" si="55"/>
        <v>1</v>
      </c>
      <c r="BC458" s="58">
        <f t="shared" si="56"/>
        <v>1.015985679710971E-2</v>
      </c>
      <c r="BD458" s="58" t="e">
        <f t="shared" si="57"/>
        <v>#N/A</v>
      </c>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c r="CB458" s="58"/>
      <c r="CC458" s="58"/>
      <c r="CD458" s="58"/>
      <c r="CE458" s="58"/>
      <c r="CF458" s="58"/>
      <c r="CG458" s="58"/>
      <c r="CH458" s="58"/>
      <c r="CI458" s="58"/>
      <c r="CJ458" s="58"/>
      <c r="CK458" s="58"/>
      <c r="CL458" s="58"/>
      <c r="CM458" s="58"/>
      <c r="CN458" s="58"/>
      <c r="CO458" s="58"/>
      <c r="CP458" s="58"/>
      <c r="CQ458" s="58"/>
      <c r="CR458" s="58"/>
      <c r="CS458" s="58"/>
      <c r="CT458" s="58"/>
      <c r="CU458" s="58"/>
      <c r="CV458" s="58"/>
      <c r="CW458" s="58"/>
      <c r="CX458" s="58"/>
      <c r="CY458" s="58"/>
      <c r="CZ458" s="58"/>
      <c r="DA458" s="58"/>
      <c r="DB458" s="58"/>
      <c r="DC458" s="58"/>
      <c r="DD458" s="58"/>
      <c r="DE458" s="58"/>
      <c r="DF458" s="58"/>
      <c r="DG458" s="58"/>
      <c r="DH458" s="58"/>
      <c r="DI458" s="58"/>
      <c r="DJ458" s="58"/>
      <c r="DK458" s="58"/>
      <c r="DL458" s="58"/>
      <c r="DM458" s="58"/>
      <c r="DN458" s="58"/>
      <c r="DO458" s="58"/>
      <c r="DP458" s="58"/>
      <c r="DQ458" s="58"/>
      <c r="DR458" s="58"/>
      <c r="DS458" s="58"/>
      <c r="DT458" s="58"/>
      <c r="DU458" s="58"/>
      <c r="DV458" s="58"/>
      <c r="DW458" s="58"/>
      <c r="DX458" s="58"/>
      <c r="DY458" s="58"/>
      <c r="DZ458" s="58"/>
      <c r="EA458" s="58"/>
      <c r="EB458" s="58"/>
      <c r="EC458" s="58"/>
      <c r="ED458" s="58"/>
      <c r="EE458" s="58"/>
      <c r="EF458" s="58"/>
      <c r="EG458" s="58"/>
      <c r="EH458" s="58"/>
      <c r="EI458" s="58"/>
      <c r="EJ458" s="58"/>
      <c r="EK458" s="58"/>
      <c r="EL458" s="58"/>
      <c r="EM458" s="58"/>
      <c r="EN458" s="58"/>
    </row>
    <row r="459" spans="1:144" outlineLevel="1" x14ac:dyDescent="0.2">
      <c r="A459" s="16">
        <v>268</v>
      </c>
      <c r="B459" s="16">
        <v>0</v>
      </c>
      <c r="C459" s="1">
        <v>1.1506131692012559E-6</v>
      </c>
      <c r="D459" s="1">
        <f t="shared" si="49"/>
        <v>-1.1506131692012559E-6</v>
      </c>
      <c r="E459" s="1">
        <f t="shared" si="50"/>
        <v>2.3012276621219908E-6</v>
      </c>
      <c r="F459" s="1">
        <f t="shared" si="51"/>
        <v>-1.5169797830300808E-3</v>
      </c>
      <c r="G459" s="1">
        <f t="shared" si="52"/>
        <v>-1.0726670001046199E-3</v>
      </c>
      <c r="H459" s="1">
        <v>1.0841211305676958E-5</v>
      </c>
      <c r="I459" s="1">
        <f t="shared" si="53"/>
        <v>1.2474190086547833E-11</v>
      </c>
      <c r="J459" s="1">
        <f t="shared" si="54"/>
        <v>-1.0726728146567019E-3</v>
      </c>
      <c r="AQ459" s="58"/>
      <c r="AR459" s="58"/>
      <c r="AS459" s="58"/>
      <c r="AT459" s="58"/>
      <c r="AU459" s="58"/>
      <c r="AV459" s="58"/>
      <c r="AW459" s="58"/>
      <c r="AX459" s="71"/>
      <c r="AY459" s="58"/>
      <c r="AZ459" s="58"/>
      <c r="BA459" s="58"/>
      <c r="BB459" s="58">
        <f t="shared" si="55"/>
        <v>1</v>
      </c>
      <c r="BC459" s="58">
        <f t="shared" si="56"/>
        <v>1.1506131692012559E-6</v>
      </c>
      <c r="BD459" s="58" t="e">
        <f t="shared" si="57"/>
        <v>#N/A</v>
      </c>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c r="CB459" s="58"/>
      <c r="CC459" s="58"/>
      <c r="CD459" s="58"/>
      <c r="CE459" s="58"/>
      <c r="CF459" s="58"/>
      <c r="CG459" s="58"/>
      <c r="CH459" s="58"/>
      <c r="CI459" s="58"/>
      <c r="CJ459" s="58"/>
      <c r="CK459" s="58"/>
      <c r="CL459" s="58"/>
      <c r="CM459" s="58"/>
      <c r="CN459" s="58"/>
      <c r="CO459" s="58"/>
      <c r="CP459" s="58"/>
      <c r="CQ459" s="58"/>
      <c r="CR459" s="58"/>
      <c r="CS459" s="58"/>
      <c r="CT459" s="58"/>
      <c r="CU459" s="58"/>
      <c r="CV459" s="58"/>
      <c r="CW459" s="58"/>
      <c r="CX459" s="58"/>
      <c r="CY459" s="58"/>
      <c r="CZ459" s="58"/>
      <c r="DA459" s="58"/>
      <c r="DB459" s="58"/>
      <c r="DC459" s="58"/>
      <c r="DD459" s="58"/>
      <c r="DE459" s="58"/>
      <c r="DF459" s="58"/>
      <c r="DG459" s="58"/>
      <c r="DH459" s="58"/>
      <c r="DI459" s="58"/>
      <c r="DJ459" s="58"/>
      <c r="DK459" s="58"/>
      <c r="DL459" s="58"/>
      <c r="DM459" s="58"/>
      <c r="DN459" s="58"/>
      <c r="DO459" s="58"/>
      <c r="DP459" s="58"/>
      <c r="DQ459" s="58"/>
      <c r="DR459" s="58"/>
      <c r="DS459" s="58"/>
      <c r="DT459" s="58"/>
      <c r="DU459" s="58"/>
      <c r="DV459" s="58"/>
      <c r="DW459" s="58"/>
      <c r="DX459" s="58"/>
      <c r="DY459" s="58"/>
      <c r="DZ459" s="58"/>
      <c r="EA459" s="58"/>
      <c r="EB459" s="58"/>
      <c r="EC459" s="58"/>
      <c r="ED459" s="58"/>
      <c r="EE459" s="58"/>
      <c r="EF459" s="58"/>
      <c r="EG459" s="58"/>
      <c r="EH459" s="58"/>
      <c r="EI459" s="58"/>
      <c r="EJ459" s="58"/>
      <c r="EK459" s="58"/>
      <c r="EL459" s="58"/>
      <c r="EM459" s="58"/>
      <c r="EN459" s="58"/>
    </row>
    <row r="460" spans="1:144" outlineLevel="1" x14ac:dyDescent="0.2">
      <c r="A460" s="16">
        <v>269</v>
      </c>
      <c r="B460" s="16">
        <v>0</v>
      </c>
      <c r="C460" s="1">
        <v>1.4822286184739092E-3</v>
      </c>
      <c r="D460" s="1">
        <f t="shared" si="49"/>
        <v>-1.4822286184739092E-3</v>
      </c>
      <c r="E460" s="1">
        <f t="shared" si="50"/>
        <v>2.9666564120142277E-3</v>
      </c>
      <c r="F460" s="1">
        <f t="shared" si="51"/>
        <v>-5.446702132496533E-2</v>
      </c>
      <c r="G460" s="1">
        <f t="shared" si="52"/>
        <v>-3.8528286770165045E-2</v>
      </c>
      <c r="H460" s="1">
        <v>4.2553228723266022E-3</v>
      </c>
      <c r="I460" s="1">
        <f t="shared" si="53"/>
        <v>6.3437187430139183E-6</v>
      </c>
      <c r="J460" s="1">
        <f t="shared" si="54"/>
        <v>-3.8610524474385073E-2</v>
      </c>
      <c r="AQ460" s="58"/>
      <c r="AR460" s="58"/>
      <c r="AS460" s="58"/>
      <c r="AT460" s="58"/>
      <c r="AU460" s="58"/>
      <c r="AV460" s="58"/>
      <c r="AW460" s="58"/>
      <c r="AX460" s="71"/>
      <c r="AY460" s="58"/>
      <c r="AZ460" s="58"/>
      <c r="BA460" s="58"/>
      <c r="BB460" s="58">
        <f t="shared" si="55"/>
        <v>1</v>
      </c>
      <c r="BC460" s="58">
        <f t="shared" si="56"/>
        <v>1.4822286184739092E-3</v>
      </c>
      <c r="BD460" s="58" t="e">
        <f t="shared" si="57"/>
        <v>#N/A</v>
      </c>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c r="CB460" s="58"/>
      <c r="CC460" s="58"/>
      <c r="CD460" s="58"/>
      <c r="CE460" s="58"/>
      <c r="CF460" s="58"/>
      <c r="CG460" s="58"/>
      <c r="CH460" s="58"/>
      <c r="CI460" s="58"/>
      <c r="CJ460" s="58"/>
      <c r="CK460" s="58"/>
      <c r="CL460" s="58"/>
      <c r="CM460" s="58"/>
      <c r="CN460" s="58"/>
      <c r="CO460" s="58"/>
      <c r="CP460" s="58"/>
      <c r="CQ460" s="58"/>
      <c r="CR460" s="58"/>
      <c r="CS460" s="58"/>
      <c r="CT460" s="58"/>
      <c r="CU460" s="58"/>
      <c r="CV460" s="58"/>
      <c r="CW460" s="58"/>
      <c r="CX460" s="58"/>
      <c r="CY460" s="58"/>
      <c r="CZ460" s="58"/>
      <c r="DA460" s="58"/>
      <c r="DB460" s="58"/>
      <c r="DC460" s="58"/>
      <c r="DD460" s="58"/>
      <c r="DE460" s="58"/>
      <c r="DF460" s="58"/>
      <c r="DG460" s="58"/>
      <c r="DH460" s="58"/>
      <c r="DI460" s="58"/>
      <c r="DJ460" s="58"/>
      <c r="DK460" s="58"/>
      <c r="DL460" s="58"/>
      <c r="DM460" s="58"/>
      <c r="DN460" s="58"/>
      <c r="DO460" s="58"/>
      <c r="DP460" s="58"/>
      <c r="DQ460" s="58"/>
      <c r="DR460" s="58"/>
      <c r="DS460" s="58"/>
      <c r="DT460" s="58"/>
      <c r="DU460" s="58"/>
      <c r="DV460" s="58"/>
      <c r="DW460" s="58"/>
      <c r="DX460" s="58"/>
      <c r="DY460" s="58"/>
      <c r="DZ460" s="58"/>
      <c r="EA460" s="58"/>
      <c r="EB460" s="58"/>
      <c r="EC460" s="58"/>
      <c r="ED460" s="58"/>
      <c r="EE460" s="58"/>
      <c r="EF460" s="58"/>
      <c r="EG460" s="58"/>
      <c r="EH460" s="58"/>
      <c r="EI460" s="58"/>
      <c r="EJ460" s="58"/>
      <c r="EK460" s="58"/>
      <c r="EL460" s="58"/>
      <c r="EM460" s="58"/>
      <c r="EN460" s="58"/>
    </row>
    <row r="461" spans="1:144" outlineLevel="1" x14ac:dyDescent="0.2">
      <c r="A461" s="16">
        <v>270</v>
      </c>
      <c r="B461" s="16">
        <v>0</v>
      </c>
      <c r="C461" s="1">
        <v>7.0960491640558896E-5</v>
      </c>
      <c r="D461" s="1">
        <f t="shared" si="49"/>
        <v>-7.0960491640558896E-5</v>
      </c>
      <c r="E461" s="1">
        <f t="shared" si="50"/>
        <v>1.4192601891094628E-4</v>
      </c>
      <c r="F461" s="1">
        <f t="shared" si="51"/>
        <v>-1.1913270705853463E-2</v>
      </c>
      <c r="G461" s="1">
        <f t="shared" si="52"/>
        <v>-8.4241039517133198E-3</v>
      </c>
      <c r="H461" s="1">
        <v>3.6153586986183281E-4</v>
      </c>
      <c r="I461" s="1">
        <f t="shared" si="53"/>
        <v>2.5665862804919093E-8</v>
      </c>
      <c r="J461" s="1">
        <f t="shared" si="54"/>
        <v>-8.4256271726250078E-3</v>
      </c>
      <c r="AQ461" s="58"/>
      <c r="AR461" s="58"/>
      <c r="AS461" s="58"/>
      <c r="AT461" s="58"/>
      <c r="AU461" s="58"/>
      <c r="AV461" s="58"/>
      <c r="AW461" s="58"/>
      <c r="AX461" s="71"/>
      <c r="AY461" s="58"/>
      <c r="AZ461" s="58"/>
      <c r="BA461" s="58"/>
      <c r="BB461" s="58">
        <f t="shared" si="55"/>
        <v>1</v>
      </c>
      <c r="BC461" s="58">
        <f t="shared" si="56"/>
        <v>7.0960491640558896E-5</v>
      </c>
      <c r="BD461" s="58" t="e">
        <f t="shared" si="57"/>
        <v>#N/A</v>
      </c>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c r="CB461" s="58"/>
      <c r="CC461" s="58"/>
      <c r="CD461" s="58"/>
      <c r="CE461" s="58"/>
      <c r="CF461" s="58"/>
      <c r="CG461" s="58"/>
      <c r="CH461" s="58"/>
      <c r="CI461" s="58"/>
      <c r="CJ461" s="58"/>
      <c r="CK461" s="58"/>
      <c r="CL461" s="58"/>
      <c r="CM461" s="58"/>
      <c r="CN461" s="58"/>
      <c r="CO461" s="58"/>
      <c r="CP461" s="58"/>
      <c r="CQ461" s="58"/>
      <c r="CR461" s="58"/>
      <c r="CS461" s="58"/>
      <c r="CT461" s="58"/>
      <c r="CU461" s="58"/>
      <c r="CV461" s="58"/>
      <c r="CW461" s="58"/>
      <c r="CX461" s="58"/>
      <c r="CY461" s="58"/>
      <c r="CZ461" s="58"/>
      <c r="DA461" s="58"/>
      <c r="DB461" s="58"/>
      <c r="DC461" s="58"/>
      <c r="DD461" s="58"/>
      <c r="DE461" s="58"/>
      <c r="DF461" s="58"/>
      <c r="DG461" s="58"/>
      <c r="DH461" s="58"/>
      <c r="DI461" s="58"/>
      <c r="DJ461" s="58"/>
      <c r="DK461" s="58"/>
      <c r="DL461" s="58"/>
      <c r="DM461" s="58"/>
      <c r="DN461" s="58"/>
      <c r="DO461" s="58"/>
      <c r="DP461" s="58"/>
      <c r="DQ461" s="58"/>
      <c r="DR461" s="58"/>
      <c r="DS461" s="58"/>
      <c r="DT461" s="58"/>
      <c r="DU461" s="58"/>
      <c r="DV461" s="58"/>
      <c r="DW461" s="58"/>
      <c r="DX461" s="58"/>
      <c r="DY461" s="58"/>
      <c r="DZ461" s="58"/>
      <c r="EA461" s="58"/>
      <c r="EB461" s="58"/>
      <c r="EC461" s="58"/>
      <c r="ED461" s="58"/>
      <c r="EE461" s="58"/>
      <c r="EF461" s="58"/>
      <c r="EG461" s="58"/>
      <c r="EH461" s="58"/>
      <c r="EI461" s="58"/>
      <c r="EJ461" s="58"/>
      <c r="EK461" s="58"/>
      <c r="EL461" s="58"/>
      <c r="EM461" s="58"/>
      <c r="EN461" s="58"/>
    </row>
    <row r="462" spans="1:144" outlineLevel="1" x14ac:dyDescent="0.2">
      <c r="A462" s="16">
        <v>271</v>
      </c>
      <c r="B462" s="16">
        <v>0</v>
      </c>
      <c r="C462" s="1">
        <v>1.3664484853751106E-4</v>
      </c>
      <c r="D462" s="1">
        <f t="shared" si="49"/>
        <v>-1.3664484853751106E-4</v>
      </c>
      <c r="E462" s="1">
        <f t="shared" si="50"/>
        <v>2.7330837059070514E-4</v>
      </c>
      <c r="F462" s="1">
        <f t="shared" si="51"/>
        <v>-1.6532040726743483E-2</v>
      </c>
      <c r="G462" s="1">
        <f t="shared" si="52"/>
        <v>-1.1690317485162619E-2</v>
      </c>
      <c r="H462" s="1">
        <v>6.8914799090226896E-4</v>
      </c>
      <c r="I462" s="1">
        <f t="shared" si="53"/>
        <v>9.4246341916029434E-8</v>
      </c>
      <c r="J462" s="1">
        <f t="shared" si="54"/>
        <v>-1.1694347747771779E-2</v>
      </c>
      <c r="AQ462" s="58"/>
      <c r="AR462" s="58"/>
      <c r="AS462" s="58"/>
      <c r="AT462" s="58"/>
      <c r="AU462" s="58"/>
      <c r="AV462" s="58"/>
      <c r="AW462" s="58"/>
      <c r="AX462" s="71"/>
      <c r="AY462" s="58"/>
      <c r="AZ462" s="58"/>
      <c r="BA462" s="58"/>
      <c r="BB462" s="58">
        <f t="shared" si="55"/>
        <v>1</v>
      </c>
      <c r="BC462" s="58">
        <f t="shared" si="56"/>
        <v>1.3664484853751106E-4</v>
      </c>
      <c r="BD462" s="58" t="e">
        <f t="shared" si="57"/>
        <v>#N/A</v>
      </c>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c r="CB462" s="58"/>
      <c r="CC462" s="58"/>
      <c r="CD462" s="58"/>
      <c r="CE462" s="58"/>
      <c r="CF462" s="58"/>
      <c r="CG462" s="58"/>
      <c r="CH462" s="58"/>
      <c r="CI462" s="58"/>
      <c r="CJ462" s="58"/>
      <c r="CK462" s="58"/>
      <c r="CL462" s="58"/>
      <c r="CM462" s="58"/>
      <c r="CN462" s="58"/>
      <c r="CO462" s="58"/>
      <c r="CP462" s="58"/>
      <c r="CQ462" s="58"/>
      <c r="CR462" s="58"/>
      <c r="CS462" s="58"/>
      <c r="CT462" s="58"/>
      <c r="CU462" s="58"/>
      <c r="CV462" s="58"/>
      <c r="CW462" s="58"/>
      <c r="CX462" s="58"/>
      <c r="CY462" s="58"/>
      <c r="CZ462" s="58"/>
      <c r="DA462" s="58"/>
      <c r="DB462" s="58"/>
      <c r="DC462" s="58"/>
      <c r="DD462" s="58"/>
      <c r="DE462" s="58"/>
      <c r="DF462" s="58"/>
      <c r="DG462" s="58"/>
      <c r="DH462" s="58"/>
      <c r="DI462" s="58"/>
      <c r="DJ462" s="58"/>
      <c r="DK462" s="58"/>
      <c r="DL462" s="58"/>
      <c r="DM462" s="58"/>
      <c r="DN462" s="58"/>
      <c r="DO462" s="58"/>
      <c r="DP462" s="58"/>
      <c r="DQ462" s="58"/>
      <c r="DR462" s="58"/>
      <c r="DS462" s="58"/>
      <c r="DT462" s="58"/>
      <c r="DU462" s="58"/>
      <c r="DV462" s="58"/>
      <c r="DW462" s="58"/>
      <c r="DX462" s="58"/>
      <c r="DY462" s="58"/>
      <c r="DZ462" s="58"/>
      <c r="EA462" s="58"/>
      <c r="EB462" s="58"/>
      <c r="EC462" s="58"/>
      <c r="ED462" s="58"/>
      <c r="EE462" s="58"/>
      <c r="EF462" s="58"/>
      <c r="EG462" s="58"/>
      <c r="EH462" s="58"/>
      <c r="EI462" s="58"/>
      <c r="EJ462" s="58"/>
      <c r="EK462" s="58"/>
      <c r="EL462" s="58"/>
      <c r="EM462" s="58"/>
      <c r="EN462" s="58"/>
    </row>
    <row r="463" spans="1:144" outlineLevel="1" x14ac:dyDescent="0.2">
      <c r="A463" s="16">
        <v>272</v>
      </c>
      <c r="B463" s="16">
        <v>0</v>
      </c>
      <c r="C463" s="1">
        <v>5.1147407355255312E-7</v>
      </c>
      <c r="D463" s="1">
        <f t="shared" si="49"/>
        <v>-5.1147407355255312E-7</v>
      </c>
      <c r="E463" s="1">
        <f t="shared" si="50"/>
        <v>1.022948408609223E-6</v>
      </c>
      <c r="F463" s="1">
        <f t="shared" si="51"/>
        <v>-1.0114091202916963E-3</v>
      </c>
      <c r="G463" s="1">
        <f t="shared" si="52"/>
        <v>-7.1517433899603454E-4</v>
      </c>
      <c r="H463" s="1">
        <v>4.8670393901080078E-6</v>
      </c>
      <c r="I463" s="1">
        <f t="shared" si="53"/>
        <v>2.4893778521453737E-12</v>
      </c>
      <c r="J463" s="1">
        <f t="shared" si="54"/>
        <v>-7.1517607939322679E-4</v>
      </c>
      <c r="AQ463" s="58"/>
      <c r="AR463" s="58"/>
      <c r="AS463" s="58"/>
      <c r="AT463" s="58"/>
      <c r="AU463" s="58"/>
      <c r="AV463" s="58"/>
      <c r="AW463" s="58"/>
      <c r="AX463" s="71"/>
      <c r="AY463" s="58"/>
      <c r="AZ463" s="58"/>
      <c r="BA463" s="58"/>
      <c r="BB463" s="58">
        <f t="shared" si="55"/>
        <v>1</v>
      </c>
      <c r="BC463" s="58">
        <f t="shared" si="56"/>
        <v>5.1147407355255312E-7</v>
      </c>
      <c r="BD463" s="58" t="e">
        <f t="shared" si="57"/>
        <v>#N/A</v>
      </c>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c r="CB463" s="58"/>
      <c r="CC463" s="58"/>
      <c r="CD463" s="58"/>
      <c r="CE463" s="58"/>
      <c r="CF463" s="58"/>
      <c r="CG463" s="58"/>
      <c r="CH463" s="58"/>
      <c r="CI463" s="58"/>
      <c r="CJ463" s="58"/>
      <c r="CK463" s="58"/>
      <c r="CL463" s="58"/>
      <c r="CM463" s="58"/>
      <c r="CN463" s="58"/>
      <c r="CO463" s="58"/>
      <c r="CP463" s="58"/>
      <c r="CQ463" s="58"/>
      <c r="CR463" s="58"/>
      <c r="CS463" s="58"/>
      <c r="CT463" s="58"/>
      <c r="CU463" s="58"/>
      <c r="CV463" s="58"/>
      <c r="CW463" s="58"/>
      <c r="CX463" s="58"/>
      <c r="CY463" s="58"/>
      <c r="CZ463" s="58"/>
      <c r="DA463" s="58"/>
      <c r="DB463" s="58"/>
      <c r="DC463" s="58"/>
      <c r="DD463" s="58"/>
      <c r="DE463" s="58"/>
      <c r="DF463" s="58"/>
      <c r="DG463" s="58"/>
      <c r="DH463" s="58"/>
      <c r="DI463" s="58"/>
      <c r="DJ463" s="58"/>
      <c r="DK463" s="58"/>
      <c r="DL463" s="58"/>
      <c r="DM463" s="58"/>
      <c r="DN463" s="58"/>
      <c r="DO463" s="58"/>
      <c r="DP463" s="58"/>
      <c r="DQ463" s="58"/>
      <c r="DR463" s="58"/>
      <c r="DS463" s="58"/>
      <c r="DT463" s="58"/>
      <c r="DU463" s="58"/>
      <c r="DV463" s="58"/>
      <c r="DW463" s="58"/>
      <c r="DX463" s="58"/>
      <c r="DY463" s="58"/>
      <c r="DZ463" s="58"/>
      <c r="EA463" s="58"/>
      <c r="EB463" s="58"/>
      <c r="EC463" s="58"/>
      <c r="ED463" s="58"/>
      <c r="EE463" s="58"/>
      <c r="EF463" s="58"/>
      <c r="EG463" s="58"/>
      <c r="EH463" s="58"/>
      <c r="EI463" s="58"/>
      <c r="EJ463" s="58"/>
      <c r="EK463" s="58"/>
      <c r="EL463" s="58"/>
      <c r="EM463" s="58"/>
      <c r="EN463" s="58"/>
    </row>
    <row r="464" spans="1:144" outlineLevel="1" x14ac:dyDescent="0.2">
      <c r="A464" s="16">
        <v>273</v>
      </c>
      <c r="B464" s="16">
        <v>0</v>
      </c>
      <c r="C464" s="1">
        <v>3.3793310686120665E-6</v>
      </c>
      <c r="D464" s="1">
        <f t="shared" si="49"/>
        <v>-3.3793310686120665E-6</v>
      </c>
      <c r="E464" s="1">
        <f t="shared" si="50"/>
        <v>6.7586735570852232E-6</v>
      </c>
      <c r="F464" s="1">
        <f t="shared" si="51"/>
        <v>-2.5997449023096907E-3</v>
      </c>
      <c r="G464" s="1">
        <f t="shared" si="52"/>
        <v>-1.8382988028416733E-3</v>
      </c>
      <c r="H464" s="1">
        <v>2.5398410328660416E-5</v>
      </c>
      <c r="I464" s="1">
        <f t="shared" si="53"/>
        <v>8.5832107163816345E-11</v>
      </c>
      <c r="J464" s="1">
        <f t="shared" si="54"/>
        <v>-1.8383221482200264E-3</v>
      </c>
      <c r="AQ464" s="58"/>
      <c r="AR464" s="58"/>
      <c r="AS464" s="58"/>
      <c r="AT464" s="58"/>
      <c r="AU464" s="58"/>
      <c r="AV464" s="58"/>
      <c r="AW464" s="58"/>
      <c r="AX464" s="71"/>
      <c r="AY464" s="58"/>
      <c r="AZ464" s="58"/>
      <c r="BA464" s="58"/>
      <c r="BB464" s="58">
        <f t="shared" si="55"/>
        <v>1</v>
      </c>
      <c r="BC464" s="58">
        <f t="shared" si="56"/>
        <v>3.3793310686120665E-6</v>
      </c>
      <c r="BD464" s="58" t="e">
        <f t="shared" si="57"/>
        <v>#N/A</v>
      </c>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c r="CB464" s="58"/>
      <c r="CC464" s="58"/>
      <c r="CD464" s="58"/>
      <c r="CE464" s="58"/>
      <c r="CF464" s="58"/>
      <c r="CG464" s="58"/>
      <c r="CH464" s="58"/>
      <c r="CI464" s="58"/>
      <c r="CJ464" s="58"/>
      <c r="CK464" s="58"/>
      <c r="CL464" s="58"/>
      <c r="CM464" s="58"/>
      <c r="CN464" s="58"/>
      <c r="CO464" s="58"/>
      <c r="CP464" s="58"/>
      <c r="CQ464" s="58"/>
      <c r="CR464" s="58"/>
      <c r="CS464" s="58"/>
      <c r="CT464" s="58"/>
      <c r="CU464" s="58"/>
      <c r="CV464" s="58"/>
      <c r="CW464" s="58"/>
      <c r="CX464" s="58"/>
      <c r="CY464" s="58"/>
      <c r="CZ464" s="58"/>
      <c r="DA464" s="58"/>
      <c r="DB464" s="58"/>
      <c r="DC464" s="58"/>
      <c r="DD464" s="58"/>
      <c r="DE464" s="58"/>
      <c r="DF464" s="58"/>
      <c r="DG464" s="58"/>
      <c r="DH464" s="58"/>
      <c r="DI464" s="58"/>
      <c r="DJ464" s="58"/>
      <c r="DK464" s="58"/>
      <c r="DL464" s="58"/>
      <c r="DM464" s="58"/>
      <c r="DN464" s="58"/>
      <c r="DO464" s="58"/>
      <c r="DP464" s="58"/>
      <c r="DQ464" s="58"/>
      <c r="DR464" s="58"/>
      <c r="DS464" s="58"/>
      <c r="DT464" s="58"/>
      <c r="DU464" s="58"/>
      <c r="DV464" s="58"/>
      <c r="DW464" s="58"/>
      <c r="DX464" s="58"/>
      <c r="DY464" s="58"/>
      <c r="DZ464" s="58"/>
      <c r="EA464" s="58"/>
      <c r="EB464" s="58"/>
      <c r="EC464" s="58"/>
      <c r="ED464" s="58"/>
      <c r="EE464" s="58"/>
      <c r="EF464" s="58"/>
      <c r="EG464" s="58"/>
      <c r="EH464" s="58"/>
      <c r="EI464" s="58"/>
      <c r="EJ464" s="58"/>
      <c r="EK464" s="58"/>
      <c r="EL464" s="58"/>
      <c r="EM464" s="58"/>
      <c r="EN464" s="58"/>
    </row>
    <row r="465" spans="1:144" outlineLevel="1" x14ac:dyDescent="0.2">
      <c r="A465" s="16">
        <v>274</v>
      </c>
      <c r="B465" s="16">
        <v>1</v>
      </c>
      <c r="C465" s="1">
        <v>0.33243902209486559</v>
      </c>
      <c r="D465" s="1">
        <f t="shared" si="49"/>
        <v>0.66756097790513436</v>
      </c>
      <c r="E465" s="1">
        <f t="shared" si="50"/>
        <v>2.2025976558010525</v>
      </c>
      <c r="F465" s="1">
        <f t="shared" si="51"/>
        <v>1.4841151086762281</v>
      </c>
      <c r="G465" s="1">
        <f t="shared" si="52"/>
        <v>1.4170640259488541</v>
      </c>
      <c r="H465" s="1">
        <v>0.13251465389261072</v>
      </c>
      <c r="I465" s="1">
        <f t="shared" si="53"/>
        <v>0.30674726939182861</v>
      </c>
      <c r="J465" s="1">
        <f t="shared" si="54"/>
        <v>1.5214525043622633</v>
      </c>
      <c r="AQ465" s="58"/>
      <c r="AR465" s="58"/>
      <c r="AS465" s="58"/>
      <c r="AT465" s="58"/>
      <c r="AU465" s="58"/>
      <c r="AV465" s="58"/>
      <c r="AW465" s="58"/>
      <c r="AX465" s="71"/>
      <c r="AY465" s="58"/>
      <c r="AZ465" s="58"/>
      <c r="BA465" s="58"/>
      <c r="BB465" s="58">
        <f t="shared" si="55"/>
        <v>0</v>
      </c>
      <c r="BC465" s="58" t="e">
        <f t="shared" si="56"/>
        <v>#N/A</v>
      </c>
      <c r="BD465" s="58">
        <f t="shared" si="57"/>
        <v>0.33243902209486559</v>
      </c>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c r="CB465" s="58"/>
      <c r="CC465" s="58"/>
      <c r="CD465" s="58"/>
      <c r="CE465" s="58"/>
      <c r="CF465" s="58"/>
      <c r="CG465" s="58"/>
      <c r="CH465" s="58"/>
      <c r="CI465" s="58"/>
      <c r="CJ465" s="58"/>
      <c r="CK465" s="58"/>
      <c r="CL465" s="58"/>
      <c r="CM465" s="58"/>
      <c r="CN465" s="58"/>
      <c r="CO465" s="58"/>
      <c r="CP465" s="58"/>
      <c r="CQ465" s="58"/>
      <c r="CR465" s="58"/>
      <c r="CS465" s="58"/>
      <c r="CT465" s="58"/>
      <c r="CU465" s="58"/>
      <c r="CV465" s="58"/>
      <c r="CW465" s="58"/>
      <c r="CX465" s="58"/>
      <c r="CY465" s="58"/>
      <c r="CZ465" s="58"/>
      <c r="DA465" s="58"/>
      <c r="DB465" s="58"/>
      <c r="DC465" s="58"/>
      <c r="DD465" s="58"/>
      <c r="DE465" s="58"/>
      <c r="DF465" s="58"/>
      <c r="DG465" s="58"/>
      <c r="DH465" s="58"/>
      <c r="DI465" s="58"/>
      <c r="DJ465" s="58"/>
      <c r="DK465" s="58"/>
      <c r="DL465" s="58"/>
      <c r="DM465" s="58"/>
      <c r="DN465" s="58"/>
      <c r="DO465" s="58"/>
      <c r="DP465" s="58"/>
      <c r="DQ465" s="58"/>
      <c r="DR465" s="58"/>
      <c r="DS465" s="58"/>
      <c r="DT465" s="58"/>
      <c r="DU465" s="58"/>
      <c r="DV465" s="58"/>
      <c r="DW465" s="58"/>
      <c r="DX465" s="58"/>
      <c r="DY465" s="58"/>
      <c r="DZ465" s="58"/>
      <c r="EA465" s="58"/>
      <c r="EB465" s="58"/>
      <c r="EC465" s="58"/>
      <c r="ED465" s="58"/>
      <c r="EE465" s="58"/>
      <c r="EF465" s="58"/>
      <c r="EG465" s="58"/>
      <c r="EH465" s="58"/>
      <c r="EI465" s="58"/>
      <c r="EJ465" s="58"/>
      <c r="EK465" s="58"/>
      <c r="EL465" s="58"/>
      <c r="EM465" s="58"/>
      <c r="EN465" s="58"/>
    </row>
    <row r="466" spans="1:144" outlineLevel="1" x14ac:dyDescent="0.2">
      <c r="A466" s="16">
        <v>275</v>
      </c>
      <c r="B466" s="16">
        <v>0</v>
      </c>
      <c r="C466" s="1">
        <v>1.9761274087032795E-6</v>
      </c>
      <c r="D466" s="1">
        <f t="shared" si="49"/>
        <v>-1.9761274087032795E-6</v>
      </c>
      <c r="E466" s="1">
        <f t="shared" si="50"/>
        <v>3.9522587223037412E-6</v>
      </c>
      <c r="F466" s="1">
        <f t="shared" si="51"/>
        <v>-1.9880288534887369E-3</v>
      </c>
      <c r="G466" s="1">
        <f t="shared" si="52"/>
        <v>-1.405749378015346E-3</v>
      </c>
      <c r="H466" s="1">
        <v>1.7085672916722927E-5</v>
      </c>
      <c r="I466" s="1">
        <f t="shared" si="53"/>
        <v>3.3764110150461345E-11</v>
      </c>
      <c r="J466" s="1">
        <f t="shared" si="54"/>
        <v>-1.4057613872562734E-3</v>
      </c>
      <c r="AQ466" s="58"/>
      <c r="AR466" s="58"/>
      <c r="AS466" s="58"/>
      <c r="AT466" s="58"/>
      <c r="AU466" s="58"/>
      <c r="AV466" s="58"/>
      <c r="AW466" s="58"/>
      <c r="AX466" s="71"/>
      <c r="AY466" s="58"/>
      <c r="AZ466" s="58"/>
      <c r="BA466" s="58"/>
      <c r="BB466" s="58">
        <f t="shared" si="55"/>
        <v>1</v>
      </c>
      <c r="BC466" s="58">
        <f t="shared" si="56"/>
        <v>1.9761274087032795E-6</v>
      </c>
      <c r="BD466" s="58" t="e">
        <f t="shared" si="57"/>
        <v>#N/A</v>
      </c>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c r="CB466" s="58"/>
      <c r="CC466" s="58"/>
      <c r="CD466" s="58"/>
      <c r="CE466" s="58"/>
      <c r="CF466" s="58"/>
      <c r="CG466" s="58"/>
      <c r="CH466" s="58"/>
      <c r="CI466" s="58"/>
      <c r="CJ466" s="58"/>
      <c r="CK466" s="58"/>
      <c r="CL466" s="58"/>
      <c r="CM466" s="58"/>
      <c r="CN466" s="58"/>
      <c r="CO466" s="58"/>
      <c r="CP466" s="58"/>
      <c r="CQ466" s="58"/>
      <c r="CR466" s="58"/>
      <c r="CS466" s="58"/>
      <c r="CT466" s="58"/>
      <c r="CU466" s="58"/>
      <c r="CV466" s="58"/>
      <c r="CW466" s="58"/>
      <c r="CX466" s="58"/>
      <c r="CY466" s="58"/>
      <c r="CZ466" s="58"/>
      <c r="DA466" s="58"/>
      <c r="DB466" s="58"/>
      <c r="DC466" s="58"/>
      <c r="DD466" s="58"/>
      <c r="DE466" s="58"/>
      <c r="DF466" s="58"/>
      <c r="DG466" s="58"/>
      <c r="DH466" s="58"/>
      <c r="DI466" s="58"/>
      <c r="DJ466" s="58"/>
      <c r="DK466" s="58"/>
      <c r="DL466" s="58"/>
      <c r="DM466" s="58"/>
      <c r="DN466" s="58"/>
      <c r="DO466" s="58"/>
      <c r="DP466" s="58"/>
      <c r="DQ466" s="58"/>
      <c r="DR466" s="58"/>
      <c r="DS466" s="58"/>
      <c r="DT466" s="58"/>
      <c r="DU466" s="58"/>
      <c r="DV466" s="58"/>
      <c r="DW466" s="58"/>
      <c r="DX466" s="58"/>
      <c r="DY466" s="58"/>
      <c r="DZ466" s="58"/>
      <c r="EA466" s="58"/>
      <c r="EB466" s="58"/>
      <c r="EC466" s="58"/>
      <c r="ED466" s="58"/>
      <c r="EE466" s="58"/>
      <c r="EF466" s="58"/>
      <c r="EG466" s="58"/>
      <c r="EH466" s="58"/>
      <c r="EI466" s="58"/>
      <c r="EJ466" s="58"/>
      <c r="EK466" s="58"/>
      <c r="EL466" s="58"/>
      <c r="EM466" s="58"/>
      <c r="EN466" s="58"/>
    </row>
    <row r="467" spans="1:144" outlineLevel="1" x14ac:dyDescent="0.2">
      <c r="A467" s="16">
        <v>276</v>
      </c>
      <c r="B467" s="16">
        <v>1</v>
      </c>
      <c r="C467" s="1">
        <v>0.99842551037885319</v>
      </c>
      <c r="D467" s="1">
        <f t="shared" si="49"/>
        <v>1.5744896211468129E-3</v>
      </c>
      <c r="E467" s="1">
        <f t="shared" si="50"/>
        <v>3.1514608650623039E-3</v>
      </c>
      <c r="F467" s="1">
        <f t="shared" si="51"/>
        <v>5.6137873713405853E-2</v>
      </c>
      <c r="G467" s="1">
        <f t="shared" si="52"/>
        <v>3.97111136592335E-2</v>
      </c>
      <c r="H467" s="1">
        <v>6.2795378921718849E-3</v>
      </c>
      <c r="I467" s="1">
        <f t="shared" si="53"/>
        <v>9.9652359471707186E-6</v>
      </c>
      <c r="J467" s="1">
        <f t="shared" si="54"/>
        <v>3.9836387687687401E-2</v>
      </c>
      <c r="AQ467" s="58"/>
      <c r="AR467" s="58"/>
      <c r="AS467" s="58"/>
      <c r="AT467" s="58"/>
      <c r="AU467" s="58"/>
      <c r="AV467" s="58"/>
      <c r="AW467" s="58"/>
      <c r="AX467" s="71"/>
      <c r="AY467" s="58"/>
      <c r="AZ467" s="58"/>
      <c r="BA467" s="58"/>
      <c r="BB467" s="58">
        <f t="shared" si="55"/>
        <v>0</v>
      </c>
      <c r="BC467" s="58" t="e">
        <f t="shared" si="56"/>
        <v>#N/A</v>
      </c>
      <c r="BD467" s="58">
        <f t="shared" si="57"/>
        <v>0.99842551037885319</v>
      </c>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c r="CB467" s="58"/>
      <c r="CC467" s="58"/>
      <c r="CD467" s="58"/>
      <c r="CE467" s="58"/>
      <c r="CF467" s="58"/>
      <c r="CG467" s="58"/>
      <c r="CH467" s="58"/>
      <c r="CI467" s="58"/>
      <c r="CJ467" s="58"/>
      <c r="CK467" s="58"/>
      <c r="CL467" s="58"/>
      <c r="CM467" s="58"/>
      <c r="CN467" s="58"/>
      <c r="CO467" s="58"/>
      <c r="CP467" s="58"/>
      <c r="CQ467" s="58"/>
      <c r="CR467" s="58"/>
      <c r="CS467" s="58"/>
      <c r="CT467" s="58"/>
      <c r="CU467" s="58"/>
      <c r="CV467" s="58"/>
      <c r="CW467" s="58"/>
      <c r="CX467" s="58"/>
      <c r="CY467" s="58"/>
      <c r="CZ467" s="58"/>
      <c r="DA467" s="58"/>
      <c r="DB467" s="58"/>
      <c r="DC467" s="58"/>
      <c r="DD467" s="58"/>
      <c r="DE467" s="58"/>
      <c r="DF467" s="58"/>
      <c r="DG467" s="58"/>
      <c r="DH467" s="58"/>
      <c r="DI467" s="58"/>
      <c r="DJ467" s="58"/>
      <c r="DK467" s="58"/>
      <c r="DL467" s="58"/>
      <c r="DM467" s="58"/>
      <c r="DN467" s="58"/>
      <c r="DO467" s="58"/>
      <c r="DP467" s="58"/>
      <c r="DQ467" s="58"/>
      <c r="DR467" s="58"/>
      <c r="DS467" s="58"/>
      <c r="DT467" s="58"/>
      <c r="DU467" s="58"/>
      <c r="DV467" s="58"/>
      <c r="DW467" s="58"/>
      <c r="DX467" s="58"/>
      <c r="DY467" s="58"/>
      <c r="DZ467" s="58"/>
      <c r="EA467" s="58"/>
      <c r="EB467" s="58"/>
      <c r="EC467" s="58"/>
      <c r="ED467" s="58"/>
      <c r="EE467" s="58"/>
      <c r="EF467" s="58"/>
      <c r="EG467" s="58"/>
      <c r="EH467" s="58"/>
      <c r="EI467" s="58"/>
      <c r="EJ467" s="58"/>
      <c r="EK467" s="58"/>
      <c r="EL467" s="58"/>
      <c r="EM467" s="58"/>
      <c r="EN467" s="58"/>
    </row>
    <row r="468" spans="1:144" outlineLevel="1" x14ac:dyDescent="0.2">
      <c r="A468" s="16">
        <v>277</v>
      </c>
      <c r="B468" s="16">
        <v>0</v>
      </c>
      <c r="C468" s="1">
        <v>4.4376105285914024E-6</v>
      </c>
      <c r="D468" s="1">
        <f t="shared" si="49"/>
        <v>-4.4376105285914024E-6</v>
      </c>
      <c r="E468" s="1">
        <f t="shared" si="50"/>
        <v>8.875240749627884E-6</v>
      </c>
      <c r="F468" s="1">
        <f t="shared" si="51"/>
        <v>-2.9791342281991731E-3</v>
      </c>
      <c r="G468" s="1">
        <f t="shared" si="52"/>
        <v>-2.10656835186186E-3</v>
      </c>
      <c r="H468" s="1">
        <v>3.3245163192877131E-5</v>
      </c>
      <c r="I468" s="1">
        <f t="shared" si="53"/>
        <v>1.4753464570235535E-10</v>
      </c>
      <c r="J468" s="1">
        <f t="shared" si="54"/>
        <v>-2.1066033693393012E-3</v>
      </c>
      <c r="AQ468" s="58"/>
      <c r="AR468" s="58"/>
      <c r="AS468" s="58"/>
      <c r="AT468" s="58"/>
      <c r="AU468" s="58"/>
      <c r="AV468" s="58"/>
      <c r="AW468" s="58"/>
      <c r="AX468" s="71"/>
      <c r="AY468" s="58"/>
      <c r="AZ468" s="58"/>
      <c r="BA468" s="58"/>
      <c r="BB468" s="58">
        <f t="shared" si="55"/>
        <v>1</v>
      </c>
      <c r="BC468" s="58">
        <f t="shared" si="56"/>
        <v>4.4376105285914024E-6</v>
      </c>
      <c r="BD468" s="58" t="e">
        <f t="shared" si="57"/>
        <v>#N/A</v>
      </c>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c r="CB468" s="58"/>
      <c r="CC468" s="58"/>
      <c r="CD468" s="58"/>
      <c r="CE468" s="58"/>
      <c r="CF468" s="58"/>
      <c r="CG468" s="58"/>
      <c r="CH468" s="58"/>
      <c r="CI468" s="58"/>
      <c r="CJ468" s="58"/>
      <c r="CK468" s="58"/>
      <c r="CL468" s="58"/>
      <c r="CM468" s="58"/>
      <c r="CN468" s="58"/>
      <c r="CO468" s="58"/>
      <c r="CP468" s="58"/>
      <c r="CQ468" s="58"/>
      <c r="CR468" s="58"/>
      <c r="CS468" s="58"/>
      <c r="CT468" s="58"/>
      <c r="CU468" s="58"/>
      <c r="CV468" s="58"/>
      <c r="CW468" s="58"/>
      <c r="CX468" s="58"/>
      <c r="CY468" s="58"/>
      <c r="CZ468" s="58"/>
      <c r="DA468" s="58"/>
      <c r="DB468" s="58"/>
      <c r="DC468" s="58"/>
      <c r="DD468" s="58"/>
      <c r="DE468" s="58"/>
      <c r="DF468" s="58"/>
      <c r="DG468" s="58"/>
      <c r="DH468" s="58"/>
      <c r="DI468" s="58"/>
      <c r="DJ468" s="58"/>
      <c r="DK468" s="58"/>
      <c r="DL468" s="58"/>
      <c r="DM468" s="58"/>
      <c r="DN468" s="58"/>
      <c r="DO468" s="58"/>
      <c r="DP468" s="58"/>
      <c r="DQ468" s="58"/>
      <c r="DR468" s="58"/>
      <c r="DS468" s="58"/>
      <c r="DT468" s="58"/>
      <c r="DU468" s="58"/>
      <c r="DV468" s="58"/>
      <c r="DW468" s="58"/>
      <c r="DX468" s="58"/>
      <c r="DY468" s="58"/>
      <c r="DZ468" s="58"/>
      <c r="EA468" s="58"/>
      <c r="EB468" s="58"/>
      <c r="EC468" s="58"/>
      <c r="ED468" s="58"/>
      <c r="EE468" s="58"/>
      <c r="EF468" s="58"/>
      <c r="EG468" s="58"/>
      <c r="EH468" s="58"/>
      <c r="EI468" s="58"/>
      <c r="EJ468" s="58"/>
      <c r="EK468" s="58"/>
      <c r="EL468" s="58"/>
      <c r="EM468" s="58"/>
      <c r="EN468" s="58"/>
    </row>
    <row r="469" spans="1:144" outlineLevel="1" x14ac:dyDescent="0.2">
      <c r="A469" s="16">
        <v>278</v>
      </c>
      <c r="B469" s="16">
        <v>0</v>
      </c>
      <c r="C469" s="1">
        <v>3.6059475401895508E-7</v>
      </c>
      <c r="D469" s="1">
        <f t="shared" si="49"/>
        <v>-3.6059475401895508E-7</v>
      </c>
      <c r="E469" s="1">
        <f t="shared" si="50"/>
        <v>7.2118963832036731E-7</v>
      </c>
      <c r="F469" s="1">
        <f t="shared" si="51"/>
        <v>-8.4922884920401011E-4</v>
      </c>
      <c r="G469" s="1">
        <f t="shared" si="52"/>
        <v>-6.0049553207961392E-4</v>
      </c>
      <c r="H469" s="1">
        <v>4.0036817288962177E-6</v>
      </c>
      <c r="I469" s="1">
        <f t="shared" si="53"/>
        <v>1.4437129289618163E-12</v>
      </c>
      <c r="J469" s="1">
        <f t="shared" si="54"/>
        <v>-6.004967341797186E-4</v>
      </c>
      <c r="AQ469" s="58"/>
      <c r="AR469" s="58"/>
      <c r="AS469" s="58"/>
      <c r="AT469" s="58"/>
      <c r="AU469" s="58"/>
      <c r="AV469" s="58"/>
      <c r="AW469" s="58"/>
      <c r="AX469" s="71"/>
      <c r="AY469" s="58"/>
      <c r="AZ469" s="58"/>
      <c r="BA469" s="58"/>
      <c r="BB469" s="58">
        <f t="shared" si="55"/>
        <v>1</v>
      </c>
      <c r="BC469" s="58">
        <f t="shared" si="56"/>
        <v>3.6059475401895508E-7</v>
      </c>
      <c r="BD469" s="58" t="e">
        <f t="shared" si="57"/>
        <v>#N/A</v>
      </c>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c r="CB469" s="58"/>
      <c r="CC469" s="58"/>
      <c r="CD469" s="58"/>
      <c r="CE469" s="58"/>
      <c r="CF469" s="58"/>
      <c r="CG469" s="58"/>
      <c r="CH469" s="58"/>
      <c r="CI469" s="58"/>
      <c r="CJ469" s="58"/>
      <c r="CK469" s="58"/>
      <c r="CL469" s="58"/>
      <c r="CM469" s="58"/>
      <c r="CN469" s="58"/>
      <c r="CO469" s="58"/>
      <c r="CP469" s="58"/>
      <c r="CQ469" s="58"/>
      <c r="CR469" s="58"/>
      <c r="CS469" s="58"/>
      <c r="CT469" s="58"/>
      <c r="CU469" s="58"/>
      <c r="CV469" s="58"/>
      <c r="CW469" s="58"/>
      <c r="CX469" s="58"/>
      <c r="CY469" s="58"/>
      <c r="CZ469" s="58"/>
      <c r="DA469" s="58"/>
      <c r="DB469" s="58"/>
      <c r="DC469" s="58"/>
      <c r="DD469" s="58"/>
      <c r="DE469" s="58"/>
      <c r="DF469" s="58"/>
      <c r="DG469" s="58"/>
      <c r="DH469" s="58"/>
      <c r="DI469" s="58"/>
      <c r="DJ469" s="58"/>
      <c r="DK469" s="58"/>
      <c r="DL469" s="58"/>
      <c r="DM469" s="58"/>
      <c r="DN469" s="58"/>
      <c r="DO469" s="58"/>
      <c r="DP469" s="58"/>
      <c r="DQ469" s="58"/>
      <c r="DR469" s="58"/>
      <c r="DS469" s="58"/>
      <c r="DT469" s="58"/>
      <c r="DU469" s="58"/>
      <c r="DV469" s="58"/>
      <c r="DW469" s="58"/>
      <c r="DX469" s="58"/>
      <c r="DY469" s="58"/>
      <c r="DZ469" s="58"/>
      <c r="EA469" s="58"/>
      <c r="EB469" s="58"/>
      <c r="EC469" s="58"/>
      <c r="ED469" s="58"/>
      <c r="EE469" s="58"/>
      <c r="EF469" s="58"/>
      <c r="EG469" s="58"/>
      <c r="EH469" s="58"/>
      <c r="EI469" s="58"/>
      <c r="EJ469" s="58"/>
      <c r="EK469" s="58"/>
      <c r="EL469" s="58"/>
      <c r="EM469" s="58"/>
      <c r="EN469" s="58"/>
    </row>
    <row r="470" spans="1:144" outlineLevel="1" x14ac:dyDescent="0.2">
      <c r="A470" s="16">
        <v>279</v>
      </c>
      <c r="B470" s="16">
        <v>0</v>
      </c>
      <c r="C470" s="1">
        <v>3.948842459607047E-3</v>
      </c>
      <c r="D470" s="1">
        <f t="shared" si="49"/>
        <v>-3.948842459607047E-3</v>
      </c>
      <c r="E470" s="1">
        <f t="shared" si="50"/>
        <v>7.913319448419439E-3</v>
      </c>
      <c r="F470" s="1">
        <f t="shared" si="51"/>
        <v>-8.895684036890833E-2</v>
      </c>
      <c r="G470" s="1">
        <f t="shared" si="52"/>
        <v>-6.2964256814512634E-2</v>
      </c>
      <c r="H470" s="1">
        <v>1.0006270403663635E-2</v>
      </c>
      <c r="I470" s="1">
        <f t="shared" si="53"/>
        <v>4.0070794568281404E-5</v>
      </c>
      <c r="J470" s="1">
        <f t="shared" si="54"/>
        <v>-6.3281659513418118E-2</v>
      </c>
      <c r="AQ470" s="58"/>
      <c r="AR470" s="58"/>
      <c r="AS470" s="58"/>
      <c r="AT470" s="58"/>
      <c r="AU470" s="58"/>
      <c r="AV470" s="58"/>
      <c r="AW470" s="58"/>
      <c r="AX470" s="71"/>
      <c r="AY470" s="58"/>
      <c r="AZ470" s="58"/>
      <c r="BA470" s="58"/>
      <c r="BB470" s="58">
        <f t="shared" si="55"/>
        <v>1</v>
      </c>
      <c r="BC470" s="58">
        <f t="shared" si="56"/>
        <v>3.948842459607047E-3</v>
      </c>
      <c r="BD470" s="58" t="e">
        <f t="shared" si="57"/>
        <v>#N/A</v>
      </c>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c r="CB470" s="58"/>
      <c r="CC470" s="58"/>
      <c r="CD470" s="58"/>
      <c r="CE470" s="58"/>
      <c r="CF470" s="58"/>
      <c r="CG470" s="58"/>
      <c r="CH470" s="58"/>
      <c r="CI470" s="58"/>
      <c r="CJ470" s="58"/>
      <c r="CK470" s="58"/>
      <c r="CL470" s="58"/>
      <c r="CM470" s="58"/>
      <c r="CN470" s="58"/>
      <c r="CO470" s="58"/>
      <c r="CP470" s="58"/>
      <c r="CQ470" s="58"/>
      <c r="CR470" s="58"/>
      <c r="CS470" s="58"/>
      <c r="CT470" s="58"/>
      <c r="CU470" s="58"/>
      <c r="CV470" s="58"/>
      <c r="CW470" s="58"/>
      <c r="CX470" s="58"/>
      <c r="CY470" s="58"/>
      <c r="CZ470" s="58"/>
      <c r="DA470" s="58"/>
      <c r="DB470" s="58"/>
      <c r="DC470" s="58"/>
      <c r="DD470" s="58"/>
      <c r="DE470" s="58"/>
      <c r="DF470" s="58"/>
      <c r="DG470" s="58"/>
      <c r="DH470" s="58"/>
      <c r="DI470" s="58"/>
      <c r="DJ470" s="58"/>
      <c r="DK470" s="58"/>
      <c r="DL470" s="58"/>
      <c r="DM470" s="58"/>
      <c r="DN470" s="58"/>
      <c r="DO470" s="58"/>
      <c r="DP470" s="58"/>
      <c r="DQ470" s="58"/>
      <c r="DR470" s="58"/>
      <c r="DS470" s="58"/>
      <c r="DT470" s="58"/>
      <c r="DU470" s="58"/>
      <c r="DV470" s="58"/>
      <c r="DW470" s="58"/>
      <c r="DX470" s="58"/>
      <c r="DY470" s="58"/>
      <c r="DZ470" s="58"/>
      <c r="EA470" s="58"/>
      <c r="EB470" s="58"/>
      <c r="EC470" s="58"/>
      <c r="ED470" s="58"/>
      <c r="EE470" s="58"/>
      <c r="EF470" s="58"/>
      <c r="EG470" s="58"/>
      <c r="EH470" s="58"/>
      <c r="EI470" s="58"/>
      <c r="EJ470" s="58"/>
      <c r="EK470" s="58"/>
      <c r="EL470" s="58"/>
      <c r="EM470" s="58"/>
      <c r="EN470" s="58"/>
    </row>
    <row r="471" spans="1:144" outlineLevel="1" x14ac:dyDescent="0.2">
      <c r="A471" s="16">
        <v>280</v>
      </c>
      <c r="B471" s="16">
        <v>0</v>
      </c>
      <c r="C471" s="1">
        <v>1.610881759955353E-4</v>
      </c>
      <c r="D471" s="1">
        <f t="shared" si="49"/>
        <v>-1.610881759955353E-4</v>
      </c>
      <c r="E471" s="1">
        <f t="shared" si="50"/>
        <v>3.2220230417853403E-4</v>
      </c>
      <c r="F471" s="1">
        <f t="shared" si="51"/>
        <v>-1.7949994545362235E-2</v>
      </c>
      <c r="G471" s="1">
        <f t="shared" si="52"/>
        <v>-1.2693074079071465E-2</v>
      </c>
      <c r="H471" s="1">
        <v>6.6029482329386967E-4</v>
      </c>
      <c r="I471" s="1">
        <f t="shared" si="53"/>
        <v>1.0645311616058042E-7</v>
      </c>
      <c r="J471" s="1">
        <f t="shared" si="54"/>
        <v>-1.2697266741033541E-2</v>
      </c>
      <c r="AQ471" s="58"/>
      <c r="AR471" s="58"/>
      <c r="AS471" s="58"/>
      <c r="AT471" s="58"/>
      <c r="AU471" s="58"/>
      <c r="AV471" s="58"/>
      <c r="AW471" s="58"/>
      <c r="AX471" s="71"/>
      <c r="AY471" s="58"/>
      <c r="AZ471" s="58"/>
      <c r="BA471" s="58"/>
      <c r="BB471" s="58">
        <f t="shared" si="55"/>
        <v>1</v>
      </c>
      <c r="BC471" s="58">
        <f t="shared" si="56"/>
        <v>1.610881759955353E-4</v>
      </c>
      <c r="BD471" s="58" t="e">
        <f t="shared" si="57"/>
        <v>#N/A</v>
      </c>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c r="CB471" s="58"/>
      <c r="CC471" s="58"/>
      <c r="CD471" s="58"/>
      <c r="CE471" s="58"/>
      <c r="CF471" s="58"/>
      <c r="CG471" s="58"/>
      <c r="CH471" s="58"/>
      <c r="CI471" s="58"/>
      <c r="CJ471" s="58"/>
      <c r="CK471" s="58"/>
      <c r="CL471" s="58"/>
      <c r="CM471" s="58"/>
      <c r="CN471" s="58"/>
      <c r="CO471" s="58"/>
      <c r="CP471" s="58"/>
      <c r="CQ471" s="58"/>
      <c r="CR471" s="58"/>
      <c r="CS471" s="58"/>
      <c r="CT471" s="58"/>
      <c r="CU471" s="58"/>
      <c r="CV471" s="58"/>
      <c r="CW471" s="58"/>
      <c r="CX471" s="58"/>
      <c r="CY471" s="58"/>
      <c r="CZ471" s="58"/>
      <c r="DA471" s="58"/>
      <c r="DB471" s="58"/>
      <c r="DC471" s="58"/>
      <c r="DD471" s="58"/>
      <c r="DE471" s="58"/>
      <c r="DF471" s="58"/>
      <c r="DG471" s="58"/>
      <c r="DH471" s="58"/>
      <c r="DI471" s="58"/>
      <c r="DJ471" s="58"/>
      <c r="DK471" s="58"/>
      <c r="DL471" s="58"/>
      <c r="DM471" s="58"/>
      <c r="DN471" s="58"/>
      <c r="DO471" s="58"/>
      <c r="DP471" s="58"/>
      <c r="DQ471" s="58"/>
      <c r="DR471" s="58"/>
      <c r="DS471" s="58"/>
      <c r="DT471" s="58"/>
      <c r="DU471" s="58"/>
      <c r="DV471" s="58"/>
      <c r="DW471" s="58"/>
      <c r="DX471" s="58"/>
      <c r="DY471" s="58"/>
      <c r="DZ471" s="58"/>
      <c r="EA471" s="58"/>
      <c r="EB471" s="58"/>
      <c r="EC471" s="58"/>
      <c r="ED471" s="58"/>
      <c r="EE471" s="58"/>
      <c r="EF471" s="58"/>
      <c r="EG471" s="58"/>
      <c r="EH471" s="58"/>
      <c r="EI471" s="58"/>
      <c r="EJ471" s="58"/>
      <c r="EK471" s="58"/>
      <c r="EL471" s="58"/>
      <c r="EM471" s="58"/>
      <c r="EN471" s="58"/>
    </row>
    <row r="472" spans="1:144" outlineLevel="1" x14ac:dyDescent="0.2">
      <c r="A472" s="16">
        <v>281</v>
      </c>
      <c r="B472" s="16">
        <v>0</v>
      </c>
      <c r="C472" s="1">
        <v>1.1734889573895149E-5</v>
      </c>
      <c r="D472" s="1">
        <f t="shared" si="49"/>
        <v>-1.1734889573895149E-5</v>
      </c>
      <c r="E472" s="1">
        <f t="shared" si="50"/>
        <v>2.3469916856255802E-5</v>
      </c>
      <c r="F472" s="1">
        <f t="shared" si="51"/>
        <v>-4.8445760244066561E-3</v>
      </c>
      <c r="G472" s="1">
        <f t="shared" si="52"/>
        <v>-3.425642608788089E-3</v>
      </c>
      <c r="H472" s="1">
        <v>7.8036701041949572E-5</v>
      </c>
      <c r="I472" s="1">
        <f t="shared" si="53"/>
        <v>9.1583428450012968E-10</v>
      </c>
      <c r="J472" s="1">
        <f t="shared" si="54"/>
        <v>-3.425776279535627E-3</v>
      </c>
      <c r="AQ472" s="58"/>
      <c r="AR472" s="58"/>
      <c r="AS472" s="58"/>
      <c r="AT472" s="58"/>
      <c r="AU472" s="58"/>
      <c r="AV472" s="58"/>
      <c r="AW472" s="58"/>
      <c r="AX472" s="71"/>
      <c r="AY472" s="58"/>
      <c r="AZ472" s="58"/>
      <c r="BA472" s="58"/>
      <c r="BB472" s="58">
        <f t="shared" si="55"/>
        <v>1</v>
      </c>
      <c r="BC472" s="58">
        <f t="shared" si="56"/>
        <v>1.1734889573895149E-5</v>
      </c>
      <c r="BD472" s="58" t="e">
        <f t="shared" si="57"/>
        <v>#N/A</v>
      </c>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c r="CB472" s="58"/>
      <c r="CC472" s="58"/>
      <c r="CD472" s="58"/>
      <c r="CE472" s="58"/>
      <c r="CF472" s="58"/>
      <c r="CG472" s="58"/>
      <c r="CH472" s="58"/>
      <c r="CI472" s="58"/>
      <c r="CJ472" s="58"/>
      <c r="CK472" s="58"/>
      <c r="CL472" s="58"/>
      <c r="CM472" s="58"/>
      <c r="CN472" s="58"/>
      <c r="CO472" s="58"/>
      <c r="CP472" s="58"/>
      <c r="CQ472" s="58"/>
      <c r="CR472" s="58"/>
      <c r="CS472" s="58"/>
      <c r="CT472" s="58"/>
      <c r="CU472" s="58"/>
      <c r="CV472" s="58"/>
      <c r="CW472" s="58"/>
      <c r="CX472" s="58"/>
      <c r="CY472" s="58"/>
      <c r="CZ472" s="58"/>
      <c r="DA472" s="58"/>
      <c r="DB472" s="58"/>
      <c r="DC472" s="58"/>
      <c r="DD472" s="58"/>
      <c r="DE472" s="58"/>
      <c r="DF472" s="58"/>
      <c r="DG472" s="58"/>
      <c r="DH472" s="58"/>
      <c r="DI472" s="58"/>
      <c r="DJ472" s="58"/>
      <c r="DK472" s="58"/>
      <c r="DL472" s="58"/>
      <c r="DM472" s="58"/>
      <c r="DN472" s="58"/>
      <c r="DO472" s="58"/>
      <c r="DP472" s="58"/>
      <c r="DQ472" s="58"/>
      <c r="DR472" s="58"/>
      <c r="DS472" s="58"/>
      <c r="DT472" s="58"/>
      <c r="DU472" s="58"/>
      <c r="DV472" s="58"/>
      <c r="DW472" s="58"/>
      <c r="DX472" s="58"/>
      <c r="DY472" s="58"/>
      <c r="DZ472" s="58"/>
      <c r="EA472" s="58"/>
      <c r="EB472" s="58"/>
      <c r="EC472" s="58"/>
      <c r="ED472" s="58"/>
      <c r="EE472" s="58"/>
      <c r="EF472" s="58"/>
      <c r="EG472" s="58"/>
      <c r="EH472" s="58"/>
      <c r="EI472" s="58"/>
      <c r="EJ472" s="58"/>
      <c r="EK472" s="58"/>
      <c r="EL472" s="58"/>
      <c r="EM472" s="58"/>
      <c r="EN472" s="58"/>
    </row>
    <row r="473" spans="1:144" outlineLevel="1" x14ac:dyDescent="0.2">
      <c r="A473" s="16">
        <v>282</v>
      </c>
      <c r="B473" s="16">
        <v>0</v>
      </c>
      <c r="C473" s="1">
        <v>8.1936398361868567E-4</v>
      </c>
      <c r="D473" s="1">
        <f t="shared" si="49"/>
        <v>-8.1936398361868567E-4</v>
      </c>
      <c r="E473" s="1">
        <f t="shared" si="50"/>
        <v>1.6393996915243978E-3</v>
      </c>
      <c r="F473" s="1">
        <f t="shared" si="51"/>
        <v>-4.0489501003647822E-2</v>
      </c>
      <c r="G473" s="1">
        <f t="shared" si="52"/>
        <v>-2.8636268812354905E-2</v>
      </c>
      <c r="H473" s="1">
        <v>3.7208266722604448E-3</v>
      </c>
      <c r="I473" s="1">
        <f t="shared" si="53"/>
        <v>3.0626068465208839E-6</v>
      </c>
      <c r="J473" s="1">
        <f t="shared" si="54"/>
        <v>-2.8689693242347002E-2</v>
      </c>
      <c r="AQ473" s="58"/>
      <c r="AR473" s="58"/>
      <c r="AS473" s="58"/>
      <c r="AT473" s="58"/>
      <c r="AU473" s="58"/>
      <c r="AV473" s="58"/>
      <c r="AW473" s="58"/>
      <c r="AX473" s="71"/>
      <c r="AY473" s="58"/>
      <c r="AZ473" s="58"/>
      <c r="BA473" s="58"/>
      <c r="BB473" s="58">
        <f t="shared" si="55"/>
        <v>1</v>
      </c>
      <c r="BC473" s="58">
        <f t="shared" si="56"/>
        <v>8.1936398361868567E-4</v>
      </c>
      <c r="BD473" s="58" t="e">
        <f t="shared" si="57"/>
        <v>#N/A</v>
      </c>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c r="CB473" s="58"/>
      <c r="CC473" s="58"/>
      <c r="CD473" s="58"/>
      <c r="CE473" s="58"/>
      <c r="CF473" s="58"/>
      <c r="CG473" s="58"/>
      <c r="CH473" s="58"/>
      <c r="CI473" s="58"/>
      <c r="CJ473" s="58"/>
      <c r="CK473" s="58"/>
      <c r="CL473" s="58"/>
      <c r="CM473" s="58"/>
      <c r="CN473" s="58"/>
      <c r="CO473" s="58"/>
      <c r="CP473" s="58"/>
      <c r="CQ473" s="58"/>
      <c r="CR473" s="58"/>
      <c r="CS473" s="58"/>
      <c r="CT473" s="58"/>
      <c r="CU473" s="58"/>
      <c r="CV473" s="58"/>
      <c r="CW473" s="58"/>
      <c r="CX473" s="58"/>
      <c r="CY473" s="58"/>
      <c r="CZ473" s="58"/>
      <c r="DA473" s="58"/>
      <c r="DB473" s="58"/>
      <c r="DC473" s="58"/>
      <c r="DD473" s="58"/>
      <c r="DE473" s="58"/>
      <c r="DF473" s="58"/>
      <c r="DG473" s="58"/>
      <c r="DH473" s="58"/>
      <c r="DI473" s="58"/>
      <c r="DJ473" s="58"/>
      <c r="DK473" s="58"/>
      <c r="DL473" s="58"/>
      <c r="DM473" s="58"/>
      <c r="DN473" s="58"/>
      <c r="DO473" s="58"/>
      <c r="DP473" s="58"/>
      <c r="DQ473" s="58"/>
      <c r="DR473" s="58"/>
      <c r="DS473" s="58"/>
      <c r="DT473" s="58"/>
      <c r="DU473" s="58"/>
      <c r="DV473" s="58"/>
      <c r="DW473" s="58"/>
      <c r="DX473" s="58"/>
      <c r="DY473" s="58"/>
      <c r="DZ473" s="58"/>
      <c r="EA473" s="58"/>
      <c r="EB473" s="58"/>
      <c r="EC473" s="58"/>
      <c r="ED473" s="58"/>
      <c r="EE473" s="58"/>
      <c r="EF473" s="58"/>
      <c r="EG473" s="58"/>
      <c r="EH473" s="58"/>
      <c r="EI473" s="58"/>
      <c r="EJ473" s="58"/>
      <c r="EK473" s="58"/>
      <c r="EL473" s="58"/>
      <c r="EM473" s="58"/>
      <c r="EN473" s="58"/>
    </row>
    <row r="474" spans="1:144" outlineLevel="1" x14ac:dyDescent="0.2">
      <c r="A474" s="16">
        <v>283</v>
      </c>
      <c r="B474" s="16">
        <v>1</v>
      </c>
      <c r="C474" s="1">
        <v>0.99918539608073653</v>
      </c>
      <c r="D474" s="1">
        <f t="shared" si="49"/>
        <v>8.1460391926346798E-4</v>
      </c>
      <c r="E474" s="1">
        <f t="shared" si="50"/>
        <v>1.6298717786621445E-3</v>
      </c>
      <c r="F474" s="1">
        <f t="shared" si="51"/>
        <v>4.0371670496304017E-2</v>
      </c>
      <c r="G474" s="1">
        <f t="shared" si="52"/>
        <v>2.8552898973728438E-2</v>
      </c>
      <c r="H474" s="1">
        <v>5.7424046209121104E-3</v>
      </c>
      <c r="I474" s="1">
        <f t="shared" si="53"/>
        <v>4.7086378628740885E-6</v>
      </c>
      <c r="J474" s="1">
        <f t="shared" si="54"/>
        <v>2.8635234898055518E-2</v>
      </c>
      <c r="AQ474" s="58"/>
      <c r="AR474" s="58"/>
      <c r="AS474" s="58"/>
      <c r="AT474" s="58"/>
      <c r="AU474" s="58"/>
      <c r="AV474" s="58"/>
      <c r="AW474" s="58"/>
      <c r="AX474" s="71"/>
      <c r="AY474" s="58"/>
      <c r="AZ474" s="58"/>
      <c r="BA474" s="58"/>
      <c r="BB474" s="58">
        <f t="shared" si="55"/>
        <v>0</v>
      </c>
      <c r="BC474" s="58" t="e">
        <f t="shared" si="56"/>
        <v>#N/A</v>
      </c>
      <c r="BD474" s="58">
        <f t="shared" si="57"/>
        <v>0.99918539608073653</v>
      </c>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c r="CB474" s="58"/>
      <c r="CC474" s="58"/>
      <c r="CD474" s="58"/>
      <c r="CE474" s="58"/>
      <c r="CF474" s="58"/>
      <c r="CG474" s="58"/>
      <c r="CH474" s="58"/>
      <c r="CI474" s="58"/>
      <c r="CJ474" s="58"/>
      <c r="CK474" s="58"/>
      <c r="CL474" s="58"/>
      <c r="CM474" s="58"/>
      <c r="CN474" s="58"/>
      <c r="CO474" s="58"/>
      <c r="CP474" s="58"/>
      <c r="CQ474" s="58"/>
      <c r="CR474" s="58"/>
      <c r="CS474" s="58"/>
      <c r="CT474" s="58"/>
      <c r="CU474" s="58"/>
      <c r="CV474" s="58"/>
      <c r="CW474" s="58"/>
      <c r="CX474" s="58"/>
      <c r="CY474" s="58"/>
      <c r="CZ474" s="58"/>
      <c r="DA474" s="58"/>
      <c r="DB474" s="58"/>
      <c r="DC474" s="58"/>
      <c r="DD474" s="58"/>
      <c r="DE474" s="58"/>
      <c r="DF474" s="58"/>
      <c r="DG474" s="58"/>
      <c r="DH474" s="58"/>
      <c r="DI474" s="58"/>
      <c r="DJ474" s="58"/>
      <c r="DK474" s="58"/>
      <c r="DL474" s="58"/>
      <c r="DM474" s="58"/>
      <c r="DN474" s="58"/>
      <c r="DO474" s="58"/>
      <c r="DP474" s="58"/>
      <c r="DQ474" s="58"/>
      <c r="DR474" s="58"/>
      <c r="DS474" s="58"/>
      <c r="DT474" s="58"/>
      <c r="DU474" s="58"/>
      <c r="DV474" s="58"/>
      <c r="DW474" s="58"/>
      <c r="DX474" s="58"/>
      <c r="DY474" s="58"/>
      <c r="DZ474" s="58"/>
      <c r="EA474" s="58"/>
      <c r="EB474" s="58"/>
      <c r="EC474" s="58"/>
      <c r="ED474" s="58"/>
      <c r="EE474" s="58"/>
      <c r="EF474" s="58"/>
      <c r="EG474" s="58"/>
      <c r="EH474" s="58"/>
      <c r="EI474" s="58"/>
      <c r="EJ474" s="58"/>
      <c r="EK474" s="58"/>
      <c r="EL474" s="58"/>
      <c r="EM474" s="58"/>
      <c r="EN474" s="58"/>
    </row>
    <row r="475" spans="1:144" outlineLevel="1" x14ac:dyDescent="0.2">
      <c r="A475" s="16">
        <v>284</v>
      </c>
      <c r="B475" s="16">
        <v>0</v>
      </c>
      <c r="C475" s="1">
        <v>1.0929847016344768E-6</v>
      </c>
      <c r="D475" s="1">
        <f t="shared" si="49"/>
        <v>-1.0929847016344768E-6</v>
      </c>
      <c r="E475" s="1">
        <f t="shared" si="50"/>
        <v>2.1859705978504125E-6</v>
      </c>
      <c r="F475" s="1">
        <f t="shared" si="51"/>
        <v>-1.4785028230782694E-3</v>
      </c>
      <c r="G475" s="1">
        <f t="shared" si="52"/>
        <v>-1.0454596578784571E-3</v>
      </c>
      <c r="H475" s="1">
        <v>1.2784107758701688E-5</v>
      </c>
      <c r="I475" s="1">
        <f t="shared" si="53"/>
        <v>1.3973028109115344E-11</v>
      </c>
      <c r="J475" s="1">
        <f t="shared" si="54"/>
        <v>-1.0454663405769934E-3</v>
      </c>
      <c r="AQ475" s="58"/>
      <c r="AR475" s="58"/>
      <c r="AS475" s="58"/>
      <c r="AT475" s="58"/>
      <c r="AU475" s="58"/>
      <c r="AV475" s="58"/>
      <c r="AW475" s="58"/>
      <c r="AX475" s="71"/>
      <c r="AY475" s="58"/>
      <c r="AZ475" s="58"/>
      <c r="BA475" s="58"/>
      <c r="BB475" s="58">
        <f t="shared" si="55"/>
        <v>1</v>
      </c>
      <c r="BC475" s="58">
        <f t="shared" si="56"/>
        <v>1.0929847016344768E-6</v>
      </c>
      <c r="BD475" s="58" t="e">
        <f t="shared" si="57"/>
        <v>#N/A</v>
      </c>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c r="CB475" s="58"/>
      <c r="CC475" s="58"/>
      <c r="CD475" s="58"/>
      <c r="CE475" s="58"/>
      <c r="CF475" s="58"/>
      <c r="CG475" s="58"/>
      <c r="CH475" s="58"/>
      <c r="CI475" s="58"/>
      <c r="CJ475" s="58"/>
      <c r="CK475" s="58"/>
      <c r="CL475" s="58"/>
      <c r="CM475" s="58"/>
      <c r="CN475" s="58"/>
      <c r="CO475" s="58"/>
      <c r="CP475" s="58"/>
      <c r="CQ475" s="58"/>
      <c r="CR475" s="58"/>
      <c r="CS475" s="58"/>
      <c r="CT475" s="58"/>
      <c r="CU475" s="58"/>
      <c r="CV475" s="58"/>
      <c r="CW475" s="58"/>
      <c r="CX475" s="58"/>
      <c r="CY475" s="58"/>
      <c r="CZ475" s="58"/>
      <c r="DA475" s="58"/>
      <c r="DB475" s="58"/>
      <c r="DC475" s="58"/>
      <c r="DD475" s="58"/>
      <c r="DE475" s="58"/>
      <c r="DF475" s="58"/>
      <c r="DG475" s="58"/>
      <c r="DH475" s="58"/>
      <c r="DI475" s="58"/>
      <c r="DJ475" s="58"/>
      <c r="DK475" s="58"/>
      <c r="DL475" s="58"/>
      <c r="DM475" s="58"/>
      <c r="DN475" s="58"/>
      <c r="DO475" s="58"/>
      <c r="DP475" s="58"/>
      <c r="DQ475" s="58"/>
      <c r="DR475" s="58"/>
      <c r="DS475" s="58"/>
      <c r="DT475" s="58"/>
      <c r="DU475" s="58"/>
      <c r="DV475" s="58"/>
      <c r="DW475" s="58"/>
      <c r="DX475" s="58"/>
      <c r="DY475" s="58"/>
      <c r="DZ475" s="58"/>
      <c r="EA475" s="58"/>
      <c r="EB475" s="58"/>
      <c r="EC475" s="58"/>
      <c r="ED475" s="58"/>
      <c r="EE475" s="58"/>
      <c r="EF475" s="58"/>
      <c r="EG475" s="58"/>
      <c r="EH475" s="58"/>
      <c r="EI475" s="58"/>
      <c r="EJ475" s="58"/>
      <c r="EK475" s="58"/>
      <c r="EL475" s="58"/>
      <c r="EM475" s="58"/>
      <c r="EN475" s="58"/>
    </row>
    <row r="476" spans="1:144" outlineLevel="1" x14ac:dyDescent="0.2">
      <c r="A476" s="16">
        <v>285</v>
      </c>
      <c r="B476" s="16">
        <v>0</v>
      </c>
      <c r="C476" s="1">
        <v>4.806812807225912E-6</v>
      </c>
      <c r="D476" s="1">
        <f t="shared" si="49"/>
        <v>-4.806812807225912E-6</v>
      </c>
      <c r="E476" s="1">
        <f t="shared" si="50"/>
        <v>9.6136487201281386E-6</v>
      </c>
      <c r="F476" s="1">
        <f t="shared" si="51"/>
        <v>-3.1005884473964194E-3</v>
      </c>
      <c r="G476" s="1">
        <f t="shared" si="52"/>
        <v>-2.192449751484932E-3</v>
      </c>
      <c r="H476" s="1">
        <v>3.2219947950255609E-5</v>
      </c>
      <c r="I476" s="1">
        <f t="shared" si="53"/>
        <v>1.548809931729338E-10</v>
      </c>
      <c r="J476" s="1">
        <f t="shared" si="54"/>
        <v>-2.1924850726469068E-3</v>
      </c>
      <c r="AQ476" s="58"/>
      <c r="AR476" s="58"/>
      <c r="AS476" s="58"/>
      <c r="AT476" s="58"/>
      <c r="AU476" s="58"/>
      <c r="AV476" s="58"/>
      <c r="AW476" s="58"/>
      <c r="AX476" s="71"/>
      <c r="AY476" s="58"/>
      <c r="AZ476" s="58"/>
      <c r="BA476" s="58"/>
      <c r="BB476" s="58">
        <f t="shared" si="55"/>
        <v>1</v>
      </c>
      <c r="BC476" s="58">
        <f t="shared" si="56"/>
        <v>4.806812807225912E-6</v>
      </c>
      <c r="BD476" s="58" t="e">
        <f t="shared" si="57"/>
        <v>#N/A</v>
      </c>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c r="CB476" s="58"/>
      <c r="CC476" s="58"/>
      <c r="CD476" s="58"/>
      <c r="CE476" s="58"/>
      <c r="CF476" s="58"/>
      <c r="CG476" s="58"/>
      <c r="CH476" s="58"/>
      <c r="CI476" s="58"/>
      <c r="CJ476" s="58"/>
      <c r="CK476" s="58"/>
      <c r="CL476" s="58"/>
      <c r="CM476" s="58"/>
      <c r="CN476" s="58"/>
      <c r="CO476" s="58"/>
      <c r="CP476" s="58"/>
      <c r="CQ476" s="58"/>
      <c r="CR476" s="58"/>
      <c r="CS476" s="58"/>
      <c r="CT476" s="58"/>
      <c r="CU476" s="58"/>
      <c r="CV476" s="58"/>
      <c r="CW476" s="58"/>
      <c r="CX476" s="58"/>
      <c r="CY476" s="58"/>
      <c r="CZ476" s="58"/>
      <c r="DA476" s="58"/>
      <c r="DB476" s="58"/>
      <c r="DC476" s="58"/>
      <c r="DD476" s="58"/>
      <c r="DE476" s="58"/>
      <c r="DF476" s="58"/>
      <c r="DG476" s="58"/>
      <c r="DH476" s="58"/>
      <c r="DI476" s="58"/>
      <c r="DJ476" s="58"/>
      <c r="DK476" s="58"/>
      <c r="DL476" s="58"/>
      <c r="DM476" s="58"/>
      <c r="DN476" s="58"/>
      <c r="DO476" s="58"/>
      <c r="DP476" s="58"/>
      <c r="DQ476" s="58"/>
      <c r="DR476" s="58"/>
      <c r="DS476" s="58"/>
      <c r="DT476" s="58"/>
      <c r="DU476" s="58"/>
      <c r="DV476" s="58"/>
      <c r="DW476" s="58"/>
      <c r="DX476" s="58"/>
      <c r="DY476" s="58"/>
      <c r="DZ476" s="58"/>
      <c r="EA476" s="58"/>
      <c r="EB476" s="58"/>
      <c r="EC476" s="58"/>
      <c r="ED476" s="58"/>
      <c r="EE476" s="58"/>
      <c r="EF476" s="58"/>
      <c r="EG476" s="58"/>
      <c r="EH476" s="58"/>
      <c r="EI476" s="58"/>
      <c r="EJ476" s="58"/>
      <c r="EK476" s="58"/>
      <c r="EL476" s="58"/>
      <c r="EM476" s="58"/>
      <c r="EN476" s="58"/>
    </row>
    <row r="477" spans="1:144" outlineLevel="1" x14ac:dyDescent="0.2">
      <c r="A477" s="16">
        <v>286</v>
      </c>
      <c r="B477" s="16">
        <v>0</v>
      </c>
      <c r="C477" s="1">
        <v>9.703934057344628E-5</v>
      </c>
      <c r="D477" s="1">
        <f t="shared" si="49"/>
        <v>-9.703934057344628E-5</v>
      </c>
      <c r="E477" s="1">
        <f t="shared" si="50"/>
        <v>1.9408809838964523E-4</v>
      </c>
      <c r="F477" s="1">
        <f t="shared" si="51"/>
        <v>-1.393155046610553E-2</v>
      </c>
      <c r="G477" s="1">
        <f t="shared" si="52"/>
        <v>-9.8513328093683752E-3</v>
      </c>
      <c r="H477" s="1">
        <v>4.3754868734183184E-4</v>
      </c>
      <c r="I477" s="1">
        <f t="shared" si="53"/>
        <v>4.2482144730633636E-8</v>
      </c>
      <c r="J477" s="1">
        <f t="shared" si="54"/>
        <v>-9.8534887357559012E-3</v>
      </c>
      <c r="AQ477" s="58"/>
      <c r="AR477" s="58"/>
      <c r="AS477" s="58"/>
      <c r="AT477" s="58"/>
      <c r="AU477" s="58"/>
      <c r="AV477" s="58"/>
      <c r="AW477" s="58"/>
      <c r="AX477" s="71"/>
      <c r="AY477" s="58"/>
      <c r="AZ477" s="58"/>
      <c r="BA477" s="58"/>
      <c r="BB477" s="58">
        <f t="shared" si="55"/>
        <v>1</v>
      </c>
      <c r="BC477" s="58">
        <f t="shared" si="56"/>
        <v>9.703934057344628E-5</v>
      </c>
      <c r="BD477" s="58" t="e">
        <f t="shared" si="57"/>
        <v>#N/A</v>
      </c>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c r="CB477" s="58"/>
      <c r="CC477" s="58"/>
      <c r="CD477" s="58"/>
      <c r="CE477" s="58"/>
      <c r="CF477" s="58"/>
      <c r="CG477" s="58"/>
      <c r="CH477" s="58"/>
      <c r="CI477" s="58"/>
      <c r="CJ477" s="58"/>
      <c r="CK477" s="58"/>
      <c r="CL477" s="58"/>
      <c r="CM477" s="58"/>
      <c r="CN477" s="58"/>
      <c r="CO477" s="58"/>
      <c r="CP477" s="58"/>
      <c r="CQ477" s="58"/>
      <c r="CR477" s="58"/>
      <c r="CS477" s="58"/>
      <c r="CT477" s="58"/>
      <c r="CU477" s="58"/>
      <c r="CV477" s="58"/>
      <c r="CW477" s="58"/>
      <c r="CX477" s="58"/>
      <c r="CY477" s="58"/>
      <c r="CZ477" s="58"/>
      <c r="DA477" s="58"/>
      <c r="DB477" s="58"/>
      <c r="DC477" s="58"/>
      <c r="DD477" s="58"/>
      <c r="DE477" s="58"/>
      <c r="DF477" s="58"/>
      <c r="DG477" s="58"/>
      <c r="DH477" s="58"/>
      <c r="DI477" s="58"/>
      <c r="DJ477" s="58"/>
      <c r="DK477" s="58"/>
      <c r="DL477" s="58"/>
      <c r="DM477" s="58"/>
      <c r="DN477" s="58"/>
      <c r="DO477" s="58"/>
      <c r="DP477" s="58"/>
      <c r="DQ477" s="58"/>
      <c r="DR477" s="58"/>
      <c r="DS477" s="58"/>
      <c r="DT477" s="58"/>
      <c r="DU477" s="58"/>
      <c r="DV477" s="58"/>
      <c r="DW477" s="58"/>
      <c r="DX477" s="58"/>
      <c r="DY477" s="58"/>
      <c r="DZ477" s="58"/>
      <c r="EA477" s="58"/>
      <c r="EB477" s="58"/>
      <c r="EC477" s="58"/>
      <c r="ED477" s="58"/>
      <c r="EE477" s="58"/>
      <c r="EF477" s="58"/>
      <c r="EG477" s="58"/>
      <c r="EH477" s="58"/>
      <c r="EI477" s="58"/>
      <c r="EJ477" s="58"/>
      <c r="EK477" s="58"/>
      <c r="EL477" s="58"/>
      <c r="EM477" s="58"/>
      <c r="EN477" s="58"/>
    </row>
    <row r="478" spans="1:144" outlineLevel="1" x14ac:dyDescent="0.2">
      <c r="A478" s="16">
        <v>287</v>
      </c>
      <c r="B478" s="16">
        <v>0</v>
      </c>
      <c r="C478" s="1">
        <v>6.1214602088778995E-7</v>
      </c>
      <c r="D478" s="1">
        <f t="shared" si="49"/>
        <v>-6.1214602088778995E-7</v>
      </c>
      <c r="E478" s="1">
        <f t="shared" si="50"/>
        <v>1.2242924164234962E-6</v>
      </c>
      <c r="F478" s="1">
        <f t="shared" si="51"/>
        <v>-1.1064774812093992E-3</v>
      </c>
      <c r="G478" s="1">
        <f t="shared" si="52"/>
        <v>-7.8239784995280388E-4</v>
      </c>
      <c r="H478" s="1">
        <v>6.8050530860660115E-6</v>
      </c>
      <c r="I478" s="1">
        <f t="shared" si="53"/>
        <v>4.1657170665010363E-12</v>
      </c>
      <c r="J478" s="1">
        <f t="shared" si="54"/>
        <v>-7.8240051209584255E-4</v>
      </c>
      <c r="AQ478" s="58"/>
      <c r="AR478" s="58"/>
      <c r="AS478" s="58"/>
      <c r="AT478" s="58"/>
      <c r="AU478" s="58"/>
      <c r="AV478" s="58"/>
      <c r="AW478" s="58"/>
      <c r="AX478" s="71"/>
      <c r="AY478" s="58"/>
      <c r="AZ478" s="58"/>
      <c r="BA478" s="58"/>
      <c r="BB478" s="58">
        <f t="shared" si="55"/>
        <v>1</v>
      </c>
      <c r="BC478" s="58">
        <f t="shared" si="56"/>
        <v>6.1214602088778995E-7</v>
      </c>
      <c r="BD478" s="58" t="e">
        <f t="shared" si="57"/>
        <v>#N/A</v>
      </c>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c r="CB478" s="58"/>
      <c r="CC478" s="58"/>
      <c r="CD478" s="58"/>
      <c r="CE478" s="58"/>
      <c r="CF478" s="58"/>
      <c r="CG478" s="58"/>
      <c r="CH478" s="58"/>
      <c r="CI478" s="58"/>
      <c r="CJ478" s="58"/>
      <c r="CK478" s="58"/>
      <c r="CL478" s="58"/>
      <c r="CM478" s="58"/>
      <c r="CN478" s="58"/>
      <c r="CO478" s="58"/>
      <c r="CP478" s="58"/>
      <c r="CQ478" s="58"/>
      <c r="CR478" s="58"/>
      <c r="CS478" s="58"/>
      <c r="CT478" s="58"/>
      <c r="CU478" s="58"/>
      <c r="CV478" s="58"/>
      <c r="CW478" s="58"/>
      <c r="CX478" s="58"/>
      <c r="CY478" s="58"/>
      <c r="CZ478" s="58"/>
      <c r="DA478" s="58"/>
      <c r="DB478" s="58"/>
      <c r="DC478" s="58"/>
      <c r="DD478" s="58"/>
      <c r="DE478" s="58"/>
      <c r="DF478" s="58"/>
      <c r="DG478" s="58"/>
      <c r="DH478" s="58"/>
      <c r="DI478" s="58"/>
      <c r="DJ478" s="58"/>
      <c r="DK478" s="58"/>
      <c r="DL478" s="58"/>
      <c r="DM478" s="58"/>
      <c r="DN478" s="58"/>
      <c r="DO478" s="58"/>
      <c r="DP478" s="58"/>
      <c r="DQ478" s="58"/>
      <c r="DR478" s="58"/>
      <c r="DS478" s="58"/>
      <c r="DT478" s="58"/>
      <c r="DU478" s="58"/>
      <c r="DV478" s="58"/>
      <c r="DW478" s="58"/>
      <c r="DX478" s="58"/>
      <c r="DY478" s="58"/>
      <c r="DZ478" s="58"/>
      <c r="EA478" s="58"/>
      <c r="EB478" s="58"/>
      <c r="EC478" s="58"/>
      <c r="ED478" s="58"/>
      <c r="EE478" s="58"/>
      <c r="EF478" s="58"/>
      <c r="EG478" s="58"/>
      <c r="EH478" s="58"/>
      <c r="EI478" s="58"/>
      <c r="EJ478" s="58"/>
      <c r="EK478" s="58"/>
      <c r="EL478" s="58"/>
      <c r="EM478" s="58"/>
      <c r="EN478" s="58"/>
    </row>
    <row r="479" spans="1:144" outlineLevel="1" x14ac:dyDescent="0.2">
      <c r="A479" s="16">
        <v>288</v>
      </c>
      <c r="B479" s="16">
        <v>0</v>
      </c>
      <c r="C479" s="1">
        <v>1.9006515411624805E-2</v>
      </c>
      <c r="D479" s="1">
        <f t="shared" si="49"/>
        <v>-1.9006515411624805E-2</v>
      </c>
      <c r="E479" s="1">
        <f t="shared" si="50"/>
        <v>3.8378922081787198E-2</v>
      </c>
      <c r="F479" s="1">
        <f t="shared" si="51"/>
        <v>-0.19590539063993925</v>
      </c>
      <c r="G479" s="1">
        <f t="shared" si="52"/>
        <v>-0.1391932546015798</v>
      </c>
      <c r="H479" s="1">
        <v>3.7927665843064187E-2</v>
      </c>
      <c r="I479" s="1">
        <f t="shared" si="53"/>
        <v>7.6380899609771033E-4</v>
      </c>
      <c r="J479" s="1">
        <f t="shared" si="54"/>
        <v>-0.14191043345250529</v>
      </c>
      <c r="AQ479" s="58"/>
      <c r="AR479" s="58"/>
      <c r="AS479" s="58"/>
      <c r="AT479" s="58"/>
      <c r="AU479" s="58"/>
      <c r="AV479" s="58"/>
      <c r="AW479" s="58"/>
      <c r="AX479" s="71"/>
      <c r="AY479" s="58"/>
      <c r="AZ479" s="58"/>
      <c r="BA479" s="58"/>
      <c r="BB479" s="58">
        <f t="shared" si="55"/>
        <v>1</v>
      </c>
      <c r="BC479" s="58">
        <f t="shared" si="56"/>
        <v>1.9006515411624805E-2</v>
      </c>
      <c r="BD479" s="58" t="e">
        <f t="shared" si="57"/>
        <v>#N/A</v>
      </c>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c r="CB479" s="58"/>
      <c r="CC479" s="58"/>
      <c r="CD479" s="58"/>
      <c r="CE479" s="58"/>
      <c r="CF479" s="58"/>
      <c r="CG479" s="58"/>
      <c r="CH479" s="58"/>
      <c r="CI479" s="58"/>
      <c r="CJ479" s="58"/>
      <c r="CK479" s="58"/>
      <c r="CL479" s="58"/>
      <c r="CM479" s="58"/>
      <c r="CN479" s="58"/>
      <c r="CO479" s="58"/>
      <c r="CP479" s="58"/>
      <c r="CQ479" s="58"/>
      <c r="CR479" s="58"/>
      <c r="CS479" s="58"/>
      <c r="CT479" s="58"/>
      <c r="CU479" s="58"/>
      <c r="CV479" s="58"/>
      <c r="CW479" s="58"/>
      <c r="CX479" s="58"/>
      <c r="CY479" s="58"/>
      <c r="CZ479" s="58"/>
      <c r="DA479" s="58"/>
      <c r="DB479" s="58"/>
      <c r="DC479" s="58"/>
      <c r="DD479" s="58"/>
      <c r="DE479" s="58"/>
      <c r="DF479" s="58"/>
      <c r="DG479" s="58"/>
      <c r="DH479" s="58"/>
      <c r="DI479" s="58"/>
      <c r="DJ479" s="58"/>
      <c r="DK479" s="58"/>
      <c r="DL479" s="58"/>
      <c r="DM479" s="58"/>
      <c r="DN479" s="58"/>
      <c r="DO479" s="58"/>
      <c r="DP479" s="58"/>
      <c r="DQ479" s="58"/>
      <c r="DR479" s="58"/>
      <c r="DS479" s="58"/>
      <c r="DT479" s="58"/>
      <c r="DU479" s="58"/>
      <c r="DV479" s="58"/>
      <c r="DW479" s="58"/>
      <c r="DX479" s="58"/>
      <c r="DY479" s="58"/>
      <c r="DZ479" s="58"/>
      <c r="EA479" s="58"/>
      <c r="EB479" s="58"/>
      <c r="EC479" s="58"/>
      <c r="ED479" s="58"/>
      <c r="EE479" s="58"/>
      <c r="EF479" s="58"/>
      <c r="EG479" s="58"/>
      <c r="EH479" s="58"/>
      <c r="EI479" s="58"/>
      <c r="EJ479" s="58"/>
      <c r="EK479" s="58"/>
      <c r="EL479" s="58"/>
      <c r="EM479" s="58"/>
      <c r="EN479" s="58"/>
    </row>
    <row r="480" spans="1:144" outlineLevel="1" x14ac:dyDescent="0.2">
      <c r="A480" s="16">
        <v>289</v>
      </c>
      <c r="B480" s="16">
        <v>0</v>
      </c>
      <c r="C480" s="1">
        <v>5.4337347002678939E-7</v>
      </c>
      <c r="D480" s="1">
        <f t="shared" si="49"/>
        <v>-5.4337347002678939E-7</v>
      </c>
      <c r="E480" s="1">
        <f t="shared" si="50"/>
        <v>1.08674723537704E-6</v>
      </c>
      <c r="F480" s="1">
        <f t="shared" si="51"/>
        <v>-1.0424716952402305E-3</v>
      </c>
      <c r="G480" s="1">
        <f t="shared" si="52"/>
        <v>-7.3713890501158447E-4</v>
      </c>
      <c r="H480" s="1">
        <v>5.6929928560056055E-6</v>
      </c>
      <c r="I480" s="1">
        <f t="shared" si="53"/>
        <v>3.093440574824551E-12</v>
      </c>
      <c r="J480" s="1">
        <f t="shared" si="54"/>
        <v>-7.3714100328380364E-4</v>
      </c>
      <c r="AQ480" s="58"/>
      <c r="AR480" s="58"/>
      <c r="AS480" s="58"/>
      <c r="AT480" s="58"/>
      <c r="AU480" s="58"/>
      <c r="AV480" s="58"/>
      <c r="AW480" s="58"/>
      <c r="AX480" s="71"/>
      <c r="AY480" s="58"/>
      <c r="AZ480" s="58"/>
      <c r="BA480" s="58"/>
      <c r="BB480" s="58">
        <f t="shared" si="55"/>
        <v>1</v>
      </c>
      <c r="BC480" s="58">
        <f t="shared" si="56"/>
        <v>5.4337347002678939E-7</v>
      </c>
      <c r="BD480" s="58" t="e">
        <f t="shared" si="57"/>
        <v>#N/A</v>
      </c>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c r="CB480" s="58"/>
      <c r="CC480" s="58"/>
      <c r="CD480" s="58"/>
      <c r="CE480" s="58"/>
      <c r="CF480" s="58"/>
      <c r="CG480" s="58"/>
      <c r="CH480" s="58"/>
      <c r="CI480" s="58"/>
      <c r="CJ480" s="58"/>
      <c r="CK480" s="58"/>
      <c r="CL480" s="58"/>
      <c r="CM480" s="58"/>
      <c r="CN480" s="58"/>
      <c r="CO480" s="58"/>
      <c r="CP480" s="58"/>
      <c r="CQ480" s="58"/>
      <c r="CR480" s="58"/>
      <c r="CS480" s="58"/>
      <c r="CT480" s="58"/>
      <c r="CU480" s="58"/>
      <c r="CV480" s="58"/>
      <c r="CW480" s="58"/>
      <c r="CX480" s="58"/>
      <c r="CY480" s="58"/>
      <c r="CZ480" s="58"/>
      <c r="DA480" s="58"/>
      <c r="DB480" s="58"/>
      <c r="DC480" s="58"/>
      <c r="DD480" s="58"/>
      <c r="DE480" s="58"/>
      <c r="DF480" s="58"/>
      <c r="DG480" s="58"/>
      <c r="DH480" s="58"/>
      <c r="DI480" s="58"/>
      <c r="DJ480" s="58"/>
      <c r="DK480" s="58"/>
      <c r="DL480" s="58"/>
      <c r="DM480" s="58"/>
      <c r="DN480" s="58"/>
      <c r="DO480" s="58"/>
      <c r="DP480" s="58"/>
      <c r="DQ480" s="58"/>
      <c r="DR480" s="58"/>
      <c r="DS480" s="58"/>
      <c r="DT480" s="58"/>
      <c r="DU480" s="58"/>
      <c r="DV480" s="58"/>
      <c r="DW480" s="58"/>
      <c r="DX480" s="58"/>
      <c r="DY480" s="58"/>
      <c r="DZ480" s="58"/>
      <c r="EA480" s="58"/>
      <c r="EB480" s="58"/>
      <c r="EC480" s="58"/>
      <c r="ED480" s="58"/>
      <c r="EE480" s="58"/>
      <c r="EF480" s="58"/>
      <c r="EG480" s="58"/>
      <c r="EH480" s="58"/>
      <c r="EI480" s="58"/>
      <c r="EJ480" s="58"/>
      <c r="EK480" s="58"/>
      <c r="EL480" s="58"/>
      <c r="EM480" s="58"/>
      <c r="EN480" s="58"/>
    </row>
    <row r="481" spans="1:144" outlineLevel="1" x14ac:dyDescent="0.2">
      <c r="A481" s="16">
        <v>290</v>
      </c>
      <c r="B481" s="16">
        <v>0</v>
      </c>
      <c r="C481" s="1">
        <v>8.9802628821030058E-7</v>
      </c>
      <c r="D481" s="1">
        <f t="shared" si="49"/>
        <v>-8.9802628821030058E-7</v>
      </c>
      <c r="E481" s="1">
        <f t="shared" si="50"/>
        <v>1.7960533829213837E-6</v>
      </c>
      <c r="F481" s="1">
        <f t="shared" si="51"/>
        <v>-1.340169162054322E-3</v>
      </c>
      <c r="G481" s="1">
        <f t="shared" si="52"/>
        <v>-9.4764291516490496E-4</v>
      </c>
      <c r="H481" s="1">
        <v>8.7812860980441688E-6</v>
      </c>
      <c r="I481" s="1">
        <f t="shared" si="53"/>
        <v>7.8859020903869134E-12</v>
      </c>
      <c r="J481" s="1">
        <f t="shared" si="54"/>
        <v>-9.4764707595408626E-4</v>
      </c>
      <c r="AQ481" s="58"/>
      <c r="AR481" s="58"/>
      <c r="AS481" s="58"/>
      <c r="AT481" s="58"/>
      <c r="AU481" s="58"/>
      <c r="AV481" s="58"/>
      <c r="AW481" s="58"/>
      <c r="AX481" s="71"/>
      <c r="AY481" s="58"/>
      <c r="AZ481" s="58"/>
      <c r="BA481" s="58"/>
      <c r="BB481" s="58">
        <f t="shared" si="55"/>
        <v>1</v>
      </c>
      <c r="BC481" s="58">
        <f t="shared" si="56"/>
        <v>8.9802628821030058E-7</v>
      </c>
      <c r="BD481" s="58" t="e">
        <f t="shared" si="57"/>
        <v>#N/A</v>
      </c>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c r="CB481" s="58"/>
      <c r="CC481" s="58"/>
      <c r="CD481" s="58"/>
      <c r="CE481" s="58"/>
      <c r="CF481" s="58"/>
      <c r="CG481" s="58"/>
      <c r="CH481" s="58"/>
      <c r="CI481" s="58"/>
      <c r="CJ481" s="58"/>
      <c r="CK481" s="58"/>
      <c r="CL481" s="58"/>
      <c r="CM481" s="58"/>
      <c r="CN481" s="58"/>
      <c r="CO481" s="58"/>
      <c r="CP481" s="58"/>
      <c r="CQ481" s="58"/>
      <c r="CR481" s="58"/>
      <c r="CS481" s="58"/>
      <c r="CT481" s="58"/>
      <c r="CU481" s="58"/>
      <c r="CV481" s="58"/>
      <c r="CW481" s="58"/>
      <c r="CX481" s="58"/>
      <c r="CY481" s="58"/>
      <c r="CZ481" s="58"/>
      <c r="DA481" s="58"/>
      <c r="DB481" s="58"/>
      <c r="DC481" s="58"/>
      <c r="DD481" s="58"/>
      <c r="DE481" s="58"/>
      <c r="DF481" s="58"/>
      <c r="DG481" s="58"/>
      <c r="DH481" s="58"/>
      <c r="DI481" s="58"/>
      <c r="DJ481" s="58"/>
      <c r="DK481" s="58"/>
      <c r="DL481" s="58"/>
      <c r="DM481" s="58"/>
      <c r="DN481" s="58"/>
      <c r="DO481" s="58"/>
      <c r="DP481" s="58"/>
      <c r="DQ481" s="58"/>
      <c r="DR481" s="58"/>
      <c r="DS481" s="58"/>
      <c r="DT481" s="58"/>
      <c r="DU481" s="58"/>
      <c r="DV481" s="58"/>
      <c r="DW481" s="58"/>
      <c r="DX481" s="58"/>
      <c r="DY481" s="58"/>
      <c r="DZ481" s="58"/>
      <c r="EA481" s="58"/>
      <c r="EB481" s="58"/>
      <c r="EC481" s="58"/>
      <c r="ED481" s="58"/>
      <c r="EE481" s="58"/>
      <c r="EF481" s="58"/>
      <c r="EG481" s="58"/>
      <c r="EH481" s="58"/>
      <c r="EI481" s="58"/>
      <c r="EJ481" s="58"/>
      <c r="EK481" s="58"/>
      <c r="EL481" s="58"/>
      <c r="EM481" s="58"/>
      <c r="EN481" s="58"/>
    </row>
    <row r="482" spans="1:144" outlineLevel="1" x14ac:dyDescent="0.2">
      <c r="A482" s="16">
        <v>291</v>
      </c>
      <c r="B482" s="16">
        <v>0</v>
      </c>
      <c r="C482" s="1">
        <v>8.965036123414722E-3</v>
      </c>
      <c r="D482" s="1">
        <f t="shared" si="49"/>
        <v>-8.965036123414722E-3</v>
      </c>
      <c r="E482" s="1">
        <f t="shared" si="50"/>
        <v>1.8010927730509104E-2</v>
      </c>
      <c r="F482" s="1">
        <f t="shared" si="51"/>
        <v>-0.13420479771792476</v>
      </c>
      <c r="G482" s="1">
        <f t="shared" si="52"/>
        <v>-9.5111172061559307E-2</v>
      </c>
      <c r="H482" s="1">
        <v>4.5346078727653436E-2</v>
      </c>
      <c r="I482" s="1">
        <f t="shared" si="53"/>
        <v>4.2969158043518793E-4</v>
      </c>
      <c r="J482" s="1">
        <f t="shared" si="54"/>
        <v>-9.7343857697128097E-2</v>
      </c>
      <c r="AQ482" s="58"/>
      <c r="AR482" s="58"/>
      <c r="AS482" s="58"/>
      <c r="AT482" s="58"/>
      <c r="AU482" s="58"/>
      <c r="AV482" s="58"/>
      <c r="AW482" s="58"/>
      <c r="AX482" s="71"/>
      <c r="AY482" s="58"/>
      <c r="AZ482" s="58"/>
      <c r="BA482" s="58"/>
      <c r="BB482" s="58">
        <f t="shared" si="55"/>
        <v>1</v>
      </c>
      <c r="BC482" s="58">
        <f t="shared" si="56"/>
        <v>8.965036123414722E-3</v>
      </c>
      <c r="BD482" s="58" t="e">
        <f t="shared" si="57"/>
        <v>#N/A</v>
      </c>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c r="CB482" s="58"/>
      <c r="CC482" s="58"/>
      <c r="CD482" s="58"/>
      <c r="CE482" s="58"/>
      <c r="CF482" s="58"/>
      <c r="CG482" s="58"/>
      <c r="CH482" s="58"/>
      <c r="CI482" s="58"/>
      <c r="CJ482" s="58"/>
      <c r="CK482" s="58"/>
      <c r="CL482" s="58"/>
      <c r="CM482" s="58"/>
      <c r="CN482" s="58"/>
      <c r="CO482" s="58"/>
      <c r="CP482" s="58"/>
      <c r="CQ482" s="58"/>
      <c r="CR482" s="58"/>
      <c r="CS482" s="58"/>
      <c r="CT482" s="58"/>
      <c r="CU482" s="58"/>
      <c r="CV482" s="58"/>
      <c r="CW482" s="58"/>
      <c r="CX482" s="58"/>
      <c r="CY482" s="58"/>
      <c r="CZ482" s="58"/>
      <c r="DA482" s="58"/>
      <c r="DB482" s="58"/>
      <c r="DC482" s="58"/>
      <c r="DD482" s="58"/>
      <c r="DE482" s="58"/>
      <c r="DF482" s="58"/>
      <c r="DG482" s="58"/>
      <c r="DH482" s="58"/>
      <c r="DI482" s="58"/>
      <c r="DJ482" s="58"/>
      <c r="DK482" s="58"/>
      <c r="DL482" s="58"/>
      <c r="DM482" s="58"/>
      <c r="DN482" s="58"/>
      <c r="DO482" s="58"/>
      <c r="DP482" s="58"/>
      <c r="DQ482" s="58"/>
      <c r="DR482" s="58"/>
      <c r="DS482" s="58"/>
      <c r="DT482" s="58"/>
      <c r="DU482" s="58"/>
      <c r="DV482" s="58"/>
      <c r="DW482" s="58"/>
      <c r="DX482" s="58"/>
      <c r="DY482" s="58"/>
      <c r="DZ482" s="58"/>
      <c r="EA482" s="58"/>
      <c r="EB482" s="58"/>
      <c r="EC482" s="58"/>
      <c r="ED482" s="58"/>
      <c r="EE482" s="58"/>
      <c r="EF482" s="58"/>
      <c r="EG482" s="58"/>
      <c r="EH482" s="58"/>
      <c r="EI482" s="58"/>
      <c r="EJ482" s="58"/>
      <c r="EK482" s="58"/>
      <c r="EL482" s="58"/>
      <c r="EM482" s="58"/>
      <c r="EN482" s="58"/>
    </row>
    <row r="483" spans="1:144" outlineLevel="1" x14ac:dyDescent="0.2">
      <c r="A483" s="16">
        <v>292</v>
      </c>
      <c r="B483" s="16">
        <v>0</v>
      </c>
      <c r="C483" s="1">
        <v>1.0667913768621727E-4</v>
      </c>
      <c r="D483" s="1">
        <f t="shared" si="49"/>
        <v>-1.0667913768621727E-4</v>
      </c>
      <c r="E483" s="1">
        <f t="shared" si="50"/>
        <v>2.1336965662016588E-4</v>
      </c>
      <c r="F483" s="1">
        <f t="shared" si="51"/>
        <v>-1.4607178256602672E-2</v>
      </c>
      <c r="G483" s="1">
        <f t="shared" si="52"/>
        <v>-1.0329110287862146E-2</v>
      </c>
      <c r="H483" s="1">
        <v>5.8922477440340876E-4</v>
      </c>
      <c r="I483" s="1">
        <f t="shared" si="53"/>
        <v>6.2901760464017492E-8</v>
      </c>
      <c r="J483" s="1">
        <f t="shared" si="54"/>
        <v>-1.0332154717157678E-2</v>
      </c>
      <c r="AQ483" s="58"/>
      <c r="AR483" s="58"/>
      <c r="AS483" s="58"/>
      <c r="AT483" s="58"/>
      <c r="AU483" s="58"/>
      <c r="AV483" s="58"/>
      <c r="AW483" s="58"/>
      <c r="AX483" s="71"/>
      <c r="AY483" s="58"/>
      <c r="AZ483" s="58"/>
      <c r="BA483" s="58"/>
      <c r="BB483" s="58">
        <f t="shared" si="55"/>
        <v>1</v>
      </c>
      <c r="BC483" s="58">
        <f t="shared" si="56"/>
        <v>1.0667913768621727E-4</v>
      </c>
      <c r="BD483" s="58" t="e">
        <f t="shared" si="57"/>
        <v>#N/A</v>
      </c>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c r="CB483" s="58"/>
      <c r="CC483" s="58"/>
      <c r="CD483" s="58"/>
      <c r="CE483" s="58"/>
      <c r="CF483" s="58"/>
      <c r="CG483" s="58"/>
      <c r="CH483" s="58"/>
      <c r="CI483" s="58"/>
      <c r="CJ483" s="58"/>
      <c r="CK483" s="58"/>
      <c r="CL483" s="58"/>
      <c r="CM483" s="58"/>
      <c r="CN483" s="58"/>
      <c r="CO483" s="58"/>
      <c r="CP483" s="58"/>
      <c r="CQ483" s="58"/>
      <c r="CR483" s="58"/>
      <c r="CS483" s="58"/>
      <c r="CT483" s="58"/>
      <c r="CU483" s="58"/>
      <c r="CV483" s="58"/>
      <c r="CW483" s="58"/>
      <c r="CX483" s="58"/>
      <c r="CY483" s="58"/>
      <c r="CZ483" s="58"/>
      <c r="DA483" s="58"/>
      <c r="DB483" s="58"/>
      <c r="DC483" s="58"/>
      <c r="DD483" s="58"/>
      <c r="DE483" s="58"/>
      <c r="DF483" s="58"/>
      <c r="DG483" s="58"/>
      <c r="DH483" s="58"/>
      <c r="DI483" s="58"/>
      <c r="DJ483" s="58"/>
      <c r="DK483" s="58"/>
      <c r="DL483" s="58"/>
      <c r="DM483" s="58"/>
      <c r="DN483" s="58"/>
      <c r="DO483" s="58"/>
      <c r="DP483" s="58"/>
      <c r="DQ483" s="58"/>
      <c r="DR483" s="58"/>
      <c r="DS483" s="58"/>
      <c r="DT483" s="58"/>
      <c r="DU483" s="58"/>
      <c r="DV483" s="58"/>
      <c r="DW483" s="58"/>
      <c r="DX483" s="58"/>
      <c r="DY483" s="58"/>
      <c r="DZ483" s="58"/>
      <c r="EA483" s="58"/>
      <c r="EB483" s="58"/>
      <c r="EC483" s="58"/>
      <c r="ED483" s="58"/>
      <c r="EE483" s="58"/>
      <c r="EF483" s="58"/>
      <c r="EG483" s="58"/>
      <c r="EH483" s="58"/>
      <c r="EI483" s="58"/>
      <c r="EJ483" s="58"/>
      <c r="EK483" s="58"/>
      <c r="EL483" s="58"/>
      <c r="EM483" s="58"/>
      <c r="EN483" s="58"/>
    </row>
    <row r="484" spans="1:144" outlineLevel="1" x14ac:dyDescent="0.2">
      <c r="A484" s="16">
        <v>293</v>
      </c>
      <c r="B484" s="16">
        <v>0</v>
      </c>
      <c r="C484" s="1">
        <v>2.1663039110406807E-6</v>
      </c>
      <c r="D484" s="1">
        <f t="shared" si="49"/>
        <v>-2.1663039110406807E-6</v>
      </c>
      <c r="E484" s="1">
        <f t="shared" si="50"/>
        <v>4.3326125147834531E-6</v>
      </c>
      <c r="F484" s="1">
        <f t="shared" si="51"/>
        <v>-2.0814928572501644E-3</v>
      </c>
      <c r="G484" s="1">
        <f t="shared" si="52"/>
        <v>-1.4718385114962449E-3</v>
      </c>
      <c r="H484" s="1">
        <v>1.8933049267345395E-5</v>
      </c>
      <c r="I484" s="1">
        <f t="shared" si="53"/>
        <v>4.1015604076810221E-11</v>
      </c>
      <c r="J484" s="1">
        <f t="shared" si="54"/>
        <v>-1.4718524448896224E-3</v>
      </c>
      <c r="AQ484" s="58"/>
      <c r="AR484" s="58"/>
      <c r="AS484" s="58"/>
      <c r="AT484" s="58"/>
      <c r="AU484" s="58"/>
      <c r="AV484" s="58"/>
      <c r="AW484" s="58"/>
      <c r="AX484" s="71"/>
      <c r="AY484" s="58"/>
      <c r="AZ484" s="58"/>
      <c r="BA484" s="58"/>
      <c r="BB484" s="58">
        <f t="shared" si="55"/>
        <v>1</v>
      </c>
      <c r="BC484" s="58">
        <f t="shared" si="56"/>
        <v>2.1663039110406807E-6</v>
      </c>
      <c r="BD484" s="58" t="e">
        <f t="shared" si="57"/>
        <v>#N/A</v>
      </c>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c r="CB484" s="58"/>
      <c r="CC484" s="58"/>
      <c r="CD484" s="58"/>
      <c r="CE484" s="58"/>
      <c r="CF484" s="58"/>
      <c r="CG484" s="58"/>
      <c r="CH484" s="58"/>
      <c r="CI484" s="58"/>
      <c r="CJ484" s="58"/>
      <c r="CK484" s="58"/>
      <c r="CL484" s="58"/>
      <c r="CM484" s="58"/>
      <c r="CN484" s="58"/>
      <c r="CO484" s="58"/>
      <c r="CP484" s="58"/>
      <c r="CQ484" s="58"/>
      <c r="CR484" s="58"/>
      <c r="CS484" s="58"/>
      <c r="CT484" s="58"/>
      <c r="CU484" s="58"/>
      <c r="CV484" s="58"/>
      <c r="CW484" s="58"/>
      <c r="CX484" s="58"/>
      <c r="CY484" s="58"/>
      <c r="CZ484" s="58"/>
      <c r="DA484" s="58"/>
      <c r="DB484" s="58"/>
      <c r="DC484" s="58"/>
      <c r="DD484" s="58"/>
      <c r="DE484" s="58"/>
      <c r="DF484" s="58"/>
      <c r="DG484" s="58"/>
      <c r="DH484" s="58"/>
      <c r="DI484" s="58"/>
      <c r="DJ484" s="58"/>
      <c r="DK484" s="58"/>
      <c r="DL484" s="58"/>
      <c r="DM484" s="58"/>
      <c r="DN484" s="58"/>
      <c r="DO484" s="58"/>
      <c r="DP484" s="58"/>
      <c r="DQ484" s="58"/>
      <c r="DR484" s="58"/>
      <c r="DS484" s="58"/>
      <c r="DT484" s="58"/>
      <c r="DU484" s="58"/>
      <c r="DV484" s="58"/>
      <c r="DW484" s="58"/>
      <c r="DX484" s="58"/>
      <c r="DY484" s="58"/>
      <c r="DZ484" s="58"/>
      <c r="EA484" s="58"/>
      <c r="EB484" s="58"/>
      <c r="EC484" s="58"/>
      <c r="ED484" s="58"/>
      <c r="EE484" s="58"/>
      <c r="EF484" s="58"/>
      <c r="EG484" s="58"/>
      <c r="EH484" s="58"/>
      <c r="EI484" s="58"/>
      <c r="EJ484" s="58"/>
      <c r="EK484" s="58"/>
      <c r="EL484" s="58"/>
      <c r="EM484" s="58"/>
      <c r="EN484" s="58"/>
    </row>
    <row r="485" spans="1:144" outlineLevel="1" x14ac:dyDescent="0.2">
      <c r="A485" s="16">
        <v>294</v>
      </c>
      <c r="B485" s="16">
        <v>0</v>
      </c>
      <c r="C485" s="1">
        <v>1.4385166988269611E-3</v>
      </c>
      <c r="D485" s="1">
        <f t="shared" si="49"/>
        <v>-1.4385166988269611E-3</v>
      </c>
      <c r="E485" s="1">
        <f t="shared" si="50"/>
        <v>2.8791047146011538E-3</v>
      </c>
      <c r="F485" s="1">
        <f t="shared" si="51"/>
        <v>-5.3657289482428705E-2</v>
      </c>
      <c r="G485" s="1">
        <f t="shared" si="52"/>
        <v>-3.795509201904592E-2</v>
      </c>
      <c r="H485" s="1">
        <v>6.2101531118665875E-3</v>
      </c>
      <c r="I485" s="1">
        <f t="shared" si="53"/>
        <v>9.0021832608453158E-6</v>
      </c>
      <c r="J485" s="1">
        <f t="shared" si="54"/>
        <v>-3.807349725773939E-2</v>
      </c>
      <c r="AQ485" s="58"/>
      <c r="AR485" s="58"/>
      <c r="AS485" s="58"/>
      <c r="AT485" s="58"/>
      <c r="AU485" s="58"/>
      <c r="AV485" s="58"/>
      <c r="AW485" s="58"/>
      <c r="AX485" s="71"/>
      <c r="AY485" s="58"/>
      <c r="AZ485" s="58"/>
      <c r="BA485" s="58"/>
      <c r="BB485" s="58">
        <f t="shared" si="55"/>
        <v>1</v>
      </c>
      <c r="BC485" s="58">
        <f t="shared" si="56"/>
        <v>1.4385166988269611E-3</v>
      </c>
      <c r="BD485" s="58" t="e">
        <f t="shared" si="57"/>
        <v>#N/A</v>
      </c>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c r="CB485" s="58"/>
      <c r="CC485" s="58"/>
      <c r="CD485" s="58"/>
      <c r="CE485" s="58"/>
      <c r="CF485" s="58"/>
      <c r="CG485" s="58"/>
      <c r="CH485" s="58"/>
      <c r="CI485" s="58"/>
      <c r="CJ485" s="58"/>
      <c r="CK485" s="58"/>
      <c r="CL485" s="58"/>
      <c r="CM485" s="58"/>
      <c r="CN485" s="58"/>
      <c r="CO485" s="58"/>
      <c r="CP485" s="58"/>
      <c r="CQ485" s="58"/>
      <c r="CR485" s="58"/>
      <c r="CS485" s="58"/>
      <c r="CT485" s="58"/>
      <c r="CU485" s="58"/>
      <c r="CV485" s="58"/>
      <c r="CW485" s="58"/>
      <c r="CX485" s="58"/>
      <c r="CY485" s="58"/>
      <c r="CZ485" s="58"/>
      <c r="DA485" s="58"/>
      <c r="DB485" s="58"/>
      <c r="DC485" s="58"/>
      <c r="DD485" s="58"/>
      <c r="DE485" s="58"/>
      <c r="DF485" s="58"/>
      <c r="DG485" s="58"/>
      <c r="DH485" s="58"/>
      <c r="DI485" s="58"/>
      <c r="DJ485" s="58"/>
      <c r="DK485" s="58"/>
      <c r="DL485" s="58"/>
      <c r="DM485" s="58"/>
      <c r="DN485" s="58"/>
      <c r="DO485" s="58"/>
      <c r="DP485" s="58"/>
      <c r="DQ485" s="58"/>
      <c r="DR485" s="58"/>
      <c r="DS485" s="58"/>
      <c r="DT485" s="58"/>
      <c r="DU485" s="58"/>
      <c r="DV485" s="58"/>
      <c r="DW485" s="58"/>
      <c r="DX485" s="58"/>
      <c r="DY485" s="58"/>
      <c r="DZ485" s="58"/>
      <c r="EA485" s="58"/>
      <c r="EB485" s="58"/>
      <c r="EC485" s="58"/>
      <c r="ED485" s="58"/>
      <c r="EE485" s="58"/>
      <c r="EF485" s="58"/>
      <c r="EG485" s="58"/>
      <c r="EH485" s="58"/>
      <c r="EI485" s="58"/>
      <c r="EJ485" s="58"/>
      <c r="EK485" s="58"/>
      <c r="EL485" s="58"/>
      <c r="EM485" s="58"/>
      <c r="EN485" s="58"/>
    </row>
    <row r="486" spans="1:144" outlineLevel="1" x14ac:dyDescent="0.2">
      <c r="A486" s="16">
        <v>295</v>
      </c>
      <c r="B486" s="16">
        <v>0</v>
      </c>
      <c r="C486" s="1">
        <v>1.4730644520642704E-3</v>
      </c>
      <c r="D486" s="1">
        <f t="shared" si="49"/>
        <v>-1.4730644520642704E-3</v>
      </c>
      <c r="E486" s="1">
        <f t="shared" si="50"/>
        <v>2.9483009563192044E-3</v>
      </c>
      <c r="F486" s="1">
        <f t="shared" si="51"/>
        <v>-5.4298259238388151E-2</v>
      </c>
      <c r="G486" s="1">
        <f t="shared" si="52"/>
        <v>-3.8408821539980452E-2</v>
      </c>
      <c r="H486" s="1">
        <v>3.7802157557370983E-3</v>
      </c>
      <c r="I486" s="1">
        <f t="shared" si="53"/>
        <v>5.5978774981875463E-6</v>
      </c>
      <c r="J486" s="1">
        <f t="shared" si="54"/>
        <v>-3.8481624830407742E-2</v>
      </c>
      <c r="AQ486" s="58"/>
      <c r="AR486" s="58"/>
      <c r="AS486" s="58"/>
      <c r="AT486" s="58"/>
      <c r="AU486" s="58"/>
      <c r="AV486" s="58"/>
      <c r="AW486" s="58"/>
      <c r="AX486" s="71"/>
      <c r="AY486" s="58"/>
      <c r="AZ486" s="58"/>
      <c r="BA486" s="58"/>
      <c r="BB486" s="58">
        <f t="shared" si="55"/>
        <v>1</v>
      </c>
      <c r="BC486" s="58">
        <f t="shared" si="56"/>
        <v>1.4730644520642704E-3</v>
      </c>
      <c r="BD486" s="58" t="e">
        <f t="shared" si="57"/>
        <v>#N/A</v>
      </c>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c r="CB486" s="58"/>
      <c r="CC486" s="58"/>
      <c r="CD486" s="58"/>
      <c r="CE486" s="58"/>
      <c r="CF486" s="58"/>
      <c r="CG486" s="58"/>
      <c r="CH486" s="58"/>
      <c r="CI486" s="58"/>
      <c r="CJ486" s="58"/>
      <c r="CK486" s="58"/>
      <c r="CL486" s="58"/>
      <c r="CM486" s="58"/>
      <c r="CN486" s="58"/>
      <c r="CO486" s="58"/>
      <c r="CP486" s="58"/>
      <c r="CQ486" s="58"/>
      <c r="CR486" s="58"/>
      <c r="CS486" s="58"/>
      <c r="CT486" s="58"/>
      <c r="CU486" s="58"/>
      <c r="CV486" s="58"/>
      <c r="CW486" s="58"/>
      <c r="CX486" s="58"/>
      <c r="CY486" s="58"/>
      <c r="CZ486" s="58"/>
      <c r="DA486" s="58"/>
      <c r="DB486" s="58"/>
      <c r="DC486" s="58"/>
      <c r="DD486" s="58"/>
      <c r="DE486" s="58"/>
      <c r="DF486" s="58"/>
      <c r="DG486" s="58"/>
      <c r="DH486" s="58"/>
      <c r="DI486" s="58"/>
      <c r="DJ486" s="58"/>
      <c r="DK486" s="58"/>
      <c r="DL486" s="58"/>
      <c r="DM486" s="58"/>
      <c r="DN486" s="58"/>
      <c r="DO486" s="58"/>
      <c r="DP486" s="58"/>
      <c r="DQ486" s="58"/>
      <c r="DR486" s="58"/>
      <c r="DS486" s="58"/>
      <c r="DT486" s="58"/>
      <c r="DU486" s="58"/>
      <c r="DV486" s="58"/>
      <c r="DW486" s="58"/>
      <c r="DX486" s="58"/>
      <c r="DY486" s="58"/>
      <c r="DZ486" s="58"/>
      <c r="EA486" s="58"/>
      <c r="EB486" s="58"/>
      <c r="EC486" s="58"/>
      <c r="ED486" s="58"/>
      <c r="EE486" s="58"/>
      <c r="EF486" s="58"/>
      <c r="EG486" s="58"/>
      <c r="EH486" s="58"/>
      <c r="EI486" s="58"/>
      <c r="EJ486" s="58"/>
      <c r="EK486" s="58"/>
      <c r="EL486" s="58"/>
      <c r="EM486" s="58"/>
      <c r="EN486" s="58"/>
    </row>
    <row r="487" spans="1:144" outlineLevel="1" x14ac:dyDescent="0.2">
      <c r="A487" s="16">
        <v>296</v>
      </c>
      <c r="B487" s="16">
        <v>0</v>
      </c>
      <c r="C487" s="1">
        <v>1.0215211281885622E-4</v>
      </c>
      <c r="D487" s="1">
        <f t="shared" si="49"/>
        <v>-1.0215211281885622E-4</v>
      </c>
      <c r="E487" s="1">
        <f t="shared" si="50"/>
        <v>2.0431466140244373E-4</v>
      </c>
      <c r="F487" s="1">
        <f t="shared" si="51"/>
        <v>-1.4293867965055636E-2</v>
      </c>
      <c r="G487" s="1">
        <f t="shared" si="52"/>
        <v>-1.0107549106439271E-2</v>
      </c>
      <c r="H487" s="1">
        <v>4.7318488951648096E-4</v>
      </c>
      <c r="I487" s="1">
        <f t="shared" si="53"/>
        <v>4.8364659858693008E-8</v>
      </c>
      <c r="J487" s="1">
        <f t="shared" si="54"/>
        <v>-1.0109941325197689E-2</v>
      </c>
      <c r="AQ487" s="58"/>
      <c r="AR487" s="58"/>
      <c r="AS487" s="58"/>
      <c r="AT487" s="58"/>
      <c r="AU487" s="58"/>
      <c r="AV487" s="58"/>
      <c r="AW487" s="58"/>
      <c r="AX487" s="71"/>
      <c r="AY487" s="58"/>
      <c r="AZ487" s="58"/>
      <c r="BA487" s="58"/>
      <c r="BB487" s="58">
        <f t="shared" si="55"/>
        <v>1</v>
      </c>
      <c r="BC487" s="58">
        <f t="shared" si="56"/>
        <v>1.0215211281885622E-4</v>
      </c>
      <c r="BD487" s="58" t="e">
        <f t="shared" si="57"/>
        <v>#N/A</v>
      </c>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c r="CB487" s="58"/>
      <c r="CC487" s="58"/>
      <c r="CD487" s="58"/>
      <c r="CE487" s="58"/>
      <c r="CF487" s="58"/>
      <c r="CG487" s="58"/>
      <c r="CH487" s="58"/>
      <c r="CI487" s="58"/>
      <c r="CJ487" s="58"/>
      <c r="CK487" s="58"/>
      <c r="CL487" s="58"/>
      <c r="CM487" s="58"/>
      <c r="CN487" s="58"/>
      <c r="CO487" s="58"/>
      <c r="CP487" s="58"/>
      <c r="CQ487" s="58"/>
      <c r="CR487" s="58"/>
      <c r="CS487" s="58"/>
      <c r="CT487" s="58"/>
      <c r="CU487" s="58"/>
      <c r="CV487" s="58"/>
      <c r="CW487" s="58"/>
      <c r="CX487" s="58"/>
      <c r="CY487" s="58"/>
      <c r="CZ487" s="58"/>
      <c r="DA487" s="58"/>
      <c r="DB487" s="58"/>
      <c r="DC487" s="58"/>
      <c r="DD487" s="58"/>
      <c r="DE487" s="58"/>
      <c r="DF487" s="58"/>
      <c r="DG487" s="58"/>
      <c r="DH487" s="58"/>
      <c r="DI487" s="58"/>
      <c r="DJ487" s="58"/>
      <c r="DK487" s="58"/>
      <c r="DL487" s="58"/>
      <c r="DM487" s="58"/>
      <c r="DN487" s="58"/>
      <c r="DO487" s="58"/>
      <c r="DP487" s="58"/>
      <c r="DQ487" s="58"/>
      <c r="DR487" s="58"/>
      <c r="DS487" s="58"/>
      <c r="DT487" s="58"/>
      <c r="DU487" s="58"/>
      <c r="DV487" s="58"/>
      <c r="DW487" s="58"/>
      <c r="DX487" s="58"/>
      <c r="DY487" s="58"/>
      <c r="DZ487" s="58"/>
      <c r="EA487" s="58"/>
      <c r="EB487" s="58"/>
      <c r="EC487" s="58"/>
      <c r="ED487" s="58"/>
      <c r="EE487" s="58"/>
      <c r="EF487" s="58"/>
      <c r="EG487" s="58"/>
      <c r="EH487" s="58"/>
      <c r="EI487" s="58"/>
      <c r="EJ487" s="58"/>
      <c r="EK487" s="58"/>
      <c r="EL487" s="58"/>
      <c r="EM487" s="58"/>
      <c r="EN487" s="58"/>
    </row>
    <row r="488" spans="1:144" outlineLevel="1" x14ac:dyDescent="0.2">
      <c r="A488" s="16">
        <v>297</v>
      </c>
      <c r="B488" s="16">
        <v>1</v>
      </c>
      <c r="C488" s="1">
        <v>0.99340598096279764</v>
      </c>
      <c r="D488" s="1">
        <f t="shared" si="49"/>
        <v>6.5940190372023588E-3</v>
      </c>
      <c r="E488" s="1">
        <f t="shared" si="50"/>
        <v>1.323171125519486E-2</v>
      </c>
      <c r="F488" s="1">
        <f t="shared" si="51"/>
        <v>0.11502917566945726</v>
      </c>
      <c r="G488" s="1">
        <f t="shared" si="52"/>
        <v>8.1472625725059131E-2</v>
      </c>
      <c r="H488" s="1">
        <v>2.2317815069724547E-2</v>
      </c>
      <c r="I488" s="1">
        <f t="shared" si="53"/>
        <v>1.5152259487920716E-4</v>
      </c>
      <c r="J488" s="1">
        <f t="shared" si="54"/>
        <v>8.2397277487880463E-2</v>
      </c>
      <c r="AQ488" s="58"/>
      <c r="AR488" s="58"/>
      <c r="AS488" s="58"/>
      <c r="AT488" s="58"/>
      <c r="AU488" s="58"/>
      <c r="AV488" s="58"/>
      <c r="AW488" s="58"/>
      <c r="AX488" s="71"/>
      <c r="AY488" s="58"/>
      <c r="AZ488" s="58"/>
      <c r="BA488" s="58"/>
      <c r="BB488" s="58">
        <f t="shared" si="55"/>
        <v>0</v>
      </c>
      <c r="BC488" s="58" t="e">
        <f t="shared" si="56"/>
        <v>#N/A</v>
      </c>
      <c r="BD488" s="58">
        <f t="shared" si="57"/>
        <v>0.99340598096279764</v>
      </c>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c r="CB488" s="58"/>
      <c r="CC488" s="58"/>
      <c r="CD488" s="58"/>
      <c r="CE488" s="58"/>
      <c r="CF488" s="58"/>
      <c r="CG488" s="58"/>
      <c r="CH488" s="58"/>
      <c r="CI488" s="58"/>
      <c r="CJ488" s="58"/>
      <c r="CK488" s="58"/>
      <c r="CL488" s="58"/>
      <c r="CM488" s="58"/>
      <c r="CN488" s="58"/>
      <c r="CO488" s="58"/>
      <c r="CP488" s="58"/>
      <c r="CQ488" s="58"/>
      <c r="CR488" s="58"/>
      <c r="CS488" s="58"/>
      <c r="CT488" s="58"/>
      <c r="CU488" s="58"/>
      <c r="CV488" s="58"/>
      <c r="CW488" s="58"/>
      <c r="CX488" s="58"/>
      <c r="CY488" s="58"/>
      <c r="CZ488" s="58"/>
      <c r="DA488" s="58"/>
      <c r="DB488" s="58"/>
      <c r="DC488" s="58"/>
      <c r="DD488" s="58"/>
      <c r="DE488" s="58"/>
      <c r="DF488" s="58"/>
      <c r="DG488" s="58"/>
      <c r="DH488" s="58"/>
      <c r="DI488" s="58"/>
      <c r="DJ488" s="58"/>
      <c r="DK488" s="58"/>
      <c r="DL488" s="58"/>
      <c r="DM488" s="58"/>
      <c r="DN488" s="58"/>
      <c r="DO488" s="58"/>
      <c r="DP488" s="58"/>
      <c r="DQ488" s="58"/>
      <c r="DR488" s="58"/>
      <c r="DS488" s="58"/>
      <c r="DT488" s="58"/>
      <c r="DU488" s="58"/>
      <c r="DV488" s="58"/>
      <c r="DW488" s="58"/>
      <c r="DX488" s="58"/>
      <c r="DY488" s="58"/>
      <c r="DZ488" s="58"/>
      <c r="EA488" s="58"/>
      <c r="EB488" s="58"/>
      <c r="EC488" s="58"/>
      <c r="ED488" s="58"/>
      <c r="EE488" s="58"/>
      <c r="EF488" s="58"/>
      <c r="EG488" s="58"/>
      <c r="EH488" s="58"/>
      <c r="EI488" s="58"/>
      <c r="EJ488" s="58"/>
      <c r="EK488" s="58"/>
      <c r="EL488" s="58"/>
      <c r="EM488" s="58"/>
      <c r="EN488" s="58"/>
    </row>
    <row r="489" spans="1:144" outlineLevel="1" x14ac:dyDescent="0.2">
      <c r="A489" s="16">
        <v>298</v>
      </c>
      <c r="B489" s="16">
        <v>0</v>
      </c>
      <c r="C489" s="1">
        <v>2.7682309076814528E-6</v>
      </c>
      <c r="D489" s="1">
        <f t="shared" si="49"/>
        <v>-2.7682309076814528E-6</v>
      </c>
      <c r="E489" s="1">
        <f t="shared" si="50"/>
        <v>5.5364694785015476E-6</v>
      </c>
      <c r="F489" s="1">
        <f t="shared" si="51"/>
        <v>-2.3529703522359876E-3</v>
      </c>
      <c r="G489" s="1">
        <f t="shared" si="52"/>
        <v>-1.6638024434424373E-3</v>
      </c>
      <c r="H489" s="1">
        <v>2.3331741048948805E-5</v>
      </c>
      <c r="I489" s="1">
        <f t="shared" si="53"/>
        <v>6.4589332477314862E-11</v>
      </c>
      <c r="J489" s="1">
        <f t="shared" si="54"/>
        <v>-1.663821853485974E-3</v>
      </c>
      <c r="AQ489" s="58"/>
      <c r="AR489" s="58"/>
      <c r="AS489" s="58"/>
      <c r="AT489" s="58"/>
      <c r="AU489" s="58"/>
      <c r="AV489" s="58"/>
      <c r="AW489" s="58"/>
      <c r="AX489" s="71"/>
      <c r="AY489" s="58"/>
      <c r="AZ489" s="58"/>
      <c r="BA489" s="58"/>
      <c r="BB489" s="58">
        <f t="shared" si="55"/>
        <v>1</v>
      </c>
      <c r="BC489" s="58">
        <f t="shared" si="56"/>
        <v>2.7682309076814528E-6</v>
      </c>
      <c r="BD489" s="58" t="e">
        <f t="shared" si="57"/>
        <v>#N/A</v>
      </c>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c r="CB489" s="58"/>
      <c r="CC489" s="58"/>
      <c r="CD489" s="58"/>
      <c r="CE489" s="58"/>
      <c r="CF489" s="58"/>
      <c r="CG489" s="58"/>
      <c r="CH489" s="58"/>
      <c r="CI489" s="58"/>
      <c r="CJ489" s="58"/>
      <c r="CK489" s="58"/>
      <c r="CL489" s="58"/>
      <c r="CM489" s="58"/>
      <c r="CN489" s="58"/>
      <c r="CO489" s="58"/>
      <c r="CP489" s="58"/>
      <c r="CQ489" s="58"/>
      <c r="CR489" s="58"/>
      <c r="CS489" s="58"/>
      <c r="CT489" s="58"/>
      <c r="CU489" s="58"/>
      <c r="CV489" s="58"/>
      <c r="CW489" s="58"/>
      <c r="CX489" s="58"/>
      <c r="CY489" s="58"/>
      <c r="CZ489" s="58"/>
      <c r="DA489" s="58"/>
      <c r="DB489" s="58"/>
      <c r="DC489" s="58"/>
      <c r="DD489" s="58"/>
      <c r="DE489" s="58"/>
      <c r="DF489" s="58"/>
      <c r="DG489" s="58"/>
      <c r="DH489" s="58"/>
      <c r="DI489" s="58"/>
      <c r="DJ489" s="58"/>
      <c r="DK489" s="58"/>
      <c r="DL489" s="58"/>
      <c r="DM489" s="58"/>
      <c r="DN489" s="58"/>
      <c r="DO489" s="58"/>
      <c r="DP489" s="58"/>
      <c r="DQ489" s="58"/>
      <c r="DR489" s="58"/>
      <c r="DS489" s="58"/>
      <c r="DT489" s="58"/>
      <c r="DU489" s="58"/>
      <c r="DV489" s="58"/>
      <c r="DW489" s="58"/>
      <c r="DX489" s="58"/>
      <c r="DY489" s="58"/>
      <c r="DZ489" s="58"/>
      <c r="EA489" s="58"/>
      <c r="EB489" s="58"/>
      <c r="EC489" s="58"/>
      <c r="ED489" s="58"/>
      <c r="EE489" s="58"/>
      <c r="EF489" s="58"/>
      <c r="EG489" s="58"/>
      <c r="EH489" s="58"/>
      <c r="EI489" s="58"/>
      <c r="EJ489" s="58"/>
      <c r="EK489" s="58"/>
      <c r="EL489" s="58"/>
      <c r="EM489" s="58"/>
      <c r="EN489" s="58"/>
    </row>
    <row r="490" spans="1:144" outlineLevel="1" x14ac:dyDescent="0.2">
      <c r="A490" s="16">
        <v>299</v>
      </c>
      <c r="B490" s="16">
        <v>0</v>
      </c>
      <c r="C490" s="1">
        <v>2.5520914917473666E-3</v>
      </c>
      <c r="D490" s="1">
        <f t="shared" si="49"/>
        <v>-2.5520914917473666E-3</v>
      </c>
      <c r="E490" s="1">
        <f t="shared" si="50"/>
        <v>5.1107072572031597E-3</v>
      </c>
      <c r="F490" s="1">
        <f t="shared" si="51"/>
        <v>-7.1489210774795656E-2</v>
      </c>
      <c r="G490" s="1">
        <f t="shared" si="52"/>
        <v>-5.0582816523675314E-2</v>
      </c>
      <c r="H490" s="1">
        <v>5.8816626296126938E-3</v>
      </c>
      <c r="I490" s="1">
        <f t="shared" si="53"/>
        <v>1.5137983959640477E-5</v>
      </c>
      <c r="J490" s="1">
        <f t="shared" si="54"/>
        <v>-5.073223148480107E-2</v>
      </c>
      <c r="AQ490" s="58"/>
      <c r="AR490" s="58"/>
      <c r="AS490" s="58"/>
      <c r="AT490" s="58"/>
      <c r="AU490" s="58"/>
      <c r="AV490" s="58"/>
      <c r="AW490" s="58"/>
      <c r="AX490" s="71"/>
      <c r="AY490" s="58"/>
      <c r="AZ490" s="58"/>
      <c r="BA490" s="58"/>
      <c r="BB490" s="58">
        <f t="shared" si="55"/>
        <v>1</v>
      </c>
      <c r="BC490" s="58">
        <f t="shared" si="56"/>
        <v>2.5520914917473666E-3</v>
      </c>
      <c r="BD490" s="58" t="e">
        <f t="shared" si="57"/>
        <v>#N/A</v>
      </c>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c r="CB490" s="58"/>
      <c r="CC490" s="58"/>
      <c r="CD490" s="58"/>
      <c r="CE490" s="58"/>
      <c r="CF490" s="58"/>
      <c r="CG490" s="58"/>
      <c r="CH490" s="58"/>
      <c r="CI490" s="58"/>
      <c r="CJ490" s="58"/>
      <c r="CK490" s="58"/>
      <c r="CL490" s="58"/>
      <c r="CM490" s="58"/>
      <c r="CN490" s="58"/>
      <c r="CO490" s="58"/>
      <c r="CP490" s="58"/>
      <c r="CQ490" s="58"/>
      <c r="CR490" s="58"/>
      <c r="CS490" s="58"/>
      <c r="CT490" s="58"/>
      <c r="CU490" s="58"/>
      <c r="CV490" s="58"/>
      <c r="CW490" s="58"/>
      <c r="CX490" s="58"/>
      <c r="CY490" s="58"/>
      <c r="CZ490" s="58"/>
      <c r="DA490" s="58"/>
      <c r="DB490" s="58"/>
      <c r="DC490" s="58"/>
      <c r="DD490" s="58"/>
      <c r="DE490" s="58"/>
      <c r="DF490" s="58"/>
      <c r="DG490" s="58"/>
      <c r="DH490" s="58"/>
      <c r="DI490" s="58"/>
      <c r="DJ490" s="58"/>
      <c r="DK490" s="58"/>
      <c r="DL490" s="58"/>
      <c r="DM490" s="58"/>
      <c r="DN490" s="58"/>
      <c r="DO490" s="58"/>
      <c r="DP490" s="58"/>
      <c r="DQ490" s="58"/>
      <c r="DR490" s="58"/>
      <c r="DS490" s="58"/>
      <c r="DT490" s="58"/>
      <c r="DU490" s="58"/>
      <c r="DV490" s="58"/>
      <c r="DW490" s="58"/>
      <c r="DX490" s="58"/>
      <c r="DY490" s="58"/>
      <c r="DZ490" s="58"/>
      <c r="EA490" s="58"/>
      <c r="EB490" s="58"/>
      <c r="EC490" s="58"/>
      <c r="ED490" s="58"/>
      <c r="EE490" s="58"/>
      <c r="EF490" s="58"/>
      <c r="EG490" s="58"/>
      <c r="EH490" s="58"/>
      <c r="EI490" s="58"/>
      <c r="EJ490" s="58"/>
      <c r="EK490" s="58"/>
      <c r="EL490" s="58"/>
      <c r="EM490" s="58"/>
      <c r="EN490" s="58"/>
    </row>
    <row r="491" spans="1:144" outlineLevel="1" x14ac:dyDescent="0.2">
      <c r="A491" s="16">
        <v>300</v>
      </c>
      <c r="B491" s="16">
        <v>0</v>
      </c>
      <c r="C491" s="1">
        <v>9.9147866158088324E-4</v>
      </c>
      <c r="D491" s="1">
        <f t="shared" si="49"/>
        <v>-9.9147866158088324E-4</v>
      </c>
      <c r="E491" s="1">
        <f t="shared" si="50"/>
        <v>1.9839410033505992E-3</v>
      </c>
      <c r="F491" s="1">
        <f t="shared" si="51"/>
        <v>-4.4541452640777211E-2</v>
      </c>
      <c r="G491" s="1">
        <f t="shared" si="52"/>
        <v>-3.1503375487997566E-2</v>
      </c>
      <c r="H491" s="1">
        <v>2.8976186459987591E-3</v>
      </c>
      <c r="I491" s="1">
        <f t="shared" si="53"/>
        <v>2.884135454426383E-6</v>
      </c>
      <c r="J491" s="1">
        <f t="shared" si="54"/>
        <v>-3.1549117302900762E-2</v>
      </c>
      <c r="AQ491" s="58"/>
      <c r="AR491" s="58"/>
      <c r="AS491" s="58"/>
      <c r="AT491" s="58"/>
      <c r="AU491" s="58"/>
      <c r="AV491" s="58"/>
      <c r="AW491" s="58"/>
      <c r="AX491" s="71"/>
      <c r="AY491" s="58"/>
      <c r="AZ491" s="58"/>
      <c r="BA491" s="58"/>
      <c r="BB491" s="58">
        <f t="shared" si="55"/>
        <v>1</v>
      </c>
      <c r="BC491" s="58">
        <f t="shared" si="56"/>
        <v>9.9147866158088324E-4</v>
      </c>
      <c r="BD491" s="58" t="e">
        <f t="shared" si="57"/>
        <v>#N/A</v>
      </c>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c r="CB491" s="58"/>
      <c r="CC491" s="58"/>
      <c r="CD491" s="58"/>
      <c r="CE491" s="58"/>
      <c r="CF491" s="58"/>
      <c r="CG491" s="58"/>
      <c r="CH491" s="58"/>
      <c r="CI491" s="58"/>
      <c r="CJ491" s="58"/>
      <c r="CK491" s="58"/>
      <c r="CL491" s="58"/>
      <c r="CM491" s="58"/>
      <c r="CN491" s="58"/>
      <c r="CO491" s="58"/>
      <c r="CP491" s="58"/>
      <c r="CQ491" s="58"/>
      <c r="CR491" s="58"/>
      <c r="CS491" s="58"/>
      <c r="CT491" s="58"/>
      <c r="CU491" s="58"/>
      <c r="CV491" s="58"/>
      <c r="CW491" s="58"/>
      <c r="CX491" s="58"/>
      <c r="CY491" s="58"/>
      <c r="CZ491" s="58"/>
      <c r="DA491" s="58"/>
      <c r="DB491" s="58"/>
      <c r="DC491" s="58"/>
      <c r="DD491" s="58"/>
      <c r="DE491" s="58"/>
      <c r="DF491" s="58"/>
      <c r="DG491" s="58"/>
      <c r="DH491" s="58"/>
      <c r="DI491" s="58"/>
      <c r="DJ491" s="58"/>
      <c r="DK491" s="58"/>
      <c r="DL491" s="58"/>
      <c r="DM491" s="58"/>
      <c r="DN491" s="58"/>
      <c r="DO491" s="58"/>
      <c r="DP491" s="58"/>
      <c r="DQ491" s="58"/>
      <c r="DR491" s="58"/>
      <c r="DS491" s="58"/>
      <c r="DT491" s="58"/>
      <c r="DU491" s="58"/>
      <c r="DV491" s="58"/>
      <c r="DW491" s="58"/>
      <c r="DX491" s="58"/>
      <c r="DY491" s="58"/>
      <c r="DZ491" s="58"/>
      <c r="EA491" s="58"/>
      <c r="EB491" s="58"/>
      <c r="EC491" s="58"/>
      <c r="ED491" s="58"/>
      <c r="EE491" s="58"/>
      <c r="EF491" s="58"/>
      <c r="EG491" s="58"/>
      <c r="EH491" s="58"/>
      <c r="EI491" s="58"/>
      <c r="EJ491" s="58"/>
      <c r="EK491" s="58"/>
      <c r="EL491" s="58"/>
      <c r="EM491" s="58"/>
      <c r="EN491" s="58"/>
    </row>
    <row r="492" spans="1:144" outlineLevel="1" x14ac:dyDescent="0.2">
      <c r="A492" s="16">
        <v>301</v>
      </c>
      <c r="B492" s="16">
        <v>0</v>
      </c>
      <c r="C492" s="1">
        <v>1.045536837299422E-3</v>
      </c>
      <c r="D492" s="1">
        <f t="shared" si="49"/>
        <v>-1.045536837299422E-3</v>
      </c>
      <c r="E492" s="1">
        <f t="shared" si="50"/>
        <v>2.0921675844256479E-3</v>
      </c>
      <c r="F492" s="1">
        <f t="shared" si="51"/>
        <v>-4.574021845625191E-2</v>
      </c>
      <c r="G492" s="1">
        <f t="shared" si="52"/>
        <v>-3.2351678916240835E-2</v>
      </c>
      <c r="H492" s="1">
        <v>3.3770583235585684E-3</v>
      </c>
      <c r="I492" s="1">
        <f t="shared" si="53"/>
        <v>3.5465111398346588E-6</v>
      </c>
      <c r="J492" s="1">
        <f t="shared" si="54"/>
        <v>-3.2406444418346426E-2</v>
      </c>
      <c r="AQ492" s="58"/>
      <c r="AR492" s="58"/>
      <c r="AS492" s="58"/>
      <c r="AT492" s="58"/>
      <c r="AU492" s="58"/>
      <c r="AV492" s="58"/>
      <c r="AW492" s="58"/>
      <c r="AX492" s="71"/>
      <c r="AY492" s="58"/>
      <c r="AZ492" s="58"/>
      <c r="BA492" s="58"/>
      <c r="BB492" s="58">
        <f t="shared" si="55"/>
        <v>1</v>
      </c>
      <c r="BC492" s="58">
        <f t="shared" si="56"/>
        <v>1.045536837299422E-3</v>
      </c>
      <c r="BD492" s="58" t="e">
        <f t="shared" si="57"/>
        <v>#N/A</v>
      </c>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c r="CB492" s="58"/>
      <c r="CC492" s="58"/>
      <c r="CD492" s="58"/>
      <c r="CE492" s="58"/>
      <c r="CF492" s="58"/>
      <c r="CG492" s="58"/>
      <c r="CH492" s="58"/>
      <c r="CI492" s="58"/>
      <c r="CJ492" s="58"/>
      <c r="CK492" s="58"/>
      <c r="CL492" s="58"/>
      <c r="CM492" s="58"/>
      <c r="CN492" s="58"/>
      <c r="CO492" s="58"/>
      <c r="CP492" s="58"/>
      <c r="CQ492" s="58"/>
      <c r="CR492" s="58"/>
      <c r="CS492" s="58"/>
      <c r="CT492" s="58"/>
      <c r="CU492" s="58"/>
      <c r="CV492" s="58"/>
      <c r="CW492" s="58"/>
      <c r="CX492" s="58"/>
      <c r="CY492" s="58"/>
      <c r="CZ492" s="58"/>
      <c r="DA492" s="58"/>
      <c r="DB492" s="58"/>
      <c r="DC492" s="58"/>
      <c r="DD492" s="58"/>
      <c r="DE492" s="58"/>
      <c r="DF492" s="58"/>
      <c r="DG492" s="58"/>
      <c r="DH492" s="58"/>
      <c r="DI492" s="58"/>
      <c r="DJ492" s="58"/>
      <c r="DK492" s="58"/>
      <c r="DL492" s="58"/>
      <c r="DM492" s="58"/>
      <c r="DN492" s="58"/>
      <c r="DO492" s="58"/>
      <c r="DP492" s="58"/>
      <c r="DQ492" s="58"/>
      <c r="DR492" s="58"/>
      <c r="DS492" s="58"/>
      <c r="DT492" s="58"/>
      <c r="DU492" s="58"/>
      <c r="DV492" s="58"/>
      <c r="DW492" s="58"/>
      <c r="DX492" s="58"/>
      <c r="DY492" s="58"/>
      <c r="DZ492" s="58"/>
      <c r="EA492" s="58"/>
      <c r="EB492" s="58"/>
      <c r="EC492" s="58"/>
      <c r="ED492" s="58"/>
      <c r="EE492" s="58"/>
      <c r="EF492" s="58"/>
      <c r="EG492" s="58"/>
      <c r="EH492" s="58"/>
      <c r="EI492" s="58"/>
      <c r="EJ492" s="58"/>
      <c r="EK492" s="58"/>
      <c r="EL492" s="58"/>
      <c r="EM492" s="58"/>
      <c r="EN492" s="58"/>
    </row>
    <row r="493" spans="1:144" outlineLevel="1" x14ac:dyDescent="0.2">
      <c r="A493" s="16">
        <v>302</v>
      </c>
      <c r="B493" s="16">
        <v>0</v>
      </c>
      <c r="C493" s="1">
        <v>0.28265115060023183</v>
      </c>
      <c r="D493" s="1">
        <f t="shared" si="49"/>
        <v>-0.28265115060023183</v>
      </c>
      <c r="E493" s="1">
        <f t="shared" si="50"/>
        <v>0.66438603279672692</v>
      </c>
      <c r="F493" s="1">
        <f t="shared" si="51"/>
        <v>-0.81509878713977169</v>
      </c>
      <c r="G493" s="1">
        <f t="shared" si="52"/>
        <v>-0.62771163095132854</v>
      </c>
      <c r="H493" s="1">
        <v>0.12779989381656021</v>
      </c>
      <c r="I493" s="1">
        <f t="shared" si="53"/>
        <v>5.7734406995503085E-2</v>
      </c>
      <c r="J493" s="1">
        <f t="shared" si="54"/>
        <v>-0.67212818615728354</v>
      </c>
      <c r="AQ493" s="58"/>
      <c r="AR493" s="58"/>
      <c r="AS493" s="58"/>
      <c r="AT493" s="58"/>
      <c r="AU493" s="58"/>
      <c r="AV493" s="58"/>
      <c r="AW493" s="58"/>
      <c r="AX493" s="71"/>
      <c r="AY493" s="58"/>
      <c r="AZ493" s="58"/>
      <c r="BA493" s="58"/>
      <c r="BB493" s="58">
        <f t="shared" si="55"/>
        <v>1</v>
      </c>
      <c r="BC493" s="58">
        <f t="shared" si="56"/>
        <v>0.28265115060023183</v>
      </c>
      <c r="BD493" s="58" t="e">
        <f t="shared" si="57"/>
        <v>#N/A</v>
      </c>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c r="CB493" s="58"/>
      <c r="CC493" s="58"/>
      <c r="CD493" s="58"/>
      <c r="CE493" s="58"/>
      <c r="CF493" s="58"/>
      <c r="CG493" s="58"/>
      <c r="CH493" s="58"/>
      <c r="CI493" s="58"/>
      <c r="CJ493" s="58"/>
      <c r="CK493" s="58"/>
      <c r="CL493" s="58"/>
      <c r="CM493" s="58"/>
      <c r="CN493" s="58"/>
      <c r="CO493" s="58"/>
      <c r="CP493" s="58"/>
      <c r="CQ493" s="58"/>
      <c r="CR493" s="58"/>
      <c r="CS493" s="58"/>
      <c r="CT493" s="58"/>
      <c r="CU493" s="58"/>
      <c r="CV493" s="58"/>
      <c r="CW493" s="58"/>
      <c r="CX493" s="58"/>
      <c r="CY493" s="58"/>
      <c r="CZ493" s="58"/>
      <c r="DA493" s="58"/>
      <c r="DB493" s="58"/>
      <c r="DC493" s="58"/>
      <c r="DD493" s="58"/>
      <c r="DE493" s="58"/>
      <c r="DF493" s="58"/>
      <c r="DG493" s="58"/>
      <c r="DH493" s="58"/>
      <c r="DI493" s="58"/>
      <c r="DJ493" s="58"/>
      <c r="DK493" s="58"/>
      <c r="DL493" s="58"/>
      <c r="DM493" s="58"/>
      <c r="DN493" s="58"/>
      <c r="DO493" s="58"/>
      <c r="DP493" s="58"/>
      <c r="DQ493" s="58"/>
      <c r="DR493" s="58"/>
      <c r="DS493" s="58"/>
      <c r="DT493" s="58"/>
      <c r="DU493" s="58"/>
      <c r="DV493" s="58"/>
      <c r="DW493" s="58"/>
      <c r="DX493" s="58"/>
      <c r="DY493" s="58"/>
      <c r="DZ493" s="58"/>
      <c r="EA493" s="58"/>
      <c r="EB493" s="58"/>
      <c r="EC493" s="58"/>
      <c r="ED493" s="58"/>
      <c r="EE493" s="58"/>
      <c r="EF493" s="58"/>
      <c r="EG493" s="58"/>
      <c r="EH493" s="58"/>
      <c r="EI493" s="58"/>
      <c r="EJ493" s="58"/>
      <c r="EK493" s="58"/>
      <c r="EL493" s="58"/>
      <c r="EM493" s="58"/>
      <c r="EN493" s="58"/>
    </row>
    <row r="494" spans="1:144" outlineLevel="1" x14ac:dyDescent="0.2">
      <c r="A494" s="16">
        <v>303</v>
      </c>
      <c r="B494" s="16">
        <v>0</v>
      </c>
      <c r="C494" s="1">
        <v>3.8310417417768347E-3</v>
      </c>
      <c r="D494" s="1">
        <f t="shared" si="49"/>
        <v>-3.8310417417768347E-3</v>
      </c>
      <c r="E494" s="1">
        <f t="shared" si="50"/>
        <v>7.6767979575794003E-3</v>
      </c>
      <c r="F494" s="1">
        <f t="shared" si="51"/>
        <v>-8.761733822468816E-2</v>
      </c>
      <c r="G494" s="1">
        <f t="shared" si="52"/>
        <v>-6.2014313400911021E-2</v>
      </c>
      <c r="H494" s="1">
        <v>9.3243768613763753E-3</v>
      </c>
      <c r="I494" s="1">
        <f t="shared" si="53"/>
        <v>3.6196970236663205E-5</v>
      </c>
      <c r="J494" s="1">
        <f t="shared" si="54"/>
        <v>-6.2305473570329881E-2</v>
      </c>
      <c r="AQ494" s="58"/>
      <c r="AR494" s="58"/>
      <c r="AS494" s="58"/>
      <c r="AT494" s="58"/>
      <c r="AU494" s="58"/>
      <c r="AV494" s="58"/>
      <c r="AW494" s="58"/>
      <c r="AX494" s="71"/>
      <c r="AY494" s="58"/>
      <c r="AZ494" s="58"/>
      <c r="BA494" s="58"/>
      <c r="BB494" s="58">
        <f t="shared" si="55"/>
        <v>1</v>
      </c>
      <c r="BC494" s="58">
        <f t="shared" si="56"/>
        <v>3.8310417417768347E-3</v>
      </c>
      <c r="BD494" s="58" t="e">
        <f t="shared" si="57"/>
        <v>#N/A</v>
      </c>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c r="CB494" s="58"/>
      <c r="CC494" s="58"/>
      <c r="CD494" s="58"/>
      <c r="CE494" s="58"/>
      <c r="CF494" s="58"/>
      <c r="CG494" s="58"/>
      <c r="CH494" s="58"/>
      <c r="CI494" s="58"/>
      <c r="CJ494" s="58"/>
      <c r="CK494" s="58"/>
      <c r="CL494" s="58"/>
      <c r="CM494" s="58"/>
      <c r="CN494" s="58"/>
      <c r="CO494" s="58"/>
      <c r="CP494" s="58"/>
      <c r="CQ494" s="58"/>
      <c r="CR494" s="58"/>
      <c r="CS494" s="58"/>
      <c r="CT494" s="58"/>
      <c r="CU494" s="58"/>
      <c r="CV494" s="58"/>
      <c r="CW494" s="58"/>
      <c r="CX494" s="58"/>
      <c r="CY494" s="58"/>
      <c r="CZ494" s="58"/>
      <c r="DA494" s="58"/>
      <c r="DB494" s="58"/>
      <c r="DC494" s="58"/>
      <c r="DD494" s="58"/>
      <c r="DE494" s="58"/>
      <c r="DF494" s="58"/>
      <c r="DG494" s="58"/>
      <c r="DH494" s="58"/>
      <c r="DI494" s="58"/>
      <c r="DJ494" s="58"/>
      <c r="DK494" s="58"/>
      <c r="DL494" s="58"/>
      <c r="DM494" s="58"/>
      <c r="DN494" s="58"/>
      <c r="DO494" s="58"/>
      <c r="DP494" s="58"/>
      <c r="DQ494" s="58"/>
      <c r="DR494" s="58"/>
      <c r="DS494" s="58"/>
      <c r="DT494" s="58"/>
      <c r="DU494" s="58"/>
      <c r="DV494" s="58"/>
      <c r="DW494" s="58"/>
      <c r="DX494" s="58"/>
      <c r="DY494" s="58"/>
      <c r="DZ494" s="58"/>
      <c r="EA494" s="58"/>
      <c r="EB494" s="58"/>
      <c r="EC494" s="58"/>
      <c r="ED494" s="58"/>
      <c r="EE494" s="58"/>
      <c r="EF494" s="58"/>
      <c r="EG494" s="58"/>
      <c r="EH494" s="58"/>
      <c r="EI494" s="58"/>
      <c r="EJ494" s="58"/>
      <c r="EK494" s="58"/>
      <c r="EL494" s="58"/>
      <c r="EM494" s="58"/>
      <c r="EN494" s="58"/>
    </row>
    <row r="495" spans="1:144" outlineLevel="1" x14ac:dyDescent="0.2">
      <c r="A495" s="16">
        <v>304</v>
      </c>
      <c r="B495" s="16">
        <v>0</v>
      </c>
      <c r="C495" s="1">
        <v>5.313797860425486E-6</v>
      </c>
      <c r="D495" s="1">
        <f t="shared" si="49"/>
        <v>-5.313797860425486E-6</v>
      </c>
      <c r="E495" s="1">
        <f t="shared" si="50"/>
        <v>1.0627623957192007E-5</v>
      </c>
      <c r="F495" s="1">
        <f t="shared" si="51"/>
        <v>-3.2600036744138811E-3</v>
      </c>
      <c r="G495" s="1">
        <f t="shared" si="52"/>
        <v>-2.30517376720785E-3</v>
      </c>
      <c r="H495" s="1">
        <v>4.0658874282994385E-5</v>
      </c>
      <c r="I495" s="1">
        <f t="shared" si="53"/>
        <v>2.160629721177828E-10</v>
      </c>
      <c r="J495" s="1">
        <f t="shared" si="54"/>
        <v>-2.3052206315221434E-3</v>
      </c>
      <c r="AQ495" s="58"/>
      <c r="AR495" s="58"/>
      <c r="AS495" s="58"/>
      <c r="AT495" s="58"/>
      <c r="AU495" s="58"/>
      <c r="AV495" s="58"/>
      <c r="AW495" s="58"/>
      <c r="AX495" s="71"/>
      <c r="AY495" s="58"/>
      <c r="AZ495" s="58"/>
      <c r="BA495" s="58"/>
      <c r="BB495" s="58">
        <f t="shared" si="55"/>
        <v>1</v>
      </c>
      <c r="BC495" s="58">
        <f t="shared" si="56"/>
        <v>5.313797860425486E-6</v>
      </c>
      <c r="BD495" s="58" t="e">
        <f t="shared" si="57"/>
        <v>#N/A</v>
      </c>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c r="CB495" s="58"/>
      <c r="CC495" s="58"/>
      <c r="CD495" s="58"/>
      <c r="CE495" s="58"/>
      <c r="CF495" s="58"/>
      <c r="CG495" s="58"/>
      <c r="CH495" s="58"/>
      <c r="CI495" s="58"/>
      <c r="CJ495" s="58"/>
      <c r="CK495" s="58"/>
      <c r="CL495" s="58"/>
      <c r="CM495" s="58"/>
      <c r="CN495" s="58"/>
      <c r="CO495" s="58"/>
      <c r="CP495" s="58"/>
      <c r="CQ495" s="58"/>
      <c r="CR495" s="58"/>
      <c r="CS495" s="58"/>
      <c r="CT495" s="58"/>
      <c r="CU495" s="58"/>
      <c r="CV495" s="58"/>
      <c r="CW495" s="58"/>
      <c r="CX495" s="58"/>
      <c r="CY495" s="58"/>
      <c r="CZ495" s="58"/>
      <c r="DA495" s="58"/>
      <c r="DB495" s="58"/>
      <c r="DC495" s="58"/>
      <c r="DD495" s="58"/>
      <c r="DE495" s="58"/>
      <c r="DF495" s="58"/>
      <c r="DG495" s="58"/>
      <c r="DH495" s="58"/>
      <c r="DI495" s="58"/>
      <c r="DJ495" s="58"/>
      <c r="DK495" s="58"/>
      <c r="DL495" s="58"/>
      <c r="DM495" s="58"/>
      <c r="DN495" s="58"/>
      <c r="DO495" s="58"/>
      <c r="DP495" s="58"/>
      <c r="DQ495" s="58"/>
      <c r="DR495" s="58"/>
      <c r="DS495" s="58"/>
      <c r="DT495" s="58"/>
      <c r="DU495" s="58"/>
      <c r="DV495" s="58"/>
      <c r="DW495" s="58"/>
      <c r="DX495" s="58"/>
      <c r="DY495" s="58"/>
      <c r="DZ495" s="58"/>
      <c r="EA495" s="58"/>
      <c r="EB495" s="58"/>
      <c r="EC495" s="58"/>
      <c r="ED495" s="58"/>
      <c r="EE495" s="58"/>
      <c r="EF495" s="58"/>
      <c r="EG495" s="58"/>
      <c r="EH495" s="58"/>
      <c r="EI495" s="58"/>
      <c r="EJ495" s="58"/>
      <c r="EK495" s="58"/>
      <c r="EL495" s="58"/>
      <c r="EM495" s="58"/>
      <c r="EN495" s="58"/>
    </row>
    <row r="496" spans="1:144" outlineLevel="1" x14ac:dyDescent="0.2">
      <c r="A496" s="16">
        <v>305</v>
      </c>
      <c r="B496" s="16">
        <v>0</v>
      </c>
      <c r="C496" s="1">
        <v>4.6139632696011814E-4</v>
      </c>
      <c r="D496" s="1">
        <f t="shared" si="49"/>
        <v>-4.6139632696011814E-4</v>
      </c>
      <c r="E496" s="1">
        <f t="shared" si="50"/>
        <v>9.2300560599679546E-4</v>
      </c>
      <c r="F496" s="1">
        <f t="shared" si="51"/>
        <v>-3.0381007323602612E-2</v>
      </c>
      <c r="G496" s="1">
        <f t="shared" si="52"/>
        <v>-2.1485095108029512E-2</v>
      </c>
      <c r="H496" s="1">
        <v>1.7711635698848724E-3</v>
      </c>
      <c r="I496" s="1">
        <f t="shared" si="53"/>
        <v>8.1903624373901463E-7</v>
      </c>
      <c r="J496" s="1">
        <f t="shared" si="54"/>
        <v>-2.1504147228960574E-2</v>
      </c>
      <c r="AQ496" s="58"/>
      <c r="AR496" s="58"/>
      <c r="AS496" s="58"/>
      <c r="AT496" s="58"/>
      <c r="AU496" s="58"/>
      <c r="AV496" s="58"/>
      <c r="AW496" s="58"/>
      <c r="AX496" s="71"/>
      <c r="AY496" s="58"/>
      <c r="AZ496" s="58"/>
      <c r="BA496" s="58"/>
      <c r="BB496" s="58">
        <f t="shared" si="55"/>
        <v>1</v>
      </c>
      <c r="BC496" s="58">
        <f t="shared" si="56"/>
        <v>4.6139632696011814E-4</v>
      </c>
      <c r="BD496" s="58" t="e">
        <f t="shared" si="57"/>
        <v>#N/A</v>
      </c>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c r="CB496" s="58"/>
      <c r="CC496" s="58"/>
      <c r="CD496" s="58"/>
      <c r="CE496" s="58"/>
      <c r="CF496" s="58"/>
      <c r="CG496" s="58"/>
      <c r="CH496" s="58"/>
      <c r="CI496" s="58"/>
      <c r="CJ496" s="58"/>
      <c r="CK496" s="58"/>
      <c r="CL496" s="58"/>
      <c r="CM496" s="58"/>
      <c r="CN496" s="58"/>
      <c r="CO496" s="58"/>
      <c r="CP496" s="58"/>
      <c r="CQ496" s="58"/>
      <c r="CR496" s="58"/>
      <c r="CS496" s="58"/>
      <c r="CT496" s="58"/>
      <c r="CU496" s="58"/>
      <c r="CV496" s="58"/>
      <c r="CW496" s="58"/>
      <c r="CX496" s="58"/>
      <c r="CY496" s="58"/>
      <c r="CZ496" s="58"/>
      <c r="DA496" s="58"/>
      <c r="DB496" s="58"/>
      <c r="DC496" s="58"/>
      <c r="DD496" s="58"/>
      <c r="DE496" s="58"/>
      <c r="DF496" s="58"/>
      <c r="DG496" s="58"/>
      <c r="DH496" s="58"/>
      <c r="DI496" s="58"/>
      <c r="DJ496" s="58"/>
      <c r="DK496" s="58"/>
      <c r="DL496" s="58"/>
      <c r="DM496" s="58"/>
      <c r="DN496" s="58"/>
      <c r="DO496" s="58"/>
      <c r="DP496" s="58"/>
      <c r="DQ496" s="58"/>
      <c r="DR496" s="58"/>
      <c r="DS496" s="58"/>
      <c r="DT496" s="58"/>
      <c r="DU496" s="58"/>
      <c r="DV496" s="58"/>
      <c r="DW496" s="58"/>
      <c r="DX496" s="58"/>
      <c r="DY496" s="58"/>
      <c r="DZ496" s="58"/>
      <c r="EA496" s="58"/>
      <c r="EB496" s="58"/>
      <c r="EC496" s="58"/>
      <c r="ED496" s="58"/>
      <c r="EE496" s="58"/>
      <c r="EF496" s="58"/>
      <c r="EG496" s="58"/>
      <c r="EH496" s="58"/>
      <c r="EI496" s="58"/>
      <c r="EJ496" s="58"/>
      <c r="EK496" s="58"/>
      <c r="EL496" s="58"/>
      <c r="EM496" s="58"/>
      <c r="EN496" s="58"/>
    </row>
    <row r="497" spans="1:144" outlineLevel="1" x14ac:dyDescent="0.2">
      <c r="A497" s="16">
        <v>306</v>
      </c>
      <c r="B497" s="16">
        <v>0</v>
      </c>
      <c r="C497" s="1">
        <v>1.1692497612015883E-3</v>
      </c>
      <c r="D497" s="1">
        <f t="shared" si="49"/>
        <v>-1.1692497612015883E-3</v>
      </c>
      <c r="E497" s="1">
        <f t="shared" si="50"/>
        <v>2.339867734032039E-3</v>
      </c>
      <c r="F497" s="1">
        <f t="shared" si="51"/>
        <v>-4.8372179339285913E-2</v>
      </c>
      <c r="G497" s="1">
        <f t="shared" si="52"/>
        <v>-3.4214302661473329E-2</v>
      </c>
      <c r="H497" s="1">
        <v>3.2851172593016285E-3</v>
      </c>
      <c r="I497" s="1">
        <f t="shared" si="53"/>
        <v>3.8582940083637043E-6</v>
      </c>
      <c r="J497" s="1">
        <f t="shared" si="54"/>
        <v>-3.4270640504946284E-2</v>
      </c>
      <c r="AQ497" s="58"/>
      <c r="AR497" s="58"/>
      <c r="AS497" s="58"/>
      <c r="AT497" s="58"/>
      <c r="AU497" s="58"/>
      <c r="AV497" s="58"/>
      <c r="AW497" s="58"/>
      <c r="AX497" s="71"/>
      <c r="AY497" s="58"/>
      <c r="AZ497" s="58"/>
      <c r="BA497" s="58"/>
      <c r="BB497" s="58">
        <f t="shared" si="55"/>
        <v>1</v>
      </c>
      <c r="BC497" s="58">
        <f t="shared" si="56"/>
        <v>1.1692497612015883E-3</v>
      </c>
      <c r="BD497" s="58" t="e">
        <f t="shared" si="57"/>
        <v>#N/A</v>
      </c>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c r="CB497" s="58"/>
      <c r="CC497" s="58"/>
      <c r="CD497" s="58"/>
      <c r="CE497" s="58"/>
      <c r="CF497" s="58"/>
      <c r="CG497" s="58"/>
      <c r="CH497" s="58"/>
      <c r="CI497" s="58"/>
      <c r="CJ497" s="58"/>
      <c r="CK497" s="58"/>
      <c r="CL497" s="58"/>
      <c r="CM497" s="58"/>
      <c r="CN497" s="58"/>
      <c r="CO497" s="58"/>
      <c r="CP497" s="58"/>
      <c r="CQ497" s="58"/>
      <c r="CR497" s="58"/>
      <c r="CS497" s="58"/>
      <c r="CT497" s="58"/>
      <c r="CU497" s="58"/>
      <c r="CV497" s="58"/>
      <c r="CW497" s="58"/>
      <c r="CX497" s="58"/>
      <c r="CY497" s="58"/>
      <c r="CZ497" s="58"/>
      <c r="DA497" s="58"/>
      <c r="DB497" s="58"/>
      <c r="DC497" s="58"/>
      <c r="DD497" s="58"/>
      <c r="DE497" s="58"/>
      <c r="DF497" s="58"/>
      <c r="DG497" s="58"/>
      <c r="DH497" s="58"/>
      <c r="DI497" s="58"/>
      <c r="DJ497" s="58"/>
      <c r="DK497" s="58"/>
      <c r="DL497" s="58"/>
      <c r="DM497" s="58"/>
      <c r="DN497" s="58"/>
      <c r="DO497" s="58"/>
      <c r="DP497" s="58"/>
      <c r="DQ497" s="58"/>
      <c r="DR497" s="58"/>
      <c r="DS497" s="58"/>
      <c r="DT497" s="58"/>
      <c r="DU497" s="58"/>
      <c r="DV497" s="58"/>
      <c r="DW497" s="58"/>
      <c r="DX497" s="58"/>
      <c r="DY497" s="58"/>
      <c r="DZ497" s="58"/>
      <c r="EA497" s="58"/>
      <c r="EB497" s="58"/>
      <c r="EC497" s="58"/>
      <c r="ED497" s="58"/>
      <c r="EE497" s="58"/>
      <c r="EF497" s="58"/>
      <c r="EG497" s="58"/>
      <c r="EH497" s="58"/>
      <c r="EI497" s="58"/>
      <c r="EJ497" s="58"/>
      <c r="EK497" s="58"/>
      <c r="EL497" s="58"/>
      <c r="EM497" s="58"/>
      <c r="EN497" s="58"/>
    </row>
    <row r="498" spans="1:144" outlineLevel="1" x14ac:dyDescent="0.2">
      <c r="A498" s="16">
        <v>307</v>
      </c>
      <c r="B498" s="16">
        <v>0</v>
      </c>
      <c r="C498" s="1">
        <v>4.2059069686197327E-4</v>
      </c>
      <c r="D498" s="1">
        <f t="shared" si="49"/>
        <v>-4.2059069686197327E-4</v>
      </c>
      <c r="E498" s="1">
        <f t="shared" si="50"/>
        <v>8.4135833987437794E-4</v>
      </c>
      <c r="F498" s="1">
        <f t="shared" si="51"/>
        <v>-2.9006177615714519E-2</v>
      </c>
      <c r="G498" s="1">
        <f t="shared" si="52"/>
        <v>-2.0512622158773419E-2</v>
      </c>
      <c r="H498" s="1">
        <v>1.5181274642079919E-3</v>
      </c>
      <c r="I498" s="1">
        <f t="shared" si="53"/>
        <v>6.3975017489208207E-7</v>
      </c>
      <c r="J498" s="1">
        <f t="shared" si="54"/>
        <v>-2.0528210297137313E-2</v>
      </c>
      <c r="AQ498" s="58"/>
      <c r="AR498" s="58"/>
      <c r="AS498" s="58"/>
      <c r="AT498" s="58"/>
      <c r="AU498" s="58"/>
      <c r="AV498" s="58"/>
      <c r="AW498" s="58"/>
      <c r="AX498" s="71"/>
      <c r="AY498" s="58"/>
      <c r="AZ498" s="58"/>
      <c r="BA498" s="58"/>
      <c r="BB498" s="58">
        <f t="shared" si="55"/>
        <v>1</v>
      </c>
      <c r="BC498" s="58">
        <f t="shared" si="56"/>
        <v>4.2059069686197327E-4</v>
      </c>
      <c r="BD498" s="58" t="e">
        <f t="shared" si="57"/>
        <v>#N/A</v>
      </c>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c r="CB498" s="58"/>
      <c r="CC498" s="58"/>
      <c r="CD498" s="58"/>
      <c r="CE498" s="58"/>
      <c r="CF498" s="58"/>
      <c r="CG498" s="58"/>
      <c r="CH498" s="58"/>
      <c r="CI498" s="58"/>
      <c r="CJ498" s="58"/>
      <c r="CK498" s="58"/>
      <c r="CL498" s="58"/>
      <c r="CM498" s="58"/>
      <c r="CN498" s="58"/>
      <c r="CO498" s="58"/>
      <c r="CP498" s="58"/>
      <c r="CQ498" s="58"/>
      <c r="CR498" s="58"/>
      <c r="CS498" s="58"/>
      <c r="CT498" s="58"/>
      <c r="CU498" s="58"/>
      <c r="CV498" s="58"/>
      <c r="CW498" s="58"/>
      <c r="CX498" s="58"/>
      <c r="CY498" s="58"/>
      <c r="CZ498" s="58"/>
      <c r="DA498" s="58"/>
      <c r="DB498" s="58"/>
      <c r="DC498" s="58"/>
      <c r="DD498" s="58"/>
      <c r="DE498" s="58"/>
      <c r="DF498" s="58"/>
      <c r="DG498" s="58"/>
      <c r="DH498" s="58"/>
      <c r="DI498" s="58"/>
      <c r="DJ498" s="58"/>
      <c r="DK498" s="58"/>
      <c r="DL498" s="58"/>
      <c r="DM498" s="58"/>
      <c r="DN498" s="58"/>
      <c r="DO498" s="58"/>
      <c r="DP498" s="58"/>
      <c r="DQ498" s="58"/>
      <c r="DR498" s="58"/>
      <c r="DS498" s="58"/>
      <c r="DT498" s="58"/>
      <c r="DU498" s="58"/>
      <c r="DV498" s="58"/>
      <c r="DW498" s="58"/>
      <c r="DX498" s="58"/>
      <c r="DY498" s="58"/>
      <c r="DZ498" s="58"/>
      <c r="EA498" s="58"/>
      <c r="EB498" s="58"/>
      <c r="EC498" s="58"/>
      <c r="ED498" s="58"/>
      <c r="EE498" s="58"/>
      <c r="EF498" s="58"/>
      <c r="EG498" s="58"/>
      <c r="EH498" s="58"/>
      <c r="EI498" s="58"/>
      <c r="EJ498" s="58"/>
      <c r="EK498" s="58"/>
      <c r="EL498" s="58"/>
      <c r="EM498" s="58"/>
      <c r="EN498" s="58"/>
    </row>
    <row r="499" spans="1:144" outlineLevel="1" x14ac:dyDescent="0.2">
      <c r="A499" s="16">
        <v>308</v>
      </c>
      <c r="B499" s="16">
        <v>0</v>
      </c>
      <c r="C499" s="1">
        <v>7.9938142566834583E-2</v>
      </c>
      <c r="D499" s="1">
        <f t="shared" si="49"/>
        <v>-7.9938142566834583E-2</v>
      </c>
      <c r="E499" s="1">
        <f t="shared" si="50"/>
        <v>0.16662874971783082</v>
      </c>
      <c r="F499" s="1">
        <f t="shared" si="51"/>
        <v>-0.4082018492337226</v>
      </c>
      <c r="G499" s="1">
        <f t="shared" si="52"/>
        <v>-0.29475997637728818</v>
      </c>
      <c r="H499" s="1">
        <v>0.12556757768703797</v>
      </c>
      <c r="I499" s="1">
        <f t="shared" si="53"/>
        <v>1.2476371283657818E-2</v>
      </c>
      <c r="J499" s="1">
        <f t="shared" si="54"/>
        <v>-0.31521391935889714</v>
      </c>
      <c r="AQ499" s="58"/>
      <c r="AR499" s="58"/>
      <c r="AS499" s="58"/>
      <c r="AT499" s="58"/>
      <c r="AU499" s="58"/>
      <c r="AV499" s="58"/>
      <c r="AW499" s="58"/>
      <c r="AX499" s="71"/>
      <c r="AY499" s="58"/>
      <c r="AZ499" s="58"/>
      <c r="BA499" s="58"/>
      <c r="BB499" s="58">
        <f t="shared" si="55"/>
        <v>1</v>
      </c>
      <c r="BC499" s="58">
        <f t="shared" si="56"/>
        <v>7.9938142566834583E-2</v>
      </c>
      <c r="BD499" s="58" t="e">
        <f t="shared" si="57"/>
        <v>#N/A</v>
      </c>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c r="CB499" s="58"/>
      <c r="CC499" s="58"/>
      <c r="CD499" s="58"/>
      <c r="CE499" s="58"/>
      <c r="CF499" s="58"/>
      <c r="CG499" s="58"/>
      <c r="CH499" s="58"/>
      <c r="CI499" s="58"/>
      <c r="CJ499" s="58"/>
      <c r="CK499" s="58"/>
      <c r="CL499" s="58"/>
      <c r="CM499" s="58"/>
      <c r="CN499" s="58"/>
      <c r="CO499" s="58"/>
      <c r="CP499" s="58"/>
      <c r="CQ499" s="58"/>
      <c r="CR499" s="58"/>
      <c r="CS499" s="58"/>
      <c r="CT499" s="58"/>
      <c r="CU499" s="58"/>
      <c r="CV499" s="58"/>
      <c r="CW499" s="58"/>
      <c r="CX499" s="58"/>
      <c r="CY499" s="58"/>
      <c r="CZ499" s="58"/>
      <c r="DA499" s="58"/>
      <c r="DB499" s="58"/>
      <c r="DC499" s="58"/>
      <c r="DD499" s="58"/>
      <c r="DE499" s="58"/>
      <c r="DF499" s="58"/>
      <c r="DG499" s="58"/>
      <c r="DH499" s="58"/>
      <c r="DI499" s="58"/>
      <c r="DJ499" s="58"/>
      <c r="DK499" s="58"/>
      <c r="DL499" s="58"/>
      <c r="DM499" s="58"/>
      <c r="DN499" s="58"/>
      <c r="DO499" s="58"/>
      <c r="DP499" s="58"/>
      <c r="DQ499" s="58"/>
      <c r="DR499" s="58"/>
      <c r="DS499" s="58"/>
      <c r="DT499" s="58"/>
      <c r="DU499" s="58"/>
      <c r="DV499" s="58"/>
      <c r="DW499" s="58"/>
      <c r="DX499" s="58"/>
      <c r="DY499" s="58"/>
      <c r="DZ499" s="58"/>
      <c r="EA499" s="58"/>
      <c r="EB499" s="58"/>
      <c r="EC499" s="58"/>
      <c r="ED499" s="58"/>
      <c r="EE499" s="58"/>
      <c r="EF499" s="58"/>
      <c r="EG499" s="58"/>
      <c r="EH499" s="58"/>
      <c r="EI499" s="58"/>
      <c r="EJ499" s="58"/>
      <c r="EK499" s="58"/>
      <c r="EL499" s="58"/>
      <c r="EM499" s="58"/>
      <c r="EN499" s="58"/>
    </row>
    <row r="500" spans="1:144" outlineLevel="1" x14ac:dyDescent="0.2">
      <c r="A500" s="16">
        <v>309</v>
      </c>
      <c r="B500" s="16">
        <v>0</v>
      </c>
      <c r="C500" s="1">
        <v>9.8294685732004585E-3</v>
      </c>
      <c r="D500" s="1">
        <f t="shared" si="49"/>
        <v>-9.8294685732004585E-3</v>
      </c>
      <c r="E500" s="1">
        <f t="shared" si="50"/>
        <v>1.9756193442096573E-2</v>
      </c>
      <c r="F500" s="1">
        <f t="shared" si="51"/>
        <v>-0.1405567267764036</v>
      </c>
      <c r="G500" s="1">
        <f t="shared" si="52"/>
        <v>-9.9634563086658481E-2</v>
      </c>
      <c r="H500" s="1">
        <v>1.7412793927014759E-2</v>
      </c>
      <c r="I500" s="1">
        <f t="shared" si="53"/>
        <v>1.7592088320025277E-4</v>
      </c>
      <c r="J500" s="1">
        <f t="shared" si="54"/>
        <v>-0.10051351672620744</v>
      </c>
      <c r="AQ500" s="58"/>
      <c r="AR500" s="58"/>
      <c r="AS500" s="58"/>
      <c r="AT500" s="58"/>
      <c r="AU500" s="58"/>
      <c r="AV500" s="58"/>
      <c r="AW500" s="58"/>
      <c r="AX500" s="71"/>
      <c r="AY500" s="58"/>
      <c r="AZ500" s="58"/>
      <c r="BA500" s="58"/>
      <c r="BB500" s="58">
        <f t="shared" si="55"/>
        <v>1</v>
      </c>
      <c r="BC500" s="58">
        <f t="shared" si="56"/>
        <v>9.8294685732004585E-3</v>
      </c>
      <c r="BD500" s="58" t="e">
        <f t="shared" si="57"/>
        <v>#N/A</v>
      </c>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c r="CB500" s="58"/>
      <c r="CC500" s="58"/>
      <c r="CD500" s="58"/>
      <c r="CE500" s="58"/>
      <c r="CF500" s="58"/>
      <c r="CG500" s="58"/>
      <c r="CH500" s="58"/>
      <c r="CI500" s="58"/>
      <c r="CJ500" s="58"/>
      <c r="CK500" s="58"/>
      <c r="CL500" s="58"/>
      <c r="CM500" s="58"/>
      <c r="CN500" s="58"/>
      <c r="CO500" s="58"/>
      <c r="CP500" s="58"/>
      <c r="CQ500" s="58"/>
      <c r="CR500" s="58"/>
      <c r="CS500" s="58"/>
      <c r="CT500" s="58"/>
      <c r="CU500" s="58"/>
      <c r="CV500" s="58"/>
      <c r="CW500" s="58"/>
      <c r="CX500" s="58"/>
      <c r="CY500" s="58"/>
      <c r="CZ500" s="58"/>
      <c r="DA500" s="58"/>
      <c r="DB500" s="58"/>
      <c r="DC500" s="58"/>
      <c r="DD500" s="58"/>
      <c r="DE500" s="58"/>
      <c r="DF500" s="58"/>
      <c r="DG500" s="58"/>
      <c r="DH500" s="58"/>
      <c r="DI500" s="58"/>
      <c r="DJ500" s="58"/>
      <c r="DK500" s="58"/>
      <c r="DL500" s="58"/>
      <c r="DM500" s="58"/>
      <c r="DN500" s="58"/>
      <c r="DO500" s="58"/>
      <c r="DP500" s="58"/>
      <c r="DQ500" s="58"/>
      <c r="DR500" s="58"/>
      <c r="DS500" s="58"/>
      <c r="DT500" s="58"/>
      <c r="DU500" s="58"/>
      <c r="DV500" s="58"/>
      <c r="DW500" s="58"/>
      <c r="DX500" s="58"/>
      <c r="DY500" s="58"/>
      <c r="DZ500" s="58"/>
      <c r="EA500" s="58"/>
      <c r="EB500" s="58"/>
      <c r="EC500" s="58"/>
      <c r="ED500" s="58"/>
      <c r="EE500" s="58"/>
      <c r="EF500" s="58"/>
      <c r="EG500" s="58"/>
      <c r="EH500" s="58"/>
      <c r="EI500" s="58"/>
      <c r="EJ500" s="58"/>
      <c r="EK500" s="58"/>
      <c r="EL500" s="58"/>
      <c r="EM500" s="58"/>
      <c r="EN500" s="58"/>
    </row>
    <row r="501" spans="1:144" outlineLevel="1" x14ac:dyDescent="0.2">
      <c r="A501" s="16">
        <v>310</v>
      </c>
      <c r="B501" s="16">
        <v>0</v>
      </c>
      <c r="C501" s="1">
        <v>1.0365411605357878E-3</v>
      </c>
      <c r="D501" s="1">
        <f t="shared" si="49"/>
        <v>-1.0365411605357878E-3</v>
      </c>
      <c r="E501" s="1">
        <f t="shared" si="50"/>
        <v>2.074157481678753E-3</v>
      </c>
      <c r="F501" s="1">
        <f t="shared" si="51"/>
        <v>-4.5542919116793042E-2</v>
      </c>
      <c r="G501" s="1">
        <f t="shared" si="52"/>
        <v>-3.2212058191722029E-2</v>
      </c>
      <c r="H501" s="1">
        <v>3.0693037907484318E-3</v>
      </c>
      <c r="I501" s="1">
        <f t="shared" si="53"/>
        <v>3.1945659423624185E-6</v>
      </c>
      <c r="J501" s="1">
        <f t="shared" si="54"/>
        <v>-3.2261606576381913E-2</v>
      </c>
      <c r="AQ501" s="58"/>
      <c r="AR501" s="58"/>
      <c r="AS501" s="58"/>
      <c r="AT501" s="58"/>
      <c r="AU501" s="58"/>
      <c r="AV501" s="58"/>
      <c r="AW501" s="58"/>
      <c r="AX501" s="71"/>
      <c r="AY501" s="58"/>
      <c r="AZ501" s="58"/>
      <c r="BA501" s="58"/>
      <c r="BB501" s="58">
        <f t="shared" si="55"/>
        <v>1</v>
      </c>
      <c r="BC501" s="58">
        <f t="shared" si="56"/>
        <v>1.0365411605357878E-3</v>
      </c>
      <c r="BD501" s="58" t="e">
        <f t="shared" si="57"/>
        <v>#N/A</v>
      </c>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c r="CB501" s="58"/>
      <c r="CC501" s="58"/>
      <c r="CD501" s="58"/>
      <c r="CE501" s="58"/>
      <c r="CF501" s="58"/>
      <c r="CG501" s="58"/>
      <c r="CH501" s="58"/>
      <c r="CI501" s="58"/>
      <c r="CJ501" s="58"/>
      <c r="CK501" s="58"/>
      <c r="CL501" s="58"/>
      <c r="CM501" s="58"/>
      <c r="CN501" s="58"/>
      <c r="CO501" s="58"/>
      <c r="CP501" s="58"/>
      <c r="CQ501" s="58"/>
      <c r="CR501" s="58"/>
      <c r="CS501" s="58"/>
      <c r="CT501" s="58"/>
      <c r="CU501" s="58"/>
      <c r="CV501" s="58"/>
      <c r="CW501" s="58"/>
      <c r="CX501" s="58"/>
      <c r="CY501" s="58"/>
      <c r="CZ501" s="58"/>
      <c r="DA501" s="58"/>
      <c r="DB501" s="58"/>
      <c r="DC501" s="58"/>
      <c r="DD501" s="58"/>
      <c r="DE501" s="58"/>
      <c r="DF501" s="58"/>
      <c r="DG501" s="58"/>
      <c r="DH501" s="58"/>
      <c r="DI501" s="58"/>
      <c r="DJ501" s="58"/>
      <c r="DK501" s="58"/>
      <c r="DL501" s="58"/>
      <c r="DM501" s="58"/>
      <c r="DN501" s="58"/>
      <c r="DO501" s="58"/>
      <c r="DP501" s="58"/>
      <c r="DQ501" s="58"/>
      <c r="DR501" s="58"/>
      <c r="DS501" s="58"/>
      <c r="DT501" s="58"/>
      <c r="DU501" s="58"/>
      <c r="DV501" s="58"/>
      <c r="DW501" s="58"/>
      <c r="DX501" s="58"/>
      <c r="DY501" s="58"/>
      <c r="DZ501" s="58"/>
      <c r="EA501" s="58"/>
      <c r="EB501" s="58"/>
      <c r="EC501" s="58"/>
      <c r="ED501" s="58"/>
      <c r="EE501" s="58"/>
      <c r="EF501" s="58"/>
      <c r="EG501" s="58"/>
      <c r="EH501" s="58"/>
      <c r="EI501" s="58"/>
      <c r="EJ501" s="58"/>
      <c r="EK501" s="58"/>
      <c r="EL501" s="58"/>
      <c r="EM501" s="58"/>
      <c r="EN501" s="58"/>
    </row>
    <row r="502" spans="1:144" outlineLevel="1" x14ac:dyDescent="0.2">
      <c r="A502" s="16">
        <v>311</v>
      </c>
      <c r="B502" s="16">
        <v>0</v>
      </c>
      <c r="C502" s="1">
        <v>9.1973705153452286E-4</v>
      </c>
      <c r="D502" s="1">
        <f t="shared" si="49"/>
        <v>-9.1973705153452286E-4</v>
      </c>
      <c r="E502" s="1">
        <f t="shared" si="50"/>
        <v>1.8403205383512521E-3</v>
      </c>
      <c r="F502" s="1">
        <f t="shared" si="51"/>
        <v>-4.2898957310769828E-2</v>
      </c>
      <c r="G502" s="1">
        <f t="shared" si="52"/>
        <v>-3.0341123026599283E-2</v>
      </c>
      <c r="H502" s="1">
        <v>3.4215184395397806E-3</v>
      </c>
      <c r="I502" s="1">
        <f t="shared" si="53"/>
        <v>3.160608343570174E-6</v>
      </c>
      <c r="J502" s="1">
        <f t="shared" si="54"/>
        <v>-3.0393162962396712E-2</v>
      </c>
      <c r="AQ502" s="58"/>
      <c r="AR502" s="58"/>
      <c r="AS502" s="58"/>
      <c r="AT502" s="58"/>
      <c r="AU502" s="58"/>
      <c r="AV502" s="58"/>
      <c r="AW502" s="58"/>
      <c r="AX502" s="71"/>
      <c r="AY502" s="58"/>
      <c r="AZ502" s="58"/>
      <c r="BA502" s="58"/>
      <c r="BB502" s="58">
        <f t="shared" si="55"/>
        <v>1</v>
      </c>
      <c r="BC502" s="58">
        <f t="shared" si="56"/>
        <v>9.1973705153452286E-4</v>
      </c>
      <c r="BD502" s="58" t="e">
        <f t="shared" si="57"/>
        <v>#N/A</v>
      </c>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c r="CB502" s="58"/>
      <c r="CC502" s="58"/>
      <c r="CD502" s="58"/>
      <c r="CE502" s="58"/>
      <c r="CF502" s="58"/>
      <c r="CG502" s="58"/>
      <c r="CH502" s="58"/>
      <c r="CI502" s="58"/>
      <c r="CJ502" s="58"/>
      <c r="CK502" s="58"/>
      <c r="CL502" s="58"/>
      <c r="CM502" s="58"/>
      <c r="CN502" s="58"/>
      <c r="CO502" s="58"/>
      <c r="CP502" s="58"/>
      <c r="CQ502" s="58"/>
      <c r="CR502" s="58"/>
      <c r="CS502" s="58"/>
      <c r="CT502" s="58"/>
      <c r="CU502" s="58"/>
      <c r="CV502" s="58"/>
      <c r="CW502" s="58"/>
      <c r="CX502" s="58"/>
      <c r="CY502" s="58"/>
      <c r="CZ502" s="58"/>
      <c r="DA502" s="58"/>
      <c r="DB502" s="58"/>
      <c r="DC502" s="58"/>
      <c r="DD502" s="58"/>
      <c r="DE502" s="58"/>
      <c r="DF502" s="58"/>
      <c r="DG502" s="58"/>
      <c r="DH502" s="58"/>
      <c r="DI502" s="58"/>
      <c r="DJ502" s="58"/>
      <c r="DK502" s="58"/>
      <c r="DL502" s="58"/>
      <c r="DM502" s="58"/>
      <c r="DN502" s="58"/>
      <c r="DO502" s="58"/>
      <c r="DP502" s="58"/>
      <c r="DQ502" s="58"/>
      <c r="DR502" s="58"/>
      <c r="DS502" s="58"/>
      <c r="DT502" s="58"/>
      <c r="DU502" s="58"/>
      <c r="DV502" s="58"/>
      <c r="DW502" s="58"/>
      <c r="DX502" s="58"/>
      <c r="DY502" s="58"/>
      <c r="DZ502" s="58"/>
      <c r="EA502" s="58"/>
      <c r="EB502" s="58"/>
      <c r="EC502" s="58"/>
      <c r="ED502" s="58"/>
      <c r="EE502" s="58"/>
      <c r="EF502" s="58"/>
      <c r="EG502" s="58"/>
      <c r="EH502" s="58"/>
      <c r="EI502" s="58"/>
      <c r="EJ502" s="58"/>
      <c r="EK502" s="58"/>
      <c r="EL502" s="58"/>
      <c r="EM502" s="58"/>
      <c r="EN502" s="58"/>
    </row>
    <row r="503" spans="1:144" outlineLevel="1" x14ac:dyDescent="0.2">
      <c r="A503" s="16">
        <v>312</v>
      </c>
      <c r="B503" s="16">
        <v>0</v>
      </c>
      <c r="C503" s="1">
        <v>0.43543292492985008</v>
      </c>
      <c r="D503" s="1">
        <f t="shared" si="49"/>
        <v>-0.43543292492985008</v>
      </c>
      <c r="E503" s="1">
        <f t="shared" si="50"/>
        <v>1.1433921607211894</v>
      </c>
      <c r="F503" s="1">
        <f t="shared" si="51"/>
        <v>-1.069295170063528</v>
      </c>
      <c r="G503" s="1">
        <f t="shared" si="52"/>
        <v>-0.87821906109314074</v>
      </c>
      <c r="H503" s="1">
        <v>0.27028714344035037</v>
      </c>
      <c r="I503" s="1">
        <f t="shared" si="53"/>
        <v>0.28567952048768669</v>
      </c>
      <c r="J503" s="1">
        <f t="shared" si="54"/>
        <v>-1.0280798800458089</v>
      </c>
      <c r="AQ503" s="58"/>
      <c r="AR503" s="58"/>
      <c r="AS503" s="58"/>
      <c r="AT503" s="58"/>
      <c r="AU503" s="58"/>
      <c r="AV503" s="58"/>
      <c r="AW503" s="58"/>
      <c r="AX503" s="71"/>
      <c r="AY503" s="58"/>
      <c r="AZ503" s="58"/>
      <c r="BA503" s="58"/>
      <c r="BB503" s="58">
        <f t="shared" si="55"/>
        <v>1</v>
      </c>
      <c r="BC503" s="58">
        <f t="shared" si="56"/>
        <v>0.43543292492985008</v>
      </c>
      <c r="BD503" s="58" t="e">
        <f t="shared" si="57"/>
        <v>#N/A</v>
      </c>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c r="CB503" s="58"/>
      <c r="CC503" s="58"/>
      <c r="CD503" s="58"/>
      <c r="CE503" s="58"/>
      <c r="CF503" s="58"/>
      <c r="CG503" s="58"/>
      <c r="CH503" s="58"/>
      <c r="CI503" s="58"/>
      <c r="CJ503" s="58"/>
      <c r="CK503" s="58"/>
      <c r="CL503" s="58"/>
      <c r="CM503" s="58"/>
      <c r="CN503" s="58"/>
      <c r="CO503" s="58"/>
      <c r="CP503" s="58"/>
      <c r="CQ503" s="58"/>
      <c r="CR503" s="58"/>
      <c r="CS503" s="58"/>
      <c r="CT503" s="58"/>
      <c r="CU503" s="58"/>
      <c r="CV503" s="58"/>
      <c r="CW503" s="58"/>
      <c r="CX503" s="58"/>
      <c r="CY503" s="58"/>
      <c r="CZ503" s="58"/>
      <c r="DA503" s="58"/>
      <c r="DB503" s="58"/>
      <c r="DC503" s="58"/>
      <c r="DD503" s="58"/>
      <c r="DE503" s="58"/>
      <c r="DF503" s="58"/>
      <c r="DG503" s="58"/>
      <c r="DH503" s="58"/>
      <c r="DI503" s="58"/>
      <c r="DJ503" s="58"/>
      <c r="DK503" s="58"/>
      <c r="DL503" s="58"/>
      <c r="DM503" s="58"/>
      <c r="DN503" s="58"/>
      <c r="DO503" s="58"/>
      <c r="DP503" s="58"/>
      <c r="DQ503" s="58"/>
      <c r="DR503" s="58"/>
      <c r="DS503" s="58"/>
      <c r="DT503" s="58"/>
      <c r="DU503" s="58"/>
      <c r="DV503" s="58"/>
      <c r="DW503" s="58"/>
      <c r="DX503" s="58"/>
      <c r="DY503" s="58"/>
      <c r="DZ503" s="58"/>
      <c r="EA503" s="58"/>
      <c r="EB503" s="58"/>
      <c r="EC503" s="58"/>
      <c r="ED503" s="58"/>
      <c r="EE503" s="58"/>
      <c r="EF503" s="58"/>
      <c r="EG503" s="58"/>
      <c r="EH503" s="58"/>
      <c r="EI503" s="58"/>
      <c r="EJ503" s="58"/>
      <c r="EK503" s="58"/>
      <c r="EL503" s="58"/>
      <c r="EM503" s="58"/>
      <c r="EN503" s="58"/>
    </row>
    <row r="504" spans="1:144" outlineLevel="1" x14ac:dyDescent="0.2">
      <c r="A504" s="16">
        <v>313</v>
      </c>
      <c r="B504" s="16">
        <v>0</v>
      </c>
      <c r="C504" s="1">
        <v>1.0464687112637599E-6</v>
      </c>
      <c r="D504" s="1">
        <f t="shared" si="49"/>
        <v>-1.0464687112637599E-6</v>
      </c>
      <c r="E504" s="1">
        <f t="shared" si="50"/>
        <v>2.0929385176317576E-6</v>
      </c>
      <c r="F504" s="1">
        <f t="shared" si="51"/>
        <v>-1.446699180075719E-3</v>
      </c>
      <c r="G504" s="1">
        <f t="shared" si="52"/>
        <v>-1.0229710681938515E-3</v>
      </c>
      <c r="H504" s="1">
        <v>9.4155255178363688E-6</v>
      </c>
      <c r="I504" s="1">
        <f t="shared" si="53"/>
        <v>9.8531559380847489E-12</v>
      </c>
      <c r="J504" s="1">
        <f t="shared" si="54"/>
        <v>-1.0229758841329582E-3</v>
      </c>
      <c r="AQ504" s="58"/>
      <c r="AR504" s="58"/>
      <c r="AS504" s="58"/>
      <c r="AT504" s="58"/>
      <c r="AU504" s="58"/>
      <c r="AV504" s="58"/>
      <c r="AW504" s="58"/>
      <c r="AX504" s="71"/>
      <c r="AY504" s="58"/>
      <c r="AZ504" s="58"/>
      <c r="BA504" s="58"/>
      <c r="BB504" s="58">
        <f t="shared" si="55"/>
        <v>1</v>
      </c>
      <c r="BC504" s="58">
        <f t="shared" si="56"/>
        <v>1.0464687112637599E-6</v>
      </c>
      <c r="BD504" s="58" t="e">
        <f t="shared" si="57"/>
        <v>#N/A</v>
      </c>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c r="CB504" s="58"/>
      <c r="CC504" s="58"/>
      <c r="CD504" s="58"/>
      <c r="CE504" s="58"/>
      <c r="CF504" s="58"/>
      <c r="CG504" s="58"/>
      <c r="CH504" s="58"/>
      <c r="CI504" s="58"/>
      <c r="CJ504" s="58"/>
      <c r="CK504" s="58"/>
      <c r="CL504" s="58"/>
      <c r="CM504" s="58"/>
      <c r="CN504" s="58"/>
      <c r="CO504" s="58"/>
      <c r="CP504" s="58"/>
      <c r="CQ504" s="58"/>
      <c r="CR504" s="58"/>
      <c r="CS504" s="58"/>
      <c r="CT504" s="58"/>
      <c r="CU504" s="58"/>
      <c r="CV504" s="58"/>
      <c r="CW504" s="58"/>
      <c r="CX504" s="58"/>
      <c r="CY504" s="58"/>
      <c r="CZ504" s="58"/>
      <c r="DA504" s="58"/>
      <c r="DB504" s="58"/>
      <c r="DC504" s="58"/>
      <c r="DD504" s="58"/>
      <c r="DE504" s="58"/>
      <c r="DF504" s="58"/>
      <c r="DG504" s="58"/>
      <c r="DH504" s="58"/>
      <c r="DI504" s="58"/>
      <c r="DJ504" s="58"/>
      <c r="DK504" s="58"/>
      <c r="DL504" s="58"/>
      <c r="DM504" s="58"/>
      <c r="DN504" s="58"/>
      <c r="DO504" s="58"/>
      <c r="DP504" s="58"/>
      <c r="DQ504" s="58"/>
      <c r="DR504" s="58"/>
      <c r="DS504" s="58"/>
      <c r="DT504" s="58"/>
      <c r="DU504" s="58"/>
      <c r="DV504" s="58"/>
      <c r="DW504" s="58"/>
      <c r="DX504" s="58"/>
      <c r="DY504" s="58"/>
      <c r="DZ504" s="58"/>
      <c r="EA504" s="58"/>
      <c r="EB504" s="58"/>
      <c r="EC504" s="58"/>
      <c r="ED504" s="58"/>
      <c r="EE504" s="58"/>
      <c r="EF504" s="58"/>
      <c r="EG504" s="58"/>
      <c r="EH504" s="58"/>
      <c r="EI504" s="58"/>
      <c r="EJ504" s="58"/>
      <c r="EK504" s="58"/>
      <c r="EL504" s="58"/>
      <c r="EM504" s="58"/>
      <c r="EN504" s="58"/>
    </row>
    <row r="505" spans="1:144" outlineLevel="1" x14ac:dyDescent="0.2">
      <c r="A505" s="16">
        <v>314</v>
      </c>
      <c r="B505" s="16">
        <v>0</v>
      </c>
      <c r="C505" s="1">
        <v>9.2474446372806171E-7</v>
      </c>
      <c r="D505" s="1">
        <f t="shared" si="49"/>
        <v>-9.2474446372806171E-7</v>
      </c>
      <c r="E505" s="1">
        <f t="shared" si="50"/>
        <v>1.8494897828195281E-6</v>
      </c>
      <c r="F505" s="1">
        <f t="shared" si="51"/>
        <v>-1.3599594783740903E-3</v>
      </c>
      <c r="G505" s="1">
        <f t="shared" si="52"/>
        <v>-9.6163679155966979E-4</v>
      </c>
      <c r="H505" s="1">
        <v>8.3900684520213976E-6</v>
      </c>
      <c r="I505" s="1">
        <f t="shared" si="53"/>
        <v>7.7587416224727345E-12</v>
      </c>
      <c r="J505" s="1">
        <f t="shared" si="54"/>
        <v>-9.6164082568430829E-4</v>
      </c>
      <c r="AQ505" s="58"/>
      <c r="AR505" s="58"/>
      <c r="AS505" s="58"/>
      <c r="AT505" s="58"/>
      <c r="AU505" s="58"/>
      <c r="AV505" s="58"/>
      <c r="AW505" s="58"/>
      <c r="AX505" s="71"/>
      <c r="AY505" s="58"/>
      <c r="AZ505" s="58"/>
      <c r="BA505" s="58"/>
      <c r="BB505" s="58">
        <f t="shared" si="55"/>
        <v>1</v>
      </c>
      <c r="BC505" s="58">
        <f t="shared" si="56"/>
        <v>9.2474446372806171E-7</v>
      </c>
      <c r="BD505" s="58" t="e">
        <f t="shared" si="57"/>
        <v>#N/A</v>
      </c>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c r="CB505" s="58"/>
      <c r="CC505" s="58"/>
      <c r="CD505" s="58"/>
      <c r="CE505" s="58"/>
      <c r="CF505" s="58"/>
      <c r="CG505" s="58"/>
      <c r="CH505" s="58"/>
      <c r="CI505" s="58"/>
      <c r="CJ505" s="58"/>
      <c r="CK505" s="58"/>
      <c r="CL505" s="58"/>
      <c r="CM505" s="58"/>
      <c r="CN505" s="58"/>
      <c r="CO505" s="58"/>
      <c r="CP505" s="58"/>
      <c r="CQ505" s="58"/>
      <c r="CR505" s="58"/>
      <c r="CS505" s="58"/>
      <c r="CT505" s="58"/>
      <c r="CU505" s="58"/>
      <c r="CV505" s="58"/>
      <c r="CW505" s="58"/>
      <c r="CX505" s="58"/>
      <c r="CY505" s="58"/>
      <c r="CZ505" s="58"/>
      <c r="DA505" s="58"/>
      <c r="DB505" s="58"/>
      <c r="DC505" s="58"/>
      <c r="DD505" s="58"/>
      <c r="DE505" s="58"/>
      <c r="DF505" s="58"/>
      <c r="DG505" s="58"/>
      <c r="DH505" s="58"/>
      <c r="DI505" s="58"/>
      <c r="DJ505" s="58"/>
      <c r="DK505" s="58"/>
      <c r="DL505" s="58"/>
      <c r="DM505" s="58"/>
      <c r="DN505" s="58"/>
      <c r="DO505" s="58"/>
      <c r="DP505" s="58"/>
      <c r="DQ505" s="58"/>
      <c r="DR505" s="58"/>
      <c r="DS505" s="58"/>
      <c r="DT505" s="58"/>
      <c r="DU505" s="58"/>
      <c r="DV505" s="58"/>
      <c r="DW505" s="58"/>
      <c r="DX505" s="58"/>
      <c r="DY505" s="58"/>
      <c r="DZ505" s="58"/>
      <c r="EA505" s="58"/>
      <c r="EB505" s="58"/>
      <c r="EC505" s="58"/>
      <c r="ED505" s="58"/>
      <c r="EE505" s="58"/>
      <c r="EF505" s="58"/>
      <c r="EG505" s="58"/>
      <c r="EH505" s="58"/>
      <c r="EI505" s="58"/>
      <c r="EJ505" s="58"/>
      <c r="EK505" s="58"/>
      <c r="EL505" s="58"/>
      <c r="EM505" s="58"/>
      <c r="EN505" s="58"/>
    </row>
    <row r="506" spans="1:144" outlineLevel="1" x14ac:dyDescent="0.2">
      <c r="A506" s="16">
        <v>315</v>
      </c>
      <c r="B506" s="16">
        <v>0</v>
      </c>
      <c r="C506" s="1">
        <v>3.6109537336697149E-3</v>
      </c>
      <c r="D506" s="1">
        <f t="shared" si="49"/>
        <v>-3.6109537336697149E-3</v>
      </c>
      <c r="E506" s="1">
        <f t="shared" si="50"/>
        <v>7.2349779282457278E-3</v>
      </c>
      <c r="F506" s="1">
        <f t="shared" si="51"/>
        <v>-8.5058673445132724E-2</v>
      </c>
      <c r="G506" s="1">
        <f t="shared" si="52"/>
        <v>-6.0199999786927312E-2</v>
      </c>
      <c r="H506" s="1">
        <v>9.6974040813336219E-3</v>
      </c>
      <c r="I506" s="1">
        <f t="shared" si="53"/>
        <v>3.5487920745616152E-5</v>
      </c>
      <c r="J506" s="1">
        <f t="shared" si="54"/>
        <v>-6.0494031896474419E-2</v>
      </c>
      <c r="AQ506" s="58"/>
      <c r="AR506" s="58"/>
      <c r="AS506" s="58"/>
      <c r="AT506" s="58"/>
      <c r="AU506" s="58"/>
      <c r="AV506" s="58"/>
      <c r="AW506" s="58"/>
      <c r="AX506" s="71"/>
      <c r="AY506" s="58"/>
      <c r="AZ506" s="58"/>
      <c r="BA506" s="58"/>
      <c r="BB506" s="58">
        <f t="shared" si="55"/>
        <v>1</v>
      </c>
      <c r="BC506" s="58">
        <f t="shared" si="56"/>
        <v>3.6109537336697149E-3</v>
      </c>
      <c r="BD506" s="58" t="e">
        <f t="shared" si="57"/>
        <v>#N/A</v>
      </c>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c r="CB506" s="58"/>
      <c r="CC506" s="58"/>
      <c r="CD506" s="58"/>
      <c r="CE506" s="58"/>
      <c r="CF506" s="58"/>
      <c r="CG506" s="58"/>
      <c r="CH506" s="58"/>
      <c r="CI506" s="58"/>
      <c r="CJ506" s="58"/>
      <c r="CK506" s="58"/>
      <c r="CL506" s="58"/>
      <c r="CM506" s="58"/>
      <c r="CN506" s="58"/>
      <c r="CO506" s="58"/>
      <c r="CP506" s="58"/>
      <c r="CQ506" s="58"/>
      <c r="CR506" s="58"/>
      <c r="CS506" s="58"/>
      <c r="CT506" s="58"/>
      <c r="CU506" s="58"/>
      <c r="CV506" s="58"/>
      <c r="CW506" s="58"/>
      <c r="CX506" s="58"/>
      <c r="CY506" s="58"/>
      <c r="CZ506" s="58"/>
      <c r="DA506" s="58"/>
      <c r="DB506" s="58"/>
      <c r="DC506" s="58"/>
      <c r="DD506" s="58"/>
      <c r="DE506" s="58"/>
      <c r="DF506" s="58"/>
      <c r="DG506" s="58"/>
      <c r="DH506" s="58"/>
      <c r="DI506" s="58"/>
      <c r="DJ506" s="58"/>
      <c r="DK506" s="58"/>
      <c r="DL506" s="58"/>
      <c r="DM506" s="58"/>
      <c r="DN506" s="58"/>
      <c r="DO506" s="58"/>
      <c r="DP506" s="58"/>
      <c r="DQ506" s="58"/>
      <c r="DR506" s="58"/>
      <c r="DS506" s="58"/>
      <c r="DT506" s="58"/>
      <c r="DU506" s="58"/>
      <c r="DV506" s="58"/>
      <c r="DW506" s="58"/>
      <c r="DX506" s="58"/>
      <c r="DY506" s="58"/>
      <c r="DZ506" s="58"/>
      <c r="EA506" s="58"/>
      <c r="EB506" s="58"/>
      <c r="EC506" s="58"/>
      <c r="ED506" s="58"/>
      <c r="EE506" s="58"/>
      <c r="EF506" s="58"/>
      <c r="EG506" s="58"/>
      <c r="EH506" s="58"/>
      <c r="EI506" s="58"/>
      <c r="EJ506" s="58"/>
      <c r="EK506" s="58"/>
      <c r="EL506" s="58"/>
      <c r="EM506" s="58"/>
      <c r="EN506" s="58"/>
    </row>
    <row r="507" spans="1:144" outlineLevel="1" x14ac:dyDescent="0.2">
      <c r="A507" s="16">
        <v>316</v>
      </c>
      <c r="B507" s="16">
        <v>0</v>
      </c>
      <c r="C507" s="1">
        <v>9.1639506893895871E-5</v>
      </c>
      <c r="D507" s="1">
        <f t="shared" si="49"/>
        <v>-9.1639506893895871E-5</v>
      </c>
      <c r="E507" s="1">
        <f t="shared" si="50"/>
        <v>1.8328741210037558E-4</v>
      </c>
      <c r="F507" s="1">
        <f t="shared" si="51"/>
        <v>-1.3538368147615708E-2</v>
      </c>
      <c r="G507" s="1">
        <f t="shared" si="52"/>
        <v>-9.5732912555066621E-3</v>
      </c>
      <c r="H507" s="1">
        <v>5.0529730966071746E-4</v>
      </c>
      <c r="I507" s="1">
        <f t="shared" si="53"/>
        <v>4.6332851931802612E-8</v>
      </c>
      <c r="J507" s="1">
        <f t="shared" si="54"/>
        <v>-9.5757108516648579E-3</v>
      </c>
      <c r="AQ507" s="58"/>
      <c r="AR507" s="58"/>
      <c r="AS507" s="58"/>
      <c r="AT507" s="58"/>
      <c r="AU507" s="58"/>
      <c r="AV507" s="58"/>
      <c r="AW507" s="58"/>
      <c r="AX507" s="71"/>
      <c r="AY507" s="58"/>
      <c r="AZ507" s="58"/>
      <c r="BA507" s="58"/>
      <c r="BB507" s="58">
        <f t="shared" si="55"/>
        <v>1</v>
      </c>
      <c r="BC507" s="58">
        <f t="shared" si="56"/>
        <v>9.1639506893895871E-5</v>
      </c>
      <c r="BD507" s="58" t="e">
        <f t="shared" si="57"/>
        <v>#N/A</v>
      </c>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c r="CB507" s="58"/>
      <c r="CC507" s="58"/>
      <c r="CD507" s="58"/>
      <c r="CE507" s="58"/>
      <c r="CF507" s="58"/>
      <c r="CG507" s="58"/>
      <c r="CH507" s="58"/>
      <c r="CI507" s="58"/>
      <c r="CJ507" s="58"/>
      <c r="CK507" s="58"/>
      <c r="CL507" s="58"/>
      <c r="CM507" s="58"/>
      <c r="CN507" s="58"/>
      <c r="CO507" s="58"/>
      <c r="CP507" s="58"/>
      <c r="CQ507" s="58"/>
      <c r="CR507" s="58"/>
      <c r="CS507" s="58"/>
      <c r="CT507" s="58"/>
      <c r="CU507" s="58"/>
      <c r="CV507" s="58"/>
      <c r="CW507" s="58"/>
      <c r="CX507" s="58"/>
      <c r="CY507" s="58"/>
      <c r="CZ507" s="58"/>
      <c r="DA507" s="58"/>
      <c r="DB507" s="58"/>
      <c r="DC507" s="58"/>
      <c r="DD507" s="58"/>
      <c r="DE507" s="58"/>
      <c r="DF507" s="58"/>
      <c r="DG507" s="58"/>
      <c r="DH507" s="58"/>
      <c r="DI507" s="58"/>
      <c r="DJ507" s="58"/>
      <c r="DK507" s="58"/>
      <c r="DL507" s="58"/>
      <c r="DM507" s="58"/>
      <c r="DN507" s="58"/>
      <c r="DO507" s="58"/>
      <c r="DP507" s="58"/>
      <c r="DQ507" s="58"/>
      <c r="DR507" s="58"/>
      <c r="DS507" s="58"/>
      <c r="DT507" s="58"/>
      <c r="DU507" s="58"/>
      <c r="DV507" s="58"/>
      <c r="DW507" s="58"/>
      <c r="DX507" s="58"/>
      <c r="DY507" s="58"/>
      <c r="DZ507" s="58"/>
      <c r="EA507" s="58"/>
      <c r="EB507" s="58"/>
      <c r="EC507" s="58"/>
      <c r="ED507" s="58"/>
      <c r="EE507" s="58"/>
      <c r="EF507" s="58"/>
      <c r="EG507" s="58"/>
      <c r="EH507" s="58"/>
      <c r="EI507" s="58"/>
      <c r="EJ507" s="58"/>
      <c r="EK507" s="58"/>
      <c r="EL507" s="58"/>
      <c r="EM507" s="58"/>
      <c r="EN507" s="58"/>
    </row>
    <row r="508" spans="1:144" outlineLevel="1" x14ac:dyDescent="0.2">
      <c r="A508" s="16">
        <v>317</v>
      </c>
      <c r="B508" s="16">
        <v>0</v>
      </c>
      <c r="C508" s="1">
        <v>4.9422567684127295E-5</v>
      </c>
      <c r="D508" s="1">
        <f t="shared" si="49"/>
        <v>-4.9422567684127295E-5</v>
      </c>
      <c r="E508" s="1">
        <f t="shared" si="50"/>
        <v>9.8847578038966841E-5</v>
      </c>
      <c r="F508" s="1">
        <f t="shared" si="51"/>
        <v>-9.9422119288902124E-3</v>
      </c>
      <c r="G508" s="1">
        <f t="shared" si="52"/>
        <v>-7.0302923406533272E-3</v>
      </c>
      <c r="H508" s="1">
        <v>2.8842437596438876E-4</v>
      </c>
      <c r="I508" s="1">
        <f t="shared" si="53"/>
        <v>1.4259490564893138E-8</v>
      </c>
      <c r="J508" s="1">
        <f t="shared" si="54"/>
        <v>-7.0313064138617749E-3</v>
      </c>
      <c r="AQ508" s="58"/>
      <c r="AR508" s="58"/>
      <c r="AS508" s="58"/>
      <c r="AT508" s="58"/>
      <c r="AU508" s="58"/>
      <c r="AV508" s="58"/>
      <c r="AW508" s="58"/>
      <c r="AX508" s="71"/>
      <c r="AY508" s="58"/>
      <c r="AZ508" s="58"/>
      <c r="BA508" s="58"/>
      <c r="BB508" s="58">
        <f t="shared" si="55"/>
        <v>1</v>
      </c>
      <c r="BC508" s="58">
        <f t="shared" si="56"/>
        <v>4.9422567684127295E-5</v>
      </c>
      <c r="BD508" s="58" t="e">
        <f t="shared" si="57"/>
        <v>#N/A</v>
      </c>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c r="CB508" s="58"/>
      <c r="CC508" s="58"/>
      <c r="CD508" s="58"/>
      <c r="CE508" s="58"/>
      <c r="CF508" s="58"/>
      <c r="CG508" s="58"/>
      <c r="CH508" s="58"/>
      <c r="CI508" s="58"/>
      <c r="CJ508" s="58"/>
      <c r="CK508" s="58"/>
      <c r="CL508" s="58"/>
      <c r="CM508" s="58"/>
      <c r="CN508" s="58"/>
      <c r="CO508" s="58"/>
      <c r="CP508" s="58"/>
      <c r="CQ508" s="58"/>
      <c r="CR508" s="58"/>
      <c r="CS508" s="58"/>
      <c r="CT508" s="58"/>
      <c r="CU508" s="58"/>
      <c r="CV508" s="58"/>
      <c r="CW508" s="58"/>
      <c r="CX508" s="58"/>
      <c r="CY508" s="58"/>
      <c r="CZ508" s="58"/>
      <c r="DA508" s="58"/>
      <c r="DB508" s="58"/>
      <c r="DC508" s="58"/>
      <c r="DD508" s="58"/>
      <c r="DE508" s="58"/>
      <c r="DF508" s="58"/>
      <c r="DG508" s="58"/>
      <c r="DH508" s="58"/>
      <c r="DI508" s="58"/>
      <c r="DJ508" s="58"/>
      <c r="DK508" s="58"/>
      <c r="DL508" s="58"/>
      <c r="DM508" s="58"/>
      <c r="DN508" s="58"/>
      <c r="DO508" s="58"/>
      <c r="DP508" s="58"/>
      <c r="DQ508" s="58"/>
      <c r="DR508" s="58"/>
      <c r="DS508" s="58"/>
      <c r="DT508" s="58"/>
      <c r="DU508" s="58"/>
      <c r="DV508" s="58"/>
      <c r="DW508" s="58"/>
      <c r="DX508" s="58"/>
      <c r="DY508" s="58"/>
      <c r="DZ508" s="58"/>
      <c r="EA508" s="58"/>
      <c r="EB508" s="58"/>
      <c r="EC508" s="58"/>
      <c r="ED508" s="58"/>
      <c r="EE508" s="58"/>
      <c r="EF508" s="58"/>
      <c r="EG508" s="58"/>
      <c r="EH508" s="58"/>
      <c r="EI508" s="58"/>
      <c r="EJ508" s="58"/>
      <c r="EK508" s="58"/>
      <c r="EL508" s="58"/>
      <c r="EM508" s="58"/>
      <c r="EN508" s="58"/>
    </row>
    <row r="509" spans="1:144" outlineLevel="1" x14ac:dyDescent="0.2">
      <c r="A509" s="16">
        <v>318</v>
      </c>
      <c r="B509" s="16">
        <v>0</v>
      </c>
      <c r="C509" s="1">
        <v>1.1122705422225638E-5</v>
      </c>
      <c r="D509" s="1">
        <f t="shared" si="49"/>
        <v>-1.1122705422225638E-5</v>
      </c>
      <c r="E509" s="1">
        <f t="shared" si="50"/>
        <v>2.2245534559943509E-5</v>
      </c>
      <c r="F509" s="1">
        <f t="shared" si="51"/>
        <v>-4.7165172065777002E-3</v>
      </c>
      <c r="G509" s="1">
        <f t="shared" si="52"/>
        <v>-3.3350905742089831E-3</v>
      </c>
      <c r="H509" s="1">
        <v>8.4318115984702001E-5</v>
      </c>
      <c r="I509" s="1">
        <f t="shared" si="53"/>
        <v>9.3793508226993536E-10</v>
      </c>
      <c r="J509" s="1">
        <f t="shared" si="54"/>
        <v>-3.3352311873781518E-3</v>
      </c>
      <c r="AQ509" s="58"/>
      <c r="AR509" s="58"/>
      <c r="AS509" s="58"/>
      <c r="AT509" s="58"/>
      <c r="AU509" s="58"/>
      <c r="AV509" s="58"/>
      <c r="AW509" s="58"/>
      <c r="AX509" s="71"/>
      <c r="AY509" s="58"/>
      <c r="AZ509" s="58"/>
      <c r="BA509" s="58"/>
      <c r="BB509" s="58">
        <f t="shared" si="55"/>
        <v>1</v>
      </c>
      <c r="BC509" s="58">
        <f t="shared" si="56"/>
        <v>1.1122705422225638E-5</v>
      </c>
      <c r="BD509" s="58" t="e">
        <f t="shared" si="57"/>
        <v>#N/A</v>
      </c>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c r="CB509" s="58"/>
      <c r="CC509" s="58"/>
      <c r="CD509" s="58"/>
      <c r="CE509" s="58"/>
      <c r="CF509" s="58"/>
      <c r="CG509" s="58"/>
      <c r="CH509" s="58"/>
      <c r="CI509" s="58"/>
      <c r="CJ509" s="58"/>
      <c r="CK509" s="58"/>
      <c r="CL509" s="58"/>
      <c r="CM509" s="58"/>
      <c r="CN509" s="58"/>
      <c r="CO509" s="58"/>
      <c r="CP509" s="58"/>
      <c r="CQ509" s="58"/>
      <c r="CR509" s="58"/>
      <c r="CS509" s="58"/>
      <c r="CT509" s="58"/>
      <c r="CU509" s="58"/>
      <c r="CV509" s="58"/>
      <c r="CW509" s="58"/>
      <c r="CX509" s="58"/>
      <c r="CY509" s="58"/>
      <c r="CZ509" s="58"/>
      <c r="DA509" s="58"/>
      <c r="DB509" s="58"/>
      <c r="DC509" s="58"/>
      <c r="DD509" s="58"/>
      <c r="DE509" s="58"/>
      <c r="DF509" s="58"/>
      <c r="DG509" s="58"/>
      <c r="DH509" s="58"/>
      <c r="DI509" s="58"/>
      <c r="DJ509" s="58"/>
      <c r="DK509" s="58"/>
      <c r="DL509" s="58"/>
      <c r="DM509" s="58"/>
      <c r="DN509" s="58"/>
      <c r="DO509" s="58"/>
      <c r="DP509" s="58"/>
      <c r="DQ509" s="58"/>
      <c r="DR509" s="58"/>
      <c r="DS509" s="58"/>
      <c r="DT509" s="58"/>
      <c r="DU509" s="58"/>
      <c r="DV509" s="58"/>
      <c r="DW509" s="58"/>
      <c r="DX509" s="58"/>
      <c r="DY509" s="58"/>
      <c r="DZ509" s="58"/>
      <c r="EA509" s="58"/>
      <c r="EB509" s="58"/>
      <c r="EC509" s="58"/>
      <c r="ED509" s="58"/>
      <c r="EE509" s="58"/>
      <c r="EF509" s="58"/>
      <c r="EG509" s="58"/>
      <c r="EH509" s="58"/>
      <c r="EI509" s="58"/>
      <c r="EJ509" s="58"/>
      <c r="EK509" s="58"/>
      <c r="EL509" s="58"/>
      <c r="EM509" s="58"/>
      <c r="EN509" s="58"/>
    </row>
    <row r="510" spans="1:144" outlineLevel="1" x14ac:dyDescent="0.2">
      <c r="A510" s="16">
        <v>319</v>
      </c>
      <c r="B510" s="16">
        <v>0</v>
      </c>
      <c r="C510" s="1">
        <v>0.15104655585496413</v>
      </c>
      <c r="D510" s="1">
        <f t="shared" si="49"/>
        <v>-0.15104655585496413</v>
      </c>
      <c r="E510" s="1">
        <f t="shared" si="50"/>
        <v>0.32750186056297342</v>
      </c>
      <c r="F510" s="1">
        <f t="shared" si="51"/>
        <v>-0.57227778269208862</v>
      </c>
      <c r="G510" s="1">
        <f t="shared" si="52"/>
        <v>-0.4218067023265149</v>
      </c>
      <c r="H510" s="1">
        <v>0.22465458633654592</v>
      </c>
      <c r="I510" s="1">
        <f t="shared" si="53"/>
        <v>5.1552178121488323E-2</v>
      </c>
      <c r="J510" s="1">
        <f t="shared" si="54"/>
        <v>-0.47903347716945366</v>
      </c>
      <c r="AQ510" s="58"/>
      <c r="AR510" s="58"/>
      <c r="AS510" s="58"/>
      <c r="AT510" s="58"/>
      <c r="AU510" s="58"/>
      <c r="AV510" s="58"/>
      <c r="AW510" s="58"/>
      <c r="AX510" s="71"/>
      <c r="AY510" s="58"/>
      <c r="AZ510" s="58"/>
      <c r="BA510" s="58"/>
      <c r="BB510" s="58">
        <f t="shared" si="55"/>
        <v>1</v>
      </c>
      <c r="BC510" s="58">
        <f t="shared" si="56"/>
        <v>0.15104655585496413</v>
      </c>
      <c r="BD510" s="58" t="e">
        <f t="shared" si="57"/>
        <v>#N/A</v>
      </c>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c r="CB510" s="58"/>
      <c r="CC510" s="58"/>
      <c r="CD510" s="58"/>
      <c r="CE510" s="58"/>
      <c r="CF510" s="58"/>
      <c r="CG510" s="58"/>
      <c r="CH510" s="58"/>
      <c r="CI510" s="58"/>
      <c r="CJ510" s="58"/>
      <c r="CK510" s="58"/>
      <c r="CL510" s="58"/>
      <c r="CM510" s="58"/>
      <c r="CN510" s="58"/>
      <c r="CO510" s="58"/>
      <c r="CP510" s="58"/>
      <c r="CQ510" s="58"/>
      <c r="CR510" s="58"/>
      <c r="CS510" s="58"/>
      <c r="CT510" s="58"/>
      <c r="CU510" s="58"/>
      <c r="CV510" s="58"/>
      <c r="CW510" s="58"/>
      <c r="CX510" s="58"/>
      <c r="CY510" s="58"/>
      <c r="CZ510" s="58"/>
      <c r="DA510" s="58"/>
      <c r="DB510" s="58"/>
      <c r="DC510" s="58"/>
      <c r="DD510" s="58"/>
      <c r="DE510" s="58"/>
      <c r="DF510" s="58"/>
      <c r="DG510" s="58"/>
      <c r="DH510" s="58"/>
      <c r="DI510" s="58"/>
      <c r="DJ510" s="58"/>
      <c r="DK510" s="58"/>
      <c r="DL510" s="58"/>
      <c r="DM510" s="58"/>
      <c r="DN510" s="58"/>
      <c r="DO510" s="58"/>
      <c r="DP510" s="58"/>
      <c r="DQ510" s="58"/>
      <c r="DR510" s="58"/>
      <c r="DS510" s="58"/>
      <c r="DT510" s="58"/>
      <c r="DU510" s="58"/>
      <c r="DV510" s="58"/>
      <c r="DW510" s="58"/>
      <c r="DX510" s="58"/>
      <c r="DY510" s="58"/>
      <c r="DZ510" s="58"/>
      <c r="EA510" s="58"/>
      <c r="EB510" s="58"/>
      <c r="EC510" s="58"/>
      <c r="ED510" s="58"/>
      <c r="EE510" s="58"/>
      <c r="EF510" s="58"/>
      <c r="EG510" s="58"/>
      <c r="EH510" s="58"/>
      <c r="EI510" s="58"/>
      <c r="EJ510" s="58"/>
      <c r="EK510" s="58"/>
      <c r="EL510" s="58"/>
      <c r="EM510" s="58"/>
      <c r="EN510" s="58"/>
    </row>
    <row r="511" spans="1:144" outlineLevel="1" x14ac:dyDescent="0.2">
      <c r="A511" s="16">
        <v>320</v>
      </c>
      <c r="B511" s="16">
        <v>0</v>
      </c>
      <c r="C511" s="1">
        <v>3.4446093358971536E-5</v>
      </c>
      <c r="D511" s="1">
        <f t="shared" si="49"/>
        <v>-3.4446093358971536E-5</v>
      </c>
      <c r="E511" s="1">
        <f t="shared" si="50"/>
        <v>6.8893373278516447E-5</v>
      </c>
      <c r="F511" s="1">
        <f t="shared" si="51"/>
        <v>-8.3002032070616464E-3</v>
      </c>
      <c r="G511" s="1">
        <f t="shared" si="52"/>
        <v>-5.8691805163235593E-3</v>
      </c>
      <c r="H511" s="1">
        <v>2.064403182741697E-4</v>
      </c>
      <c r="I511" s="1">
        <f t="shared" si="53"/>
        <v>7.1127757967868941E-9</v>
      </c>
      <c r="J511" s="1">
        <f t="shared" si="54"/>
        <v>-5.8697864278855049E-3</v>
      </c>
      <c r="AQ511" s="58"/>
      <c r="AR511" s="58"/>
      <c r="AS511" s="58"/>
      <c r="AT511" s="58"/>
      <c r="AU511" s="58"/>
      <c r="AV511" s="58"/>
      <c r="AW511" s="58"/>
      <c r="AX511" s="71"/>
      <c r="AY511" s="58"/>
      <c r="AZ511" s="58"/>
      <c r="BA511" s="58"/>
      <c r="BB511" s="58">
        <f t="shared" si="55"/>
        <v>1</v>
      </c>
      <c r="BC511" s="58">
        <f t="shared" si="56"/>
        <v>3.4446093358971536E-5</v>
      </c>
      <c r="BD511" s="58" t="e">
        <f t="shared" si="57"/>
        <v>#N/A</v>
      </c>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c r="CB511" s="58"/>
      <c r="CC511" s="58"/>
      <c r="CD511" s="58"/>
      <c r="CE511" s="58"/>
      <c r="CF511" s="58"/>
      <c r="CG511" s="58"/>
      <c r="CH511" s="58"/>
      <c r="CI511" s="58"/>
      <c r="CJ511" s="58"/>
      <c r="CK511" s="58"/>
      <c r="CL511" s="58"/>
      <c r="CM511" s="58"/>
      <c r="CN511" s="58"/>
      <c r="CO511" s="58"/>
      <c r="CP511" s="58"/>
      <c r="CQ511" s="58"/>
      <c r="CR511" s="58"/>
      <c r="CS511" s="58"/>
      <c r="CT511" s="58"/>
      <c r="CU511" s="58"/>
      <c r="CV511" s="58"/>
      <c r="CW511" s="58"/>
      <c r="CX511" s="58"/>
      <c r="CY511" s="58"/>
      <c r="CZ511" s="58"/>
      <c r="DA511" s="58"/>
      <c r="DB511" s="58"/>
      <c r="DC511" s="58"/>
      <c r="DD511" s="58"/>
      <c r="DE511" s="58"/>
      <c r="DF511" s="58"/>
      <c r="DG511" s="58"/>
      <c r="DH511" s="58"/>
      <c r="DI511" s="58"/>
      <c r="DJ511" s="58"/>
      <c r="DK511" s="58"/>
      <c r="DL511" s="58"/>
      <c r="DM511" s="58"/>
      <c r="DN511" s="58"/>
      <c r="DO511" s="58"/>
      <c r="DP511" s="58"/>
      <c r="DQ511" s="58"/>
      <c r="DR511" s="58"/>
      <c r="DS511" s="58"/>
      <c r="DT511" s="58"/>
      <c r="DU511" s="58"/>
      <c r="DV511" s="58"/>
      <c r="DW511" s="58"/>
      <c r="DX511" s="58"/>
      <c r="DY511" s="58"/>
      <c r="DZ511" s="58"/>
      <c r="EA511" s="58"/>
      <c r="EB511" s="58"/>
      <c r="EC511" s="58"/>
      <c r="ED511" s="58"/>
      <c r="EE511" s="58"/>
      <c r="EF511" s="58"/>
      <c r="EG511" s="58"/>
      <c r="EH511" s="58"/>
      <c r="EI511" s="58"/>
      <c r="EJ511" s="58"/>
      <c r="EK511" s="58"/>
      <c r="EL511" s="58"/>
      <c r="EM511" s="58"/>
      <c r="EN511" s="58"/>
    </row>
    <row r="512" spans="1:144" outlineLevel="1" x14ac:dyDescent="0.2">
      <c r="A512" s="16">
        <v>321</v>
      </c>
      <c r="B512" s="16">
        <v>0</v>
      </c>
      <c r="C512" s="1">
        <v>7.4859387091052696E-6</v>
      </c>
      <c r="D512" s="1">
        <f t="shared" si="49"/>
        <v>-7.4859387091052696E-6</v>
      </c>
      <c r="E512" s="1">
        <f t="shared" si="50"/>
        <v>1.4971933457676513E-5</v>
      </c>
      <c r="F512" s="1">
        <f t="shared" si="51"/>
        <v>-3.8693582746595736E-3</v>
      </c>
      <c r="G512" s="1">
        <f t="shared" si="52"/>
        <v>-2.7360545953622958E-3</v>
      </c>
      <c r="H512" s="1">
        <v>4.8811302007379971E-5</v>
      </c>
      <c r="I512" s="1">
        <f t="shared" si="53"/>
        <v>3.6541898708602832E-10</v>
      </c>
      <c r="J512" s="1">
        <f t="shared" si="54"/>
        <v>-2.7361213730005148E-3</v>
      </c>
      <c r="AQ512" s="58"/>
      <c r="AR512" s="58"/>
      <c r="AS512" s="58"/>
      <c r="AT512" s="58"/>
      <c r="AU512" s="58"/>
      <c r="AV512" s="58"/>
      <c r="AW512" s="58"/>
      <c r="AX512" s="71"/>
      <c r="AY512" s="58"/>
      <c r="AZ512" s="58"/>
      <c r="BA512" s="58"/>
      <c r="BB512" s="58">
        <f t="shared" si="55"/>
        <v>1</v>
      </c>
      <c r="BC512" s="58">
        <f t="shared" si="56"/>
        <v>7.4859387091052696E-6</v>
      </c>
      <c r="BD512" s="58" t="e">
        <f t="shared" si="57"/>
        <v>#N/A</v>
      </c>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c r="CB512" s="58"/>
      <c r="CC512" s="58"/>
      <c r="CD512" s="58"/>
      <c r="CE512" s="58"/>
      <c r="CF512" s="58"/>
      <c r="CG512" s="58"/>
      <c r="CH512" s="58"/>
      <c r="CI512" s="58"/>
      <c r="CJ512" s="58"/>
      <c r="CK512" s="58"/>
      <c r="CL512" s="58"/>
      <c r="CM512" s="58"/>
      <c r="CN512" s="58"/>
      <c r="CO512" s="58"/>
      <c r="CP512" s="58"/>
      <c r="CQ512" s="58"/>
      <c r="CR512" s="58"/>
      <c r="CS512" s="58"/>
      <c r="CT512" s="58"/>
      <c r="CU512" s="58"/>
      <c r="CV512" s="58"/>
      <c r="CW512" s="58"/>
      <c r="CX512" s="58"/>
      <c r="CY512" s="58"/>
      <c r="CZ512" s="58"/>
      <c r="DA512" s="58"/>
      <c r="DB512" s="58"/>
      <c r="DC512" s="58"/>
      <c r="DD512" s="58"/>
      <c r="DE512" s="58"/>
      <c r="DF512" s="58"/>
      <c r="DG512" s="58"/>
      <c r="DH512" s="58"/>
      <c r="DI512" s="58"/>
      <c r="DJ512" s="58"/>
      <c r="DK512" s="58"/>
      <c r="DL512" s="58"/>
      <c r="DM512" s="58"/>
      <c r="DN512" s="58"/>
      <c r="DO512" s="58"/>
      <c r="DP512" s="58"/>
      <c r="DQ512" s="58"/>
      <c r="DR512" s="58"/>
      <c r="DS512" s="58"/>
      <c r="DT512" s="58"/>
      <c r="DU512" s="58"/>
      <c r="DV512" s="58"/>
      <c r="DW512" s="58"/>
      <c r="DX512" s="58"/>
      <c r="DY512" s="58"/>
      <c r="DZ512" s="58"/>
      <c r="EA512" s="58"/>
      <c r="EB512" s="58"/>
      <c r="EC512" s="58"/>
      <c r="ED512" s="58"/>
      <c r="EE512" s="58"/>
      <c r="EF512" s="58"/>
      <c r="EG512" s="58"/>
      <c r="EH512" s="58"/>
      <c r="EI512" s="58"/>
      <c r="EJ512" s="58"/>
      <c r="EK512" s="58"/>
      <c r="EL512" s="58"/>
      <c r="EM512" s="58"/>
      <c r="EN512" s="58"/>
    </row>
    <row r="513" spans="1:144" outlineLevel="1" x14ac:dyDescent="0.2">
      <c r="A513" s="16">
        <v>322</v>
      </c>
      <c r="B513" s="16">
        <v>0</v>
      </c>
      <c r="C513" s="1">
        <v>5.6018525321133838E-3</v>
      </c>
      <c r="D513" s="1">
        <f t="shared" ref="D513:D537" si="58">B513 - C513</f>
        <v>-5.6018525321133838E-3</v>
      </c>
      <c r="E513" s="1">
        <f t="shared" ref="E513:E537" si="59">2*IF(B513=1,LN(1/C513),LN(1/(1-C513)))</f>
        <v>1.1235203504173553E-2</v>
      </c>
      <c r="F513" s="1">
        <f t="shared" ref="F513:F537" si="60">SQRT(E513)*SIGN(D513)</f>
        <v>-0.10599624287763011</v>
      </c>
      <c r="G513" s="1">
        <f t="shared" ref="G513:G537" si="61">D513/(SQRT(C513*(1-C513)))</f>
        <v>-7.5056046155842132E-2</v>
      </c>
      <c r="H513" s="1">
        <v>1.7207425838507873E-2</v>
      </c>
      <c r="I513" s="1">
        <f t="shared" ref="I513:I537" si="62">G513^2*H513/(1-H513)</f>
        <v>9.8633718296373027E-5</v>
      </c>
      <c r="J513" s="1">
        <f t="shared" ref="J513:J537" si="63">G513/SQRT(1-H513)</f>
        <v>-7.5710262070899453E-2</v>
      </c>
      <c r="AQ513" s="58"/>
      <c r="AR513" s="58"/>
      <c r="AS513" s="58"/>
      <c r="AT513" s="58"/>
      <c r="AU513" s="58"/>
      <c r="AV513" s="58"/>
      <c r="AW513" s="58"/>
      <c r="AX513" s="71"/>
      <c r="AY513" s="58"/>
      <c r="AZ513" s="58"/>
      <c r="BA513" s="58"/>
      <c r="BB513" s="58">
        <f t="shared" ref="BB513:BB537" si="64">1-B513</f>
        <v>1</v>
      </c>
      <c r="BC513" s="58">
        <f t="shared" ref="BC513:BC537" si="65">IF(B513=0,C513,NA())</f>
        <v>5.6018525321133838E-3</v>
      </c>
      <c r="BD513" s="58" t="e">
        <f t="shared" ref="BD513:BD537" si="66">IF(B513=1,C513,NA())</f>
        <v>#N/A</v>
      </c>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c r="CB513" s="58"/>
      <c r="CC513" s="58"/>
      <c r="CD513" s="58"/>
      <c r="CE513" s="58"/>
      <c r="CF513" s="58"/>
      <c r="CG513" s="58"/>
      <c r="CH513" s="58"/>
      <c r="CI513" s="58"/>
      <c r="CJ513" s="58"/>
      <c r="CK513" s="58"/>
      <c r="CL513" s="58"/>
      <c r="CM513" s="58"/>
      <c r="CN513" s="58"/>
      <c r="CO513" s="58"/>
      <c r="CP513" s="58"/>
      <c r="CQ513" s="58"/>
      <c r="CR513" s="58"/>
      <c r="CS513" s="58"/>
      <c r="CT513" s="58"/>
      <c r="CU513" s="58"/>
      <c r="CV513" s="58"/>
      <c r="CW513" s="58"/>
      <c r="CX513" s="58"/>
      <c r="CY513" s="58"/>
      <c r="CZ513" s="58"/>
      <c r="DA513" s="58"/>
      <c r="DB513" s="58"/>
      <c r="DC513" s="58"/>
      <c r="DD513" s="58"/>
      <c r="DE513" s="58"/>
      <c r="DF513" s="58"/>
      <c r="DG513" s="58"/>
      <c r="DH513" s="58"/>
      <c r="DI513" s="58"/>
      <c r="DJ513" s="58"/>
      <c r="DK513" s="58"/>
      <c r="DL513" s="58"/>
      <c r="DM513" s="58"/>
      <c r="DN513" s="58"/>
      <c r="DO513" s="58"/>
      <c r="DP513" s="58"/>
      <c r="DQ513" s="58"/>
      <c r="DR513" s="58"/>
      <c r="DS513" s="58"/>
      <c r="DT513" s="58"/>
      <c r="DU513" s="58"/>
      <c r="DV513" s="58"/>
      <c r="DW513" s="58"/>
      <c r="DX513" s="58"/>
      <c r="DY513" s="58"/>
      <c r="DZ513" s="58"/>
      <c r="EA513" s="58"/>
      <c r="EB513" s="58"/>
      <c r="EC513" s="58"/>
      <c r="ED513" s="58"/>
      <c r="EE513" s="58"/>
      <c r="EF513" s="58"/>
      <c r="EG513" s="58"/>
      <c r="EH513" s="58"/>
      <c r="EI513" s="58"/>
      <c r="EJ513" s="58"/>
      <c r="EK513" s="58"/>
      <c r="EL513" s="58"/>
      <c r="EM513" s="58"/>
      <c r="EN513" s="58"/>
    </row>
    <row r="514" spans="1:144" outlineLevel="1" x14ac:dyDescent="0.2">
      <c r="A514" s="16">
        <v>323</v>
      </c>
      <c r="B514" s="16">
        <v>0</v>
      </c>
      <c r="C514" s="1">
        <v>2.0902346129999687E-7</v>
      </c>
      <c r="D514" s="1">
        <f t="shared" si="58"/>
        <v>-2.0902346129999687E-7</v>
      </c>
      <c r="E514" s="1">
        <f t="shared" si="59"/>
        <v>4.1804696620718428E-7</v>
      </c>
      <c r="F514" s="1">
        <f t="shared" si="60"/>
        <v>-6.4656551578875924E-4</v>
      </c>
      <c r="G514" s="1">
        <f t="shared" si="61"/>
        <v>-4.5719088463224349E-4</v>
      </c>
      <c r="H514" s="1">
        <v>2.549265086528195E-6</v>
      </c>
      <c r="I514" s="1">
        <f t="shared" si="62"/>
        <v>5.3285768193231716E-13</v>
      </c>
      <c r="J514" s="1">
        <f t="shared" si="63"/>
        <v>-4.5719146738373774E-4</v>
      </c>
      <c r="AQ514" s="58"/>
      <c r="AR514" s="58"/>
      <c r="AS514" s="58"/>
      <c r="AT514" s="58"/>
      <c r="AU514" s="58"/>
      <c r="AV514" s="58"/>
      <c r="AW514" s="58"/>
      <c r="AX514" s="71"/>
      <c r="AY514" s="58"/>
      <c r="AZ514" s="58"/>
      <c r="BA514" s="58"/>
      <c r="BB514" s="58">
        <f t="shared" si="64"/>
        <v>1</v>
      </c>
      <c r="BC514" s="58">
        <f t="shared" si="65"/>
        <v>2.0902346129999687E-7</v>
      </c>
      <c r="BD514" s="58" t="e">
        <f t="shared" si="66"/>
        <v>#N/A</v>
      </c>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c r="CB514" s="58"/>
      <c r="CC514" s="58"/>
      <c r="CD514" s="58"/>
      <c r="CE514" s="58"/>
      <c r="CF514" s="58"/>
      <c r="CG514" s="58"/>
      <c r="CH514" s="58"/>
      <c r="CI514" s="58"/>
      <c r="CJ514" s="58"/>
      <c r="CK514" s="58"/>
      <c r="CL514" s="58"/>
      <c r="CM514" s="58"/>
      <c r="CN514" s="58"/>
      <c r="CO514" s="58"/>
      <c r="CP514" s="58"/>
      <c r="CQ514" s="58"/>
      <c r="CR514" s="58"/>
      <c r="CS514" s="58"/>
      <c r="CT514" s="58"/>
      <c r="CU514" s="58"/>
      <c r="CV514" s="58"/>
      <c r="CW514" s="58"/>
      <c r="CX514" s="58"/>
      <c r="CY514" s="58"/>
      <c r="CZ514" s="58"/>
      <c r="DA514" s="58"/>
      <c r="DB514" s="58"/>
      <c r="DC514" s="58"/>
      <c r="DD514" s="58"/>
      <c r="DE514" s="58"/>
      <c r="DF514" s="58"/>
      <c r="DG514" s="58"/>
      <c r="DH514" s="58"/>
      <c r="DI514" s="58"/>
      <c r="DJ514" s="58"/>
      <c r="DK514" s="58"/>
      <c r="DL514" s="58"/>
      <c r="DM514" s="58"/>
      <c r="DN514" s="58"/>
      <c r="DO514" s="58"/>
      <c r="DP514" s="58"/>
      <c r="DQ514" s="58"/>
      <c r="DR514" s="58"/>
      <c r="DS514" s="58"/>
      <c r="DT514" s="58"/>
      <c r="DU514" s="58"/>
      <c r="DV514" s="58"/>
      <c r="DW514" s="58"/>
      <c r="DX514" s="58"/>
      <c r="DY514" s="58"/>
      <c r="DZ514" s="58"/>
      <c r="EA514" s="58"/>
      <c r="EB514" s="58"/>
      <c r="EC514" s="58"/>
      <c r="ED514" s="58"/>
      <c r="EE514" s="58"/>
      <c r="EF514" s="58"/>
      <c r="EG514" s="58"/>
      <c r="EH514" s="58"/>
      <c r="EI514" s="58"/>
      <c r="EJ514" s="58"/>
      <c r="EK514" s="58"/>
      <c r="EL514" s="58"/>
      <c r="EM514" s="58"/>
      <c r="EN514" s="58"/>
    </row>
    <row r="515" spans="1:144" outlineLevel="1" x14ac:dyDescent="0.2">
      <c r="A515" s="16">
        <v>324</v>
      </c>
      <c r="B515" s="16">
        <v>0</v>
      </c>
      <c r="C515" s="1">
        <v>1.7172528204951933E-6</v>
      </c>
      <c r="D515" s="1">
        <f t="shared" si="58"/>
        <v>-1.7172528204951933E-6</v>
      </c>
      <c r="E515" s="1">
        <f t="shared" si="59"/>
        <v>3.4345085897606479E-6</v>
      </c>
      <c r="F515" s="1">
        <f t="shared" si="60"/>
        <v>-1.853242722840332E-3</v>
      </c>
      <c r="G515" s="1">
        <f t="shared" si="61"/>
        <v>-1.3104410591314312E-3</v>
      </c>
      <c r="H515" s="1">
        <v>1.5484644913771494E-5</v>
      </c>
      <c r="I515" s="1">
        <f t="shared" si="62"/>
        <v>2.6591507576227479E-11</v>
      </c>
      <c r="J515" s="1">
        <f t="shared" si="63"/>
        <v>-1.3104512051065019E-3</v>
      </c>
      <c r="AQ515" s="58"/>
      <c r="AR515" s="58"/>
      <c r="AS515" s="58"/>
      <c r="AT515" s="58"/>
      <c r="AU515" s="58"/>
      <c r="AV515" s="58"/>
      <c r="AW515" s="58"/>
      <c r="AX515" s="71"/>
      <c r="AY515" s="58"/>
      <c r="AZ515" s="58"/>
      <c r="BA515" s="58"/>
      <c r="BB515" s="58">
        <f t="shared" si="64"/>
        <v>1</v>
      </c>
      <c r="BC515" s="58">
        <f t="shared" si="65"/>
        <v>1.7172528204951933E-6</v>
      </c>
      <c r="BD515" s="58" t="e">
        <f t="shared" si="66"/>
        <v>#N/A</v>
      </c>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c r="CB515" s="58"/>
      <c r="CC515" s="58"/>
      <c r="CD515" s="58"/>
      <c r="CE515" s="58"/>
      <c r="CF515" s="58"/>
      <c r="CG515" s="58"/>
      <c r="CH515" s="58"/>
      <c r="CI515" s="58"/>
      <c r="CJ515" s="58"/>
      <c r="CK515" s="58"/>
      <c r="CL515" s="58"/>
      <c r="CM515" s="58"/>
      <c r="CN515" s="58"/>
      <c r="CO515" s="58"/>
      <c r="CP515" s="58"/>
      <c r="CQ515" s="58"/>
      <c r="CR515" s="58"/>
      <c r="CS515" s="58"/>
      <c r="CT515" s="58"/>
      <c r="CU515" s="58"/>
      <c r="CV515" s="58"/>
      <c r="CW515" s="58"/>
      <c r="CX515" s="58"/>
      <c r="CY515" s="58"/>
      <c r="CZ515" s="58"/>
      <c r="DA515" s="58"/>
      <c r="DB515" s="58"/>
      <c r="DC515" s="58"/>
      <c r="DD515" s="58"/>
      <c r="DE515" s="58"/>
      <c r="DF515" s="58"/>
      <c r="DG515" s="58"/>
      <c r="DH515" s="58"/>
      <c r="DI515" s="58"/>
      <c r="DJ515" s="58"/>
      <c r="DK515" s="58"/>
      <c r="DL515" s="58"/>
      <c r="DM515" s="58"/>
      <c r="DN515" s="58"/>
      <c r="DO515" s="58"/>
      <c r="DP515" s="58"/>
      <c r="DQ515" s="58"/>
      <c r="DR515" s="58"/>
      <c r="DS515" s="58"/>
      <c r="DT515" s="58"/>
      <c r="DU515" s="58"/>
      <c r="DV515" s="58"/>
      <c r="DW515" s="58"/>
      <c r="DX515" s="58"/>
      <c r="DY515" s="58"/>
      <c r="DZ515" s="58"/>
      <c r="EA515" s="58"/>
      <c r="EB515" s="58"/>
      <c r="EC515" s="58"/>
      <c r="ED515" s="58"/>
      <c r="EE515" s="58"/>
      <c r="EF515" s="58"/>
      <c r="EG515" s="58"/>
      <c r="EH515" s="58"/>
      <c r="EI515" s="58"/>
      <c r="EJ515" s="58"/>
      <c r="EK515" s="58"/>
      <c r="EL515" s="58"/>
      <c r="EM515" s="58"/>
      <c r="EN515" s="58"/>
    </row>
    <row r="516" spans="1:144" outlineLevel="1" x14ac:dyDescent="0.2">
      <c r="A516" s="16">
        <v>325</v>
      </c>
      <c r="B516" s="16">
        <v>0</v>
      </c>
      <c r="C516" s="1">
        <v>2.7375881910145169E-2</v>
      </c>
      <c r="D516" s="1">
        <f t="shared" si="58"/>
        <v>-2.7375881910145169E-2</v>
      </c>
      <c r="E516" s="1">
        <f t="shared" si="59"/>
        <v>5.5515167554771351E-2</v>
      </c>
      <c r="F516" s="1">
        <f t="shared" si="60"/>
        <v>-0.23561656893090382</v>
      </c>
      <c r="G516" s="1">
        <f t="shared" si="61"/>
        <v>-0.16776893287784481</v>
      </c>
      <c r="H516" s="1">
        <v>0.13325370502120942</v>
      </c>
      <c r="I516" s="1">
        <f t="shared" si="62"/>
        <v>4.3272340269404725E-3</v>
      </c>
      <c r="J516" s="1">
        <f t="shared" si="63"/>
        <v>-0.18020446405655791</v>
      </c>
      <c r="AQ516" s="58"/>
      <c r="AR516" s="58"/>
      <c r="AS516" s="58"/>
      <c r="AT516" s="58"/>
      <c r="AU516" s="58"/>
      <c r="AV516" s="58"/>
      <c r="AW516" s="58"/>
      <c r="AX516" s="71"/>
      <c r="AY516" s="58"/>
      <c r="AZ516" s="58"/>
      <c r="BA516" s="58"/>
      <c r="BB516" s="58">
        <f t="shared" si="64"/>
        <v>1</v>
      </c>
      <c r="BC516" s="58">
        <f t="shared" si="65"/>
        <v>2.7375881910145169E-2</v>
      </c>
      <c r="BD516" s="58" t="e">
        <f t="shared" si="66"/>
        <v>#N/A</v>
      </c>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c r="CB516" s="58"/>
      <c r="CC516" s="58"/>
      <c r="CD516" s="58"/>
      <c r="CE516" s="58"/>
      <c r="CF516" s="58"/>
      <c r="CG516" s="58"/>
      <c r="CH516" s="58"/>
      <c r="CI516" s="58"/>
      <c r="CJ516" s="58"/>
      <c r="CK516" s="58"/>
      <c r="CL516" s="58"/>
      <c r="CM516" s="58"/>
      <c r="CN516" s="58"/>
      <c r="CO516" s="58"/>
      <c r="CP516" s="58"/>
      <c r="CQ516" s="58"/>
      <c r="CR516" s="58"/>
      <c r="CS516" s="58"/>
      <c r="CT516" s="58"/>
      <c r="CU516" s="58"/>
      <c r="CV516" s="58"/>
      <c r="CW516" s="58"/>
      <c r="CX516" s="58"/>
      <c r="CY516" s="58"/>
      <c r="CZ516" s="58"/>
      <c r="DA516" s="58"/>
      <c r="DB516" s="58"/>
      <c r="DC516" s="58"/>
      <c r="DD516" s="58"/>
      <c r="DE516" s="58"/>
      <c r="DF516" s="58"/>
      <c r="DG516" s="58"/>
      <c r="DH516" s="58"/>
      <c r="DI516" s="58"/>
      <c r="DJ516" s="58"/>
      <c r="DK516" s="58"/>
      <c r="DL516" s="58"/>
      <c r="DM516" s="58"/>
      <c r="DN516" s="58"/>
      <c r="DO516" s="58"/>
      <c r="DP516" s="58"/>
      <c r="DQ516" s="58"/>
      <c r="DR516" s="58"/>
      <c r="DS516" s="58"/>
      <c r="DT516" s="58"/>
      <c r="DU516" s="58"/>
      <c r="DV516" s="58"/>
      <c r="DW516" s="58"/>
      <c r="DX516" s="58"/>
      <c r="DY516" s="58"/>
      <c r="DZ516" s="58"/>
      <c r="EA516" s="58"/>
      <c r="EB516" s="58"/>
      <c r="EC516" s="58"/>
      <c r="ED516" s="58"/>
      <c r="EE516" s="58"/>
      <c r="EF516" s="58"/>
      <c r="EG516" s="58"/>
      <c r="EH516" s="58"/>
      <c r="EI516" s="58"/>
      <c r="EJ516" s="58"/>
      <c r="EK516" s="58"/>
      <c r="EL516" s="58"/>
      <c r="EM516" s="58"/>
      <c r="EN516" s="58"/>
    </row>
    <row r="517" spans="1:144" outlineLevel="1" x14ac:dyDescent="0.2">
      <c r="A517" s="16">
        <v>326</v>
      </c>
      <c r="B517" s="16">
        <v>1</v>
      </c>
      <c r="C517" s="1">
        <v>0.99992647705223447</v>
      </c>
      <c r="D517" s="1">
        <f t="shared" si="58"/>
        <v>7.3522947765525259E-5</v>
      </c>
      <c r="E517" s="1">
        <f t="shared" si="59"/>
        <v>1.470513014200586E-4</v>
      </c>
      <c r="F517" s="1">
        <f t="shared" si="60"/>
        <v>1.2126471103336643E-2</v>
      </c>
      <c r="G517" s="1">
        <f t="shared" si="61"/>
        <v>8.5748675667231163E-3</v>
      </c>
      <c r="H517" s="1">
        <v>5.3798273943017367E-4</v>
      </c>
      <c r="I517" s="1">
        <f t="shared" si="62"/>
        <v>3.9578277626254476E-8</v>
      </c>
      <c r="J517" s="1">
        <f t="shared" si="63"/>
        <v>8.5771750631817162E-3</v>
      </c>
      <c r="AQ517" s="58"/>
      <c r="AR517" s="58"/>
      <c r="AS517" s="58"/>
      <c r="AT517" s="58"/>
      <c r="AU517" s="58"/>
      <c r="AV517" s="58"/>
      <c r="AW517" s="58"/>
      <c r="AX517" s="71"/>
      <c r="AY517" s="58"/>
      <c r="AZ517" s="58"/>
      <c r="BA517" s="58"/>
      <c r="BB517" s="58">
        <f t="shared" si="64"/>
        <v>0</v>
      </c>
      <c r="BC517" s="58" t="e">
        <f t="shared" si="65"/>
        <v>#N/A</v>
      </c>
      <c r="BD517" s="58">
        <f t="shared" si="66"/>
        <v>0.99992647705223447</v>
      </c>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c r="CB517" s="58"/>
      <c r="CC517" s="58"/>
      <c r="CD517" s="58"/>
      <c r="CE517" s="58"/>
      <c r="CF517" s="58"/>
      <c r="CG517" s="58"/>
      <c r="CH517" s="58"/>
      <c r="CI517" s="58"/>
      <c r="CJ517" s="58"/>
      <c r="CK517" s="58"/>
      <c r="CL517" s="58"/>
      <c r="CM517" s="58"/>
      <c r="CN517" s="58"/>
      <c r="CO517" s="58"/>
      <c r="CP517" s="58"/>
      <c r="CQ517" s="58"/>
      <c r="CR517" s="58"/>
      <c r="CS517" s="58"/>
      <c r="CT517" s="58"/>
      <c r="CU517" s="58"/>
      <c r="CV517" s="58"/>
      <c r="CW517" s="58"/>
      <c r="CX517" s="58"/>
      <c r="CY517" s="58"/>
      <c r="CZ517" s="58"/>
      <c r="DA517" s="58"/>
      <c r="DB517" s="58"/>
      <c r="DC517" s="58"/>
      <c r="DD517" s="58"/>
      <c r="DE517" s="58"/>
      <c r="DF517" s="58"/>
      <c r="DG517" s="58"/>
      <c r="DH517" s="58"/>
      <c r="DI517" s="58"/>
      <c r="DJ517" s="58"/>
      <c r="DK517" s="58"/>
      <c r="DL517" s="58"/>
      <c r="DM517" s="58"/>
      <c r="DN517" s="58"/>
      <c r="DO517" s="58"/>
      <c r="DP517" s="58"/>
      <c r="DQ517" s="58"/>
      <c r="DR517" s="58"/>
      <c r="DS517" s="58"/>
      <c r="DT517" s="58"/>
      <c r="DU517" s="58"/>
      <c r="DV517" s="58"/>
      <c r="DW517" s="58"/>
      <c r="DX517" s="58"/>
      <c r="DY517" s="58"/>
      <c r="DZ517" s="58"/>
      <c r="EA517" s="58"/>
      <c r="EB517" s="58"/>
      <c r="EC517" s="58"/>
      <c r="ED517" s="58"/>
      <c r="EE517" s="58"/>
      <c r="EF517" s="58"/>
      <c r="EG517" s="58"/>
      <c r="EH517" s="58"/>
      <c r="EI517" s="58"/>
      <c r="EJ517" s="58"/>
      <c r="EK517" s="58"/>
      <c r="EL517" s="58"/>
      <c r="EM517" s="58"/>
      <c r="EN517" s="58"/>
    </row>
    <row r="518" spans="1:144" outlineLevel="1" x14ac:dyDescent="0.2">
      <c r="A518" s="16">
        <v>327</v>
      </c>
      <c r="B518" s="16">
        <v>0</v>
      </c>
      <c r="C518" s="1">
        <v>6.2474216067171491E-5</v>
      </c>
      <c r="D518" s="1">
        <f t="shared" si="58"/>
        <v>-6.2474216067171491E-5</v>
      </c>
      <c r="E518" s="1">
        <f t="shared" si="59"/>
        <v>1.2495233532477289E-4</v>
      </c>
      <c r="F518" s="1">
        <f t="shared" si="60"/>
        <v>-1.1178208055174716E-2</v>
      </c>
      <c r="G518" s="1">
        <f t="shared" si="61"/>
        <v>-7.9043101747526667E-3</v>
      </c>
      <c r="H518" s="1">
        <v>3.1316393961374611E-4</v>
      </c>
      <c r="I518" s="1">
        <f t="shared" si="62"/>
        <v>1.9572023243669812E-8</v>
      </c>
      <c r="J518" s="1">
        <f t="shared" si="63"/>
        <v>-7.9055481379814649E-3</v>
      </c>
      <c r="AQ518" s="58"/>
      <c r="AR518" s="58"/>
      <c r="AS518" s="58"/>
      <c r="AT518" s="58"/>
      <c r="AU518" s="58"/>
      <c r="AV518" s="58"/>
      <c r="AW518" s="58"/>
      <c r="AX518" s="71"/>
      <c r="AY518" s="58"/>
      <c r="AZ518" s="58"/>
      <c r="BA518" s="58"/>
      <c r="BB518" s="58">
        <f t="shared" si="64"/>
        <v>1</v>
      </c>
      <c r="BC518" s="58">
        <f t="shared" si="65"/>
        <v>6.2474216067171491E-5</v>
      </c>
      <c r="BD518" s="58" t="e">
        <f t="shared" si="66"/>
        <v>#N/A</v>
      </c>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c r="CB518" s="58"/>
      <c r="CC518" s="58"/>
      <c r="CD518" s="58"/>
      <c r="CE518" s="58"/>
      <c r="CF518" s="58"/>
      <c r="CG518" s="58"/>
      <c r="CH518" s="58"/>
      <c r="CI518" s="58"/>
      <c r="CJ518" s="58"/>
      <c r="CK518" s="58"/>
      <c r="CL518" s="58"/>
      <c r="CM518" s="58"/>
      <c r="CN518" s="58"/>
      <c r="CO518" s="58"/>
      <c r="CP518" s="58"/>
      <c r="CQ518" s="58"/>
      <c r="CR518" s="58"/>
      <c r="CS518" s="58"/>
      <c r="CT518" s="58"/>
      <c r="CU518" s="58"/>
      <c r="CV518" s="58"/>
      <c r="CW518" s="58"/>
      <c r="CX518" s="58"/>
      <c r="CY518" s="58"/>
      <c r="CZ518" s="58"/>
      <c r="DA518" s="58"/>
      <c r="DB518" s="58"/>
      <c r="DC518" s="58"/>
      <c r="DD518" s="58"/>
      <c r="DE518" s="58"/>
      <c r="DF518" s="58"/>
      <c r="DG518" s="58"/>
      <c r="DH518" s="58"/>
      <c r="DI518" s="58"/>
      <c r="DJ518" s="58"/>
      <c r="DK518" s="58"/>
      <c r="DL518" s="58"/>
      <c r="DM518" s="58"/>
      <c r="DN518" s="58"/>
      <c r="DO518" s="58"/>
      <c r="DP518" s="58"/>
      <c r="DQ518" s="58"/>
      <c r="DR518" s="58"/>
      <c r="DS518" s="58"/>
      <c r="DT518" s="58"/>
      <c r="DU518" s="58"/>
      <c r="DV518" s="58"/>
      <c r="DW518" s="58"/>
      <c r="DX518" s="58"/>
      <c r="DY518" s="58"/>
      <c r="DZ518" s="58"/>
      <c r="EA518" s="58"/>
      <c r="EB518" s="58"/>
      <c r="EC518" s="58"/>
      <c r="ED518" s="58"/>
      <c r="EE518" s="58"/>
      <c r="EF518" s="58"/>
      <c r="EG518" s="58"/>
      <c r="EH518" s="58"/>
      <c r="EI518" s="58"/>
      <c r="EJ518" s="58"/>
      <c r="EK518" s="58"/>
      <c r="EL518" s="58"/>
      <c r="EM518" s="58"/>
      <c r="EN518" s="58"/>
    </row>
    <row r="519" spans="1:144" outlineLevel="1" x14ac:dyDescent="0.2">
      <c r="A519" s="16">
        <v>328</v>
      </c>
      <c r="B519" s="16">
        <v>1</v>
      </c>
      <c r="C519" s="1">
        <v>0.98677704868672977</v>
      </c>
      <c r="D519" s="1">
        <f t="shared" si="58"/>
        <v>1.3222951313270226E-2</v>
      </c>
      <c r="E519" s="1">
        <f t="shared" si="59"/>
        <v>2.6622305841100254E-2</v>
      </c>
      <c r="F519" s="1">
        <f t="shared" si="60"/>
        <v>0.16316343291650937</v>
      </c>
      <c r="G519" s="1">
        <f t="shared" si="61"/>
        <v>0.11575897685114196</v>
      </c>
      <c r="H519" s="1">
        <v>3.1947564835996922E-2</v>
      </c>
      <c r="I519" s="1">
        <f t="shared" si="62"/>
        <v>4.422300373047596E-4</v>
      </c>
      <c r="J519" s="1">
        <f t="shared" si="63"/>
        <v>0.11765360495508831</v>
      </c>
      <c r="AQ519" s="58"/>
      <c r="AR519" s="58"/>
      <c r="AS519" s="58"/>
      <c r="AT519" s="58"/>
      <c r="AU519" s="58"/>
      <c r="AV519" s="58"/>
      <c r="AW519" s="58"/>
      <c r="AX519" s="71"/>
      <c r="AY519" s="58"/>
      <c r="AZ519" s="58"/>
      <c r="BA519" s="58"/>
      <c r="BB519" s="58">
        <f t="shared" si="64"/>
        <v>0</v>
      </c>
      <c r="BC519" s="58" t="e">
        <f t="shared" si="65"/>
        <v>#N/A</v>
      </c>
      <c r="BD519" s="58">
        <f t="shared" si="66"/>
        <v>0.98677704868672977</v>
      </c>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c r="CB519" s="58"/>
      <c r="CC519" s="58"/>
      <c r="CD519" s="58"/>
      <c r="CE519" s="58"/>
      <c r="CF519" s="58"/>
      <c r="CG519" s="58"/>
      <c r="CH519" s="58"/>
      <c r="CI519" s="58"/>
      <c r="CJ519" s="58"/>
      <c r="CK519" s="58"/>
      <c r="CL519" s="58"/>
      <c r="CM519" s="58"/>
      <c r="CN519" s="58"/>
      <c r="CO519" s="58"/>
      <c r="CP519" s="58"/>
      <c r="CQ519" s="58"/>
      <c r="CR519" s="58"/>
      <c r="CS519" s="58"/>
      <c r="CT519" s="58"/>
      <c r="CU519" s="58"/>
      <c r="CV519" s="58"/>
      <c r="CW519" s="58"/>
      <c r="CX519" s="58"/>
      <c r="CY519" s="58"/>
      <c r="CZ519" s="58"/>
      <c r="DA519" s="58"/>
      <c r="DB519" s="58"/>
      <c r="DC519" s="58"/>
      <c r="DD519" s="58"/>
      <c r="DE519" s="58"/>
      <c r="DF519" s="58"/>
      <c r="DG519" s="58"/>
      <c r="DH519" s="58"/>
      <c r="DI519" s="58"/>
      <c r="DJ519" s="58"/>
      <c r="DK519" s="58"/>
      <c r="DL519" s="58"/>
      <c r="DM519" s="58"/>
      <c r="DN519" s="58"/>
      <c r="DO519" s="58"/>
      <c r="DP519" s="58"/>
      <c r="DQ519" s="58"/>
      <c r="DR519" s="58"/>
      <c r="DS519" s="58"/>
      <c r="DT519" s="58"/>
      <c r="DU519" s="58"/>
      <c r="DV519" s="58"/>
      <c r="DW519" s="58"/>
      <c r="DX519" s="58"/>
      <c r="DY519" s="58"/>
      <c r="DZ519" s="58"/>
      <c r="EA519" s="58"/>
      <c r="EB519" s="58"/>
      <c r="EC519" s="58"/>
      <c r="ED519" s="58"/>
      <c r="EE519" s="58"/>
      <c r="EF519" s="58"/>
      <c r="EG519" s="58"/>
      <c r="EH519" s="58"/>
      <c r="EI519" s="58"/>
      <c r="EJ519" s="58"/>
      <c r="EK519" s="58"/>
      <c r="EL519" s="58"/>
      <c r="EM519" s="58"/>
      <c r="EN519" s="58"/>
    </row>
    <row r="520" spans="1:144" outlineLevel="1" x14ac:dyDescent="0.2">
      <c r="A520" s="16">
        <v>329</v>
      </c>
      <c r="B520" s="16">
        <v>0</v>
      </c>
      <c r="C520" s="1">
        <v>3.8882363203977997E-2</v>
      </c>
      <c r="D520" s="1">
        <f t="shared" si="58"/>
        <v>-3.8882363203977997E-2</v>
      </c>
      <c r="E520" s="1">
        <f t="shared" si="59"/>
        <v>7.9316933371032766E-2</v>
      </c>
      <c r="F520" s="1">
        <f t="shared" si="60"/>
        <v>-0.28163262128353095</v>
      </c>
      <c r="G520" s="1">
        <f t="shared" si="61"/>
        <v>-0.20113518671457506</v>
      </c>
      <c r="H520" s="1">
        <v>7.3086454935565842E-2</v>
      </c>
      <c r="I520" s="1">
        <f t="shared" si="62"/>
        <v>3.1898758034207674E-3</v>
      </c>
      <c r="J520" s="1">
        <f t="shared" si="63"/>
        <v>-0.20891443018166012</v>
      </c>
      <c r="AQ520" s="58"/>
      <c r="AR520" s="58"/>
      <c r="AS520" s="58"/>
      <c r="AT520" s="58"/>
      <c r="AU520" s="58"/>
      <c r="AV520" s="58"/>
      <c r="AW520" s="58"/>
      <c r="AX520" s="71"/>
      <c r="AY520" s="58"/>
      <c r="AZ520" s="58"/>
      <c r="BA520" s="58"/>
      <c r="BB520" s="58">
        <f t="shared" si="64"/>
        <v>1</v>
      </c>
      <c r="BC520" s="58">
        <f t="shared" si="65"/>
        <v>3.8882363203977997E-2</v>
      </c>
      <c r="BD520" s="58" t="e">
        <f t="shared" si="66"/>
        <v>#N/A</v>
      </c>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c r="CB520" s="58"/>
      <c r="CC520" s="58"/>
      <c r="CD520" s="58"/>
      <c r="CE520" s="58"/>
      <c r="CF520" s="58"/>
      <c r="CG520" s="58"/>
      <c r="CH520" s="58"/>
      <c r="CI520" s="58"/>
      <c r="CJ520" s="58"/>
      <c r="CK520" s="58"/>
      <c r="CL520" s="58"/>
      <c r="CM520" s="58"/>
      <c r="CN520" s="58"/>
      <c r="CO520" s="58"/>
      <c r="CP520" s="58"/>
      <c r="CQ520" s="58"/>
      <c r="CR520" s="58"/>
      <c r="CS520" s="58"/>
      <c r="CT520" s="58"/>
      <c r="CU520" s="58"/>
      <c r="CV520" s="58"/>
      <c r="CW520" s="58"/>
      <c r="CX520" s="58"/>
      <c r="CY520" s="58"/>
      <c r="CZ520" s="58"/>
      <c r="DA520" s="58"/>
      <c r="DB520" s="58"/>
      <c r="DC520" s="58"/>
      <c r="DD520" s="58"/>
      <c r="DE520" s="58"/>
      <c r="DF520" s="58"/>
      <c r="DG520" s="58"/>
      <c r="DH520" s="58"/>
      <c r="DI520" s="58"/>
      <c r="DJ520" s="58"/>
      <c r="DK520" s="58"/>
      <c r="DL520" s="58"/>
      <c r="DM520" s="58"/>
      <c r="DN520" s="58"/>
      <c r="DO520" s="58"/>
      <c r="DP520" s="58"/>
      <c r="DQ520" s="58"/>
      <c r="DR520" s="58"/>
      <c r="DS520" s="58"/>
      <c r="DT520" s="58"/>
      <c r="DU520" s="58"/>
      <c r="DV520" s="58"/>
      <c r="DW520" s="58"/>
      <c r="DX520" s="58"/>
      <c r="DY520" s="58"/>
      <c r="DZ520" s="58"/>
      <c r="EA520" s="58"/>
      <c r="EB520" s="58"/>
      <c r="EC520" s="58"/>
      <c r="ED520" s="58"/>
      <c r="EE520" s="58"/>
      <c r="EF520" s="58"/>
      <c r="EG520" s="58"/>
      <c r="EH520" s="58"/>
      <c r="EI520" s="58"/>
      <c r="EJ520" s="58"/>
      <c r="EK520" s="58"/>
      <c r="EL520" s="58"/>
      <c r="EM520" s="58"/>
      <c r="EN520" s="58"/>
    </row>
    <row r="521" spans="1:144" outlineLevel="1" x14ac:dyDescent="0.2">
      <c r="A521" s="16">
        <v>330</v>
      </c>
      <c r="B521" s="16">
        <v>0</v>
      </c>
      <c r="C521" s="1">
        <v>5.0321056527259551E-3</v>
      </c>
      <c r="D521" s="1">
        <f t="shared" si="58"/>
        <v>-5.0321056527259551E-3</v>
      </c>
      <c r="E521" s="1">
        <f t="shared" si="59"/>
        <v>1.0089618663597913E-2</v>
      </c>
      <c r="F521" s="1">
        <f t="shared" si="60"/>
        <v>-0.10044709385342072</v>
      </c>
      <c r="G521" s="1">
        <f t="shared" si="61"/>
        <v>-7.1116494626041887E-2</v>
      </c>
      <c r="H521" s="1">
        <v>1.3653383362397339E-2</v>
      </c>
      <c r="I521" s="1">
        <f t="shared" si="62"/>
        <v>7.0008602612049207E-5</v>
      </c>
      <c r="J521" s="1">
        <f t="shared" si="63"/>
        <v>-7.1607013696340482E-2</v>
      </c>
      <c r="AQ521" s="58"/>
      <c r="AR521" s="58"/>
      <c r="AS521" s="58"/>
      <c r="AT521" s="58"/>
      <c r="AU521" s="58"/>
      <c r="AV521" s="58"/>
      <c r="AW521" s="58"/>
      <c r="AX521" s="71"/>
      <c r="AY521" s="58"/>
      <c r="AZ521" s="58"/>
      <c r="BA521" s="58"/>
      <c r="BB521" s="58">
        <f t="shared" si="64"/>
        <v>1</v>
      </c>
      <c r="BC521" s="58">
        <f t="shared" si="65"/>
        <v>5.0321056527259551E-3</v>
      </c>
      <c r="BD521" s="58" t="e">
        <f t="shared" si="66"/>
        <v>#N/A</v>
      </c>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c r="CB521" s="58"/>
      <c r="CC521" s="58"/>
      <c r="CD521" s="58"/>
      <c r="CE521" s="58"/>
      <c r="CF521" s="58"/>
      <c r="CG521" s="58"/>
      <c r="CH521" s="58"/>
      <c r="CI521" s="58"/>
      <c r="CJ521" s="58"/>
      <c r="CK521" s="58"/>
      <c r="CL521" s="58"/>
      <c r="CM521" s="58"/>
      <c r="CN521" s="58"/>
      <c r="CO521" s="58"/>
      <c r="CP521" s="58"/>
      <c r="CQ521" s="58"/>
      <c r="CR521" s="58"/>
      <c r="CS521" s="58"/>
      <c r="CT521" s="58"/>
      <c r="CU521" s="58"/>
      <c r="CV521" s="58"/>
      <c r="CW521" s="58"/>
      <c r="CX521" s="58"/>
      <c r="CY521" s="58"/>
      <c r="CZ521" s="58"/>
      <c r="DA521" s="58"/>
      <c r="DB521" s="58"/>
      <c r="DC521" s="58"/>
      <c r="DD521" s="58"/>
      <c r="DE521" s="58"/>
      <c r="DF521" s="58"/>
      <c r="DG521" s="58"/>
      <c r="DH521" s="58"/>
      <c r="DI521" s="58"/>
      <c r="DJ521" s="58"/>
      <c r="DK521" s="58"/>
      <c r="DL521" s="58"/>
      <c r="DM521" s="58"/>
      <c r="DN521" s="58"/>
      <c r="DO521" s="58"/>
      <c r="DP521" s="58"/>
      <c r="DQ521" s="58"/>
      <c r="DR521" s="58"/>
      <c r="DS521" s="58"/>
      <c r="DT521" s="58"/>
      <c r="DU521" s="58"/>
      <c r="DV521" s="58"/>
      <c r="DW521" s="58"/>
      <c r="DX521" s="58"/>
      <c r="DY521" s="58"/>
      <c r="DZ521" s="58"/>
      <c r="EA521" s="58"/>
      <c r="EB521" s="58"/>
      <c r="EC521" s="58"/>
      <c r="ED521" s="58"/>
      <c r="EE521" s="58"/>
      <c r="EF521" s="58"/>
      <c r="EG521" s="58"/>
      <c r="EH521" s="58"/>
      <c r="EI521" s="58"/>
      <c r="EJ521" s="58"/>
      <c r="EK521" s="58"/>
      <c r="EL521" s="58"/>
      <c r="EM521" s="58"/>
      <c r="EN521" s="58"/>
    </row>
    <row r="522" spans="1:144" outlineLevel="1" x14ac:dyDescent="0.2">
      <c r="A522" s="16">
        <v>331</v>
      </c>
      <c r="B522" s="16">
        <v>0</v>
      </c>
      <c r="C522" s="1">
        <v>8.159538080030301E-7</v>
      </c>
      <c r="D522" s="1">
        <f t="shared" si="58"/>
        <v>-8.159538080030301E-7</v>
      </c>
      <c r="E522" s="1">
        <f t="shared" si="59"/>
        <v>1.6319082817489506E-6</v>
      </c>
      <c r="F522" s="1">
        <f t="shared" si="60"/>
        <v>-1.2774616556863656E-3</v>
      </c>
      <c r="G522" s="1">
        <f t="shared" si="61"/>
        <v>-9.0330198371540733E-4</v>
      </c>
      <c r="H522" s="1">
        <v>9.0727636757093471E-6</v>
      </c>
      <c r="I522" s="1">
        <f t="shared" si="62"/>
        <v>7.4030292767168455E-12</v>
      </c>
      <c r="J522" s="1">
        <f t="shared" si="63"/>
        <v>-9.0330608146600385E-4</v>
      </c>
      <c r="AQ522" s="58"/>
      <c r="AR522" s="58"/>
      <c r="AS522" s="58"/>
      <c r="AT522" s="58"/>
      <c r="AU522" s="58"/>
      <c r="AV522" s="58"/>
      <c r="AW522" s="58"/>
      <c r="AX522" s="71"/>
      <c r="AY522" s="58"/>
      <c r="AZ522" s="58"/>
      <c r="BA522" s="58"/>
      <c r="BB522" s="58">
        <f t="shared" si="64"/>
        <v>1</v>
      </c>
      <c r="BC522" s="58">
        <f t="shared" si="65"/>
        <v>8.159538080030301E-7</v>
      </c>
      <c r="BD522" s="58" t="e">
        <f t="shared" si="66"/>
        <v>#N/A</v>
      </c>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c r="CB522" s="58"/>
      <c r="CC522" s="58"/>
      <c r="CD522" s="58"/>
      <c r="CE522" s="58"/>
      <c r="CF522" s="58"/>
      <c r="CG522" s="58"/>
      <c r="CH522" s="58"/>
      <c r="CI522" s="58"/>
      <c r="CJ522" s="58"/>
      <c r="CK522" s="58"/>
      <c r="CL522" s="58"/>
      <c r="CM522" s="58"/>
      <c r="CN522" s="58"/>
      <c r="CO522" s="58"/>
      <c r="CP522" s="58"/>
      <c r="CQ522" s="58"/>
      <c r="CR522" s="58"/>
      <c r="CS522" s="58"/>
      <c r="CT522" s="58"/>
      <c r="CU522" s="58"/>
      <c r="CV522" s="58"/>
      <c r="CW522" s="58"/>
      <c r="CX522" s="58"/>
      <c r="CY522" s="58"/>
      <c r="CZ522" s="58"/>
      <c r="DA522" s="58"/>
      <c r="DB522" s="58"/>
      <c r="DC522" s="58"/>
      <c r="DD522" s="58"/>
      <c r="DE522" s="58"/>
      <c r="DF522" s="58"/>
      <c r="DG522" s="58"/>
      <c r="DH522" s="58"/>
      <c r="DI522" s="58"/>
      <c r="DJ522" s="58"/>
      <c r="DK522" s="58"/>
      <c r="DL522" s="58"/>
      <c r="DM522" s="58"/>
      <c r="DN522" s="58"/>
      <c r="DO522" s="58"/>
      <c r="DP522" s="58"/>
      <c r="DQ522" s="58"/>
      <c r="DR522" s="58"/>
      <c r="DS522" s="58"/>
      <c r="DT522" s="58"/>
      <c r="DU522" s="58"/>
      <c r="DV522" s="58"/>
      <c r="DW522" s="58"/>
      <c r="DX522" s="58"/>
      <c r="DY522" s="58"/>
      <c r="DZ522" s="58"/>
      <c r="EA522" s="58"/>
      <c r="EB522" s="58"/>
      <c r="EC522" s="58"/>
      <c r="ED522" s="58"/>
      <c r="EE522" s="58"/>
      <c r="EF522" s="58"/>
      <c r="EG522" s="58"/>
      <c r="EH522" s="58"/>
      <c r="EI522" s="58"/>
      <c r="EJ522" s="58"/>
      <c r="EK522" s="58"/>
      <c r="EL522" s="58"/>
      <c r="EM522" s="58"/>
      <c r="EN522" s="58"/>
    </row>
    <row r="523" spans="1:144" outlineLevel="1" x14ac:dyDescent="0.2">
      <c r="A523" s="16">
        <v>332</v>
      </c>
      <c r="B523" s="16">
        <v>0</v>
      </c>
      <c r="C523" s="1">
        <v>2.3635318348522627E-4</v>
      </c>
      <c r="D523" s="1">
        <f t="shared" si="58"/>
        <v>-2.3635318348522627E-4</v>
      </c>
      <c r="E523" s="1">
        <f t="shared" si="59"/>
        <v>4.7276223860159681E-4</v>
      </c>
      <c r="F523" s="1">
        <f t="shared" si="60"/>
        <v>-2.17430963434741E-2</v>
      </c>
      <c r="G523" s="1">
        <f t="shared" si="61"/>
        <v>-1.5375599484867195E-2</v>
      </c>
      <c r="H523" s="1">
        <v>9.716754304824873E-4</v>
      </c>
      <c r="I523" s="1">
        <f t="shared" si="62"/>
        <v>2.299362981295999E-7</v>
      </c>
      <c r="J523" s="1">
        <f t="shared" si="63"/>
        <v>-1.5383074979248394E-2</v>
      </c>
      <c r="AQ523" s="58"/>
      <c r="AR523" s="58"/>
      <c r="AS523" s="58"/>
      <c r="AT523" s="58"/>
      <c r="AU523" s="58"/>
      <c r="AV523" s="58"/>
      <c r="AW523" s="58"/>
      <c r="AX523" s="71"/>
      <c r="AY523" s="58"/>
      <c r="AZ523" s="58"/>
      <c r="BA523" s="58"/>
      <c r="BB523" s="58">
        <f t="shared" si="64"/>
        <v>1</v>
      </c>
      <c r="BC523" s="58">
        <f t="shared" si="65"/>
        <v>2.3635318348522627E-4</v>
      </c>
      <c r="BD523" s="58" t="e">
        <f t="shared" si="66"/>
        <v>#N/A</v>
      </c>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c r="CB523" s="58"/>
      <c r="CC523" s="58"/>
      <c r="CD523" s="58"/>
      <c r="CE523" s="58"/>
      <c r="CF523" s="58"/>
      <c r="CG523" s="58"/>
      <c r="CH523" s="58"/>
      <c r="CI523" s="58"/>
      <c r="CJ523" s="58"/>
      <c r="CK523" s="58"/>
      <c r="CL523" s="58"/>
      <c r="CM523" s="58"/>
      <c r="CN523" s="58"/>
      <c r="CO523" s="58"/>
      <c r="CP523" s="58"/>
      <c r="CQ523" s="58"/>
      <c r="CR523" s="58"/>
      <c r="CS523" s="58"/>
      <c r="CT523" s="58"/>
      <c r="CU523" s="58"/>
      <c r="CV523" s="58"/>
      <c r="CW523" s="58"/>
      <c r="CX523" s="58"/>
      <c r="CY523" s="58"/>
      <c r="CZ523" s="58"/>
      <c r="DA523" s="58"/>
      <c r="DB523" s="58"/>
      <c r="DC523" s="58"/>
      <c r="DD523" s="58"/>
      <c r="DE523" s="58"/>
      <c r="DF523" s="58"/>
      <c r="DG523" s="58"/>
      <c r="DH523" s="58"/>
      <c r="DI523" s="58"/>
      <c r="DJ523" s="58"/>
      <c r="DK523" s="58"/>
      <c r="DL523" s="58"/>
      <c r="DM523" s="58"/>
      <c r="DN523" s="58"/>
      <c r="DO523" s="58"/>
      <c r="DP523" s="58"/>
      <c r="DQ523" s="58"/>
      <c r="DR523" s="58"/>
      <c r="DS523" s="58"/>
      <c r="DT523" s="58"/>
      <c r="DU523" s="58"/>
      <c r="DV523" s="58"/>
      <c r="DW523" s="58"/>
      <c r="DX523" s="58"/>
      <c r="DY523" s="58"/>
      <c r="DZ523" s="58"/>
      <c r="EA523" s="58"/>
      <c r="EB523" s="58"/>
      <c r="EC523" s="58"/>
      <c r="ED523" s="58"/>
      <c r="EE523" s="58"/>
      <c r="EF523" s="58"/>
      <c r="EG523" s="58"/>
      <c r="EH523" s="58"/>
      <c r="EI523" s="58"/>
      <c r="EJ523" s="58"/>
      <c r="EK523" s="58"/>
      <c r="EL523" s="58"/>
      <c r="EM523" s="58"/>
      <c r="EN523" s="58"/>
    </row>
    <row r="524" spans="1:144" outlineLevel="1" x14ac:dyDescent="0.2">
      <c r="A524" s="16">
        <v>333</v>
      </c>
      <c r="B524" s="16">
        <v>0</v>
      </c>
      <c r="C524" s="1">
        <v>1.6090736045730504E-3</v>
      </c>
      <c r="D524" s="1">
        <f t="shared" si="58"/>
        <v>-1.6090736045730504E-3</v>
      </c>
      <c r="E524" s="1">
        <f t="shared" si="59"/>
        <v>3.2207391077545481E-3</v>
      </c>
      <c r="F524" s="1">
        <f t="shared" si="60"/>
        <v>-5.6751555994127137E-2</v>
      </c>
      <c r="G524" s="1">
        <f t="shared" si="61"/>
        <v>-4.0145571302866459E-2</v>
      </c>
      <c r="H524" s="1">
        <v>5.4616377016462395E-3</v>
      </c>
      <c r="I524" s="1">
        <f t="shared" si="62"/>
        <v>8.8506798844446992E-6</v>
      </c>
      <c r="J524" s="1">
        <f t="shared" si="63"/>
        <v>-4.0255652710122332E-2</v>
      </c>
      <c r="AQ524" s="58"/>
      <c r="AR524" s="58"/>
      <c r="AS524" s="58"/>
      <c r="AT524" s="58"/>
      <c r="AU524" s="58"/>
      <c r="AV524" s="58"/>
      <c r="AW524" s="58"/>
      <c r="AX524" s="71"/>
      <c r="AY524" s="58"/>
      <c r="AZ524" s="58"/>
      <c r="BA524" s="58"/>
      <c r="BB524" s="58">
        <f t="shared" si="64"/>
        <v>1</v>
      </c>
      <c r="BC524" s="58">
        <f t="shared" si="65"/>
        <v>1.6090736045730504E-3</v>
      </c>
      <c r="BD524" s="58" t="e">
        <f t="shared" si="66"/>
        <v>#N/A</v>
      </c>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c r="CB524" s="58"/>
      <c r="CC524" s="58"/>
      <c r="CD524" s="58"/>
      <c r="CE524" s="58"/>
      <c r="CF524" s="58"/>
      <c r="CG524" s="58"/>
      <c r="CH524" s="58"/>
      <c r="CI524" s="58"/>
      <c r="CJ524" s="58"/>
      <c r="CK524" s="58"/>
      <c r="CL524" s="58"/>
      <c r="CM524" s="58"/>
      <c r="CN524" s="58"/>
      <c r="CO524" s="58"/>
      <c r="CP524" s="58"/>
      <c r="CQ524" s="58"/>
      <c r="CR524" s="58"/>
      <c r="CS524" s="58"/>
      <c r="CT524" s="58"/>
      <c r="CU524" s="58"/>
      <c r="CV524" s="58"/>
      <c r="CW524" s="58"/>
      <c r="CX524" s="58"/>
      <c r="CY524" s="58"/>
      <c r="CZ524" s="58"/>
      <c r="DA524" s="58"/>
      <c r="DB524" s="58"/>
      <c r="DC524" s="58"/>
      <c r="DD524" s="58"/>
      <c r="DE524" s="58"/>
      <c r="DF524" s="58"/>
      <c r="DG524" s="58"/>
      <c r="DH524" s="58"/>
      <c r="DI524" s="58"/>
      <c r="DJ524" s="58"/>
      <c r="DK524" s="58"/>
      <c r="DL524" s="58"/>
      <c r="DM524" s="58"/>
      <c r="DN524" s="58"/>
      <c r="DO524" s="58"/>
      <c r="DP524" s="58"/>
      <c r="DQ524" s="58"/>
      <c r="DR524" s="58"/>
      <c r="DS524" s="58"/>
      <c r="DT524" s="58"/>
      <c r="DU524" s="58"/>
      <c r="DV524" s="58"/>
      <c r="DW524" s="58"/>
      <c r="DX524" s="58"/>
      <c r="DY524" s="58"/>
      <c r="DZ524" s="58"/>
      <c r="EA524" s="58"/>
      <c r="EB524" s="58"/>
      <c r="EC524" s="58"/>
      <c r="ED524" s="58"/>
      <c r="EE524" s="58"/>
      <c r="EF524" s="58"/>
      <c r="EG524" s="58"/>
      <c r="EH524" s="58"/>
      <c r="EI524" s="58"/>
      <c r="EJ524" s="58"/>
      <c r="EK524" s="58"/>
      <c r="EL524" s="58"/>
      <c r="EM524" s="58"/>
      <c r="EN524" s="58"/>
    </row>
    <row r="525" spans="1:144" outlineLevel="1" x14ac:dyDescent="0.2">
      <c r="A525" s="16">
        <v>334</v>
      </c>
      <c r="B525" s="16">
        <v>0</v>
      </c>
      <c r="C525" s="1">
        <v>5.2599588800898956E-8</v>
      </c>
      <c r="D525" s="1">
        <f t="shared" si="58"/>
        <v>-5.2599588800898956E-8</v>
      </c>
      <c r="E525" s="1">
        <f t="shared" si="59"/>
        <v>1.0519918037572898E-7</v>
      </c>
      <c r="F525" s="1">
        <f t="shared" si="60"/>
        <v>-3.2434423129713434E-4</v>
      </c>
      <c r="G525" s="1">
        <f t="shared" si="61"/>
        <v>-2.2934600839695431E-4</v>
      </c>
      <c r="H525" s="1">
        <v>7.7252273634865709E-7</v>
      </c>
      <c r="I525" s="1">
        <f t="shared" si="62"/>
        <v>4.0634411799643328E-14</v>
      </c>
      <c r="J525" s="1">
        <f t="shared" si="63"/>
        <v>-2.2934609698450862E-4</v>
      </c>
      <c r="AQ525" s="58"/>
      <c r="AR525" s="58"/>
      <c r="AS525" s="58"/>
      <c r="AT525" s="58"/>
      <c r="AU525" s="58"/>
      <c r="AV525" s="58"/>
      <c r="AW525" s="58"/>
      <c r="AX525" s="71"/>
      <c r="AY525" s="58"/>
      <c r="AZ525" s="58"/>
      <c r="BA525" s="58"/>
      <c r="BB525" s="58">
        <f t="shared" si="64"/>
        <v>1</v>
      </c>
      <c r="BC525" s="58">
        <f t="shared" si="65"/>
        <v>5.2599588800898956E-8</v>
      </c>
      <c r="BD525" s="58" t="e">
        <f t="shared" si="66"/>
        <v>#N/A</v>
      </c>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c r="CB525" s="58"/>
      <c r="CC525" s="58"/>
      <c r="CD525" s="58"/>
      <c r="CE525" s="58"/>
      <c r="CF525" s="58"/>
      <c r="CG525" s="58"/>
      <c r="CH525" s="58"/>
      <c r="CI525" s="58"/>
      <c r="CJ525" s="58"/>
      <c r="CK525" s="58"/>
      <c r="CL525" s="58"/>
      <c r="CM525" s="58"/>
      <c r="CN525" s="58"/>
      <c r="CO525" s="58"/>
      <c r="CP525" s="58"/>
      <c r="CQ525" s="58"/>
      <c r="CR525" s="58"/>
      <c r="CS525" s="58"/>
      <c r="CT525" s="58"/>
      <c r="CU525" s="58"/>
      <c r="CV525" s="58"/>
      <c r="CW525" s="58"/>
      <c r="CX525" s="58"/>
      <c r="CY525" s="58"/>
      <c r="CZ525" s="58"/>
      <c r="DA525" s="58"/>
      <c r="DB525" s="58"/>
      <c r="DC525" s="58"/>
      <c r="DD525" s="58"/>
      <c r="DE525" s="58"/>
      <c r="DF525" s="58"/>
      <c r="DG525" s="58"/>
      <c r="DH525" s="58"/>
      <c r="DI525" s="58"/>
      <c r="DJ525" s="58"/>
      <c r="DK525" s="58"/>
      <c r="DL525" s="58"/>
      <c r="DM525" s="58"/>
      <c r="DN525" s="58"/>
      <c r="DO525" s="58"/>
      <c r="DP525" s="58"/>
      <c r="DQ525" s="58"/>
      <c r="DR525" s="58"/>
      <c r="DS525" s="58"/>
      <c r="DT525" s="58"/>
      <c r="DU525" s="58"/>
      <c r="DV525" s="58"/>
      <c r="DW525" s="58"/>
      <c r="DX525" s="58"/>
      <c r="DY525" s="58"/>
      <c r="DZ525" s="58"/>
      <c r="EA525" s="58"/>
      <c r="EB525" s="58"/>
      <c r="EC525" s="58"/>
      <c r="ED525" s="58"/>
      <c r="EE525" s="58"/>
      <c r="EF525" s="58"/>
      <c r="EG525" s="58"/>
      <c r="EH525" s="58"/>
      <c r="EI525" s="58"/>
      <c r="EJ525" s="58"/>
      <c r="EK525" s="58"/>
      <c r="EL525" s="58"/>
      <c r="EM525" s="58"/>
      <c r="EN525" s="58"/>
    </row>
    <row r="526" spans="1:144" outlineLevel="1" x14ac:dyDescent="0.2">
      <c r="A526" s="16">
        <v>335</v>
      </c>
      <c r="B526" s="16">
        <v>0</v>
      </c>
      <c r="C526" s="1">
        <v>2.4784840654094326E-3</v>
      </c>
      <c r="D526" s="1">
        <f t="shared" si="58"/>
        <v>-2.4784840654094326E-3</v>
      </c>
      <c r="E526" s="1">
        <f t="shared" si="59"/>
        <v>4.9631211830118982E-3</v>
      </c>
      <c r="F526" s="1">
        <f t="shared" si="60"/>
        <v>-7.0449422872099515E-2</v>
      </c>
      <c r="G526" s="1">
        <f t="shared" si="61"/>
        <v>-4.9846185526467073E-2</v>
      </c>
      <c r="H526" s="1">
        <v>7.4579318090359373E-3</v>
      </c>
      <c r="I526" s="1">
        <f t="shared" si="62"/>
        <v>1.8669528252121113E-5</v>
      </c>
      <c r="J526" s="1">
        <f t="shared" si="63"/>
        <v>-5.0033106437548894E-2</v>
      </c>
      <c r="AQ526" s="58"/>
      <c r="AR526" s="58"/>
      <c r="AS526" s="58"/>
      <c r="AT526" s="58"/>
      <c r="AU526" s="58"/>
      <c r="AV526" s="58"/>
      <c r="AW526" s="58"/>
      <c r="AX526" s="71"/>
      <c r="AY526" s="58"/>
      <c r="AZ526" s="58"/>
      <c r="BA526" s="58"/>
      <c r="BB526" s="58">
        <f t="shared" si="64"/>
        <v>1</v>
      </c>
      <c r="BC526" s="58">
        <f t="shared" si="65"/>
        <v>2.4784840654094326E-3</v>
      </c>
      <c r="BD526" s="58" t="e">
        <f t="shared" si="66"/>
        <v>#N/A</v>
      </c>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c r="CB526" s="58"/>
      <c r="CC526" s="58"/>
      <c r="CD526" s="58"/>
      <c r="CE526" s="58"/>
      <c r="CF526" s="58"/>
      <c r="CG526" s="58"/>
      <c r="CH526" s="58"/>
      <c r="CI526" s="58"/>
      <c r="CJ526" s="58"/>
      <c r="CK526" s="58"/>
      <c r="CL526" s="58"/>
      <c r="CM526" s="58"/>
      <c r="CN526" s="58"/>
      <c r="CO526" s="58"/>
      <c r="CP526" s="58"/>
      <c r="CQ526" s="58"/>
      <c r="CR526" s="58"/>
      <c r="CS526" s="58"/>
      <c r="CT526" s="58"/>
      <c r="CU526" s="58"/>
      <c r="CV526" s="58"/>
      <c r="CW526" s="58"/>
      <c r="CX526" s="58"/>
      <c r="CY526" s="58"/>
      <c r="CZ526" s="58"/>
      <c r="DA526" s="58"/>
      <c r="DB526" s="58"/>
      <c r="DC526" s="58"/>
      <c r="DD526" s="58"/>
      <c r="DE526" s="58"/>
      <c r="DF526" s="58"/>
      <c r="DG526" s="58"/>
      <c r="DH526" s="58"/>
      <c r="DI526" s="58"/>
      <c r="DJ526" s="58"/>
      <c r="DK526" s="58"/>
      <c r="DL526" s="58"/>
      <c r="DM526" s="58"/>
      <c r="DN526" s="58"/>
      <c r="DO526" s="58"/>
      <c r="DP526" s="58"/>
      <c r="DQ526" s="58"/>
      <c r="DR526" s="58"/>
      <c r="DS526" s="58"/>
      <c r="DT526" s="58"/>
      <c r="DU526" s="58"/>
      <c r="DV526" s="58"/>
      <c r="DW526" s="58"/>
      <c r="DX526" s="58"/>
      <c r="DY526" s="58"/>
      <c r="DZ526" s="58"/>
      <c r="EA526" s="58"/>
      <c r="EB526" s="58"/>
      <c r="EC526" s="58"/>
      <c r="ED526" s="58"/>
      <c r="EE526" s="58"/>
      <c r="EF526" s="58"/>
      <c r="EG526" s="58"/>
      <c r="EH526" s="58"/>
      <c r="EI526" s="58"/>
      <c r="EJ526" s="58"/>
      <c r="EK526" s="58"/>
      <c r="EL526" s="58"/>
      <c r="EM526" s="58"/>
      <c r="EN526" s="58"/>
    </row>
    <row r="527" spans="1:144" outlineLevel="1" x14ac:dyDescent="0.2">
      <c r="A527" s="16">
        <v>336</v>
      </c>
      <c r="B527" s="16">
        <v>0</v>
      </c>
      <c r="C527" s="1">
        <v>3.0959425961813983E-6</v>
      </c>
      <c r="D527" s="1">
        <f t="shared" si="58"/>
        <v>-3.0959425961813983E-6</v>
      </c>
      <c r="E527" s="1">
        <f t="shared" si="59"/>
        <v>6.1918947772293392E-6</v>
      </c>
      <c r="F527" s="1">
        <f t="shared" si="60"/>
        <v>-2.4883518194237205E-3</v>
      </c>
      <c r="G527" s="1">
        <f t="shared" si="61"/>
        <v>-1.7595318073486571E-3</v>
      </c>
      <c r="H527" s="1">
        <v>2.4417181133226982E-5</v>
      </c>
      <c r="I527" s="1">
        <f t="shared" si="62"/>
        <v>7.5596271032877976E-11</v>
      </c>
      <c r="J527" s="1">
        <f t="shared" si="63"/>
        <v>-1.7595532891454763E-3</v>
      </c>
      <c r="AQ527" s="58"/>
      <c r="AR527" s="58"/>
      <c r="AS527" s="58"/>
      <c r="AT527" s="58"/>
      <c r="AU527" s="58"/>
      <c r="AV527" s="58"/>
      <c r="AW527" s="58"/>
      <c r="AX527" s="71"/>
      <c r="AY527" s="58"/>
      <c r="AZ527" s="58"/>
      <c r="BA527" s="58"/>
      <c r="BB527" s="58">
        <f t="shared" si="64"/>
        <v>1</v>
      </c>
      <c r="BC527" s="58">
        <f t="shared" si="65"/>
        <v>3.0959425961813983E-6</v>
      </c>
      <c r="BD527" s="58" t="e">
        <f t="shared" si="66"/>
        <v>#N/A</v>
      </c>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c r="CB527" s="58"/>
      <c r="CC527" s="58"/>
      <c r="CD527" s="58"/>
      <c r="CE527" s="58"/>
      <c r="CF527" s="58"/>
      <c r="CG527" s="58"/>
      <c r="CH527" s="58"/>
      <c r="CI527" s="58"/>
      <c r="CJ527" s="58"/>
      <c r="CK527" s="58"/>
      <c r="CL527" s="58"/>
      <c r="CM527" s="58"/>
      <c r="CN527" s="58"/>
      <c r="CO527" s="58"/>
      <c r="CP527" s="58"/>
      <c r="CQ527" s="58"/>
      <c r="CR527" s="58"/>
      <c r="CS527" s="58"/>
      <c r="CT527" s="58"/>
      <c r="CU527" s="58"/>
      <c r="CV527" s="58"/>
      <c r="CW527" s="58"/>
      <c r="CX527" s="58"/>
      <c r="CY527" s="58"/>
      <c r="CZ527" s="58"/>
      <c r="DA527" s="58"/>
      <c r="DB527" s="58"/>
      <c r="DC527" s="58"/>
      <c r="DD527" s="58"/>
      <c r="DE527" s="58"/>
      <c r="DF527" s="58"/>
      <c r="DG527" s="58"/>
      <c r="DH527" s="58"/>
      <c r="DI527" s="58"/>
      <c r="DJ527" s="58"/>
      <c r="DK527" s="58"/>
      <c r="DL527" s="58"/>
      <c r="DM527" s="58"/>
      <c r="DN527" s="58"/>
      <c r="DO527" s="58"/>
      <c r="DP527" s="58"/>
      <c r="DQ527" s="58"/>
      <c r="DR527" s="58"/>
      <c r="DS527" s="58"/>
      <c r="DT527" s="58"/>
      <c r="DU527" s="58"/>
      <c r="DV527" s="58"/>
      <c r="DW527" s="58"/>
      <c r="DX527" s="58"/>
      <c r="DY527" s="58"/>
      <c r="DZ527" s="58"/>
      <c r="EA527" s="58"/>
      <c r="EB527" s="58"/>
      <c r="EC527" s="58"/>
      <c r="ED527" s="58"/>
      <c r="EE527" s="58"/>
      <c r="EF527" s="58"/>
      <c r="EG527" s="58"/>
      <c r="EH527" s="58"/>
      <c r="EI527" s="58"/>
      <c r="EJ527" s="58"/>
      <c r="EK527" s="58"/>
      <c r="EL527" s="58"/>
      <c r="EM527" s="58"/>
      <c r="EN527" s="58"/>
    </row>
    <row r="528" spans="1:144" outlineLevel="1" x14ac:dyDescent="0.2">
      <c r="A528" s="16">
        <v>337</v>
      </c>
      <c r="B528" s="16">
        <v>0</v>
      </c>
      <c r="C528" s="1">
        <v>7.2772140631168396E-7</v>
      </c>
      <c r="D528" s="1">
        <f t="shared" si="58"/>
        <v>-7.2772140631168396E-7</v>
      </c>
      <c r="E528" s="1">
        <f t="shared" si="59"/>
        <v>1.4554433425103312E-6</v>
      </c>
      <c r="F528" s="1">
        <f t="shared" si="60"/>
        <v>-1.2064175655677146E-3</v>
      </c>
      <c r="G528" s="1">
        <f t="shared" si="61"/>
        <v>-8.5306619666384318E-4</v>
      </c>
      <c r="H528" s="1">
        <v>6.5501166385925857E-6</v>
      </c>
      <c r="I528" s="1">
        <f t="shared" si="62"/>
        <v>4.7666947829520767E-12</v>
      </c>
      <c r="J528" s="1">
        <f t="shared" si="63"/>
        <v>-8.530689905191126E-4</v>
      </c>
      <c r="AQ528" s="58"/>
      <c r="AR528" s="58"/>
      <c r="AS528" s="58"/>
      <c r="AT528" s="58"/>
      <c r="AU528" s="58"/>
      <c r="AV528" s="58"/>
      <c r="AW528" s="58"/>
      <c r="AX528" s="71"/>
      <c r="AY528" s="58"/>
      <c r="AZ528" s="58"/>
      <c r="BA528" s="58"/>
      <c r="BB528" s="58">
        <f t="shared" si="64"/>
        <v>1</v>
      </c>
      <c r="BC528" s="58">
        <f t="shared" si="65"/>
        <v>7.2772140631168396E-7</v>
      </c>
      <c r="BD528" s="58" t="e">
        <f t="shared" si="66"/>
        <v>#N/A</v>
      </c>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c r="CB528" s="58"/>
      <c r="CC528" s="58"/>
      <c r="CD528" s="58"/>
      <c r="CE528" s="58"/>
      <c r="CF528" s="58"/>
      <c r="CG528" s="58"/>
      <c r="CH528" s="58"/>
      <c r="CI528" s="58"/>
      <c r="CJ528" s="58"/>
      <c r="CK528" s="58"/>
      <c r="CL528" s="58"/>
      <c r="CM528" s="58"/>
      <c r="CN528" s="58"/>
      <c r="CO528" s="58"/>
      <c r="CP528" s="58"/>
      <c r="CQ528" s="58"/>
      <c r="CR528" s="58"/>
      <c r="CS528" s="58"/>
      <c r="CT528" s="58"/>
      <c r="CU528" s="58"/>
      <c r="CV528" s="58"/>
      <c r="CW528" s="58"/>
      <c r="CX528" s="58"/>
      <c r="CY528" s="58"/>
      <c r="CZ528" s="58"/>
      <c r="DA528" s="58"/>
      <c r="DB528" s="58"/>
      <c r="DC528" s="58"/>
      <c r="DD528" s="58"/>
      <c r="DE528" s="58"/>
      <c r="DF528" s="58"/>
      <c r="DG528" s="58"/>
      <c r="DH528" s="58"/>
      <c r="DI528" s="58"/>
      <c r="DJ528" s="58"/>
      <c r="DK528" s="58"/>
      <c r="DL528" s="58"/>
      <c r="DM528" s="58"/>
      <c r="DN528" s="58"/>
      <c r="DO528" s="58"/>
      <c r="DP528" s="58"/>
      <c r="DQ528" s="58"/>
      <c r="DR528" s="58"/>
      <c r="DS528" s="58"/>
      <c r="DT528" s="58"/>
      <c r="DU528" s="58"/>
      <c r="DV528" s="58"/>
      <c r="DW528" s="58"/>
      <c r="DX528" s="58"/>
      <c r="DY528" s="58"/>
      <c r="DZ528" s="58"/>
      <c r="EA528" s="58"/>
      <c r="EB528" s="58"/>
      <c r="EC528" s="58"/>
      <c r="ED528" s="58"/>
      <c r="EE528" s="58"/>
      <c r="EF528" s="58"/>
      <c r="EG528" s="58"/>
      <c r="EH528" s="58"/>
      <c r="EI528" s="58"/>
      <c r="EJ528" s="58"/>
      <c r="EK528" s="58"/>
      <c r="EL528" s="58"/>
      <c r="EM528" s="58"/>
      <c r="EN528" s="58"/>
    </row>
    <row r="529" spans="1:144" outlineLevel="1" x14ac:dyDescent="0.2">
      <c r="A529" s="16">
        <v>338</v>
      </c>
      <c r="B529" s="16">
        <v>0</v>
      </c>
      <c r="C529" s="1">
        <v>2.2494476032713652E-6</v>
      </c>
      <c r="D529" s="1">
        <f t="shared" si="58"/>
        <v>-2.2494476032713652E-6</v>
      </c>
      <c r="E529" s="1">
        <f t="shared" si="59"/>
        <v>4.4989002664701839E-6</v>
      </c>
      <c r="F529" s="1">
        <f t="shared" si="60"/>
        <v>-2.1210611180421425E-3</v>
      </c>
      <c r="G529" s="1">
        <f t="shared" si="61"/>
        <v>-1.4998175433356112E-3</v>
      </c>
      <c r="H529" s="1">
        <v>1.6984399121432659E-5</v>
      </c>
      <c r="I529" s="1">
        <f t="shared" si="62"/>
        <v>3.8206250748422119E-11</v>
      </c>
      <c r="J529" s="1">
        <f t="shared" si="63"/>
        <v>-1.4998302802477406E-3</v>
      </c>
      <c r="AQ529" s="58"/>
      <c r="AR529" s="58"/>
      <c r="AS529" s="58"/>
      <c r="AT529" s="58"/>
      <c r="AU529" s="58"/>
      <c r="AV529" s="58"/>
      <c r="AW529" s="58"/>
      <c r="AX529" s="71"/>
      <c r="AY529" s="58"/>
      <c r="AZ529" s="58"/>
      <c r="BA529" s="58"/>
      <c r="BB529" s="58">
        <f t="shared" si="64"/>
        <v>1</v>
      </c>
      <c r="BC529" s="58">
        <f t="shared" si="65"/>
        <v>2.2494476032713652E-6</v>
      </c>
      <c r="BD529" s="58" t="e">
        <f t="shared" si="66"/>
        <v>#N/A</v>
      </c>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c r="CB529" s="58"/>
      <c r="CC529" s="58"/>
      <c r="CD529" s="58"/>
      <c r="CE529" s="58"/>
      <c r="CF529" s="58"/>
      <c r="CG529" s="58"/>
      <c r="CH529" s="58"/>
      <c r="CI529" s="58"/>
      <c r="CJ529" s="58"/>
      <c r="CK529" s="58"/>
      <c r="CL529" s="58"/>
      <c r="CM529" s="58"/>
      <c r="CN529" s="58"/>
      <c r="CO529" s="58"/>
      <c r="CP529" s="58"/>
      <c r="CQ529" s="58"/>
      <c r="CR529" s="58"/>
      <c r="CS529" s="58"/>
      <c r="CT529" s="58"/>
      <c r="CU529" s="58"/>
      <c r="CV529" s="58"/>
      <c r="CW529" s="58"/>
      <c r="CX529" s="58"/>
      <c r="CY529" s="58"/>
      <c r="CZ529" s="58"/>
      <c r="DA529" s="58"/>
      <c r="DB529" s="58"/>
      <c r="DC529" s="58"/>
      <c r="DD529" s="58"/>
      <c r="DE529" s="58"/>
      <c r="DF529" s="58"/>
      <c r="DG529" s="58"/>
      <c r="DH529" s="58"/>
      <c r="DI529" s="58"/>
      <c r="DJ529" s="58"/>
      <c r="DK529" s="58"/>
      <c r="DL529" s="58"/>
      <c r="DM529" s="58"/>
      <c r="DN529" s="58"/>
      <c r="DO529" s="58"/>
      <c r="DP529" s="58"/>
      <c r="DQ529" s="58"/>
      <c r="DR529" s="58"/>
      <c r="DS529" s="58"/>
      <c r="DT529" s="58"/>
      <c r="DU529" s="58"/>
      <c r="DV529" s="58"/>
      <c r="DW529" s="58"/>
      <c r="DX529" s="58"/>
      <c r="DY529" s="58"/>
      <c r="DZ529" s="58"/>
      <c r="EA529" s="58"/>
      <c r="EB529" s="58"/>
      <c r="EC529" s="58"/>
      <c r="ED529" s="58"/>
      <c r="EE529" s="58"/>
      <c r="EF529" s="58"/>
      <c r="EG529" s="58"/>
      <c r="EH529" s="58"/>
      <c r="EI529" s="58"/>
      <c r="EJ529" s="58"/>
      <c r="EK529" s="58"/>
      <c r="EL529" s="58"/>
      <c r="EM529" s="58"/>
      <c r="EN529" s="58"/>
    </row>
    <row r="530" spans="1:144" outlineLevel="1" x14ac:dyDescent="0.2">
      <c r="A530" s="16">
        <v>339</v>
      </c>
      <c r="B530" s="16">
        <v>0</v>
      </c>
      <c r="C530" s="1">
        <v>1.9018599657983548E-3</v>
      </c>
      <c r="D530" s="1">
        <f t="shared" si="58"/>
        <v>-1.9018599657983548E-3</v>
      </c>
      <c r="E530" s="1">
        <f t="shared" si="59"/>
        <v>3.8073415955867853E-3</v>
      </c>
      <c r="F530" s="1">
        <f t="shared" si="60"/>
        <v>-6.1703659499147905E-2</v>
      </c>
      <c r="G530" s="1">
        <f t="shared" si="61"/>
        <v>-4.3651849094845353E-2</v>
      </c>
      <c r="H530" s="1">
        <v>5.5151462559668773E-3</v>
      </c>
      <c r="I530" s="1">
        <f t="shared" si="62"/>
        <v>1.0567302779390204E-5</v>
      </c>
      <c r="J530" s="1">
        <f t="shared" si="63"/>
        <v>-4.3772722467063221E-2</v>
      </c>
      <c r="AQ530" s="58"/>
      <c r="AR530" s="58"/>
      <c r="AS530" s="58"/>
      <c r="AT530" s="58"/>
      <c r="AU530" s="58"/>
      <c r="AV530" s="58"/>
      <c r="AW530" s="58"/>
      <c r="AX530" s="71"/>
      <c r="AY530" s="58"/>
      <c r="AZ530" s="58"/>
      <c r="BA530" s="58"/>
      <c r="BB530" s="58">
        <f t="shared" si="64"/>
        <v>1</v>
      </c>
      <c r="BC530" s="58">
        <f t="shared" si="65"/>
        <v>1.9018599657983548E-3</v>
      </c>
      <c r="BD530" s="58" t="e">
        <f t="shared" si="66"/>
        <v>#N/A</v>
      </c>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c r="CB530" s="58"/>
      <c r="CC530" s="58"/>
      <c r="CD530" s="58"/>
      <c r="CE530" s="58"/>
      <c r="CF530" s="58"/>
      <c r="CG530" s="58"/>
      <c r="CH530" s="58"/>
      <c r="CI530" s="58"/>
      <c r="CJ530" s="58"/>
      <c r="CK530" s="58"/>
      <c r="CL530" s="58"/>
      <c r="CM530" s="58"/>
      <c r="CN530" s="58"/>
      <c r="CO530" s="58"/>
      <c r="CP530" s="58"/>
      <c r="CQ530" s="58"/>
      <c r="CR530" s="58"/>
      <c r="CS530" s="58"/>
      <c r="CT530" s="58"/>
      <c r="CU530" s="58"/>
      <c r="CV530" s="58"/>
      <c r="CW530" s="58"/>
      <c r="CX530" s="58"/>
      <c r="CY530" s="58"/>
      <c r="CZ530" s="58"/>
      <c r="DA530" s="58"/>
      <c r="DB530" s="58"/>
      <c r="DC530" s="58"/>
      <c r="DD530" s="58"/>
      <c r="DE530" s="58"/>
      <c r="DF530" s="58"/>
      <c r="DG530" s="58"/>
      <c r="DH530" s="58"/>
      <c r="DI530" s="58"/>
      <c r="DJ530" s="58"/>
      <c r="DK530" s="58"/>
      <c r="DL530" s="58"/>
      <c r="DM530" s="58"/>
      <c r="DN530" s="58"/>
      <c r="DO530" s="58"/>
      <c r="DP530" s="58"/>
      <c r="DQ530" s="58"/>
      <c r="DR530" s="58"/>
      <c r="DS530" s="58"/>
      <c r="DT530" s="58"/>
      <c r="DU530" s="58"/>
      <c r="DV530" s="58"/>
      <c r="DW530" s="58"/>
      <c r="DX530" s="58"/>
      <c r="DY530" s="58"/>
      <c r="DZ530" s="58"/>
      <c r="EA530" s="58"/>
      <c r="EB530" s="58"/>
      <c r="EC530" s="58"/>
      <c r="ED530" s="58"/>
      <c r="EE530" s="58"/>
      <c r="EF530" s="58"/>
      <c r="EG530" s="58"/>
      <c r="EH530" s="58"/>
      <c r="EI530" s="58"/>
      <c r="EJ530" s="58"/>
      <c r="EK530" s="58"/>
      <c r="EL530" s="58"/>
      <c r="EM530" s="58"/>
      <c r="EN530" s="58"/>
    </row>
    <row r="531" spans="1:144" outlineLevel="1" x14ac:dyDescent="0.2">
      <c r="A531" s="16">
        <v>340</v>
      </c>
      <c r="B531" s="16">
        <v>0</v>
      </c>
      <c r="C531" s="1">
        <v>2.0180268109827697E-3</v>
      </c>
      <c r="D531" s="1">
        <f t="shared" si="58"/>
        <v>-2.0180268109827697E-3</v>
      </c>
      <c r="E531" s="1">
        <f t="shared" si="59"/>
        <v>4.040131541332607E-3</v>
      </c>
      <c r="F531" s="1">
        <f t="shared" si="60"/>
        <v>-6.3562029084451091E-2</v>
      </c>
      <c r="G531" s="1">
        <f t="shared" si="61"/>
        <v>-4.4967849382511506E-2</v>
      </c>
      <c r="H531" s="1">
        <v>5.0246031574993051E-3</v>
      </c>
      <c r="I531" s="1">
        <f t="shared" si="62"/>
        <v>1.0211596840935202E-5</v>
      </c>
      <c r="J531" s="1">
        <f t="shared" si="63"/>
        <v>-4.5081249704607522E-2</v>
      </c>
      <c r="AQ531" s="58"/>
      <c r="AR531" s="58"/>
      <c r="AS531" s="58"/>
      <c r="AT531" s="58"/>
      <c r="AU531" s="58"/>
      <c r="AV531" s="58"/>
      <c r="AW531" s="58"/>
      <c r="AX531" s="71"/>
      <c r="AY531" s="58"/>
      <c r="AZ531" s="58"/>
      <c r="BA531" s="58"/>
      <c r="BB531" s="58">
        <f t="shared" si="64"/>
        <v>1</v>
      </c>
      <c r="BC531" s="58">
        <f t="shared" si="65"/>
        <v>2.0180268109827697E-3</v>
      </c>
      <c r="BD531" s="58" t="e">
        <f t="shared" si="66"/>
        <v>#N/A</v>
      </c>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c r="CB531" s="58"/>
      <c r="CC531" s="58"/>
      <c r="CD531" s="58"/>
      <c r="CE531" s="58"/>
      <c r="CF531" s="58"/>
      <c r="CG531" s="58"/>
      <c r="CH531" s="58"/>
      <c r="CI531" s="58"/>
      <c r="CJ531" s="58"/>
      <c r="CK531" s="58"/>
      <c r="CL531" s="58"/>
      <c r="CM531" s="58"/>
      <c r="CN531" s="58"/>
      <c r="CO531" s="58"/>
      <c r="CP531" s="58"/>
      <c r="CQ531" s="58"/>
      <c r="CR531" s="58"/>
      <c r="CS531" s="58"/>
      <c r="CT531" s="58"/>
      <c r="CU531" s="58"/>
      <c r="CV531" s="58"/>
      <c r="CW531" s="58"/>
      <c r="CX531" s="58"/>
      <c r="CY531" s="58"/>
      <c r="CZ531" s="58"/>
      <c r="DA531" s="58"/>
      <c r="DB531" s="58"/>
      <c r="DC531" s="58"/>
      <c r="DD531" s="58"/>
      <c r="DE531" s="58"/>
      <c r="DF531" s="58"/>
      <c r="DG531" s="58"/>
      <c r="DH531" s="58"/>
      <c r="DI531" s="58"/>
      <c r="DJ531" s="58"/>
      <c r="DK531" s="58"/>
      <c r="DL531" s="58"/>
      <c r="DM531" s="58"/>
      <c r="DN531" s="58"/>
      <c r="DO531" s="58"/>
      <c r="DP531" s="58"/>
      <c r="DQ531" s="58"/>
      <c r="DR531" s="58"/>
      <c r="DS531" s="58"/>
      <c r="DT531" s="58"/>
      <c r="DU531" s="58"/>
      <c r="DV531" s="58"/>
      <c r="DW531" s="58"/>
      <c r="DX531" s="58"/>
      <c r="DY531" s="58"/>
      <c r="DZ531" s="58"/>
      <c r="EA531" s="58"/>
      <c r="EB531" s="58"/>
      <c r="EC531" s="58"/>
      <c r="ED531" s="58"/>
      <c r="EE531" s="58"/>
      <c r="EF531" s="58"/>
      <c r="EG531" s="58"/>
      <c r="EH531" s="58"/>
      <c r="EI531" s="58"/>
      <c r="EJ531" s="58"/>
      <c r="EK531" s="58"/>
      <c r="EL531" s="58"/>
      <c r="EM531" s="58"/>
      <c r="EN531" s="58"/>
    </row>
    <row r="532" spans="1:144" outlineLevel="1" x14ac:dyDescent="0.2">
      <c r="A532" s="16">
        <v>341</v>
      </c>
      <c r="B532" s="16">
        <v>0</v>
      </c>
      <c r="C532" s="1">
        <v>9.0790214217813581E-2</v>
      </c>
      <c r="D532" s="1">
        <f t="shared" si="58"/>
        <v>-9.0790214217813581E-2</v>
      </c>
      <c r="E532" s="1">
        <f t="shared" si="59"/>
        <v>0.19035884798566732</v>
      </c>
      <c r="F532" s="1">
        <f t="shared" si="60"/>
        <v>-0.4363013270500874</v>
      </c>
      <c r="G532" s="1">
        <f t="shared" si="61"/>
        <v>-0.31600028166181265</v>
      </c>
      <c r="H532" s="1">
        <v>0.20382157938301243</v>
      </c>
      <c r="I532" s="1">
        <f t="shared" si="62"/>
        <v>2.5563169493400217E-2</v>
      </c>
      <c r="J532" s="1">
        <f t="shared" si="63"/>
        <v>-0.3541459409674847</v>
      </c>
      <c r="AQ532" s="58"/>
      <c r="AR532" s="58"/>
      <c r="AS532" s="58"/>
      <c r="AT532" s="58"/>
      <c r="AU532" s="58"/>
      <c r="AV532" s="58"/>
      <c r="AW532" s="58"/>
      <c r="AX532" s="71"/>
      <c r="AY532" s="58"/>
      <c r="AZ532" s="58"/>
      <c r="BA532" s="58"/>
      <c r="BB532" s="58">
        <f t="shared" si="64"/>
        <v>1</v>
      </c>
      <c r="BC532" s="58">
        <f t="shared" si="65"/>
        <v>9.0790214217813581E-2</v>
      </c>
      <c r="BD532" s="58" t="e">
        <f t="shared" si="66"/>
        <v>#N/A</v>
      </c>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c r="CB532" s="58"/>
      <c r="CC532" s="58"/>
      <c r="CD532" s="58"/>
      <c r="CE532" s="58"/>
      <c r="CF532" s="58"/>
      <c r="CG532" s="58"/>
      <c r="CH532" s="58"/>
      <c r="CI532" s="58"/>
      <c r="CJ532" s="58"/>
      <c r="CK532" s="58"/>
      <c r="CL532" s="58"/>
      <c r="CM532" s="58"/>
      <c r="CN532" s="58"/>
      <c r="CO532" s="58"/>
      <c r="CP532" s="58"/>
      <c r="CQ532" s="58"/>
      <c r="CR532" s="58"/>
      <c r="CS532" s="58"/>
      <c r="CT532" s="58"/>
      <c r="CU532" s="58"/>
      <c r="CV532" s="58"/>
      <c r="CW532" s="58"/>
      <c r="CX532" s="58"/>
      <c r="CY532" s="58"/>
      <c r="CZ532" s="58"/>
      <c r="DA532" s="58"/>
      <c r="DB532" s="58"/>
      <c r="DC532" s="58"/>
      <c r="DD532" s="58"/>
      <c r="DE532" s="58"/>
      <c r="DF532" s="58"/>
      <c r="DG532" s="58"/>
      <c r="DH532" s="58"/>
      <c r="DI532" s="58"/>
      <c r="DJ532" s="58"/>
      <c r="DK532" s="58"/>
      <c r="DL532" s="58"/>
      <c r="DM532" s="58"/>
      <c r="DN532" s="58"/>
      <c r="DO532" s="58"/>
      <c r="DP532" s="58"/>
      <c r="DQ532" s="58"/>
      <c r="DR532" s="58"/>
      <c r="DS532" s="58"/>
      <c r="DT532" s="58"/>
      <c r="DU532" s="58"/>
      <c r="DV532" s="58"/>
      <c r="DW532" s="58"/>
      <c r="DX532" s="58"/>
      <c r="DY532" s="58"/>
      <c r="DZ532" s="58"/>
      <c r="EA532" s="58"/>
      <c r="EB532" s="58"/>
      <c r="EC532" s="58"/>
      <c r="ED532" s="58"/>
      <c r="EE532" s="58"/>
      <c r="EF532" s="58"/>
      <c r="EG532" s="58"/>
      <c r="EH532" s="58"/>
      <c r="EI532" s="58"/>
      <c r="EJ532" s="58"/>
      <c r="EK532" s="58"/>
      <c r="EL532" s="58"/>
      <c r="EM532" s="58"/>
      <c r="EN532" s="58"/>
    </row>
    <row r="533" spans="1:144" outlineLevel="1" x14ac:dyDescent="0.2">
      <c r="A533" s="16">
        <v>342</v>
      </c>
      <c r="B533" s="16">
        <v>0</v>
      </c>
      <c r="C533" s="1">
        <v>1.7300222749506635E-3</v>
      </c>
      <c r="D533" s="1">
        <f t="shared" si="58"/>
        <v>-1.7300222749506635E-3</v>
      </c>
      <c r="E533" s="1">
        <f t="shared" si="59"/>
        <v>3.4630409834031112E-3</v>
      </c>
      <c r="F533" s="1">
        <f t="shared" si="60"/>
        <v>-5.8847608136636372E-2</v>
      </c>
      <c r="G533" s="1">
        <f t="shared" si="61"/>
        <v>-4.1629562079283602E-2</v>
      </c>
      <c r="H533" s="1">
        <v>5.1151290340130835E-3</v>
      </c>
      <c r="I533" s="1">
        <f t="shared" si="62"/>
        <v>8.9101999862702463E-6</v>
      </c>
      <c r="J533" s="1">
        <f t="shared" si="63"/>
        <v>-4.1736442575993432E-2</v>
      </c>
      <c r="AQ533" s="58"/>
      <c r="AR533" s="58"/>
      <c r="AS533" s="58"/>
      <c r="AT533" s="58"/>
      <c r="AU533" s="58"/>
      <c r="AV533" s="58"/>
      <c r="AW533" s="58"/>
      <c r="AX533" s="71"/>
      <c r="AY533" s="58"/>
      <c r="AZ533" s="58"/>
      <c r="BA533" s="58"/>
      <c r="BB533" s="58">
        <f t="shared" si="64"/>
        <v>1</v>
      </c>
      <c r="BC533" s="58">
        <f t="shared" si="65"/>
        <v>1.7300222749506635E-3</v>
      </c>
      <c r="BD533" s="58" t="e">
        <f t="shared" si="66"/>
        <v>#N/A</v>
      </c>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c r="CB533" s="58"/>
      <c r="CC533" s="58"/>
      <c r="CD533" s="58"/>
      <c r="CE533" s="58"/>
      <c r="CF533" s="58"/>
      <c r="CG533" s="58"/>
      <c r="CH533" s="58"/>
      <c r="CI533" s="58"/>
      <c r="CJ533" s="58"/>
      <c r="CK533" s="58"/>
      <c r="CL533" s="58"/>
      <c r="CM533" s="58"/>
      <c r="CN533" s="58"/>
      <c r="CO533" s="58"/>
      <c r="CP533" s="58"/>
      <c r="CQ533" s="58"/>
      <c r="CR533" s="58"/>
      <c r="CS533" s="58"/>
      <c r="CT533" s="58"/>
      <c r="CU533" s="58"/>
      <c r="CV533" s="58"/>
      <c r="CW533" s="58"/>
      <c r="CX533" s="58"/>
      <c r="CY533" s="58"/>
      <c r="CZ533" s="58"/>
      <c r="DA533" s="58"/>
      <c r="DB533" s="58"/>
      <c r="DC533" s="58"/>
      <c r="DD533" s="58"/>
      <c r="DE533" s="58"/>
      <c r="DF533" s="58"/>
      <c r="DG533" s="58"/>
      <c r="DH533" s="58"/>
      <c r="DI533" s="58"/>
      <c r="DJ533" s="58"/>
      <c r="DK533" s="58"/>
      <c r="DL533" s="58"/>
      <c r="DM533" s="58"/>
      <c r="DN533" s="58"/>
      <c r="DO533" s="58"/>
      <c r="DP533" s="58"/>
      <c r="DQ533" s="58"/>
      <c r="DR533" s="58"/>
      <c r="DS533" s="58"/>
      <c r="DT533" s="58"/>
      <c r="DU533" s="58"/>
      <c r="DV533" s="58"/>
      <c r="DW533" s="58"/>
      <c r="DX533" s="58"/>
      <c r="DY533" s="58"/>
      <c r="DZ533" s="58"/>
      <c r="EA533" s="58"/>
      <c r="EB533" s="58"/>
      <c r="EC533" s="58"/>
      <c r="ED533" s="58"/>
      <c r="EE533" s="58"/>
      <c r="EF533" s="58"/>
      <c r="EG533" s="58"/>
      <c r="EH533" s="58"/>
      <c r="EI533" s="58"/>
      <c r="EJ533" s="58"/>
      <c r="EK533" s="58"/>
      <c r="EL533" s="58"/>
      <c r="EM533" s="58"/>
      <c r="EN533" s="58"/>
    </row>
    <row r="534" spans="1:144" outlineLevel="1" x14ac:dyDescent="0.2">
      <c r="A534" s="16">
        <v>343</v>
      </c>
      <c r="B534" s="16">
        <v>0</v>
      </c>
      <c r="C534" s="1">
        <v>2.1480355146531968E-3</v>
      </c>
      <c r="D534" s="1">
        <f t="shared" si="58"/>
        <v>-2.1480355146531968E-3</v>
      </c>
      <c r="E534" s="1">
        <f t="shared" si="59"/>
        <v>4.3006917039796928E-3</v>
      </c>
      <c r="F534" s="1">
        <f t="shared" si="60"/>
        <v>-6.557965922433337E-2</v>
      </c>
      <c r="G534" s="1">
        <f t="shared" si="61"/>
        <v>-4.6396761780518034E-2</v>
      </c>
      <c r="H534" s="1">
        <v>7.17164324234368E-3</v>
      </c>
      <c r="I534" s="1">
        <f t="shared" si="62"/>
        <v>1.5549622326787996E-5</v>
      </c>
      <c r="J534" s="1">
        <f t="shared" si="63"/>
        <v>-4.6564032536335669E-2</v>
      </c>
      <c r="AQ534" s="58"/>
      <c r="AR534" s="58"/>
      <c r="AS534" s="58"/>
      <c r="AT534" s="58"/>
      <c r="AU534" s="58"/>
      <c r="AV534" s="58"/>
      <c r="AW534" s="58"/>
      <c r="AX534" s="71"/>
      <c r="AY534" s="58"/>
      <c r="AZ534" s="58"/>
      <c r="BA534" s="58"/>
      <c r="BB534" s="58">
        <f t="shared" si="64"/>
        <v>1</v>
      </c>
      <c r="BC534" s="58">
        <f t="shared" si="65"/>
        <v>2.1480355146531968E-3</v>
      </c>
      <c r="BD534" s="58" t="e">
        <f t="shared" si="66"/>
        <v>#N/A</v>
      </c>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c r="CB534" s="58"/>
      <c r="CC534" s="58"/>
      <c r="CD534" s="58"/>
      <c r="CE534" s="58"/>
      <c r="CF534" s="58"/>
      <c r="CG534" s="58"/>
      <c r="CH534" s="58"/>
      <c r="CI534" s="58"/>
      <c r="CJ534" s="58"/>
      <c r="CK534" s="58"/>
      <c r="CL534" s="58"/>
      <c r="CM534" s="58"/>
      <c r="CN534" s="58"/>
      <c r="CO534" s="58"/>
      <c r="CP534" s="58"/>
      <c r="CQ534" s="58"/>
      <c r="CR534" s="58"/>
      <c r="CS534" s="58"/>
      <c r="CT534" s="58"/>
      <c r="CU534" s="58"/>
      <c r="CV534" s="58"/>
      <c r="CW534" s="58"/>
      <c r="CX534" s="58"/>
      <c r="CY534" s="58"/>
      <c r="CZ534" s="58"/>
      <c r="DA534" s="58"/>
      <c r="DB534" s="58"/>
      <c r="DC534" s="58"/>
      <c r="DD534" s="58"/>
      <c r="DE534" s="58"/>
      <c r="DF534" s="58"/>
      <c r="DG534" s="58"/>
      <c r="DH534" s="58"/>
      <c r="DI534" s="58"/>
      <c r="DJ534" s="58"/>
      <c r="DK534" s="58"/>
      <c r="DL534" s="58"/>
      <c r="DM534" s="58"/>
      <c r="DN534" s="58"/>
      <c r="DO534" s="58"/>
      <c r="DP534" s="58"/>
      <c r="DQ534" s="58"/>
      <c r="DR534" s="58"/>
      <c r="DS534" s="58"/>
      <c r="DT534" s="58"/>
      <c r="DU534" s="58"/>
      <c r="DV534" s="58"/>
      <c r="DW534" s="58"/>
      <c r="DX534" s="58"/>
      <c r="DY534" s="58"/>
      <c r="DZ534" s="58"/>
      <c r="EA534" s="58"/>
      <c r="EB534" s="58"/>
      <c r="EC534" s="58"/>
      <c r="ED534" s="58"/>
      <c r="EE534" s="58"/>
      <c r="EF534" s="58"/>
      <c r="EG534" s="58"/>
      <c r="EH534" s="58"/>
      <c r="EI534" s="58"/>
      <c r="EJ534" s="58"/>
      <c r="EK534" s="58"/>
      <c r="EL534" s="58"/>
      <c r="EM534" s="58"/>
      <c r="EN534" s="58"/>
    </row>
    <row r="535" spans="1:144" outlineLevel="1" x14ac:dyDescent="0.2">
      <c r="A535" s="16">
        <v>344</v>
      </c>
      <c r="B535" s="16">
        <v>0</v>
      </c>
      <c r="C535" s="1">
        <v>0.34863543054533175</v>
      </c>
      <c r="D535" s="1">
        <f t="shared" si="58"/>
        <v>-0.34863543054533175</v>
      </c>
      <c r="E535" s="1">
        <f t="shared" si="59"/>
        <v>0.85737155799976472</v>
      </c>
      <c r="F535" s="1">
        <f t="shared" si="60"/>
        <v>-0.92594360411407606</v>
      </c>
      <c r="G535" s="1">
        <f t="shared" si="61"/>
        <v>-0.73159999617595817</v>
      </c>
      <c r="H535" s="1">
        <v>0.38681437056254436</v>
      </c>
      <c r="I535" s="1">
        <f t="shared" si="62"/>
        <v>0.33764321044637791</v>
      </c>
      <c r="J535" s="1">
        <f t="shared" si="63"/>
        <v>-0.93428141630401695</v>
      </c>
      <c r="AQ535" s="58"/>
      <c r="AR535" s="58"/>
      <c r="AS535" s="58"/>
      <c r="AT535" s="58"/>
      <c r="AU535" s="58"/>
      <c r="AV535" s="58"/>
      <c r="AW535" s="58"/>
      <c r="AX535" s="71"/>
      <c r="AY535" s="58"/>
      <c r="AZ535" s="58"/>
      <c r="BA535" s="58"/>
      <c r="BB535" s="58">
        <f t="shared" si="64"/>
        <v>1</v>
      </c>
      <c r="BC535" s="58">
        <f t="shared" si="65"/>
        <v>0.34863543054533175</v>
      </c>
      <c r="BD535" s="58" t="e">
        <f t="shared" si="66"/>
        <v>#N/A</v>
      </c>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c r="CB535" s="58"/>
      <c r="CC535" s="58"/>
      <c r="CD535" s="58"/>
      <c r="CE535" s="58"/>
      <c r="CF535" s="58"/>
      <c r="CG535" s="58"/>
      <c r="CH535" s="58"/>
      <c r="CI535" s="58"/>
      <c r="CJ535" s="58"/>
      <c r="CK535" s="58"/>
      <c r="CL535" s="58"/>
      <c r="CM535" s="58"/>
      <c r="CN535" s="58"/>
      <c r="CO535" s="58"/>
      <c r="CP535" s="58"/>
      <c r="CQ535" s="58"/>
      <c r="CR535" s="58"/>
      <c r="CS535" s="58"/>
      <c r="CT535" s="58"/>
      <c r="CU535" s="58"/>
      <c r="CV535" s="58"/>
      <c r="CW535" s="58"/>
      <c r="CX535" s="58"/>
      <c r="CY535" s="58"/>
      <c r="CZ535" s="58"/>
      <c r="DA535" s="58"/>
      <c r="DB535" s="58"/>
      <c r="DC535" s="58"/>
      <c r="DD535" s="58"/>
      <c r="DE535" s="58"/>
      <c r="DF535" s="58"/>
      <c r="DG535" s="58"/>
      <c r="DH535" s="58"/>
      <c r="DI535" s="58"/>
      <c r="DJ535" s="58"/>
      <c r="DK535" s="58"/>
      <c r="DL535" s="58"/>
      <c r="DM535" s="58"/>
      <c r="DN535" s="58"/>
      <c r="DO535" s="58"/>
      <c r="DP535" s="58"/>
      <c r="DQ535" s="58"/>
      <c r="DR535" s="58"/>
      <c r="DS535" s="58"/>
      <c r="DT535" s="58"/>
      <c r="DU535" s="58"/>
      <c r="DV535" s="58"/>
      <c r="DW535" s="58"/>
      <c r="DX535" s="58"/>
      <c r="DY535" s="58"/>
      <c r="DZ535" s="58"/>
      <c r="EA535" s="58"/>
      <c r="EB535" s="58"/>
      <c r="EC535" s="58"/>
      <c r="ED535" s="58"/>
      <c r="EE535" s="58"/>
      <c r="EF535" s="58"/>
      <c r="EG535" s="58"/>
      <c r="EH535" s="58"/>
      <c r="EI535" s="58"/>
      <c r="EJ535" s="58"/>
      <c r="EK535" s="58"/>
      <c r="EL535" s="58"/>
      <c r="EM535" s="58"/>
      <c r="EN535" s="58"/>
    </row>
    <row r="536" spans="1:144" outlineLevel="1" x14ac:dyDescent="0.2">
      <c r="A536" s="16">
        <v>345</v>
      </c>
      <c r="B536" s="16">
        <v>0</v>
      </c>
      <c r="C536" s="1">
        <v>1.3463730436841431E-6</v>
      </c>
      <c r="D536" s="1">
        <f t="shared" si="58"/>
        <v>-1.3463730436841431E-6</v>
      </c>
      <c r="E536" s="1">
        <f t="shared" si="59"/>
        <v>2.6927479002610939E-6</v>
      </c>
      <c r="F536" s="1">
        <f t="shared" si="60"/>
        <v>-1.6409594450385097E-3</v>
      </c>
      <c r="G536" s="1">
        <f t="shared" si="61"/>
        <v>-1.1603339417628688E-3</v>
      </c>
      <c r="H536" s="1">
        <v>1.2596928415919577E-5</v>
      </c>
      <c r="I536" s="1">
        <f t="shared" si="62"/>
        <v>1.6960401336113967E-11</v>
      </c>
      <c r="J536" s="1">
        <f t="shared" si="63"/>
        <v>-1.1603412501537179E-3</v>
      </c>
      <c r="AQ536" s="58"/>
      <c r="AR536" s="58"/>
      <c r="AS536" s="58"/>
      <c r="AT536" s="58"/>
      <c r="AU536" s="58"/>
      <c r="AV536" s="58"/>
      <c r="AW536" s="58"/>
      <c r="AX536" s="71"/>
      <c r="AY536" s="58"/>
      <c r="AZ536" s="58"/>
      <c r="BA536" s="58"/>
      <c r="BB536" s="58">
        <f t="shared" si="64"/>
        <v>1</v>
      </c>
      <c r="BC536" s="58">
        <f t="shared" si="65"/>
        <v>1.3463730436841431E-6</v>
      </c>
      <c r="BD536" s="58" t="e">
        <f t="shared" si="66"/>
        <v>#N/A</v>
      </c>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c r="CB536" s="58"/>
      <c r="CC536" s="58"/>
      <c r="CD536" s="58"/>
      <c r="CE536" s="58"/>
      <c r="CF536" s="58"/>
      <c r="CG536" s="58"/>
      <c r="CH536" s="58"/>
      <c r="CI536" s="58"/>
      <c r="CJ536" s="58"/>
      <c r="CK536" s="58"/>
      <c r="CL536" s="58"/>
      <c r="CM536" s="58"/>
      <c r="CN536" s="58"/>
      <c r="CO536" s="58"/>
      <c r="CP536" s="58"/>
      <c r="CQ536" s="58"/>
      <c r="CR536" s="58"/>
      <c r="CS536" s="58"/>
      <c r="CT536" s="58"/>
      <c r="CU536" s="58"/>
      <c r="CV536" s="58"/>
      <c r="CW536" s="58"/>
      <c r="CX536" s="58"/>
      <c r="CY536" s="58"/>
      <c r="CZ536" s="58"/>
      <c r="DA536" s="58"/>
      <c r="DB536" s="58"/>
      <c r="DC536" s="58"/>
      <c r="DD536" s="58"/>
      <c r="DE536" s="58"/>
      <c r="DF536" s="58"/>
      <c r="DG536" s="58"/>
      <c r="DH536" s="58"/>
      <c r="DI536" s="58"/>
      <c r="DJ536" s="58"/>
      <c r="DK536" s="58"/>
      <c r="DL536" s="58"/>
      <c r="DM536" s="58"/>
      <c r="DN536" s="58"/>
      <c r="DO536" s="58"/>
      <c r="DP536" s="58"/>
      <c r="DQ536" s="58"/>
      <c r="DR536" s="58"/>
      <c r="DS536" s="58"/>
      <c r="DT536" s="58"/>
      <c r="DU536" s="58"/>
      <c r="DV536" s="58"/>
      <c r="DW536" s="58"/>
      <c r="DX536" s="58"/>
      <c r="DY536" s="58"/>
      <c r="DZ536" s="58"/>
      <c r="EA536" s="58"/>
      <c r="EB536" s="58"/>
      <c r="EC536" s="58"/>
      <c r="ED536" s="58"/>
      <c r="EE536" s="58"/>
      <c r="EF536" s="58"/>
      <c r="EG536" s="58"/>
      <c r="EH536" s="58"/>
      <c r="EI536" s="58"/>
      <c r="EJ536" s="58"/>
      <c r="EK536" s="58"/>
      <c r="EL536" s="58"/>
      <c r="EM536" s="58"/>
      <c r="EN536" s="58"/>
    </row>
    <row r="537" spans="1:144" outlineLevel="1" x14ac:dyDescent="0.2">
      <c r="A537" s="16">
        <v>346</v>
      </c>
      <c r="B537" s="16">
        <v>0</v>
      </c>
      <c r="C537" s="1">
        <v>4.2696806341213964E-4</v>
      </c>
      <c r="D537" s="1">
        <f t="shared" si="58"/>
        <v>-4.2696806341213964E-4</v>
      </c>
      <c r="E537" s="1">
        <f t="shared" si="59"/>
        <v>8.5411848045938675E-4</v>
      </c>
      <c r="F537" s="1">
        <f t="shared" si="60"/>
        <v>-2.9225305481027683E-2</v>
      </c>
      <c r="G537" s="1">
        <f t="shared" si="61"/>
        <v>-2.0667618222949085E-2</v>
      </c>
      <c r="H537" s="1">
        <v>1.8270574870832589E-3</v>
      </c>
      <c r="I537" s="1">
        <f t="shared" si="62"/>
        <v>7.8185691253745814E-7</v>
      </c>
      <c r="J537" s="1">
        <f t="shared" si="63"/>
        <v>-2.0686524597479262E-2</v>
      </c>
      <c r="AQ537" s="58"/>
      <c r="AR537" s="58"/>
      <c r="AS537" s="58"/>
      <c r="AT537" s="58"/>
      <c r="AU537" s="58"/>
      <c r="AV537" s="58"/>
      <c r="AW537" s="58"/>
      <c r="AX537" s="71"/>
      <c r="AY537" s="58"/>
      <c r="AZ537" s="58"/>
      <c r="BA537" s="58"/>
      <c r="BB537" s="58">
        <f t="shared" si="64"/>
        <v>1</v>
      </c>
      <c r="BC537" s="58">
        <f t="shared" si="65"/>
        <v>4.2696806341213964E-4</v>
      </c>
      <c r="BD537" s="58" t="e">
        <f t="shared" si="66"/>
        <v>#N/A</v>
      </c>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c r="CB537" s="58"/>
      <c r="CC537" s="58"/>
      <c r="CD537" s="58"/>
      <c r="CE537" s="58"/>
      <c r="CF537" s="58"/>
      <c r="CG537" s="58"/>
      <c r="CH537" s="58"/>
      <c r="CI537" s="58"/>
      <c r="CJ537" s="58"/>
      <c r="CK537" s="58"/>
      <c r="CL537" s="58"/>
      <c r="CM537" s="58"/>
      <c r="CN537" s="58"/>
      <c r="CO537" s="58"/>
      <c r="CP537" s="58"/>
      <c r="CQ537" s="58"/>
      <c r="CR537" s="58"/>
      <c r="CS537" s="58"/>
      <c r="CT537" s="58"/>
      <c r="CU537" s="58"/>
      <c r="CV537" s="58"/>
      <c r="CW537" s="58"/>
      <c r="CX537" s="58"/>
      <c r="CY537" s="58"/>
      <c r="CZ537" s="58"/>
      <c r="DA537" s="58"/>
      <c r="DB537" s="58"/>
      <c r="DC537" s="58"/>
      <c r="DD537" s="58"/>
      <c r="DE537" s="58"/>
      <c r="DF537" s="58"/>
      <c r="DG537" s="58"/>
      <c r="DH537" s="58"/>
      <c r="DI537" s="58"/>
      <c r="DJ537" s="58"/>
      <c r="DK537" s="58"/>
      <c r="DL537" s="58"/>
      <c r="DM537" s="58"/>
      <c r="DN537" s="58"/>
      <c r="DO537" s="58"/>
      <c r="DP537" s="58"/>
      <c r="DQ537" s="58"/>
      <c r="DR537" s="58"/>
      <c r="DS537" s="58"/>
      <c r="DT537" s="58"/>
      <c r="DU537" s="58"/>
      <c r="DV537" s="58"/>
      <c r="DW537" s="58"/>
      <c r="DX537" s="58"/>
      <c r="DY537" s="58"/>
      <c r="DZ537" s="58"/>
      <c r="EA537" s="58"/>
      <c r="EB537" s="58"/>
      <c r="EC537" s="58"/>
      <c r="ED537" s="58"/>
      <c r="EE537" s="58"/>
      <c r="EF537" s="58"/>
      <c r="EG537" s="58"/>
      <c r="EH537" s="58"/>
      <c r="EI537" s="58"/>
      <c r="EJ537" s="58"/>
      <c r="EK537" s="58"/>
      <c r="EL537" s="58"/>
      <c r="EM537" s="58"/>
      <c r="EN537" s="58"/>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1" xr:uid="{452FC6AA-66B5-4EE2-93C1-AA799D67213E}">
      <formula1>0</formula1>
      <formula2>1</formula2>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5842" r:id="rId3" name="Spinner 2">
              <controlPr defaultSize="0" autoPict="0">
                <anchor moveWithCells="1" sizeWithCells="1">
                  <from>
                    <xdr:col>9</xdr:col>
                    <xdr:colOff>0</xdr:colOff>
                    <xdr:row>9</xdr:row>
                    <xdr:rowOff>0</xdr:rowOff>
                  </from>
                  <to>
                    <xdr:col>10</xdr:col>
                    <xdr:colOff>0</xdr:colOff>
                    <xdr:row>11</xdr:row>
                    <xdr:rowOff>114300</xdr:rowOff>
                  </to>
                </anchor>
              </controlPr>
            </control>
          </mc:Choice>
        </mc:AlternateContent>
        <mc:AlternateContent xmlns:mc="http://schemas.openxmlformats.org/markup-compatibility/2006">
          <mc:Choice Requires="x14">
            <control shapeId="35843" r:id="rId4" name="Spinner 3">
              <controlPr defaultSize="0" autoPict="0">
                <anchor moveWithCells="1" sizeWithCells="1">
                  <from>
                    <xdr:col>9</xdr:col>
                    <xdr:colOff>0</xdr:colOff>
                    <xdr:row>80</xdr:row>
                    <xdr:rowOff>0</xdr:rowOff>
                  </from>
                  <to>
                    <xdr:col>10</xdr:col>
                    <xdr:colOff>0</xdr:colOff>
                    <xdr:row>82</xdr:row>
                    <xdr:rowOff>121920</xdr:rowOff>
                  </to>
                </anchor>
              </controlPr>
            </control>
          </mc:Choice>
        </mc:AlternateContent>
        <mc:AlternateContent xmlns:mc="http://schemas.openxmlformats.org/markup-compatibility/2006">
          <mc:Choice Requires="x14">
            <control shapeId="35844" r:id="rId5" name="Spinner 4">
              <controlPr defaultSize="0" autoPict="0">
                <anchor moveWithCells="1" sizeWithCells="1">
                  <from>
                    <xdr:col>9</xdr:col>
                    <xdr:colOff>60960</xdr:colOff>
                    <xdr:row>47</xdr:row>
                    <xdr:rowOff>0</xdr:rowOff>
                  </from>
                  <to>
                    <xdr:col>10</xdr:col>
                    <xdr:colOff>60960</xdr:colOff>
                    <xdr:row>49</xdr:row>
                    <xdr:rowOff>121920</xdr:rowOff>
                  </to>
                </anchor>
              </controlPr>
            </control>
          </mc:Choice>
        </mc:AlternateContent>
        <mc:AlternateContent xmlns:mc="http://schemas.openxmlformats.org/markup-compatibility/2006">
          <mc:Choice Requires="x14">
            <control shapeId="35845" r:id="rId6" name="Spinner 5">
              <controlPr defaultSize="0" autoPict="0">
                <anchor moveWithCells="1" sizeWithCells="1">
                  <from>
                    <xdr:col>9</xdr:col>
                    <xdr:colOff>60960</xdr:colOff>
                    <xdr:row>65</xdr:row>
                    <xdr:rowOff>0</xdr:rowOff>
                  </from>
                  <to>
                    <xdr:col>10</xdr:col>
                    <xdr:colOff>60960</xdr:colOff>
                    <xdr:row>67</xdr:row>
                    <xdr:rowOff>121920</xdr:rowOff>
                  </to>
                </anchor>
              </controlPr>
            </control>
          </mc:Choice>
        </mc:AlternateContent>
        <mc:AlternateContent xmlns:mc="http://schemas.openxmlformats.org/markup-compatibility/2006">
          <mc:Choice Requires="x14">
            <control shapeId="35846" r:id="rId7" name="Spinner 6">
              <controlPr defaultSize="0" autoPict="0">
                <anchor moveWithCells="1" sizeWithCells="1">
                  <from>
                    <xdr:col>9</xdr:col>
                    <xdr:colOff>0</xdr:colOff>
                    <xdr:row>154</xdr:row>
                    <xdr:rowOff>0</xdr:rowOff>
                  </from>
                  <to>
                    <xdr:col>10</xdr:col>
                    <xdr:colOff>0</xdr:colOff>
                    <xdr:row>156</xdr:row>
                    <xdr:rowOff>121920</xdr:rowOff>
                  </to>
                </anchor>
              </controlPr>
            </control>
          </mc:Choice>
        </mc:AlternateContent>
        <mc:AlternateContent xmlns:mc="http://schemas.openxmlformats.org/markup-compatibility/2006">
          <mc:Choice Requires="x14">
            <control shapeId="35847" r:id="rId8" name="Spinner 7">
              <controlPr defaultSize="0" autoPict="0">
                <anchor moveWithCells="1" sizeWithCells="1">
                  <from>
                    <xdr:col>9</xdr:col>
                    <xdr:colOff>0</xdr:colOff>
                    <xdr:row>177</xdr:row>
                    <xdr:rowOff>0</xdr:rowOff>
                  </from>
                  <to>
                    <xdr:col>10</xdr:col>
                    <xdr:colOff>0</xdr:colOff>
                    <xdr:row>179</xdr:row>
                    <xdr:rowOff>121920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196C0-ACB6-4614-8D73-F810B68216B2}">
  <dimension ref="A1:EQ543"/>
  <sheetViews>
    <sheetView showGridLines="0" showRowColHeaders="0" zoomScaleNormal="100" workbookViewId="0">
      <selection activeCell="N15" sqref="N15"/>
    </sheetView>
  </sheetViews>
  <sheetFormatPr defaultRowHeight="10.199999999999999" outlineLevelRow="1" x14ac:dyDescent="0.2"/>
  <cols>
    <col min="1" max="1" width="15.77734375" style="1" customWidth="1"/>
    <col min="2" max="9" width="9.77734375" style="1" customWidth="1"/>
    <col min="10" max="16384" width="8.88671875" style="1"/>
  </cols>
  <sheetData>
    <row r="1" spans="1:147" x14ac:dyDescent="0.2">
      <c r="A1" s="2" t="s">
        <v>81</v>
      </c>
      <c r="B1" s="1" t="s">
        <v>356</v>
      </c>
      <c r="F1" s="3"/>
      <c r="M1" s="3" t="s">
        <v>251</v>
      </c>
      <c r="R1" s="3" t="s">
        <v>83</v>
      </c>
      <c r="Z1" s="75" t="s">
        <v>357</v>
      </c>
      <c r="BZ1" s="4" t="s">
        <v>357</v>
      </c>
    </row>
    <row r="2" spans="1:147" x14ac:dyDescent="0.2">
      <c r="A2" s="2" t="s">
        <v>85</v>
      </c>
      <c r="C2" s="1" t="s">
        <v>4</v>
      </c>
      <c r="G2" s="6" t="s">
        <v>86</v>
      </c>
      <c r="H2" s="7" t="s">
        <v>87</v>
      </c>
      <c r="I2" s="10" t="s">
        <v>88</v>
      </c>
    </row>
    <row r="3" spans="1:147" hidden="1" outlineLevel="1" x14ac:dyDescent="0.2">
      <c r="A3" s="2" t="s">
        <v>89</v>
      </c>
    </row>
    <row r="4" spans="1:147" hidden="1" outlineLevel="1" x14ac:dyDescent="0.2">
      <c r="A4" s="1" t="s">
        <v>358</v>
      </c>
    </row>
    <row r="5" spans="1:147" hidden="1" outlineLevel="1" x14ac:dyDescent="0.2">
      <c r="A5" s="2" t="s">
        <v>91</v>
      </c>
    </row>
    <row r="6" spans="1:147" hidden="1" outlineLevel="1" x14ac:dyDescent="0.2">
      <c r="A6" s="1" t="s">
        <v>92</v>
      </c>
    </row>
    <row r="7" spans="1:147" hidden="1" outlineLevel="1" x14ac:dyDescent="0.2">
      <c r="A7" s="1" t="s">
        <v>359</v>
      </c>
    </row>
    <row r="8" spans="1:147" collapsed="1" x14ac:dyDescent="0.2">
      <c r="A8" s="73"/>
      <c r="J8" s="3" t="s">
        <v>254</v>
      </c>
      <c r="K8" s="3" t="s">
        <v>380</v>
      </c>
    </row>
    <row r="9" spans="1:147" x14ac:dyDescent="0.2">
      <c r="A9" s="11" t="s">
        <v>360</v>
      </c>
      <c r="AT9" s="58" t="s">
        <v>215</v>
      </c>
      <c r="AU9" s="58" t="s">
        <v>216</v>
      </c>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58"/>
      <c r="EI9" s="58"/>
      <c r="EJ9" s="58"/>
      <c r="EK9" s="58"/>
      <c r="EL9" s="58"/>
      <c r="EM9" s="58"/>
      <c r="EN9" s="58"/>
      <c r="EO9" s="58"/>
      <c r="EP9" s="58"/>
      <c r="EQ9" s="58"/>
    </row>
    <row r="10" spans="1:147" ht="10.8" outlineLevel="1" thickBot="1" x14ac:dyDescent="0.25">
      <c r="A10" s="12"/>
      <c r="B10" s="13" t="s">
        <v>95</v>
      </c>
      <c r="C10" s="15" t="s">
        <v>96</v>
      </c>
      <c r="D10" s="15" t="s">
        <v>97</v>
      </c>
      <c r="E10" s="15" t="s">
        <v>98</v>
      </c>
      <c r="F10" s="15" t="s">
        <v>99</v>
      </c>
      <c r="G10" s="15" t="s">
        <v>100</v>
      </c>
      <c r="H10" s="15" t="s">
        <v>101</v>
      </c>
      <c r="I10" s="15" t="s">
        <v>102</v>
      </c>
      <c r="AT10" s="58">
        <v>7</v>
      </c>
      <c r="AU10" s="58">
        <f>CHOOSE(AT10,0,0.25,0.5,0.68,0.8,0.9,0.95,0.98,0.99,0.997,0.999)</f>
        <v>0.95</v>
      </c>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c r="EB10" s="58"/>
      <c r="EC10" s="58"/>
      <c r="ED10" s="58"/>
      <c r="EE10" s="58"/>
      <c r="EF10" s="58"/>
      <c r="EG10" s="58"/>
      <c r="EH10" s="58"/>
      <c r="EI10" s="58"/>
      <c r="EJ10" s="58"/>
      <c r="EK10" s="58"/>
      <c r="EL10" s="58"/>
      <c r="EM10" s="58"/>
      <c r="EN10" s="58"/>
      <c r="EO10" s="58"/>
      <c r="EP10" s="58"/>
      <c r="EQ10" s="58"/>
    </row>
    <row r="11" spans="1:147" outlineLevel="1" x14ac:dyDescent="0.2">
      <c r="B11" s="17">
        <f xml:space="preserve"> 1 - $C$31 / $C$32</f>
        <v>0.80863240489896437</v>
      </c>
      <c r="C11" s="17">
        <f xml:space="preserve"> MAX(0,1 - ($C$31 + 2*($B$30+1))/$C$32)</f>
        <v>0.67494751003484776</v>
      </c>
      <c r="D11" s="18">
        <v>0.1149315060407276</v>
      </c>
      <c r="E11" s="18">
        <v>7.2254335260115612E-2</v>
      </c>
      <c r="F11" s="19">
        <v>346</v>
      </c>
      <c r="G11" s="19">
        <v>0</v>
      </c>
      <c r="H11" s="17">
        <f>_xlfn.NORM.S.INV(1-(1-I11)/2)</f>
        <v>1.9599639845400536</v>
      </c>
      <c r="I11" s="20">
        <f>$AU$10</f>
        <v>0.95</v>
      </c>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58"/>
      <c r="CM11" s="58"/>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58"/>
      <c r="EO11" s="58"/>
      <c r="EP11" s="58"/>
      <c r="EQ11" s="58"/>
    </row>
    <row r="12" spans="1:147" x14ac:dyDescent="0.2">
      <c r="A12" s="73"/>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58"/>
      <c r="CM12" s="58"/>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58"/>
      <c r="EN12" s="58"/>
      <c r="EO12" s="58"/>
      <c r="EP12" s="58"/>
      <c r="EQ12" s="58"/>
    </row>
    <row r="13" spans="1:147" x14ac:dyDescent="0.2">
      <c r="A13" s="11" t="s">
        <v>361</v>
      </c>
      <c r="AT13" s="58" t="s">
        <v>115</v>
      </c>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c r="EO13" s="58"/>
      <c r="EP13" s="58"/>
      <c r="EQ13" s="58"/>
    </row>
    <row r="14" spans="1:147" ht="10.8" outlineLevel="1" thickBot="1" x14ac:dyDescent="0.25">
      <c r="A14" s="15" t="s">
        <v>104</v>
      </c>
      <c r="B14" s="15" t="s">
        <v>105</v>
      </c>
      <c r="C14" s="15" t="s">
        <v>106</v>
      </c>
      <c r="D14" s="15" t="s">
        <v>107</v>
      </c>
      <c r="E14" s="15" t="s">
        <v>108</v>
      </c>
      <c r="F14" s="15" t="str">
        <f>IF($I$11&gt;99%,("Lower"&amp;TEXT($I$11,"0.0%")),("Lower"&amp;TEXT($I$11,"0%")))</f>
        <v>Lower95%</v>
      </c>
      <c r="G14" s="15" t="str">
        <f>IF($I$11&gt;99%,("Upper"&amp;TEXT($I$11,"0.0%")),("Upper"&amp;TEXT($I$11,"0%")))</f>
        <v>Upper95%</v>
      </c>
      <c r="H14" s="15" t="s">
        <v>110</v>
      </c>
      <c r="I14" s="15" t="s">
        <v>109</v>
      </c>
      <c r="AT14" s="58" t="s">
        <v>9</v>
      </c>
      <c r="AU14" s="58" t="s">
        <v>112</v>
      </c>
      <c r="AV14" s="58" t="s">
        <v>13</v>
      </c>
      <c r="AW14" s="58" t="s">
        <v>113</v>
      </c>
      <c r="AX14" s="58" t="s">
        <v>20</v>
      </c>
      <c r="AY14" s="58" t="s">
        <v>23</v>
      </c>
      <c r="AZ14" s="58" t="s">
        <v>25</v>
      </c>
      <c r="BA14" s="58" t="s">
        <v>24</v>
      </c>
      <c r="BB14" s="58" t="s">
        <v>27</v>
      </c>
      <c r="BC14" s="58" t="s">
        <v>26</v>
      </c>
      <c r="BD14" s="58" t="s">
        <v>324</v>
      </c>
      <c r="BE14" s="58" t="s">
        <v>111</v>
      </c>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c r="EB14" s="58"/>
      <c r="EC14" s="58"/>
      <c r="ED14" s="58"/>
      <c r="EE14" s="58"/>
      <c r="EF14" s="58"/>
      <c r="EG14" s="58"/>
      <c r="EH14" s="58"/>
      <c r="EI14" s="58"/>
      <c r="EJ14" s="58"/>
      <c r="EK14" s="58"/>
      <c r="EL14" s="58"/>
      <c r="EM14" s="58"/>
      <c r="EN14" s="58"/>
      <c r="EO14" s="58"/>
      <c r="EP14" s="58"/>
      <c r="EQ14" s="58"/>
    </row>
    <row r="15" spans="1:147" outlineLevel="1" x14ac:dyDescent="0.2">
      <c r="A15" s="21" t="s">
        <v>111</v>
      </c>
      <c r="B15" s="14">
        <v>161.74075503181155</v>
      </c>
      <c r="C15" s="22">
        <v>5849.4983994172471</v>
      </c>
      <c r="D15" s="14">
        <f t="shared" ref="D15:D26" si="0">B15 / C15</f>
        <v>2.7650363157279412E-2</v>
      </c>
      <c r="E15" s="14">
        <f t="shared" ref="E15:E26" si="1">2*(1-_xlfn.NORM.S.DIST(ABS(B15)/C15,1))</f>
        <v>0.97794101301117142</v>
      </c>
      <c r="F15" s="22">
        <f t="shared" ref="F15:F26" si="2">B15 - $H$11 * C15</f>
        <v>-11303.065435450682</v>
      </c>
      <c r="G15" s="22">
        <f t="shared" ref="G15:G26" si="3">B15 + $H$11 * C15</f>
        <v>11626.546945514305</v>
      </c>
      <c r="H15" s="14"/>
      <c r="I15" s="14"/>
      <c r="AT15" s="58">
        <v>94.658653804360981</v>
      </c>
      <c r="AU15" s="58">
        <v>-13.536574701666929</v>
      </c>
      <c r="AV15" s="58">
        <v>32.400014637767448</v>
      </c>
      <c r="AW15" s="58">
        <v>18.658617823864983</v>
      </c>
      <c r="AX15" s="58">
        <v>-7.972831409026754</v>
      </c>
      <c r="AY15" s="58">
        <v>-2.8758229467320371</v>
      </c>
      <c r="AZ15" s="58">
        <v>-0.2284943883051464</v>
      </c>
      <c r="BA15" s="58">
        <v>5.8105822095807076</v>
      </c>
      <c r="BB15" s="58">
        <v>13.688566922811095</v>
      </c>
      <c r="BC15" s="58">
        <v>-14.657332929591471</v>
      </c>
      <c r="BD15" s="58">
        <v>-68.939707379265428</v>
      </c>
      <c r="BE15" s="58">
        <v>529.23190147065225</v>
      </c>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58"/>
      <c r="EO15" s="58"/>
      <c r="EP15" s="58"/>
      <c r="EQ15" s="58"/>
    </row>
    <row r="16" spans="1:147" outlineLevel="1" x14ac:dyDescent="0.2">
      <c r="A16" s="21" t="s">
        <v>9</v>
      </c>
      <c r="B16" s="14">
        <v>31.74333290777798</v>
      </c>
      <c r="C16" s="14">
        <v>9.7292678966282438</v>
      </c>
      <c r="D16" s="246">
        <f t="shared" si="0"/>
        <v>3.2626640817218</v>
      </c>
      <c r="E16" s="14">
        <f t="shared" si="1"/>
        <v>1.1037025983127169E-3</v>
      </c>
      <c r="F16" s="14">
        <f t="shared" si="2"/>
        <v>12.674318234444861</v>
      </c>
      <c r="G16" s="14">
        <f t="shared" si="3"/>
        <v>50.812347581111098</v>
      </c>
      <c r="H16" s="14">
        <v>8.1050312824464008</v>
      </c>
      <c r="I16" s="77">
        <f>(B16*0.285260450899029)/(PI()/SQRT(3))</f>
        <v>4.9923479062050413</v>
      </c>
      <c r="AT16" s="58">
        <v>-13.53657470166589</v>
      </c>
      <c r="AU16" s="58">
        <v>4.1492260363668798</v>
      </c>
      <c r="AV16" s="58">
        <v>-5.3305662264232732</v>
      </c>
      <c r="AW16" s="58">
        <v>-3.4960307581966537</v>
      </c>
      <c r="AX16" s="58">
        <v>1.9019131908237212</v>
      </c>
      <c r="AY16" s="58">
        <v>-0.38246441587358554</v>
      </c>
      <c r="AZ16" s="58">
        <v>0.48048323459047004</v>
      </c>
      <c r="BA16" s="58">
        <v>-0.88793647276591126</v>
      </c>
      <c r="BB16" s="58">
        <v>-2.2242372750854869</v>
      </c>
      <c r="BC16" s="58">
        <v>2.4302660396358431</v>
      </c>
      <c r="BD16" s="58">
        <v>10.443755775207467</v>
      </c>
      <c r="BE16" s="58">
        <v>-83.228778754556316</v>
      </c>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58"/>
      <c r="EC16" s="58"/>
      <c r="ED16" s="58"/>
      <c r="EE16" s="58"/>
      <c r="EF16" s="58"/>
      <c r="EG16" s="58"/>
      <c r="EH16" s="58"/>
      <c r="EI16" s="58"/>
      <c r="EJ16" s="58"/>
      <c r="EK16" s="58"/>
      <c r="EL16" s="58"/>
      <c r="EM16" s="58"/>
      <c r="EN16" s="58"/>
      <c r="EO16" s="58"/>
      <c r="EP16" s="58"/>
      <c r="EQ16" s="58"/>
    </row>
    <row r="17" spans="1:147" outlineLevel="1" x14ac:dyDescent="0.2">
      <c r="A17" s="21" t="s">
        <v>112</v>
      </c>
      <c r="B17" s="14">
        <v>-6.571809170398577</v>
      </c>
      <c r="C17" s="14">
        <v>2.0369649079861145</v>
      </c>
      <c r="D17" s="247">
        <f t="shared" si="0"/>
        <v>-3.2262751040202877</v>
      </c>
      <c r="E17" s="14">
        <f t="shared" si="1"/>
        <v>1.2541274892026166E-3</v>
      </c>
      <c r="F17" s="14">
        <f t="shared" si="2"/>
        <v>-10.564187027823305</v>
      </c>
      <c r="G17" s="14">
        <f t="shared" si="3"/>
        <v>-2.5794313129738482</v>
      </c>
      <c r="H17" s="14">
        <v>1.1841109747284713</v>
      </c>
      <c r="I17" s="79">
        <f>(B17*0.210314571893011)/(PI()/SQRT(3))</f>
        <v>-0.76201770685837689</v>
      </c>
      <c r="AT17" s="58">
        <v>32.400014637767171</v>
      </c>
      <c r="AU17" s="58">
        <v>-5.3305662264235973</v>
      </c>
      <c r="AV17" s="58">
        <v>13.01254684045924</v>
      </c>
      <c r="AW17" s="58">
        <v>7.1954239076791717</v>
      </c>
      <c r="AX17" s="58">
        <v>-2.8746914717483869</v>
      </c>
      <c r="AY17" s="58">
        <v>-0.22425319595174836</v>
      </c>
      <c r="AZ17" s="58">
        <v>-0.80748262264083615</v>
      </c>
      <c r="BA17" s="58">
        <v>2.2568503904382307</v>
      </c>
      <c r="BB17" s="58">
        <v>4.9559980329465665</v>
      </c>
      <c r="BC17" s="58">
        <v>-4.7477899332875859</v>
      </c>
      <c r="BD17" s="58">
        <v>-24.253431778080628</v>
      </c>
      <c r="BE17" s="58">
        <v>187.20767002311013</v>
      </c>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58"/>
      <c r="EI17" s="58"/>
      <c r="EJ17" s="58"/>
      <c r="EK17" s="58"/>
      <c r="EL17" s="58"/>
      <c r="EM17" s="58"/>
      <c r="EN17" s="58"/>
      <c r="EO17" s="58"/>
      <c r="EP17" s="58"/>
      <c r="EQ17" s="58"/>
    </row>
    <row r="18" spans="1:147" outlineLevel="1" x14ac:dyDescent="0.2">
      <c r="A18" s="21" t="s">
        <v>13</v>
      </c>
      <c r="B18" s="14">
        <v>10.957890833585257</v>
      </c>
      <c r="C18" s="14">
        <v>3.6072907895620561</v>
      </c>
      <c r="D18" s="248">
        <f t="shared" si="0"/>
        <v>3.0377065428971424</v>
      </c>
      <c r="E18" s="14">
        <f t="shared" si="1"/>
        <v>2.3838597705796438E-3</v>
      </c>
      <c r="F18" s="14">
        <f t="shared" si="2"/>
        <v>3.8877308042805732</v>
      </c>
      <c r="G18" s="14">
        <f t="shared" si="3"/>
        <v>18.028050862889941</v>
      </c>
      <c r="H18" s="14">
        <v>2.1962900192260459</v>
      </c>
      <c r="I18" s="77">
        <f>(B18*0.343112804944887)/(PI()/SQRT(3))</f>
        <v>2.0728823343582325</v>
      </c>
      <c r="AT18" s="58">
        <v>18.658617823864603</v>
      </c>
      <c r="AU18" s="58">
        <v>-3.496030758196814</v>
      </c>
      <c r="AV18" s="58">
        <v>7.1954239076790962</v>
      </c>
      <c r="AW18" s="58">
        <v>5.7454892709529384</v>
      </c>
      <c r="AX18" s="58">
        <v>-2.0122568817445883</v>
      </c>
      <c r="AY18" s="58">
        <v>2.2419293382015523E-2</v>
      </c>
      <c r="AZ18" s="58">
        <v>-7.4382566019838461E-2</v>
      </c>
      <c r="BA18" s="58">
        <v>0.9966761448561382</v>
      </c>
      <c r="BB18" s="58">
        <v>2.7531671589277713</v>
      </c>
      <c r="BC18" s="58">
        <v>-2.4541471815092368</v>
      </c>
      <c r="BD18" s="58">
        <v>-14.419672586916914</v>
      </c>
      <c r="BE18" s="58">
        <v>112.12762409941524</v>
      </c>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c r="EO18" s="58"/>
      <c r="EP18" s="58"/>
      <c r="EQ18" s="58"/>
    </row>
    <row r="19" spans="1:147" outlineLevel="1" x14ac:dyDescent="0.2">
      <c r="A19" s="21" t="s">
        <v>113</v>
      </c>
      <c r="B19" s="14">
        <v>5.1038391742386393</v>
      </c>
      <c r="C19" s="14">
        <v>2.3969750250999566</v>
      </c>
      <c r="D19" s="230">
        <f t="shared" si="0"/>
        <v>2.1292834179721183</v>
      </c>
      <c r="E19" s="14">
        <f t="shared" si="1"/>
        <v>3.3230818873162482E-2</v>
      </c>
      <c r="F19" s="14">
        <f t="shared" si="2"/>
        <v>0.40585445320073354</v>
      </c>
      <c r="G19" s="14">
        <f t="shared" si="3"/>
        <v>9.8018238952765451</v>
      </c>
      <c r="H19" s="14">
        <v>1.6901289802762871</v>
      </c>
      <c r="I19" s="77">
        <f>(B19*0.459173436315273)/(PI()/SQRT(3))</f>
        <v>1.2920653839930647</v>
      </c>
      <c r="AT19" s="58">
        <v>-7.9728314090260817</v>
      </c>
      <c r="AU19" s="58">
        <v>1.9019131908237128</v>
      </c>
      <c r="AV19" s="58">
        <v>-2.8746914717481746</v>
      </c>
      <c r="AW19" s="58">
        <v>-2.0122568817444813</v>
      </c>
      <c r="AX19" s="58">
        <v>2.2211740211999103</v>
      </c>
      <c r="AY19" s="58">
        <v>0.13366116152325863</v>
      </c>
      <c r="AZ19" s="58">
        <v>-0.44663760391522167</v>
      </c>
      <c r="BA19" s="58">
        <v>-0.66629859565801874</v>
      </c>
      <c r="BB19" s="58">
        <v>-1.4612835090660212</v>
      </c>
      <c r="BC19" s="58">
        <v>2.1222030903961602</v>
      </c>
      <c r="BD19" s="58">
        <v>6.2141028571126355</v>
      </c>
      <c r="BE19" s="58">
        <v>-49.591834709849635</v>
      </c>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58"/>
      <c r="EI19" s="58"/>
      <c r="EJ19" s="58"/>
      <c r="EK19" s="58"/>
      <c r="EL19" s="58"/>
      <c r="EM19" s="58"/>
      <c r="EN19" s="58"/>
      <c r="EO19" s="58"/>
      <c r="EP19" s="58"/>
      <c r="EQ19" s="58"/>
    </row>
    <row r="20" spans="1:147" outlineLevel="1" x14ac:dyDescent="0.2">
      <c r="A20" s="21" t="s">
        <v>20</v>
      </c>
      <c r="B20" s="14">
        <v>-4.8751466148043283</v>
      </c>
      <c r="C20" s="14">
        <v>1.490360366220167</v>
      </c>
      <c r="D20" s="233">
        <f t="shared" si="0"/>
        <v>-3.2711193381830284</v>
      </c>
      <c r="E20" s="14">
        <f t="shared" si="1"/>
        <v>1.0712269563288856E-3</v>
      </c>
      <c r="F20" s="14">
        <f t="shared" si="2"/>
        <v>-7.7961992565817804</v>
      </c>
      <c r="G20" s="14">
        <f t="shared" si="3"/>
        <v>-1.9540939730268763</v>
      </c>
      <c r="H20" s="14">
        <v>1.3436805155470259</v>
      </c>
      <c r="I20" s="79">
        <f>(B20*0.404434247313992)/(PI()/SQRT(3))</f>
        <v>-1.0870420899812048</v>
      </c>
      <c r="AT20" s="58">
        <v>-2.8758229467320455</v>
      </c>
      <c r="AU20" s="58">
        <v>-0.38246441587355806</v>
      </c>
      <c r="AV20" s="58">
        <v>-0.22425319595175836</v>
      </c>
      <c r="AW20" s="58">
        <v>2.2419293382004081E-2</v>
      </c>
      <c r="AX20" s="58">
        <v>0.13366116152327651</v>
      </c>
      <c r="AY20" s="58">
        <v>2.0910078530669485</v>
      </c>
      <c r="AZ20" s="58">
        <v>-0.29066514641374547</v>
      </c>
      <c r="BA20" s="58">
        <v>-0.65895486332627495</v>
      </c>
      <c r="BB20" s="58">
        <v>-7.152960950205281E-2</v>
      </c>
      <c r="BC20" s="58">
        <v>1.5388831011540096</v>
      </c>
      <c r="BD20" s="58">
        <v>1.7367835211055525</v>
      </c>
      <c r="BE20" s="58">
        <v>-13.50664851545074</v>
      </c>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58"/>
      <c r="EN20" s="58"/>
      <c r="EO20" s="58"/>
      <c r="EP20" s="58"/>
      <c r="EQ20" s="58"/>
    </row>
    <row r="21" spans="1:147" outlineLevel="1" x14ac:dyDescent="0.2">
      <c r="A21" s="132" t="s">
        <v>23</v>
      </c>
      <c r="B21" s="133">
        <v>-1.2466654514445605</v>
      </c>
      <c r="C21" s="133">
        <v>1.4460317607393514</v>
      </c>
      <c r="D21" s="282">
        <f t="shared" si="0"/>
        <v>-0.86212867883838495</v>
      </c>
      <c r="E21" s="133">
        <f t="shared" si="1"/>
        <v>0.38861671132853237</v>
      </c>
      <c r="F21" s="133">
        <f t="shared" si="2"/>
        <v>-4.0808356229947291</v>
      </c>
      <c r="G21" s="133">
        <f t="shared" si="3"/>
        <v>1.5875047201056081</v>
      </c>
      <c r="H21" s="133">
        <v>1.4935785761710103</v>
      </c>
      <c r="I21" s="283">
        <f>(B21*0.494122275679252)/(PI()/SQRT(3))</f>
        <v>-0.33962144988322035</v>
      </c>
      <c r="AT21" s="58">
        <v>-0.22848653532568144</v>
      </c>
      <c r="AU21" s="58">
        <v>0.48048206683505396</v>
      </c>
      <c r="AV21" s="58">
        <v>-0.80747986274689154</v>
      </c>
      <c r="AW21" s="58">
        <v>-7.4380927347146311E-2</v>
      </c>
      <c r="AX21" s="58">
        <v>-0.44663829609873035</v>
      </c>
      <c r="AY21" s="58">
        <v>-0.2906653476653544</v>
      </c>
      <c r="AZ21" s="58">
        <v>34213523.055324301</v>
      </c>
      <c r="BA21" s="58">
        <v>-2.3133461664533699</v>
      </c>
      <c r="BB21" s="58">
        <v>-0.18157842958820367</v>
      </c>
      <c r="BC21" s="58">
        <v>7.4363983169884407E-2</v>
      </c>
      <c r="BD21" s="58">
        <v>-0.82870793188925318</v>
      </c>
      <c r="BE21" s="58">
        <v>-34213512.283888996</v>
      </c>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c r="EO21" s="58"/>
      <c r="EP21" s="58"/>
      <c r="EQ21" s="58"/>
    </row>
    <row r="22" spans="1:147" outlineLevel="1" x14ac:dyDescent="0.2">
      <c r="A22" s="132" t="s">
        <v>25</v>
      </c>
      <c r="B22" s="133">
        <v>18.034083638539709</v>
      </c>
      <c r="C22" s="136">
        <v>5849.2326894494718</v>
      </c>
      <c r="D22" s="137">
        <f t="shared" si="0"/>
        <v>3.0831537393047484E-3</v>
      </c>
      <c r="E22" s="133">
        <f t="shared" si="1"/>
        <v>0.99754000313021596</v>
      </c>
      <c r="F22" s="136">
        <f t="shared" si="2"/>
        <v>-11446.251324876781</v>
      </c>
      <c r="G22" s="136">
        <f t="shared" si="3"/>
        <v>11482.319492153862</v>
      </c>
      <c r="H22" s="133">
        <v>1.0591223732495225</v>
      </c>
      <c r="I22" s="138">
        <f>(B22*0.075918325800449)/(PI()/SQRT(3))</f>
        <v>0.75483400434493075</v>
      </c>
      <c r="AT22" s="58">
        <v>5.8105822095805797</v>
      </c>
      <c r="AU22" s="58">
        <v>-0.887936472765949</v>
      </c>
      <c r="AV22" s="58">
        <v>2.2568503904382009</v>
      </c>
      <c r="AW22" s="58">
        <v>0.99667614485613243</v>
      </c>
      <c r="AX22" s="58">
        <v>-0.66629859565804417</v>
      </c>
      <c r="AY22" s="58">
        <v>-0.65895486332627096</v>
      </c>
      <c r="AZ22" s="58">
        <v>-2.3133465943613802</v>
      </c>
      <c r="BA22" s="58">
        <v>2.960267125071403</v>
      </c>
      <c r="BB22" s="58">
        <v>1.0942020442979137</v>
      </c>
      <c r="BC22" s="58">
        <v>-1.2969082725484598</v>
      </c>
      <c r="BD22" s="58">
        <v>-3.863159025455035</v>
      </c>
      <c r="BE22" s="58">
        <v>29.374023375226404</v>
      </c>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c r="EO22" s="58"/>
      <c r="EP22" s="58"/>
      <c r="EQ22" s="58"/>
    </row>
    <row r="23" spans="1:147" outlineLevel="1" x14ac:dyDescent="0.2">
      <c r="A23" s="132" t="s">
        <v>24</v>
      </c>
      <c r="B23" s="133">
        <v>2.3244012964725331</v>
      </c>
      <c r="C23" s="133">
        <v>1.720542683304138</v>
      </c>
      <c r="D23" s="280">
        <f t="shared" si="0"/>
        <v>1.3509698533074126</v>
      </c>
      <c r="E23" s="133">
        <f t="shared" si="1"/>
        <v>0.17670508989341438</v>
      </c>
      <c r="F23" s="133">
        <f t="shared" si="2"/>
        <v>-1.0478003966674807</v>
      </c>
      <c r="G23" s="133">
        <f t="shared" si="3"/>
        <v>5.696602989612547</v>
      </c>
      <c r="H23" s="133">
        <v>1.1563320414400691</v>
      </c>
      <c r="I23" s="281">
        <f>(B23*0.343112804944887)/(PI()/SQRT(3))</f>
        <v>0.43970235318002715</v>
      </c>
      <c r="AT23" s="58">
        <v>13.688566922811354</v>
      </c>
      <c r="AU23" s="58">
        <v>-2.2242372750856756</v>
      </c>
      <c r="AV23" s="58">
        <v>4.9559980329466971</v>
      </c>
      <c r="AW23" s="58">
        <v>2.7531671589278806</v>
      </c>
      <c r="AX23" s="58">
        <v>-1.4612835090661414</v>
      </c>
      <c r="AY23" s="58">
        <v>-7.1529609502058125E-2</v>
      </c>
      <c r="AZ23" s="58">
        <v>-0.18157956419230914</v>
      </c>
      <c r="BA23" s="58">
        <v>1.0942020442979463</v>
      </c>
      <c r="BB23" s="58">
        <v>3.6476782753511041</v>
      </c>
      <c r="BC23" s="58">
        <v>-2.493817011364321</v>
      </c>
      <c r="BD23" s="58">
        <v>-9.9510162416090377</v>
      </c>
      <c r="BE23" s="58">
        <v>75.342341383604776</v>
      </c>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c r="EO23" s="58"/>
      <c r="EP23" s="58"/>
      <c r="EQ23" s="58"/>
    </row>
    <row r="24" spans="1:147" outlineLevel="1" x14ac:dyDescent="0.2">
      <c r="A24" s="21" t="s">
        <v>27</v>
      </c>
      <c r="B24" s="14">
        <v>6.9854175478963842</v>
      </c>
      <c r="C24" s="14">
        <v>1.9098895976865009</v>
      </c>
      <c r="D24" s="249">
        <f t="shared" si="0"/>
        <v>3.6574980859406758</v>
      </c>
      <c r="E24" s="14">
        <f t="shared" si="1"/>
        <v>2.5468916086190951E-4</v>
      </c>
      <c r="F24" s="14">
        <f t="shared" si="2"/>
        <v>3.2421027219831502</v>
      </c>
      <c r="G24" s="14">
        <f t="shared" si="3"/>
        <v>10.728732373809619</v>
      </c>
      <c r="H24" s="14">
        <v>1.1684725963586424</v>
      </c>
      <c r="I24" s="77">
        <f>(B24*0.495036941308033)/(PI()/SQRT(3))</f>
        <v>1.9065172283429832</v>
      </c>
      <c r="AT24" s="58">
        <v>-14.657332929590817</v>
      </c>
      <c r="AU24" s="58">
        <v>2.4302660396359008</v>
      </c>
      <c r="AV24" s="58">
        <v>-4.7477899332873967</v>
      </c>
      <c r="AW24" s="58">
        <v>-2.4541471815091573</v>
      </c>
      <c r="AX24" s="58">
        <v>2.1222030903962028</v>
      </c>
      <c r="AY24" s="58">
        <v>1.5388831011539919</v>
      </c>
      <c r="AZ24" s="58">
        <v>7.4365158968449876E-2</v>
      </c>
      <c r="BA24" s="58">
        <v>-1.2969082725484433</v>
      </c>
      <c r="BB24" s="58">
        <v>-2.4938170113641878</v>
      </c>
      <c r="BC24" s="58">
        <v>4.745119710823051</v>
      </c>
      <c r="BD24" s="58">
        <v>10.417038490977991</v>
      </c>
      <c r="BE24" s="58">
        <v>-82.072543501994417</v>
      </c>
      <c r="BF24" s="58"/>
      <c r="BG24" s="58"/>
      <c r="BH24" s="58"/>
      <c r="BI24" s="58"/>
      <c r="BJ24" s="58"/>
      <c r="BK24" s="58"/>
      <c r="BL24" s="58"/>
      <c r="BM24" s="58"/>
      <c r="BN24" s="58"/>
      <c r="BO24" s="58"/>
      <c r="BP24" s="58"/>
      <c r="BQ24" s="58"/>
      <c r="BR24" s="58"/>
      <c r="BS24" s="58"/>
      <c r="BT24" s="58"/>
      <c r="BU24" s="58"/>
      <c r="BV24" s="58"/>
      <c r="BW24" s="58"/>
      <c r="BX24" s="58"/>
      <c r="BY24" s="58"/>
      <c r="BZ24" s="58"/>
      <c r="CA24" s="58"/>
      <c r="CB24" s="58"/>
      <c r="CC24" s="58"/>
      <c r="CD24" s="58"/>
      <c r="CE24" s="58"/>
      <c r="CF24" s="58"/>
      <c r="CG24" s="58"/>
      <c r="CH24" s="58"/>
      <c r="CI24" s="58"/>
      <c r="CJ24" s="58"/>
      <c r="CK24" s="58"/>
      <c r="CL24" s="58"/>
      <c r="CM24" s="58"/>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c r="EO24" s="58"/>
      <c r="EP24" s="58"/>
      <c r="EQ24" s="58"/>
    </row>
    <row r="25" spans="1:147" outlineLevel="1" x14ac:dyDescent="0.2">
      <c r="A25" s="21" t="s">
        <v>26</v>
      </c>
      <c r="B25" s="14">
        <v>-7.4455684388436314</v>
      </c>
      <c r="C25" s="14">
        <v>2.178329568918131</v>
      </c>
      <c r="D25" s="229">
        <f t="shared" si="0"/>
        <v>-3.4180174318349259</v>
      </c>
      <c r="E25" s="14">
        <f t="shared" si="1"/>
        <v>6.3079066763327418E-4</v>
      </c>
      <c r="F25" s="14">
        <f t="shared" si="2"/>
        <v>-11.715015940381829</v>
      </c>
      <c r="G25" s="14">
        <f t="shared" si="3"/>
        <v>-3.1761209373054342</v>
      </c>
      <c r="H25" s="14">
        <v>1.0420313357591566</v>
      </c>
      <c r="I25" s="79">
        <f>(B25*0.277511530831589)/(PI()/SQRT(3))</f>
        <v>-1.1391729074991814</v>
      </c>
      <c r="AT25" s="58">
        <v>-68.939707379264817</v>
      </c>
      <c r="AU25" s="58">
        <v>10.44375577520816</v>
      </c>
      <c r="AV25" s="58">
        <v>-24.253431778080621</v>
      </c>
      <c r="AW25" s="58">
        <v>-14.419672586917073</v>
      </c>
      <c r="AX25" s="58">
        <v>6.2141028571130885</v>
      </c>
      <c r="AY25" s="58">
        <v>1.7367835211055305</v>
      </c>
      <c r="AZ25" s="58">
        <v>-0.82870201431515189</v>
      </c>
      <c r="BA25" s="58">
        <v>-3.8631590254550976</v>
      </c>
      <c r="BB25" s="58">
        <v>-9.9510162416087535</v>
      </c>
      <c r="BC25" s="58">
        <v>10.417038490978392</v>
      </c>
      <c r="BD25" s="58">
        <v>51.953008634499199</v>
      </c>
      <c r="BE25" s="58">
        <v>-401.46818923438639</v>
      </c>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c r="EL25" s="58"/>
      <c r="EM25" s="58"/>
      <c r="EN25" s="58"/>
      <c r="EO25" s="58"/>
      <c r="EP25" s="58"/>
      <c r="EQ25" s="58"/>
    </row>
    <row r="26" spans="1:147" outlineLevel="1" x14ac:dyDescent="0.2">
      <c r="A26" s="21" t="s">
        <v>324</v>
      </c>
      <c r="B26" s="14">
        <v>-23.171295873317238</v>
      </c>
      <c r="C26" s="14">
        <v>7.2078435495298594</v>
      </c>
      <c r="D26" s="144">
        <f t="shared" si="0"/>
        <v>-3.2147334655770399</v>
      </c>
      <c r="E26" s="14">
        <f t="shared" si="1"/>
        <v>1.3056569267915208E-3</v>
      </c>
      <c r="F26" s="14">
        <f t="shared" si="2"/>
        <v>-37.298409636595103</v>
      </c>
      <c r="G26" s="14">
        <f t="shared" si="3"/>
        <v>-9.0441821100393707</v>
      </c>
      <c r="H26" s="14">
        <v>8.9001245773653768</v>
      </c>
      <c r="I26" s="79">
        <f>(B26*0.398876642752106)/(PI()/SQRT(3))</f>
        <v>-5.095651089318066</v>
      </c>
      <c r="AT26" s="58">
        <v>529.23189361766538</v>
      </c>
      <c r="AU26" s="58">
        <v>-83.228777586805862</v>
      </c>
      <c r="AV26" s="58">
        <v>187.20766726321517</v>
      </c>
      <c r="AW26" s="58">
        <v>112.12762246074323</v>
      </c>
      <c r="AX26" s="58">
        <v>-49.591834017669399</v>
      </c>
      <c r="AY26" s="58">
        <v>-13.506648314198891</v>
      </c>
      <c r="AZ26" s="58">
        <v>-34213512.283934794</v>
      </c>
      <c r="BA26" s="58">
        <v>29.374022947318732</v>
      </c>
      <c r="BB26" s="58">
        <v>75.34234024899807</v>
      </c>
      <c r="BC26" s="58">
        <v>-82.072542326198558</v>
      </c>
      <c r="BD26" s="58">
        <v>-401.46818331681021</v>
      </c>
      <c r="BE26" s="58">
        <v>34216631.524784938</v>
      </c>
      <c r="BF26" s="58"/>
      <c r="BG26" s="58"/>
      <c r="BH26" s="58"/>
      <c r="BI26" s="58"/>
      <c r="BJ26" s="58"/>
      <c r="BK26" s="58"/>
      <c r="BL26" s="58"/>
      <c r="BM26" s="58"/>
      <c r="BN26" s="58"/>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c r="EO26" s="58"/>
      <c r="EP26" s="58"/>
      <c r="EQ26" s="58"/>
    </row>
    <row r="27" spans="1:147" x14ac:dyDescent="0.2">
      <c r="A27" s="73"/>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c r="CE27" s="58"/>
      <c r="CF27" s="58"/>
      <c r="CG27" s="58"/>
      <c r="CH27" s="58"/>
      <c r="CI27" s="58"/>
      <c r="CJ27" s="58"/>
      <c r="CK27" s="58"/>
      <c r="CL27" s="58"/>
      <c r="CM27" s="58"/>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c r="EO27" s="58"/>
      <c r="EP27" s="58"/>
      <c r="EQ27" s="58"/>
    </row>
    <row r="28" spans="1:147" x14ac:dyDescent="0.2">
      <c r="A28" s="11" t="s">
        <v>362</v>
      </c>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c r="EO28" s="58"/>
      <c r="EP28" s="58"/>
      <c r="EQ28" s="58"/>
    </row>
    <row r="29" spans="1:147" ht="10.8" hidden="1" outlineLevel="1" thickBot="1" x14ac:dyDescent="0.25">
      <c r="A29" s="24" t="s">
        <v>117</v>
      </c>
      <c r="B29" s="15" t="s">
        <v>118</v>
      </c>
      <c r="C29" s="15" t="s">
        <v>119</v>
      </c>
      <c r="D29" s="12"/>
      <c r="E29" s="15" t="s">
        <v>108</v>
      </c>
      <c r="F29" s="15" t="s">
        <v>120</v>
      </c>
      <c r="G29" s="15" t="s">
        <v>121</v>
      </c>
      <c r="H29" s="12"/>
      <c r="I29" s="15" t="s">
        <v>122</v>
      </c>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c r="EO29" s="58"/>
      <c r="EP29" s="58"/>
      <c r="EQ29" s="58"/>
    </row>
    <row r="30" spans="1:147" hidden="1" outlineLevel="1" x14ac:dyDescent="0.2">
      <c r="A30" s="21" t="s">
        <v>123</v>
      </c>
      <c r="B30" s="19">
        <v>11</v>
      </c>
      <c r="C30" s="18">
        <f>C32 - C31</f>
        <v>145.17105868468889</v>
      </c>
      <c r="D30" s="5" t="s">
        <v>124</v>
      </c>
      <c r="E30" s="18">
        <f>_xlfn.CHISQ.DIST.RT(C30,B30)</f>
        <v>1.4416506218532768E-25</v>
      </c>
      <c r="F30" s="18">
        <f>C31+2*(1+B30)</f>
        <v>58.355581362376086</v>
      </c>
      <c r="G30" s="18">
        <f>$AU$66</f>
        <v>0.99208722741433009</v>
      </c>
      <c r="H30" s="18" t="s">
        <v>125</v>
      </c>
      <c r="I30" s="18">
        <f>1-C31/C32</f>
        <v>0.80863240489896437</v>
      </c>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c r="EO30" s="58"/>
      <c r="EP30" s="58"/>
      <c r="EQ30" s="58"/>
    </row>
    <row r="31" spans="1:147" hidden="1" outlineLevel="1" x14ac:dyDescent="0.2">
      <c r="A31" s="21" t="s">
        <v>126</v>
      </c>
      <c r="B31" s="19">
        <v>334</v>
      </c>
      <c r="C31" s="18">
        <v>34.355581362376086</v>
      </c>
      <c r="D31" s="5" t="s">
        <v>127</v>
      </c>
      <c r="E31" s="18"/>
      <c r="F31" s="18"/>
      <c r="G31" s="18"/>
      <c r="H31" s="18" t="s">
        <v>128</v>
      </c>
      <c r="I31" s="18">
        <f>1-EXP(((C31/2)-(C32/2))*(2/$F$11))</f>
        <v>0.34267028283348488</v>
      </c>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c r="EO31" s="58"/>
      <c r="EP31" s="58"/>
      <c r="EQ31" s="58"/>
    </row>
    <row r="32" spans="1:147" hidden="1" outlineLevel="1" x14ac:dyDescent="0.2">
      <c r="A32" s="21" t="s">
        <v>129</v>
      </c>
      <c r="B32" s="19">
        <v>345</v>
      </c>
      <c r="C32" s="18">
        <f>-2*(($F$11*(1-$E$11))*LN(1-$E$11)+$F$11*$E$11*LN($E$11))</f>
        <v>179.52664004706497</v>
      </c>
      <c r="D32" s="5" t="s">
        <v>130</v>
      </c>
      <c r="E32" s="18"/>
      <c r="F32" s="18"/>
      <c r="G32" s="18"/>
      <c r="H32" s="18" t="s">
        <v>131</v>
      </c>
      <c r="I32" s="18">
        <f xml:space="preserve"> I31/(1-(($E$11^$E$11)*((1-$E$11)^(1-$E$11)))^2)</f>
        <v>0.84651086793756103</v>
      </c>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c r="EO32" s="58"/>
      <c r="EP32" s="58"/>
      <c r="EQ32" s="58"/>
    </row>
    <row r="33" spans="1:147" collapsed="1" x14ac:dyDescent="0.2">
      <c r="A33" s="73"/>
      <c r="B33" s="16"/>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c r="EB33" s="58"/>
      <c r="EC33" s="58"/>
      <c r="ED33" s="58"/>
      <c r="EE33" s="58"/>
      <c r="EF33" s="58"/>
      <c r="EG33" s="58"/>
      <c r="EH33" s="58"/>
      <c r="EI33" s="58"/>
      <c r="EJ33" s="58"/>
      <c r="EK33" s="58"/>
      <c r="EL33" s="58"/>
      <c r="EM33" s="58"/>
      <c r="EN33" s="58"/>
      <c r="EO33" s="58"/>
      <c r="EP33" s="58"/>
      <c r="EQ33" s="58"/>
    </row>
    <row r="34" spans="1:147" x14ac:dyDescent="0.2">
      <c r="A34" s="11" t="s">
        <v>363</v>
      </c>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c r="EA34" s="58"/>
      <c r="EB34" s="58"/>
      <c r="EC34" s="58"/>
      <c r="ED34" s="58"/>
      <c r="EE34" s="58"/>
      <c r="EF34" s="58"/>
      <c r="EG34" s="58"/>
      <c r="EH34" s="58"/>
      <c r="EI34" s="58"/>
      <c r="EJ34" s="58"/>
      <c r="EK34" s="58"/>
      <c r="EL34" s="58"/>
      <c r="EM34" s="58"/>
      <c r="EN34" s="58"/>
      <c r="EO34" s="58"/>
      <c r="EP34" s="58"/>
      <c r="EQ34" s="58"/>
    </row>
    <row r="35" spans="1:147" ht="10.8" hidden="1" outlineLevel="1" thickBot="1" x14ac:dyDescent="0.25">
      <c r="A35" s="26" t="s">
        <v>104</v>
      </c>
      <c r="B35" s="12" t="s">
        <v>133</v>
      </c>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c r="EA35" s="58"/>
      <c r="EB35" s="58"/>
      <c r="EC35" s="58"/>
      <c r="ED35" s="58"/>
      <c r="EE35" s="58"/>
      <c r="EF35" s="58"/>
      <c r="EG35" s="58"/>
      <c r="EH35" s="58"/>
      <c r="EI35" s="58"/>
      <c r="EJ35" s="58"/>
      <c r="EK35" s="58"/>
      <c r="EL35" s="58"/>
      <c r="EM35" s="58"/>
      <c r="EN35" s="58"/>
      <c r="EO35" s="58"/>
      <c r="EP35" s="58"/>
      <c r="EQ35" s="58"/>
    </row>
    <row r="36" spans="1:147" ht="10.8" hidden="1" outlineLevel="1" thickBot="1" x14ac:dyDescent="0.25">
      <c r="A36" s="25" t="s">
        <v>111</v>
      </c>
      <c r="B36" s="27">
        <v>1</v>
      </c>
      <c r="C36" s="28" t="s">
        <v>134</v>
      </c>
      <c r="D36" s="18"/>
      <c r="E36" s="18"/>
      <c r="F36" s="18"/>
      <c r="G36" s="18"/>
      <c r="H36" s="18"/>
      <c r="I36" s="18"/>
      <c r="J36" s="18"/>
      <c r="K36" s="18"/>
      <c r="L36" s="18"/>
      <c r="M36" s="1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58"/>
      <c r="CZ36" s="58"/>
      <c r="DA36" s="58"/>
      <c r="DB36" s="58"/>
      <c r="DC36" s="58"/>
      <c r="DD36" s="58"/>
      <c r="DE36" s="58"/>
      <c r="DF36" s="58"/>
      <c r="DG36" s="58"/>
      <c r="DH36" s="58"/>
      <c r="DI36" s="58"/>
      <c r="DJ36" s="58"/>
      <c r="DK36" s="58"/>
      <c r="DL36" s="58"/>
      <c r="DM36" s="58"/>
      <c r="DN36" s="58"/>
      <c r="DO36" s="58"/>
      <c r="DP36" s="58"/>
      <c r="DQ36" s="58"/>
      <c r="DR36" s="58"/>
      <c r="DS36" s="58"/>
      <c r="DT36" s="58"/>
      <c r="DU36" s="58"/>
      <c r="DV36" s="58"/>
      <c r="DW36" s="58"/>
      <c r="DX36" s="58"/>
      <c r="DY36" s="58"/>
      <c r="DZ36" s="58"/>
      <c r="EA36" s="58"/>
      <c r="EB36" s="58"/>
      <c r="EC36" s="58"/>
      <c r="ED36" s="58"/>
      <c r="EE36" s="58"/>
      <c r="EF36" s="58"/>
      <c r="EG36" s="58"/>
      <c r="EH36" s="58"/>
      <c r="EI36" s="58"/>
      <c r="EJ36" s="58"/>
      <c r="EK36" s="58"/>
      <c r="EL36" s="58"/>
      <c r="EM36" s="58"/>
      <c r="EN36" s="58"/>
      <c r="EO36" s="58"/>
      <c r="EP36" s="58"/>
      <c r="EQ36" s="58"/>
    </row>
    <row r="37" spans="1:147" ht="10.8" hidden="1" outlineLevel="1" thickBot="1" x14ac:dyDescent="0.25">
      <c r="A37" s="25" t="s">
        <v>9</v>
      </c>
      <c r="B37" s="27">
        <v>9.299235081659361E-3</v>
      </c>
      <c r="C37" s="27">
        <v>1</v>
      </c>
      <c r="D37" s="28" t="s">
        <v>135</v>
      </c>
      <c r="E37" s="18"/>
      <c r="F37" s="18"/>
      <c r="G37" s="18"/>
      <c r="H37" s="18"/>
      <c r="I37" s="18"/>
      <c r="J37" s="18"/>
      <c r="K37" s="18"/>
      <c r="L37" s="18"/>
      <c r="M37" s="1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c r="EA37" s="58"/>
      <c r="EB37" s="58"/>
      <c r="EC37" s="58"/>
      <c r="ED37" s="58"/>
      <c r="EE37" s="58"/>
      <c r="EF37" s="58"/>
      <c r="EG37" s="58"/>
      <c r="EH37" s="58"/>
      <c r="EI37" s="58"/>
      <c r="EJ37" s="58"/>
      <c r="EK37" s="58"/>
      <c r="EL37" s="58"/>
      <c r="EM37" s="58"/>
      <c r="EN37" s="58"/>
      <c r="EO37" s="58"/>
      <c r="EP37" s="58"/>
      <c r="EQ37" s="58"/>
    </row>
    <row r="38" spans="1:147" ht="10.8" hidden="1" outlineLevel="1" thickBot="1" x14ac:dyDescent="0.25">
      <c r="A38" s="25" t="s">
        <v>112</v>
      </c>
      <c r="B38" s="27">
        <v>-6.9850794208010753E-3</v>
      </c>
      <c r="C38" s="194">
        <v>-0.6830383292284995</v>
      </c>
      <c r="D38" s="27">
        <v>1</v>
      </c>
      <c r="E38" s="28" t="s">
        <v>136</v>
      </c>
      <c r="F38" s="18"/>
      <c r="G38" s="18"/>
      <c r="H38" s="18"/>
      <c r="I38" s="18"/>
      <c r="J38" s="18"/>
      <c r="K38" s="18"/>
      <c r="L38" s="18"/>
      <c r="M38" s="1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58"/>
      <c r="DD38" s="58"/>
      <c r="DE38" s="58"/>
      <c r="DF38" s="58"/>
      <c r="DG38" s="58"/>
      <c r="DH38" s="58"/>
      <c r="DI38" s="58"/>
      <c r="DJ38" s="58"/>
      <c r="DK38" s="58"/>
      <c r="DL38" s="58"/>
      <c r="DM38" s="58"/>
      <c r="DN38" s="58"/>
      <c r="DO38" s="58"/>
      <c r="DP38" s="58"/>
      <c r="DQ38" s="58"/>
      <c r="DR38" s="58"/>
      <c r="DS38" s="58"/>
      <c r="DT38" s="58"/>
      <c r="DU38" s="58"/>
      <c r="DV38" s="58"/>
      <c r="DW38" s="58"/>
      <c r="DX38" s="58"/>
      <c r="DY38" s="58"/>
      <c r="DZ38" s="58"/>
      <c r="EA38" s="58"/>
      <c r="EB38" s="58"/>
      <c r="EC38" s="58"/>
      <c r="ED38" s="58"/>
      <c r="EE38" s="58"/>
      <c r="EF38" s="58"/>
      <c r="EG38" s="58"/>
      <c r="EH38" s="58"/>
      <c r="EI38" s="58"/>
      <c r="EJ38" s="58"/>
      <c r="EK38" s="58"/>
      <c r="EL38" s="58"/>
      <c r="EM38" s="58"/>
      <c r="EN38" s="58"/>
      <c r="EO38" s="58"/>
      <c r="EP38" s="58"/>
      <c r="EQ38" s="58"/>
    </row>
    <row r="39" spans="1:147" ht="10.8" hidden="1" outlineLevel="1" thickBot="1" x14ac:dyDescent="0.25">
      <c r="A39" s="25" t="s">
        <v>13</v>
      </c>
      <c r="B39" s="27">
        <v>8.8720475081853732E-3</v>
      </c>
      <c r="C39" s="250">
        <v>0.92317469498899229</v>
      </c>
      <c r="D39" s="197">
        <v>-0.7254519346465067</v>
      </c>
      <c r="E39" s="27">
        <v>1</v>
      </c>
      <c r="F39" s="28" t="s">
        <v>137</v>
      </c>
      <c r="G39" s="18"/>
      <c r="H39" s="18"/>
      <c r="I39" s="18"/>
      <c r="J39" s="18"/>
      <c r="K39" s="18"/>
      <c r="L39" s="18"/>
      <c r="M39" s="1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58"/>
      <c r="DD39" s="58"/>
      <c r="DE39" s="58"/>
      <c r="DF39" s="58"/>
      <c r="DG39" s="58"/>
      <c r="DH39" s="58"/>
      <c r="DI39" s="58"/>
      <c r="DJ39" s="58"/>
      <c r="DK39" s="58"/>
      <c r="DL39" s="58"/>
      <c r="DM39" s="58"/>
      <c r="DN39" s="58"/>
      <c r="DO39" s="58"/>
      <c r="DP39" s="58"/>
      <c r="DQ39" s="58"/>
      <c r="DR39" s="58"/>
      <c r="DS39" s="58"/>
      <c r="DT39" s="58"/>
      <c r="DU39" s="58"/>
      <c r="DV39" s="58"/>
      <c r="DW39" s="58"/>
      <c r="DX39" s="58"/>
      <c r="DY39" s="58"/>
      <c r="DZ39" s="58"/>
      <c r="EA39" s="58"/>
      <c r="EB39" s="58"/>
      <c r="EC39" s="58"/>
      <c r="ED39" s="58"/>
      <c r="EE39" s="58"/>
      <c r="EF39" s="58"/>
      <c r="EG39" s="58"/>
      <c r="EH39" s="58"/>
      <c r="EI39" s="58"/>
      <c r="EJ39" s="58"/>
      <c r="EK39" s="58"/>
      <c r="EL39" s="58"/>
      <c r="EM39" s="58"/>
      <c r="EN39" s="58"/>
      <c r="EO39" s="58"/>
      <c r="EP39" s="58"/>
      <c r="EQ39" s="58"/>
    </row>
    <row r="40" spans="1:147" ht="10.8" hidden="1" outlineLevel="1" thickBot="1" x14ac:dyDescent="0.25">
      <c r="A40" s="25" t="s">
        <v>113</v>
      </c>
      <c r="B40" s="27">
        <v>7.9970623932439609E-3</v>
      </c>
      <c r="C40" s="130">
        <v>0.80008439222747851</v>
      </c>
      <c r="D40" s="189">
        <v>-0.71602500453654794</v>
      </c>
      <c r="E40" s="251">
        <v>0.83216936317071488</v>
      </c>
      <c r="F40" s="27">
        <v>1</v>
      </c>
      <c r="G40" s="28" t="s">
        <v>138</v>
      </c>
      <c r="H40" s="18"/>
      <c r="I40" s="18"/>
      <c r="J40" s="18"/>
      <c r="K40" s="18"/>
      <c r="L40" s="18"/>
      <c r="M40" s="1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c r="EA40" s="58"/>
      <c r="EB40" s="58"/>
      <c r="EC40" s="58"/>
      <c r="ED40" s="58"/>
      <c r="EE40" s="58"/>
      <c r="EF40" s="58"/>
      <c r="EG40" s="58"/>
      <c r="EH40" s="58"/>
      <c r="EI40" s="58"/>
      <c r="EJ40" s="58"/>
      <c r="EK40" s="58"/>
      <c r="EL40" s="58"/>
      <c r="EM40" s="58"/>
      <c r="EN40" s="58"/>
      <c r="EO40" s="58"/>
      <c r="EP40" s="58"/>
      <c r="EQ40" s="58"/>
    </row>
    <row r="41" spans="1:147" ht="10.8" hidden="1" outlineLevel="1" thickBot="1" x14ac:dyDescent="0.25">
      <c r="A41" s="25" t="s">
        <v>20</v>
      </c>
      <c r="B41" s="27">
        <v>-5.6885326707394757E-3</v>
      </c>
      <c r="C41" s="252">
        <v>-0.54984607108680206</v>
      </c>
      <c r="D41" s="253">
        <v>0.62649246306102002</v>
      </c>
      <c r="E41" s="254">
        <v>-0.53471060176905072</v>
      </c>
      <c r="F41" s="255">
        <v>-0.56328556201096702</v>
      </c>
      <c r="G41" s="27">
        <v>1</v>
      </c>
      <c r="H41" s="28" t="s">
        <v>139</v>
      </c>
      <c r="I41" s="18"/>
      <c r="J41" s="18"/>
      <c r="K41" s="18"/>
      <c r="L41" s="18"/>
      <c r="M41" s="1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c r="EA41" s="58"/>
      <c r="EB41" s="58"/>
      <c r="EC41" s="58"/>
      <c r="ED41" s="58"/>
      <c r="EE41" s="58"/>
      <c r="EF41" s="58"/>
      <c r="EG41" s="58"/>
      <c r="EH41" s="58"/>
      <c r="EI41" s="58"/>
      <c r="EJ41" s="58"/>
      <c r="EK41" s="58"/>
      <c r="EL41" s="58"/>
      <c r="EM41" s="58"/>
      <c r="EN41" s="58"/>
      <c r="EO41" s="58"/>
      <c r="EP41" s="58"/>
      <c r="EQ41" s="58"/>
    </row>
    <row r="42" spans="1:147" ht="10.8" hidden="1" outlineLevel="1" thickBot="1" x14ac:dyDescent="0.25">
      <c r="A42" s="25" t="s">
        <v>23</v>
      </c>
      <c r="B42" s="27">
        <v>-1.5968022648100123E-3</v>
      </c>
      <c r="C42" s="256">
        <v>-0.20441094729061324</v>
      </c>
      <c r="D42" s="107">
        <v>-0.1298463230369572</v>
      </c>
      <c r="E42" s="257">
        <v>-4.2991208776572268E-2</v>
      </c>
      <c r="F42" s="104">
        <v>6.4681573936818185E-3</v>
      </c>
      <c r="G42" s="102">
        <v>6.2020620402982396E-2</v>
      </c>
      <c r="H42" s="27">
        <v>1</v>
      </c>
      <c r="I42" s="28" t="s">
        <v>140</v>
      </c>
      <c r="J42" s="18"/>
      <c r="K42" s="18"/>
      <c r="L42" s="18"/>
      <c r="M42" s="1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c r="EB42" s="58"/>
      <c r="EC42" s="58"/>
      <c r="ED42" s="58"/>
      <c r="EE42" s="58"/>
      <c r="EF42" s="58"/>
      <c r="EG42" s="58"/>
      <c r="EH42" s="58"/>
      <c r="EI42" s="58"/>
      <c r="EJ42" s="58"/>
      <c r="EK42" s="58"/>
      <c r="EL42" s="58"/>
      <c r="EM42" s="58"/>
      <c r="EN42" s="58"/>
      <c r="EO42" s="58"/>
      <c r="EP42" s="58"/>
      <c r="EQ42" s="58"/>
    </row>
    <row r="43" spans="1:147" ht="10.8" hidden="1" outlineLevel="1" thickBot="1" x14ac:dyDescent="0.25">
      <c r="A43" s="25" t="s">
        <v>25</v>
      </c>
      <c r="B43" s="27">
        <v>-0.9999542607823716</v>
      </c>
      <c r="C43" s="103">
        <v>-4.0149630416568882E-6</v>
      </c>
      <c r="D43" s="104">
        <v>4.0326890624703612E-5</v>
      </c>
      <c r="E43" s="103">
        <v>-3.8269399637821509E-5</v>
      </c>
      <c r="F43" s="103">
        <v>-5.3051684864954667E-6</v>
      </c>
      <c r="G43" s="103">
        <v>-5.1234885137834302E-5</v>
      </c>
      <c r="H43" s="103">
        <v>-3.436501430679664E-5</v>
      </c>
      <c r="I43" s="27">
        <v>1</v>
      </c>
      <c r="J43" s="28" t="s">
        <v>141</v>
      </c>
      <c r="K43" s="18"/>
      <c r="L43" s="18"/>
      <c r="M43" s="1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58"/>
      <c r="EN43" s="58"/>
      <c r="EO43" s="58"/>
      <c r="EP43" s="58"/>
      <c r="EQ43" s="58"/>
    </row>
    <row r="44" spans="1:147" ht="10.8" hidden="1" outlineLevel="1" thickBot="1" x14ac:dyDescent="0.25">
      <c r="A44" s="25" t="s">
        <v>24</v>
      </c>
      <c r="B44" s="27">
        <v>2.9186321262891493E-3</v>
      </c>
      <c r="C44" s="258">
        <v>0.34711552406049068</v>
      </c>
      <c r="D44" s="259">
        <v>-0.25335699367846698</v>
      </c>
      <c r="E44" s="260">
        <v>0.36362703611999542</v>
      </c>
      <c r="F44" s="261">
        <v>0.24167131410587298</v>
      </c>
      <c r="G44" s="259">
        <v>-0.25984367756026883</v>
      </c>
      <c r="H44" s="262">
        <v>-0.26485756656380316</v>
      </c>
      <c r="I44" s="103">
        <v>-2.2986685596496626E-4</v>
      </c>
      <c r="J44" s="27">
        <v>1</v>
      </c>
      <c r="K44" s="28" t="s">
        <v>142</v>
      </c>
      <c r="L44" s="18"/>
      <c r="M44" s="1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58"/>
      <c r="EN44" s="58"/>
      <c r="EO44" s="58"/>
      <c r="EP44" s="58"/>
      <c r="EQ44" s="58"/>
    </row>
    <row r="45" spans="1:147" ht="10.8" hidden="1" outlineLevel="1" thickBot="1" x14ac:dyDescent="0.25">
      <c r="A45" s="25" t="s">
        <v>27</v>
      </c>
      <c r="B45" s="27">
        <v>6.7439170940681876E-3</v>
      </c>
      <c r="C45" s="196">
        <v>0.73666418907432651</v>
      </c>
      <c r="D45" s="263">
        <v>-0.57172779211221858</v>
      </c>
      <c r="E45" s="175">
        <v>0.71935242021407686</v>
      </c>
      <c r="F45" s="95">
        <v>0.60139637794451806</v>
      </c>
      <c r="G45" s="264">
        <v>-0.51337524983938165</v>
      </c>
      <c r="H45" s="265">
        <v>-2.5899999689351916E-2</v>
      </c>
      <c r="I45" s="103">
        <v>-1.6253983241312833E-5</v>
      </c>
      <c r="J45" s="266">
        <v>0.33298433844969477</v>
      </c>
      <c r="K45" s="27">
        <v>1</v>
      </c>
      <c r="L45" s="28" t="s">
        <v>143</v>
      </c>
      <c r="M45" s="1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c r="CB45" s="58"/>
      <c r="CC45" s="58"/>
      <c r="CD45" s="58"/>
      <c r="CE45" s="58"/>
      <c r="CF45" s="58"/>
      <c r="CG45" s="58"/>
      <c r="CH45" s="58"/>
      <c r="CI45" s="58"/>
      <c r="CJ45" s="58"/>
      <c r="CK45" s="58"/>
      <c r="CL45" s="58"/>
      <c r="CM45" s="58"/>
      <c r="CN45" s="58"/>
      <c r="CO45" s="58"/>
      <c r="CP45" s="58"/>
      <c r="CQ45" s="58"/>
      <c r="CR45" s="58"/>
      <c r="CS45" s="58"/>
      <c r="CT45" s="58"/>
      <c r="CU45" s="58"/>
      <c r="CV45" s="58"/>
      <c r="CW45" s="58"/>
      <c r="CX45" s="58"/>
      <c r="CY45" s="58"/>
      <c r="CZ45" s="58"/>
      <c r="DA45" s="58"/>
      <c r="DB45" s="58"/>
      <c r="DC45" s="58"/>
      <c r="DD45" s="58"/>
      <c r="DE45" s="58"/>
      <c r="DF45" s="58"/>
      <c r="DG45" s="58"/>
      <c r="DH45" s="58"/>
      <c r="DI45" s="58"/>
      <c r="DJ45" s="58"/>
      <c r="DK45" s="58"/>
      <c r="DL45" s="58"/>
      <c r="DM45" s="58"/>
      <c r="DN45" s="58"/>
      <c r="DO45" s="58"/>
      <c r="DP45" s="58"/>
      <c r="DQ45" s="58"/>
      <c r="DR45" s="58"/>
      <c r="DS45" s="58"/>
      <c r="DT45" s="58"/>
      <c r="DU45" s="58"/>
      <c r="DV45" s="58"/>
      <c r="DW45" s="58"/>
      <c r="DX45" s="58"/>
      <c r="DY45" s="58"/>
      <c r="DZ45" s="58"/>
      <c r="EA45" s="58"/>
      <c r="EB45" s="58"/>
      <c r="EC45" s="58"/>
      <c r="ED45" s="58"/>
      <c r="EE45" s="58"/>
      <c r="EF45" s="58"/>
      <c r="EG45" s="58"/>
      <c r="EH45" s="58"/>
      <c r="EI45" s="58"/>
      <c r="EJ45" s="58"/>
      <c r="EK45" s="58"/>
      <c r="EL45" s="58"/>
      <c r="EM45" s="58"/>
      <c r="EN45" s="58"/>
      <c r="EO45" s="58"/>
      <c r="EP45" s="58"/>
      <c r="EQ45" s="58"/>
    </row>
    <row r="46" spans="1:147" ht="10.8" hidden="1" outlineLevel="1" thickBot="1" x14ac:dyDescent="0.25">
      <c r="A46" s="25" t="s">
        <v>26</v>
      </c>
      <c r="B46" s="27">
        <v>-6.4410353050826513E-3</v>
      </c>
      <c r="C46" s="267">
        <v>-0.69159397957015856</v>
      </c>
      <c r="D46" s="268">
        <v>0.54770497302907817</v>
      </c>
      <c r="E46" s="269">
        <v>-0.60420839572920892</v>
      </c>
      <c r="F46" s="270">
        <v>-0.47001693839004077</v>
      </c>
      <c r="G46" s="119">
        <v>0.65369033414609079</v>
      </c>
      <c r="H46" s="271">
        <v>0.4885445940111795</v>
      </c>
      <c r="I46" s="104">
        <v>5.8364265648969612E-6</v>
      </c>
      <c r="J46" s="272">
        <v>-0.34603515506523591</v>
      </c>
      <c r="K46" s="269">
        <v>-0.59942207552963478</v>
      </c>
      <c r="L46" s="27">
        <v>1</v>
      </c>
      <c r="M46" s="28" t="s">
        <v>333</v>
      </c>
      <c r="AT46" s="58"/>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58"/>
      <c r="DD46" s="58"/>
      <c r="DE46" s="58"/>
      <c r="DF46" s="58"/>
      <c r="DG46" s="58"/>
      <c r="DH46" s="58"/>
      <c r="DI46" s="58"/>
      <c r="DJ46" s="58"/>
      <c r="DK46" s="58"/>
      <c r="DL46" s="58"/>
      <c r="DM46" s="58"/>
      <c r="DN46" s="58"/>
      <c r="DO46" s="58"/>
      <c r="DP46" s="58"/>
      <c r="DQ46" s="58"/>
      <c r="DR46" s="58"/>
      <c r="DS46" s="58"/>
      <c r="DT46" s="58"/>
      <c r="DU46" s="58"/>
      <c r="DV46" s="58"/>
      <c r="DW46" s="58"/>
      <c r="DX46" s="58"/>
      <c r="DY46" s="58"/>
      <c r="DZ46" s="58"/>
      <c r="EA46" s="58"/>
      <c r="EB46" s="58"/>
      <c r="EC46" s="58"/>
      <c r="ED46" s="58"/>
      <c r="EE46" s="58"/>
      <c r="EF46" s="58"/>
      <c r="EG46" s="58"/>
      <c r="EH46" s="58"/>
      <c r="EI46" s="58"/>
      <c r="EJ46" s="58"/>
      <c r="EK46" s="58"/>
      <c r="EL46" s="58"/>
      <c r="EM46" s="58"/>
      <c r="EN46" s="58"/>
      <c r="EO46" s="58"/>
      <c r="EP46" s="58"/>
      <c r="EQ46" s="58"/>
    </row>
    <row r="47" spans="1:147" hidden="1" outlineLevel="1" x14ac:dyDescent="0.2">
      <c r="A47" s="25" t="s">
        <v>324</v>
      </c>
      <c r="B47" s="27">
        <v>-9.5219777265431391E-3</v>
      </c>
      <c r="C47" s="273">
        <v>-0.98306882114663019</v>
      </c>
      <c r="D47" s="240">
        <v>0.71132456789873333</v>
      </c>
      <c r="E47" s="274">
        <v>-0.93279604086063939</v>
      </c>
      <c r="F47" s="88">
        <v>-0.83461567879145482</v>
      </c>
      <c r="G47" s="275">
        <v>0.57847126862528631</v>
      </c>
      <c r="H47" s="276">
        <v>0.16663357290035105</v>
      </c>
      <c r="I47" s="103">
        <v>-1.9655954789804779E-5</v>
      </c>
      <c r="J47" s="277">
        <v>-0.31150984989029751</v>
      </c>
      <c r="K47" s="278">
        <v>-0.72285937899114705</v>
      </c>
      <c r="L47" s="279">
        <v>0.66346089577365563</v>
      </c>
      <c r="M47" s="27">
        <v>1</v>
      </c>
      <c r="AT47" s="58"/>
      <c r="AU47" s="58"/>
      <c r="AV47" s="58"/>
      <c r="AW47" s="58"/>
      <c r="AX47" s="58"/>
      <c r="AY47" s="58"/>
      <c r="AZ47" s="58"/>
      <c r="BA47" s="58"/>
      <c r="BB47" s="58"/>
      <c r="BC47" s="58"/>
      <c r="BD47" s="58"/>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c r="CH47" s="58"/>
      <c r="CI47" s="58"/>
      <c r="CJ47" s="58"/>
      <c r="CK47" s="58"/>
      <c r="CL47" s="58"/>
      <c r="CM47" s="58"/>
      <c r="CN47" s="58"/>
      <c r="CO47" s="58"/>
      <c r="CP47" s="58"/>
      <c r="CQ47" s="58"/>
      <c r="CR47" s="58"/>
      <c r="CS47" s="58"/>
      <c r="CT47" s="58"/>
      <c r="CU47" s="58"/>
      <c r="CV47" s="58"/>
      <c r="CW47" s="58"/>
      <c r="CX47" s="58"/>
      <c r="CY47" s="58"/>
      <c r="CZ47" s="58"/>
      <c r="DA47" s="58"/>
      <c r="DB47" s="58"/>
      <c r="DC47" s="58"/>
      <c r="DD47" s="58"/>
      <c r="DE47" s="58"/>
      <c r="DF47" s="58"/>
      <c r="DG47" s="58"/>
      <c r="DH47" s="58"/>
      <c r="DI47" s="58"/>
      <c r="DJ47" s="58"/>
      <c r="DK47" s="58"/>
      <c r="DL47" s="58"/>
      <c r="DM47" s="58"/>
      <c r="DN47" s="58"/>
      <c r="DO47" s="58"/>
      <c r="DP47" s="58"/>
      <c r="DQ47" s="58"/>
      <c r="DR47" s="58"/>
      <c r="DS47" s="58"/>
      <c r="DT47" s="58"/>
      <c r="DU47" s="58"/>
      <c r="DV47" s="58"/>
      <c r="DW47" s="58"/>
      <c r="DX47" s="58"/>
      <c r="DY47" s="58"/>
      <c r="DZ47" s="58"/>
      <c r="EA47" s="58"/>
      <c r="EB47" s="58"/>
      <c r="EC47" s="58"/>
      <c r="ED47" s="58"/>
      <c r="EE47" s="58"/>
      <c r="EF47" s="58"/>
      <c r="EG47" s="58"/>
      <c r="EH47" s="58"/>
      <c r="EI47" s="58"/>
      <c r="EJ47" s="58"/>
      <c r="EK47" s="58"/>
      <c r="EL47" s="58"/>
      <c r="EM47" s="58"/>
      <c r="EN47" s="58"/>
      <c r="EO47" s="58"/>
      <c r="EP47" s="58"/>
      <c r="EQ47" s="58"/>
    </row>
    <row r="48" spans="1:147" hidden="1" outlineLevel="1" x14ac:dyDescent="0.2">
      <c r="A48" s="1" t="s">
        <v>145</v>
      </c>
      <c r="C48" s="131"/>
      <c r="AT48" s="58"/>
      <c r="AU48" s="58"/>
      <c r="AV48" s="58"/>
      <c r="AW48" s="58"/>
      <c r="AX48" s="58"/>
      <c r="AY48" s="58"/>
      <c r="AZ48" s="58"/>
      <c r="BA48" s="58"/>
      <c r="BB48" s="58"/>
      <c r="BC48" s="58"/>
      <c r="BD48" s="58"/>
      <c r="BE48" s="58"/>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c r="CG48" s="58"/>
      <c r="CH48" s="58"/>
      <c r="CI48" s="58"/>
      <c r="CJ48" s="58"/>
      <c r="CK48" s="58"/>
      <c r="CL48" s="58"/>
      <c r="CM48" s="58"/>
      <c r="CN48" s="58"/>
      <c r="CO48" s="58"/>
      <c r="CP48" s="58"/>
      <c r="CQ48" s="58"/>
      <c r="CR48" s="58"/>
      <c r="CS48" s="58"/>
      <c r="CT48" s="58"/>
      <c r="CU48" s="58"/>
      <c r="CV48" s="58"/>
      <c r="CW48" s="58"/>
      <c r="CX48" s="58"/>
      <c r="CY48" s="58"/>
      <c r="CZ48" s="58"/>
      <c r="DA48" s="58"/>
      <c r="DB48" s="58"/>
      <c r="DC48" s="58"/>
      <c r="DD48" s="58"/>
      <c r="DE48" s="58"/>
      <c r="DF48" s="58"/>
      <c r="DG48" s="58"/>
      <c r="DH48" s="58"/>
      <c r="DI48" s="58"/>
      <c r="DJ48" s="58"/>
      <c r="DK48" s="58"/>
      <c r="DL48" s="58"/>
      <c r="DM48" s="58"/>
      <c r="DN48" s="58"/>
      <c r="DO48" s="58"/>
      <c r="DP48" s="58"/>
      <c r="DQ48" s="58"/>
      <c r="DR48" s="58"/>
      <c r="DS48" s="58"/>
      <c r="DT48" s="58"/>
      <c r="DU48" s="58"/>
      <c r="DV48" s="58"/>
      <c r="DW48" s="58"/>
      <c r="DX48" s="58"/>
      <c r="DY48" s="58"/>
      <c r="DZ48" s="58"/>
      <c r="EA48" s="58"/>
      <c r="EB48" s="58"/>
      <c r="EC48" s="58"/>
      <c r="ED48" s="58"/>
      <c r="EE48" s="58"/>
      <c r="EF48" s="58"/>
      <c r="EG48" s="58"/>
      <c r="EH48" s="58"/>
      <c r="EI48" s="58"/>
      <c r="EJ48" s="58"/>
      <c r="EK48" s="58"/>
      <c r="EL48" s="58"/>
      <c r="EM48" s="58"/>
      <c r="EN48" s="58"/>
      <c r="EO48" s="58"/>
      <c r="EP48" s="58"/>
      <c r="EQ48" s="58"/>
    </row>
    <row r="49" spans="1:147" hidden="1" outlineLevel="1" x14ac:dyDescent="0.2">
      <c r="A49" s="1" t="s">
        <v>146</v>
      </c>
      <c r="C49" s="131"/>
      <c r="AT49" s="58"/>
      <c r="AU49" s="58"/>
      <c r="AV49" s="58"/>
      <c r="AW49" s="58"/>
      <c r="AX49" s="58"/>
      <c r="AY49" s="58"/>
      <c r="AZ49" s="58"/>
      <c r="BA49" s="58"/>
      <c r="BB49" s="58"/>
      <c r="BC49" s="58"/>
      <c r="BD49" s="58"/>
      <c r="BE49" s="58"/>
      <c r="BF49" s="58"/>
      <c r="BG49" s="58"/>
      <c r="BH49" s="58"/>
      <c r="BI49" s="58"/>
      <c r="BJ49" s="58"/>
      <c r="BK49" s="58"/>
      <c r="BL49" s="58"/>
      <c r="BM49" s="58"/>
      <c r="BN49" s="58"/>
      <c r="BO49" s="58"/>
      <c r="BP49" s="58"/>
      <c r="BQ49" s="58"/>
      <c r="BR49" s="58"/>
      <c r="BS49" s="58"/>
      <c r="BT49" s="58"/>
      <c r="BU49" s="58"/>
      <c r="BV49" s="58"/>
      <c r="BW49" s="58"/>
      <c r="BX49" s="58"/>
      <c r="BY49" s="58"/>
      <c r="BZ49" s="58"/>
      <c r="CA49" s="58"/>
      <c r="CB49" s="58"/>
      <c r="CC49" s="58"/>
      <c r="CD49" s="58"/>
      <c r="CE49" s="58"/>
      <c r="CF49" s="58"/>
      <c r="CG49" s="58"/>
      <c r="CH49" s="58"/>
      <c r="CI49" s="58"/>
      <c r="CJ49" s="58"/>
      <c r="CK49" s="58"/>
      <c r="CL49" s="58"/>
      <c r="CM49" s="58"/>
      <c r="CN49" s="58"/>
      <c r="CO49" s="58"/>
      <c r="CP49" s="58"/>
      <c r="CQ49" s="58"/>
      <c r="CR49" s="58"/>
      <c r="CS49" s="58"/>
      <c r="CT49" s="58"/>
      <c r="CU49" s="58"/>
      <c r="CV49" s="58"/>
      <c r="CW49" s="58"/>
      <c r="CX49" s="58"/>
      <c r="CY49" s="58"/>
      <c r="CZ49" s="58"/>
      <c r="DA49" s="58"/>
      <c r="DB49" s="58"/>
      <c r="DC49" s="58"/>
      <c r="DD49" s="58"/>
      <c r="DE49" s="58"/>
      <c r="DF49" s="58"/>
      <c r="DG49" s="58"/>
      <c r="DH49" s="58"/>
      <c r="DI49" s="58"/>
      <c r="DJ49" s="58"/>
      <c r="DK49" s="58"/>
      <c r="DL49" s="58"/>
      <c r="DM49" s="58"/>
      <c r="DN49" s="58"/>
      <c r="DO49" s="58"/>
      <c r="DP49" s="58"/>
      <c r="DQ49" s="58"/>
      <c r="DR49" s="58"/>
      <c r="DS49" s="58"/>
      <c r="DT49" s="58"/>
      <c r="DU49" s="58"/>
      <c r="DV49" s="58"/>
      <c r="DW49" s="58"/>
      <c r="DX49" s="58"/>
      <c r="DY49" s="58"/>
      <c r="DZ49" s="58"/>
      <c r="EA49" s="58"/>
      <c r="EB49" s="58"/>
      <c r="EC49" s="58"/>
      <c r="ED49" s="58"/>
      <c r="EE49" s="58"/>
      <c r="EF49" s="58"/>
      <c r="EG49" s="58"/>
      <c r="EH49" s="58"/>
      <c r="EI49" s="58"/>
      <c r="EJ49" s="58"/>
      <c r="EK49" s="58"/>
      <c r="EL49" s="58"/>
      <c r="EM49" s="58"/>
      <c r="EN49" s="58"/>
      <c r="EO49" s="58"/>
      <c r="EP49" s="58"/>
      <c r="EQ49" s="58"/>
    </row>
    <row r="50" spans="1:147" hidden="1" outlineLevel="1" x14ac:dyDescent="0.2">
      <c r="A50" s="1" t="s">
        <v>147</v>
      </c>
      <c r="C50" s="131"/>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c r="CB50" s="58"/>
      <c r="CC50" s="58"/>
      <c r="CD50" s="58"/>
      <c r="CE50" s="58"/>
      <c r="CF50" s="58"/>
      <c r="CG50" s="58"/>
      <c r="CH50" s="58"/>
      <c r="CI50" s="58"/>
      <c r="CJ50" s="58"/>
      <c r="CK50" s="58"/>
      <c r="CL50" s="58"/>
      <c r="CM50" s="58"/>
      <c r="CN50" s="58"/>
      <c r="CO50" s="58"/>
      <c r="CP50" s="58"/>
      <c r="CQ50" s="58"/>
      <c r="CR50" s="58"/>
      <c r="CS50" s="58"/>
      <c r="CT50" s="58"/>
      <c r="CU50" s="58"/>
      <c r="CV50" s="58"/>
      <c r="CW50" s="58"/>
      <c r="CX50" s="58"/>
      <c r="CY50" s="58"/>
      <c r="CZ50" s="58"/>
      <c r="DA50" s="58"/>
      <c r="DB50" s="58"/>
      <c r="DC50" s="58"/>
      <c r="DD50" s="58"/>
      <c r="DE50" s="58"/>
      <c r="DF50" s="58"/>
      <c r="DG50" s="58"/>
      <c r="DH50" s="58"/>
      <c r="DI50" s="58"/>
      <c r="DJ50" s="58"/>
      <c r="DK50" s="58"/>
      <c r="DL50" s="58"/>
      <c r="DM50" s="58"/>
      <c r="DN50" s="58"/>
      <c r="DO50" s="58"/>
      <c r="DP50" s="58"/>
      <c r="DQ50" s="58"/>
      <c r="DR50" s="58"/>
      <c r="DS50" s="58"/>
      <c r="DT50" s="58"/>
      <c r="DU50" s="58"/>
      <c r="DV50" s="58"/>
      <c r="DW50" s="58"/>
      <c r="DX50" s="58"/>
      <c r="DY50" s="58"/>
      <c r="DZ50" s="58"/>
      <c r="EA50" s="58"/>
      <c r="EB50" s="58"/>
      <c r="EC50" s="58"/>
      <c r="ED50" s="58"/>
      <c r="EE50" s="58"/>
      <c r="EF50" s="58"/>
      <c r="EG50" s="58"/>
      <c r="EH50" s="58"/>
      <c r="EI50" s="58"/>
      <c r="EJ50" s="58"/>
      <c r="EK50" s="58"/>
      <c r="EL50" s="58"/>
      <c r="EM50" s="58"/>
      <c r="EN50" s="58"/>
      <c r="EO50" s="58"/>
      <c r="EP50" s="58"/>
      <c r="EQ50" s="58"/>
    </row>
    <row r="51" spans="1:147" collapsed="1" x14ac:dyDescent="0.2">
      <c r="A51" s="73"/>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c r="CB51" s="58"/>
      <c r="CC51" s="58"/>
      <c r="CD51" s="58"/>
      <c r="CE51" s="58"/>
      <c r="CF51" s="58"/>
      <c r="CG51" s="58"/>
      <c r="CH51" s="58"/>
      <c r="CI51" s="58"/>
      <c r="CJ51" s="58"/>
      <c r="CK51" s="58"/>
      <c r="CL51" s="58"/>
      <c r="CM51" s="58"/>
      <c r="CN51" s="58"/>
      <c r="CO51" s="58"/>
      <c r="CP51" s="58"/>
      <c r="CQ51" s="58"/>
      <c r="CR51" s="58"/>
      <c r="CS51" s="58"/>
      <c r="CT51" s="58"/>
      <c r="CU51" s="58"/>
      <c r="CV51" s="58"/>
      <c r="CW51" s="58"/>
      <c r="CX51" s="58"/>
      <c r="CY51" s="58"/>
      <c r="CZ51" s="58"/>
      <c r="DA51" s="58"/>
      <c r="DB51" s="58"/>
      <c r="DC51" s="58"/>
      <c r="DD51" s="58"/>
      <c r="DE51" s="58"/>
      <c r="DF51" s="58"/>
      <c r="DG51" s="58"/>
      <c r="DH51" s="58"/>
      <c r="DI51" s="58"/>
      <c r="DJ51" s="58"/>
      <c r="DK51" s="58"/>
      <c r="DL51" s="58"/>
      <c r="DM51" s="58"/>
      <c r="DN51" s="58"/>
      <c r="DO51" s="58"/>
      <c r="DP51" s="58"/>
      <c r="DQ51" s="58"/>
      <c r="DR51" s="58"/>
      <c r="DS51" s="58"/>
      <c r="DT51" s="58"/>
      <c r="DU51" s="58"/>
      <c r="DV51" s="58"/>
      <c r="DW51" s="58"/>
      <c r="DX51" s="58"/>
      <c r="DY51" s="58"/>
      <c r="DZ51" s="58"/>
      <c r="EA51" s="58"/>
      <c r="EB51" s="58"/>
      <c r="EC51" s="58"/>
      <c r="ED51" s="58"/>
      <c r="EE51" s="58"/>
      <c r="EF51" s="58"/>
      <c r="EG51" s="58"/>
      <c r="EH51" s="58"/>
      <c r="EI51" s="58"/>
      <c r="EJ51" s="58"/>
      <c r="EK51" s="58"/>
      <c r="EL51" s="58"/>
      <c r="EM51" s="58"/>
      <c r="EN51" s="58"/>
      <c r="EO51" s="58"/>
      <c r="EP51" s="58"/>
      <c r="EQ51" s="58"/>
    </row>
    <row r="52" spans="1:147" x14ac:dyDescent="0.2">
      <c r="A52" s="11" t="s">
        <v>364</v>
      </c>
      <c r="AT52" s="58" t="s">
        <v>187</v>
      </c>
      <c r="AU52" s="58"/>
      <c r="AV52" s="58"/>
      <c r="AW52" s="58">
        <v>10</v>
      </c>
      <c r="AX52" s="58"/>
      <c r="AY52" s="58"/>
      <c r="AZ52" s="58"/>
      <c r="BA52" s="58"/>
      <c r="BB52" s="58"/>
      <c r="BC52" s="58"/>
      <c r="BD52" s="58"/>
      <c r="BE52" s="58"/>
      <c r="BF52" s="58"/>
      <c r="BG52" s="58"/>
      <c r="BH52" s="58"/>
      <c r="BI52" s="58"/>
      <c r="BJ52" s="58"/>
      <c r="BK52" s="58"/>
      <c r="BL52" s="58"/>
      <c r="BM52" s="58"/>
      <c r="BN52" s="58"/>
      <c r="BO52" s="58"/>
      <c r="BP52" s="58"/>
      <c r="BQ52" s="58"/>
      <c r="BR52" s="58"/>
      <c r="BS52" s="58"/>
      <c r="BT52" s="58"/>
      <c r="BU52" s="58"/>
      <c r="BV52" s="58"/>
      <c r="BW52" s="58"/>
      <c r="BX52" s="58"/>
      <c r="BY52" s="58"/>
      <c r="BZ52" s="58"/>
      <c r="CA52" s="58"/>
      <c r="CB52" s="58"/>
      <c r="CC52" s="58"/>
      <c r="CD52" s="58"/>
      <c r="CE52" s="58"/>
      <c r="CF52" s="58"/>
      <c r="CG52" s="58"/>
      <c r="CH52" s="58"/>
      <c r="CI52" s="58"/>
      <c r="CJ52" s="58"/>
      <c r="CK52" s="58"/>
      <c r="CL52" s="58"/>
      <c r="CM52" s="58"/>
      <c r="CN52" s="58"/>
      <c r="CO52" s="58"/>
      <c r="CP52" s="58"/>
      <c r="CQ52" s="58"/>
      <c r="CR52" s="58"/>
      <c r="CS52" s="58"/>
      <c r="CT52" s="58"/>
      <c r="CU52" s="58"/>
      <c r="CV52" s="58"/>
      <c r="CW52" s="58"/>
      <c r="CX52" s="58"/>
      <c r="CY52" s="58"/>
      <c r="CZ52" s="58"/>
      <c r="DA52" s="58"/>
      <c r="DB52" s="58"/>
      <c r="DC52" s="58"/>
      <c r="DD52" s="58"/>
      <c r="DE52" s="58"/>
      <c r="DF52" s="58"/>
      <c r="DG52" s="58"/>
      <c r="DH52" s="58"/>
      <c r="DI52" s="58"/>
      <c r="DJ52" s="58"/>
      <c r="DK52" s="58"/>
      <c r="DL52" s="58"/>
      <c r="DM52" s="58"/>
      <c r="DN52" s="58"/>
      <c r="DO52" s="58"/>
      <c r="DP52" s="58"/>
      <c r="DQ52" s="58"/>
      <c r="DR52" s="58"/>
      <c r="DS52" s="58"/>
      <c r="DT52" s="58"/>
      <c r="DU52" s="58"/>
      <c r="DV52" s="58"/>
      <c r="DW52" s="58"/>
      <c r="DX52" s="58"/>
      <c r="DY52" s="58"/>
      <c r="DZ52" s="58"/>
      <c r="EA52" s="58"/>
      <c r="EB52" s="58"/>
      <c r="EC52" s="58"/>
      <c r="ED52" s="58"/>
      <c r="EE52" s="58"/>
      <c r="EF52" s="58"/>
      <c r="EG52" s="58"/>
      <c r="EH52" s="58"/>
      <c r="EI52" s="58"/>
      <c r="EJ52" s="58"/>
      <c r="EK52" s="58"/>
      <c r="EL52" s="58"/>
      <c r="EM52" s="58"/>
      <c r="EN52" s="58"/>
      <c r="EO52" s="58"/>
      <c r="EP52" s="58"/>
      <c r="EQ52" s="58"/>
    </row>
    <row r="53" spans="1:147" outlineLevel="1" x14ac:dyDescent="0.2">
      <c r="A53" s="9"/>
      <c r="B53" s="29"/>
      <c r="C53" s="35" t="str">
        <f>"Cutoff value for prediction of "&amp;$I$2&amp;":"</f>
        <v>Cutoff value for prediction of 1:</v>
      </c>
      <c r="D53" s="36">
        <f>$AW$52/20</f>
        <v>0.5</v>
      </c>
      <c r="E53" s="35" t="s">
        <v>149</v>
      </c>
      <c r="F53" s="37">
        <v>0.1149315060407276</v>
      </c>
      <c r="G53" s="29"/>
      <c r="H53" s="29"/>
      <c r="I53" s="30"/>
      <c r="AT53" s="58" t="s">
        <v>188</v>
      </c>
      <c r="AU53" s="58">
        <v>-9.9999999999999995E-8</v>
      </c>
      <c r="AV53" s="58">
        <v>9.9999000000000008E-3</v>
      </c>
      <c r="AW53" s="58">
        <v>1.9999900000000001E-2</v>
      </c>
      <c r="AX53" s="58">
        <v>2.9999900000000003E-2</v>
      </c>
      <c r="AY53" s="58">
        <v>3.9999900000000005E-2</v>
      </c>
      <c r="AZ53" s="58">
        <v>4.9999900000000007E-2</v>
      </c>
      <c r="BA53" s="58">
        <v>5.9999900000000009E-2</v>
      </c>
      <c r="BB53" s="58">
        <v>6.9999900000000004E-2</v>
      </c>
      <c r="BC53" s="58">
        <v>7.9999899999999999E-2</v>
      </c>
      <c r="BD53" s="58">
        <v>8.9999899999999994E-2</v>
      </c>
      <c r="BE53" s="58">
        <v>9.9999899999999989E-2</v>
      </c>
      <c r="BF53" s="58">
        <v>0.10999989999999998</v>
      </c>
      <c r="BG53" s="58">
        <v>0.11999989999999998</v>
      </c>
      <c r="BH53" s="58">
        <v>0.12999989999999997</v>
      </c>
      <c r="BI53" s="58">
        <v>0.13999989999999998</v>
      </c>
      <c r="BJ53" s="58">
        <v>0.14999989999999999</v>
      </c>
      <c r="BK53" s="58">
        <v>0.1599999</v>
      </c>
      <c r="BL53" s="58">
        <v>0.16999990000000001</v>
      </c>
      <c r="BM53" s="58">
        <v>0.17999990000000002</v>
      </c>
      <c r="BN53" s="58">
        <v>0.18999990000000003</v>
      </c>
      <c r="BO53" s="58">
        <v>0.19999990000000004</v>
      </c>
      <c r="BP53" s="58">
        <v>0.20999990000000004</v>
      </c>
      <c r="BQ53" s="58">
        <v>0.21999990000000005</v>
      </c>
      <c r="BR53" s="58">
        <v>0.22999990000000006</v>
      </c>
      <c r="BS53" s="58">
        <v>0.23999990000000007</v>
      </c>
      <c r="BT53" s="58">
        <v>0.24999990000000008</v>
      </c>
      <c r="BU53" s="58">
        <v>0.25999990000000006</v>
      </c>
      <c r="BV53" s="58">
        <v>0.26999990000000007</v>
      </c>
      <c r="BW53" s="58">
        <v>0.27999990000000008</v>
      </c>
      <c r="BX53" s="58">
        <v>0.28999990000000009</v>
      </c>
      <c r="BY53" s="58">
        <v>0.2999999000000001</v>
      </c>
      <c r="BZ53" s="58">
        <v>0.30999990000000011</v>
      </c>
      <c r="CA53" s="58">
        <v>0.31999990000000011</v>
      </c>
      <c r="CB53" s="58">
        <v>0.32999990000000012</v>
      </c>
      <c r="CC53" s="58">
        <v>0.33999990000000013</v>
      </c>
      <c r="CD53" s="58">
        <v>0.34999990000000014</v>
      </c>
      <c r="CE53" s="58">
        <v>0.35999990000000015</v>
      </c>
      <c r="CF53" s="58">
        <v>0.36999990000000016</v>
      </c>
      <c r="CG53" s="58">
        <v>0.37999990000000017</v>
      </c>
      <c r="CH53" s="58">
        <v>0.38999990000000018</v>
      </c>
      <c r="CI53" s="58">
        <v>0.39999990000000019</v>
      </c>
      <c r="CJ53" s="58">
        <v>0.40999990000000019</v>
      </c>
      <c r="CK53" s="58">
        <v>0.4199999000000002</v>
      </c>
      <c r="CL53" s="58">
        <v>0.42999990000000021</v>
      </c>
      <c r="CM53" s="58">
        <v>0.43999990000000022</v>
      </c>
      <c r="CN53" s="58">
        <v>0.44999990000000023</v>
      </c>
      <c r="CO53" s="58">
        <v>0.45999990000000024</v>
      </c>
      <c r="CP53" s="58">
        <v>0.46999990000000025</v>
      </c>
      <c r="CQ53" s="58">
        <v>0.47999990000000026</v>
      </c>
      <c r="CR53" s="58">
        <v>0.48999990000000027</v>
      </c>
      <c r="CS53" s="58">
        <v>0.49999990000000027</v>
      </c>
      <c r="CT53" s="58">
        <v>0.50999990000000028</v>
      </c>
      <c r="CU53" s="58">
        <v>0.51999990000000029</v>
      </c>
      <c r="CV53" s="58">
        <v>0.5299999000000003</v>
      </c>
      <c r="CW53" s="58">
        <v>0.53999990000000031</v>
      </c>
      <c r="CX53" s="58">
        <v>0.54999990000000032</v>
      </c>
      <c r="CY53" s="58">
        <v>0.55999990000000033</v>
      </c>
      <c r="CZ53" s="58">
        <v>0.56999990000000034</v>
      </c>
      <c r="DA53" s="58">
        <v>0.57999990000000035</v>
      </c>
      <c r="DB53" s="58">
        <v>0.58999990000000035</v>
      </c>
      <c r="DC53" s="58">
        <v>0.59999990000000036</v>
      </c>
      <c r="DD53" s="58">
        <v>0.60999990000000037</v>
      </c>
      <c r="DE53" s="58">
        <v>0.61999990000000038</v>
      </c>
      <c r="DF53" s="58">
        <v>0.62999990000000039</v>
      </c>
      <c r="DG53" s="58">
        <v>0.6399999000000004</v>
      </c>
      <c r="DH53" s="58">
        <v>0.64999990000000041</v>
      </c>
      <c r="DI53" s="58">
        <v>0.65999990000000042</v>
      </c>
      <c r="DJ53" s="58">
        <v>0.66999990000000043</v>
      </c>
      <c r="DK53" s="58">
        <v>0.67999990000000043</v>
      </c>
      <c r="DL53" s="58">
        <v>0.68999990000000044</v>
      </c>
      <c r="DM53" s="58">
        <v>0.69999990000000045</v>
      </c>
      <c r="DN53" s="58">
        <v>0.70999990000000046</v>
      </c>
      <c r="DO53" s="58">
        <v>0.71999990000000047</v>
      </c>
      <c r="DP53" s="58">
        <v>0.72999990000000048</v>
      </c>
      <c r="DQ53" s="58">
        <v>0.73999990000000049</v>
      </c>
      <c r="DR53" s="58">
        <v>0.7499999000000005</v>
      </c>
      <c r="DS53" s="58">
        <v>0.75999990000000051</v>
      </c>
      <c r="DT53" s="58">
        <v>0.76999990000000051</v>
      </c>
      <c r="DU53" s="58">
        <v>0.77999990000000052</v>
      </c>
      <c r="DV53" s="58">
        <v>0.78999990000000053</v>
      </c>
      <c r="DW53" s="58">
        <v>0.79999990000000054</v>
      </c>
      <c r="DX53" s="58">
        <v>0.80999990000000055</v>
      </c>
      <c r="DY53" s="58">
        <v>0.81999990000000056</v>
      </c>
      <c r="DZ53" s="58">
        <v>0.82999990000000057</v>
      </c>
      <c r="EA53" s="58">
        <v>0.83999990000000058</v>
      </c>
      <c r="EB53" s="58">
        <v>0.84999990000000059</v>
      </c>
      <c r="EC53" s="58">
        <v>0.85999990000000059</v>
      </c>
      <c r="ED53" s="58">
        <v>0.8699999000000006</v>
      </c>
      <c r="EE53" s="58">
        <v>0.87999990000000061</v>
      </c>
      <c r="EF53" s="58">
        <v>0.88999990000000062</v>
      </c>
      <c r="EG53" s="58">
        <v>0.89999990000000063</v>
      </c>
      <c r="EH53" s="58">
        <v>0.90999990000000064</v>
      </c>
      <c r="EI53" s="58">
        <v>0.91999990000000065</v>
      </c>
      <c r="EJ53" s="58">
        <v>0.92999990000000066</v>
      </c>
      <c r="EK53" s="58">
        <v>0.93999990000000067</v>
      </c>
      <c r="EL53" s="58">
        <v>0.94999990000000067</v>
      </c>
      <c r="EM53" s="58">
        <v>0.95999990000000068</v>
      </c>
      <c r="EN53" s="58">
        <v>0.96999990000000069</v>
      </c>
      <c r="EO53" s="58">
        <v>0.9799999000000007</v>
      </c>
      <c r="EP53" s="58">
        <v>0.98999990000000071</v>
      </c>
      <c r="EQ53" s="58">
        <v>0.99999990000000072</v>
      </c>
    </row>
    <row r="54" spans="1:147" outlineLevel="1" x14ac:dyDescent="0.2">
      <c r="A54" s="8"/>
      <c r="B54" s="38" t="s">
        <v>150</v>
      </c>
      <c r="C54" s="31"/>
      <c r="D54" s="31"/>
      <c r="E54" s="31"/>
      <c r="F54" s="31"/>
      <c r="G54" s="38" t="s">
        <v>150</v>
      </c>
      <c r="H54" s="31"/>
      <c r="I54" s="32"/>
      <c r="AT54" s="70" t="s">
        <v>189</v>
      </c>
      <c r="AU54" s="58">
        <v>346</v>
      </c>
      <c r="AV54" s="58">
        <v>65</v>
      </c>
      <c r="AW54" s="58">
        <v>55</v>
      </c>
      <c r="AX54" s="58">
        <v>47</v>
      </c>
      <c r="AY54" s="58">
        <v>46</v>
      </c>
      <c r="AZ54" s="58">
        <v>43</v>
      </c>
      <c r="BA54" s="58">
        <v>41</v>
      </c>
      <c r="BB54" s="58">
        <v>41</v>
      </c>
      <c r="BC54" s="58">
        <v>40</v>
      </c>
      <c r="BD54" s="58">
        <v>39</v>
      </c>
      <c r="BE54" s="58">
        <v>37</v>
      </c>
      <c r="BF54" s="58">
        <v>35</v>
      </c>
      <c r="BG54" s="58">
        <v>32</v>
      </c>
      <c r="BH54" s="58">
        <v>32</v>
      </c>
      <c r="BI54" s="58">
        <v>31</v>
      </c>
      <c r="BJ54" s="58">
        <v>31</v>
      </c>
      <c r="BK54" s="58">
        <v>31</v>
      </c>
      <c r="BL54" s="58">
        <v>31</v>
      </c>
      <c r="BM54" s="58">
        <v>29</v>
      </c>
      <c r="BN54" s="58">
        <v>29</v>
      </c>
      <c r="BO54" s="58">
        <v>27</v>
      </c>
      <c r="BP54" s="58">
        <v>27</v>
      </c>
      <c r="BQ54" s="58">
        <v>27</v>
      </c>
      <c r="BR54" s="58">
        <v>27</v>
      </c>
      <c r="BS54" s="58">
        <v>27</v>
      </c>
      <c r="BT54" s="58">
        <v>27</v>
      </c>
      <c r="BU54" s="58">
        <v>27</v>
      </c>
      <c r="BV54" s="58">
        <v>27</v>
      </c>
      <c r="BW54" s="58">
        <v>27</v>
      </c>
      <c r="BX54" s="58">
        <v>27</v>
      </c>
      <c r="BY54" s="58">
        <v>27</v>
      </c>
      <c r="BZ54" s="58">
        <v>27</v>
      </c>
      <c r="CA54" s="58">
        <v>27</v>
      </c>
      <c r="CB54" s="58">
        <v>26</v>
      </c>
      <c r="CC54" s="58">
        <v>26</v>
      </c>
      <c r="CD54" s="58">
        <v>26</v>
      </c>
      <c r="CE54" s="58">
        <v>26</v>
      </c>
      <c r="CF54" s="58">
        <v>26</v>
      </c>
      <c r="CG54" s="58">
        <v>26</v>
      </c>
      <c r="CH54" s="58">
        <v>26</v>
      </c>
      <c r="CI54" s="58">
        <v>26</v>
      </c>
      <c r="CJ54" s="58">
        <v>26</v>
      </c>
      <c r="CK54" s="58">
        <v>26</v>
      </c>
      <c r="CL54" s="58">
        <v>26</v>
      </c>
      <c r="CM54" s="58">
        <v>26</v>
      </c>
      <c r="CN54" s="58">
        <v>26</v>
      </c>
      <c r="CO54" s="58">
        <v>25</v>
      </c>
      <c r="CP54" s="58">
        <v>25</v>
      </c>
      <c r="CQ54" s="58">
        <v>24</v>
      </c>
      <c r="CR54" s="58">
        <v>24</v>
      </c>
      <c r="CS54" s="58">
        <v>24</v>
      </c>
      <c r="CT54" s="58">
        <v>24</v>
      </c>
      <c r="CU54" s="58">
        <v>24</v>
      </c>
      <c r="CV54" s="58">
        <v>24</v>
      </c>
      <c r="CW54" s="58">
        <v>24</v>
      </c>
      <c r="CX54" s="58">
        <v>24</v>
      </c>
      <c r="CY54" s="58">
        <v>23</v>
      </c>
      <c r="CZ54" s="58">
        <v>23</v>
      </c>
      <c r="DA54" s="58">
        <v>22</v>
      </c>
      <c r="DB54" s="58">
        <v>22</v>
      </c>
      <c r="DC54" s="58">
        <v>22</v>
      </c>
      <c r="DD54" s="58">
        <v>22</v>
      </c>
      <c r="DE54" s="58">
        <v>22</v>
      </c>
      <c r="DF54" s="58">
        <v>21</v>
      </c>
      <c r="DG54" s="58">
        <v>20</v>
      </c>
      <c r="DH54" s="58">
        <v>20</v>
      </c>
      <c r="DI54" s="58">
        <v>20</v>
      </c>
      <c r="DJ54" s="58">
        <v>20</v>
      </c>
      <c r="DK54" s="58">
        <v>19</v>
      </c>
      <c r="DL54" s="58">
        <v>19</v>
      </c>
      <c r="DM54" s="58">
        <v>19</v>
      </c>
      <c r="DN54" s="58">
        <v>19</v>
      </c>
      <c r="DO54" s="58">
        <v>19</v>
      </c>
      <c r="DP54" s="58">
        <v>19</v>
      </c>
      <c r="DQ54" s="58">
        <v>19</v>
      </c>
      <c r="DR54" s="58">
        <v>19</v>
      </c>
      <c r="DS54" s="58">
        <v>19</v>
      </c>
      <c r="DT54" s="58">
        <v>17</v>
      </c>
      <c r="DU54" s="58">
        <v>17</v>
      </c>
      <c r="DV54" s="58">
        <v>17</v>
      </c>
      <c r="DW54" s="58">
        <v>16</v>
      </c>
      <c r="DX54" s="58">
        <v>16</v>
      </c>
      <c r="DY54" s="58">
        <v>16</v>
      </c>
      <c r="DZ54" s="58">
        <v>16</v>
      </c>
      <c r="EA54" s="58">
        <v>16</v>
      </c>
      <c r="EB54" s="58">
        <v>16</v>
      </c>
      <c r="EC54" s="58">
        <v>16</v>
      </c>
      <c r="ED54" s="58">
        <v>16</v>
      </c>
      <c r="EE54" s="58">
        <v>16</v>
      </c>
      <c r="EF54" s="58">
        <v>16</v>
      </c>
      <c r="EG54" s="58">
        <v>16</v>
      </c>
      <c r="EH54" s="58">
        <v>16</v>
      </c>
      <c r="EI54" s="58">
        <v>15</v>
      </c>
      <c r="EJ54" s="58">
        <v>15</v>
      </c>
      <c r="EK54" s="58">
        <v>15</v>
      </c>
      <c r="EL54" s="58">
        <v>14</v>
      </c>
      <c r="EM54" s="58">
        <v>13</v>
      </c>
      <c r="EN54" s="58">
        <v>13</v>
      </c>
      <c r="EO54" s="58">
        <v>12</v>
      </c>
      <c r="EP54" s="58">
        <v>11</v>
      </c>
      <c r="EQ54" s="58">
        <v>0</v>
      </c>
    </row>
    <row r="55" spans="1:147" outlineLevel="1" x14ac:dyDescent="0.2">
      <c r="A55" s="39" t="s">
        <v>151</v>
      </c>
      <c r="B55" s="31" t="str">
        <f>"# "&amp;$H$2</f>
        <v># 0</v>
      </c>
      <c r="C55" s="31" t="str">
        <f>"# "&amp;$I$2</f>
        <v># 1</v>
      </c>
      <c r="D55" s="31" t="s">
        <v>152</v>
      </c>
      <c r="E55" s="31"/>
      <c r="F55" s="38" t="s">
        <v>153</v>
      </c>
      <c r="G55" s="31" t="str">
        <f>"% "&amp;$H$2</f>
        <v>% 0</v>
      </c>
      <c r="H55" s="31" t="str">
        <f>"% "&amp;$I$2</f>
        <v>% 1</v>
      </c>
      <c r="I55" s="32" t="s">
        <v>152</v>
      </c>
      <c r="AT55" s="70" t="s">
        <v>190</v>
      </c>
      <c r="AU55" s="58">
        <v>25</v>
      </c>
      <c r="AV55" s="58">
        <v>25</v>
      </c>
      <c r="AW55" s="58">
        <v>24</v>
      </c>
      <c r="AX55" s="58">
        <v>24</v>
      </c>
      <c r="AY55" s="58">
        <v>24</v>
      </c>
      <c r="AZ55" s="58">
        <v>24</v>
      </c>
      <c r="BA55" s="58">
        <v>24</v>
      </c>
      <c r="BB55" s="58">
        <v>24</v>
      </c>
      <c r="BC55" s="58">
        <v>24</v>
      </c>
      <c r="BD55" s="58">
        <v>24</v>
      </c>
      <c r="BE55" s="58">
        <v>23</v>
      </c>
      <c r="BF55" s="58">
        <v>22</v>
      </c>
      <c r="BG55" s="58">
        <v>22</v>
      </c>
      <c r="BH55" s="58">
        <v>22</v>
      </c>
      <c r="BI55" s="58">
        <v>22</v>
      </c>
      <c r="BJ55" s="58">
        <v>22</v>
      </c>
      <c r="BK55" s="58">
        <v>22</v>
      </c>
      <c r="BL55" s="58">
        <v>22</v>
      </c>
      <c r="BM55" s="58">
        <v>22</v>
      </c>
      <c r="BN55" s="58">
        <v>22</v>
      </c>
      <c r="BO55" s="58">
        <v>22</v>
      </c>
      <c r="BP55" s="58">
        <v>22</v>
      </c>
      <c r="BQ55" s="58">
        <v>22</v>
      </c>
      <c r="BR55" s="58">
        <v>22</v>
      </c>
      <c r="BS55" s="58">
        <v>22</v>
      </c>
      <c r="BT55" s="58">
        <v>22</v>
      </c>
      <c r="BU55" s="58">
        <v>22</v>
      </c>
      <c r="BV55" s="58">
        <v>22</v>
      </c>
      <c r="BW55" s="58">
        <v>22</v>
      </c>
      <c r="BX55" s="58">
        <v>22</v>
      </c>
      <c r="BY55" s="58">
        <v>22</v>
      </c>
      <c r="BZ55" s="58">
        <v>22</v>
      </c>
      <c r="CA55" s="58">
        <v>22</v>
      </c>
      <c r="CB55" s="58">
        <v>22</v>
      </c>
      <c r="CC55" s="58">
        <v>22</v>
      </c>
      <c r="CD55" s="58">
        <v>22</v>
      </c>
      <c r="CE55" s="58">
        <v>22</v>
      </c>
      <c r="CF55" s="58">
        <v>22</v>
      </c>
      <c r="CG55" s="58">
        <v>22</v>
      </c>
      <c r="CH55" s="58">
        <v>22</v>
      </c>
      <c r="CI55" s="58">
        <v>22</v>
      </c>
      <c r="CJ55" s="58">
        <v>22</v>
      </c>
      <c r="CK55" s="58">
        <v>22</v>
      </c>
      <c r="CL55" s="58">
        <v>22</v>
      </c>
      <c r="CM55" s="58">
        <v>22</v>
      </c>
      <c r="CN55" s="58">
        <v>22</v>
      </c>
      <c r="CO55" s="58">
        <v>22</v>
      </c>
      <c r="CP55" s="58">
        <v>22</v>
      </c>
      <c r="CQ55" s="58">
        <v>22</v>
      </c>
      <c r="CR55" s="58">
        <v>22</v>
      </c>
      <c r="CS55" s="58">
        <v>22</v>
      </c>
      <c r="CT55" s="58">
        <v>22</v>
      </c>
      <c r="CU55" s="58">
        <v>22</v>
      </c>
      <c r="CV55" s="58">
        <v>22</v>
      </c>
      <c r="CW55" s="58">
        <v>22</v>
      </c>
      <c r="CX55" s="58">
        <v>22</v>
      </c>
      <c r="CY55" s="58">
        <v>22</v>
      </c>
      <c r="CZ55" s="58">
        <v>22</v>
      </c>
      <c r="DA55" s="58">
        <v>22</v>
      </c>
      <c r="DB55" s="58">
        <v>22</v>
      </c>
      <c r="DC55" s="58">
        <v>22</v>
      </c>
      <c r="DD55" s="58">
        <v>22</v>
      </c>
      <c r="DE55" s="58">
        <v>22</v>
      </c>
      <c r="DF55" s="58">
        <v>21</v>
      </c>
      <c r="DG55" s="58">
        <v>20</v>
      </c>
      <c r="DH55" s="58">
        <v>20</v>
      </c>
      <c r="DI55" s="58">
        <v>20</v>
      </c>
      <c r="DJ55" s="58">
        <v>20</v>
      </c>
      <c r="DK55" s="58">
        <v>19</v>
      </c>
      <c r="DL55" s="58">
        <v>19</v>
      </c>
      <c r="DM55" s="58">
        <v>19</v>
      </c>
      <c r="DN55" s="58">
        <v>19</v>
      </c>
      <c r="DO55" s="58">
        <v>19</v>
      </c>
      <c r="DP55" s="58">
        <v>19</v>
      </c>
      <c r="DQ55" s="58">
        <v>19</v>
      </c>
      <c r="DR55" s="58">
        <v>19</v>
      </c>
      <c r="DS55" s="58">
        <v>19</v>
      </c>
      <c r="DT55" s="58">
        <v>17</v>
      </c>
      <c r="DU55" s="58">
        <v>17</v>
      </c>
      <c r="DV55" s="58">
        <v>17</v>
      </c>
      <c r="DW55" s="58">
        <v>16</v>
      </c>
      <c r="DX55" s="58">
        <v>16</v>
      </c>
      <c r="DY55" s="58">
        <v>16</v>
      </c>
      <c r="DZ55" s="58">
        <v>16</v>
      </c>
      <c r="EA55" s="58">
        <v>16</v>
      </c>
      <c r="EB55" s="58">
        <v>16</v>
      </c>
      <c r="EC55" s="58">
        <v>16</v>
      </c>
      <c r="ED55" s="58">
        <v>16</v>
      </c>
      <c r="EE55" s="58">
        <v>16</v>
      </c>
      <c r="EF55" s="58">
        <v>16</v>
      </c>
      <c r="EG55" s="58">
        <v>16</v>
      </c>
      <c r="EH55" s="58">
        <v>16</v>
      </c>
      <c r="EI55" s="58">
        <v>15</v>
      </c>
      <c r="EJ55" s="58">
        <v>15</v>
      </c>
      <c r="EK55" s="58">
        <v>15</v>
      </c>
      <c r="EL55" s="58">
        <v>14</v>
      </c>
      <c r="EM55" s="58">
        <v>13</v>
      </c>
      <c r="EN55" s="58">
        <v>13</v>
      </c>
      <c r="EO55" s="58">
        <v>12</v>
      </c>
      <c r="EP55" s="58">
        <v>11</v>
      </c>
      <c r="EQ55" s="58">
        <v>0</v>
      </c>
    </row>
    <row r="56" spans="1:147" outlineLevel="1" x14ac:dyDescent="0.2">
      <c r="A56" s="40" t="str">
        <f>"# "&amp;$H$2</f>
        <v># 0</v>
      </c>
      <c r="B56" s="45">
        <f>B58-B57</f>
        <v>319</v>
      </c>
      <c r="C56" s="46">
        <f>C58-C57</f>
        <v>2</v>
      </c>
      <c r="D56" s="47">
        <f>D58-D57</f>
        <v>321</v>
      </c>
      <c r="E56" s="31"/>
      <c r="F56" s="41" t="str">
        <f>"% "&amp;$H$2</f>
        <v>% 0</v>
      </c>
      <c r="G56" s="50">
        <f>B56/D58</f>
        <v>0.9219653179190751</v>
      </c>
      <c r="H56" s="51">
        <f>C56/D58</f>
        <v>5.7803468208092483E-3</v>
      </c>
      <c r="I56" s="52">
        <f>D56/D58</f>
        <v>0.9277456647398844</v>
      </c>
      <c r="AT56" s="70" t="s">
        <v>191</v>
      </c>
      <c r="AU56" s="58">
        <v>321</v>
      </c>
      <c r="AV56" s="58">
        <v>40</v>
      </c>
      <c r="AW56" s="58">
        <v>31</v>
      </c>
      <c r="AX56" s="58">
        <v>23</v>
      </c>
      <c r="AY56" s="58">
        <v>22</v>
      </c>
      <c r="AZ56" s="58">
        <v>19</v>
      </c>
      <c r="BA56" s="58">
        <v>17</v>
      </c>
      <c r="BB56" s="58">
        <v>17</v>
      </c>
      <c r="BC56" s="58">
        <v>16</v>
      </c>
      <c r="BD56" s="58">
        <v>15</v>
      </c>
      <c r="BE56" s="58">
        <v>14</v>
      </c>
      <c r="BF56" s="58">
        <v>13</v>
      </c>
      <c r="BG56" s="58">
        <v>10</v>
      </c>
      <c r="BH56" s="58">
        <v>10</v>
      </c>
      <c r="BI56" s="58">
        <v>9</v>
      </c>
      <c r="BJ56" s="58">
        <v>9</v>
      </c>
      <c r="BK56" s="58">
        <v>9</v>
      </c>
      <c r="BL56" s="58">
        <v>9</v>
      </c>
      <c r="BM56" s="58">
        <v>7</v>
      </c>
      <c r="BN56" s="58">
        <v>7</v>
      </c>
      <c r="BO56" s="58">
        <v>5</v>
      </c>
      <c r="BP56" s="58">
        <v>5</v>
      </c>
      <c r="BQ56" s="58">
        <v>5</v>
      </c>
      <c r="BR56" s="58">
        <v>5</v>
      </c>
      <c r="BS56" s="58">
        <v>5</v>
      </c>
      <c r="BT56" s="58">
        <v>5</v>
      </c>
      <c r="BU56" s="58">
        <v>5</v>
      </c>
      <c r="BV56" s="58">
        <v>5</v>
      </c>
      <c r="BW56" s="58">
        <v>5</v>
      </c>
      <c r="BX56" s="58">
        <v>5</v>
      </c>
      <c r="BY56" s="58">
        <v>5</v>
      </c>
      <c r="BZ56" s="58">
        <v>5</v>
      </c>
      <c r="CA56" s="58">
        <v>5</v>
      </c>
      <c r="CB56" s="58">
        <v>4</v>
      </c>
      <c r="CC56" s="58">
        <v>4</v>
      </c>
      <c r="CD56" s="58">
        <v>4</v>
      </c>
      <c r="CE56" s="58">
        <v>4</v>
      </c>
      <c r="CF56" s="58">
        <v>4</v>
      </c>
      <c r="CG56" s="58">
        <v>4</v>
      </c>
      <c r="CH56" s="58">
        <v>4</v>
      </c>
      <c r="CI56" s="58">
        <v>4</v>
      </c>
      <c r="CJ56" s="58">
        <v>4</v>
      </c>
      <c r="CK56" s="58">
        <v>4</v>
      </c>
      <c r="CL56" s="58">
        <v>4</v>
      </c>
      <c r="CM56" s="58">
        <v>4</v>
      </c>
      <c r="CN56" s="58">
        <v>4</v>
      </c>
      <c r="CO56" s="58">
        <v>3</v>
      </c>
      <c r="CP56" s="58">
        <v>3</v>
      </c>
      <c r="CQ56" s="58">
        <v>2</v>
      </c>
      <c r="CR56" s="58">
        <v>2</v>
      </c>
      <c r="CS56" s="58">
        <v>2</v>
      </c>
      <c r="CT56" s="58">
        <v>2</v>
      </c>
      <c r="CU56" s="58">
        <v>2</v>
      </c>
      <c r="CV56" s="58">
        <v>2</v>
      </c>
      <c r="CW56" s="58">
        <v>2</v>
      </c>
      <c r="CX56" s="58">
        <v>2</v>
      </c>
      <c r="CY56" s="58">
        <v>1</v>
      </c>
      <c r="CZ56" s="58">
        <v>1</v>
      </c>
      <c r="DA56" s="58">
        <v>0</v>
      </c>
      <c r="DB56" s="58">
        <v>0</v>
      </c>
      <c r="DC56" s="58">
        <v>0</v>
      </c>
      <c r="DD56" s="58">
        <v>0</v>
      </c>
      <c r="DE56" s="58">
        <v>0</v>
      </c>
      <c r="DF56" s="58">
        <v>0</v>
      </c>
      <c r="DG56" s="58">
        <v>0</v>
      </c>
      <c r="DH56" s="58">
        <v>0</v>
      </c>
      <c r="DI56" s="58">
        <v>0</v>
      </c>
      <c r="DJ56" s="58">
        <v>0</v>
      </c>
      <c r="DK56" s="58">
        <v>0</v>
      </c>
      <c r="DL56" s="58">
        <v>0</v>
      </c>
      <c r="DM56" s="58">
        <v>0</v>
      </c>
      <c r="DN56" s="58">
        <v>0</v>
      </c>
      <c r="DO56" s="58">
        <v>0</v>
      </c>
      <c r="DP56" s="58">
        <v>0</v>
      </c>
      <c r="DQ56" s="58">
        <v>0</v>
      </c>
      <c r="DR56" s="58">
        <v>0</v>
      </c>
      <c r="DS56" s="58">
        <v>0</v>
      </c>
      <c r="DT56" s="58">
        <v>0</v>
      </c>
      <c r="DU56" s="58">
        <v>0</v>
      </c>
      <c r="DV56" s="58">
        <v>0</v>
      </c>
      <c r="DW56" s="58">
        <v>0</v>
      </c>
      <c r="DX56" s="58">
        <v>0</v>
      </c>
      <c r="DY56" s="58">
        <v>0</v>
      </c>
      <c r="DZ56" s="58">
        <v>0</v>
      </c>
      <c r="EA56" s="58">
        <v>0</v>
      </c>
      <c r="EB56" s="58">
        <v>0</v>
      </c>
      <c r="EC56" s="58">
        <v>0</v>
      </c>
      <c r="ED56" s="58">
        <v>0</v>
      </c>
      <c r="EE56" s="58">
        <v>0</v>
      </c>
      <c r="EF56" s="58">
        <v>0</v>
      </c>
      <c r="EG56" s="58">
        <v>0</v>
      </c>
      <c r="EH56" s="58">
        <v>0</v>
      </c>
      <c r="EI56" s="58">
        <v>0</v>
      </c>
      <c r="EJ56" s="58">
        <v>0</v>
      </c>
      <c r="EK56" s="58">
        <v>0</v>
      </c>
      <c r="EL56" s="58">
        <v>0</v>
      </c>
      <c r="EM56" s="58">
        <v>0</v>
      </c>
      <c r="EN56" s="58">
        <v>0</v>
      </c>
      <c r="EO56" s="58">
        <v>0</v>
      </c>
      <c r="EP56" s="58">
        <v>0</v>
      </c>
      <c r="EQ56" s="58">
        <v>0</v>
      </c>
    </row>
    <row r="57" spans="1:147" outlineLevel="1" x14ac:dyDescent="0.2">
      <c r="A57" s="40" t="str">
        <f>"# "&amp;$I$2</f>
        <v># 1</v>
      </c>
      <c r="B57" s="48">
        <f>D57-C57</f>
        <v>3.0000000000000036</v>
      </c>
      <c r="C57" s="49">
        <f>INDEX($AU$55:$EQ$55,MATCH(D53,$AU$53:$EQ$53,1))</f>
        <v>22</v>
      </c>
      <c r="D57" s="47">
        <f>$E$11 * $F$11</f>
        <v>25.000000000000004</v>
      </c>
      <c r="E57" s="31"/>
      <c r="F57" s="41" t="str">
        <f>"% "&amp;$I$2</f>
        <v>% 1</v>
      </c>
      <c r="G57" s="53">
        <f>B57/D58</f>
        <v>8.6705202312138824E-3</v>
      </c>
      <c r="H57" s="54">
        <f>C57/D58</f>
        <v>6.358381502890173E-2</v>
      </c>
      <c r="I57" s="52">
        <f>D57/D58</f>
        <v>7.2254335260115612E-2</v>
      </c>
      <c r="AT57" s="70" t="s">
        <v>192</v>
      </c>
      <c r="AU57" s="58">
        <v>0</v>
      </c>
      <c r="AV57" s="58">
        <v>281</v>
      </c>
      <c r="AW57" s="58">
        <v>290</v>
      </c>
      <c r="AX57" s="58">
        <v>298</v>
      </c>
      <c r="AY57" s="58">
        <v>299</v>
      </c>
      <c r="AZ57" s="58">
        <v>302</v>
      </c>
      <c r="BA57" s="58">
        <v>304</v>
      </c>
      <c r="BB57" s="58">
        <v>304</v>
      </c>
      <c r="BC57" s="58">
        <v>305</v>
      </c>
      <c r="BD57" s="58">
        <v>306</v>
      </c>
      <c r="BE57" s="58">
        <v>307</v>
      </c>
      <c r="BF57" s="58">
        <v>308</v>
      </c>
      <c r="BG57" s="58">
        <v>311</v>
      </c>
      <c r="BH57" s="58">
        <v>311</v>
      </c>
      <c r="BI57" s="58">
        <v>312</v>
      </c>
      <c r="BJ57" s="58">
        <v>312</v>
      </c>
      <c r="BK57" s="58">
        <v>312</v>
      </c>
      <c r="BL57" s="58">
        <v>312</v>
      </c>
      <c r="BM57" s="58">
        <v>314</v>
      </c>
      <c r="BN57" s="58">
        <v>314</v>
      </c>
      <c r="BO57" s="58">
        <v>316</v>
      </c>
      <c r="BP57" s="58">
        <v>316</v>
      </c>
      <c r="BQ57" s="58">
        <v>316</v>
      </c>
      <c r="BR57" s="58">
        <v>316</v>
      </c>
      <c r="BS57" s="58">
        <v>316</v>
      </c>
      <c r="BT57" s="58">
        <v>316</v>
      </c>
      <c r="BU57" s="58">
        <v>316</v>
      </c>
      <c r="BV57" s="58">
        <v>316</v>
      </c>
      <c r="BW57" s="58">
        <v>316</v>
      </c>
      <c r="BX57" s="58">
        <v>316</v>
      </c>
      <c r="BY57" s="58">
        <v>316</v>
      </c>
      <c r="BZ57" s="58">
        <v>316</v>
      </c>
      <c r="CA57" s="58">
        <v>316</v>
      </c>
      <c r="CB57" s="58">
        <v>317</v>
      </c>
      <c r="CC57" s="58">
        <v>317</v>
      </c>
      <c r="CD57" s="58">
        <v>317</v>
      </c>
      <c r="CE57" s="58">
        <v>317</v>
      </c>
      <c r="CF57" s="58">
        <v>317</v>
      </c>
      <c r="CG57" s="58">
        <v>317</v>
      </c>
      <c r="CH57" s="58">
        <v>317</v>
      </c>
      <c r="CI57" s="58">
        <v>317</v>
      </c>
      <c r="CJ57" s="58">
        <v>317</v>
      </c>
      <c r="CK57" s="58">
        <v>317</v>
      </c>
      <c r="CL57" s="58">
        <v>317</v>
      </c>
      <c r="CM57" s="58">
        <v>317</v>
      </c>
      <c r="CN57" s="58">
        <v>317</v>
      </c>
      <c r="CO57" s="58">
        <v>318</v>
      </c>
      <c r="CP57" s="58">
        <v>318</v>
      </c>
      <c r="CQ57" s="58">
        <v>319</v>
      </c>
      <c r="CR57" s="58">
        <v>319</v>
      </c>
      <c r="CS57" s="58">
        <v>319</v>
      </c>
      <c r="CT57" s="58">
        <v>319</v>
      </c>
      <c r="CU57" s="58">
        <v>319</v>
      </c>
      <c r="CV57" s="58">
        <v>319</v>
      </c>
      <c r="CW57" s="58">
        <v>319</v>
      </c>
      <c r="CX57" s="58">
        <v>319</v>
      </c>
      <c r="CY57" s="58">
        <v>320</v>
      </c>
      <c r="CZ57" s="58">
        <v>320</v>
      </c>
      <c r="DA57" s="58">
        <v>321</v>
      </c>
      <c r="DB57" s="58">
        <v>321</v>
      </c>
      <c r="DC57" s="58">
        <v>321</v>
      </c>
      <c r="DD57" s="58">
        <v>321</v>
      </c>
      <c r="DE57" s="58">
        <v>321</v>
      </c>
      <c r="DF57" s="58">
        <v>321</v>
      </c>
      <c r="DG57" s="58">
        <v>321</v>
      </c>
      <c r="DH57" s="58">
        <v>321</v>
      </c>
      <c r="DI57" s="58">
        <v>321</v>
      </c>
      <c r="DJ57" s="58">
        <v>321</v>
      </c>
      <c r="DK57" s="58">
        <v>321</v>
      </c>
      <c r="DL57" s="58">
        <v>321</v>
      </c>
      <c r="DM57" s="58">
        <v>321</v>
      </c>
      <c r="DN57" s="58">
        <v>321</v>
      </c>
      <c r="DO57" s="58">
        <v>321</v>
      </c>
      <c r="DP57" s="58">
        <v>321</v>
      </c>
      <c r="DQ57" s="58">
        <v>321</v>
      </c>
      <c r="DR57" s="58">
        <v>321</v>
      </c>
      <c r="DS57" s="58">
        <v>321</v>
      </c>
      <c r="DT57" s="58">
        <v>321</v>
      </c>
      <c r="DU57" s="58">
        <v>321</v>
      </c>
      <c r="DV57" s="58">
        <v>321</v>
      </c>
      <c r="DW57" s="58">
        <v>321</v>
      </c>
      <c r="DX57" s="58">
        <v>321</v>
      </c>
      <c r="DY57" s="58">
        <v>321</v>
      </c>
      <c r="DZ57" s="58">
        <v>321</v>
      </c>
      <c r="EA57" s="58">
        <v>321</v>
      </c>
      <c r="EB57" s="58">
        <v>321</v>
      </c>
      <c r="EC57" s="58">
        <v>321</v>
      </c>
      <c r="ED57" s="58">
        <v>321</v>
      </c>
      <c r="EE57" s="58">
        <v>321</v>
      </c>
      <c r="EF57" s="58">
        <v>321</v>
      </c>
      <c r="EG57" s="58">
        <v>321</v>
      </c>
      <c r="EH57" s="58">
        <v>321</v>
      </c>
      <c r="EI57" s="58">
        <v>321</v>
      </c>
      <c r="EJ57" s="58">
        <v>321</v>
      </c>
      <c r="EK57" s="58">
        <v>321</v>
      </c>
      <c r="EL57" s="58">
        <v>321</v>
      </c>
      <c r="EM57" s="58">
        <v>321</v>
      </c>
      <c r="EN57" s="58">
        <v>321</v>
      </c>
      <c r="EO57" s="58">
        <v>321</v>
      </c>
      <c r="EP57" s="58">
        <v>321</v>
      </c>
      <c r="EQ57" s="58">
        <v>321</v>
      </c>
    </row>
    <row r="58" spans="1:147" outlineLevel="1" x14ac:dyDescent="0.2">
      <c r="A58" s="40" t="s">
        <v>152</v>
      </c>
      <c r="B58" s="47">
        <f>D58-C58</f>
        <v>322</v>
      </c>
      <c r="C58" s="47">
        <f>INDEX($AU$54:$EQ$54,MATCH(D53,$AU$53:$EQ$53,1))</f>
        <v>24</v>
      </c>
      <c r="D58" s="47">
        <f>$F$11</f>
        <v>346</v>
      </c>
      <c r="E58" s="31"/>
      <c r="F58" s="41" t="s">
        <v>152</v>
      </c>
      <c r="G58" s="55">
        <f>B58/D58</f>
        <v>0.93063583815028905</v>
      </c>
      <c r="H58" s="55">
        <f>C58/D58</f>
        <v>6.9364161849710976E-2</v>
      </c>
      <c r="I58" s="52">
        <f>D58/D58</f>
        <v>1</v>
      </c>
      <c r="AT58" s="70" t="s">
        <v>193</v>
      </c>
      <c r="AU58" s="58">
        <v>0</v>
      </c>
      <c r="AV58" s="58">
        <v>0</v>
      </c>
      <c r="AW58" s="58">
        <v>1.0000000000000036</v>
      </c>
      <c r="AX58" s="58">
        <v>1.0000000000000036</v>
      </c>
      <c r="AY58" s="58">
        <v>1.0000000000000036</v>
      </c>
      <c r="AZ58" s="58">
        <v>1.0000000000000036</v>
      </c>
      <c r="BA58" s="58">
        <v>1.0000000000000036</v>
      </c>
      <c r="BB58" s="58">
        <v>1.0000000000000036</v>
      </c>
      <c r="BC58" s="58">
        <v>1.0000000000000036</v>
      </c>
      <c r="BD58" s="58">
        <v>1.0000000000000036</v>
      </c>
      <c r="BE58" s="58">
        <v>2.0000000000000036</v>
      </c>
      <c r="BF58" s="58">
        <v>3.0000000000000036</v>
      </c>
      <c r="BG58" s="58">
        <v>3.0000000000000036</v>
      </c>
      <c r="BH58" s="58">
        <v>3.0000000000000036</v>
      </c>
      <c r="BI58" s="58">
        <v>3.0000000000000036</v>
      </c>
      <c r="BJ58" s="58">
        <v>3.0000000000000036</v>
      </c>
      <c r="BK58" s="58">
        <v>3.0000000000000036</v>
      </c>
      <c r="BL58" s="58">
        <v>3.0000000000000036</v>
      </c>
      <c r="BM58" s="58">
        <v>3.0000000000000036</v>
      </c>
      <c r="BN58" s="58">
        <v>3.0000000000000036</v>
      </c>
      <c r="BO58" s="58">
        <v>3.0000000000000036</v>
      </c>
      <c r="BP58" s="58">
        <v>3.0000000000000036</v>
      </c>
      <c r="BQ58" s="58">
        <v>3.0000000000000036</v>
      </c>
      <c r="BR58" s="58">
        <v>3.0000000000000036</v>
      </c>
      <c r="BS58" s="58">
        <v>3.0000000000000036</v>
      </c>
      <c r="BT58" s="58">
        <v>3.0000000000000036</v>
      </c>
      <c r="BU58" s="58">
        <v>3.0000000000000036</v>
      </c>
      <c r="BV58" s="58">
        <v>3.0000000000000036</v>
      </c>
      <c r="BW58" s="58">
        <v>3.0000000000000036</v>
      </c>
      <c r="BX58" s="58">
        <v>3.0000000000000036</v>
      </c>
      <c r="BY58" s="58">
        <v>3.0000000000000036</v>
      </c>
      <c r="BZ58" s="58">
        <v>3.0000000000000036</v>
      </c>
      <c r="CA58" s="58">
        <v>3.0000000000000036</v>
      </c>
      <c r="CB58" s="58">
        <v>3.0000000000000036</v>
      </c>
      <c r="CC58" s="58">
        <v>3.0000000000000036</v>
      </c>
      <c r="CD58" s="58">
        <v>3.0000000000000036</v>
      </c>
      <c r="CE58" s="58">
        <v>3.0000000000000036</v>
      </c>
      <c r="CF58" s="58">
        <v>3.0000000000000036</v>
      </c>
      <c r="CG58" s="58">
        <v>3.0000000000000036</v>
      </c>
      <c r="CH58" s="58">
        <v>3.0000000000000036</v>
      </c>
      <c r="CI58" s="58">
        <v>3.0000000000000036</v>
      </c>
      <c r="CJ58" s="58">
        <v>3.0000000000000036</v>
      </c>
      <c r="CK58" s="58">
        <v>3.0000000000000036</v>
      </c>
      <c r="CL58" s="58">
        <v>3.0000000000000036</v>
      </c>
      <c r="CM58" s="58">
        <v>3.0000000000000036</v>
      </c>
      <c r="CN58" s="58">
        <v>3.0000000000000036</v>
      </c>
      <c r="CO58" s="58">
        <v>3.0000000000000036</v>
      </c>
      <c r="CP58" s="58">
        <v>3.0000000000000036</v>
      </c>
      <c r="CQ58" s="58">
        <v>3.0000000000000036</v>
      </c>
      <c r="CR58" s="58">
        <v>3.0000000000000036</v>
      </c>
      <c r="CS58" s="58">
        <v>3.0000000000000036</v>
      </c>
      <c r="CT58" s="58">
        <v>3.0000000000000036</v>
      </c>
      <c r="CU58" s="58">
        <v>3.0000000000000036</v>
      </c>
      <c r="CV58" s="58">
        <v>3.0000000000000036</v>
      </c>
      <c r="CW58" s="58">
        <v>3.0000000000000036</v>
      </c>
      <c r="CX58" s="58">
        <v>3.0000000000000036</v>
      </c>
      <c r="CY58" s="58">
        <v>3.0000000000000036</v>
      </c>
      <c r="CZ58" s="58">
        <v>3.0000000000000036</v>
      </c>
      <c r="DA58" s="58">
        <v>3.0000000000000036</v>
      </c>
      <c r="DB58" s="58">
        <v>3.0000000000000036</v>
      </c>
      <c r="DC58" s="58">
        <v>3.0000000000000036</v>
      </c>
      <c r="DD58" s="58">
        <v>3.0000000000000036</v>
      </c>
      <c r="DE58" s="58">
        <v>3.0000000000000036</v>
      </c>
      <c r="DF58" s="58">
        <v>4.0000000000000036</v>
      </c>
      <c r="DG58" s="58">
        <v>5.0000000000000036</v>
      </c>
      <c r="DH58" s="58">
        <v>5.0000000000000036</v>
      </c>
      <c r="DI58" s="58">
        <v>5.0000000000000036</v>
      </c>
      <c r="DJ58" s="58">
        <v>5.0000000000000036</v>
      </c>
      <c r="DK58" s="58">
        <v>6.0000000000000036</v>
      </c>
      <c r="DL58" s="58">
        <v>6.0000000000000036</v>
      </c>
      <c r="DM58" s="58">
        <v>6.0000000000000036</v>
      </c>
      <c r="DN58" s="58">
        <v>6.0000000000000036</v>
      </c>
      <c r="DO58" s="58">
        <v>6.0000000000000036</v>
      </c>
      <c r="DP58" s="58">
        <v>6.0000000000000036</v>
      </c>
      <c r="DQ58" s="58">
        <v>6.0000000000000036</v>
      </c>
      <c r="DR58" s="58">
        <v>6.0000000000000036</v>
      </c>
      <c r="DS58" s="58">
        <v>6.0000000000000036</v>
      </c>
      <c r="DT58" s="58">
        <v>8.0000000000000036</v>
      </c>
      <c r="DU58" s="58">
        <v>8.0000000000000036</v>
      </c>
      <c r="DV58" s="58">
        <v>8.0000000000000036</v>
      </c>
      <c r="DW58" s="58">
        <v>9.0000000000000036</v>
      </c>
      <c r="DX58" s="58">
        <v>9.0000000000000036</v>
      </c>
      <c r="DY58" s="58">
        <v>9.0000000000000036</v>
      </c>
      <c r="DZ58" s="58">
        <v>9.0000000000000036</v>
      </c>
      <c r="EA58" s="58">
        <v>9.0000000000000036</v>
      </c>
      <c r="EB58" s="58">
        <v>9.0000000000000036</v>
      </c>
      <c r="EC58" s="58">
        <v>9.0000000000000036</v>
      </c>
      <c r="ED58" s="58">
        <v>9.0000000000000036</v>
      </c>
      <c r="EE58" s="58">
        <v>9.0000000000000036</v>
      </c>
      <c r="EF58" s="58">
        <v>9.0000000000000036</v>
      </c>
      <c r="EG58" s="58">
        <v>9.0000000000000036</v>
      </c>
      <c r="EH58" s="58">
        <v>9.0000000000000036</v>
      </c>
      <c r="EI58" s="58">
        <v>10.000000000000004</v>
      </c>
      <c r="EJ58" s="58">
        <v>10.000000000000004</v>
      </c>
      <c r="EK58" s="58">
        <v>10.000000000000004</v>
      </c>
      <c r="EL58" s="58">
        <v>11.000000000000004</v>
      </c>
      <c r="EM58" s="58">
        <v>12.000000000000004</v>
      </c>
      <c r="EN58" s="58">
        <v>12.000000000000004</v>
      </c>
      <c r="EO58" s="58">
        <v>13.000000000000004</v>
      </c>
      <c r="EP58" s="58">
        <v>14.000000000000004</v>
      </c>
      <c r="EQ58" s="58">
        <v>25.000000000000004</v>
      </c>
    </row>
    <row r="59" spans="1:147" outlineLevel="1" x14ac:dyDescent="0.2">
      <c r="A59" s="42" t="s">
        <v>154</v>
      </c>
      <c r="B59" s="43">
        <f>G56+H57</f>
        <v>0.98554913294797686</v>
      </c>
      <c r="C59" s="33"/>
      <c r="D59" s="44" t="s">
        <v>155</v>
      </c>
      <c r="E59" s="43">
        <f>H57/I57</f>
        <v>0.87999999999999989</v>
      </c>
      <c r="F59" s="33"/>
      <c r="G59" s="44" t="s">
        <v>156</v>
      </c>
      <c r="H59" s="43">
        <f>G56/I56</f>
        <v>0.99376947040498431</v>
      </c>
      <c r="I59" s="34"/>
      <c r="AT59" s="70"/>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T59" s="58"/>
      <c r="BU59" s="58"/>
      <c r="BV59" s="58"/>
      <c r="BW59" s="58"/>
      <c r="BX59" s="58"/>
      <c r="BY59" s="58"/>
      <c r="BZ59" s="58"/>
      <c r="CA59" s="58"/>
      <c r="CB59" s="58"/>
      <c r="CC59" s="58"/>
      <c r="CD59" s="58"/>
      <c r="CE59" s="58"/>
      <c r="CF59" s="58"/>
      <c r="CG59" s="58"/>
      <c r="CH59" s="58"/>
      <c r="CI59" s="58"/>
      <c r="CJ59" s="58"/>
      <c r="CK59" s="58"/>
      <c r="CL59" s="58"/>
      <c r="CM59" s="58"/>
      <c r="CN59" s="58"/>
      <c r="CO59" s="58"/>
      <c r="CP59" s="58"/>
      <c r="CQ59" s="58"/>
      <c r="CR59" s="58"/>
      <c r="CS59" s="58"/>
      <c r="CT59" s="58"/>
      <c r="CU59" s="58"/>
      <c r="CV59" s="58"/>
      <c r="CW59" s="58"/>
      <c r="CX59" s="58"/>
      <c r="CY59" s="58"/>
      <c r="CZ59" s="58"/>
      <c r="DA59" s="58"/>
      <c r="DB59" s="58"/>
      <c r="DC59" s="58"/>
      <c r="DD59" s="58"/>
      <c r="DE59" s="58"/>
      <c r="DF59" s="58"/>
      <c r="DG59" s="58"/>
      <c r="DH59" s="58"/>
      <c r="DI59" s="58"/>
      <c r="DJ59" s="58"/>
      <c r="DK59" s="58"/>
      <c r="DL59" s="58"/>
      <c r="DM59" s="58"/>
      <c r="DN59" s="58"/>
      <c r="DO59" s="58"/>
      <c r="DP59" s="58"/>
      <c r="DQ59" s="58"/>
      <c r="DR59" s="58"/>
      <c r="DS59" s="58"/>
      <c r="DT59" s="58"/>
      <c r="DU59" s="58"/>
      <c r="DV59" s="58"/>
      <c r="DW59" s="58"/>
      <c r="DX59" s="58"/>
      <c r="DY59" s="58"/>
      <c r="DZ59" s="58"/>
      <c r="EA59" s="58"/>
      <c r="EB59" s="58"/>
      <c r="EC59" s="58"/>
      <c r="ED59" s="58"/>
      <c r="EE59" s="58"/>
      <c r="EF59" s="58"/>
      <c r="EG59" s="58"/>
      <c r="EH59" s="58"/>
      <c r="EI59" s="58"/>
      <c r="EJ59" s="58"/>
      <c r="EK59" s="58"/>
      <c r="EL59" s="58"/>
      <c r="EM59" s="58"/>
      <c r="EN59" s="58"/>
      <c r="EO59" s="58"/>
      <c r="EP59" s="58"/>
      <c r="EQ59" s="58"/>
    </row>
    <row r="60" spans="1:147" x14ac:dyDescent="0.2">
      <c r="A60" s="73"/>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c r="CB60" s="58"/>
      <c r="CC60" s="58"/>
      <c r="CD60" s="58"/>
      <c r="CE60" s="58"/>
      <c r="CF60" s="58"/>
      <c r="CG60" s="58"/>
      <c r="CH60" s="58"/>
      <c r="CI60" s="58"/>
      <c r="CJ60" s="58"/>
      <c r="CK60" s="58"/>
      <c r="CL60" s="58"/>
      <c r="CM60" s="58"/>
      <c r="CN60" s="58"/>
      <c r="CO60" s="58"/>
      <c r="CP60" s="58"/>
      <c r="CQ60" s="58"/>
      <c r="CR60" s="58"/>
      <c r="CS60" s="58"/>
      <c r="CT60" s="58"/>
      <c r="CU60" s="58"/>
      <c r="CV60" s="58"/>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c r="EO60" s="58"/>
      <c r="EP60" s="58"/>
      <c r="EQ60" s="58"/>
    </row>
    <row r="61" spans="1:147" x14ac:dyDescent="0.2">
      <c r="A61" s="11" t="s">
        <v>157</v>
      </c>
      <c r="AT61" s="58" t="s">
        <v>194</v>
      </c>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c r="CB61" s="58"/>
      <c r="CC61" s="58"/>
      <c r="CD61" s="58"/>
      <c r="CE61" s="58"/>
      <c r="CF61" s="58"/>
      <c r="CG61" s="58"/>
      <c r="CH61" s="58"/>
      <c r="CI61" s="58"/>
      <c r="CJ61" s="58"/>
      <c r="CK61" s="58"/>
      <c r="CL61" s="58"/>
      <c r="CM61" s="58"/>
      <c r="CN61" s="58"/>
      <c r="CO61" s="58"/>
      <c r="CP61" s="58"/>
      <c r="CQ61" s="58"/>
      <c r="CR61" s="58"/>
      <c r="CS61" s="58"/>
      <c r="CT61" s="58"/>
      <c r="CU61" s="58"/>
      <c r="CV61" s="58"/>
      <c r="CW61" s="58"/>
      <c r="CX61" s="58"/>
      <c r="CY61" s="58"/>
      <c r="CZ61" s="58"/>
      <c r="DA61" s="58"/>
      <c r="DB61" s="58"/>
      <c r="DC61" s="58"/>
      <c r="DD61" s="58"/>
      <c r="DE61" s="58"/>
      <c r="DF61" s="58"/>
      <c r="DG61" s="58"/>
      <c r="DH61" s="58"/>
      <c r="DI61" s="58"/>
      <c r="DJ61" s="58"/>
      <c r="DK61" s="58"/>
      <c r="DL61" s="58"/>
      <c r="DM61" s="58"/>
      <c r="DN61" s="58"/>
      <c r="DO61" s="58"/>
      <c r="DP61" s="58"/>
      <c r="DQ61" s="58"/>
      <c r="DR61" s="58"/>
      <c r="DS61" s="58"/>
      <c r="DT61" s="58"/>
      <c r="DU61" s="58"/>
      <c r="DV61" s="58"/>
      <c r="DW61" s="58"/>
      <c r="DX61" s="58"/>
      <c r="DY61" s="58"/>
      <c r="DZ61" s="58"/>
      <c r="EA61" s="58"/>
      <c r="EB61" s="58"/>
      <c r="EC61" s="58"/>
      <c r="ED61" s="58"/>
      <c r="EE61" s="58"/>
      <c r="EF61" s="58"/>
      <c r="EG61" s="58"/>
      <c r="EH61" s="58"/>
      <c r="EI61" s="58"/>
      <c r="EJ61" s="58"/>
      <c r="EK61" s="58"/>
      <c r="EL61" s="58"/>
      <c r="EM61" s="58"/>
      <c r="EN61" s="58"/>
      <c r="EO61" s="58"/>
      <c r="EP61" s="58"/>
      <c r="EQ61" s="58"/>
    </row>
    <row r="62" spans="1:147" outlineLevel="1" x14ac:dyDescent="0.2">
      <c r="AT62" s="58" t="s">
        <v>188</v>
      </c>
      <c r="AU62" s="58">
        <v>0</v>
      </c>
      <c r="AV62" s="58">
        <v>0.01</v>
      </c>
      <c r="AW62" s="58">
        <v>0.02</v>
      </c>
      <c r="AX62" s="58">
        <v>0.03</v>
      </c>
      <c r="AY62" s="58">
        <v>0.04</v>
      </c>
      <c r="AZ62" s="58">
        <v>0.05</v>
      </c>
      <c r="BA62" s="58">
        <v>6.0000000000000005E-2</v>
      </c>
      <c r="BB62" s="58">
        <v>7.0000000000000007E-2</v>
      </c>
      <c r="BC62" s="58">
        <v>0.08</v>
      </c>
      <c r="BD62" s="58">
        <v>0.09</v>
      </c>
      <c r="BE62" s="58">
        <v>9.9999999999999992E-2</v>
      </c>
      <c r="BF62" s="58">
        <v>0.10999999999999999</v>
      </c>
      <c r="BG62" s="58">
        <v>0.11999999999999998</v>
      </c>
      <c r="BH62" s="58">
        <v>0.12999999999999998</v>
      </c>
      <c r="BI62" s="58">
        <v>0.13999999999999999</v>
      </c>
      <c r="BJ62" s="58">
        <v>0.15</v>
      </c>
      <c r="BK62" s="58">
        <v>0.16</v>
      </c>
      <c r="BL62" s="58">
        <v>0.17</v>
      </c>
      <c r="BM62" s="58">
        <v>0.18000000000000002</v>
      </c>
      <c r="BN62" s="58">
        <v>0.19000000000000003</v>
      </c>
      <c r="BO62" s="58">
        <v>0.20000000000000004</v>
      </c>
      <c r="BP62" s="58">
        <v>0.21000000000000005</v>
      </c>
      <c r="BQ62" s="58">
        <v>0.22000000000000006</v>
      </c>
      <c r="BR62" s="58">
        <v>0.23000000000000007</v>
      </c>
      <c r="BS62" s="58">
        <v>0.24000000000000007</v>
      </c>
      <c r="BT62" s="58">
        <v>0.25000000000000006</v>
      </c>
      <c r="BU62" s="58">
        <v>0.26000000000000006</v>
      </c>
      <c r="BV62" s="58">
        <v>0.27000000000000007</v>
      </c>
      <c r="BW62" s="58">
        <v>0.28000000000000008</v>
      </c>
      <c r="BX62" s="58">
        <v>0.29000000000000009</v>
      </c>
      <c r="BY62" s="58">
        <v>0.3000000000000001</v>
      </c>
      <c r="BZ62" s="58">
        <v>0.31000000000000011</v>
      </c>
      <c r="CA62" s="58">
        <v>0.32000000000000012</v>
      </c>
      <c r="CB62" s="58">
        <v>0.33000000000000013</v>
      </c>
      <c r="CC62" s="58">
        <v>0.34000000000000014</v>
      </c>
      <c r="CD62" s="58">
        <v>0.35000000000000014</v>
      </c>
      <c r="CE62" s="58">
        <v>0.36000000000000015</v>
      </c>
      <c r="CF62" s="58">
        <v>0.37000000000000016</v>
      </c>
      <c r="CG62" s="58">
        <v>0.38000000000000017</v>
      </c>
      <c r="CH62" s="58">
        <v>0.39000000000000018</v>
      </c>
      <c r="CI62" s="58">
        <v>0.40000000000000019</v>
      </c>
      <c r="CJ62" s="58">
        <v>0.4100000000000002</v>
      </c>
      <c r="CK62" s="58">
        <v>0.42000000000000021</v>
      </c>
      <c r="CL62" s="58">
        <v>0.43000000000000022</v>
      </c>
      <c r="CM62" s="58">
        <v>0.44000000000000022</v>
      </c>
      <c r="CN62" s="58">
        <v>0.45000000000000023</v>
      </c>
      <c r="CO62" s="58">
        <v>0.46000000000000024</v>
      </c>
      <c r="CP62" s="58">
        <v>0.47000000000000025</v>
      </c>
      <c r="CQ62" s="58">
        <v>0.48000000000000026</v>
      </c>
      <c r="CR62" s="58">
        <v>0.49000000000000027</v>
      </c>
      <c r="CS62" s="58">
        <v>0.50000000000000022</v>
      </c>
      <c r="CT62" s="58">
        <v>0.51000000000000023</v>
      </c>
      <c r="CU62" s="58">
        <v>0.52000000000000024</v>
      </c>
      <c r="CV62" s="58">
        <v>0.53000000000000025</v>
      </c>
      <c r="CW62" s="58">
        <v>0.54000000000000026</v>
      </c>
      <c r="CX62" s="58">
        <v>0.55000000000000027</v>
      </c>
      <c r="CY62" s="58">
        <v>0.56000000000000028</v>
      </c>
      <c r="CZ62" s="58">
        <v>0.57000000000000028</v>
      </c>
      <c r="DA62" s="58">
        <v>0.58000000000000029</v>
      </c>
      <c r="DB62" s="58">
        <v>0.5900000000000003</v>
      </c>
      <c r="DC62" s="58">
        <v>0.60000000000000031</v>
      </c>
      <c r="DD62" s="58">
        <v>0.61000000000000032</v>
      </c>
      <c r="DE62" s="58">
        <v>0.62000000000000033</v>
      </c>
      <c r="DF62" s="58">
        <v>0.63000000000000034</v>
      </c>
      <c r="DG62" s="58">
        <v>0.64000000000000035</v>
      </c>
      <c r="DH62" s="58">
        <v>0.65000000000000036</v>
      </c>
      <c r="DI62" s="58">
        <v>0.66000000000000036</v>
      </c>
      <c r="DJ62" s="58">
        <v>0.67000000000000037</v>
      </c>
      <c r="DK62" s="58">
        <v>0.68000000000000038</v>
      </c>
      <c r="DL62" s="58">
        <v>0.69000000000000039</v>
      </c>
      <c r="DM62" s="58">
        <v>0.7000000000000004</v>
      </c>
      <c r="DN62" s="58">
        <v>0.71000000000000041</v>
      </c>
      <c r="DO62" s="58">
        <v>0.72000000000000042</v>
      </c>
      <c r="DP62" s="58">
        <v>0.73000000000000043</v>
      </c>
      <c r="DQ62" s="58">
        <v>0.74000000000000044</v>
      </c>
      <c r="DR62" s="58">
        <v>0.75000000000000044</v>
      </c>
      <c r="DS62" s="58">
        <v>0.76000000000000045</v>
      </c>
      <c r="DT62" s="58">
        <v>0.77000000000000046</v>
      </c>
      <c r="DU62" s="58">
        <v>0.78000000000000047</v>
      </c>
      <c r="DV62" s="58">
        <v>0.79000000000000048</v>
      </c>
      <c r="DW62" s="58">
        <v>0.80000000000000049</v>
      </c>
      <c r="DX62" s="58">
        <v>0.8100000000000005</v>
      </c>
      <c r="DY62" s="58">
        <v>0.82000000000000051</v>
      </c>
      <c r="DZ62" s="58">
        <v>0.83000000000000052</v>
      </c>
      <c r="EA62" s="58">
        <v>0.84000000000000052</v>
      </c>
      <c r="EB62" s="58">
        <v>0.85000000000000053</v>
      </c>
      <c r="EC62" s="58">
        <v>0.86000000000000054</v>
      </c>
      <c r="ED62" s="58">
        <v>0.87000000000000055</v>
      </c>
      <c r="EE62" s="58">
        <v>0.88000000000000056</v>
      </c>
      <c r="EF62" s="58">
        <v>0.89000000000000057</v>
      </c>
      <c r="EG62" s="58">
        <v>0.90000000000000058</v>
      </c>
      <c r="EH62" s="58">
        <v>0.91000000000000059</v>
      </c>
      <c r="EI62" s="58">
        <v>0.9200000000000006</v>
      </c>
      <c r="EJ62" s="58">
        <v>0.9300000000000006</v>
      </c>
      <c r="EK62" s="58">
        <v>0.94000000000000061</v>
      </c>
      <c r="EL62" s="58">
        <v>0.95000000000000062</v>
      </c>
      <c r="EM62" s="58">
        <v>0.96000000000000063</v>
      </c>
      <c r="EN62" s="58">
        <v>0.97000000000000064</v>
      </c>
      <c r="EO62" s="58">
        <v>0.98000000000000065</v>
      </c>
      <c r="EP62" s="58">
        <v>0.99000000000000066</v>
      </c>
      <c r="EQ62" s="58">
        <v>1.0000000000000007</v>
      </c>
    </row>
    <row r="63" spans="1:147" outlineLevel="1" x14ac:dyDescent="0.2">
      <c r="AT63" s="58" t="s">
        <v>195</v>
      </c>
      <c r="AU63" s="58">
        <v>0.99999999999999989</v>
      </c>
      <c r="AV63" s="58">
        <v>0.99999999999999989</v>
      </c>
      <c r="AW63" s="58">
        <v>0.95999999999999985</v>
      </c>
      <c r="AX63" s="58">
        <v>0.95999999999999985</v>
      </c>
      <c r="AY63" s="58">
        <v>0.95999999999999985</v>
      </c>
      <c r="AZ63" s="58">
        <v>0.95999999999999985</v>
      </c>
      <c r="BA63" s="58">
        <v>0.95999999999999985</v>
      </c>
      <c r="BB63" s="58">
        <v>0.95999999999999985</v>
      </c>
      <c r="BC63" s="58">
        <v>0.95999999999999985</v>
      </c>
      <c r="BD63" s="58">
        <v>0.95999999999999985</v>
      </c>
      <c r="BE63" s="58">
        <v>0.91999999999999982</v>
      </c>
      <c r="BF63" s="58">
        <v>0.87999999999999989</v>
      </c>
      <c r="BG63" s="58">
        <v>0.87999999999999989</v>
      </c>
      <c r="BH63" s="58">
        <v>0.87999999999999989</v>
      </c>
      <c r="BI63" s="58">
        <v>0.87999999999999989</v>
      </c>
      <c r="BJ63" s="58">
        <v>0.87999999999999989</v>
      </c>
      <c r="BK63" s="58">
        <v>0.87999999999999989</v>
      </c>
      <c r="BL63" s="58">
        <v>0.87999999999999989</v>
      </c>
      <c r="BM63" s="58">
        <v>0.87999999999999989</v>
      </c>
      <c r="BN63" s="58">
        <v>0.87999999999999989</v>
      </c>
      <c r="BO63" s="58">
        <v>0.87999999999999989</v>
      </c>
      <c r="BP63" s="58">
        <v>0.87999999999999989</v>
      </c>
      <c r="BQ63" s="58">
        <v>0.87999999999999989</v>
      </c>
      <c r="BR63" s="58">
        <v>0.87999999999999989</v>
      </c>
      <c r="BS63" s="58">
        <v>0.87999999999999989</v>
      </c>
      <c r="BT63" s="58">
        <v>0.87999999999999989</v>
      </c>
      <c r="BU63" s="58">
        <v>0.87999999999999989</v>
      </c>
      <c r="BV63" s="58">
        <v>0.87999999999999989</v>
      </c>
      <c r="BW63" s="58">
        <v>0.87999999999999989</v>
      </c>
      <c r="BX63" s="58">
        <v>0.87999999999999989</v>
      </c>
      <c r="BY63" s="58">
        <v>0.87999999999999989</v>
      </c>
      <c r="BZ63" s="58">
        <v>0.87999999999999989</v>
      </c>
      <c r="CA63" s="58">
        <v>0.87999999999999989</v>
      </c>
      <c r="CB63" s="58">
        <v>0.87999999999999989</v>
      </c>
      <c r="CC63" s="58">
        <v>0.87999999999999989</v>
      </c>
      <c r="CD63" s="58">
        <v>0.87999999999999989</v>
      </c>
      <c r="CE63" s="58">
        <v>0.87999999999999989</v>
      </c>
      <c r="CF63" s="58">
        <v>0.87999999999999989</v>
      </c>
      <c r="CG63" s="58">
        <v>0.87999999999999989</v>
      </c>
      <c r="CH63" s="58">
        <v>0.87999999999999989</v>
      </c>
      <c r="CI63" s="58">
        <v>0.87999999999999989</v>
      </c>
      <c r="CJ63" s="58">
        <v>0.87999999999999989</v>
      </c>
      <c r="CK63" s="58">
        <v>0.87999999999999989</v>
      </c>
      <c r="CL63" s="58">
        <v>0.87999999999999989</v>
      </c>
      <c r="CM63" s="58">
        <v>0.87999999999999989</v>
      </c>
      <c r="CN63" s="58">
        <v>0.87999999999999989</v>
      </c>
      <c r="CO63" s="58">
        <v>0.87999999999999989</v>
      </c>
      <c r="CP63" s="58">
        <v>0.87999999999999989</v>
      </c>
      <c r="CQ63" s="58">
        <v>0.87999999999999989</v>
      </c>
      <c r="CR63" s="58">
        <v>0.87999999999999989</v>
      </c>
      <c r="CS63" s="58">
        <v>0.87999999999999989</v>
      </c>
      <c r="CT63" s="58">
        <v>0.87999999999999989</v>
      </c>
      <c r="CU63" s="58">
        <v>0.87999999999999989</v>
      </c>
      <c r="CV63" s="58">
        <v>0.87999999999999989</v>
      </c>
      <c r="CW63" s="58">
        <v>0.87999999999999989</v>
      </c>
      <c r="CX63" s="58">
        <v>0.87999999999999989</v>
      </c>
      <c r="CY63" s="58">
        <v>0.87999999999999989</v>
      </c>
      <c r="CZ63" s="58">
        <v>0.87999999999999989</v>
      </c>
      <c r="DA63" s="58">
        <v>0.87999999999999989</v>
      </c>
      <c r="DB63" s="58">
        <v>0.87999999999999989</v>
      </c>
      <c r="DC63" s="58">
        <v>0.87999999999999989</v>
      </c>
      <c r="DD63" s="58">
        <v>0.87999999999999989</v>
      </c>
      <c r="DE63" s="58">
        <v>0.87999999999999989</v>
      </c>
      <c r="DF63" s="58">
        <v>0.83999999999999986</v>
      </c>
      <c r="DG63" s="58">
        <v>0.79999999999999993</v>
      </c>
      <c r="DH63" s="58">
        <v>0.79999999999999993</v>
      </c>
      <c r="DI63" s="58">
        <v>0.79999999999999993</v>
      </c>
      <c r="DJ63" s="58">
        <v>0.79999999999999993</v>
      </c>
      <c r="DK63" s="58">
        <v>0.7599999999999999</v>
      </c>
      <c r="DL63" s="58">
        <v>0.7599999999999999</v>
      </c>
      <c r="DM63" s="58">
        <v>0.7599999999999999</v>
      </c>
      <c r="DN63" s="58">
        <v>0.7599999999999999</v>
      </c>
      <c r="DO63" s="58">
        <v>0.7599999999999999</v>
      </c>
      <c r="DP63" s="58">
        <v>0.7599999999999999</v>
      </c>
      <c r="DQ63" s="58">
        <v>0.7599999999999999</v>
      </c>
      <c r="DR63" s="58">
        <v>0.7599999999999999</v>
      </c>
      <c r="DS63" s="58">
        <v>0.7599999999999999</v>
      </c>
      <c r="DT63" s="58">
        <v>0.67999999999999994</v>
      </c>
      <c r="DU63" s="58">
        <v>0.67999999999999994</v>
      </c>
      <c r="DV63" s="58">
        <v>0.67999999999999994</v>
      </c>
      <c r="DW63" s="58">
        <v>0.6399999999999999</v>
      </c>
      <c r="DX63" s="58">
        <v>0.6399999999999999</v>
      </c>
      <c r="DY63" s="58">
        <v>0.6399999999999999</v>
      </c>
      <c r="DZ63" s="58">
        <v>0.6399999999999999</v>
      </c>
      <c r="EA63" s="58">
        <v>0.6399999999999999</v>
      </c>
      <c r="EB63" s="58">
        <v>0.6399999999999999</v>
      </c>
      <c r="EC63" s="58">
        <v>0.6399999999999999</v>
      </c>
      <c r="ED63" s="58">
        <v>0.6399999999999999</v>
      </c>
      <c r="EE63" s="58">
        <v>0.6399999999999999</v>
      </c>
      <c r="EF63" s="58">
        <v>0.6399999999999999</v>
      </c>
      <c r="EG63" s="58">
        <v>0.6399999999999999</v>
      </c>
      <c r="EH63" s="58">
        <v>0.6399999999999999</v>
      </c>
      <c r="EI63" s="58">
        <v>0.59999999999999987</v>
      </c>
      <c r="EJ63" s="58">
        <v>0.59999999999999987</v>
      </c>
      <c r="EK63" s="58">
        <v>0.59999999999999987</v>
      </c>
      <c r="EL63" s="58">
        <v>0.55999999999999994</v>
      </c>
      <c r="EM63" s="58">
        <v>0.51999999999999991</v>
      </c>
      <c r="EN63" s="58">
        <v>0.51999999999999991</v>
      </c>
      <c r="EO63" s="58">
        <v>0.47999999999999993</v>
      </c>
      <c r="EP63" s="58">
        <v>0.43999999999999995</v>
      </c>
      <c r="EQ63" s="58">
        <v>0</v>
      </c>
    </row>
    <row r="64" spans="1:147" outlineLevel="1" x14ac:dyDescent="0.2">
      <c r="B64" s="1" t="s">
        <v>198</v>
      </c>
      <c r="C64" s="1">
        <f>$AU$66</f>
        <v>0.99208722741433009</v>
      </c>
      <c r="AT64" s="58" t="s">
        <v>196</v>
      </c>
      <c r="AU64" s="58">
        <v>1</v>
      </c>
      <c r="AV64" s="58">
        <v>0.12461059190031153</v>
      </c>
      <c r="AW64" s="58">
        <v>9.657320872274143E-2</v>
      </c>
      <c r="AX64" s="58">
        <v>7.1651090342679122E-2</v>
      </c>
      <c r="AY64" s="58">
        <v>6.8535825545171333E-2</v>
      </c>
      <c r="AZ64" s="58">
        <v>5.9190031152647975E-2</v>
      </c>
      <c r="BA64" s="58">
        <v>5.2959501557632398E-2</v>
      </c>
      <c r="BB64" s="58">
        <v>5.2959501557632398E-2</v>
      </c>
      <c r="BC64" s="58">
        <v>4.9844236760124609E-2</v>
      </c>
      <c r="BD64" s="58">
        <v>4.6728971962616821E-2</v>
      </c>
      <c r="BE64" s="58">
        <v>4.3613707165109032E-2</v>
      </c>
      <c r="BF64" s="58">
        <v>4.0498442367601244E-2</v>
      </c>
      <c r="BG64" s="58">
        <v>3.1152647975077882E-2</v>
      </c>
      <c r="BH64" s="58">
        <v>3.1152647975077882E-2</v>
      </c>
      <c r="BI64" s="58">
        <v>2.8037383177570093E-2</v>
      </c>
      <c r="BJ64" s="58">
        <v>2.8037383177570093E-2</v>
      </c>
      <c r="BK64" s="58">
        <v>2.8037383177570093E-2</v>
      </c>
      <c r="BL64" s="58">
        <v>2.8037383177570093E-2</v>
      </c>
      <c r="BM64" s="58">
        <v>2.1806853582554516E-2</v>
      </c>
      <c r="BN64" s="58">
        <v>2.1806853582554516E-2</v>
      </c>
      <c r="BO64" s="58">
        <v>1.5576323987538941E-2</v>
      </c>
      <c r="BP64" s="58">
        <v>1.5576323987538941E-2</v>
      </c>
      <c r="BQ64" s="58">
        <v>1.5576323987538941E-2</v>
      </c>
      <c r="BR64" s="58">
        <v>1.5576323987538941E-2</v>
      </c>
      <c r="BS64" s="58">
        <v>1.5576323987538941E-2</v>
      </c>
      <c r="BT64" s="58">
        <v>1.5576323987538941E-2</v>
      </c>
      <c r="BU64" s="58">
        <v>1.5576323987538941E-2</v>
      </c>
      <c r="BV64" s="58">
        <v>1.5576323987538941E-2</v>
      </c>
      <c r="BW64" s="58">
        <v>1.5576323987538941E-2</v>
      </c>
      <c r="BX64" s="58">
        <v>1.5576323987538941E-2</v>
      </c>
      <c r="BY64" s="58">
        <v>1.5576323987538941E-2</v>
      </c>
      <c r="BZ64" s="58">
        <v>1.5576323987538941E-2</v>
      </c>
      <c r="CA64" s="58">
        <v>1.5576323987538941E-2</v>
      </c>
      <c r="CB64" s="58">
        <v>1.2461059190031152E-2</v>
      </c>
      <c r="CC64" s="58">
        <v>1.2461059190031152E-2</v>
      </c>
      <c r="CD64" s="58">
        <v>1.2461059190031152E-2</v>
      </c>
      <c r="CE64" s="58">
        <v>1.2461059190031152E-2</v>
      </c>
      <c r="CF64" s="58">
        <v>1.2461059190031152E-2</v>
      </c>
      <c r="CG64" s="58">
        <v>1.2461059190031152E-2</v>
      </c>
      <c r="CH64" s="58">
        <v>1.2461059190031152E-2</v>
      </c>
      <c r="CI64" s="58">
        <v>1.2461059190031152E-2</v>
      </c>
      <c r="CJ64" s="58">
        <v>1.2461059190031152E-2</v>
      </c>
      <c r="CK64" s="58">
        <v>1.2461059190031152E-2</v>
      </c>
      <c r="CL64" s="58">
        <v>1.2461059190031152E-2</v>
      </c>
      <c r="CM64" s="58">
        <v>1.2461059190031152E-2</v>
      </c>
      <c r="CN64" s="58">
        <v>1.2461059190031152E-2</v>
      </c>
      <c r="CO64" s="58">
        <v>9.3457943925233638E-3</v>
      </c>
      <c r="CP64" s="58">
        <v>9.3457943925233638E-3</v>
      </c>
      <c r="CQ64" s="58">
        <v>6.2305295950155761E-3</v>
      </c>
      <c r="CR64" s="58">
        <v>6.2305295950155761E-3</v>
      </c>
      <c r="CS64" s="58">
        <v>6.2305295950155761E-3</v>
      </c>
      <c r="CT64" s="58">
        <v>6.2305295950155761E-3</v>
      </c>
      <c r="CU64" s="58">
        <v>6.2305295950155761E-3</v>
      </c>
      <c r="CV64" s="58">
        <v>6.2305295950155761E-3</v>
      </c>
      <c r="CW64" s="58">
        <v>6.2305295950155761E-3</v>
      </c>
      <c r="CX64" s="58">
        <v>6.2305295950155761E-3</v>
      </c>
      <c r="CY64" s="58">
        <v>3.1152647975077881E-3</v>
      </c>
      <c r="CZ64" s="58">
        <v>3.1152647975077881E-3</v>
      </c>
      <c r="DA64" s="58">
        <v>0</v>
      </c>
      <c r="DB64" s="58">
        <v>0</v>
      </c>
      <c r="DC64" s="58">
        <v>0</v>
      </c>
      <c r="DD64" s="58">
        <v>0</v>
      </c>
      <c r="DE64" s="58">
        <v>0</v>
      </c>
      <c r="DF64" s="58">
        <v>0</v>
      </c>
      <c r="DG64" s="58">
        <v>0</v>
      </c>
      <c r="DH64" s="58">
        <v>0</v>
      </c>
      <c r="DI64" s="58">
        <v>0</v>
      </c>
      <c r="DJ64" s="58">
        <v>0</v>
      </c>
      <c r="DK64" s="58">
        <v>0</v>
      </c>
      <c r="DL64" s="58">
        <v>0</v>
      </c>
      <c r="DM64" s="58">
        <v>0</v>
      </c>
      <c r="DN64" s="58">
        <v>0</v>
      </c>
      <c r="DO64" s="58">
        <v>0</v>
      </c>
      <c r="DP64" s="58">
        <v>0</v>
      </c>
      <c r="DQ64" s="58">
        <v>0</v>
      </c>
      <c r="DR64" s="58">
        <v>0</v>
      </c>
      <c r="DS64" s="58">
        <v>0</v>
      </c>
      <c r="DT64" s="58">
        <v>0</v>
      </c>
      <c r="DU64" s="58">
        <v>0</v>
      </c>
      <c r="DV64" s="58">
        <v>0</v>
      </c>
      <c r="DW64" s="58">
        <v>0</v>
      </c>
      <c r="DX64" s="58">
        <v>0</v>
      </c>
      <c r="DY64" s="58">
        <v>0</v>
      </c>
      <c r="DZ64" s="58">
        <v>0</v>
      </c>
      <c r="EA64" s="58">
        <v>0</v>
      </c>
      <c r="EB64" s="58">
        <v>0</v>
      </c>
      <c r="EC64" s="58">
        <v>0</v>
      </c>
      <c r="ED64" s="58">
        <v>0</v>
      </c>
      <c r="EE64" s="58">
        <v>0</v>
      </c>
      <c r="EF64" s="58">
        <v>0</v>
      </c>
      <c r="EG64" s="58">
        <v>0</v>
      </c>
      <c r="EH64" s="58">
        <v>0</v>
      </c>
      <c r="EI64" s="58">
        <v>0</v>
      </c>
      <c r="EJ64" s="58">
        <v>0</v>
      </c>
      <c r="EK64" s="58">
        <v>0</v>
      </c>
      <c r="EL64" s="58">
        <v>0</v>
      </c>
      <c r="EM64" s="58">
        <v>0</v>
      </c>
      <c r="EN64" s="58">
        <v>0</v>
      </c>
      <c r="EO64" s="58">
        <v>0</v>
      </c>
      <c r="EP64" s="58">
        <v>0</v>
      </c>
      <c r="EQ64" s="58">
        <v>0</v>
      </c>
    </row>
    <row r="65" spans="2:147" outlineLevel="1" x14ac:dyDescent="0.2">
      <c r="B65" s="1" t="s">
        <v>199</v>
      </c>
      <c r="C65" s="1" t="str">
        <f xml:space="preserve"> "Cutoff = " &amp; TEXT($D$53,"0.00")</f>
        <v>Cutoff = 0.50</v>
      </c>
      <c r="AT65" s="58" t="s">
        <v>197</v>
      </c>
      <c r="AU65" s="58">
        <v>0.87538940809968835</v>
      </c>
      <c r="AV65" s="58">
        <v>2.7476635514018691E-2</v>
      </c>
      <c r="AW65" s="58">
        <v>2.3925233644859812E-2</v>
      </c>
      <c r="AX65" s="58">
        <v>2.9906542056074765E-3</v>
      </c>
      <c r="AY65" s="58">
        <v>8.971962616822423E-3</v>
      </c>
      <c r="AZ65" s="58">
        <v>5.981308411214953E-3</v>
      </c>
      <c r="BA65" s="58">
        <v>0</v>
      </c>
      <c r="BB65" s="58">
        <v>2.9906542056074765E-3</v>
      </c>
      <c r="BC65" s="58">
        <v>2.9906542056074765E-3</v>
      </c>
      <c r="BD65" s="58">
        <v>2.9283489096573207E-3</v>
      </c>
      <c r="BE65" s="58">
        <v>2.8037383177570096E-3</v>
      </c>
      <c r="BF65" s="58">
        <v>8.224299065420557E-3</v>
      </c>
      <c r="BG65" s="58">
        <v>0</v>
      </c>
      <c r="BH65" s="58">
        <v>2.7414330218068533E-3</v>
      </c>
      <c r="BI65" s="58">
        <v>0</v>
      </c>
      <c r="BJ65" s="58">
        <v>0</v>
      </c>
      <c r="BK65" s="58">
        <v>0</v>
      </c>
      <c r="BL65" s="58">
        <v>5.4828660436137067E-3</v>
      </c>
      <c r="BM65" s="58">
        <v>0</v>
      </c>
      <c r="BN65" s="58">
        <v>5.4828660436137058E-3</v>
      </c>
      <c r="BO65" s="58">
        <v>0</v>
      </c>
      <c r="BP65" s="58">
        <v>0</v>
      </c>
      <c r="BQ65" s="58">
        <v>0</v>
      </c>
      <c r="BR65" s="58">
        <v>0</v>
      </c>
      <c r="BS65" s="58">
        <v>0</v>
      </c>
      <c r="BT65" s="58">
        <v>0</v>
      </c>
      <c r="BU65" s="58">
        <v>0</v>
      </c>
      <c r="BV65" s="58">
        <v>0</v>
      </c>
      <c r="BW65" s="58">
        <v>0</v>
      </c>
      <c r="BX65" s="58">
        <v>0</v>
      </c>
      <c r="BY65" s="58">
        <v>0</v>
      </c>
      <c r="BZ65" s="58">
        <v>0</v>
      </c>
      <c r="CA65" s="58">
        <v>2.7414330218068533E-3</v>
      </c>
      <c r="CB65" s="58">
        <v>0</v>
      </c>
      <c r="CC65" s="58">
        <v>0</v>
      </c>
      <c r="CD65" s="58">
        <v>0</v>
      </c>
      <c r="CE65" s="58">
        <v>0</v>
      </c>
      <c r="CF65" s="58">
        <v>0</v>
      </c>
      <c r="CG65" s="58">
        <v>0</v>
      </c>
      <c r="CH65" s="58">
        <v>0</v>
      </c>
      <c r="CI65" s="58">
        <v>0</v>
      </c>
      <c r="CJ65" s="58">
        <v>0</v>
      </c>
      <c r="CK65" s="58">
        <v>0</v>
      </c>
      <c r="CL65" s="58">
        <v>0</v>
      </c>
      <c r="CM65" s="58">
        <v>0</v>
      </c>
      <c r="CN65" s="58">
        <v>2.7414330218068533E-3</v>
      </c>
      <c r="CO65" s="58">
        <v>0</v>
      </c>
      <c r="CP65" s="58">
        <v>2.7414330218068529E-3</v>
      </c>
      <c r="CQ65" s="58">
        <v>0</v>
      </c>
      <c r="CR65" s="58">
        <v>0</v>
      </c>
      <c r="CS65" s="58">
        <v>0</v>
      </c>
      <c r="CT65" s="58">
        <v>0</v>
      </c>
      <c r="CU65" s="58">
        <v>0</v>
      </c>
      <c r="CV65" s="58">
        <v>0</v>
      </c>
      <c r="CW65" s="58">
        <v>0</v>
      </c>
      <c r="CX65" s="58">
        <v>2.7414330218068533E-3</v>
      </c>
      <c r="CY65" s="58">
        <v>0</v>
      </c>
      <c r="CZ65" s="58">
        <v>2.7414330218068533E-3</v>
      </c>
      <c r="DA65" s="58">
        <v>0</v>
      </c>
      <c r="DB65" s="58">
        <v>0</v>
      </c>
      <c r="DC65" s="58">
        <v>0</v>
      </c>
      <c r="DD65" s="58">
        <v>0</v>
      </c>
      <c r="DE65" s="58">
        <v>0</v>
      </c>
      <c r="DF65" s="58">
        <v>0</v>
      </c>
      <c r="DG65" s="58">
        <v>0</v>
      </c>
      <c r="DH65" s="58">
        <v>0</v>
      </c>
      <c r="DI65" s="58">
        <v>0</v>
      </c>
      <c r="DJ65" s="58">
        <v>0</v>
      </c>
      <c r="DK65" s="58">
        <v>0</v>
      </c>
      <c r="DL65" s="58">
        <v>0</v>
      </c>
      <c r="DM65" s="58">
        <v>0</v>
      </c>
      <c r="DN65" s="58">
        <v>0</v>
      </c>
      <c r="DO65" s="58">
        <v>0</v>
      </c>
      <c r="DP65" s="58">
        <v>0</v>
      </c>
      <c r="DQ65" s="58">
        <v>0</v>
      </c>
      <c r="DR65" s="58">
        <v>0</v>
      </c>
      <c r="DS65" s="58">
        <v>0</v>
      </c>
      <c r="DT65" s="58">
        <v>0</v>
      </c>
      <c r="DU65" s="58">
        <v>0</v>
      </c>
      <c r="DV65" s="58">
        <v>0</v>
      </c>
      <c r="DW65" s="58">
        <v>0</v>
      </c>
      <c r="DX65" s="58">
        <v>0</v>
      </c>
      <c r="DY65" s="58">
        <v>0</v>
      </c>
      <c r="DZ65" s="58">
        <v>0</v>
      </c>
      <c r="EA65" s="58">
        <v>0</v>
      </c>
      <c r="EB65" s="58">
        <v>0</v>
      </c>
      <c r="EC65" s="58">
        <v>0</v>
      </c>
      <c r="ED65" s="58">
        <v>0</v>
      </c>
      <c r="EE65" s="58">
        <v>0</v>
      </c>
      <c r="EF65" s="58">
        <v>0</v>
      </c>
      <c r="EG65" s="58">
        <v>0</v>
      </c>
      <c r="EH65" s="58">
        <v>0</v>
      </c>
      <c r="EI65" s="58">
        <v>0</v>
      </c>
      <c r="EJ65" s="58">
        <v>0</v>
      </c>
      <c r="EK65" s="58">
        <v>0</v>
      </c>
      <c r="EL65" s="58">
        <v>0</v>
      </c>
      <c r="EM65" s="58">
        <v>0</v>
      </c>
      <c r="EN65" s="58">
        <v>0</v>
      </c>
      <c r="EO65" s="58">
        <v>0</v>
      </c>
      <c r="EP65" s="58">
        <v>0</v>
      </c>
      <c r="EQ65" s="58">
        <v>0</v>
      </c>
    </row>
    <row r="66" spans="2:147" outlineLevel="1" x14ac:dyDescent="0.2">
      <c r="B66" s="1" t="s">
        <v>200</v>
      </c>
      <c r="C66" s="1" t="str">
        <f xml:space="preserve"> "ROC curve:  area under curve = " &amp; TEXT(C64,"0.00") &amp; " 
Model 7 for Vendor.Eq.EnchantedDiamonds    (11 variables, n=346)"</f>
        <v>ROC curve:  area under curve = 0.99 
Model 7 for Vendor.Eq.EnchantedDiamonds    (11 variables, n=346)</v>
      </c>
      <c r="AT66" s="58" t="s">
        <v>198</v>
      </c>
      <c r="AU66" s="58">
        <f>SUM(AU65:EQ65)</f>
        <v>0.99208722741433009</v>
      </c>
      <c r="AV66" s="58"/>
      <c r="AW66" s="58"/>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c r="CF66" s="58"/>
      <c r="CG66" s="58"/>
      <c r="CH66" s="58"/>
      <c r="CI66" s="58"/>
      <c r="CJ66" s="58"/>
      <c r="CK66" s="58"/>
      <c r="CL66" s="58"/>
      <c r="CM66" s="58"/>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c r="EO66" s="58"/>
      <c r="EP66" s="58"/>
      <c r="EQ66" s="58"/>
    </row>
    <row r="67" spans="2:147" outlineLevel="1" x14ac:dyDescent="0.2">
      <c r="B67" s="1" t="s">
        <v>201</v>
      </c>
      <c r="D67" s="1">
        <v>0</v>
      </c>
      <c r="E67" s="1">
        <v>1</v>
      </c>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c r="CE67" s="58"/>
      <c r="CF67" s="58"/>
      <c r="CG67" s="58"/>
      <c r="CH67" s="58"/>
      <c r="CI67" s="58"/>
      <c r="CJ67" s="58"/>
      <c r="CK67" s="58"/>
      <c r="CL67" s="58"/>
      <c r="CM67" s="58"/>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c r="EO67" s="58"/>
      <c r="EP67" s="58"/>
      <c r="EQ67" s="58"/>
    </row>
    <row r="68" spans="2:147" outlineLevel="1" x14ac:dyDescent="0.2">
      <c r="D68" s="1">
        <v>0</v>
      </c>
      <c r="E68" s="1">
        <v>1</v>
      </c>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c r="EO68" s="58"/>
      <c r="EP68" s="58"/>
      <c r="EQ68" s="58"/>
    </row>
    <row r="69" spans="2:147" outlineLevel="1" x14ac:dyDescent="0.2">
      <c r="D69" s="1">
        <f>1-$H$59</f>
        <v>6.230529595015688E-3</v>
      </c>
      <c r="E69" s="1">
        <f>$E$59</f>
        <v>0.87999999999999989</v>
      </c>
      <c r="AT69" s="58"/>
      <c r="AU69" s="58"/>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c r="CG69" s="58"/>
      <c r="CH69" s="58"/>
      <c r="CI69" s="58"/>
      <c r="CJ69" s="58"/>
      <c r="CK69" s="58"/>
      <c r="CL69" s="58"/>
      <c r="CM69" s="58"/>
      <c r="CN69" s="58"/>
      <c r="CO69" s="58"/>
      <c r="CP69" s="58"/>
      <c r="CQ69" s="58"/>
      <c r="CR69" s="58"/>
      <c r="CS69" s="58"/>
      <c r="CT69" s="58"/>
      <c r="CU69" s="58"/>
      <c r="CV69" s="58"/>
      <c r="CW69" s="58"/>
      <c r="CX69" s="58"/>
      <c r="CY69" s="58"/>
      <c r="CZ69" s="58"/>
      <c r="DA69" s="58"/>
      <c r="DB69" s="58"/>
      <c r="DC69" s="58"/>
      <c r="DD69" s="58"/>
      <c r="DE69" s="58"/>
      <c r="DF69" s="58"/>
      <c r="DG69" s="58"/>
      <c r="DH69" s="58"/>
      <c r="DI69" s="58"/>
      <c r="DJ69" s="58"/>
      <c r="DK69" s="58"/>
      <c r="DL69" s="58"/>
      <c r="DM69" s="58"/>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c r="EO69" s="58"/>
      <c r="EP69" s="58"/>
      <c r="EQ69" s="58"/>
    </row>
    <row r="70" spans="2:147" outlineLevel="1" x14ac:dyDescent="0.2">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c r="CG70" s="58"/>
      <c r="CH70" s="58"/>
      <c r="CI70" s="58"/>
      <c r="CJ70" s="58"/>
      <c r="CK70" s="58"/>
      <c r="CL70" s="58"/>
      <c r="CM70" s="58"/>
      <c r="CN70" s="58"/>
      <c r="CO70" s="58"/>
      <c r="CP70" s="58"/>
      <c r="CQ70" s="58"/>
      <c r="CR70" s="58"/>
      <c r="CS70" s="58"/>
      <c r="CT70" s="58"/>
      <c r="CU70" s="58"/>
      <c r="CV70" s="58"/>
      <c r="CW70" s="58"/>
      <c r="CX70" s="58"/>
      <c r="CY70" s="58"/>
      <c r="CZ70" s="58"/>
      <c r="DA70" s="58"/>
      <c r="DB70" s="58"/>
      <c r="DC70" s="58"/>
      <c r="DD70" s="58"/>
      <c r="DE70" s="58"/>
      <c r="DF70" s="58"/>
      <c r="DG70" s="58"/>
      <c r="DH70" s="58"/>
      <c r="DI70" s="58"/>
      <c r="DJ70" s="58"/>
      <c r="DK70" s="58"/>
      <c r="DL70" s="58"/>
      <c r="DM70" s="58"/>
      <c r="DN70" s="58"/>
      <c r="DO70" s="58"/>
      <c r="DP70" s="58"/>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c r="EO70" s="58"/>
      <c r="EP70" s="58"/>
      <c r="EQ70" s="58"/>
    </row>
    <row r="71" spans="2:147" outlineLevel="1" x14ac:dyDescent="0.2">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c r="CG71" s="58"/>
      <c r="CH71" s="58"/>
      <c r="CI71" s="58"/>
      <c r="CJ71" s="58"/>
      <c r="CK71" s="58"/>
      <c r="CL71" s="58"/>
      <c r="CM71" s="58"/>
      <c r="CN71" s="58"/>
      <c r="CO71" s="58"/>
      <c r="CP71" s="58"/>
      <c r="CQ71" s="58"/>
      <c r="CR71" s="58"/>
      <c r="CS71" s="58"/>
      <c r="CT71" s="58"/>
      <c r="CU71" s="58"/>
      <c r="CV71" s="58"/>
      <c r="CW71" s="58"/>
      <c r="CX71" s="58"/>
      <c r="CY71" s="58"/>
      <c r="CZ71" s="58"/>
      <c r="DA71" s="58"/>
      <c r="DB71" s="58"/>
      <c r="DC71" s="58"/>
      <c r="DD71" s="58"/>
      <c r="DE71" s="58"/>
      <c r="DF71" s="58"/>
      <c r="DG71" s="58"/>
      <c r="DH71" s="58"/>
      <c r="DI71" s="58"/>
      <c r="DJ71" s="58"/>
      <c r="DK71" s="58"/>
      <c r="DL71" s="58"/>
      <c r="DM71" s="58"/>
      <c r="DN71" s="58"/>
      <c r="DO71" s="58"/>
      <c r="DP71" s="58"/>
      <c r="DQ71" s="58"/>
      <c r="DR71" s="58"/>
      <c r="DS71" s="58"/>
      <c r="DT71" s="58"/>
      <c r="DU71" s="58"/>
      <c r="DV71" s="58"/>
      <c r="DW71" s="58"/>
      <c r="DX71" s="58"/>
      <c r="DY71" s="58"/>
      <c r="DZ71" s="58"/>
      <c r="EA71" s="58"/>
      <c r="EB71" s="58"/>
      <c r="EC71" s="58"/>
      <c r="ED71" s="58"/>
      <c r="EE71" s="58"/>
      <c r="EF71" s="58"/>
      <c r="EG71" s="58"/>
      <c r="EH71" s="58"/>
      <c r="EI71" s="58"/>
      <c r="EJ71" s="58"/>
      <c r="EK71" s="58"/>
      <c r="EL71" s="58"/>
      <c r="EM71" s="58"/>
      <c r="EN71" s="58"/>
      <c r="EO71" s="58"/>
      <c r="EP71" s="58"/>
      <c r="EQ71" s="58"/>
    </row>
    <row r="72" spans="2:147" outlineLevel="1" x14ac:dyDescent="0.2">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c r="CB72" s="58"/>
      <c r="CC72" s="58"/>
      <c r="CD72" s="58"/>
      <c r="CE72" s="58"/>
      <c r="CF72" s="58"/>
      <c r="CG72" s="58"/>
      <c r="CH72" s="58"/>
      <c r="CI72" s="58"/>
      <c r="CJ72" s="58"/>
      <c r="CK72" s="58"/>
      <c r="CL72" s="58"/>
      <c r="CM72" s="58"/>
      <c r="CN72" s="58"/>
      <c r="CO72" s="58"/>
      <c r="CP72" s="58"/>
      <c r="CQ72" s="58"/>
      <c r="CR72" s="58"/>
      <c r="CS72" s="58"/>
      <c r="CT72" s="58"/>
      <c r="CU72" s="58"/>
      <c r="CV72" s="58"/>
      <c r="CW72" s="58"/>
      <c r="CX72" s="58"/>
      <c r="CY72" s="58"/>
      <c r="CZ72" s="58"/>
      <c r="DA72" s="58"/>
      <c r="DB72" s="58"/>
      <c r="DC72" s="58"/>
      <c r="DD72" s="58"/>
      <c r="DE72" s="58"/>
      <c r="DF72" s="58"/>
      <c r="DG72" s="58"/>
      <c r="DH72" s="58"/>
      <c r="DI72" s="58"/>
      <c r="DJ72" s="58"/>
      <c r="DK72" s="58"/>
      <c r="DL72" s="58"/>
      <c r="DM72" s="58"/>
      <c r="DN72" s="58"/>
      <c r="DO72" s="58"/>
      <c r="DP72" s="58"/>
      <c r="DQ72" s="58"/>
      <c r="DR72" s="58"/>
      <c r="DS72" s="58"/>
      <c r="DT72" s="58"/>
      <c r="DU72" s="58"/>
      <c r="DV72" s="58"/>
      <c r="DW72" s="58"/>
      <c r="DX72" s="58"/>
      <c r="DY72" s="58"/>
      <c r="DZ72" s="58"/>
      <c r="EA72" s="58"/>
      <c r="EB72" s="58"/>
      <c r="EC72" s="58"/>
      <c r="ED72" s="58"/>
      <c r="EE72" s="58"/>
      <c r="EF72" s="58"/>
      <c r="EG72" s="58"/>
      <c r="EH72" s="58"/>
      <c r="EI72" s="58"/>
      <c r="EJ72" s="58"/>
      <c r="EK72" s="58"/>
      <c r="EL72" s="58"/>
      <c r="EM72" s="58"/>
      <c r="EN72" s="58"/>
      <c r="EO72" s="58"/>
      <c r="EP72" s="58"/>
      <c r="EQ72" s="58"/>
    </row>
    <row r="73" spans="2:147" outlineLevel="1" x14ac:dyDescent="0.2">
      <c r="AT73" s="58"/>
      <c r="AU73" s="58"/>
      <c r="AV73" s="58"/>
      <c r="AW73" s="58"/>
      <c r="AX73" s="58"/>
      <c r="AY73" s="58"/>
      <c r="AZ73" s="58"/>
      <c r="BA73" s="58"/>
      <c r="BB73" s="58"/>
      <c r="BC73" s="58"/>
      <c r="BD73" s="58"/>
      <c r="BE73" s="58"/>
      <c r="BF73" s="58"/>
      <c r="BG73" s="58"/>
      <c r="BH73" s="58"/>
      <c r="BI73" s="58"/>
      <c r="BJ73" s="58"/>
      <c r="BK73" s="58"/>
      <c r="BL73" s="58"/>
      <c r="BM73" s="58"/>
      <c r="BN73" s="58"/>
      <c r="BO73" s="58"/>
      <c r="BP73" s="58"/>
      <c r="BQ73" s="58"/>
      <c r="BR73" s="58"/>
      <c r="BS73" s="58"/>
      <c r="BT73" s="58"/>
      <c r="BU73" s="58"/>
      <c r="BV73" s="58"/>
      <c r="BW73" s="58"/>
      <c r="BX73" s="58"/>
      <c r="BY73" s="58"/>
      <c r="BZ73" s="58"/>
      <c r="CA73" s="58"/>
      <c r="CB73" s="58"/>
      <c r="CC73" s="58"/>
      <c r="CD73" s="58"/>
      <c r="CE73" s="58"/>
      <c r="CF73" s="58"/>
      <c r="CG73" s="58"/>
      <c r="CH73" s="58"/>
      <c r="CI73" s="58"/>
      <c r="CJ73" s="58"/>
      <c r="CK73" s="58"/>
      <c r="CL73" s="58"/>
      <c r="CM73" s="58"/>
      <c r="CN73" s="58"/>
      <c r="CO73" s="58"/>
      <c r="CP73" s="58"/>
      <c r="CQ73" s="58"/>
      <c r="CR73" s="58"/>
      <c r="CS73" s="58"/>
      <c r="CT73" s="58"/>
      <c r="CU73" s="58"/>
      <c r="CV73" s="58"/>
      <c r="CW73" s="58"/>
      <c r="CX73" s="58"/>
      <c r="CY73" s="58"/>
      <c r="CZ73" s="58"/>
      <c r="DA73" s="58"/>
      <c r="DB73" s="58"/>
      <c r="DC73" s="58"/>
      <c r="DD73" s="58"/>
      <c r="DE73" s="58"/>
      <c r="DF73" s="58"/>
      <c r="DG73" s="58"/>
      <c r="DH73" s="58"/>
      <c r="DI73" s="58"/>
      <c r="DJ73" s="58"/>
      <c r="DK73" s="58"/>
      <c r="DL73" s="58"/>
      <c r="DM73" s="58"/>
      <c r="DN73" s="58"/>
      <c r="DO73" s="58"/>
      <c r="DP73" s="58"/>
      <c r="DQ73" s="58"/>
      <c r="DR73" s="58"/>
      <c r="DS73" s="58"/>
      <c r="DT73" s="58"/>
      <c r="DU73" s="58"/>
      <c r="DV73" s="58"/>
      <c r="DW73" s="58"/>
      <c r="DX73" s="58"/>
      <c r="DY73" s="58"/>
      <c r="DZ73" s="58"/>
      <c r="EA73" s="58"/>
      <c r="EB73" s="58"/>
      <c r="EC73" s="58"/>
      <c r="ED73" s="58"/>
      <c r="EE73" s="58"/>
      <c r="EF73" s="58"/>
      <c r="EG73" s="58"/>
      <c r="EH73" s="58"/>
      <c r="EI73" s="58"/>
      <c r="EJ73" s="58"/>
      <c r="EK73" s="58"/>
      <c r="EL73" s="58"/>
      <c r="EM73" s="58"/>
      <c r="EN73" s="58"/>
      <c r="EO73" s="58"/>
      <c r="EP73" s="58"/>
      <c r="EQ73" s="58"/>
    </row>
    <row r="74" spans="2:147" outlineLevel="1" x14ac:dyDescent="0.2">
      <c r="AT74" s="58"/>
      <c r="AU74" s="58"/>
      <c r="AV74" s="58"/>
      <c r="AW74" s="58"/>
      <c r="AX74" s="58"/>
      <c r="AY74" s="58"/>
      <c r="AZ74" s="58"/>
      <c r="BA74" s="58"/>
      <c r="BB74" s="58"/>
      <c r="BC74" s="58"/>
      <c r="BD74" s="58"/>
      <c r="BE74" s="58"/>
      <c r="BF74" s="58"/>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c r="CK74" s="58"/>
      <c r="CL74" s="58"/>
      <c r="CM74" s="58"/>
      <c r="CN74" s="58"/>
      <c r="CO74" s="58"/>
      <c r="CP74" s="58"/>
      <c r="CQ74" s="58"/>
      <c r="CR74" s="58"/>
      <c r="CS74" s="58"/>
      <c r="CT74" s="58"/>
      <c r="CU74" s="58"/>
      <c r="CV74" s="58"/>
      <c r="CW74" s="58"/>
      <c r="CX74" s="58"/>
      <c r="CY74" s="58"/>
      <c r="CZ74" s="58"/>
      <c r="DA74" s="58"/>
      <c r="DB74" s="58"/>
      <c r="DC74" s="58"/>
      <c r="DD74" s="58"/>
      <c r="DE74" s="58"/>
      <c r="DF74" s="58"/>
      <c r="DG74" s="58"/>
      <c r="DH74" s="58"/>
      <c r="DI74" s="58"/>
      <c r="DJ74" s="58"/>
      <c r="DK74" s="58"/>
      <c r="DL74" s="58"/>
      <c r="DM74" s="58"/>
      <c r="DN74" s="58"/>
      <c r="DO74" s="58"/>
      <c r="DP74" s="58"/>
      <c r="DQ74" s="58"/>
      <c r="DR74" s="58"/>
      <c r="DS74" s="58"/>
      <c r="DT74" s="58"/>
      <c r="DU74" s="58"/>
      <c r="DV74" s="58"/>
      <c r="DW74" s="58"/>
      <c r="DX74" s="58"/>
      <c r="DY74" s="58"/>
      <c r="DZ74" s="58"/>
      <c r="EA74" s="58"/>
      <c r="EB74" s="58"/>
      <c r="EC74" s="58"/>
      <c r="ED74" s="58"/>
      <c r="EE74" s="58"/>
      <c r="EF74" s="58"/>
      <c r="EG74" s="58"/>
      <c r="EH74" s="58"/>
      <c r="EI74" s="58"/>
      <c r="EJ74" s="58"/>
      <c r="EK74" s="58"/>
      <c r="EL74" s="58"/>
      <c r="EM74" s="58"/>
      <c r="EN74" s="58"/>
      <c r="EO74" s="58"/>
      <c r="EP74" s="58"/>
      <c r="EQ74" s="58"/>
    </row>
    <row r="75" spans="2:147" outlineLevel="1" x14ac:dyDescent="0.2">
      <c r="AT75" s="58"/>
      <c r="AU75" s="58"/>
      <c r="AV75" s="58"/>
      <c r="AW75" s="58"/>
      <c r="AX75" s="58"/>
      <c r="AY75" s="58"/>
      <c r="AZ75" s="58"/>
      <c r="BA75" s="58"/>
      <c r="BB75" s="58"/>
      <c r="BC75" s="58"/>
      <c r="BD75" s="58"/>
      <c r="BE75" s="58"/>
      <c r="BF75" s="58"/>
      <c r="BG75" s="58"/>
      <c r="BH75" s="58"/>
      <c r="BI75" s="58"/>
      <c r="BJ75" s="58"/>
      <c r="BK75" s="58"/>
      <c r="BL75" s="58"/>
      <c r="BM75" s="58"/>
      <c r="BN75" s="58"/>
      <c r="BO75" s="58"/>
      <c r="BP75" s="58"/>
      <c r="BQ75" s="58"/>
      <c r="BR75" s="58"/>
      <c r="BS75" s="58"/>
      <c r="BT75" s="58"/>
      <c r="BU75" s="58"/>
      <c r="BV75" s="58"/>
      <c r="BW75" s="58"/>
      <c r="BX75" s="58"/>
      <c r="BY75" s="58"/>
      <c r="BZ75" s="58"/>
      <c r="CA75" s="58"/>
      <c r="CB75" s="58"/>
      <c r="CC75" s="58"/>
      <c r="CD75" s="58"/>
      <c r="CE75" s="58"/>
      <c r="CF75" s="58"/>
      <c r="CG75" s="58"/>
      <c r="CH75" s="58"/>
      <c r="CI75" s="58"/>
      <c r="CJ75" s="58"/>
      <c r="CK75" s="58"/>
      <c r="CL75" s="58"/>
      <c r="CM75" s="58"/>
      <c r="CN75" s="58"/>
      <c r="CO75" s="58"/>
      <c r="CP75" s="58"/>
      <c r="CQ75" s="58"/>
      <c r="CR75" s="58"/>
      <c r="CS75" s="58"/>
      <c r="CT75" s="58"/>
      <c r="CU75" s="58"/>
      <c r="CV75" s="58"/>
      <c r="CW75" s="58"/>
      <c r="CX75" s="58"/>
      <c r="CY75" s="58"/>
      <c r="CZ75" s="58"/>
      <c r="DA75" s="58"/>
      <c r="DB75" s="58"/>
      <c r="DC75" s="58"/>
      <c r="DD75" s="58"/>
      <c r="DE75" s="58"/>
      <c r="DF75" s="58"/>
      <c r="DG75" s="58"/>
      <c r="DH75" s="58"/>
      <c r="DI75" s="58"/>
      <c r="DJ75" s="58"/>
      <c r="DK75" s="58"/>
      <c r="DL75" s="58"/>
      <c r="DM75" s="58"/>
      <c r="DN75" s="58"/>
      <c r="DO75" s="58"/>
      <c r="DP75" s="58"/>
      <c r="DQ75" s="58"/>
      <c r="DR75" s="58"/>
      <c r="DS75" s="58"/>
      <c r="DT75" s="58"/>
      <c r="DU75" s="58"/>
      <c r="DV75" s="58"/>
      <c r="DW75" s="58"/>
      <c r="DX75" s="58"/>
      <c r="DY75" s="58"/>
      <c r="DZ75" s="58"/>
      <c r="EA75" s="58"/>
      <c r="EB75" s="58"/>
      <c r="EC75" s="58"/>
      <c r="ED75" s="58"/>
      <c r="EE75" s="58"/>
      <c r="EF75" s="58"/>
      <c r="EG75" s="58"/>
      <c r="EH75" s="58"/>
      <c r="EI75" s="58"/>
      <c r="EJ75" s="58"/>
      <c r="EK75" s="58"/>
      <c r="EL75" s="58"/>
      <c r="EM75" s="58"/>
      <c r="EN75" s="58"/>
      <c r="EO75" s="58"/>
      <c r="EP75" s="58"/>
      <c r="EQ75" s="58"/>
    </row>
    <row r="76" spans="2:147" outlineLevel="1" x14ac:dyDescent="0.2">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c r="CL76" s="58"/>
      <c r="CM76" s="58"/>
      <c r="CN76" s="58"/>
      <c r="CO76" s="58"/>
      <c r="CP76" s="58"/>
      <c r="CQ76" s="58"/>
      <c r="CR76" s="58"/>
      <c r="CS76" s="58"/>
      <c r="CT76" s="58"/>
      <c r="CU76" s="58"/>
      <c r="CV76" s="58"/>
      <c r="CW76" s="58"/>
      <c r="CX76" s="58"/>
      <c r="CY76" s="58"/>
      <c r="CZ76" s="58"/>
      <c r="DA76" s="58"/>
      <c r="DB76" s="58"/>
      <c r="DC76" s="58"/>
      <c r="DD76" s="58"/>
      <c r="DE76" s="58"/>
      <c r="DF76" s="58"/>
      <c r="DG76" s="58"/>
      <c r="DH76" s="58"/>
      <c r="DI76" s="58"/>
      <c r="DJ76" s="58"/>
      <c r="DK76" s="58"/>
      <c r="DL76" s="58"/>
      <c r="DM76" s="58"/>
      <c r="DN76" s="58"/>
      <c r="DO76" s="58"/>
      <c r="DP76" s="58"/>
      <c r="DQ76" s="58"/>
      <c r="DR76" s="58"/>
      <c r="DS76" s="58"/>
      <c r="DT76" s="58"/>
      <c r="DU76" s="58"/>
      <c r="DV76" s="58"/>
      <c r="DW76" s="58"/>
      <c r="DX76" s="58"/>
      <c r="DY76" s="58"/>
      <c r="DZ76" s="58"/>
      <c r="EA76" s="58"/>
      <c r="EB76" s="58"/>
      <c r="EC76" s="58"/>
      <c r="ED76" s="58"/>
      <c r="EE76" s="58"/>
      <c r="EF76" s="58"/>
      <c r="EG76" s="58"/>
      <c r="EH76" s="58"/>
      <c r="EI76" s="58"/>
      <c r="EJ76" s="58"/>
      <c r="EK76" s="58"/>
      <c r="EL76" s="58"/>
      <c r="EM76" s="58"/>
      <c r="EN76" s="58"/>
      <c r="EO76" s="58"/>
      <c r="EP76" s="58"/>
      <c r="EQ76" s="58"/>
    </row>
    <row r="77" spans="2:147" outlineLevel="1" x14ac:dyDescent="0.2">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c r="CB77" s="58"/>
      <c r="CC77" s="58"/>
      <c r="CD77" s="58"/>
      <c r="CE77" s="58"/>
      <c r="CF77" s="58"/>
      <c r="CG77" s="58"/>
      <c r="CH77" s="58"/>
      <c r="CI77" s="58"/>
      <c r="CJ77" s="58"/>
      <c r="CK77" s="58"/>
      <c r="CL77" s="58"/>
      <c r="CM77" s="58"/>
      <c r="CN77" s="58"/>
      <c r="CO77" s="58"/>
      <c r="CP77" s="58"/>
      <c r="CQ77" s="58"/>
      <c r="CR77" s="58"/>
      <c r="CS77" s="58"/>
      <c r="CT77" s="58"/>
      <c r="CU77" s="58"/>
      <c r="CV77" s="58"/>
      <c r="CW77" s="58"/>
      <c r="CX77" s="58"/>
      <c r="CY77" s="58"/>
      <c r="CZ77" s="58"/>
      <c r="DA77" s="58"/>
      <c r="DB77" s="58"/>
      <c r="DC77" s="58"/>
      <c r="DD77" s="58"/>
      <c r="DE77" s="58"/>
      <c r="DF77" s="58"/>
      <c r="DG77" s="58"/>
      <c r="DH77" s="58"/>
      <c r="DI77" s="58"/>
      <c r="DJ77" s="58"/>
      <c r="DK77" s="58"/>
      <c r="DL77" s="58"/>
      <c r="DM77" s="58"/>
      <c r="DN77" s="58"/>
      <c r="DO77" s="58"/>
      <c r="DP77" s="58"/>
      <c r="DQ77" s="58"/>
      <c r="DR77" s="58"/>
      <c r="DS77" s="58"/>
      <c r="DT77" s="58"/>
      <c r="DU77" s="58"/>
      <c r="DV77" s="58"/>
      <c r="DW77" s="58"/>
      <c r="DX77" s="58"/>
      <c r="DY77" s="58"/>
      <c r="DZ77" s="58"/>
      <c r="EA77" s="58"/>
      <c r="EB77" s="58"/>
      <c r="EC77" s="58"/>
      <c r="ED77" s="58"/>
      <c r="EE77" s="58"/>
      <c r="EF77" s="58"/>
      <c r="EG77" s="58"/>
      <c r="EH77" s="58"/>
      <c r="EI77" s="58"/>
      <c r="EJ77" s="58"/>
      <c r="EK77" s="58"/>
      <c r="EL77" s="58"/>
      <c r="EM77" s="58"/>
      <c r="EN77" s="58"/>
      <c r="EO77" s="58"/>
      <c r="EP77" s="58"/>
      <c r="EQ77" s="58"/>
    </row>
    <row r="78" spans="2:147" outlineLevel="1" x14ac:dyDescent="0.2">
      <c r="AT78" s="58"/>
      <c r="AU78" s="58"/>
      <c r="AV78" s="58"/>
      <c r="AW78" s="58"/>
      <c r="AX78" s="58"/>
      <c r="AY78" s="58"/>
      <c r="AZ78" s="58"/>
      <c r="BA78" s="58"/>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c r="CC78" s="58"/>
      <c r="CD78" s="58"/>
      <c r="CE78" s="58"/>
      <c r="CF78" s="58"/>
      <c r="CG78" s="58"/>
      <c r="CH78" s="58"/>
      <c r="CI78" s="58"/>
      <c r="CJ78" s="58"/>
      <c r="CK78" s="58"/>
      <c r="CL78" s="58"/>
      <c r="CM78" s="58"/>
      <c r="CN78" s="58"/>
      <c r="CO78" s="58"/>
      <c r="CP78" s="58"/>
      <c r="CQ78" s="58"/>
      <c r="CR78" s="58"/>
      <c r="CS78" s="58"/>
      <c r="CT78" s="58"/>
      <c r="CU78" s="58"/>
      <c r="CV78" s="58"/>
      <c r="CW78" s="58"/>
      <c r="CX78" s="58"/>
      <c r="CY78" s="58"/>
      <c r="CZ78" s="58"/>
      <c r="DA78" s="58"/>
      <c r="DB78" s="58"/>
      <c r="DC78" s="58"/>
      <c r="DD78" s="58"/>
      <c r="DE78" s="58"/>
      <c r="DF78" s="58"/>
      <c r="DG78" s="58"/>
      <c r="DH78" s="58"/>
      <c r="DI78" s="58"/>
      <c r="DJ78" s="58"/>
      <c r="DK78" s="58"/>
      <c r="DL78" s="58"/>
      <c r="DM78" s="58"/>
      <c r="DN78" s="58"/>
      <c r="DO78" s="58"/>
      <c r="DP78" s="58"/>
      <c r="DQ78" s="58"/>
      <c r="DR78" s="58"/>
      <c r="DS78" s="58"/>
      <c r="DT78" s="58"/>
      <c r="DU78" s="58"/>
      <c r="DV78" s="58"/>
      <c r="DW78" s="58"/>
      <c r="DX78" s="58"/>
      <c r="DY78" s="58"/>
      <c r="DZ78" s="58"/>
      <c r="EA78" s="58"/>
      <c r="EB78" s="58"/>
      <c r="EC78" s="58"/>
      <c r="ED78" s="58"/>
      <c r="EE78" s="58"/>
      <c r="EF78" s="58"/>
      <c r="EG78" s="58"/>
      <c r="EH78" s="58"/>
      <c r="EI78" s="58"/>
      <c r="EJ78" s="58"/>
      <c r="EK78" s="58"/>
      <c r="EL78" s="58"/>
      <c r="EM78" s="58"/>
      <c r="EN78" s="58"/>
      <c r="EO78" s="58"/>
      <c r="EP78" s="58"/>
      <c r="EQ78" s="58"/>
    </row>
    <row r="79" spans="2:147" outlineLevel="1" x14ac:dyDescent="0.2">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c r="CB79" s="58"/>
      <c r="CC79" s="58"/>
      <c r="CD79" s="58"/>
      <c r="CE79" s="58"/>
      <c r="CF79" s="58"/>
      <c r="CG79" s="58"/>
      <c r="CH79" s="58"/>
      <c r="CI79" s="58"/>
      <c r="CJ79" s="58"/>
      <c r="CK79" s="58"/>
      <c r="CL79" s="58"/>
      <c r="CM79" s="58"/>
      <c r="CN79" s="58"/>
      <c r="CO79" s="58"/>
      <c r="CP79" s="58"/>
      <c r="CQ79" s="58"/>
      <c r="CR79" s="58"/>
      <c r="CS79" s="58"/>
      <c r="CT79" s="58"/>
      <c r="CU79" s="58"/>
      <c r="CV79" s="58"/>
      <c r="CW79" s="58"/>
      <c r="CX79" s="58"/>
      <c r="CY79" s="58"/>
      <c r="CZ79" s="58"/>
      <c r="DA79" s="58"/>
      <c r="DB79" s="58"/>
      <c r="DC79" s="58"/>
      <c r="DD79" s="58"/>
      <c r="DE79" s="58"/>
      <c r="DF79" s="58"/>
      <c r="DG79" s="58"/>
      <c r="DH79" s="58"/>
      <c r="DI79" s="58"/>
      <c r="DJ79" s="58"/>
      <c r="DK79" s="58"/>
      <c r="DL79" s="58"/>
      <c r="DM79" s="58"/>
      <c r="DN79" s="58"/>
      <c r="DO79" s="58"/>
      <c r="DP79" s="58"/>
      <c r="DQ79" s="58"/>
      <c r="DR79" s="58"/>
      <c r="DS79" s="58"/>
      <c r="DT79" s="58"/>
      <c r="DU79" s="58"/>
      <c r="DV79" s="58"/>
      <c r="DW79" s="58"/>
      <c r="DX79" s="58"/>
      <c r="DY79" s="58"/>
      <c r="DZ79" s="58"/>
      <c r="EA79" s="58"/>
      <c r="EB79" s="58"/>
      <c r="EC79" s="58"/>
      <c r="ED79" s="58"/>
      <c r="EE79" s="58"/>
      <c r="EF79" s="58"/>
      <c r="EG79" s="58"/>
      <c r="EH79" s="58"/>
      <c r="EI79" s="58"/>
      <c r="EJ79" s="58"/>
      <c r="EK79" s="58"/>
      <c r="EL79" s="58"/>
      <c r="EM79" s="58"/>
      <c r="EN79" s="58"/>
      <c r="EO79" s="58"/>
      <c r="EP79" s="58"/>
      <c r="EQ79" s="58"/>
    </row>
    <row r="80" spans="2:147" outlineLevel="1" x14ac:dyDescent="0.2">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c r="CY80" s="58"/>
      <c r="CZ80" s="58"/>
      <c r="DA80" s="58"/>
      <c r="DB80" s="58"/>
      <c r="DC80" s="58"/>
      <c r="DD80" s="58"/>
      <c r="DE80" s="58"/>
      <c r="DF80" s="58"/>
      <c r="DG80" s="58"/>
      <c r="DH80" s="58"/>
      <c r="DI80" s="58"/>
      <c r="DJ80" s="58"/>
      <c r="DK80" s="58"/>
      <c r="DL80" s="58"/>
      <c r="DM80" s="58"/>
      <c r="DN80" s="58"/>
      <c r="DO80" s="58"/>
      <c r="DP80" s="58"/>
      <c r="DQ80" s="58"/>
      <c r="DR80" s="58"/>
      <c r="DS80" s="58"/>
      <c r="DT80" s="58"/>
      <c r="DU80" s="58"/>
      <c r="DV80" s="58"/>
      <c r="DW80" s="58"/>
      <c r="DX80" s="58"/>
      <c r="DY80" s="58"/>
      <c r="DZ80" s="58"/>
      <c r="EA80" s="58"/>
      <c r="EB80" s="58"/>
      <c r="EC80" s="58"/>
      <c r="ED80" s="58"/>
      <c r="EE80" s="58"/>
      <c r="EF80" s="58"/>
      <c r="EG80" s="58"/>
      <c r="EH80" s="58"/>
      <c r="EI80" s="58"/>
      <c r="EJ80" s="58"/>
      <c r="EK80" s="58"/>
      <c r="EL80" s="58"/>
      <c r="EM80" s="58"/>
      <c r="EN80" s="58"/>
      <c r="EO80" s="58"/>
      <c r="EP80" s="58"/>
      <c r="EQ80" s="58"/>
    </row>
    <row r="81" spans="1:147" outlineLevel="1" x14ac:dyDescent="0.2">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c r="CB81" s="58"/>
      <c r="CC81" s="58"/>
      <c r="CD81" s="58"/>
      <c r="CE81" s="58"/>
      <c r="CF81" s="58"/>
      <c r="CG81" s="58"/>
      <c r="CH81" s="58"/>
      <c r="CI81" s="58"/>
      <c r="CJ81" s="58"/>
      <c r="CK81" s="58"/>
      <c r="CL81" s="58"/>
      <c r="CM81" s="58"/>
      <c r="CN81" s="58"/>
      <c r="CO81" s="58"/>
      <c r="CP81" s="58"/>
      <c r="CQ81" s="58"/>
      <c r="CR81" s="58"/>
      <c r="CS81" s="58"/>
      <c r="CT81" s="58"/>
      <c r="CU81" s="58"/>
      <c r="CV81" s="58"/>
      <c r="CW81" s="58"/>
      <c r="CX81" s="58"/>
      <c r="CY81" s="58"/>
      <c r="CZ81" s="58"/>
      <c r="DA81" s="58"/>
      <c r="DB81" s="58"/>
      <c r="DC81" s="58"/>
      <c r="DD81" s="58"/>
      <c r="DE81" s="58"/>
      <c r="DF81" s="58"/>
      <c r="DG81" s="58"/>
      <c r="DH81" s="58"/>
      <c r="DI81" s="58"/>
      <c r="DJ81" s="58"/>
      <c r="DK81" s="58"/>
      <c r="DL81" s="58"/>
      <c r="DM81" s="58"/>
      <c r="DN81" s="58"/>
      <c r="DO81" s="58"/>
      <c r="DP81" s="58"/>
      <c r="DQ81" s="58"/>
      <c r="DR81" s="58"/>
      <c r="DS81" s="58"/>
      <c r="DT81" s="58"/>
      <c r="DU81" s="58"/>
      <c r="DV81" s="58"/>
      <c r="DW81" s="58"/>
      <c r="DX81" s="58"/>
      <c r="DY81" s="58"/>
      <c r="DZ81" s="58"/>
      <c r="EA81" s="58"/>
      <c r="EB81" s="58"/>
      <c r="EC81" s="58"/>
      <c r="ED81" s="58"/>
      <c r="EE81" s="58"/>
      <c r="EF81" s="58"/>
      <c r="EG81" s="58"/>
      <c r="EH81" s="58"/>
      <c r="EI81" s="58"/>
      <c r="EJ81" s="58"/>
      <c r="EK81" s="58"/>
      <c r="EL81" s="58"/>
      <c r="EM81" s="58"/>
      <c r="EN81" s="58"/>
      <c r="EO81" s="58"/>
      <c r="EP81" s="58"/>
      <c r="EQ81" s="58"/>
    </row>
    <row r="82" spans="1:147" x14ac:dyDescent="0.2">
      <c r="A82" s="74"/>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c r="CB82" s="58"/>
      <c r="CC82" s="58"/>
      <c r="CD82" s="58"/>
      <c r="CE82" s="58"/>
      <c r="CF82" s="58"/>
      <c r="CG82" s="58"/>
      <c r="CH82" s="58"/>
      <c r="CI82" s="58"/>
      <c r="CJ82" s="58"/>
      <c r="CK82" s="58"/>
      <c r="CL82" s="58"/>
      <c r="CM82" s="58"/>
      <c r="CN82" s="58"/>
      <c r="CO82" s="58"/>
      <c r="CP82" s="58"/>
      <c r="CQ82" s="58"/>
      <c r="CR82" s="58"/>
      <c r="CS82" s="58"/>
      <c r="CT82" s="58"/>
      <c r="CU82" s="58"/>
      <c r="CV82" s="58"/>
      <c r="CW82" s="58"/>
      <c r="CX82" s="58"/>
      <c r="CY82" s="58"/>
      <c r="CZ82" s="58"/>
      <c r="DA82" s="58"/>
      <c r="DB82" s="58"/>
      <c r="DC82" s="58"/>
      <c r="DD82" s="58"/>
      <c r="DE82" s="58"/>
      <c r="DF82" s="58"/>
      <c r="DG82" s="58"/>
      <c r="DH82" s="58"/>
      <c r="DI82" s="58"/>
      <c r="DJ82" s="58"/>
      <c r="DK82" s="58"/>
      <c r="DL82" s="58"/>
      <c r="DM82" s="58"/>
      <c r="DN82" s="58"/>
      <c r="DO82" s="58"/>
      <c r="DP82" s="58"/>
      <c r="DQ82" s="58"/>
      <c r="DR82" s="58"/>
      <c r="DS82" s="58"/>
      <c r="DT82" s="58"/>
      <c r="DU82" s="58"/>
      <c r="DV82" s="58"/>
      <c r="DW82" s="58"/>
      <c r="DX82" s="58"/>
      <c r="DY82" s="58"/>
      <c r="DZ82" s="58"/>
      <c r="EA82" s="58"/>
      <c r="EB82" s="58"/>
      <c r="EC82" s="58"/>
      <c r="ED82" s="58"/>
      <c r="EE82" s="58"/>
      <c r="EF82" s="58"/>
      <c r="EG82" s="58"/>
      <c r="EH82" s="58"/>
      <c r="EI82" s="58"/>
      <c r="EJ82" s="58"/>
      <c r="EK82" s="58"/>
      <c r="EL82" s="58"/>
      <c r="EM82" s="58"/>
      <c r="EN82" s="58"/>
      <c r="EO82" s="58"/>
      <c r="EP82" s="58"/>
      <c r="EQ82" s="58"/>
    </row>
    <row r="83" spans="1:147" x14ac:dyDescent="0.2">
      <c r="A83" s="11" t="s">
        <v>158</v>
      </c>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c r="CB83" s="58"/>
      <c r="CC83" s="58"/>
      <c r="CD83" s="58"/>
      <c r="CE83" s="58"/>
      <c r="CF83" s="58"/>
      <c r="CG83" s="58"/>
      <c r="CH83" s="58"/>
      <c r="CI83" s="58"/>
      <c r="CJ83" s="58"/>
      <c r="CK83" s="58"/>
      <c r="CL83" s="58"/>
      <c r="CM83" s="58"/>
      <c r="CN83" s="58"/>
      <c r="CO83" s="58"/>
      <c r="CP83" s="58"/>
      <c r="CQ83" s="58"/>
      <c r="CR83" s="58"/>
      <c r="CS83" s="58"/>
      <c r="CT83" s="58"/>
      <c r="CU83" s="58"/>
      <c r="CV83" s="58"/>
      <c r="CW83" s="58"/>
      <c r="CX83" s="58"/>
      <c r="CY83" s="58"/>
      <c r="CZ83" s="58"/>
      <c r="DA83" s="58"/>
      <c r="DB83" s="58"/>
      <c r="DC83" s="58"/>
      <c r="DD83" s="58"/>
      <c r="DE83" s="58"/>
      <c r="DF83" s="58"/>
      <c r="DG83" s="58"/>
      <c r="DH83" s="58"/>
      <c r="DI83" s="58"/>
      <c r="DJ83" s="58"/>
      <c r="DK83" s="58"/>
      <c r="DL83" s="58"/>
      <c r="DM83" s="58"/>
      <c r="DN83" s="58"/>
      <c r="DO83" s="58"/>
      <c r="DP83" s="58"/>
      <c r="DQ83" s="58"/>
      <c r="DR83" s="58"/>
      <c r="DS83" s="58"/>
      <c r="DT83" s="58"/>
      <c r="DU83" s="58"/>
      <c r="DV83" s="58"/>
      <c r="DW83" s="58"/>
      <c r="DX83" s="58"/>
      <c r="DY83" s="58"/>
      <c r="DZ83" s="58"/>
      <c r="EA83" s="58"/>
      <c r="EB83" s="58"/>
      <c r="EC83" s="58"/>
      <c r="ED83" s="58"/>
      <c r="EE83" s="58"/>
      <c r="EF83" s="58"/>
      <c r="EG83" s="58"/>
      <c r="EH83" s="58"/>
      <c r="EI83" s="58"/>
      <c r="EJ83" s="58"/>
      <c r="EK83" s="58"/>
      <c r="EL83" s="58"/>
      <c r="EM83" s="58"/>
      <c r="EN83" s="58"/>
      <c r="EO83" s="58"/>
      <c r="EP83" s="58"/>
      <c r="EQ83" s="58"/>
    </row>
    <row r="84" spans="1:147" outlineLevel="1" x14ac:dyDescent="0.2">
      <c r="AT84" s="70" t="s">
        <v>161</v>
      </c>
      <c r="AU84" s="70">
        <v>1</v>
      </c>
      <c r="AV84" s="58" t="s">
        <v>166</v>
      </c>
      <c r="AW84" s="58" t="s">
        <v>9</v>
      </c>
      <c r="AX84" s="58" t="s">
        <v>112</v>
      </c>
      <c r="AY84" s="58" t="s">
        <v>13</v>
      </c>
      <c r="AZ84" s="58" t="s">
        <v>113</v>
      </c>
      <c r="BA84" s="58" t="s">
        <v>20</v>
      </c>
      <c r="BB84" s="58" t="s">
        <v>23</v>
      </c>
      <c r="BC84" s="58" t="s">
        <v>25</v>
      </c>
      <c r="BD84" s="58" t="s">
        <v>24</v>
      </c>
      <c r="BE84" s="58" t="s">
        <v>27</v>
      </c>
      <c r="BF84" s="58" t="s">
        <v>26</v>
      </c>
      <c r="BG84" s="58" t="s">
        <v>324</v>
      </c>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c r="CL84" s="58"/>
      <c r="CM84" s="58"/>
      <c r="CN84" s="58"/>
      <c r="CO84" s="58"/>
      <c r="CP84" s="58"/>
      <c r="CQ84" s="58"/>
      <c r="CR84" s="58"/>
      <c r="CS84" s="58"/>
      <c r="CT84" s="58"/>
      <c r="CU84" s="58"/>
      <c r="CV84" s="58"/>
      <c r="CW84" s="58"/>
      <c r="CX84" s="58"/>
      <c r="CY84" s="58"/>
      <c r="CZ84" s="58"/>
      <c r="DA84" s="58"/>
      <c r="DB84" s="58"/>
      <c r="DC84" s="58"/>
      <c r="DD84" s="58"/>
      <c r="DE84" s="58"/>
      <c r="DF84" s="58"/>
      <c r="DG84" s="58"/>
      <c r="DH84" s="58"/>
      <c r="DI84" s="58"/>
      <c r="DJ84" s="58"/>
      <c r="DK84" s="58"/>
      <c r="DL84" s="58"/>
      <c r="DM84" s="58"/>
      <c r="DN84" s="58"/>
      <c r="DO84" s="58"/>
      <c r="DP84" s="58"/>
      <c r="DQ84" s="58"/>
      <c r="DR84" s="58"/>
      <c r="DS84" s="58"/>
      <c r="DT84" s="58"/>
      <c r="DU84" s="58"/>
      <c r="DV84" s="58"/>
      <c r="DW84" s="58"/>
      <c r="DX84" s="58"/>
      <c r="DY84" s="58"/>
      <c r="DZ84" s="58"/>
      <c r="EA84" s="58"/>
      <c r="EB84" s="58"/>
      <c r="EC84" s="58"/>
      <c r="ED84" s="58"/>
      <c r="EE84" s="58"/>
      <c r="EF84" s="58"/>
      <c r="EG84" s="58"/>
      <c r="EH84" s="58"/>
      <c r="EI84" s="58"/>
      <c r="EJ84" s="58"/>
      <c r="EK84" s="58"/>
      <c r="EL84" s="58"/>
      <c r="EM84" s="58"/>
      <c r="EN84" s="58"/>
      <c r="EO84" s="58"/>
      <c r="EP84" s="58"/>
      <c r="EQ84" s="58"/>
    </row>
    <row r="85" spans="1:147" outlineLevel="1" x14ac:dyDescent="0.2">
      <c r="J85" s="4" t="s">
        <v>217</v>
      </c>
      <c r="AT85" s="70" t="s">
        <v>162</v>
      </c>
      <c r="AU85" s="70" t="str">
        <f>INDEX($AW$84:$BG$84,$AU$84)</f>
        <v>CARAT</v>
      </c>
      <c r="AV85" s="58" t="s">
        <v>98</v>
      </c>
      <c r="AW85" s="58">
        <v>1.3243439306358369</v>
      </c>
      <c r="AX85" s="58">
        <v>0.95375722543352603</v>
      </c>
      <c r="AY85" s="58">
        <v>0.13583815028901733</v>
      </c>
      <c r="AZ85" s="58">
        <v>0.30057803468208094</v>
      </c>
      <c r="BA85" s="58">
        <v>0.7947976878612717</v>
      </c>
      <c r="BB85" s="58">
        <v>0.58092485549132944</v>
      </c>
      <c r="BC85" s="58">
        <v>0.9942196531791907</v>
      </c>
      <c r="BD85" s="58">
        <v>0.86416184971098264</v>
      </c>
      <c r="BE85" s="58">
        <v>0.42485549132947975</v>
      </c>
      <c r="BF85" s="58">
        <v>0.91618497109826591</v>
      </c>
      <c r="BG85" s="58">
        <v>9.5338732683341174</v>
      </c>
      <c r="BH85" s="58">
        <v>1</v>
      </c>
      <c r="BI85" s="58"/>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c r="CO85" s="58"/>
      <c r="CP85" s="58"/>
      <c r="CQ85" s="58"/>
      <c r="CR85" s="58"/>
      <c r="CS85" s="58"/>
      <c r="CT85" s="58"/>
      <c r="CU85" s="58"/>
      <c r="CV85" s="58"/>
      <c r="CW85" s="58"/>
      <c r="CX85" s="58"/>
      <c r="CY85" s="58"/>
      <c r="CZ85" s="58"/>
      <c r="DA85" s="58"/>
      <c r="DB85" s="58"/>
      <c r="DC85" s="58"/>
      <c r="DD85" s="58"/>
      <c r="DE85" s="58"/>
      <c r="DF85" s="58"/>
      <c r="DG85" s="58"/>
      <c r="DH85" s="58"/>
      <c r="DI85" s="58"/>
      <c r="DJ85" s="58"/>
      <c r="DK85" s="58"/>
      <c r="DL85" s="58"/>
      <c r="DM85" s="58"/>
      <c r="DN85" s="58"/>
      <c r="DO85" s="58"/>
      <c r="DP85" s="58"/>
      <c r="DQ85" s="58"/>
      <c r="DR85" s="58"/>
      <c r="DS85" s="58"/>
      <c r="DT85" s="58"/>
      <c r="DU85" s="58"/>
      <c r="DV85" s="58"/>
      <c r="DW85" s="58"/>
      <c r="DX85" s="58"/>
      <c r="DY85" s="58"/>
      <c r="DZ85" s="58"/>
      <c r="EA85" s="58"/>
      <c r="EB85" s="58"/>
      <c r="EC85" s="58"/>
      <c r="ED85" s="58"/>
      <c r="EE85" s="58"/>
      <c r="EF85" s="58"/>
      <c r="EG85" s="58"/>
      <c r="EH85" s="58"/>
      <c r="EI85" s="58"/>
      <c r="EJ85" s="58"/>
      <c r="EK85" s="58"/>
      <c r="EL85" s="58"/>
      <c r="EM85" s="58"/>
      <c r="EN85" s="58"/>
      <c r="EO85" s="58"/>
      <c r="EP85" s="58"/>
      <c r="EQ85" s="58"/>
    </row>
    <row r="86" spans="1:147" outlineLevel="1" x14ac:dyDescent="0.2">
      <c r="AT86" s="70"/>
      <c r="AU86" s="70" t="s">
        <v>163</v>
      </c>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c r="EC86" s="58"/>
      <c r="ED86" s="58"/>
      <c r="EE86" s="58"/>
      <c r="EF86" s="58"/>
      <c r="EG86" s="58"/>
      <c r="EH86" s="58"/>
      <c r="EI86" s="58"/>
      <c r="EJ86" s="58"/>
      <c r="EK86" s="58"/>
      <c r="EL86" s="58"/>
      <c r="EM86" s="58"/>
      <c r="EN86" s="58"/>
      <c r="EO86" s="58"/>
      <c r="EP86" s="58"/>
      <c r="EQ86" s="58"/>
    </row>
    <row r="87" spans="1:147" outlineLevel="1" x14ac:dyDescent="0.2">
      <c r="AT87" s="70"/>
      <c r="AU87" s="70" t="str">
        <f xml:space="preserve"> "Logistic Regression Curve -vs- " &amp; $AU$85 &amp; " 
Model 7 for Vendor.Eq.EnchantedDiamonds    (11 variables, n=346)"</f>
        <v>Logistic Regression Curve -vs- CARAT 
Model 7 for Vendor.Eq.EnchantedDiamonds    (11 variables, n=346)</v>
      </c>
      <c r="AV87" s="58" t="s">
        <v>167</v>
      </c>
      <c r="AW87" s="58">
        <v>1</v>
      </c>
      <c r="AX87" s="58">
        <v>0</v>
      </c>
      <c r="AY87" s="58">
        <v>0</v>
      </c>
      <c r="AZ87" s="58">
        <v>0</v>
      </c>
      <c r="BA87" s="58">
        <v>0</v>
      </c>
      <c r="BB87" s="58">
        <v>0</v>
      </c>
      <c r="BC87" s="58">
        <v>0</v>
      </c>
      <c r="BD87" s="58">
        <v>0</v>
      </c>
      <c r="BE87" s="58">
        <v>0</v>
      </c>
      <c r="BF87" s="58">
        <v>0</v>
      </c>
      <c r="BG87" s="58">
        <v>8.8113542299657279</v>
      </c>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c r="CO87" s="58"/>
      <c r="CP87" s="58"/>
      <c r="CQ87" s="58"/>
      <c r="CR87" s="58"/>
      <c r="CS87" s="58"/>
      <c r="CT87" s="58"/>
      <c r="CU87" s="58"/>
      <c r="CV87" s="58"/>
      <c r="CW87" s="58"/>
      <c r="CX87" s="58"/>
      <c r="CY87" s="58"/>
      <c r="CZ87" s="58"/>
      <c r="DA87" s="58"/>
      <c r="DB87" s="58"/>
      <c r="DC87" s="58"/>
      <c r="DD87" s="58"/>
      <c r="DE87" s="58"/>
      <c r="DF87" s="58"/>
      <c r="DG87" s="58"/>
      <c r="DH87" s="58"/>
      <c r="DI87" s="58"/>
      <c r="DJ87" s="58"/>
      <c r="DK87" s="58"/>
      <c r="DL87" s="58"/>
      <c r="DM87" s="58"/>
      <c r="DN87" s="58"/>
      <c r="DO87" s="58"/>
      <c r="DP87" s="58"/>
      <c r="DQ87" s="58"/>
      <c r="DR87" s="58"/>
      <c r="DS87" s="58"/>
      <c r="DT87" s="58"/>
      <c r="DU87" s="58"/>
      <c r="DV87" s="58"/>
      <c r="DW87" s="58"/>
      <c r="DX87" s="58"/>
      <c r="DY87" s="58"/>
      <c r="DZ87" s="58"/>
      <c r="EA87" s="58"/>
      <c r="EB87" s="58"/>
      <c r="EC87" s="58"/>
      <c r="ED87" s="58"/>
      <c r="EE87" s="58"/>
      <c r="EF87" s="58"/>
      <c r="EG87" s="58"/>
      <c r="EH87" s="58"/>
      <c r="EI87" s="58"/>
      <c r="EJ87" s="58"/>
      <c r="EK87" s="58"/>
      <c r="EL87" s="58"/>
      <c r="EM87" s="58"/>
      <c r="EN87" s="58"/>
      <c r="EO87" s="58"/>
      <c r="EP87" s="58"/>
      <c r="EQ87" s="58"/>
    </row>
    <row r="88" spans="1:147" outlineLevel="1" x14ac:dyDescent="0.2">
      <c r="A88" s="25" t="s">
        <v>98</v>
      </c>
      <c r="B88" s="1">
        <f>SUMPRODUCT($AW$85:$BG$85,$AW$104:$BG$104)</f>
        <v>1.3243439306358369</v>
      </c>
      <c r="C88" s="1">
        <f>1/(1+EXP(-F88))</f>
        <v>1.3748452152868376E-4</v>
      </c>
      <c r="D88" s="1">
        <f>1/(1+EXP(-(F88- $H$11*G88)))</f>
        <v>2.0428087211173593E-33</v>
      </c>
      <c r="E88" s="1">
        <f>1/(1+EXP(-(F88+ $H$11*G88)))</f>
        <v>1</v>
      </c>
      <c r="F88" s="1">
        <f>MMULT($AW$85:$BG$85,$B$16:$B$26) + B15</f>
        <v>-8.8918617239212949</v>
      </c>
      <c r="G88" s="1">
        <f t="array" ref="G88">SQRT(MMULT($AW$85:$BH$85,MMULT($AT$15:$BE$26,TRANSPOSE($AW$85:$BH$85))))</f>
        <v>33.867520619507388</v>
      </c>
      <c r="AT88" s="70"/>
      <c r="AU88" s="70" t="str">
        <f xml:space="preserve"> $AU$85 &amp; " (min to max) " &amp; CHAR(10) &amp; "Other Variables = Means"</f>
        <v>CARAT (min to max) 
Other Variables = Means</v>
      </c>
      <c r="AV88" s="58" t="s">
        <v>168</v>
      </c>
      <c r="AW88" s="58">
        <v>2.5</v>
      </c>
      <c r="AX88" s="58">
        <v>1</v>
      </c>
      <c r="AY88" s="58">
        <v>1</v>
      </c>
      <c r="AZ88" s="58">
        <v>1</v>
      </c>
      <c r="BA88" s="58">
        <v>1</v>
      </c>
      <c r="BB88" s="58">
        <v>1</v>
      </c>
      <c r="BC88" s="58">
        <v>1</v>
      </c>
      <c r="BD88" s="58">
        <v>1</v>
      </c>
      <c r="BE88" s="58">
        <v>1</v>
      </c>
      <c r="BF88" s="58">
        <v>1</v>
      </c>
      <c r="BG88" s="58">
        <v>10.894541913002909</v>
      </c>
      <c r="BH88" s="58"/>
      <c r="BI88" s="58"/>
      <c r="BJ88" s="58"/>
      <c r="BK88" s="58"/>
      <c r="BL88" s="58"/>
      <c r="BM88" s="58"/>
      <c r="BN88" s="58"/>
      <c r="BO88" s="58"/>
      <c r="BP88" s="58"/>
      <c r="BQ88" s="58"/>
      <c r="BR88" s="58"/>
      <c r="BS88" s="58"/>
      <c r="BT88" s="58"/>
      <c r="BU88" s="58"/>
      <c r="BV88" s="58"/>
      <c r="BW88" s="58"/>
      <c r="BX88" s="58"/>
      <c r="BY88" s="58"/>
      <c r="BZ88" s="58"/>
      <c r="CA88" s="58"/>
      <c r="CB88" s="58"/>
      <c r="CC88" s="58"/>
      <c r="CD88" s="58"/>
      <c r="CE88" s="58"/>
      <c r="CF88" s="58"/>
      <c r="CG88" s="58"/>
      <c r="CH88" s="58"/>
      <c r="CI88" s="58"/>
      <c r="CJ88" s="58"/>
      <c r="CK88" s="58"/>
      <c r="CL88" s="58"/>
      <c r="CM88" s="58"/>
      <c r="CN88" s="58"/>
      <c r="CO88" s="58"/>
      <c r="CP88" s="58"/>
      <c r="CQ88" s="58"/>
      <c r="CR88" s="58"/>
      <c r="CS88" s="58"/>
      <c r="CT88" s="58"/>
      <c r="CU88" s="58"/>
      <c r="CV88" s="58"/>
      <c r="CW88" s="58"/>
      <c r="CX88" s="58"/>
      <c r="CY88" s="58"/>
      <c r="CZ88" s="58"/>
      <c r="DA88" s="58"/>
      <c r="DB88" s="58"/>
      <c r="DC88" s="58"/>
      <c r="DD88" s="58"/>
      <c r="DE88" s="58"/>
      <c r="DF88" s="58"/>
      <c r="DG88" s="58"/>
      <c r="DH88" s="58"/>
      <c r="DI88" s="58"/>
      <c r="DJ88" s="58"/>
      <c r="DK88" s="58"/>
      <c r="DL88" s="58"/>
      <c r="DM88" s="58"/>
      <c r="DN88" s="58"/>
      <c r="DO88" s="58"/>
      <c r="DP88" s="58"/>
      <c r="DQ88" s="58"/>
      <c r="DR88" s="58"/>
      <c r="DS88" s="58"/>
      <c r="DT88" s="58"/>
      <c r="DU88" s="58"/>
      <c r="DV88" s="58"/>
      <c r="DW88" s="58"/>
      <c r="DX88" s="58"/>
      <c r="DY88" s="58"/>
      <c r="DZ88" s="58"/>
      <c r="EA88" s="58"/>
      <c r="EB88" s="58"/>
      <c r="EC88" s="58"/>
      <c r="ED88" s="58"/>
      <c r="EE88" s="58"/>
      <c r="EF88" s="58"/>
      <c r="EG88" s="58"/>
      <c r="EH88" s="58"/>
      <c r="EI88" s="58"/>
      <c r="EJ88" s="58"/>
      <c r="EK88" s="58"/>
      <c r="EL88" s="58"/>
      <c r="EM88" s="58"/>
      <c r="EN88" s="58"/>
      <c r="EO88" s="58"/>
      <c r="EP88" s="58"/>
      <c r="EQ88" s="58"/>
    </row>
    <row r="89" spans="1:147" outlineLevel="1" x14ac:dyDescent="0.2">
      <c r="AT89" s="70"/>
      <c r="AU89" s="70" t="s">
        <v>164</v>
      </c>
      <c r="AV89" s="58" t="s">
        <v>169</v>
      </c>
      <c r="AW89" s="58">
        <f t="shared" ref="AW89:BG89" si="4">AW87</f>
        <v>1</v>
      </c>
      <c r="AX89" s="58">
        <f t="shared" si="4"/>
        <v>0</v>
      </c>
      <c r="AY89" s="58">
        <f t="shared" si="4"/>
        <v>0</v>
      </c>
      <c r="AZ89" s="58">
        <f t="shared" si="4"/>
        <v>0</v>
      </c>
      <c r="BA89" s="58">
        <f t="shared" si="4"/>
        <v>0</v>
      </c>
      <c r="BB89" s="58">
        <f t="shared" si="4"/>
        <v>0</v>
      </c>
      <c r="BC89" s="58">
        <f t="shared" si="4"/>
        <v>0</v>
      </c>
      <c r="BD89" s="58">
        <f t="shared" si="4"/>
        <v>0</v>
      </c>
      <c r="BE89" s="58">
        <f t="shared" si="4"/>
        <v>0</v>
      </c>
      <c r="BF89" s="58">
        <f t="shared" si="4"/>
        <v>0</v>
      </c>
      <c r="BG89" s="58">
        <f t="shared" si="4"/>
        <v>8.8113542299657279</v>
      </c>
      <c r="BH89" s="58"/>
      <c r="BI89" s="58"/>
      <c r="BJ89" s="58"/>
      <c r="BK89" s="58"/>
      <c r="BL89" s="58"/>
      <c r="BM89" s="58"/>
      <c r="BN89" s="58"/>
      <c r="BO89" s="58"/>
      <c r="BP89" s="58"/>
      <c r="BQ89" s="58"/>
      <c r="BR89" s="58"/>
      <c r="BS89" s="58"/>
      <c r="BT89" s="58"/>
      <c r="BU89" s="58"/>
      <c r="BV89" s="58"/>
      <c r="BW89" s="58"/>
      <c r="BX89" s="58"/>
      <c r="BY89" s="58"/>
      <c r="BZ89" s="58"/>
      <c r="CA89" s="58"/>
      <c r="CB89" s="58"/>
      <c r="CC89" s="58"/>
      <c r="CD89" s="58"/>
      <c r="CE89" s="58"/>
      <c r="CF89" s="58"/>
      <c r="CG89" s="58"/>
      <c r="CH89" s="58"/>
      <c r="CI89" s="58"/>
      <c r="CJ89" s="58"/>
      <c r="CK89" s="58"/>
      <c r="CL89" s="58"/>
      <c r="CM89" s="58"/>
      <c r="CN89" s="58"/>
      <c r="CO89" s="58"/>
      <c r="CP89" s="58"/>
      <c r="CQ89" s="58"/>
      <c r="CR89" s="58"/>
      <c r="CS89" s="58"/>
      <c r="CT89" s="58"/>
      <c r="CU89" s="58"/>
      <c r="CV89" s="58"/>
      <c r="CW89" s="58"/>
      <c r="CX89" s="58"/>
      <c r="CY89" s="58"/>
      <c r="CZ89" s="58"/>
      <c r="DA89" s="58"/>
      <c r="DB89" s="58"/>
      <c r="DC89" s="58"/>
      <c r="DD89" s="58"/>
      <c r="DE89" s="58"/>
      <c r="DF89" s="58"/>
      <c r="DG89" s="58"/>
      <c r="DH89" s="58"/>
      <c r="DI89" s="58"/>
      <c r="DJ89" s="58"/>
      <c r="DK89" s="58"/>
      <c r="DL89" s="58"/>
      <c r="DM89" s="58"/>
      <c r="DN89" s="58"/>
      <c r="DO89" s="58"/>
      <c r="DP89" s="58"/>
      <c r="DQ89" s="58"/>
      <c r="DR89" s="58"/>
      <c r="DS89" s="58"/>
      <c r="DT89" s="58"/>
      <c r="DU89" s="58"/>
      <c r="DV89" s="58"/>
      <c r="DW89" s="58"/>
      <c r="DX89" s="58"/>
      <c r="DY89" s="58"/>
      <c r="DZ89" s="58"/>
      <c r="EA89" s="58"/>
      <c r="EB89" s="58"/>
      <c r="EC89" s="58"/>
      <c r="ED89" s="58"/>
      <c r="EE89" s="58"/>
      <c r="EF89" s="58"/>
      <c r="EG89" s="58"/>
      <c r="EH89" s="58"/>
      <c r="EI89" s="58"/>
      <c r="EJ89" s="58"/>
      <c r="EK89" s="58"/>
      <c r="EL89" s="58"/>
      <c r="EM89" s="58"/>
      <c r="EN89" s="58"/>
      <c r="EO89" s="58"/>
      <c r="EP89" s="58"/>
      <c r="EQ89" s="58"/>
    </row>
    <row r="90" spans="1:147" outlineLevel="1" x14ac:dyDescent="0.2">
      <c r="B90" s="23" t="str">
        <f>$AU$85</f>
        <v>CARAT</v>
      </c>
      <c r="C90" s="23" t="s">
        <v>159</v>
      </c>
      <c r="D90" s="23" t="str">
        <f>IF($I$11&gt;99%,("Lower "&amp;TEXT($I$11,"0.0%")),("Lower "&amp;TEXT($I$11,"0%")))</f>
        <v>Lower 95%</v>
      </c>
      <c r="E90" s="23" t="str">
        <f>IF($I$11&gt;99%,("Upper "&amp;TEXT($I$11,"0.0%")),("Upper "&amp;TEXT($I$11,"0%")))</f>
        <v>Upper 95%</v>
      </c>
      <c r="F90" s="23" t="s">
        <v>160</v>
      </c>
      <c r="G90" s="23" t="s">
        <v>106</v>
      </c>
      <c r="AT90" s="70"/>
      <c r="AU90" s="70" t="s">
        <v>165</v>
      </c>
      <c r="AV90" s="58" t="s">
        <v>170</v>
      </c>
      <c r="AW90" s="58">
        <f t="shared" ref="AW90:BG90" si="5">(AW88 - AW87)/12</f>
        <v>0.125</v>
      </c>
      <c r="AX90" s="58">
        <f t="shared" si="5"/>
        <v>8.3333333333333329E-2</v>
      </c>
      <c r="AY90" s="58">
        <f t="shared" si="5"/>
        <v>8.3333333333333329E-2</v>
      </c>
      <c r="AZ90" s="58">
        <f t="shared" si="5"/>
        <v>8.3333333333333329E-2</v>
      </c>
      <c r="BA90" s="58">
        <f t="shared" si="5"/>
        <v>8.3333333333333329E-2</v>
      </c>
      <c r="BB90" s="58">
        <f t="shared" si="5"/>
        <v>8.3333333333333329E-2</v>
      </c>
      <c r="BC90" s="58">
        <f t="shared" si="5"/>
        <v>8.3333333333333329E-2</v>
      </c>
      <c r="BD90" s="58">
        <f t="shared" si="5"/>
        <v>8.3333333333333329E-2</v>
      </c>
      <c r="BE90" s="58">
        <f t="shared" si="5"/>
        <v>8.3333333333333329E-2</v>
      </c>
      <c r="BF90" s="58">
        <f t="shared" si="5"/>
        <v>8.3333333333333329E-2</v>
      </c>
      <c r="BG90" s="58">
        <f t="shared" si="5"/>
        <v>0.17359897358643175</v>
      </c>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c r="EE90" s="58"/>
      <c r="EF90" s="58"/>
      <c r="EG90" s="58"/>
      <c r="EH90" s="58"/>
      <c r="EI90" s="58"/>
      <c r="EJ90" s="58"/>
      <c r="EK90" s="58"/>
      <c r="EL90" s="58"/>
      <c r="EM90" s="58"/>
      <c r="EN90" s="58"/>
      <c r="EO90" s="58"/>
      <c r="EP90" s="58"/>
      <c r="EQ90" s="58"/>
    </row>
    <row r="91" spans="1:147" outlineLevel="1" x14ac:dyDescent="0.2">
      <c r="B91" s="1">
        <f>SUMPRODUCT($AW$91:$BG$91,$AW$104:$BG$104)</f>
        <v>1</v>
      </c>
      <c r="C91" s="1">
        <f t="shared" ref="C91:C103" si="6">1/(1+EXP(-F91))</f>
        <v>4.6443282390913816E-9</v>
      </c>
      <c r="D91" s="1">
        <f t="shared" ref="D91:D103" si="7">1/(1+EXP(-(F91- $H$11*G91)))</f>
        <v>3.8122441460162111E-38</v>
      </c>
      <c r="E91" s="1">
        <f t="shared" ref="E91:E103" si="8">1/(1+EXP(-(F91+ $H$11*G91)))</f>
        <v>1</v>
      </c>
      <c r="F91" s="1">
        <f>MMULT($AW$91:$BG$91,$B$16:$B$26) + B15</f>
        <v>-19.187619090711934</v>
      </c>
      <c r="G91" s="1">
        <f t="array" ref="G91">SQRT(MMULT($AW$91:$BH$91,MMULT($AT$15:$BE$26,TRANSPOSE($AW$91:$BH$91))))</f>
        <v>34.170217892212094</v>
      </c>
      <c r="AT91" s="58"/>
      <c r="AU91" s="58">
        <v>1</v>
      </c>
      <c r="AV91" s="58"/>
      <c r="AW91" s="58">
        <f>IF($AW$105=$AU$84,$AW$89+($AU$91-1)*$AW$90,$AW$85)</f>
        <v>1</v>
      </c>
      <c r="AX91" s="58">
        <f>IF($AX$105=$AU$84,$AX$89+($AU$91-1)*$AX$90,$AX$85)</f>
        <v>0.95375722543352603</v>
      </c>
      <c r="AY91" s="58">
        <f>IF($AY$105=$AU$84,$AY$89+($AU$91-1)*$AY$90,$AY$85)</f>
        <v>0.13583815028901733</v>
      </c>
      <c r="AZ91" s="58">
        <f>IF($AZ$105=$AU$84,$AZ$89+($AU$91-1)*$AZ$90,$AZ$85)</f>
        <v>0.30057803468208094</v>
      </c>
      <c r="BA91" s="58">
        <f>IF($BA$105=$AU$84,$BA$89+($AU$91-1)*$BA$90,$BA$85)</f>
        <v>0.7947976878612717</v>
      </c>
      <c r="BB91" s="58">
        <f>IF($BB$105=$AU$84,$BB$89+($AU$91-1)*$BB$90,$BB$85)</f>
        <v>0.58092485549132944</v>
      </c>
      <c r="BC91" s="58">
        <f>IF($BC$105=$AU$84,$BC$89+($AU$91-1)*$BC$90,$BC$85)</f>
        <v>0.9942196531791907</v>
      </c>
      <c r="BD91" s="58">
        <f>IF($BD$105=$AU$84,$BD$89+($AU$91-1)*$BD$90,$BD$85)</f>
        <v>0.86416184971098264</v>
      </c>
      <c r="BE91" s="58">
        <f>IF($BE$105=$AU$84,$BE$89+($AU$91-1)*$BE$90,$BE$85)</f>
        <v>0.42485549132947975</v>
      </c>
      <c r="BF91" s="58">
        <f>IF($BF$105=$AU$84,$BF$89+($AU$91-1)*$BF$90,$BF$85)</f>
        <v>0.91618497109826591</v>
      </c>
      <c r="BG91" s="58">
        <f>IF($BG$105=$AU$84,$BG$89+($AU$91-1)*$BG$90,$BG$85)</f>
        <v>9.5338732683341174</v>
      </c>
      <c r="BH91" s="58">
        <v>1</v>
      </c>
      <c r="BI91" s="58"/>
      <c r="BJ91" s="58"/>
      <c r="BK91" s="58"/>
      <c r="BL91" s="58"/>
      <c r="BM91" s="58"/>
      <c r="BN91" s="58"/>
      <c r="BO91" s="58"/>
      <c r="BP91" s="58"/>
      <c r="BQ91" s="58"/>
      <c r="BR91" s="58"/>
      <c r="BS91" s="58"/>
      <c r="BT91" s="58"/>
      <c r="BU91" s="58"/>
      <c r="BV91" s="58"/>
      <c r="BW91" s="58"/>
      <c r="BX91" s="58"/>
      <c r="BY91" s="58"/>
      <c r="BZ91" s="58"/>
      <c r="CA91" s="58"/>
      <c r="CB91" s="58"/>
      <c r="CC91" s="58"/>
      <c r="CD91" s="58"/>
      <c r="CE91" s="58"/>
      <c r="CF91" s="58"/>
      <c r="CG91" s="58"/>
      <c r="CH91" s="58"/>
      <c r="CI91" s="58"/>
      <c r="CJ91" s="58"/>
      <c r="CK91" s="58"/>
      <c r="CL91" s="58"/>
      <c r="CM91" s="58"/>
      <c r="CN91" s="58"/>
      <c r="CO91" s="58"/>
      <c r="CP91" s="58"/>
      <c r="CQ91" s="58"/>
      <c r="CR91" s="58"/>
      <c r="CS91" s="58"/>
      <c r="CT91" s="58"/>
      <c r="CU91" s="58"/>
      <c r="CV91" s="58"/>
      <c r="CW91" s="58"/>
      <c r="CX91" s="58"/>
      <c r="CY91" s="58"/>
      <c r="CZ91" s="58"/>
      <c r="DA91" s="58"/>
      <c r="DB91" s="58"/>
      <c r="DC91" s="58"/>
      <c r="DD91" s="58"/>
      <c r="DE91" s="58"/>
      <c r="DF91" s="58"/>
      <c r="DG91" s="58"/>
      <c r="DH91" s="58"/>
      <c r="DI91" s="58"/>
      <c r="DJ91" s="58"/>
      <c r="DK91" s="58"/>
      <c r="DL91" s="58"/>
      <c r="DM91" s="58"/>
      <c r="DN91" s="58"/>
      <c r="DO91" s="58"/>
      <c r="DP91" s="58"/>
      <c r="DQ91" s="58"/>
      <c r="DR91" s="58"/>
      <c r="DS91" s="58"/>
      <c r="DT91" s="58"/>
      <c r="DU91" s="58"/>
      <c r="DV91" s="58"/>
      <c r="DW91" s="58"/>
      <c r="DX91" s="58"/>
      <c r="DY91" s="58"/>
      <c r="DZ91" s="58"/>
      <c r="EA91" s="58"/>
      <c r="EB91" s="58"/>
      <c r="EC91" s="58"/>
      <c r="ED91" s="58"/>
      <c r="EE91" s="58"/>
      <c r="EF91" s="58"/>
      <c r="EG91" s="58"/>
      <c r="EH91" s="58"/>
      <c r="EI91" s="58"/>
      <c r="EJ91" s="58"/>
      <c r="EK91" s="58"/>
      <c r="EL91" s="58"/>
      <c r="EM91" s="58"/>
      <c r="EN91" s="58"/>
      <c r="EO91" s="58"/>
      <c r="EP91" s="58"/>
      <c r="EQ91" s="58"/>
    </row>
    <row r="92" spans="1:147" outlineLevel="1" x14ac:dyDescent="0.2">
      <c r="B92" s="1">
        <f>SUMPRODUCT($AW$92:$BG$92,$AW$104:$BG$104)</f>
        <v>1.125</v>
      </c>
      <c r="C92" s="1">
        <f t="shared" si="6"/>
        <v>2.4556535267258664E-7</v>
      </c>
      <c r="D92" s="1">
        <f t="shared" si="7"/>
        <v>2.7098582817875134E-36</v>
      </c>
      <c r="E92" s="1">
        <f t="shared" si="8"/>
        <v>1</v>
      </c>
      <c r="F92" s="1">
        <f>MMULT($AW$92:$BG$92,$B$16:$B$26) + B15</f>
        <v>-15.219702477239679</v>
      </c>
      <c r="G92" s="1">
        <f t="array" ref="G92">SQRT(MMULT($AW$92:$BH$92,MMULT($AT$15:$BE$26,TRANSPOSE($AW$92:$BH$92))))</f>
        <v>34.019229464163921</v>
      </c>
      <c r="AT92" s="58"/>
      <c r="AU92" s="58">
        <v>2</v>
      </c>
      <c r="AV92" s="58"/>
      <c r="AW92" s="58">
        <f>IF($AW$105=$AU$84,$AW$89+($AU$92-1)*$AW$90,$AW$85)</f>
        <v>1.125</v>
      </c>
      <c r="AX92" s="58">
        <f>IF($AX$105=$AU$84,$AX$89+($AU$92-1)*$AX$90,$AX$85)</f>
        <v>0.95375722543352603</v>
      </c>
      <c r="AY92" s="58">
        <f>IF($AY$105=$AU$84,$AY$89+($AU$92-1)*$AY$90,$AY$85)</f>
        <v>0.13583815028901733</v>
      </c>
      <c r="AZ92" s="58">
        <f>IF($AZ$105=$AU$84,$AZ$89+($AU$92-1)*$AZ$90,$AZ$85)</f>
        <v>0.30057803468208094</v>
      </c>
      <c r="BA92" s="58">
        <f>IF($BA$105=$AU$84,$BA$89+($AU$92-1)*$BA$90,$BA$85)</f>
        <v>0.7947976878612717</v>
      </c>
      <c r="BB92" s="58">
        <f>IF($BB$105=$AU$84,$BB$89+($AU$92-1)*$BB$90,$BB$85)</f>
        <v>0.58092485549132944</v>
      </c>
      <c r="BC92" s="58">
        <f>IF($BC$105=$AU$84,$BC$89+($AU$92-1)*$BC$90,$BC$85)</f>
        <v>0.9942196531791907</v>
      </c>
      <c r="BD92" s="58">
        <f>IF($BD$105=$AU$84,$BD$89+($AU$92-1)*$BD$90,$BD$85)</f>
        <v>0.86416184971098264</v>
      </c>
      <c r="BE92" s="58">
        <f>IF($BE$105=$AU$84,$BE$89+($AU$92-1)*$BE$90,$BE$85)</f>
        <v>0.42485549132947975</v>
      </c>
      <c r="BF92" s="58">
        <f>IF($BF$105=$AU$84,$BF$89+($AU$92-1)*$BF$90,$BF$85)</f>
        <v>0.91618497109826591</v>
      </c>
      <c r="BG92" s="58">
        <f>IF($BG$105=$AU$84,$BG$89+($AU$92-1)*$BG$90,$BG$85)</f>
        <v>9.5338732683341174</v>
      </c>
      <c r="BH92" s="58">
        <v>1</v>
      </c>
      <c r="BI92" s="58"/>
      <c r="BJ92" s="58"/>
      <c r="BK92" s="58"/>
      <c r="BL92" s="58"/>
      <c r="BM92" s="58"/>
      <c r="BN92" s="58"/>
      <c r="BO92" s="58"/>
      <c r="BP92" s="58"/>
      <c r="BQ92" s="58"/>
      <c r="BR92" s="58"/>
      <c r="BS92" s="58"/>
      <c r="BT92" s="58"/>
      <c r="BU92" s="58"/>
      <c r="BV92" s="58"/>
      <c r="BW92" s="58"/>
      <c r="BX92" s="58"/>
      <c r="BY92" s="58"/>
      <c r="BZ92" s="58"/>
      <c r="CA92" s="58"/>
      <c r="CB92" s="58"/>
      <c r="CC92" s="58"/>
      <c r="CD92" s="58"/>
      <c r="CE92" s="58"/>
      <c r="CF92" s="58"/>
      <c r="CG92" s="58"/>
      <c r="CH92" s="58"/>
      <c r="CI92" s="58"/>
      <c r="CJ92" s="58"/>
      <c r="CK92" s="58"/>
      <c r="CL92" s="58"/>
      <c r="CM92" s="58"/>
      <c r="CN92" s="58"/>
      <c r="CO92" s="58"/>
      <c r="CP92" s="58"/>
      <c r="CQ92" s="58"/>
      <c r="CR92" s="58"/>
      <c r="CS92" s="58"/>
      <c r="CT92" s="58"/>
      <c r="CU92" s="58"/>
      <c r="CV92" s="58"/>
      <c r="CW92" s="58"/>
      <c r="CX92" s="58"/>
      <c r="CY92" s="58"/>
      <c r="CZ92" s="58"/>
      <c r="DA92" s="58"/>
      <c r="DB92" s="58"/>
      <c r="DC92" s="58"/>
      <c r="DD92" s="58"/>
      <c r="DE92" s="58"/>
      <c r="DF92" s="58"/>
      <c r="DG92" s="58"/>
      <c r="DH92" s="58"/>
      <c r="DI92" s="58"/>
      <c r="DJ92" s="58"/>
      <c r="DK92" s="58"/>
      <c r="DL92" s="58"/>
      <c r="DM92" s="58"/>
      <c r="DN92" s="58"/>
      <c r="DO92" s="58"/>
      <c r="DP92" s="58"/>
      <c r="DQ92" s="58"/>
      <c r="DR92" s="58"/>
      <c r="DS92" s="58"/>
      <c r="DT92" s="58"/>
      <c r="DU92" s="58"/>
      <c r="DV92" s="58"/>
      <c r="DW92" s="58"/>
      <c r="DX92" s="58"/>
      <c r="DY92" s="58"/>
      <c r="DZ92" s="58"/>
      <c r="EA92" s="58"/>
      <c r="EB92" s="58"/>
      <c r="EC92" s="58"/>
      <c r="ED92" s="58"/>
      <c r="EE92" s="58"/>
      <c r="EF92" s="58"/>
      <c r="EG92" s="58"/>
      <c r="EH92" s="58"/>
      <c r="EI92" s="58"/>
      <c r="EJ92" s="58"/>
      <c r="EK92" s="58"/>
      <c r="EL92" s="58"/>
      <c r="EM92" s="58"/>
      <c r="EN92" s="58"/>
      <c r="EO92" s="58"/>
      <c r="EP92" s="58"/>
      <c r="EQ92" s="58"/>
    </row>
    <row r="93" spans="1:147" outlineLevel="1" x14ac:dyDescent="0.2">
      <c r="B93" s="1">
        <f>SUMPRODUCT($AW$93:$BG$93,$AW$104:$BG$104)</f>
        <v>1.25</v>
      </c>
      <c r="C93" s="1">
        <f t="shared" si="6"/>
        <v>1.2983920537899976E-5</v>
      </c>
      <c r="D93" s="1">
        <f t="shared" si="7"/>
        <v>1.7706644197081988E-34</v>
      </c>
      <c r="E93" s="1">
        <f t="shared" si="8"/>
        <v>1</v>
      </c>
      <c r="F93" s="1">
        <f>MMULT($AW$93:$BG$93,$B$16:$B$26) + B15</f>
        <v>-11.251785863767424</v>
      </c>
      <c r="G93" s="1">
        <f t="array" ref="G93">SQRT(MMULT($AW$93:$BH$93,MMULT($AT$15:$BE$26,TRANSPOSE($AW$93:$BH$93))))</f>
        <v>33.911211107847144</v>
      </c>
      <c r="AT93" s="58"/>
      <c r="AU93" s="58">
        <v>3</v>
      </c>
      <c r="AV93" s="58"/>
      <c r="AW93" s="58">
        <f>IF($AW$105=$AU$84,$AW$89+($AU$93-1)*$AW$90,$AW$85)</f>
        <v>1.25</v>
      </c>
      <c r="AX93" s="58">
        <f>IF($AX$105=$AU$84,$AX$89+($AU$93-1)*$AX$90,$AX$85)</f>
        <v>0.95375722543352603</v>
      </c>
      <c r="AY93" s="58">
        <f>IF($AY$105=$AU$84,$AY$89+($AU$93-1)*$AY$90,$AY$85)</f>
        <v>0.13583815028901733</v>
      </c>
      <c r="AZ93" s="58">
        <f>IF($AZ$105=$AU$84,$AZ$89+($AU$93-1)*$AZ$90,$AZ$85)</f>
        <v>0.30057803468208094</v>
      </c>
      <c r="BA93" s="58">
        <f>IF($BA$105=$AU$84,$BA$89+($AU$93-1)*$BA$90,$BA$85)</f>
        <v>0.7947976878612717</v>
      </c>
      <c r="BB93" s="58">
        <f>IF($BB$105=$AU$84,$BB$89+($AU$93-1)*$BB$90,$BB$85)</f>
        <v>0.58092485549132944</v>
      </c>
      <c r="BC93" s="58">
        <f>IF($BC$105=$AU$84,$BC$89+($AU$93-1)*$BC$90,$BC$85)</f>
        <v>0.9942196531791907</v>
      </c>
      <c r="BD93" s="58">
        <f>IF($BD$105=$AU$84,$BD$89+($AU$93-1)*$BD$90,$BD$85)</f>
        <v>0.86416184971098264</v>
      </c>
      <c r="BE93" s="58">
        <f>IF($BE$105=$AU$84,$BE$89+($AU$93-1)*$BE$90,$BE$85)</f>
        <v>0.42485549132947975</v>
      </c>
      <c r="BF93" s="58">
        <f>IF($BF$105=$AU$84,$BF$89+($AU$93-1)*$BF$90,$BF$85)</f>
        <v>0.91618497109826591</v>
      </c>
      <c r="BG93" s="58">
        <f>IF($BG$105=$AU$84,$BG$89+($AU$93-1)*$BG$90,$BG$85)</f>
        <v>9.5338732683341174</v>
      </c>
      <c r="BH93" s="58">
        <v>1</v>
      </c>
      <c r="BI93" s="58"/>
      <c r="BJ93" s="58"/>
      <c r="BK93" s="58"/>
      <c r="BL93" s="58"/>
      <c r="BM93" s="58"/>
      <c r="BN93" s="58"/>
      <c r="BO93" s="58"/>
      <c r="BP93" s="58"/>
      <c r="BQ93" s="58"/>
      <c r="BR93" s="58"/>
      <c r="BS93" s="58"/>
      <c r="BT93" s="58"/>
      <c r="BU93" s="58"/>
      <c r="BV93" s="58"/>
      <c r="BW93" s="58"/>
      <c r="BX93" s="58"/>
      <c r="BY93" s="58"/>
      <c r="BZ93" s="58"/>
      <c r="CA93" s="58"/>
      <c r="CB93" s="58"/>
      <c r="CC93" s="58"/>
      <c r="CD93" s="58"/>
      <c r="CE93" s="58"/>
      <c r="CF93" s="58"/>
      <c r="CG93" s="58"/>
      <c r="CH93" s="58"/>
      <c r="CI93" s="58"/>
      <c r="CJ93" s="58"/>
      <c r="CK93" s="58"/>
      <c r="CL93" s="58"/>
      <c r="CM93" s="58"/>
      <c r="CN93" s="58"/>
      <c r="CO93" s="58"/>
      <c r="CP93" s="58"/>
      <c r="CQ93" s="58"/>
      <c r="CR93" s="58"/>
      <c r="CS93" s="58"/>
      <c r="CT93" s="58"/>
      <c r="CU93" s="58"/>
      <c r="CV93" s="58"/>
      <c r="CW93" s="58"/>
      <c r="CX93" s="58"/>
      <c r="CY93" s="58"/>
      <c r="CZ93" s="58"/>
      <c r="DA93" s="58"/>
      <c r="DB93" s="58"/>
      <c r="DC93" s="58"/>
      <c r="DD93" s="58"/>
      <c r="DE93" s="58"/>
      <c r="DF93" s="58"/>
      <c r="DG93" s="58"/>
      <c r="DH93" s="58"/>
      <c r="DI93" s="58"/>
      <c r="DJ93" s="58"/>
      <c r="DK93" s="58"/>
      <c r="DL93" s="58"/>
      <c r="DM93" s="58"/>
      <c r="DN93" s="58"/>
      <c r="DO93" s="58"/>
      <c r="DP93" s="58"/>
      <c r="DQ93" s="58"/>
      <c r="DR93" s="58"/>
      <c r="DS93" s="58"/>
      <c r="DT93" s="58"/>
      <c r="DU93" s="58"/>
      <c r="DV93" s="58"/>
      <c r="DW93" s="58"/>
      <c r="DX93" s="58"/>
      <c r="DY93" s="58"/>
      <c r="DZ93" s="58"/>
      <c r="EA93" s="58"/>
      <c r="EB93" s="58"/>
      <c r="EC93" s="58"/>
      <c r="ED93" s="58"/>
      <c r="EE93" s="58"/>
      <c r="EF93" s="58"/>
      <c r="EG93" s="58"/>
      <c r="EH93" s="58"/>
      <c r="EI93" s="58"/>
      <c r="EJ93" s="58"/>
      <c r="EK93" s="58"/>
      <c r="EL93" s="58"/>
      <c r="EM93" s="58"/>
      <c r="EN93" s="58"/>
      <c r="EO93" s="58"/>
      <c r="EP93" s="58"/>
      <c r="EQ93" s="58"/>
    </row>
    <row r="94" spans="1:147" outlineLevel="1" x14ac:dyDescent="0.2">
      <c r="B94" s="1">
        <f>SUMPRODUCT($AW$94:$BG$94,$AW$104:$BG$104)</f>
        <v>1.375</v>
      </c>
      <c r="C94" s="1">
        <f t="shared" si="6"/>
        <v>6.8605309256067099E-4</v>
      </c>
      <c r="D94" s="1">
        <f t="shared" si="7"/>
        <v>1.062672787156536E-32</v>
      </c>
      <c r="E94" s="1">
        <f t="shared" si="8"/>
        <v>1</v>
      </c>
      <c r="F94" s="1">
        <f>MMULT($AW$94:$BG$94,$B$16:$B$26) + B15</f>
        <v>-7.2838692502951972</v>
      </c>
      <c r="G94" s="1">
        <f t="array" ref="G94">SQRT(MMULT($AW$94:$BH$94,MMULT($AT$15:$BE$26,TRANSPOSE($AW$94:$BH$94))))</f>
        <v>33.846574231455079</v>
      </c>
      <c r="AT94" s="58"/>
      <c r="AU94" s="58">
        <v>4</v>
      </c>
      <c r="AV94" s="58"/>
      <c r="AW94" s="58">
        <f>IF($AW$105=$AU$84,$AW$89+($AU$94-1)*$AW$90,$AW$85)</f>
        <v>1.375</v>
      </c>
      <c r="AX94" s="58">
        <f>IF($AX$105=$AU$84,$AX$89+($AU$94-1)*$AX$90,$AX$85)</f>
        <v>0.95375722543352603</v>
      </c>
      <c r="AY94" s="58">
        <f>IF($AY$105=$AU$84,$AY$89+($AU$94-1)*$AY$90,$AY$85)</f>
        <v>0.13583815028901733</v>
      </c>
      <c r="AZ94" s="58">
        <f>IF($AZ$105=$AU$84,$AZ$89+($AU$94-1)*$AZ$90,$AZ$85)</f>
        <v>0.30057803468208094</v>
      </c>
      <c r="BA94" s="58">
        <f>IF($BA$105=$AU$84,$BA$89+($AU$94-1)*$BA$90,$BA$85)</f>
        <v>0.7947976878612717</v>
      </c>
      <c r="BB94" s="58">
        <f>IF($BB$105=$AU$84,$BB$89+($AU$94-1)*$BB$90,$BB$85)</f>
        <v>0.58092485549132944</v>
      </c>
      <c r="BC94" s="58">
        <f>IF($BC$105=$AU$84,$BC$89+($AU$94-1)*$BC$90,$BC$85)</f>
        <v>0.9942196531791907</v>
      </c>
      <c r="BD94" s="58">
        <f>IF($BD$105=$AU$84,$BD$89+($AU$94-1)*$BD$90,$BD$85)</f>
        <v>0.86416184971098264</v>
      </c>
      <c r="BE94" s="58">
        <f>IF($BE$105=$AU$84,$BE$89+($AU$94-1)*$BE$90,$BE$85)</f>
        <v>0.42485549132947975</v>
      </c>
      <c r="BF94" s="58">
        <f>IF($BF$105=$AU$84,$BF$89+($AU$94-1)*$BF$90,$BF$85)</f>
        <v>0.91618497109826591</v>
      </c>
      <c r="BG94" s="58">
        <f>IF($BG$105=$AU$84,$BG$89+($AU$94-1)*$BG$90,$BG$85)</f>
        <v>9.5338732683341174</v>
      </c>
      <c r="BH94" s="58">
        <v>1</v>
      </c>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c r="CL94" s="58"/>
      <c r="CM94" s="58"/>
      <c r="CN94" s="58"/>
      <c r="CO94" s="58"/>
      <c r="CP94" s="58"/>
      <c r="CQ94" s="58"/>
      <c r="CR94" s="58"/>
      <c r="CS94" s="58"/>
      <c r="CT94" s="58"/>
      <c r="CU94" s="58"/>
      <c r="CV94" s="58"/>
      <c r="CW94" s="58"/>
      <c r="CX94" s="58"/>
      <c r="CY94" s="58"/>
      <c r="CZ94" s="58"/>
      <c r="DA94" s="58"/>
      <c r="DB94" s="58"/>
      <c r="DC94" s="58"/>
      <c r="DD94" s="58"/>
      <c r="DE94" s="58"/>
      <c r="DF94" s="58"/>
      <c r="DG94" s="58"/>
      <c r="DH94" s="58"/>
      <c r="DI94" s="58"/>
      <c r="DJ94" s="58"/>
      <c r="DK94" s="58"/>
      <c r="DL94" s="58"/>
      <c r="DM94" s="58"/>
      <c r="DN94" s="58"/>
      <c r="DO94" s="58"/>
      <c r="DP94" s="58"/>
      <c r="DQ94" s="58"/>
      <c r="DR94" s="58"/>
      <c r="DS94" s="58"/>
      <c r="DT94" s="58"/>
      <c r="DU94" s="58"/>
      <c r="DV94" s="58"/>
      <c r="DW94" s="58"/>
      <c r="DX94" s="58"/>
      <c r="DY94" s="58"/>
      <c r="DZ94" s="58"/>
      <c r="EA94" s="58"/>
      <c r="EB94" s="58"/>
      <c r="EC94" s="58"/>
      <c r="ED94" s="58"/>
      <c r="EE94" s="58"/>
      <c r="EF94" s="58"/>
      <c r="EG94" s="58"/>
      <c r="EH94" s="58"/>
      <c r="EI94" s="58"/>
      <c r="EJ94" s="58"/>
      <c r="EK94" s="58"/>
      <c r="EL94" s="58"/>
      <c r="EM94" s="58"/>
      <c r="EN94" s="58"/>
      <c r="EO94" s="58"/>
      <c r="EP94" s="58"/>
      <c r="EQ94" s="58"/>
    </row>
    <row r="95" spans="1:147" outlineLevel="1" x14ac:dyDescent="0.2">
      <c r="B95" s="1">
        <f>SUMPRODUCT($AW$95:$BG$95,$AW$104:$BG$104)</f>
        <v>1.5</v>
      </c>
      <c r="C95" s="1">
        <f t="shared" si="6"/>
        <v>3.5027956291600465E-2</v>
      </c>
      <c r="D95" s="1">
        <f t="shared" si="7"/>
        <v>5.8549715382587487E-31</v>
      </c>
      <c r="E95" s="1">
        <f t="shared" si="8"/>
        <v>1</v>
      </c>
      <c r="F95" s="1">
        <f>MMULT($AW$95:$BG$95,$B$16:$B$26) + B15</f>
        <v>-3.3159526368229422</v>
      </c>
      <c r="G95" s="1">
        <f t="array" ref="G95">SQRT(MMULT($AW$95:$BH$95,MMULT($AT$15:$BE$26,TRANSPOSE($AW$95:$BH$95))))</f>
        <v>33.825567527258762</v>
      </c>
      <c r="AT95" s="58"/>
      <c r="AU95" s="58">
        <v>5</v>
      </c>
      <c r="AV95" s="58"/>
      <c r="AW95" s="58">
        <f>IF($AW$105=$AU$84,$AW$89+($AU$95-1)*$AW$90,$AW$85)</f>
        <v>1.5</v>
      </c>
      <c r="AX95" s="58">
        <f>IF($AX$105=$AU$84,$AX$89+($AU$95-1)*$AX$90,$AX$85)</f>
        <v>0.95375722543352603</v>
      </c>
      <c r="AY95" s="58">
        <f>IF($AY$105=$AU$84,$AY$89+($AU$95-1)*$AY$90,$AY$85)</f>
        <v>0.13583815028901733</v>
      </c>
      <c r="AZ95" s="58">
        <f>IF($AZ$105=$AU$84,$AZ$89+($AU$95-1)*$AZ$90,$AZ$85)</f>
        <v>0.30057803468208094</v>
      </c>
      <c r="BA95" s="58">
        <f>IF($BA$105=$AU$84,$BA$89+($AU$95-1)*$BA$90,$BA$85)</f>
        <v>0.7947976878612717</v>
      </c>
      <c r="BB95" s="58">
        <f>IF($BB$105=$AU$84,$BB$89+($AU$95-1)*$BB$90,$BB$85)</f>
        <v>0.58092485549132944</v>
      </c>
      <c r="BC95" s="58">
        <f>IF($BC$105=$AU$84,$BC$89+($AU$95-1)*$BC$90,$BC$85)</f>
        <v>0.9942196531791907</v>
      </c>
      <c r="BD95" s="58">
        <f>IF($BD$105=$AU$84,$BD$89+($AU$95-1)*$BD$90,$BD$85)</f>
        <v>0.86416184971098264</v>
      </c>
      <c r="BE95" s="58">
        <f>IF($BE$105=$AU$84,$BE$89+($AU$95-1)*$BE$90,$BE$85)</f>
        <v>0.42485549132947975</v>
      </c>
      <c r="BF95" s="58">
        <f>IF($BF$105=$AU$84,$BF$89+($AU$95-1)*$BF$90,$BF$85)</f>
        <v>0.91618497109826591</v>
      </c>
      <c r="BG95" s="58">
        <f>IF($BG$105=$AU$84,$BG$89+($AU$95-1)*$BG$90,$BG$85)</f>
        <v>9.5338732683341174</v>
      </c>
      <c r="BH95" s="58">
        <v>1</v>
      </c>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c r="CY95" s="58"/>
      <c r="CZ95" s="58"/>
      <c r="DA95" s="58"/>
      <c r="DB95" s="58"/>
      <c r="DC95" s="58"/>
      <c r="DD95" s="58"/>
      <c r="DE95" s="58"/>
      <c r="DF95" s="58"/>
      <c r="DG95" s="58"/>
      <c r="DH95" s="58"/>
      <c r="DI95" s="58"/>
      <c r="DJ95" s="58"/>
      <c r="DK95" s="58"/>
      <c r="DL95" s="58"/>
      <c r="DM95" s="58"/>
      <c r="DN95" s="58"/>
      <c r="DO95" s="58"/>
      <c r="DP95" s="58"/>
      <c r="DQ95" s="58"/>
      <c r="DR95" s="58"/>
      <c r="DS95" s="58"/>
      <c r="DT95" s="58"/>
      <c r="DU95" s="58"/>
      <c r="DV95" s="58"/>
      <c r="DW95" s="58"/>
      <c r="DX95" s="58"/>
      <c r="DY95" s="58"/>
      <c r="DZ95" s="58"/>
      <c r="EA95" s="58"/>
      <c r="EB95" s="58"/>
      <c r="EC95" s="58"/>
      <c r="ED95" s="58"/>
      <c r="EE95" s="58"/>
      <c r="EF95" s="58"/>
      <c r="EG95" s="58"/>
      <c r="EH95" s="58"/>
      <c r="EI95" s="58"/>
      <c r="EJ95" s="58"/>
      <c r="EK95" s="58"/>
      <c r="EL95" s="58"/>
      <c r="EM95" s="58"/>
      <c r="EN95" s="58"/>
      <c r="EO95" s="58"/>
      <c r="EP95" s="58"/>
      <c r="EQ95" s="58"/>
    </row>
    <row r="96" spans="1:147" outlineLevel="1" x14ac:dyDescent="0.2">
      <c r="B96" s="1">
        <f>SUMPRODUCT($AW$96:$BG$96,$AW$104:$BG$104)</f>
        <v>1.625</v>
      </c>
      <c r="C96" s="1">
        <f t="shared" si="6"/>
        <v>0.65745290374746579</v>
      </c>
      <c r="D96" s="1">
        <f t="shared" si="7"/>
        <v>2.9610299629500147E-29</v>
      </c>
      <c r="E96" s="1">
        <f t="shared" si="8"/>
        <v>1</v>
      </c>
      <c r="F96" s="1">
        <f>MMULT($AW$96:$BG$96,$B$16:$B$26) + B15</f>
        <v>0.65196397664931283</v>
      </c>
      <c r="G96" s="1">
        <f t="array" ref="G96">SQRT(MMULT($AW$96:$BH$96,MMULT($AT$15:$BE$26,TRANSPOSE($AW$96:$BH$96))))</f>
        <v>33.848272227704825</v>
      </c>
      <c r="AT96" s="58"/>
      <c r="AU96" s="58">
        <v>6</v>
      </c>
      <c r="AV96" s="58"/>
      <c r="AW96" s="58">
        <f>IF($AW$105=$AU$84,$AW$89+($AU$96-1)*$AW$90,$AW$85)</f>
        <v>1.625</v>
      </c>
      <c r="AX96" s="58">
        <f>IF($AX$105=$AU$84,$AX$89+($AU$96-1)*$AX$90,$AX$85)</f>
        <v>0.95375722543352603</v>
      </c>
      <c r="AY96" s="58">
        <f>IF($AY$105=$AU$84,$AY$89+($AU$96-1)*$AY$90,$AY$85)</f>
        <v>0.13583815028901733</v>
      </c>
      <c r="AZ96" s="58">
        <f>IF($AZ$105=$AU$84,$AZ$89+($AU$96-1)*$AZ$90,$AZ$85)</f>
        <v>0.30057803468208094</v>
      </c>
      <c r="BA96" s="58">
        <f>IF($BA$105=$AU$84,$BA$89+($AU$96-1)*$BA$90,$BA$85)</f>
        <v>0.7947976878612717</v>
      </c>
      <c r="BB96" s="58">
        <f>IF($BB$105=$AU$84,$BB$89+($AU$96-1)*$BB$90,$BB$85)</f>
        <v>0.58092485549132944</v>
      </c>
      <c r="BC96" s="58">
        <f>IF($BC$105=$AU$84,$BC$89+($AU$96-1)*$BC$90,$BC$85)</f>
        <v>0.9942196531791907</v>
      </c>
      <c r="BD96" s="58">
        <f>IF($BD$105=$AU$84,$BD$89+($AU$96-1)*$BD$90,$BD$85)</f>
        <v>0.86416184971098264</v>
      </c>
      <c r="BE96" s="58">
        <f>IF($BE$105=$AU$84,$BE$89+($AU$96-1)*$BE$90,$BE$85)</f>
        <v>0.42485549132947975</v>
      </c>
      <c r="BF96" s="58">
        <f>IF($BF$105=$AU$84,$BF$89+($AU$96-1)*$BF$90,$BF$85)</f>
        <v>0.91618497109826591</v>
      </c>
      <c r="BG96" s="58">
        <f>IF($BG$105=$AU$84,$BG$89+($AU$96-1)*$BG$90,$BG$85)</f>
        <v>9.5338732683341174</v>
      </c>
      <c r="BH96" s="58">
        <v>1</v>
      </c>
      <c r="BI96" s="58"/>
      <c r="BJ96" s="58"/>
      <c r="BK96" s="58"/>
      <c r="BL96" s="58"/>
      <c r="BM96" s="58"/>
      <c r="BN96" s="58"/>
      <c r="BO96" s="58"/>
      <c r="BP96" s="58"/>
      <c r="BQ96" s="58"/>
      <c r="BR96" s="58"/>
      <c r="BS96" s="58"/>
      <c r="BT96" s="58"/>
      <c r="BU96" s="58"/>
      <c r="BV96" s="58"/>
      <c r="BW96" s="58"/>
      <c r="BX96" s="58"/>
      <c r="BY96" s="58"/>
      <c r="BZ96" s="58"/>
      <c r="CA96" s="58"/>
      <c r="CB96" s="58"/>
      <c r="CC96" s="58"/>
      <c r="CD96" s="58"/>
      <c r="CE96" s="58"/>
      <c r="CF96" s="58"/>
      <c r="CG96" s="58"/>
      <c r="CH96" s="58"/>
      <c r="CI96" s="58"/>
      <c r="CJ96" s="58"/>
      <c r="CK96" s="58"/>
      <c r="CL96" s="58"/>
      <c r="CM96" s="58"/>
      <c r="CN96" s="58"/>
      <c r="CO96" s="58"/>
      <c r="CP96" s="58"/>
      <c r="CQ96" s="58"/>
      <c r="CR96" s="58"/>
      <c r="CS96" s="58"/>
      <c r="CT96" s="58"/>
      <c r="CU96" s="58"/>
      <c r="CV96" s="58"/>
      <c r="CW96" s="58"/>
      <c r="CX96" s="58"/>
      <c r="CY96" s="58"/>
      <c r="CZ96" s="58"/>
      <c r="DA96" s="58"/>
      <c r="DB96" s="58"/>
      <c r="DC96" s="58"/>
      <c r="DD96" s="58"/>
      <c r="DE96" s="58"/>
      <c r="DF96" s="58"/>
      <c r="DG96" s="58"/>
      <c r="DH96" s="58"/>
      <c r="DI96" s="58"/>
      <c r="DJ96" s="58"/>
      <c r="DK96" s="58"/>
      <c r="DL96" s="58"/>
      <c r="DM96" s="58"/>
      <c r="DN96" s="58"/>
      <c r="DO96" s="58"/>
      <c r="DP96" s="58"/>
      <c r="DQ96" s="58"/>
      <c r="DR96" s="58"/>
      <c r="DS96" s="58"/>
      <c r="DT96" s="58"/>
      <c r="DU96" s="58"/>
      <c r="DV96" s="58"/>
      <c r="DW96" s="58"/>
      <c r="DX96" s="58"/>
      <c r="DY96" s="58"/>
      <c r="DZ96" s="58"/>
      <c r="EA96" s="58"/>
      <c r="EB96" s="58"/>
      <c r="EC96" s="58"/>
      <c r="ED96" s="58"/>
      <c r="EE96" s="58"/>
      <c r="EF96" s="58"/>
      <c r="EG96" s="58"/>
      <c r="EH96" s="58"/>
      <c r="EI96" s="58"/>
      <c r="EJ96" s="58"/>
      <c r="EK96" s="58"/>
      <c r="EL96" s="58"/>
      <c r="EM96" s="58"/>
      <c r="EN96" s="58"/>
      <c r="EO96" s="58"/>
      <c r="EP96" s="58"/>
      <c r="EQ96" s="58"/>
    </row>
    <row r="97" spans="1:147" outlineLevel="1" x14ac:dyDescent="0.2">
      <c r="B97" s="1">
        <f>SUMPRODUCT($AW$97:$BG$97,$AW$104:$BG$104)</f>
        <v>1.75</v>
      </c>
      <c r="C97" s="1">
        <f t="shared" si="6"/>
        <v>0.99024218063258163</v>
      </c>
      <c r="D97" s="1">
        <f t="shared" si="7"/>
        <v>1.3747645586481246E-27</v>
      </c>
      <c r="E97" s="1">
        <f t="shared" si="8"/>
        <v>1</v>
      </c>
      <c r="F97" s="1">
        <f>MMULT($AW$97:$BG$97,$B$16:$B$26) + B15</f>
        <v>4.6198805901215678</v>
      </c>
      <c r="G97" s="1">
        <f t="array" ref="G97">SQRT(MMULT($AW$97:$BH$97,MMULT($AT$15:$BE$26,TRANSPOSE($AW$97:$BH$97))))</f>
        <v>33.914600543120081</v>
      </c>
      <c r="AT97" s="58"/>
      <c r="AU97" s="58">
        <v>7</v>
      </c>
      <c r="AV97" s="58"/>
      <c r="AW97" s="58">
        <f>IF($AW$105=$AU$84,$AW$89+($AU$97-1)*$AW$90,$AW$85)</f>
        <v>1.75</v>
      </c>
      <c r="AX97" s="58">
        <f>IF($AX$105=$AU$84,$AX$89+($AU$97-1)*$AX$90,$AX$85)</f>
        <v>0.95375722543352603</v>
      </c>
      <c r="AY97" s="58">
        <f>IF($AY$105=$AU$84,$AY$89+($AU$97-1)*$AY$90,$AY$85)</f>
        <v>0.13583815028901733</v>
      </c>
      <c r="AZ97" s="58">
        <f>IF($AZ$105=$AU$84,$AZ$89+($AU$97-1)*$AZ$90,$AZ$85)</f>
        <v>0.30057803468208094</v>
      </c>
      <c r="BA97" s="58">
        <f>IF($BA$105=$AU$84,$BA$89+($AU$97-1)*$BA$90,$BA$85)</f>
        <v>0.7947976878612717</v>
      </c>
      <c r="BB97" s="58">
        <f>IF($BB$105=$AU$84,$BB$89+($AU$97-1)*$BB$90,$BB$85)</f>
        <v>0.58092485549132944</v>
      </c>
      <c r="BC97" s="58">
        <f>IF($BC$105=$AU$84,$BC$89+($AU$97-1)*$BC$90,$BC$85)</f>
        <v>0.9942196531791907</v>
      </c>
      <c r="BD97" s="58">
        <f>IF($BD$105=$AU$84,$BD$89+($AU$97-1)*$BD$90,$BD$85)</f>
        <v>0.86416184971098264</v>
      </c>
      <c r="BE97" s="58">
        <f>IF($BE$105=$AU$84,$BE$89+($AU$97-1)*$BE$90,$BE$85)</f>
        <v>0.42485549132947975</v>
      </c>
      <c r="BF97" s="58">
        <f>IF($BF$105=$AU$84,$BF$89+($AU$97-1)*$BF$90,$BF$85)</f>
        <v>0.91618497109826591</v>
      </c>
      <c r="BG97" s="58">
        <f>IF($BG$105=$AU$84,$BG$89+($AU$97-1)*$BG$90,$BG$85)</f>
        <v>9.5338732683341174</v>
      </c>
      <c r="BH97" s="58">
        <v>1</v>
      </c>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c r="CL97" s="58"/>
      <c r="CM97" s="58"/>
      <c r="CN97" s="58"/>
      <c r="CO97" s="58"/>
      <c r="CP97" s="58"/>
      <c r="CQ97" s="58"/>
      <c r="CR97" s="58"/>
      <c r="CS97" s="58"/>
      <c r="CT97" s="58"/>
      <c r="CU97" s="58"/>
      <c r="CV97" s="58"/>
      <c r="CW97" s="58"/>
      <c r="CX97" s="58"/>
      <c r="CY97" s="58"/>
      <c r="CZ97" s="58"/>
      <c r="DA97" s="58"/>
      <c r="DB97" s="58"/>
      <c r="DC97" s="58"/>
      <c r="DD97" s="58"/>
      <c r="DE97" s="58"/>
      <c r="DF97" s="58"/>
      <c r="DG97" s="58"/>
      <c r="DH97" s="58"/>
      <c r="DI97" s="58"/>
      <c r="DJ97" s="58"/>
      <c r="DK97" s="58"/>
      <c r="DL97" s="58"/>
      <c r="DM97" s="58"/>
      <c r="DN97" s="58"/>
      <c r="DO97" s="58"/>
      <c r="DP97" s="58"/>
      <c r="DQ97" s="58"/>
      <c r="DR97" s="58"/>
      <c r="DS97" s="58"/>
      <c r="DT97" s="58"/>
      <c r="DU97" s="58"/>
      <c r="DV97" s="58"/>
      <c r="DW97" s="58"/>
      <c r="DX97" s="58"/>
      <c r="DY97" s="58"/>
      <c r="DZ97" s="58"/>
      <c r="EA97" s="58"/>
      <c r="EB97" s="58"/>
      <c r="EC97" s="58"/>
      <c r="ED97" s="58"/>
      <c r="EE97" s="58"/>
      <c r="EF97" s="58"/>
      <c r="EG97" s="58"/>
      <c r="EH97" s="58"/>
      <c r="EI97" s="58"/>
      <c r="EJ97" s="58"/>
      <c r="EK97" s="58"/>
      <c r="EL97" s="58"/>
      <c r="EM97" s="58"/>
      <c r="EN97" s="58"/>
      <c r="EO97" s="58"/>
      <c r="EP97" s="58"/>
      <c r="EQ97" s="58"/>
    </row>
    <row r="98" spans="1:147" outlineLevel="1" x14ac:dyDescent="0.2">
      <c r="B98" s="1">
        <f>SUMPRODUCT($AW$98:$BG$98,$AW$104:$BG$104)</f>
        <v>1.875</v>
      </c>
      <c r="C98" s="1">
        <f t="shared" si="6"/>
        <v>0.99981366856332832</v>
      </c>
      <c r="D98" s="1">
        <f t="shared" si="7"/>
        <v>5.8627115434399826E-26</v>
      </c>
      <c r="E98" s="1">
        <f t="shared" si="8"/>
        <v>1</v>
      </c>
      <c r="F98" s="1">
        <f>MMULT($AW$98:$BG$98,$B$16:$B$26) + B15</f>
        <v>8.5877972035938228</v>
      </c>
      <c r="G98" s="1">
        <f t="array" ref="G98">SQRT(MMULT($AW$98:$BH$98,MMULT($AT$15:$BE$26,TRANSPOSE($AW$98:$BH$98))))</f>
        <v>34.024297349422021</v>
      </c>
      <c r="AT98" s="58"/>
      <c r="AU98" s="58">
        <v>8</v>
      </c>
      <c r="AV98" s="58"/>
      <c r="AW98" s="58">
        <f>IF($AW$105=$AU$84,$AW$89+($AU$98-1)*$AW$90,$AW$85)</f>
        <v>1.875</v>
      </c>
      <c r="AX98" s="58">
        <f>IF($AX$105=$AU$84,$AX$89+($AU$98-1)*$AX$90,$AX$85)</f>
        <v>0.95375722543352603</v>
      </c>
      <c r="AY98" s="58">
        <f>IF($AY$105=$AU$84,$AY$89+($AU$98-1)*$AY$90,$AY$85)</f>
        <v>0.13583815028901733</v>
      </c>
      <c r="AZ98" s="58">
        <f>IF($AZ$105=$AU$84,$AZ$89+($AU$98-1)*$AZ$90,$AZ$85)</f>
        <v>0.30057803468208094</v>
      </c>
      <c r="BA98" s="58">
        <f>IF($BA$105=$AU$84,$BA$89+($AU$98-1)*$BA$90,$BA$85)</f>
        <v>0.7947976878612717</v>
      </c>
      <c r="BB98" s="58">
        <f>IF($BB$105=$AU$84,$BB$89+($AU$98-1)*$BB$90,$BB$85)</f>
        <v>0.58092485549132944</v>
      </c>
      <c r="BC98" s="58">
        <f>IF($BC$105=$AU$84,$BC$89+($AU$98-1)*$BC$90,$BC$85)</f>
        <v>0.9942196531791907</v>
      </c>
      <c r="BD98" s="58">
        <f>IF($BD$105=$AU$84,$BD$89+($AU$98-1)*$BD$90,$BD$85)</f>
        <v>0.86416184971098264</v>
      </c>
      <c r="BE98" s="58">
        <f>IF($BE$105=$AU$84,$BE$89+($AU$98-1)*$BE$90,$BE$85)</f>
        <v>0.42485549132947975</v>
      </c>
      <c r="BF98" s="58">
        <f>IF($BF$105=$AU$84,$BF$89+($AU$98-1)*$BF$90,$BF$85)</f>
        <v>0.91618497109826591</v>
      </c>
      <c r="BG98" s="58">
        <f>IF($BG$105=$AU$84,$BG$89+($AU$98-1)*$BG$90,$BG$85)</f>
        <v>9.5338732683341174</v>
      </c>
      <c r="BH98" s="58">
        <v>1</v>
      </c>
      <c r="BI98" s="58"/>
      <c r="BJ98" s="58"/>
      <c r="BK98" s="58"/>
      <c r="BL98" s="58"/>
      <c r="BM98" s="58"/>
      <c r="BN98" s="58"/>
      <c r="BO98" s="58"/>
      <c r="BP98" s="58"/>
      <c r="BQ98" s="58"/>
      <c r="BR98" s="58"/>
      <c r="BS98" s="58"/>
      <c r="BT98" s="58"/>
      <c r="BU98" s="58"/>
      <c r="BV98" s="58"/>
      <c r="BW98" s="58"/>
      <c r="BX98" s="58"/>
      <c r="BY98" s="58"/>
      <c r="BZ98" s="58"/>
      <c r="CA98" s="58"/>
      <c r="CB98" s="58"/>
      <c r="CC98" s="58"/>
      <c r="CD98" s="58"/>
      <c r="CE98" s="58"/>
      <c r="CF98" s="58"/>
      <c r="CG98" s="58"/>
      <c r="CH98" s="58"/>
      <c r="CI98" s="58"/>
      <c r="CJ98" s="58"/>
      <c r="CK98" s="58"/>
      <c r="CL98" s="58"/>
      <c r="CM98" s="58"/>
      <c r="CN98" s="58"/>
      <c r="CO98" s="58"/>
      <c r="CP98" s="58"/>
      <c r="CQ98" s="58"/>
      <c r="CR98" s="58"/>
      <c r="CS98" s="58"/>
      <c r="CT98" s="58"/>
      <c r="CU98" s="58"/>
      <c r="CV98" s="58"/>
      <c r="CW98" s="58"/>
      <c r="CX98" s="58"/>
      <c r="CY98" s="58"/>
      <c r="CZ98" s="58"/>
      <c r="DA98" s="58"/>
      <c r="DB98" s="58"/>
      <c r="DC98" s="58"/>
      <c r="DD98" s="58"/>
      <c r="DE98" s="58"/>
      <c r="DF98" s="58"/>
      <c r="DG98" s="58"/>
      <c r="DH98" s="58"/>
      <c r="DI98" s="58"/>
      <c r="DJ98" s="58"/>
      <c r="DK98" s="58"/>
      <c r="DL98" s="58"/>
      <c r="DM98" s="58"/>
      <c r="DN98" s="58"/>
      <c r="DO98" s="58"/>
      <c r="DP98" s="58"/>
      <c r="DQ98" s="58"/>
      <c r="DR98" s="58"/>
      <c r="DS98" s="58"/>
      <c r="DT98" s="58"/>
      <c r="DU98" s="58"/>
      <c r="DV98" s="58"/>
      <c r="DW98" s="58"/>
      <c r="DX98" s="58"/>
      <c r="DY98" s="58"/>
      <c r="DZ98" s="58"/>
      <c r="EA98" s="58"/>
      <c r="EB98" s="58"/>
      <c r="EC98" s="58"/>
      <c r="ED98" s="58"/>
      <c r="EE98" s="58"/>
      <c r="EF98" s="58"/>
      <c r="EG98" s="58"/>
      <c r="EH98" s="58"/>
      <c r="EI98" s="58"/>
      <c r="EJ98" s="58"/>
      <c r="EK98" s="58"/>
      <c r="EL98" s="58"/>
      <c r="EM98" s="58"/>
      <c r="EN98" s="58"/>
      <c r="EO98" s="58"/>
      <c r="EP98" s="58"/>
      <c r="EQ98" s="58"/>
    </row>
    <row r="99" spans="1:147" outlineLevel="1" x14ac:dyDescent="0.2">
      <c r="B99" s="1">
        <f>SUMPRODUCT($AW$99:$BG$99,$AW$104:$BG$104)</f>
        <v>2</v>
      </c>
      <c r="C99" s="1">
        <f t="shared" si="6"/>
        <v>0.9999964753074374</v>
      </c>
      <c r="D99" s="1">
        <f t="shared" si="7"/>
        <v>2.2983113160698326E-24</v>
      </c>
      <c r="E99" s="1">
        <f t="shared" si="8"/>
        <v>1</v>
      </c>
      <c r="F99" s="1">
        <f>MMULT($AW$99:$BG$99,$B$16:$B$26) + B15</f>
        <v>12.555713817066078</v>
      </c>
      <c r="G99" s="1">
        <f t="array" ref="G99">SQRT(MMULT($AW$99:$BH$99,MMULT($AT$15:$BE$26,TRANSPOSE($AW$99:$BH$99))))</f>
        <v>34.176945053292144</v>
      </c>
      <c r="AT99" s="58"/>
      <c r="AU99" s="58">
        <v>9</v>
      </c>
      <c r="AV99" s="58"/>
      <c r="AW99" s="58">
        <f>IF($AW$105=$AU$84,$AW$89+($AU$99-1)*$AW$90,$AW$85)</f>
        <v>2</v>
      </c>
      <c r="AX99" s="58">
        <f>IF($AX$105=$AU$84,$AX$89+($AU$99-1)*$AX$90,$AX$85)</f>
        <v>0.95375722543352603</v>
      </c>
      <c r="AY99" s="58">
        <f>IF($AY$105=$AU$84,$AY$89+($AU$99-1)*$AY$90,$AY$85)</f>
        <v>0.13583815028901733</v>
      </c>
      <c r="AZ99" s="58">
        <f>IF($AZ$105=$AU$84,$AZ$89+($AU$99-1)*$AZ$90,$AZ$85)</f>
        <v>0.30057803468208094</v>
      </c>
      <c r="BA99" s="58">
        <f>IF($BA$105=$AU$84,$BA$89+($AU$99-1)*$BA$90,$BA$85)</f>
        <v>0.7947976878612717</v>
      </c>
      <c r="BB99" s="58">
        <f>IF($BB$105=$AU$84,$BB$89+($AU$99-1)*$BB$90,$BB$85)</f>
        <v>0.58092485549132944</v>
      </c>
      <c r="BC99" s="58">
        <f>IF($BC$105=$AU$84,$BC$89+($AU$99-1)*$BC$90,$BC$85)</f>
        <v>0.9942196531791907</v>
      </c>
      <c r="BD99" s="58">
        <f>IF($BD$105=$AU$84,$BD$89+($AU$99-1)*$BD$90,$BD$85)</f>
        <v>0.86416184971098264</v>
      </c>
      <c r="BE99" s="58">
        <f>IF($BE$105=$AU$84,$BE$89+($AU$99-1)*$BE$90,$BE$85)</f>
        <v>0.42485549132947975</v>
      </c>
      <c r="BF99" s="58">
        <f>IF($BF$105=$AU$84,$BF$89+($AU$99-1)*$BF$90,$BF$85)</f>
        <v>0.91618497109826591</v>
      </c>
      <c r="BG99" s="58">
        <f>IF($BG$105=$AU$84,$BG$89+($AU$99-1)*$BG$90,$BG$85)</f>
        <v>9.5338732683341174</v>
      </c>
      <c r="BH99" s="58">
        <v>1</v>
      </c>
      <c r="BI99" s="58"/>
      <c r="BJ99" s="58"/>
      <c r="BK99" s="58"/>
      <c r="BL99" s="58"/>
      <c r="BM99" s="58"/>
      <c r="BN99" s="58"/>
      <c r="BO99" s="58"/>
      <c r="BP99" s="58"/>
      <c r="BQ99" s="58"/>
      <c r="BR99" s="58"/>
      <c r="BS99" s="58"/>
      <c r="BT99" s="58"/>
      <c r="BU99" s="58"/>
      <c r="BV99" s="58"/>
      <c r="BW99" s="58"/>
      <c r="BX99" s="58"/>
      <c r="BY99" s="58"/>
      <c r="BZ99" s="58"/>
      <c r="CA99" s="58"/>
      <c r="CB99" s="58"/>
      <c r="CC99" s="58"/>
      <c r="CD99" s="58"/>
      <c r="CE99" s="58"/>
      <c r="CF99" s="58"/>
      <c r="CG99" s="58"/>
      <c r="CH99" s="58"/>
      <c r="CI99" s="58"/>
      <c r="CJ99" s="58"/>
      <c r="CK99" s="58"/>
      <c r="CL99" s="58"/>
      <c r="CM99" s="58"/>
      <c r="CN99" s="58"/>
      <c r="CO99" s="58"/>
      <c r="CP99" s="58"/>
      <c r="CQ99" s="58"/>
      <c r="CR99" s="58"/>
      <c r="CS99" s="58"/>
      <c r="CT99" s="58"/>
      <c r="CU99" s="58"/>
      <c r="CV99" s="58"/>
      <c r="CW99" s="58"/>
      <c r="CX99" s="58"/>
      <c r="CY99" s="58"/>
      <c r="CZ99" s="58"/>
      <c r="DA99" s="58"/>
      <c r="DB99" s="58"/>
      <c r="DC99" s="58"/>
      <c r="DD99" s="58"/>
      <c r="DE99" s="58"/>
      <c r="DF99" s="58"/>
      <c r="DG99" s="58"/>
      <c r="DH99" s="58"/>
      <c r="DI99" s="58"/>
      <c r="DJ99" s="58"/>
      <c r="DK99" s="58"/>
      <c r="DL99" s="58"/>
      <c r="DM99" s="58"/>
      <c r="DN99" s="58"/>
      <c r="DO99" s="58"/>
      <c r="DP99" s="58"/>
      <c r="DQ99" s="58"/>
      <c r="DR99" s="58"/>
      <c r="DS99" s="58"/>
      <c r="DT99" s="58"/>
      <c r="DU99" s="58"/>
      <c r="DV99" s="58"/>
      <c r="DW99" s="58"/>
      <c r="DX99" s="58"/>
      <c r="DY99" s="58"/>
      <c r="DZ99" s="58"/>
      <c r="EA99" s="58"/>
      <c r="EB99" s="58"/>
      <c r="EC99" s="58"/>
      <c r="ED99" s="58"/>
      <c r="EE99" s="58"/>
      <c r="EF99" s="58"/>
      <c r="EG99" s="58"/>
      <c r="EH99" s="58"/>
      <c r="EI99" s="58"/>
      <c r="EJ99" s="58"/>
      <c r="EK99" s="58"/>
      <c r="EL99" s="58"/>
      <c r="EM99" s="58"/>
      <c r="EN99" s="58"/>
      <c r="EO99" s="58"/>
      <c r="EP99" s="58"/>
      <c r="EQ99" s="58"/>
    </row>
    <row r="100" spans="1:147" outlineLevel="1" x14ac:dyDescent="0.2">
      <c r="B100" s="1">
        <f>SUMPRODUCT($AW$100:$BG$100,$AW$104:$BG$104)</f>
        <v>2.125</v>
      </c>
      <c r="C100" s="1">
        <f t="shared" si="6"/>
        <v>0.99999993333798232</v>
      </c>
      <c r="D100" s="1">
        <f t="shared" si="7"/>
        <v>8.2917538777022402E-23</v>
      </c>
      <c r="E100" s="1">
        <f t="shared" si="8"/>
        <v>1</v>
      </c>
      <c r="F100" s="1">
        <f>MMULT($AW$100:$BG$100,$B$16:$B$26) + B15</f>
        <v>16.523630430538304</v>
      </c>
      <c r="G100" s="1">
        <f t="array" ref="G100">SQRT(MMULT($AW$100:$BH$100,MMULT($AT$15:$BE$26,TRANSPOSE($AW$100:$BH$100))))</f>
        <v>34.371971418125597</v>
      </c>
      <c r="AT100" s="58"/>
      <c r="AU100" s="58">
        <v>10</v>
      </c>
      <c r="AV100" s="58"/>
      <c r="AW100" s="58">
        <f>IF($AW$105=$AU$84,$AW$89+($AU$100-1)*$AW$90,$AW$85)</f>
        <v>2.125</v>
      </c>
      <c r="AX100" s="58">
        <f>IF($AX$105=$AU$84,$AX$89+($AU$100-1)*$AX$90,$AX$85)</f>
        <v>0.95375722543352603</v>
      </c>
      <c r="AY100" s="58">
        <f>IF($AY$105=$AU$84,$AY$89+($AU$100-1)*$AY$90,$AY$85)</f>
        <v>0.13583815028901733</v>
      </c>
      <c r="AZ100" s="58">
        <f>IF($AZ$105=$AU$84,$AZ$89+($AU$100-1)*$AZ$90,$AZ$85)</f>
        <v>0.30057803468208094</v>
      </c>
      <c r="BA100" s="58">
        <f>IF($BA$105=$AU$84,$BA$89+($AU$100-1)*$BA$90,$BA$85)</f>
        <v>0.7947976878612717</v>
      </c>
      <c r="BB100" s="58">
        <f>IF($BB$105=$AU$84,$BB$89+($AU$100-1)*$BB$90,$BB$85)</f>
        <v>0.58092485549132944</v>
      </c>
      <c r="BC100" s="58">
        <f>IF($BC$105=$AU$84,$BC$89+($AU$100-1)*$BC$90,$BC$85)</f>
        <v>0.9942196531791907</v>
      </c>
      <c r="BD100" s="58">
        <f>IF($BD$105=$AU$84,$BD$89+($AU$100-1)*$BD$90,$BD$85)</f>
        <v>0.86416184971098264</v>
      </c>
      <c r="BE100" s="58">
        <f>IF($BE$105=$AU$84,$BE$89+($AU$100-1)*$BE$90,$BE$85)</f>
        <v>0.42485549132947975</v>
      </c>
      <c r="BF100" s="58">
        <f>IF($BF$105=$AU$84,$BF$89+($AU$100-1)*$BF$90,$BF$85)</f>
        <v>0.91618497109826591</v>
      </c>
      <c r="BG100" s="58">
        <f>IF($BG$105=$AU$84,$BG$89+($AU$100-1)*$BG$90,$BG$85)</f>
        <v>9.5338732683341174</v>
      </c>
      <c r="BH100" s="58">
        <v>1</v>
      </c>
      <c r="BI100" s="58"/>
      <c r="BJ100" s="58"/>
      <c r="BK100" s="58"/>
      <c r="BL100" s="58"/>
      <c r="BM100" s="58"/>
      <c r="BN100" s="58"/>
      <c r="BO100" s="58"/>
      <c r="BP100" s="58"/>
      <c r="BQ100" s="58"/>
      <c r="BR100" s="58"/>
      <c r="BS100" s="58"/>
      <c r="BT100" s="58"/>
      <c r="BU100" s="58"/>
      <c r="BV100" s="58"/>
      <c r="BW100" s="58"/>
      <c r="BX100" s="58"/>
      <c r="BY100" s="58"/>
      <c r="BZ100" s="58"/>
      <c r="CA100" s="58"/>
      <c r="CB100" s="58"/>
      <c r="CC100" s="58"/>
      <c r="CD100" s="58"/>
      <c r="CE100" s="58"/>
      <c r="CF100" s="58"/>
      <c r="CG100" s="58"/>
      <c r="CH100" s="58"/>
      <c r="CI100" s="58"/>
      <c r="CJ100" s="58"/>
      <c r="CK100" s="58"/>
      <c r="CL100" s="58"/>
      <c r="CM100" s="58"/>
      <c r="CN100" s="58"/>
      <c r="CO100" s="58"/>
      <c r="CP100" s="58"/>
      <c r="CQ100" s="58"/>
      <c r="CR100" s="58"/>
      <c r="CS100" s="58"/>
      <c r="CT100" s="58"/>
      <c r="CU100" s="58"/>
      <c r="CV100" s="58"/>
      <c r="CW100" s="58"/>
      <c r="CX100" s="58"/>
      <c r="CY100" s="58"/>
      <c r="CZ100" s="58"/>
      <c r="DA100" s="58"/>
      <c r="DB100" s="58"/>
      <c r="DC100" s="58"/>
      <c r="DD100" s="58"/>
      <c r="DE100" s="58"/>
      <c r="DF100" s="58"/>
      <c r="DG100" s="58"/>
      <c r="DH100" s="58"/>
      <c r="DI100" s="58"/>
      <c r="DJ100" s="58"/>
      <c r="DK100" s="58"/>
      <c r="DL100" s="58"/>
      <c r="DM100" s="58"/>
      <c r="DN100" s="58"/>
      <c r="DO100" s="58"/>
      <c r="DP100" s="58"/>
      <c r="DQ100" s="58"/>
      <c r="DR100" s="58"/>
      <c r="DS100" s="58"/>
      <c r="DT100" s="58"/>
      <c r="DU100" s="58"/>
      <c r="DV100" s="58"/>
      <c r="DW100" s="58"/>
      <c r="DX100" s="58"/>
      <c r="DY100" s="58"/>
      <c r="DZ100" s="58"/>
      <c r="EA100" s="58"/>
      <c r="EB100" s="58"/>
      <c r="EC100" s="58"/>
      <c r="ED100" s="58"/>
      <c r="EE100" s="58"/>
      <c r="EF100" s="58"/>
      <c r="EG100" s="58"/>
      <c r="EH100" s="58"/>
      <c r="EI100" s="58"/>
      <c r="EJ100" s="58"/>
      <c r="EK100" s="58"/>
      <c r="EL100" s="58"/>
      <c r="EM100" s="58"/>
      <c r="EN100" s="58"/>
      <c r="EO100" s="58"/>
      <c r="EP100" s="58"/>
      <c r="EQ100" s="58"/>
    </row>
    <row r="101" spans="1:147" outlineLevel="1" x14ac:dyDescent="0.2">
      <c r="B101" s="1">
        <f>SUMPRODUCT($AW$101:$BG$101,$AW$104:$BG$104)</f>
        <v>2.25</v>
      </c>
      <c r="C101" s="1">
        <f t="shared" si="6"/>
        <v>0.99999999873923495</v>
      </c>
      <c r="D101" s="1">
        <f t="shared" si="7"/>
        <v>2.7568998697840998E-21</v>
      </c>
      <c r="E101" s="1">
        <f t="shared" si="8"/>
        <v>1</v>
      </c>
      <c r="F101" s="1">
        <f>MMULT($AW$101:$BG$101,$B$16:$B$26) + B15</f>
        <v>20.491547044010531</v>
      </c>
      <c r="G101" s="1">
        <f t="array" ref="G101">SQRT(MMULT($AW$101:$BH$101,MMULT($AT$15:$BE$26,TRANSPOSE($AW$101:$BH$101))))</f>
        <v>34.608660015741002</v>
      </c>
      <c r="AT101" s="58"/>
      <c r="AU101" s="58">
        <v>11</v>
      </c>
      <c r="AV101" s="58"/>
      <c r="AW101" s="58">
        <f>IF($AW$105=$AU$84,$AW$89+($AU$101-1)*$AW$90,$AW$85)</f>
        <v>2.25</v>
      </c>
      <c r="AX101" s="58">
        <f>IF($AX$105=$AU$84,$AX$89+($AU$101-1)*$AX$90,$AX$85)</f>
        <v>0.95375722543352603</v>
      </c>
      <c r="AY101" s="58">
        <f>IF($AY$105=$AU$84,$AY$89+($AU$101-1)*$AY$90,$AY$85)</f>
        <v>0.13583815028901733</v>
      </c>
      <c r="AZ101" s="58">
        <f>IF($AZ$105=$AU$84,$AZ$89+($AU$101-1)*$AZ$90,$AZ$85)</f>
        <v>0.30057803468208094</v>
      </c>
      <c r="BA101" s="58">
        <f>IF($BA$105=$AU$84,$BA$89+($AU$101-1)*$BA$90,$BA$85)</f>
        <v>0.7947976878612717</v>
      </c>
      <c r="BB101" s="58">
        <f>IF($BB$105=$AU$84,$BB$89+($AU$101-1)*$BB$90,$BB$85)</f>
        <v>0.58092485549132944</v>
      </c>
      <c r="BC101" s="58">
        <f>IF($BC$105=$AU$84,$BC$89+($AU$101-1)*$BC$90,$BC$85)</f>
        <v>0.9942196531791907</v>
      </c>
      <c r="BD101" s="58">
        <f>IF($BD$105=$AU$84,$BD$89+($AU$101-1)*$BD$90,$BD$85)</f>
        <v>0.86416184971098264</v>
      </c>
      <c r="BE101" s="58">
        <f>IF($BE$105=$AU$84,$BE$89+($AU$101-1)*$BE$90,$BE$85)</f>
        <v>0.42485549132947975</v>
      </c>
      <c r="BF101" s="58">
        <f>IF($BF$105=$AU$84,$BF$89+($AU$101-1)*$BF$90,$BF$85)</f>
        <v>0.91618497109826591</v>
      </c>
      <c r="BG101" s="58">
        <f>IF($BG$105=$AU$84,$BG$89+($AU$101-1)*$BG$90,$BG$85)</f>
        <v>9.5338732683341174</v>
      </c>
      <c r="BH101" s="58">
        <v>1</v>
      </c>
      <c r="BI101" s="58"/>
      <c r="BJ101" s="58"/>
      <c r="BK101" s="58"/>
      <c r="BL101" s="58"/>
      <c r="BM101" s="58"/>
      <c r="BN101" s="58"/>
      <c r="BO101" s="58"/>
      <c r="BP101" s="58"/>
      <c r="BQ101" s="58"/>
      <c r="BR101" s="58"/>
      <c r="BS101" s="58"/>
      <c r="BT101" s="58"/>
      <c r="BU101" s="58"/>
      <c r="BV101" s="58"/>
      <c r="BW101" s="58"/>
      <c r="BX101" s="58"/>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58"/>
      <c r="DA101" s="58"/>
      <c r="DB101" s="58"/>
      <c r="DC101" s="58"/>
      <c r="DD101" s="58"/>
      <c r="DE101" s="58"/>
      <c r="DF101" s="58"/>
      <c r="DG101" s="58"/>
      <c r="DH101" s="58"/>
      <c r="DI101" s="58"/>
      <c r="DJ101" s="58"/>
      <c r="DK101" s="58"/>
      <c r="DL101" s="58"/>
      <c r="DM101" s="58"/>
      <c r="DN101" s="58"/>
      <c r="DO101" s="58"/>
      <c r="DP101" s="58"/>
      <c r="DQ101" s="58"/>
      <c r="DR101" s="58"/>
      <c r="DS101" s="58"/>
      <c r="DT101" s="58"/>
      <c r="DU101" s="58"/>
      <c r="DV101" s="58"/>
      <c r="DW101" s="58"/>
      <c r="DX101" s="58"/>
      <c r="DY101" s="58"/>
      <c r="DZ101" s="58"/>
      <c r="EA101" s="58"/>
      <c r="EB101" s="58"/>
      <c r="EC101" s="58"/>
      <c r="ED101" s="58"/>
      <c r="EE101" s="58"/>
      <c r="EF101" s="58"/>
      <c r="EG101" s="58"/>
      <c r="EH101" s="58"/>
      <c r="EI101" s="58"/>
      <c r="EJ101" s="58"/>
      <c r="EK101" s="58"/>
      <c r="EL101" s="58"/>
      <c r="EM101" s="58"/>
      <c r="EN101" s="58"/>
      <c r="EO101" s="58"/>
      <c r="EP101" s="58"/>
      <c r="EQ101" s="58"/>
    </row>
    <row r="102" spans="1:147" outlineLevel="1" x14ac:dyDescent="0.2">
      <c r="B102" s="1">
        <f>SUMPRODUCT($AW$102:$BG$102,$AW$104:$BG$104)</f>
        <v>2.375</v>
      </c>
      <c r="C102" s="1">
        <f t="shared" si="6"/>
        <v>0.99999999997615552</v>
      </c>
      <c r="D102" s="1">
        <f t="shared" si="7"/>
        <v>8.4616376404316882E-20</v>
      </c>
      <c r="E102" s="1">
        <f t="shared" si="8"/>
        <v>1</v>
      </c>
      <c r="F102" s="1">
        <f>MMULT($AW$102:$BG$102,$B$16:$B$26) + B15</f>
        <v>24.459463657482786</v>
      </c>
      <c r="G102" s="1">
        <f t="array" ref="G102">SQRT(MMULT($AW$102:$BH$102,MMULT($AT$15:$BE$26,TRANSPOSE($AW$102:$BH$102))))</f>
        <v>34.886162872021011</v>
      </c>
      <c r="AT102" s="58"/>
      <c r="AU102" s="58">
        <v>12</v>
      </c>
      <c r="AV102" s="58"/>
      <c r="AW102" s="58">
        <f>IF($AW$105=$AU$84,$AW$89+($AU$102-1)*$AW$90,$AW$85)</f>
        <v>2.375</v>
      </c>
      <c r="AX102" s="58">
        <f>IF($AX$105=$AU$84,$AX$89+($AU$102-1)*$AX$90,$AX$85)</f>
        <v>0.95375722543352603</v>
      </c>
      <c r="AY102" s="58">
        <f>IF($AY$105=$AU$84,$AY$89+($AU$102-1)*$AY$90,$AY$85)</f>
        <v>0.13583815028901733</v>
      </c>
      <c r="AZ102" s="58">
        <f>IF($AZ$105=$AU$84,$AZ$89+($AU$102-1)*$AZ$90,$AZ$85)</f>
        <v>0.30057803468208094</v>
      </c>
      <c r="BA102" s="58">
        <f>IF($BA$105=$AU$84,$BA$89+($AU$102-1)*$BA$90,$BA$85)</f>
        <v>0.7947976878612717</v>
      </c>
      <c r="BB102" s="58">
        <f>IF($BB$105=$AU$84,$BB$89+($AU$102-1)*$BB$90,$BB$85)</f>
        <v>0.58092485549132944</v>
      </c>
      <c r="BC102" s="58">
        <f>IF($BC$105=$AU$84,$BC$89+($AU$102-1)*$BC$90,$BC$85)</f>
        <v>0.9942196531791907</v>
      </c>
      <c r="BD102" s="58">
        <f>IF($BD$105=$AU$84,$BD$89+($AU$102-1)*$BD$90,$BD$85)</f>
        <v>0.86416184971098264</v>
      </c>
      <c r="BE102" s="58">
        <f>IF($BE$105=$AU$84,$BE$89+($AU$102-1)*$BE$90,$BE$85)</f>
        <v>0.42485549132947975</v>
      </c>
      <c r="BF102" s="58">
        <f>IF($BF$105=$AU$84,$BF$89+($AU$102-1)*$BF$90,$BF$85)</f>
        <v>0.91618497109826591</v>
      </c>
      <c r="BG102" s="58">
        <f>IF($BG$105=$AU$84,$BG$89+($AU$102-1)*$BG$90,$BG$85)</f>
        <v>9.5338732683341174</v>
      </c>
      <c r="BH102" s="58">
        <v>1</v>
      </c>
      <c r="BI102" s="58"/>
      <c r="BJ102" s="58"/>
      <c r="BK102" s="58"/>
      <c r="BL102" s="58"/>
      <c r="BM102" s="58"/>
      <c r="BN102" s="58"/>
      <c r="BO102" s="58"/>
      <c r="BP102" s="58"/>
      <c r="BQ102" s="58"/>
      <c r="BR102" s="58"/>
      <c r="BS102" s="58"/>
      <c r="BT102" s="58"/>
      <c r="BU102" s="58"/>
      <c r="BV102" s="58"/>
      <c r="BW102" s="58"/>
      <c r="BX102" s="58"/>
      <c r="BY102" s="58"/>
      <c r="BZ102" s="58"/>
      <c r="CA102" s="58"/>
      <c r="CB102" s="58"/>
      <c r="CC102" s="58"/>
      <c r="CD102" s="58"/>
      <c r="CE102" s="58"/>
      <c r="CF102" s="58"/>
      <c r="CG102" s="58"/>
      <c r="CH102" s="58"/>
      <c r="CI102" s="58"/>
      <c r="CJ102" s="58"/>
      <c r="CK102" s="58"/>
      <c r="CL102" s="58"/>
      <c r="CM102" s="58"/>
      <c r="CN102" s="58"/>
      <c r="CO102" s="58"/>
      <c r="CP102" s="58"/>
      <c r="CQ102" s="58"/>
      <c r="CR102" s="58"/>
      <c r="CS102" s="58"/>
      <c r="CT102" s="58"/>
      <c r="CU102" s="58"/>
      <c r="CV102" s="58"/>
      <c r="CW102" s="58"/>
      <c r="CX102" s="58"/>
      <c r="CY102" s="58"/>
      <c r="CZ102" s="58"/>
      <c r="DA102" s="58"/>
      <c r="DB102" s="58"/>
      <c r="DC102" s="58"/>
      <c r="DD102" s="58"/>
      <c r="DE102" s="58"/>
      <c r="DF102" s="58"/>
      <c r="DG102" s="58"/>
      <c r="DH102" s="58"/>
      <c r="DI102" s="58"/>
      <c r="DJ102" s="58"/>
      <c r="DK102" s="58"/>
      <c r="DL102" s="58"/>
      <c r="DM102" s="58"/>
      <c r="DN102" s="58"/>
      <c r="DO102" s="58"/>
      <c r="DP102" s="58"/>
      <c r="DQ102" s="58"/>
      <c r="DR102" s="58"/>
      <c r="DS102" s="58"/>
      <c r="DT102" s="58"/>
      <c r="DU102" s="58"/>
      <c r="DV102" s="58"/>
      <c r="DW102" s="58"/>
      <c r="DX102" s="58"/>
      <c r="DY102" s="58"/>
      <c r="DZ102" s="58"/>
      <c r="EA102" s="58"/>
      <c r="EB102" s="58"/>
      <c r="EC102" s="58"/>
      <c r="ED102" s="58"/>
      <c r="EE102" s="58"/>
      <c r="EF102" s="58"/>
      <c r="EG102" s="58"/>
      <c r="EH102" s="58"/>
      <c r="EI102" s="58"/>
      <c r="EJ102" s="58"/>
      <c r="EK102" s="58"/>
      <c r="EL102" s="58"/>
      <c r="EM102" s="58"/>
      <c r="EN102" s="58"/>
      <c r="EO102" s="58"/>
      <c r="EP102" s="58"/>
      <c r="EQ102" s="58"/>
    </row>
    <row r="103" spans="1:147" outlineLevel="1" x14ac:dyDescent="0.2">
      <c r="B103" s="1">
        <f>SUMPRODUCT($AW$103:$BG$103,$AW$104:$BG$104)</f>
        <v>2.5</v>
      </c>
      <c r="C103" s="1">
        <f t="shared" si="6"/>
        <v>0.99999999999954903</v>
      </c>
      <c r="D103" s="1">
        <f t="shared" si="7"/>
        <v>2.4019737499963724E-18</v>
      </c>
      <c r="E103" s="1">
        <f t="shared" si="8"/>
        <v>1</v>
      </c>
      <c r="F103" s="1">
        <f>MMULT($AW$103:$BG$103,$B$16:$B$26) + B15</f>
        <v>28.427380270955041</v>
      </c>
      <c r="G103" s="1">
        <f t="array" ref="G103">SQRT(MMULT($AW$103:$BH$103,MMULT($AT$15:$BE$26,TRANSPOSE($AW$103:$BH$103))))</f>
        <v>35.203514806337644</v>
      </c>
      <c r="AT103" s="58"/>
      <c r="AU103" s="58">
        <v>13</v>
      </c>
      <c r="AV103" s="58"/>
      <c r="AW103" s="58">
        <f>IF($AW$105=$AU$84,$AW$89+($AU$103-1)*$AW$90,$AW$85)</f>
        <v>2.5</v>
      </c>
      <c r="AX103" s="58">
        <f>IF($AX$105=$AU$84,$AX$89+($AU$103-1)*$AX$90,$AX$85)</f>
        <v>0.95375722543352603</v>
      </c>
      <c r="AY103" s="58">
        <f>IF($AY$105=$AU$84,$AY$89+($AU$103-1)*$AY$90,$AY$85)</f>
        <v>0.13583815028901733</v>
      </c>
      <c r="AZ103" s="58">
        <f>IF($AZ$105=$AU$84,$AZ$89+($AU$103-1)*$AZ$90,$AZ$85)</f>
        <v>0.30057803468208094</v>
      </c>
      <c r="BA103" s="58">
        <f>IF($BA$105=$AU$84,$BA$89+($AU$103-1)*$BA$90,$BA$85)</f>
        <v>0.7947976878612717</v>
      </c>
      <c r="BB103" s="58">
        <f>IF($BB$105=$AU$84,$BB$89+($AU$103-1)*$BB$90,$BB$85)</f>
        <v>0.58092485549132944</v>
      </c>
      <c r="BC103" s="58">
        <f>IF($BC$105=$AU$84,$BC$89+($AU$103-1)*$BC$90,$BC$85)</f>
        <v>0.9942196531791907</v>
      </c>
      <c r="BD103" s="58">
        <f>IF($BD$105=$AU$84,$BD$89+($AU$103-1)*$BD$90,$BD$85)</f>
        <v>0.86416184971098264</v>
      </c>
      <c r="BE103" s="58">
        <f>IF($BE$105=$AU$84,$BE$89+($AU$103-1)*$BE$90,$BE$85)</f>
        <v>0.42485549132947975</v>
      </c>
      <c r="BF103" s="58">
        <f>IF($BF$105=$AU$84,$BF$89+($AU$103-1)*$BF$90,$BF$85)</f>
        <v>0.91618497109826591</v>
      </c>
      <c r="BG103" s="58">
        <f>IF($BG$105=$AU$84,$BG$89+($AU$103-1)*$BG$90,$BG$85)</f>
        <v>9.5338732683341174</v>
      </c>
      <c r="BH103" s="58">
        <v>1</v>
      </c>
      <c r="BI103" s="58"/>
      <c r="BJ103" s="58"/>
      <c r="BK103" s="58"/>
      <c r="BL103" s="58"/>
      <c r="BM103" s="58"/>
      <c r="BN103" s="58"/>
      <c r="BO103" s="58"/>
      <c r="BP103" s="58"/>
      <c r="BQ103" s="58"/>
      <c r="BR103" s="58"/>
      <c r="BS103" s="58"/>
      <c r="BT103" s="58"/>
      <c r="BU103" s="58"/>
      <c r="BV103" s="58"/>
      <c r="BW103" s="58"/>
      <c r="BX103" s="58"/>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58"/>
      <c r="EI103" s="58"/>
      <c r="EJ103" s="58"/>
      <c r="EK103" s="58"/>
      <c r="EL103" s="58"/>
      <c r="EM103" s="58"/>
      <c r="EN103" s="58"/>
      <c r="EO103" s="58"/>
      <c r="EP103" s="58"/>
      <c r="EQ103" s="58"/>
    </row>
    <row r="104" spans="1:147" outlineLevel="1" x14ac:dyDescent="0.2">
      <c r="AT104" s="58"/>
      <c r="AU104" s="58"/>
      <c r="AV104" s="58"/>
      <c r="AW104" s="58">
        <f>IF($AU$84 = $AW$105,1,0)</f>
        <v>1</v>
      </c>
      <c r="AX104" s="58">
        <f>IF($AU$84 = $AX$105,1,0)</f>
        <v>0</v>
      </c>
      <c r="AY104" s="58">
        <f>IF($AU$84 = $AY$105,1,0)</f>
        <v>0</v>
      </c>
      <c r="AZ104" s="58">
        <f>IF($AU$84 = $AZ$105,1,0)</f>
        <v>0</v>
      </c>
      <c r="BA104" s="58">
        <f>IF($AU$84 = $BA$105,1,0)</f>
        <v>0</v>
      </c>
      <c r="BB104" s="58">
        <f>IF($AU$84 = $BB$105,1,0)</f>
        <v>0</v>
      </c>
      <c r="BC104" s="58">
        <f>IF($AU$84 = $BC$105,1,0)</f>
        <v>0</v>
      </c>
      <c r="BD104" s="58">
        <f>IF($AU$84 = $BD$105,1,0)</f>
        <v>0</v>
      </c>
      <c r="BE104" s="58">
        <f>IF($AU$84 = $BE$105,1,0)</f>
        <v>0</v>
      </c>
      <c r="BF104" s="58">
        <f>IF($AU$84 = $BF$105,1,0)</f>
        <v>0</v>
      </c>
      <c r="BG104" s="58">
        <f>IF($AU$84 = $BG$105,1,0)</f>
        <v>0</v>
      </c>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c r="CO104" s="58"/>
      <c r="CP104" s="58"/>
      <c r="CQ104" s="58"/>
      <c r="CR104" s="58"/>
      <c r="CS104" s="58"/>
      <c r="CT104" s="58"/>
      <c r="CU104" s="58"/>
      <c r="CV104" s="58"/>
      <c r="CW104" s="58"/>
      <c r="CX104" s="58"/>
      <c r="CY104" s="58"/>
      <c r="CZ104" s="58"/>
      <c r="DA104" s="58"/>
      <c r="DB104" s="58"/>
      <c r="DC104" s="58"/>
      <c r="DD104" s="58"/>
      <c r="DE104" s="58"/>
      <c r="DF104" s="58"/>
      <c r="DG104" s="58"/>
      <c r="DH104" s="58"/>
      <c r="DI104" s="58"/>
      <c r="DJ104" s="58"/>
      <c r="DK104" s="58"/>
      <c r="DL104" s="58"/>
      <c r="DM104" s="58"/>
      <c r="DN104" s="58"/>
      <c r="DO104" s="58"/>
      <c r="DP104" s="58"/>
      <c r="DQ104" s="58"/>
      <c r="DR104" s="58"/>
      <c r="DS104" s="58"/>
      <c r="DT104" s="58"/>
      <c r="DU104" s="58"/>
      <c r="DV104" s="58"/>
      <c r="DW104" s="58"/>
      <c r="DX104" s="58"/>
      <c r="DY104" s="58"/>
      <c r="DZ104" s="58"/>
      <c r="EA104" s="58"/>
      <c r="EB104" s="58"/>
      <c r="EC104" s="58"/>
      <c r="ED104" s="58"/>
      <c r="EE104" s="58"/>
      <c r="EF104" s="58"/>
      <c r="EG104" s="58"/>
      <c r="EH104" s="58"/>
      <c r="EI104" s="58"/>
      <c r="EJ104" s="58"/>
      <c r="EK104" s="58"/>
      <c r="EL104" s="58"/>
      <c r="EM104" s="58"/>
      <c r="EN104" s="58"/>
      <c r="EO104" s="58"/>
      <c r="EP104" s="58"/>
      <c r="EQ104" s="58"/>
    </row>
    <row r="105" spans="1:147" x14ac:dyDescent="0.2">
      <c r="A105" s="74"/>
      <c r="AT105" s="58"/>
      <c r="AU105" s="58"/>
      <c r="AV105" s="58"/>
      <c r="AW105" s="58">
        <v>1</v>
      </c>
      <c r="AX105" s="58">
        <v>2</v>
      </c>
      <c r="AY105" s="58">
        <v>3</v>
      </c>
      <c r="AZ105" s="58">
        <v>4</v>
      </c>
      <c r="BA105" s="58">
        <v>5</v>
      </c>
      <c r="BB105" s="58">
        <v>6</v>
      </c>
      <c r="BC105" s="58">
        <v>7</v>
      </c>
      <c r="BD105" s="58">
        <v>8</v>
      </c>
      <c r="BE105" s="58">
        <v>9</v>
      </c>
      <c r="BF105" s="58">
        <v>10</v>
      </c>
      <c r="BG105" s="58">
        <v>11</v>
      </c>
      <c r="BH105" s="58"/>
      <c r="BI105" s="58"/>
      <c r="BJ105" s="58"/>
      <c r="BK105" s="58"/>
      <c r="BL105" s="58"/>
      <c r="BM105" s="58"/>
      <c r="BN105" s="58"/>
      <c r="BO105" s="58"/>
      <c r="BP105" s="58"/>
      <c r="BQ105" s="58"/>
      <c r="BR105" s="58"/>
      <c r="BS105" s="58"/>
      <c r="BT105" s="58"/>
      <c r="BU105" s="58"/>
      <c r="BV105" s="58"/>
      <c r="BW105" s="58"/>
      <c r="BX105" s="58"/>
      <c r="BY105" s="58"/>
      <c r="BZ105" s="58"/>
      <c r="CA105" s="58"/>
      <c r="CB105" s="58"/>
      <c r="CC105" s="58"/>
      <c r="CD105" s="58"/>
      <c r="CE105" s="58"/>
      <c r="CF105" s="58"/>
      <c r="CG105" s="58"/>
      <c r="CH105" s="58"/>
      <c r="CI105" s="58"/>
      <c r="CJ105" s="58"/>
      <c r="CK105" s="58"/>
      <c r="CL105" s="58"/>
      <c r="CM105" s="58"/>
      <c r="CN105" s="58"/>
      <c r="CO105" s="58"/>
      <c r="CP105" s="58"/>
      <c r="CQ105" s="58"/>
      <c r="CR105" s="58"/>
      <c r="CS105" s="58"/>
      <c r="CT105" s="58"/>
      <c r="CU105" s="58"/>
      <c r="CV105" s="58"/>
      <c r="CW105" s="58"/>
      <c r="CX105" s="58"/>
      <c r="CY105" s="58"/>
      <c r="CZ105" s="58"/>
      <c r="DA105" s="58"/>
      <c r="DB105" s="58"/>
      <c r="DC105" s="58"/>
      <c r="DD105" s="58"/>
      <c r="DE105" s="58"/>
      <c r="DF105" s="58"/>
      <c r="DG105" s="58"/>
      <c r="DH105" s="58"/>
      <c r="DI105" s="58"/>
      <c r="DJ105" s="58"/>
      <c r="DK105" s="58"/>
      <c r="DL105" s="58"/>
      <c r="DM105" s="58"/>
      <c r="DN105" s="58"/>
      <c r="DO105" s="58"/>
      <c r="DP105" s="58"/>
      <c r="DQ105" s="58"/>
      <c r="DR105" s="58"/>
      <c r="DS105" s="58"/>
      <c r="DT105" s="58"/>
      <c r="DU105" s="58"/>
      <c r="DV105" s="58"/>
      <c r="DW105" s="58"/>
      <c r="DX105" s="58"/>
      <c r="DY105" s="58"/>
      <c r="DZ105" s="58"/>
      <c r="EA105" s="58"/>
      <c r="EB105" s="58"/>
      <c r="EC105" s="58"/>
      <c r="ED105" s="58"/>
      <c r="EE105" s="58"/>
      <c r="EF105" s="58"/>
      <c r="EG105" s="58"/>
      <c r="EH105" s="58"/>
      <c r="EI105" s="58"/>
      <c r="EJ105" s="58"/>
      <c r="EK105" s="58"/>
      <c r="EL105" s="58"/>
      <c r="EM105" s="58"/>
      <c r="EN105" s="58"/>
      <c r="EO105" s="58"/>
      <c r="EP105" s="58"/>
      <c r="EQ105" s="58"/>
    </row>
    <row r="106" spans="1:147" x14ac:dyDescent="0.2">
      <c r="A106" s="11" t="s">
        <v>171</v>
      </c>
      <c r="AT106" s="70" t="s">
        <v>202</v>
      </c>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58"/>
      <c r="CG106" s="58"/>
      <c r="CH106" s="58"/>
      <c r="CI106" s="58"/>
      <c r="CJ106" s="58"/>
      <c r="CK106" s="58"/>
      <c r="CL106" s="58"/>
      <c r="CM106" s="58"/>
      <c r="CN106" s="58"/>
      <c r="CO106" s="58"/>
      <c r="CP106" s="58"/>
      <c r="CQ106" s="58"/>
      <c r="CR106" s="58"/>
      <c r="CS106" s="58"/>
      <c r="CT106" s="58"/>
      <c r="CU106" s="58"/>
      <c r="CV106" s="58"/>
      <c r="CW106" s="58"/>
      <c r="CX106" s="58"/>
      <c r="CY106" s="58"/>
      <c r="CZ106" s="58"/>
      <c r="DA106" s="58"/>
      <c r="DB106" s="58"/>
      <c r="DC106" s="58"/>
      <c r="DD106" s="58"/>
      <c r="DE106" s="58"/>
      <c r="DF106" s="58"/>
      <c r="DG106" s="58"/>
      <c r="DH106" s="58"/>
      <c r="DI106" s="58"/>
      <c r="DJ106" s="58"/>
      <c r="DK106" s="58"/>
      <c r="DL106" s="58"/>
      <c r="DM106" s="58"/>
      <c r="DN106" s="58"/>
      <c r="DO106" s="58"/>
      <c r="DP106" s="58"/>
      <c r="DQ106" s="58"/>
      <c r="DR106" s="58"/>
      <c r="DS106" s="58"/>
      <c r="DT106" s="58"/>
      <c r="DU106" s="58"/>
      <c r="DV106" s="58"/>
      <c r="DW106" s="58"/>
      <c r="DX106" s="58"/>
      <c r="DY106" s="58"/>
      <c r="DZ106" s="58"/>
      <c r="EA106" s="58"/>
      <c r="EB106" s="58"/>
      <c r="EC106" s="58"/>
      <c r="ED106" s="58"/>
      <c r="EE106" s="58"/>
      <c r="EF106" s="58"/>
      <c r="EG106" s="58"/>
      <c r="EH106" s="58"/>
      <c r="EI106" s="58"/>
      <c r="EJ106" s="58"/>
      <c r="EK106" s="58"/>
      <c r="EL106" s="58"/>
      <c r="EM106" s="58"/>
      <c r="EN106" s="58"/>
      <c r="EO106" s="58"/>
      <c r="EP106" s="58"/>
      <c r="EQ106" s="58"/>
    </row>
    <row r="107" spans="1:147" outlineLevel="1" x14ac:dyDescent="0.2">
      <c r="AT107" s="70" t="s">
        <v>203</v>
      </c>
      <c r="AU107" s="58">
        <v>0</v>
      </c>
      <c r="AV107" s="58">
        <v>0.05</v>
      </c>
      <c r="AW107" s="58">
        <v>0.1</v>
      </c>
      <c r="AX107" s="58">
        <v>0.15000000000000002</v>
      </c>
      <c r="AY107" s="58">
        <v>0.2</v>
      </c>
      <c r="AZ107" s="58">
        <v>0.25</v>
      </c>
      <c r="BA107" s="58">
        <v>0.3</v>
      </c>
      <c r="BB107" s="58">
        <v>0.35</v>
      </c>
      <c r="BC107" s="58">
        <v>0.39999999999999997</v>
      </c>
      <c r="BD107" s="58">
        <v>0.44999999999999996</v>
      </c>
      <c r="BE107" s="58">
        <v>0.49999999999999994</v>
      </c>
      <c r="BF107" s="58">
        <v>0.54999999999999993</v>
      </c>
      <c r="BG107" s="58">
        <v>0.6</v>
      </c>
      <c r="BH107" s="58">
        <v>0.65</v>
      </c>
      <c r="BI107" s="58">
        <v>0.70000000000000007</v>
      </c>
      <c r="BJ107" s="58">
        <v>0.75000000000000011</v>
      </c>
      <c r="BK107" s="58">
        <v>0.80000000000000016</v>
      </c>
      <c r="BL107" s="58">
        <v>0.8500000000000002</v>
      </c>
      <c r="BM107" s="58">
        <v>0.90000000000000024</v>
      </c>
      <c r="BN107" s="58">
        <v>0.95000000000000029</v>
      </c>
      <c r="BO107" s="58">
        <v>1.0000000000000002</v>
      </c>
      <c r="BP107" s="58"/>
      <c r="BQ107" s="58"/>
      <c r="BR107" s="58"/>
      <c r="BS107" s="58"/>
      <c r="BT107" s="58"/>
      <c r="BU107" s="58"/>
      <c r="BV107" s="58"/>
      <c r="BW107" s="58"/>
      <c r="BX107" s="58"/>
      <c r="BY107" s="58"/>
      <c r="BZ107" s="58"/>
      <c r="CA107" s="58"/>
      <c r="CB107" s="58"/>
      <c r="CC107" s="58"/>
      <c r="CD107" s="58"/>
      <c r="CE107" s="58"/>
      <c r="CF107" s="58"/>
      <c r="CG107" s="58"/>
      <c r="CH107" s="58"/>
      <c r="CI107" s="58"/>
      <c r="CJ107" s="58"/>
      <c r="CK107" s="58"/>
      <c r="CL107" s="58"/>
      <c r="CM107" s="58"/>
      <c r="CN107" s="58"/>
      <c r="CO107" s="58"/>
      <c r="CP107" s="58"/>
      <c r="CQ107" s="58"/>
      <c r="CR107" s="58"/>
      <c r="CS107" s="58"/>
      <c r="CT107" s="58"/>
      <c r="CU107" s="58"/>
      <c r="CV107" s="58"/>
      <c r="CW107" s="58"/>
      <c r="CX107" s="58"/>
      <c r="CY107" s="58"/>
      <c r="CZ107" s="58"/>
      <c r="DA107" s="58"/>
      <c r="DB107" s="58"/>
      <c r="DC107" s="58"/>
      <c r="DD107" s="58"/>
      <c r="DE107" s="58"/>
      <c r="DF107" s="58"/>
      <c r="DG107" s="58"/>
      <c r="DH107" s="58"/>
      <c r="DI107" s="58"/>
      <c r="DJ107" s="58"/>
      <c r="DK107" s="58"/>
      <c r="DL107" s="58"/>
      <c r="DM107" s="58"/>
      <c r="DN107" s="58"/>
      <c r="DO107" s="58"/>
      <c r="DP107" s="58"/>
      <c r="DQ107" s="58"/>
      <c r="DR107" s="58"/>
      <c r="DS107" s="58"/>
      <c r="DT107" s="58"/>
      <c r="DU107" s="58"/>
      <c r="DV107" s="58"/>
      <c r="DW107" s="58"/>
      <c r="DX107" s="58"/>
      <c r="DY107" s="58"/>
      <c r="DZ107" s="58"/>
      <c r="EA107" s="58"/>
      <c r="EB107" s="58"/>
      <c r="EC107" s="58"/>
      <c r="ED107" s="58"/>
      <c r="EE107" s="58"/>
      <c r="EF107" s="58"/>
      <c r="EG107" s="58"/>
      <c r="EH107" s="58"/>
      <c r="EI107" s="58"/>
      <c r="EJ107" s="58"/>
      <c r="EK107" s="58"/>
      <c r="EL107" s="58"/>
      <c r="EM107" s="58"/>
      <c r="EN107" s="58"/>
      <c r="EO107" s="58"/>
      <c r="EP107" s="58"/>
      <c r="EQ107" s="58"/>
    </row>
    <row r="108" spans="1:147" outlineLevel="1" x14ac:dyDescent="0.2">
      <c r="AT108" s="70" t="s">
        <v>204</v>
      </c>
      <c r="AU108" s="58">
        <v>0</v>
      </c>
      <c r="AV108" s="58">
        <v>1</v>
      </c>
      <c r="AW108" s="58">
        <v>2</v>
      </c>
      <c r="AX108" s="58">
        <v>3</v>
      </c>
      <c r="AY108" s="58">
        <v>3</v>
      </c>
      <c r="AZ108" s="58">
        <v>3</v>
      </c>
      <c r="BA108" s="58">
        <v>3</v>
      </c>
      <c r="BB108" s="58">
        <v>3</v>
      </c>
      <c r="BC108" s="58">
        <v>3</v>
      </c>
      <c r="BD108" s="58">
        <v>3</v>
      </c>
      <c r="BE108" s="58">
        <v>3</v>
      </c>
      <c r="BF108" s="58">
        <v>3</v>
      </c>
      <c r="BG108" s="58">
        <v>3</v>
      </c>
      <c r="BH108" s="58">
        <v>5</v>
      </c>
      <c r="BI108" s="58">
        <v>6</v>
      </c>
      <c r="BJ108" s="58">
        <v>6</v>
      </c>
      <c r="BK108" s="58">
        <v>9</v>
      </c>
      <c r="BL108" s="58">
        <v>9</v>
      </c>
      <c r="BM108" s="58">
        <v>9</v>
      </c>
      <c r="BN108" s="58">
        <v>11</v>
      </c>
      <c r="BO108" s="58">
        <v>25</v>
      </c>
      <c r="BP108" s="58"/>
      <c r="BQ108" s="58"/>
      <c r="BR108" s="58"/>
      <c r="BS108" s="58"/>
      <c r="BT108" s="58"/>
      <c r="BU108" s="58"/>
      <c r="BV108" s="58"/>
      <c r="BW108" s="58"/>
      <c r="BX108" s="58"/>
      <c r="BY108" s="58"/>
      <c r="BZ108" s="58"/>
      <c r="CA108" s="58"/>
      <c r="CB108" s="58"/>
      <c r="CC108" s="58"/>
      <c r="CD108" s="58"/>
      <c r="CE108" s="58"/>
      <c r="CF108" s="58"/>
      <c r="CG108" s="58"/>
      <c r="CH108" s="58"/>
      <c r="CI108" s="58"/>
      <c r="CJ108" s="58"/>
      <c r="CK108" s="58"/>
      <c r="CL108" s="58"/>
      <c r="CM108" s="58"/>
      <c r="CN108" s="58"/>
      <c r="CO108" s="58"/>
      <c r="CP108" s="58"/>
      <c r="CQ108" s="58"/>
      <c r="CR108" s="58"/>
      <c r="CS108" s="58"/>
      <c r="CT108" s="58"/>
      <c r="CU108" s="58"/>
      <c r="CV108" s="58"/>
      <c r="CW108" s="58"/>
      <c r="CX108" s="58"/>
      <c r="CY108" s="58"/>
      <c r="CZ108" s="58"/>
      <c r="DA108" s="58"/>
      <c r="DB108" s="58"/>
      <c r="DC108" s="58"/>
      <c r="DD108" s="58"/>
      <c r="DE108" s="58"/>
      <c r="DF108" s="58"/>
      <c r="DG108" s="58"/>
      <c r="DH108" s="58"/>
      <c r="DI108" s="58"/>
      <c r="DJ108" s="58"/>
      <c r="DK108" s="58"/>
      <c r="DL108" s="58"/>
      <c r="DM108" s="58"/>
      <c r="DN108" s="58"/>
      <c r="DO108" s="58"/>
      <c r="DP108" s="58"/>
      <c r="DQ108" s="58"/>
      <c r="DR108" s="58"/>
      <c r="DS108" s="58"/>
      <c r="DT108" s="58"/>
      <c r="DU108" s="58"/>
      <c r="DV108" s="58"/>
      <c r="DW108" s="58"/>
      <c r="DX108" s="58"/>
      <c r="DY108" s="58"/>
      <c r="DZ108" s="58"/>
      <c r="EA108" s="58"/>
      <c r="EB108" s="58"/>
      <c r="EC108" s="58"/>
      <c r="ED108" s="58"/>
      <c r="EE108" s="58"/>
      <c r="EF108" s="58"/>
      <c r="EG108" s="58"/>
      <c r="EH108" s="58"/>
      <c r="EI108" s="58"/>
      <c r="EJ108" s="58"/>
      <c r="EK108" s="58"/>
      <c r="EL108" s="58"/>
      <c r="EM108" s="58"/>
      <c r="EN108" s="58"/>
      <c r="EO108" s="58"/>
      <c r="EP108" s="58"/>
      <c r="EQ108" s="58"/>
    </row>
    <row r="109" spans="1:147" outlineLevel="1" x14ac:dyDescent="0.2">
      <c r="AT109" s="70" t="s">
        <v>205</v>
      </c>
      <c r="AU109" s="58">
        <v>0</v>
      </c>
      <c r="AV109" s="58">
        <v>302</v>
      </c>
      <c r="AW109" s="58">
        <v>307</v>
      </c>
      <c r="AX109" s="58">
        <v>312</v>
      </c>
      <c r="AY109" s="58">
        <v>316</v>
      </c>
      <c r="AZ109" s="58">
        <v>316</v>
      </c>
      <c r="BA109" s="58">
        <v>316</v>
      </c>
      <c r="BB109" s="58">
        <v>317</v>
      </c>
      <c r="BC109" s="58">
        <v>317</v>
      </c>
      <c r="BD109" s="58">
        <v>317</v>
      </c>
      <c r="BE109" s="58">
        <v>319</v>
      </c>
      <c r="BF109" s="58">
        <v>319</v>
      </c>
      <c r="BG109" s="58">
        <v>321</v>
      </c>
      <c r="BH109" s="58">
        <v>321</v>
      </c>
      <c r="BI109" s="58">
        <v>321</v>
      </c>
      <c r="BJ109" s="58">
        <v>321</v>
      </c>
      <c r="BK109" s="58">
        <v>321</v>
      </c>
      <c r="BL109" s="58">
        <v>321</v>
      </c>
      <c r="BM109" s="58">
        <v>321</v>
      </c>
      <c r="BN109" s="58">
        <v>321</v>
      </c>
      <c r="BO109" s="58">
        <v>321</v>
      </c>
      <c r="BP109" s="58"/>
      <c r="BQ109" s="58"/>
      <c r="BR109" s="58"/>
      <c r="BS109" s="58"/>
      <c r="BT109" s="58"/>
      <c r="BU109" s="58"/>
      <c r="BV109" s="58"/>
      <c r="BW109" s="58"/>
      <c r="BX109" s="58"/>
      <c r="BY109" s="58"/>
      <c r="BZ109" s="58"/>
      <c r="CA109" s="58"/>
      <c r="CB109" s="58"/>
      <c r="CC109" s="58"/>
      <c r="CD109" s="58"/>
      <c r="CE109" s="58"/>
      <c r="CF109" s="58"/>
      <c r="CG109" s="58"/>
      <c r="CH109" s="58"/>
      <c r="CI109" s="58"/>
      <c r="CJ109" s="58"/>
      <c r="CK109" s="58"/>
      <c r="CL109" s="58"/>
      <c r="CM109" s="58"/>
      <c r="CN109" s="58"/>
      <c r="CO109" s="58"/>
      <c r="CP109" s="58"/>
      <c r="CQ109" s="58"/>
      <c r="CR109" s="58"/>
      <c r="CS109" s="58"/>
      <c r="CT109" s="58"/>
      <c r="CU109" s="58"/>
      <c r="CV109" s="58"/>
      <c r="CW109" s="58"/>
      <c r="CX109" s="58"/>
      <c r="CY109" s="58"/>
      <c r="CZ109" s="58"/>
      <c r="DA109" s="58"/>
      <c r="DB109" s="58"/>
      <c r="DC109" s="58"/>
      <c r="DD109" s="58"/>
      <c r="DE109" s="58"/>
      <c r="DF109" s="58"/>
      <c r="DG109" s="58"/>
      <c r="DH109" s="58"/>
      <c r="DI109" s="58"/>
      <c r="DJ109" s="58"/>
      <c r="DK109" s="58"/>
      <c r="DL109" s="58"/>
      <c r="DM109" s="58"/>
      <c r="DN109" s="58"/>
      <c r="DO109" s="58"/>
      <c r="DP109" s="58"/>
      <c r="DQ109" s="58"/>
      <c r="DR109" s="58"/>
      <c r="DS109" s="58"/>
      <c r="DT109" s="58"/>
      <c r="DU109" s="58"/>
      <c r="DV109" s="58"/>
      <c r="DW109" s="58"/>
      <c r="DX109" s="58"/>
      <c r="DY109" s="58"/>
      <c r="DZ109" s="58"/>
      <c r="EA109" s="58"/>
      <c r="EB109" s="58"/>
      <c r="EC109" s="58"/>
      <c r="ED109" s="58"/>
      <c r="EE109" s="58"/>
      <c r="EF109" s="58"/>
      <c r="EG109" s="58"/>
      <c r="EH109" s="58"/>
      <c r="EI109" s="58"/>
      <c r="EJ109" s="58"/>
      <c r="EK109" s="58"/>
      <c r="EL109" s="58"/>
      <c r="EM109" s="58"/>
      <c r="EN109" s="58"/>
      <c r="EO109" s="58"/>
      <c r="EP109" s="58"/>
      <c r="EQ109" s="58"/>
    </row>
    <row r="110" spans="1:147" outlineLevel="1" x14ac:dyDescent="0.2">
      <c r="AT110" s="70"/>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c r="CO110" s="58"/>
      <c r="CP110" s="58"/>
      <c r="CQ110" s="58"/>
      <c r="CR110" s="58"/>
      <c r="CS110" s="58"/>
      <c r="CT110" s="58"/>
      <c r="CU110" s="58"/>
      <c r="CV110" s="58"/>
      <c r="CW110" s="58"/>
      <c r="CX110" s="58"/>
      <c r="CY110" s="58"/>
      <c r="CZ110" s="58"/>
      <c r="DA110" s="58"/>
      <c r="DB110" s="58"/>
      <c r="DC110" s="58"/>
      <c r="DD110" s="58"/>
      <c r="DE110" s="58"/>
      <c r="DF110" s="58"/>
      <c r="DG110" s="58"/>
      <c r="DH110" s="58"/>
      <c r="DI110" s="58"/>
      <c r="DJ110" s="58"/>
      <c r="DK110" s="58"/>
      <c r="DL110" s="58"/>
      <c r="DM110" s="58"/>
      <c r="DN110" s="58"/>
      <c r="DO110" s="58"/>
      <c r="DP110" s="58"/>
      <c r="DQ110" s="58"/>
      <c r="DR110" s="58"/>
      <c r="DS110" s="58"/>
      <c r="DT110" s="58"/>
      <c r="DU110" s="58"/>
      <c r="DV110" s="58"/>
      <c r="DW110" s="58"/>
      <c r="DX110" s="58"/>
      <c r="DY110" s="58"/>
      <c r="DZ110" s="58"/>
      <c r="EA110" s="58"/>
      <c r="EB110" s="58"/>
      <c r="EC110" s="58"/>
      <c r="ED110" s="58"/>
      <c r="EE110" s="58"/>
      <c r="EF110" s="58"/>
      <c r="EG110" s="58"/>
      <c r="EH110" s="58"/>
      <c r="EI110" s="58"/>
      <c r="EJ110" s="58"/>
      <c r="EK110" s="58"/>
      <c r="EL110" s="58"/>
      <c r="EM110" s="58"/>
      <c r="EN110" s="58"/>
      <c r="EO110" s="58"/>
      <c r="EP110" s="58"/>
      <c r="EQ110" s="58"/>
    </row>
    <row r="111" spans="1:147" outlineLevel="1" x14ac:dyDescent="0.2">
      <c r="AT111" s="70" t="s">
        <v>206</v>
      </c>
      <c r="AU111" s="58">
        <v>0.05</v>
      </c>
      <c r="AV111" s="58">
        <v>0.1</v>
      </c>
      <c r="AW111" s="58">
        <v>0.15000000000000002</v>
      </c>
      <c r="AX111" s="58">
        <v>0.2</v>
      </c>
      <c r="AY111" s="58">
        <v>0.25</v>
      </c>
      <c r="AZ111" s="58">
        <v>0.3</v>
      </c>
      <c r="BA111" s="58">
        <v>0.35</v>
      </c>
      <c r="BB111" s="58">
        <v>0.39999999999999997</v>
      </c>
      <c r="BC111" s="58">
        <v>0.44999999999999996</v>
      </c>
      <c r="BD111" s="58">
        <v>0.49999999999999994</v>
      </c>
      <c r="BE111" s="58">
        <v>0.54999999999999993</v>
      </c>
      <c r="BF111" s="58">
        <v>0.6</v>
      </c>
      <c r="BG111" s="58">
        <v>0.65</v>
      </c>
      <c r="BH111" s="58">
        <v>0.70000000000000007</v>
      </c>
      <c r="BI111" s="58">
        <v>0.75000000000000011</v>
      </c>
      <c r="BJ111" s="58">
        <v>0.80000000000000016</v>
      </c>
      <c r="BK111" s="58">
        <v>0.8500000000000002</v>
      </c>
      <c r="BL111" s="58">
        <v>0.90000000000000024</v>
      </c>
      <c r="BM111" s="58">
        <v>0.95000000000000029</v>
      </c>
      <c r="BN111" s="58">
        <v>1.0000000000000002</v>
      </c>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58"/>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c r="EF111" s="58"/>
      <c r="EG111" s="58"/>
      <c r="EH111" s="58"/>
      <c r="EI111" s="58"/>
      <c r="EJ111" s="58"/>
      <c r="EK111" s="58"/>
      <c r="EL111" s="58"/>
      <c r="EM111" s="58"/>
      <c r="EN111" s="58"/>
      <c r="EO111" s="58"/>
      <c r="EP111" s="58"/>
      <c r="EQ111" s="58"/>
    </row>
    <row r="112" spans="1:147" outlineLevel="1" x14ac:dyDescent="0.2">
      <c r="AT112" s="70" t="s">
        <v>204</v>
      </c>
      <c r="AU112" s="58">
        <v>1</v>
      </c>
      <c r="AV112" s="58">
        <v>1</v>
      </c>
      <c r="AW112" s="58">
        <v>1</v>
      </c>
      <c r="AX112" s="58">
        <v>0</v>
      </c>
      <c r="AY112" s="58">
        <v>0</v>
      </c>
      <c r="AZ112" s="58">
        <v>0</v>
      </c>
      <c r="BA112" s="58">
        <v>0</v>
      </c>
      <c r="BB112" s="58">
        <v>0</v>
      </c>
      <c r="BC112" s="58">
        <v>0</v>
      </c>
      <c r="BD112" s="58">
        <v>0</v>
      </c>
      <c r="BE112" s="58">
        <v>0</v>
      </c>
      <c r="BF112" s="58">
        <v>0</v>
      </c>
      <c r="BG112" s="58">
        <v>2</v>
      </c>
      <c r="BH112" s="58">
        <v>1</v>
      </c>
      <c r="BI112" s="58">
        <v>0</v>
      </c>
      <c r="BJ112" s="58">
        <v>3</v>
      </c>
      <c r="BK112" s="58">
        <v>0</v>
      </c>
      <c r="BL112" s="58">
        <v>0</v>
      </c>
      <c r="BM112" s="58">
        <v>2</v>
      </c>
      <c r="BN112" s="58">
        <v>14</v>
      </c>
      <c r="BO112" s="58"/>
      <c r="BP112" s="58"/>
      <c r="BQ112" s="58"/>
      <c r="BR112" s="58"/>
      <c r="BS112" s="58"/>
      <c r="BT112" s="58"/>
      <c r="BU112" s="58"/>
      <c r="BV112" s="58"/>
      <c r="BW112" s="58"/>
      <c r="BX112" s="58"/>
      <c r="BY112" s="58"/>
      <c r="BZ112" s="58"/>
      <c r="CA112" s="58"/>
      <c r="CB112" s="58"/>
      <c r="CC112" s="58"/>
      <c r="CD112" s="58"/>
      <c r="CE112" s="58"/>
      <c r="CF112" s="58"/>
      <c r="CG112" s="58"/>
      <c r="CH112" s="58"/>
      <c r="CI112" s="58"/>
      <c r="CJ112" s="58"/>
      <c r="CK112" s="58"/>
      <c r="CL112" s="58"/>
      <c r="CM112" s="58"/>
      <c r="CN112" s="58"/>
      <c r="CO112" s="58"/>
      <c r="CP112" s="58"/>
      <c r="CQ112" s="58"/>
      <c r="CR112" s="58"/>
      <c r="CS112" s="58"/>
      <c r="CT112" s="58"/>
      <c r="CU112" s="58"/>
      <c r="CV112" s="58"/>
      <c r="CW112" s="58"/>
      <c r="CX112" s="58"/>
      <c r="CY112" s="58"/>
      <c r="CZ112" s="58"/>
      <c r="DA112" s="58"/>
      <c r="DB112" s="58"/>
      <c r="DC112" s="58"/>
      <c r="DD112" s="58"/>
      <c r="DE112" s="58"/>
      <c r="DF112" s="58"/>
      <c r="DG112" s="58"/>
      <c r="DH112" s="58"/>
      <c r="DI112" s="58"/>
      <c r="DJ112" s="58"/>
      <c r="DK112" s="58"/>
      <c r="DL112" s="58"/>
      <c r="DM112" s="58"/>
      <c r="DN112" s="58"/>
      <c r="DO112" s="58"/>
      <c r="DP112" s="58"/>
      <c r="DQ112" s="58"/>
      <c r="DR112" s="58"/>
      <c r="DS112" s="58"/>
      <c r="DT112" s="58"/>
      <c r="DU112" s="58"/>
      <c r="DV112" s="58"/>
      <c r="DW112" s="58"/>
      <c r="DX112" s="58"/>
      <c r="DY112" s="58"/>
      <c r="DZ112" s="58"/>
      <c r="EA112" s="58"/>
      <c r="EB112" s="58"/>
      <c r="EC112" s="58"/>
      <c r="ED112" s="58"/>
      <c r="EE112" s="58"/>
      <c r="EF112" s="58"/>
      <c r="EG112" s="58"/>
      <c r="EH112" s="58"/>
      <c r="EI112" s="58"/>
      <c r="EJ112" s="58"/>
      <c r="EK112" s="58"/>
      <c r="EL112" s="58"/>
      <c r="EM112" s="58"/>
      <c r="EN112" s="58"/>
      <c r="EO112" s="58"/>
      <c r="EP112" s="58"/>
      <c r="EQ112" s="58"/>
    </row>
    <row r="113" spans="1:147" outlineLevel="1" x14ac:dyDescent="0.2">
      <c r="AT113" s="70" t="s">
        <v>205</v>
      </c>
      <c r="AU113" s="58">
        <v>-302</v>
      </c>
      <c r="AV113" s="58">
        <v>-5</v>
      </c>
      <c r="AW113" s="58">
        <v>-5</v>
      </c>
      <c r="AX113" s="58">
        <v>-4</v>
      </c>
      <c r="AY113" s="58">
        <v>0</v>
      </c>
      <c r="AZ113" s="58">
        <v>0</v>
      </c>
      <c r="BA113" s="58">
        <v>-1</v>
      </c>
      <c r="BB113" s="58">
        <v>0</v>
      </c>
      <c r="BC113" s="58">
        <v>0</v>
      </c>
      <c r="BD113" s="58">
        <v>-2</v>
      </c>
      <c r="BE113" s="58">
        <v>0</v>
      </c>
      <c r="BF113" s="58">
        <v>-2</v>
      </c>
      <c r="BG113" s="58">
        <v>0</v>
      </c>
      <c r="BH113" s="58">
        <v>0</v>
      </c>
      <c r="BI113" s="58">
        <v>0</v>
      </c>
      <c r="BJ113" s="58">
        <v>0</v>
      </c>
      <c r="BK113" s="58">
        <v>0</v>
      </c>
      <c r="BL113" s="58">
        <v>0</v>
      </c>
      <c r="BM113" s="58">
        <v>0</v>
      </c>
      <c r="BN113" s="58">
        <v>0</v>
      </c>
      <c r="BO113" s="58"/>
      <c r="BP113" s="58"/>
      <c r="BQ113" s="58"/>
      <c r="BR113" s="58"/>
      <c r="BS113" s="58"/>
      <c r="BT113" s="58"/>
      <c r="BU113" s="58"/>
      <c r="BV113" s="58"/>
      <c r="BW113" s="58"/>
      <c r="BX113" s="58"/>
      <c r="BY113" s="58"/>
      <c r="BZ113" s="58"/>
      <c r="CA113" s="58"/>
      <c r="CB113" s="58"/>
      <c r="CC113" s="58"/>
      <c r="CD113" s="58"/>
      <c r="CE113" s="58"/>
      <c r="CF113" s="58"/>
      <c r="CG113" s="58"/>
      <c r="CH113" s="58"/>
      <c r="CI113" s="58"/>
      <c r="CJ113" s="58"/>
      <c r="CK113" s="58"/>
      <c r="CL113" s="58"/>
      <c r="CM113" s="58"/>
      <c r="CN113" s="58"/>
      <c r="CO113" s="58"/>
      <c r="CP113" s="58"/>
      <c r="CQ113" s="58"/>
      <c r="CR113" s="58"/>
      <c r="CS113" s="58"/>
      <c r="CT113" s="58"/>
      <c r="CU113" s="58"/>
      <c r="CV113" s="58"/>
      <c r="CW113" s="58"/>
      <c r="CX113" s="58"/>
      <c r="CY113" s="58"/>
      <c r="CZ113" s="58"/>
      <c r="DA113" s="58"/>
      <c r="DB113" s="58"/>
      <c r="DC113" s="58"/>
      <c r="DD113" s="58"/>
      <c r="DE113" s="58"/>
      <c r="DF113" s="58"/>
      <c r="DG113" s="58"/>
      <c r="DH113" s="58"/>
      <c r="DI113" s="58"/>
      <c r="DJ113" s="58"/>
      <c r="DK113" s="58"/>
      <c r="DL113" s="58"/>
      <c r="DM113" s="58"/>
      <c r="DN113" s="58"/>
      <c r="DO113" s="58"/>
      <c r="DP113" s="58"/>
      <c r="DQ113" s="58"/>
      <c r="DR113" s="58"/>
      <c r="DS113" s="58"/>
      <c r="DT113" s="58"/>
      <c r="DU113" s="58"/>
      <c r="DV113" s="58"/>
      <c r="DW113" s="58"/>
      <c r="DX113" s="58"/>
      <c r="DY113" s="58"/>
      <c r="DZ113" s="58"/>
      <c r="EA113" s="58"/>
      <c r="EB113" s="58"/>
      <c r="EC113" s="58"/>
      <c r="ED113" s="58"/>
      <c r="EE113" s="58"/>
      <c r="EF113" s="58"/>
      <c r="EG113" s="58"/>
      <c r="EH113" s="58"/>
      <c r="EI113" s="58"/>
      <c r="EJ113" s="58"/>
      <c r="EK113" s="58"/>
      <c r="EL113" s="58"/>
      <c r="EM113" s="58"/>
      <c r="EN113" s="58"/>
      <c r="EO113" s="58"/>
      <c r="EP113" s="58"/>
      <c r="EQ113" s="58"/>
    </row>
    <row r="114" spans="1:147" outlineLevel="1" x14ac:dyDescent="0.2">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c r="CB114" s="58"/>
      <c r="CC114" s="58"/>
      <c r="CD114" s="58"/>
      <c r="CE114" s="58"/>
      <c r="CF114" s="58"/>
      <c r="CG114" s="58"/>
      <c r="CH114" s="58"/>
      <c r="CI114" s="58"/>
      <c r="CJ114" s="58"/>
      <c r="CK114" s="58"/>
      <c r="CL114" s="58"/>
      <c r="CM114" s="58"/>
      <c r="CN114" s="58"/>
      <c r="CO114" s="58"/>
      <c r="CP114" s="58"/>
      <c r="CQ114" s="58"/>
      <c r="CR114" s="58"/>
      <c r="CS114" s="58"/>
      <c r="CT114" s="58"/>
      <c r="CU114" s="58"/>
      <c r="CV114" s="58"/>
      <c r="CW114" s="58"/>
      <c r="CX114" s="58"/>
      <c r="CY114" s="58"/>
      <c r="CZ114" s="58"/>
      <c r="DA114" s="58"/>
      <c r="DB114" s="58"/>
      <c r="DC114" s="58"/>
      <c r="DD114" s="58"/>
      <c r="DE114" s="58"/>
      <c r="DF114" s="58"/>
      <c r="DG114" s="58"/>
      <c r="DH114" s="58"/>
      <c r="DI114" s="58"/>
      <c r="DJ114" s="58"/>
      <c r="DK114" s="58"/>
      <c r="DL114" s="58"/>
      <c r="DM114" s="58"/>
      <c r="DN114" s="58"/>
      <c r="DO114" s="58"/>
      <c r="DP114" s="58"/>
      <c r="DQ114" s="58"/>
      <c r="DR114" s="58"/>
      <c r="DS114" s="58"/>
      <c r="DT114" s="58"/>
      <c r="DU114" s="58"/>
      <c r="DV114" s="58"/>
      <c r="DW114" s="58"/>
      <c r="DX114" s="58"/>
      <c r="DY114" s="58"/>
      <c r="DZ114" s="58"/>
      <c r="EA114" s="58"/>
      <c r="EB114" s="58"/>
      <c r="EC114" s="58"/>
      <c r="ED114" s="58"/>
      <c r="EE114" s="58"/>
      <c r="EF114" s="58"/>
      <c r="EG114" s="58"/>
      <c r="EH114" s="58"/>
      <c r="EI114" s="58"/>
      <c r="EJ114" s="58"/>
      <c r="EK114" s="58"/>
      <c r="EL114" s="58"/>
      <c r="EM114" s="58"/>
      <c r="EN114" s="58"/>
      <c r="EO114" s="58"/>
      <c r="EP114" s="58"/>
      <c r="EQ114" s="58"/>
    </row>
    <row r="115" spans="1:147" outlineLevel="1" x14ac:dyDescent="0.2">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c r="CB115" s="58"/>
      <c r="CC115" s="58"/>
      <c r="CD115" s="58"/>
      <c r="CE115" s="58"/>
      <c r="CF115" s="58"/>
      <c r="CG115" s="58"/>
      <c r="CH115" s="58"/>
      <c r="CI115" s="58"/>
      <c r="CJ115" s="58"/>
      <c r="CK115" s="58"/>
      <c r="CL115" s="58"/>
      <c r="CM115" s="58"/>
      <c r="CN115" s="58"/>
      <c r="CO115" s="58"/>
      <c r="CP115" s="58"/>
      <c r="CQ115" s="58"/>
      <c r="CR115" s="58"/>
      <c r="CS115" s="58"/>
      <c r="CT115" s="58"/>
      <c r="CU115" s="58"/>
      <c r="CV115" s="58"/>
      <c r="CW115" s="58"/>
      <c r="CX115" s="58"/>
      <c r="CY115" s="58"/>
      <c r="CZ115" s="58"/>
      <c r="DA115" s="58"/>
      <c r="DB115" s="58"/>
      <c r="DC115" s="58"/>
      <c r="DD115" s="58"/>
      <c r="DE115" s="58"/>
      <c r="DF115" s="58"/>
      <c r="DG115" s="58"/>
      <c r="DH115" s="58"/>
      <c r="DI115" s="58"/>
      <c r="DJ115" s="58"/>
      <c r="DK115" s="58"/>
      <c r="DL115" s="58"/>
      <c r="DM115" s="58"/>
      <c r="DN115" s="58"/>
      <c r="DO115" s="58"/>
      <c r="DP115" s="58"/>
      <c r="DQ115" s="58"/>
      <c r="DR115" s="58"/>
      <c r="DS115" s="58"/>
      <c r="DT115" s="58"/>
      <c r="DU115" s="58"/>
      <c r="DV115" s="58"/>
      <c r="DW115" s="58"/>
      <c r="DX115" s="58"/>
      <c r="DY115" s="58"/>
      <c r="DZ115" s="58"/>
      <c r="EA115" s="58"/>
      <c r="EB115" s="58"/>
      <c r="EC115" s="58"/>
      <c r="ED115" s="58"/>
      <c r="EE115" s="58"/>
      <c r="EF115" s="58"/>
      <c r="EG115" s="58"/>
      <c r="EH115" s="58"/>
      <c r="EI115" s="58"/>
      <c r="EJ115" s="58"/>
      <c r="EK115" s="58"/>
      <c r="EL115" s="58"/>
      <c r="EM115" s="58"/>
      <c r="EN115" s="58"/>
      <c r="EO115" s="58"/>
      <c r="EP115" s="58"/>
      <c r="EQ115" s="58"/>
    </row>
    <row r="116" spans="1:147" outlineLevel="1" x14ac:dyDescent="0.2">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c r="CJ116" s="58"/>
      <c r="CK116" s="58"/>
      <c r="CL116" s="58"/>
      <c r="CM116" s="58"/>
      <c r="CN116" s="58"/>
      <c r="CO116" s="58"/>
      <c r="CP116" s="58"/>
      <c r="CQ116" s="58"/>
      <c r="CR116" s="58"/>
      <c r="CS116" s="58"/>
      <c r="CT116" s="58"/>
      <c r="CU116" s="58"/>
      <c r="CV116" s="58"/>
      <c r="CW116" s="58"/>
      <c r="CX116" s="58"/>
      <c r="CY116" s="58"/>
      <c r="CZ116" s="58"/>
      <c r="DA116" s="58"/>
      <c r="DB116" s="58"/>
      <c r="DC116" s="58"/>
      <c r="DD116" s="58"/>
      <c r="DE116" s="58"/>
      <c r="DF116" s="58"/>
      <c r="DG116" s="58"/>
      <c r="DH116" s="58"/>
      <c r="DI116" s="58"/>
      <c r="DJ116" s="58"/>
      <c r="DK116" s="58"/>
      <c r="DL116" s="58"/>
      <c r="DM116" s="58"/>
      <c r="DN116" s="58"/>
      <c r="DO116" s="58"/>
      <c r="DP116" s="58"/>
      <c r="DQ116" s="58"/>
      <c r="DR116" s="58"/>
      <c r="DS116" s="58"/>
      <c r="DT116" s="58"/>
      <c r="DU116" s="58"/>
      <c r="DV116" s="58"/>
      <c r="DW116" s="58"/>
      <c r="DX116" s="58"/>
      <c r="DY116" s="58"/>
      <c r="DZ116" s="58"/>
      <c r="EA116" s="58"/>
      <c r="EB116" s="58"/>
      <c r="EC116" s="58"/>
      <c r="ED116" s="58"/>
      <c r="EE116" s="58"/>
      <c r="EF116" s="58"/>
      <c r="EG116" s="58"/>
      <c r="EH116" s="58"/>
      <c r="EI116" s="58"/>
      <c r="EJ116" s="58"/>
      <c r="EK116" s="58"/>
      <c r="EL116" s="58"/>
      <c r="EM116" s="58"/>
      <c r="EN116" s="58"/>
      <c r="EO116" s="58"/>
      <c r="EP116" s="58"/>
      <c r="EQ116" s="58"/>
    </row>
    <row r="117" spans="1:147" outlineLevel="1" x14ac:dyDescent="0.2">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c r="CB117" s="58"/>
      <c r="CC117" s="58"/>
      <c r="CD117" s="58"/>
      <c r="CE117" s="58"/>
      <c r="CF117" s="58"/>
      <c r="CG117" s="58"/>
      <c r="CH117" s="58"/>
      <c r="CI117" s="58"/>
      <c r="CJ117" s="58"/>
      <c r="CK117" s="58"/>
      <c r="CL117" s="58"/>
      <c r="CM117" s="58"/>
      <c r="CN117" s="58"/>
      <c r="CO117" s="58"/>
      <c r="CP117" s="58"/>
      <c r="CQ117" s="58"/>
      <c r="CR117" s="58"/>
      <c r="CS117" s="58"/>
      <c r="CT117" s="58"/>
      <c r="CU117" s="58"/>
      <c r="CV117" s="58"/>
      <c r="CW117" s="58"/>
      <c r="CX117" s="58"/>
      <c r="CY117" s="58"/>
      <c r="CZ117" s="58"/>
      <c r="DA117" s="58"/>
      <c r="DB117" s="58"/>
      <c r="DC117" s="58"/>
      <c r="DD117" s="58"/>
      <c r="DE117" s="58"/>
      <c r="DF117" s="58"/>
      <c r="DG117" s="58"/>
      <c r="DH117" s="58"/>
      <c r="DI117" s="58"/>
      <c r="DJ117" s="58"/>
      <c r="DK117" s="58"/>
      <c r="DL117" s="58"/>
      <c r="DM117" s="58"/>
      <c r="DN117" s="58"/>
      <c r="DO117" s="58"/>
      <c r="DP117" s="58"/>
      <c r="DQ117" s="58"/>
      <c r="DR117" s="58"/>
      <c r="DS117" s="58"/>
      <c r="DT117" s="58"/>
      <c r="DU117" s="58"/>
      <c r="DV117" s="58"/>
      <c r="DW117" s="58"/>
      <c r="DX117" s="58"/>
      <c r="DY117" s="58"/>
      <c r="DZ117" s="58"/>
      <c r="EA117" s="58"/>
      <c r="EB117" s="58"/>
      <c r="EC117" s="58"/>
      <c r="ED117" s="58"/>
      <c r="EE117" s="58"/>
      <c r="EF117" s="58"/>
      <c r="EG117" s="58"/>
      <c r="EH117" s="58"/>
      <c r="EI117" s="58"/>
      <c r="EJ117" s="58"/>
      <c r="EK117" s="58"/>
      <c r="EL117" s="58"/>
      <c r="EM117" s="58"/>
      <c r="EN117" s="58"/>
      <c r="EO117" s="58"/>
      <c r="EP117" s="58"/>
      <c r="EQ117" s="58"/>
    </row>
    <row r="118" spans="1:147" outlineLevel="1" x14ac:dyDescent="0.2">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c r="CB118" s="58"/>
      <c r="CC118" s="58"/>
      <c r="CD118" s="58"/>
      <c r="CE118" s="58"/>
      <c r="CF118" s="58"/>
      <c r="CG118" s="58"/>
      <c r="CH118" s="58"/>
      <c r="CI118" s="58"/>
      <c r="CJ118" s="58"/>
      <c r="CK118" s="58"/>
      <c r="CL118" s="58"/>
      <c r="CM118" s="58"/>
      <c r="CN118" s="58"/>
      <c r="CO118" s="58"/>
      <c r="CP118" s="58"/>
      <c r="CQ118" s="58"/>
      <c r="CR118" s="58"/>
      <c r="CS118" s="58"/>
      <c r="CT118" s="58"/>
      <c r="CU118" s="58"/>
      <c r="CV118" s="58"/>
      <c r="CW118" s="58"/>
      <c r="CX118" s="58"/>
      <c r="CY118" s="58"/>
      <c r="CZ118" s="58"/>
      <c r="DA118" s="58"/>
      <c r="DB118" s="58"/>
      <c r="DC118" s="58"/>
      <c r="DD118" s="58"/>
      <c r="DE118" s="58"/>
      <c r="DF118" s="58"/>
      <c r="DG118" s="58"/>
      <c r="DH118" s="58"/>
      <c r="DI118" s="58"/>
      <c r="DJ118" s="58"/>
      <c r="DK118" s="58"/>
      <c r="DL118" s="58"/>
      <c r="DM118" s="58"/>
      <c r="DN118" s="58"/>
      <c r="DO118" s="58"/>
      <c r="DP118" s="58"/>
      <c r="DQ118" s="58"/>
      <c r="DR118" s="58"/>
      <c r="DS118" s="58"/>
      <c r="DT118" s="58"/>
      <c r="DU118" s="58"/>
      <c r="DV118" s="58"/>
      <c r="DW118" s="58"/>
      <c r="DX118" s="58"/>
      <c r="DY118" s="58"/>
      <c r="DZ118" s="58"/>
      <c r="EA118" s="58"/>
      <c r="EB118" s="58"/>
      <c r="EC118" s="58"/>
      <c r="ED118" s="58"/>
      <c r="EE118" s="58"/>
      <c r="EF118" s="58"/>
      <c r="EG118" s="58"/>
      <c r="EH118" s="58"/>
      <c r="EI118" s="58"/>
      <c r="EJ118" s="58"/>
      <c r="EK118" s="58"/>
      <c r="EL118" s="58"/>
      <c r="EM118" s="58"/>
      <c r="EN118" s="58"/>
      <c r="EO118" s="58"/>
      <c r="EP118" s="58"/>
      <c r="EQ118" s="58"/>
    </row>
    <row r="119" spans="1:147" outlineLevel="1" x14ac:dyDescent="0.2">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c r="CB119" s="58"/>
      <c r="CC119" s="58"/>
      <c r="CD119" s="58"/>
      <c r="CE119" s="58"/>
      <c r="CF119" s="58"/>
      <c r="CG119" s="58"/>
      <c r="CH119" s="58"/>
      <c r="CI119" s="58"/>
      <c r="CJ119" s="58"/>
      <c r="CK119" s="58"/>
      <c r="CL119" s="58"/>
      <c r="CM119" s="58"/>
      <c r="CN119" s="58"/>
      <c r="CO119" s="58"/>
      <c r="CP119" s="58"/>
      <c r="CQ119" s="58"/>
      <c r="CR119" s="58"/>
      <c r="CS119" s="58"/>
      <c r="CT119" s="58"/>
      <c r="CU119" s="58"/>
      <c r="CV119" s="58"/>
      <c r="CW119" s="58"/>
      <c r="CX119" s="58"/>
      <c r="CY119" s="58"/>
      <c r="CZ119" s="58"/>
      <c r="DA119" s="58"/>
      <c r="DB119" s="58"/>
      <c r="DC119" s="58"/>
      <c r="DD119" s="58"/>
      <c r="DE119" s="58"/>
      <c r="DF119" s="58"/>
      <c r="DG119" s="58"/>
      <c r="DH119" s="58"/>
      <c r="DI119" s="58"/>
      <c r="DJ119" s="58"/>
      <c r="DK119" s="58"/>
      <c r="DL119" s="58"/>
      <c r="DM119" s="58"/>
      <c r="DN119" s="58"/>
      <c r="DO119" s="58"/>
      <c r="DP119" s="58"/>
      <c r="DQ119" s="58"/>
      <c r="DR119" s="58"/>
      <c r="DS119" s="58"/>
      <c r="DT119" s="58"/>
      <c r="DU119" s="58"/>
      <c r="DV119" s="58"/>
      <c r="DW119" s="58"/>
      <c r="DX119" s="58"/>
      <c r="DY119" s="58"/>
      <c r="DZ119" s="58"/>
      <c r="EA119" s="58"/>
      <c r="EB119" s="58"/>
      <c r="EC119" s="58"/>
      <c r="ED119" s="58"/>
      <c r="EE119" s="58"/>
      <c r="EF119" s="58"/>
      <c r="EG119" s="58"/>
      <c r="EH119" s="58"/>
      <c r="EI119" s="58"/>
      <c r="EJ119" s="58"/>
      <c r="EK119" s="58"/>
      <c r="EL119" s="58"/>
      <c r="EM119" s="58"/>
      <c r="EN119" s="58"/>
      <c r="EO119" s="58"/>
      <c r="EP119" s="58"/>
      <c r="EQ119" s="58"/>
    </row>
    <row r="120" spans="1:147" outlineLevel="1" x14ac:dyDescent="0.2">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c r="CO120" s="58"/>
      <c r="CP120" s="58"/>
      <c r="CQ120" s="58"/>
      <c r="CR120" s="58"/>
      <c r="CS120" s="58"/>
      <c r="CT120" s="58"/>
      <c r="CU120" s="58"/>
      <c r="CV120" s="58"/>
      <c r="CW120" s="58"/>
      <c r="CX120" s="58"/>
      <c r="CY120" s="58"/>
      <c r="CZ120" s="58"/>
      <c r="DA120" s="58"/>
      <c r="DB120" s="58"/>
      <c r="DC120" s="58"/>
      <c r="DD120" s="58"/>
      <c r="DE120" s="58"/>
      <c r="DF120" s="58"/>
      <c r="DG120" s="58"/>
      <c r="DH120" s="58"/>
      <c r="DI120" s="58"/>
      <c r="DJ120" s="58"/>
      <c r="DK120" s="58"/>
      <c r="DL120" s="58"/>
      <c r="DM120" s="58"/>
      <c r="DN120" s="58"/>
      <c r="DO120" s="58"/>
      <c r="DP120" s="58"/>
      <c r="DQ120" s="58"/>
      <c r="DR120" s="58"/>
      <c r="DS120" s="58"/>
      <c r="DT120" s="58"/>
      <c r="DU120" s="58"/>
      <c r="DV120" s="58"/>
      <c r="DW120" s="58"/>
      <c r="DX120" s="58"/>
      <c r="DY120" s="58"/>
      <c r="DZ120" s="58"/>
      <c r="EA120" s="58"/>
      <c r="EB120" s="58"/>
      <c r="EC120" s="58"/>
      <c r="ED120" s="58"/>
      <c r="EE120" s="58"/>
      <c r="EF120" s="58"/>
      <c r="EG120" s="58"/>
      <c r="EH120" s="58"/>
      <c r="EI120" s="58"/>
      <c r="EJ120" s="58"/>
      <c r="EK120" s="58"/>
      <c r="EL120" s="58"/>
      <c r="EM120" s="58"/>
      <c r="EN120" s="58"/>
      <c r="EO120" s="58"/>
      <c r="EP120" s="58"/>
      <c r="EQ120" s="58"/>
    </row>
    <row r="121" spans="1:147" outlineLevel="1" x14ac:dyDescent="0.2">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c r="CO121" s="58"/>
      <c r="CP121" s="58"/>
      <c r="CQ121" s="58"/>
      <c r="CR121" s="58"/>
      <c r="CS121" s="58"/>
      <c r="CT121" s="58"/>
      <c r="CU121" s="58"/>
      <c r="CV121" s="58"/>
      <c r="CW121" s="58"/>
      <c r="CX121" s="58"/>
      <c r="CY121" s="58"/>
      <c r="CZ121" s="58"/>
      <c r="DA121" s="58"/>
      <c r="DB121" s="58"/>
      <c r="DC121" s="58"/>
      <c r="DD121" s="58"/>
      <c r="DE121" s="58"/>
      <c r="DF121" s="58"/>
      <c r="DG121" s="58"/>
      <c r="DH121" s="58"/>
      <c r="DI121" s="58"/>
      <c r="DJ121" s="58"/>
      <c r="DK121" s="58"/>
      <c r="DL121" s="58"/>
      <c r="DM121" s="58"/>
      <c r="DN121" s="58"/>
      <c r="DO121" s="58"/>
      <c r="DP121" s="58"/>
      <c r="DQ121" s="58"/>
      <c r="DR121" s="58"/>
      <c r="DS121" s="58"/>
      <c r="DT121" s="58"/>
      <c r="DU121" s="58"/>
      <c r="DV121" s="58"/>
      <c r="DW121" s="58"/>
      <c r="DX121" s="58"/>
      <c r="DY121" s="58"/>
      <c r="DZ121" s="58"/>
      <c r="EA121" s="58"/>
      <c r="EB121" s="58"/>
      <c r="EC121" s="58"/>
      <c r="ED121" s="58"/>
      <c r="EE121" s="58"/>
      <c r="EF121" s="58"/>
      <c r="EG121" s="58"/>
      <c r="EH121" s="58"/>
      <c r="EI121" s="58"/>
      <c r="EJ121" s="58"/>
      <c r="EK121" s="58"/>
      <c r="EL121" s="58"/>
      <c r="EM121" s="58"/>
      <c r="EN121" s="58"/>
      <c r="EO121" s="58"/>
      <c r="EP121" s="58"/>
      <c r="EQ121" s="58"/>
    </row>
    <row r="122" spans="1:147" outlineLevel="1" x14ac:dyDescent="0.2">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c r="CB122" s="58"/>
      <c r="CC122" s="58"/>
      <c r="CD122" s="58"/>
      <c r="CE122" s="58"/>
      <c r="CF122" s="58"/>
      <c r="CG122" s="58"/>
      <c r="CH122" s="58"/>
      <c r="CI122" s="58"/>
      <c r="CJ122" s="58"/>
      <c r="CK122" s="58"/>
      <c r="CL122" s="58"/>
      <c r="CM122" s="58"/>
      <c r="CN122" s="58"/>
      <c r="CO122" s="58"/>
      <c r="CP122" s="58"/>
      <c r="CQ122" s="58"/>
      <c r="CR122" s="58"/>
      <c r="CS122" s="58"/>
      <c r="CT122" s="58"/>
      <c r="CU122" s="58"/>
      <c r="CV122" s="58"/>
      <c r="CW122" s="58"/>
      <c r="CX122" s="58"/>
      <c r="CY122" s="58"/>
      <c r="CZ122" s="58"/>
      <c r="DA122" s="58"/>
      <c r="DB122" s="58"/>
      <c r="DC122" s="58"/>
      <c r="DD122" s="58"/>
      <c r="DE122" s="58"/>
      <c r="DF122" s="58"/>
      <c r="DG122" s="58"/>
      <c r="DH122" s="58"/>
      <c r="DI122" s="58"/>
      <c r="DJ122" s="58"/>
      <c r="DK122" s="58"/>
      <c r="DL122" s="58"/>
      <c r="DM122" s="58"/>
      <c r="DN122" s="58"/>
      <c r="DO122" s="58"/>
      <c r="DP122" s="58"/>
      <c r="DQ122" s="58"/>
      <c r="DR122" s="58"/>
      <c r="DS122" s="58"/>
      <c r="DT122" s="58"/>
      <c r="DU122" s="58"/>
      <c r="DV122" s="58"/>
      <c r="DW122" s="58"/>
      <c r="DX122" s="58"/>
      <c r="DY122" s="58"/>
      <c r="DZ122" s="58"/>
      <c r="EA122" s="58"/>
      <c r="EB122" s="58"/>
      <c r="EC122" s="58"/>
      <c r="ED122" s="58"/>
      <c r="EE122" s="58"/>
      <c r="EF122" s="58"/>
      <c r="EG122" s="58"/>
      <c r="EH122" s="58"/>
      <c r="EI122" s="58"/>
      <c r="EJ122" s="58"/>
      <c r="EK122" s="58"/>
      <c r="EL122" s="58"/>
      <c r="EM122" s="58"/>
      <c r="EN122" s="58"/>
      <c r="EO122" s="58"/>
      <c r="EP122" s="58"/>
      <c r="EQ122" s="58"/>
    </row>
    <row r="123" spans="1:147" outlineLevel="1" x14ac:dyDescent="0.2">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c r="CB123" s="58"/>
      <c r="CC123" s="58"/>
      <c r="CD123" s="58"/>
      <c r="CE123" s="58"/>
      <c r="CF123" s="58"/>
      <c r="CG123" s="58"/>
      <c r="CH123" s="58"/>
      <c r="CI123" s="58"/>
      <c r="CJ123" s="58"/>
      <c r="CK123" s="58"/>
      <c r="CL123" s="58"/>
      <c r="CM123" s="58"/>
      <c r="CN123" s="58"/>
      <c r="CO123" s="58"/>
      <c r="CP123" s="58"/>
      <c r="CQ123" s="58"/>
      <c r="CR123" s="58"/>
      <c r="CS123" s="58"/>
      <c r="CT123" s="58"/>
      <c r="CU123" s="58"/>
      <c r="CV123" s="58"/>
      <c r="CW123" s="58"/>
      <c r="CX123" s="58"/>
      <c r="CY123" s="58"/>
      <c r="CZ123" s="58"/>
      <c r="DA123" s="58"/>
      <c r="DB123" s="58"/>
      <c r="DC123" s="58"/>
      <c r="DD123" s="58"/>
      <c r="DE123" s="58"/>
      <c r="DF123" s="58"/>
      <c r="DG123" s="58"/>
      <c r="DH123" s="58"/>
      <c r="DI123" s="58"/>
      <c r="DJ123" s="58"/>
      <c r="DK123" s="58"/>
      <c r="DL123" s="58"/>
      <c r="DM123" s="58"/>
      <c r="DN123" s="58"/>
      <c r="DO123" s="58"/>
      <c r="DP123" s="58"/>
      <c r="DQ123" s="58"/>
      <c r="DR123" s="58"/>
      <c r="DS123" s="58"/>
      <c r="DT123" s="58"/>
      <c r="DU123" s="58"/>
      <c r="DV123" s="58"/>
      <c r="DW123" s="58"/>
      <c r="DX123" s="58"/>
      <c r="DY123" s="58"/>
      <c r="DZ123" s="58"/>
      <c r="EA123" s="58"/>
      <c r="EB123" s="58"/>
      <c r="EC123" s="58"/>
      <c r="ED123" s="58"/>
      <c r="EE123" s="58"/>
      <c r="EF123" s="58"/>
      <c r="EG123" s="58"/>
      <c r="EH123" s="58"/>
      <c r="EI123" s="58"/>
      <c r="EJ123" s="58"/>
      <c r="EK123" s="58"/>
      <c r="EL123" s="58"/>
      <c r="EM123" s="58"/>
      <c r="EN123" s="58"/>
      <c r="EO123" s="58"/>
      <c r="EP123" s="58"/>
      <c r="EQ123" s="58"/>
    </row>
    <row r="124" spans="1:147" outlineLevel="1" x14ac:dyDescent="0.2">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c r="CO124" s="58"/>
      <c r="CP124" s="58"/>
      <c r="CQ124" s="58"/>
      <c r="CR124" s="58"/>
      <c r="CS124" s="58"/>
      <c r="CT124" s="58"/>
      <c r="CU124" s="58"/>
      <c r="CV124" s="58"/>
      <c r="CW124" s="58"/>
      <c r="CX124" s="58"/>
      <c r="CY124" s="58"/>
      <c r="CZ124" s="58"/>
      <c r="DA124" s="58"/>
      <c r="DB124" s="58"/>
      <c r="DC124" s="58"/>
      <c r="DD124" s="58"/>
      <c r="DE124" s="58"/>
      <c r="DF124" s="58"/>
      <c r="DG124" s="58"/>
      <c r="DH124" s="58"/>
      <c r="DI124" s="58"/>
      <c r="DJ124" s="58"/>
      <c r="DK124" s="58"/>
      <c r="DL124" s="58"/>
      <c r="DM124" s="58"/>
      <c r="DN124" s="58"/>
      <c r="DO124" s="58"/>
      <c r="DP124" s="58"/>
      <c r="DQ124" s="58"/>
      <c r="DR124" s="58"/>
      <c r="DS124" s="58"/>
      <c r="DT124" s="58"/>
      <c r="DU124" s="58"/>
      <c r="DV124" s="58"/>
      <c r="DW124" s="58"/>
      <c r="DX124" s="58"/>
      <c r="DY124" s="58"/>
      <c r="DZ124" s="58"/>
      <c r="EA124" s="58"/>
      <c r="EB124" s="58"/>
      <c r="EC124" s="58"/>
      <c r="ED124" s="58"/>
      <c r="EE124" s="58"/>
      <c r="EF124" s="58"/>
      <c r="EG124" s="58"/>
      <c r="EH124" s="58"/>
      <c r="EI124" s="58"/>
      <c r="EJ124" s="58"/>
      <c r="EK124" s="58"/>
      <c r="EL124" s="58"/>
      <c r="EM124" s="58"/>
      <c r="EN124" s="58"/>
      <c r="EO124" s="58"/>
      <c r="EP124" s="58"/>
      <c r="EQ124" s="58"/>
    </row>
    <row r="125" spans="1:147" outlineLevel="1" x14ac:dyDescent="0.2">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c r="CB125" s="58"/>
      <c r="CC125" s="58"/>
      <c r="CD125" s="58"/>
      <c r="CE125" s="58"/>
      <c r="CF125" s="58"/>
      <c r="CG125" s="58"/>
      <c r="CH125" s="58"/>
      <c r="CI125" s="58"/>
      <c r="CJ125" s="58"/>
      <c r="CK125" s="58"/>
      <c r="CL125" s="58"/>
      <c r="CM125" s="58"/>
      <c r="CN125" s="58"/>
      <c r="CO125" s="58"/>
      <c r="CP125" s="58"/>
      <c r="CQ125" s="58"/>
      <c r="CR125" s="58"/>
      <c r="CS125" s="58"/>
      <c r="CT125" s="58"/>
      <c r="CU125" s="58"/>
      <c r="CV125" s="58"/>
      <c r="CW125" s="58"/>
      <c r="CX125" s="58"/>
      <c r="CY125" s="58"/>
      <c r="CZ125" s="58"/>
      <c r="DA125" s="58"/>
      <c r="DB125" s="58"/>
      <c r="DC125" s="58"/>
      <c r="DD125" s="58"/>
      <c r="DE125" s="58"/>
      <c r="DF125" s="58"/>
      <c r="DG125" s="58"/>
      <c r="DH125" s="58"/>
      <c r="DI125" s="58"/>
      <c r="DJ125" s="58"/>
      <c r="DK125" s="58"/>
      <c r="DL125" s="58"/>
      <c r="DM125" s="58"/>
      <c r="DN125" s="58"/>
      <c r="DO125" s="58"/>
      <c r="DP125" s="58"/>
      <c r="DQ125" s="58"/>
      <c r="DR125" s="58"/>
      <c r="DS125" s="58"/>
      <c r="DT125" s="58"/>
      <c r="DU125" s="58"/>
      <c r="DV125" s="58"/>
      <c r="DW125" s="58"/>
      <c r="DX125" s="58"/>
      <c r="DY125" s="58"/>
      <c r="DZ125" s="58"/>
      <c r="EA125" s="58"/>
      <c r="EB125" s="58"/>
      <c r="EC125" s="58"/>
      <c r="ED125" s="58"/>
      <c r="EE125" s="58"/>
      <c r="EF125" s="58"/>
      <c r="EG125" s="58"/>
      <c r="EH125" s="58"/>
      <c r="EI125" s="58"/>
      <c r="EJ125" s="58"/>
      <c r="EK125" s="58"/>
      <c r="EL125" s="58"/>
      <c r="EM125" s="58"/>
      <c r="EN125" s="58"/>
      <c r="EO125" s="58"/>
      <c r="EP125" s="58"/>
      <c r="EQ125" s="58"/>
    </row>
    <row r="126" spans="1:147" outlineLevel="1" x14ac:dyDescent="0.2">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c r="CB126" s="58"/>
      <c r="CC126" s="58"/>
      <c r="CD126" s="58"/>
      <c r="CE126" s="58"/>
      <c r="CF126" s="58"/>
      <c r="CG126" s="58"/>
      <c r="CH126" s="58"/>
      <c r="CI126" s="58"/>
      <c r="CJ126" s="58"/>
      <c r="CK126" s="58"/>
      <c r="CL126" s="58"/>
      <c r="CM126" s="58"/>
      <c r="CN126" s="58"/>
      <c r="CO126" s="58"/>
      <c r="CP126" s="58"/>
      <c r="CQ126" s="58"/>
      <c r="CR126" s="58"/>
      <c r="CS126" s="58"/>
      <c r="CT126" s="58"/>
      <c r="CU126" s="58"/>
      <c r="CV126" s="58"/>
      <c r="CW126" s="58"/>
      <c r="CX126" s="58"/>
      <c r="CY126" s="58"/>
      <c r="CZ126" s="58"/>
      <c r="DA126" s="58"/>
      <c r="DB126" s="58"/>
      <c r="DC126" s="58"/>
      <c r="DD126" s="58"/>
      <c r="DE126" s="58"/>
      <c r="DF126" s="58"/>
      <c r="DG126" s="58"/>
      <c r="DH126" s="58"/>
      <c r="DI126" s="58"/>
      <c r="DJ126" s="58"/>
      <c r="DK126" s="58"/>
      <c r="DL126" s="58"/>
      <c r="DM126" s="58"/>
      <c r="DN126" s="58"/>
      <c r="DO126" s="58"/>
      <c r="DP126" s="58"/>
      <c r="DQ126" s="58"/>
      <c r="DR126" s="58"/>
      <c r="DS126" s="58"/>
      <c r="DT126" s="58"/>
      <c r="DU126" s="58"/>
      <c r="DV126" s="58"/>
      <c r="DW126" s="58"/>
      <c r="DX126" s="58"/>
      <c r="DY126" s="58"/>
      <c r="DZ126" s="58"/>
      <c r="EA126" s="58"/>
      <c r="EB126" s="58"/>
      <c r="EC126" s="58"/>
      <c r="ED126" s="58"/>
      <c r="EE126" s="58"/>
      <c r="EF126" s="58"/>
      <c r="EG126" s="58"/>
      <c r="EH126" s="58"/>
      <c r="EI126" s="58"/>
      <c r="EJ126" s="58"/>
      <c r="EK126" s="58"/>
      <c r="EL126" s="58"/>
      <c r="EM126" s="58"/>
      <c r="EN126" s="58"/>
      <c r="EO126" s="58"/>
      <c r="EP126" s="58"/>
      <c r="EQ126" s="58"/>
    </row>
    <row r="127" spans="1:147" x14ac:dyDescent="0.2">
      <c r="A127" s="74"/>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c r="CH127" s="58"/>
      <c r="CI127" s="58"/>
      <c r="CJ127" s="58"/>
      <c r="CK127" s="58"/>
      <c r="CL127" s="58"/>
      <c r="CM127" s="58"/>
      <c r="CN127" s="58"/>
      <c r="CO127" s="58"/>
      <c r="CP127" s="58"/>
      <c r="CQ127" s="58"/>
      <c r="CR127" s="58"/>
      <c r="CS127" s="58"/>
      <c r="CT127" s="58"/>
      <c r="CU127" s="58"/>
      <c r="CV127" s="58"/>
      <c r="CW127" s="58"/>
      <c r="CX127" s="58"/>
      <c r="CY127" s="58"/>
      <c r="CZ127" s="58"/>
      <c r="DA127" s="58"/>
      <c r="DB127" s="58"/>
      <c r="DC127" s="58"/>
      <c r="DD127" s="58"/>
      <c r="DE127" s="58"/>
      <c r="DF127" s="58"/>
      <c r="DG127" s="58"/>
      <c r="DH127" s="58"/>
      <c r="DI127" s="58"/>
      <c r="DJ127" s="58"/>
      <c r="DK127" s="58"/>
      <c r="DL127" s="58"/>
      <c r="DM127" s="58"/>
      <c r="DN127" s="58"/>
      <c r="DO127" s="58"/>
      <c r="DP127" s="58"/>
      <c r="DQ127" s="58"/>
      <c r="DR127" s="58"/>
      <c r="DS127" s="58"/>
      <c r="DT127" s="58"/>
      <c r="DU127" s="58"/>
      <c r="DV127" s="58"/>
      <c r="DW127" s="58"/>
      <c r="DX127" s="58"/>
      <c r="DY127" s="58"/>
      <c r="DZ127" s="58"/>
      <c r="EA127" s="58"/>
      <c r="EB127" s="58"/>
      <c r="EC127" s="58"/>
      <c r="ED127" s="58"/>
      <c r="EE127" s="58"/>
      <c r="EF127" s="58"/>
      <c r="EG127" s="58"/>
      <c r="EH127" s="58"/>
      <c r="EI127" s="58"/>
      <c r="EJ127" s="58"/>
      <c r="EK127" s="58"/>
      <c r="EL127" s="58"/>
      <c r="EM127" s="58"/>
      <c r="EN127" s="58"/>
      <c r="EO127" s="58"/>
      <c r="EP127" s="58"/>
      <c r="EQ127" s="58"/>
    </row>
    <row r="128" spans="1:147" x14ac:dyDescent="0.2">
      <c r="A128" s="11" t="s">
        <v>172</v>
      </c>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c r="CG128" s="58"/>
      <c r="CH128" s="58"/>
      <c r="CI128" s="58"/>
      <c r="CJ128" s="58"/>
      <c r="CK128" s="58"/>
      <c r="CL128" s="58"/>
      <c r="CM128" s="58"/>
      <c r="CN128" s="58"/>
      <c r="CO128" s="58"/>
      <c r="CP128" s="58"/>
      <c r="CQ128" s="58"/>
      <c r="CR128" s="58"/>
      <c r="CS128" s="58"/>
      <c r="CT128" s="58"/>
      <c r="CU128" s="58"/>
      <c r="CV128" s="58"/>
      <c r="CW128" s="58"/>
      <c r="CX128" s="58"/>
      <c r="CY128" s="58"/>
      <c r="CZ128" s="58"/>
      <c r="DA128" s="58"/>
      <c r="DB128" s="58"/>
      <c r="DC128" s="58"/>
      <c r="DD128" s="58"/>
      <c r="DE128" s="58"/>
      <c r="DF128" s="58"/>
      <c r="DG128" s="58"/>
      <c r="DH128" s="58"/>
      <c r="DI128" s="58"/>
      <c r="DJ128" s="58"/>
      <c r="DK128" s="58"/>
      <c r="DL128" s="58"/>
      <c r="DM128" s="58"/>
      <c r="DN128" s="58"/>
      <c r="DO128" s="58"/>
      <c r="DP128" s="58"/>
      <c r="DQ128" s="58"/>
      <c r="DR128" s="58"/>
      <c r="DS128" s="58"/>
      <c r="DT128" s="58"/>
      <c r="DU128" s="58"/>
      <c r="DV128" s="58"/>
      <c r="DW128" s="58"/>
      <c r="DX128" s="58"/>
      <c r="DY128" s="58"/>
      <c r="DZ128" s="58"/>
      <c r="EA128" s="58"/>
      <c r="EB128" s="58"/>
      <c r="EC128" s="58"/>
      <c r="ED128" s="58"/>
      <c r="EE128" s="58"/>
      <c r="EF128" s="58"/>
      <c r="EG128" s="58"/>
      <c r="EH128" s="58"/>
      <c r="EI128" s="58"/>
      <c r="EJ128" s="58"/>
      <c r="EK128" s="58"/>
      <c r="EL128" s="58"/>
      <c r="EM128" s="58"/>
      <c r="EN128" s="58"/>
      <c r="EO128" s="58"/>
      <c r="EP128" s="58"/>
      <c r="EQ128" s="58"/>
    </row>
    <row r="129" spans="46:147" outlineLevel="1" x14ac:dyDescent="0.2">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c r="CB129" s="58"/>
      <c r="CC129" s="58"/>
      <c r="CD129" s="58"/>
      <c r="CE129" s="58"/>
      <c r="CF129" s="58"/>
      <c r="CG129" s="58"/>
      <c r="CH129" s="58"/>
      <c r="CI129" s="58"/>
      <c r="CJ129" s="58"/>
      <c r="CK129" s="58"/>
      <c r="CL129" s="58"/>
      <c r="CM129" s="58"/>
      <c r="CN129" s="58"/>
      <c r="CO129" s="58"/>
      <c r="CP129" s="58"/>
      <c r="CQ129" s="58"/>
      <c r="CR129" s="58"/>
      <c r="CS129" s="58"/>
      <c r="CT129" s="58"/>
      <c r="CU129" s="58"/>
      <c r="CV129" s="58"/>
      <c r="CW129" s="58"/>
      <c r="CX129" s="58"/>
      <c r="CY129" s="58"/>
      <c r="CZ129" s="58"/>
      <c r="DA129" s="58"/>
      <c r="DB129" s="58"/>
      <c r="DC129" s="58"/>
      <c r="DD129" s="58"/>
      <c r="DE129" s="58"/>
      <c r="DF129" s="58"/>
      <c r="DG129" s="58"/>
      <c r="DH129" s="58"/>
      <c r="DI129" s="58"/>
      <c r="DJ129" s="58"/>
      <c r="DK129" s="58"/>
      <c r="DL129" s="58"/>
      <c r="DM129" s="58"/>
      <c r="DN129" s="58"/>
      <c r="DO129" s="58"/>
      <c r="DP129" s="58"/>
      <c r="DQ129" s="58"/>
      <c r="DR129" s="58"/>
      <c r="DS129" s="58"/>
      <c r="DT129" s="58"/>
      <c r="DU129" s="58"/>
      <c r="DV129" s="58"/>
      <c r="DW129" s="58"/>
      <c r="DX129" s="58"/>
      <c r="DY129" s="58"/>
      <c r="DZ129" s="58"/>
      <c r="EA129" s="58"/>
      <c r="EB129" s="58"/>
      <c r="EC129" s="58"/>
      <c r="ED129" s="58"/>
      <c r="EE129" s="58"/>
      <c r="EF129" s="58"/>
      <c r="EG129" s="58"/>
      <c r="EH129" s="58"/>
      <c r="EI129" s="58"/>
      <c r="EJ129" s="58"/>
      <c r="EK129" s="58"/>
      <c r="EL129" s="58"/>
      <c r="EM129" s="58"/>
      <c r="EN129" s="58"/>
      <c r="EO129" s="58"/>
      <c r="EP129" s="58"/>
      <c r="EQ129" s="58"/>
    </row>
    <row r="130" spans="46:147" outlineLevel="1" x14ac:dyDescent="0.2">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c r="CB130" s="58"/>
      <c r="CC130" s="58"/>
      <c r="CD130" s="58"/>
      <c r="CE130" s="58"/>
      <c r="CF130" s="58"/>
      <c r="CG130" s="58"/>
      <c r="CH130" s="58"/>
      <c r="CI130" s="58"/>
      <c r="CJ130" s="58"/>
      <c r="CK130" s="58"/>
      <c r="CL130" s="58"/>
      <c r="CM130" s="58"/>
      <c r="CN130" s="58"/>
      <c r="CO130" s="58"/>
      <c r="CP130" s="58"/>
      <c r="CQ130" s="58"/>
      <c r="CR130" s="58"/>
      <c r="CS130" s="58"/>
      <c r="CT130" s="58"/>
      <c r="CU130" s="58"/>
      <c r="CV130" s="58"/>
      <c r="CW130" s="58"/>
      <c r="CX130" s="58"/>
      <c r="CY130" s="58"/>
      <c r="CZ130" s="58"/>
      <c r="DA130" s="58"/>
      <c r="DB130" s="58"/>
      <c r="DC130" s="58"/>
      <c r="DD130" s="58"/>
      <c r="DE130" s="58"/>
      <c r="DF130" s="58"/>
      <c r="DG130" s="58"/>
      <c r="DH130" s="58"/>
      <c r="DI130" s="58"/>
      <c r="DJ130" s="58"/>
      <c r="DK130" s="58"/>
      <c r="DL130" s="58"/>
      <c r="DM130" s="58"/>
      <c r="DN130" s="58"/>
      <c r="DO130" s="58"/>
      <c r="DP130" s="58"/>
      <c r="DQ130" s="58"/>
      <c r="DR130" s="58"/>
      <c r="DS130" s="58"/>
      <c r="DT130" s="58"/>
      <c r="DU130" s="58"/>
      <c r="DV130" s="58"/>
      <c r="DW130" s="58"/>
      <c r="DX130" s="58"/>
      <c r="DY130" s="58"/>
      <c r="DZ130" s="58"/>
      <c r="EA130" s="58"/>
      <c r="EB130" s="58"/>
      <c r="EC130" s="58"/>
      <c r="ED130" s="58"/>
      <c r="EE130" s="58"/>
      <c r="EF130" s="58"/>
      <c r="EG130" s="58"/>
      <c r="EH130" s="58"/>
      <c r="EI130" s="58"/>
      <c r="EJ130" s="58"/>
      <c r="EK130" s="58"/>
      <c r="EL130" s="58"/>
      <c r="EM130" s="58"/>
      <c r="EN130" s="58"/>
      <c r="EO130" s="58"/>
      <c r="EP130" s="58"/>
      <c r="EQ130" s="58"/>
    </row>
    <row r="131" spans="46:147" outlineLevel="1" x14ac:dyDescent="0.2">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c r="CB131" s="58"/>
      <c r="CC131" s="58"/>
      <c r="CD131" s="58"/>
      <c r="CE131" s="58"/>
      <c r="CF131" s="58"/>
      <c r="CG131" s="58"/>
      <c r="CH131" s="58"/>
      <c r="CI131" s="58"/>
      <c r="CJ131" s="58"/>
      <c r="CK131" s="58"/>
      <c r="CL131" s="58"/>
      <c r="CM131" s="58"/>
      <c r="CN131" s="58"/>
      <c r="CO131" s="58"/>
      <c r="CP131" s="58"/>
      <c r="CQ131" s="58"/>
      <c r="CR131" s="58"/>
      <c r="CS131" s="58"/>
      <c r="CT131" s="58"/>
      <c r="CU131" s="58"/>
      <c r="CV131" s="58"/>
      <c r="CW131" s="58"/>
      <c r="CX131" s="58"/>
      <c r="CY131" s="58"/>
      <c r="CZ131" s="58"/>
      <c r="DA131" s="58"/>
      <c r="DB131" s="58"/>
      <c r="DC131" s="58"/>
      <c r="DD131" s="58"/>
      <c r="DE131" s="58"/>
      <c r="DF131" s="58"/>
      <c r="DG131" s="58"/>
      <c r="DH131" s="58"/>
      <c r="DI131" s="58"/>
      <c r="DJ131" s="58"/>
      <c r="DK131" s="58"/>
      <c r="DL131" s="58"/>
      <c r="DM131" s="58"/>
      <c r="DN131" s="58"/>
      <c r="DO131" s="58"/>
      <c r="DP131" s="58"/>
      <c r="DQ131" s="58"/>
      <c r="DR131" s="58"/>
      <c r="DS131" s="58"/>
      <c r="DT131" s="58"/>
      <c r="DU131" s="58"/>
      <c r="DV131" s="58"/>
      <c r="DW131" s="58"/>
      <c r="DX131" s="58"/>
      <c r="DY131" s="58"/>
      <c r="DZ131" s="58"/>
      <c r="EA131" s="58"/>
      <c r="EB131" s="58"/>
      <c r="EC131" s="58"/>
      <c r="ED131" s="58"/>
      <c r="EE131" s="58"/>
      <c r="EF131" s="58"/>
      <c r="EG131" s="58"/>
      <c r="EH131" s="58"/>
      <c r="EI131" s="58"/>
      <c r="EJ131" s="58"/>
      <c r="EK131" s="58"/>
      <c r="EL131" s="58"/>
      <c r="EM131" s="58"/>
      <c r="EN131" s="58"/>
      <c r="EO131" s="58"/>
      <c r="EP131" s="58"/>
      <c r="EQ131" s="58"/>
    </row>
    <row r="132" spans="46:147" outlineLevel="1" x14ac:dyDescent="0.2">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c r="CO132" s="58"/>
      <c r="CP132" s="58"/>
      <c r="CQ132" s="58"/>
      <c r="CR132" s="58"/>
      <c r="CS132" s="58"/>
      <c r="CT132" s="58"/>
      <c r="CU132" s="58"/>
      <c r="CV132" s="58"/>
      <c r="CW132" s="58"/>
      <c r="CX132" s="58"/>
      <c r="CY132" s="58"/>
      <c r="CZ132" s="58"/>
      <c r="DA132" s="58"/>
      <c r="DB132" s="58"/>
      <c r="DC132" s="58"/>
      <c r="DD132" s="58"/>
      <c r="DE132" s="58"/>
      <c r="DF132" s="58"/>
      <c r="DG132" s="58"/>
      <c r="DH132" s="58"/>
      <c r="DI132" s="58"/>
      <c r="DJ132" s="58"/>
      <c r="DK132" s="58"/>
      <c r="DL132" s="58"/>
      <c r="DM132" s="58"/>
      <c r="DN132" s="58"/>
      <c r="DO132" s="58"/>
      <c r="DP132" s="58"/>
      <c r="DQ132" s="58"/>
      <c r="DR132" s="58"/>
      <c r="DS132" s="58"/>
      <c r="DT132" s="58"/>
      <c r="DU132" s="58"/>
      <c r="DV132" s="58"/>
      <c r="DW132" s="58"/>
      <c r="DX132" s="58"/>
      <c r="DY132" s="58"/>
      <c r="DZ132" s="58"/>
      <c r="EA132" s="58"/>
      <c r="EB132" s="58"/>
      <c r="EC132" s="58"/>
      <c r="ED132" s="58"/>
      <c r="EE132" s="58"/>
      <c r="EF132" s="58"/>
      <c r="EG132" s="58"/>
      <c r="EH132" s="58"/>
      <c r="EI132" s="58"/>
      <c r="EJ132" s="58"/>
      <c r="EK132" s="58"/>
      <c r="EL132" s="58"/>
      <c r="EM132" s="58"/>
      <c r="EN132" s="58"/>
      <c r="EO132" s="58"/>
      <c r="EP132" s="58"/>
      <c r="EQ132" s="58"/>
    </row>
    <row r="133" spans="46:147" outlineLevel="1" x14ac:dyDescent="0.2">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E133" s="58"/>
      <c r="EF133" s="58"/>
      <c r="EG133" s="58"/>
      <c r="EH133" s="58"/>
      <c r="EI133" s="58"/>
      <c r="EJ133" s="58"/>
      <c r="EK133" s="58"/>
      <c r="EL133" s="58"/>
      <c r="EM133" s="58"/>
      <c r="EN133" s="58"/>
      <c r="EO133" s="58"/>
      <c r="EP133" s="58"/>
      <c r="EQ133" s="58"/>
    </row>
    <row r="134" spans="46:147" outlineLevel="1" x14ac:dyDescent="0.2">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c r="CF134" s="58"/>
      <c r="CG134" s="58"/>
      <c r="CH134" s="58"/>
      <c r="CI134" s="58"/>
      <c r="CJ134" s="58"/>
      <c r="CK134" s="58"/>
      <c r="CL134" s="58"/>
      <c r="CM134" s="58"/>
      <c r="CN134" s="58"/>
      <c r="CO134" s="58"/>
      <c r="CP134" s="58"/>
      <c r="CQ134" s="58"/>
      <c r="CR134" s="58"/>
      <c r="CS134" s="58"/>
      <c r="CT134" s="58"/>
      <c r="CU134" s="58"/>
      <c r="CV134" s="58"/>
      <c r="CW134" s="58"/>
      <c r="CX134" s="58"/>
      <c r="CY134" s="58"/>
      <c r="CZ134" s="58"/>
      <c r="DA134" s="58"/>
      <c r="DB134" s="58"/>
      <c r="DC134" s="58"/>
      <c r="DD134" s="58"/>
      <c r="DE134" s="58"/>
      <c r="DF134" s="58"/>
      <c r="DG134" s="58"/>
      <c r="DH134" s="58"/>
      <c r="DI134" s="58"/>
      <c r="DJ134" s="58"/>
      <c r="DK134" s="58"/>
      <c r="DL134" s="58"/>
      <c r="DM134" s="58"/>
      <c r="DN134" s="58"/>
      <c r="DO134" s="58"/>
      <c r="DP134" s="58"/>
      <c r="DQ134" s="58"/>
      <c r="DR134" s="58"/>
      <c r="DS134" s="58"/>
      <c r="DT134" s="58"/>
      <c r="DU134" s="58"/>
      <c r="DV134" s="58"/>
      <c r="DW134" s="58"/>
      <c r="DX134" s="58"/>
      <c r="DY134" s="58"/>
      <c r="DZ134" s="58"/>
      <c r="EA134" s="58"/>
      <c r="EB134" s="58"/>
      <c r="EC134" s="58"/>
      <c r="ED134" s="58"/>
      <c r="EE134" s="58"/>
      <c r="EF134" s="58"/>
      <c r="EG134" s="58"/>
      <c r="EH134" s="58"/>
      <c r="EI134" s="58"/>
      <c r="EJ134" s="58"/>
      <c r="EK134" s="58"/>
      <c r="EL134" s="58"/>
      <c r="EM134" s="58"/>
      <c r="EN134" s="58"/>
      <c r="EO134" s="58"/>
      <c r="EP134" s="58"/>
      <c r="EQ134" s="58"/>
    </row>
    <row r="135" spans="46:147" outlineLevel="1" x14ac:dyDescent="0.2">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c r="CO135" s="58"/>
      <c r="CP135" s="58"/>
      <c r="CQ135" s="58"/>
      <c r="CR135" s="58"/>
      <c r="CS135" s="58"/>
      <c r="CT135" s="58"/>
      <c r="CU135" s="58"/>
      <c r="CV135" s="58"/>
      <c r="CW135" s="58"/>
      <c r="CX135" s="58"/>
      <c r="CY135" s="58"/>
      <c r="CZ135" s="58"/>
      <c r="DA135" s="58"/>
      <c r="DB135" s="58"/>
      <c r="DC135" s="58"/>
      <c r="DD135" s="58"/>
      <c r="DE135" s="58"/>
      <c r="DF135" s="58"/>
      <c r="DG135" s="58"/>
      <c r="DH135" s="58"/>
      <c r="DI135" s="58"/>
      <c r="DJ135" s="58"/>
      <c r="DK135" s="58"/>
      <c r="DL135" s="58"/>
      <c r="DM135" s="58"/>
      <c r="DN135" s="58"/>
      <c r="DO135" s="58"/>
      <c r="DP135" s="58"/>
      <c r="DQ135" s="58"/>
      <c r="DR135" s="58"/>
      <c r="DS135" s="58"/>
      <c r="DT135" s="58"/>
      <c r="DU135" s="58"/>
      <c r="DV135" s="58"/>
      <c r="DW135" s="58"/>
      <c r="DX135" s="58"/>
      <c r="DY135" s="58"/>
      <c r="DZ135" s="58"/>
      <c r="EA135" s="58"/>
      <c r="EB135" s="58"/>
      <c r="EC135" s="58"/>
      <c r="ED135" s="58"/>
      <c r="EE135" s="58"/>
      <c r="EF135" s="58"/>
      <c r="EG135" s="58"/>
      <c r="EH135" s="58"/>
      <c r="EI135" s="58"/>
      <c r="EJ135" s="58"/>
      <c r="EK135" s="58"/>
      <c r="EL135" s="58"/>
      <c r="EM135" s="58"/>
      <c r="EN135" s="58"/>
      <c r="EO135" s="58"/>
      <c r="EP135" s="58"/>
      <c r="EQ135" s="58"/>
    </row>
    <row r="136" spans="46:147" outlineLevel="1" x14ac:dyDescent="0.2">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8"/>
      <c r="CG136" s="58"/>
      <c r="CH136" s="58"/>
      <c r="CI136" s="58"/>
      <c r="CJ136" s="58"/>
      <c r="CK136" s="58"/>
      <c r="CL136" s="58"/>
      <c r="CM136" s="58"/>
      <c r="CN136" s="58"/>
      <c r="CO136" s="58"/>
      <c r="CP136" s="58"/>
      <c r="CQ136" s="58"/>
      <c r="CR136" s="58"/>
      <c r="CS136" s="58"/>
      <c r="CT136" s="58"/>
      <c r="CU136" s="58"/>
      <c r="CV136" s="58"/>
      <c r="CW136" s="58"/>
      <c r="CX136" s="58"/>
      <c r="CY136" s="58"/>
      <c r="CZ136" s="58"/>
      <c r="DA136" s="58"/>
      <c r="DB136" s="58"/>
      <c r="DC136" s="58"/>
      <c r="DD136" s="58"/>
      <c r="DE136" s="58"/>
      <c r="DF136" s="58"/>
      <c r="DG136" s="58"/>
      <c r="DH136" s="58"/>
      <c r="DI136" s="58"/>
      <c r="DJ136" s="58"/>
      <c r="DK136" s="58"/>
      <c r="DL136" s="58"/>
      <c r="DM136" s="58"/>
      <c r="DN136" s="58"/>
      <c r="DO136" s="58"/>
      <c r="DP136" s="58"/>
      <c r="DQ136" s="58"/>
      <c r="DR136" s="58"/>
      <c r="DS136" s="58"/>
      <c r="DT136" s="58"/>
      <c r="DU136" s="58"/>
      <c r="DV136" s="58"/>
      <c r="DW136" s="58"/>
      <c r="DX136" s="58"/>
      <c r="DY136" s="58"/>
      <c r="DZ136" s="58"/>
      <c r="EA136" s="58"/>
      <c r="EB136" s="58"/>
      <c r="EC136" s="58"/>
      <c r="ED136" s="58"/>
      <c r="EE136" s="58"/>
      <c r="EF136" s="58"/>
      <c r="EG136" s="58"/>
      <c r="EH136" s="58"/>
      <c r="EI136" s="58"/>
      <c r="EJ136" s="58"/>
      <c r="EK136" s="58"/>
      <c r="EL136" s="58"/>
      <c r="EM136" s="58"/>
      <c r="EN136" s="58"/>
      <c r="EO136" s="58"/>
      <c r="EP136" s="58"/>
      <c r="EQ136" s="58"/>
    </row>
    <row r="137" spans="46:147" outlineLevel="1" x14ac:dyDescent="0.2">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c r="CH137" s="58"/>
      <c r="CI137" s="58"/>
      <c r="CJ137" s="58"/>
      <c r="CK137" s="58"/>
      <c r="CL137" s="58"/>
      <c r="CM137" s="58"/>
      <c r="CN137" s="58"/>
      <c r="CO137" s="58"/>
      <c r="CP137" s="58"/>
      <c r="CQ137" s="58"/>
      <c r="CR137" s="58"/>
      <c r="CS137" s="58"/>
      <c r="CT137" s="58"/>
      <c r="CU137" s="58"/>
      <c r="CV137" s="58"/>
      <c r="CW137" s="58"/>
      <c r="CX137" s="58"/>
      <c r="CY137" s="58"/>
      <c r="CZ137" s="58"/>
      <c r="DA137" s="58"/>
      <c r="DB137" s="58"/>
      <c r="DC137" s="58"/>
      <c r="DD137" s="58"/>
      <c r="DE137" s="58"/>
      <c r="DF137" s="58"/>
      <c r="DG137" s="58"/>
      <c r="DH137" s="58"/>
      <c r="DI137" s="58"/>
      <c r="DJ137" s="58"/>
      <c r="DK137" s="58"/>
      <c r="DL137" s="58"/>
      <c r="DM137" s="58"/>
      <c r="DN137" s="58"/>
      <c r="DO137" s="58"/>
      <c r="DP137" s="58"/>
      <c r="DQ137" s="58"/>
      <c r="DR137" s="58"/>
      <c r="DS137" s="58"/>
      <c r="DT137" s="58"/>
      <c r="DU137" s="58"/>
      <c r="DV137" s="58"/>
      <c r="DW137" s="58"/>
      <c r="DX137" s="58"/>
      <c r="DY137" s="58"/>
      <c r="DZ137" s="58"/>
      <c r="EA137" s="58"/>
      <c r="EB137" s="58"/>
      <c r="EC137" s="58"/>
      <c r="ED137" s="58"/>
      <c r="EE137" s="58"/>
      <c r="EF137" s="58"/>
      <c r="EG137" s="58"/>
      <c r="EH137" s="58"/>
      <c r="EI137" s="58"/>
      <c r="EJ137" s="58"/>
      <c r="EK137" s="58"/>
      <c r="EL137" s="58"/>
      <c r="EM137" s="58"/>
      <c r="EN137" s="58"/>
      <c r="EO137" s="58"/>
      <c r="EP137" s="58"/>
      <c r="EQ137" s="58"/>
    </row>
    <row r="138" spans="46:147" outlineLevel="1" x14ac:dyDescent="0.2">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c r="CG138" s="58"/>
      <c r="CH138" s="58"/>
      <c r="CI138" s="58"/>
      <c r="CJ138" s="58"/>
      <c r="CK138" s="58"/>
      <c r="CL138" s="58"/>
      <c r="CM138" s="58"/>
      <c r="CN138" s="58"/>
      <c r="CO138" s="58"/>
      <c r="CP138" s="58"/>
      <c r="CQ138" s="58"/>
      <c r="CR138" s="58"/>
      <c r="CS138" s="58"/>
      <c r="CT138" s="58"/>
      <c r="CU138" s="58"/>
      <c r="CV138" s="58"/>
      <c r="CW138" s="58"/>
      <c r="CX138" s="58"/>
      <c r="CY138" s="58"/>
      <c r="CZ138" s="58"/>
      <c r="DA138" s="58"/>
      <c r="DB138" s="58"/>
      <c r="DC138" s="58"/>
      <c r="DD138" s="58"/>
      <c r="DE138" s="58"/>
      <c r="DF138" s="58"/>
      <c r="DG138" s="58"/>
      <c r="DH138" s="58"/>
      <c r="DI138" s="58"/>
      <c r="DJ138" s="58"/>
      <c r="DK138" s="58"/>
      <c r="DL138" s="58"/>
      <c r="DM138" s="58"/>
      <c r="DN138" s="58"/>
      <c r="DO138" s="58"/>
      <c r="DP138" s="58"/>
      <c r="DQ138" s="58"/>
      <c r="DR138" s="58"/>
      <c r="DS138" s="58"/>
      <c r="DT138" s="58"/>
      <c r="DU138" s="58"/>
      <c r="DV138" s="58"/>
      <c r="DW138" s="58"/>
      <c r="DX138" s="58"/>
      <c r="DY138" s="58"/>
      <c r="DZ138" s="58"/>
      <c r="EA138" s="58"/>
      <c r="EB138" s="58"/>
      <c r="EC138" s="58"/>
      <c r="ED138" s="58"/>
      <c r="EE138" s="58"/>
      <c r="EF138" s="58"/>
      <c r="EG138" s="58"/>
      <c r="EH138" s="58"/>
      <c r="EI138" s="58"/>
      <c r="EJ138" s="58"/>
      <c r="EK138" s="58"/>
      <c r="EL138" s="58"/>
      <c r="EM138" s="58"/>
      <c r="EN138" s="58"/>
      <c r="EO138" s="58"/>
      <c r="EP138" s="58"/>
      <c r="EQ138" s="58"/>
    </row>
    <row r="139" spans="46:147" outlineLevel="1" x14ac:dyDescent="0.2">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c r="CC139" s="58"/>
      <c r="CD139" s="58"/>
      <c r="CE139" s="58"/>
      <c r="CF139" s="58"/>
      <c r="CG139" s="58"/>
      <c r="CH139" s="58"/>
      <c r="CI139" s="58"/>
      <c r="CJ139" s="58"/>
      <c r="CK139" s="58"/>
      <c r="CL139" s="58"/>
      <c r="CM139" s="58"/>
      <c r="CN139" s="58"/>
      <c r="CO139" s="58"/>
      <c r="CP139" s="58"/>
      <c r="CQ139" s="58"/>
      <c r="CR139" s="58"/>
      <c r="CS139" s="58"/>
      <c r="CT139" s="58"/>
      <c r="CU139" s="58"/>
      <c r="CV139" s="58"/>
      <c r="CW139" s="58"/>
      <c r="CX139" s="58"/>
      <c r="CY139" s="58"/>
      <c r="CZ139" s="58"/>
      <c r="DA139" s="58"/>
      <c r="DB139" s="58"/>
      <c r="DC139" s="58"/>
      <c r="DD139" s="58"/>
      <c r="DE139" s="58"/>
      <c r="DF139" s="58"/>
      <c r="DG139" s="58"/>
      <c r="DH139" s="58"/>
      <c r="DI139" s="58"/>
      <c r="DJ139" s="58"/>
      <c r="DK139" s="58"/>
      <c r="DL139" s="58"/>
      <c r="DM139" s="58"/>
      <c r="DN139" s="58"/>
      <c r="DO139" s="58"/>
      <c r="DP139" s="58"/>
      <c r="DQ139" s="58"/>
      <c r="DR139" s="58"/>
      <c r="DS139" s="58"/>
      <c r="DT139" s="58"/>
      <c r="DU139" s="58"/>
      <c r="DV139" s="58"/>
      <c r="DW139" s="58"/>
      <c r="DX139" s="58"/>
      <c r="DY139" s="58"/>
      <c r="DZ139" s="58"/>
      <c r="EA139" s="58"/>
      <c r="EB139" s="58"/>
      <c r="EC139" s="58"/>
      <c r="ED139" s="58"/>
      <c r="EE139" s="58"/>
      <c r="EF139" s="58"/>
      <c r="EG139" s="58"/>
      <c r="EH139" s="58"/>
      <c r="EI139" s="58"/>
      <c r="EJ139" s="58"/>
      <c r="EK139" s="58"/>
      <c r="EL139" s="58"/>
      <c r="EM139" s="58"/>
      <c r="EN139" s="58"/>
      <c r="EO139" s="58"/>
      <c r="EP139" s="58"/>
      <c r="EQ139" s="58"/>
    </row>
    <row r="140" spans="46:147" outlineLevel="1" x14ac:dyDescent="0.2">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c r="CH140" s="58"/>
      <c r="CI140" s="58"/>
      <c r="CJ140" s="58"/>
      <c r="CK140" s="58"/>
      <c r="CL140" s="58"/>
      <c r="CM140" s="58"/>
      <c r="CN140" s="58"/>
      <c r="CO140" s="58"/>
      <c r="CP140" s="58"/>
      <c r="CQ140" s="58"/>
      <c r="CR140" s="58"/>
      <c r="CS140" s="58"/>
      <c r="CT140" s="58"/>
      <c r="CU140" s="58"/>
      <c r="CV140" s="58"/>
      <c r="CW140" s="58"/>
      <c r="CX140" s="58"/>
      <c r="CY140" s="58"/>
      <c r="CZ140" s="58"/>
      <c r="DA140" s="58"/>
      <c r="DB140" s="58"/>
      <c r="DC140" s="58"/>
      <c r="DD140" s="58"/>
      <c r="DE140" s="58"/>
      <c r="DF140" s="58"/>
      <c r="DG140" s="58"/>
      <c r="DH140" s="58"/>
      <c r="DI140" s="58"/>
      <c r="DJ140" s="58"/>
      <c r="DK140" s="58"/>
      <c r="DL140" s="58"/>
      <c r="DM140" s="58"/>
      <c r="DN140" s="58"/>
      <c r="DO140" s="58"/>
      <c r="DP140" s="58"/>
      <c r="DQ140" s="58"/>
      <c r="DR140" s="58"/>
      <c r="DS140" s="58"/>
      <c r="DT140" s="58"/>
      <c r="DU140" s="58"/>
      <c r="DV140" s="58"/>
      <c r="DW140" s="58"/>
      <c r="DX140" s="58"/>
      <c r="DY140" s="58"/>
      <c r="DZ140" s="58"/>
      <c r="EA140" s="58"/>
      <c r="EB140" s="58"/>
      <c r="EC140" s="58"/>
      <c r="ED140" s="58"/>
      <c r="EE140" s="58"/>
      <c r="EF140" s="58"/>
      <c r="EG140" s="58"/>
      <c r="EH140" s="58"/>
      <c r="EI140" s="58"/>
      <c r="EJ140" s="58"/>
      <c r="EK140" s="58"/>
      <c r="EL140" s="58"/>
      <c r="EM140" s="58"/>
      <c r="EN140" s="58"/>
      <c r="EO140" s="58"/>
      <c r="EP140" s="58"/>
      <c r="EQ140" s="58"/>
    </row>
    <row r="141" spans="46:147" outlineLevel="1" x14ac:dyDescent="0.2">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58"/>
      <c r="DA141" s="58"/>
      <c r="DB141" s="58"/>
      <c r="DC141" s="58"/>
      <c r="DD141" s="58"/>
      <c r="DE141" s="58"/>
      <c r="DF141" s="58"/>
      <c r="DG141" s="58"/>
      <c r="DH141" s="58"/>
      <c r="DI141" s="58"/>
      <c r="DJ141" s="58"/>
      <c r="DK141" s="58"/>
      <c r="DL141" s="58"/>
      <c r="DM141" s="58"/>
      <c r="DN141" s="58"/>
      <c r="DO141" s="58"/>
      <c r="DP141" s="58"/>
      <c r="DQ141" s="58"/>
      <c r="DR141" s="58"/>
      <c r="DS141" s="58"/>
      <c r="DT141" s="58"/>
      <c r="DU141" s="58"/>
      <c r="DV141" s="58"/>
      <c r="DW141" s="58"/>
      <c r="DX141" s="58"/>
      <c r="DY141" s="58"/>
      <c r="DZ141" s="58"/>
      <c r="EA141" s="58"/>
      <c r="EB141" s="58"/>
      <c r="EC141" s="58"/>
      <c r="ED141" s="58"/>
      <c r="EE141" s="58"/>
      <c r="EF141" s="58"/>
      <c r="EG141" s="58"/>
      <c r="EH141" s="58"/>
      <c r="EI141" s="58"/>
      <c r="EJ141" s="58"/>
      <c r="EK141" s="58"/>
      <c r="EL141" s="58"/>
      <c r="EM141" s="58"/>
      <c r="EN141" s="58"/>
      <c r="EO141" s="58"/>
      <c r="EP141" s="58"/>
      <c r="EQ141" s="58"/>
    </row>
    <row r="142" spans="46:147" outlineLevel="1" x14ac:dyDescent="0.2">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c r="CH142" s="58"/>
      <c r="CI142" s="58"/>
      <c r="CJ142" s="58"/>
      <c r="CK142" s="58"/>
      <c r="CL142" s="58"/>
      <c r="CM142" s="58"/>
      <c r="CN142" s="58"/>
      <c r="CO142" s="58"/>
      <c r="CP142" s="58"/>
      <c r="CQ142" s="58"/>
      <c r="CR142" s="58"/>
      <c r="CS142" s="58"/>
      <c r="CT142" s="58"/>
      <c r="CU142" s="58"/>
      <c r="CV142" s="58"/>
      <c r="CW142" s="58"/>
      <c r="CX142" s="58"/>
      <c r="CY142" s="58"/>
      <c r="CZ142" s="58"/>
      <c r="DA142" s="58"/>
      <c r="DB142" s="58"/>
      <c r="DC142" s="58"/>
      <c r="DD142" s="58"/>
      <c r="DE142" s="58"/>
      <c r="DF142" s="58"/>
      <c r="DG142" s="58"/>
      <c r="DH142" s="58"/>
      <c r="DI142" s="58"/>
      <c r="DJ142" s="58"/>
      <c r="DK142" s="58"/>
      <c r="DL142" s="58"/>
      <c r="DM142" s="58"/>
      <c r="DN142" s="58"/>
      <c r="DO142" s="58"/>
      <c r="DP142" s="58"/>
      <c r="DQ142" s="58"/>
      <c r="DR142" s="58"/>
      <c r="DS142" s="58"/>
      <c r="DT142" s="58"/>
      <c r="DU142" s="58"/>
      <c r="DV142" s="58"/>
      <c r="DW142" s="58"/>
      <c r="DX142" s="58"/>
      <c r="DY142" s="58"/>
      <c r="DZ142" s="58"/>
      <c r="EA142" s="58"/>
      <c r="EB142" s="58"/>
      <c r="EC142" s="58"/>
      <c r="ED142" s="58"/>
      <c r="EE142" s="58"/>
      <c r="EF142" s="58"/>
      <c r="EG142" s="58"/>
      <c r="EH142" s="58"/>
      <c r="EI142" s="58"/>
      <c r="EJ142" s="58"/>
      <c r="EK142" s="58"/>
      <c r="EL142" s="58"/>
      <c r="EM142" s="58"/>
      <c r="EN142" s="58"/>
      <c r="EO142" s="58"/>
      <c r="EP142" s="58"/>
      <c r="EQ142" s="58"/>
    </row>
    <row r="143" spans="46:147" outlineLevel="1" x14ac:dyDescent="0.2">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c r="CB143" s="58"/>
      <c r="CC143" s="58"/>
      <c r="CD143" s="58"/>
      <c r="CE143" s="58"/>
      <c r="CF143" s="58"/>
      <c r="CG143" s="58"/>
      <c r="CH143" s="58"/>
      <c r="CI143" s="58"/>
      <c r="CJ143" s="58"/>
      <c r="CK143" s="58"/>
      <c r="CL143" s="58"/>
      <c r="CM143" s="58"/>
      <c r="CN143" s="58"/>
      <c r="CO143" s="58"/>
      <c r="CP143" s="58"/>
      <c r="CQ143" s="58"/>
      <c r="CR143" s="58"/>
      <c r="CS143" s="58"/>
      <c r="CT143" s="58"/>
      <c r="CU143" s="58"/>
      <c r="CV143" s="58"/>
      <c r="CW143" s="58"/>
      <c r="CX143" s="58"/>
      <c r="CY143" s="58"/>
      <c r="CZ143" s="58"/>
      <c r="DA143" s="58"/>
      <c r="DB143" s="58"/>
      <c r="DC143" s="58"/>
      <c r="DD143" s="58"/>
      <c r="DE143" s="58"/>
      <c r="DF143" s="58"/>
      <c r="DG143" s="58"/>
      <c r="DH143" s="58"/>
      <c r="DI143" s="58"/>
      <c r="DJ143" s="58"/>
      <c r="DK143" s="58"/>
      <c r="DL143" s="58"/>
      <c r="DM143" s="58"/>
      <c r="DN143" s="58"/>
      <c r="DO143" s="58"/>
      <c r="DP143" s="58"/>
      <c r="DQ143" s="58"/>
      <c r="DR143" s="58"/>
      <c r="DS143" s="58"/>
      <c r="DT143" s="58"/>
      <c r="DU143" s="58"/>
      <c r="DV143" s="58"/>
      <c r="DW143" s="58"/>
      <c r="DX143" s="58"/>
      <c r="DY143" s="58"/>
      <c r="DZ143" s="58"/>
      <c r="EA143" s="58"/>
      <c r="EB143" s="58"/>
      <c r="EC143" s="58"/>
      <c r="ED143" s="58"/>
      <c r="EE143" s="58"/>
      <c r="EF143" s="58"/>
      <c r="EG143" s="58"/>
      <c r="EH143" s="58"/>
      <c r="EI143" s="58"/>
      <c r="EJ143" s="58"/>
      <c r="EK143" s="58"/>
      <c r="EL143" s="58"/>
      <c r="EM143" s="58"/>
      <c r="EN143" s="58"/>
      <c r="EO143" s="58"/>
      <c r="EP143" s="58"/>
      <c r="EQ143" s="58"/>
    </row>
    <row r="144" spans="46:147" outlineLevel="1" x14ac:dyDescent="0.2">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c r="CB144" s="58"/>
      <c r="CC144" s="58"/>
      <c r="CD144" s="58"/>
      <c r="CE144" s="58"/>
      <c r="CF144" s="58"/>
      <c r="CG144" s="58"/>
      <c r="CH144" s="58"/>
      <c r="CI144" s="58"/>
      <c r="CJ144" s="58"/>
      <c r="CK144" s="58"/>
      <c r="CL144" s="58"/>
      <c r="CM144" s="58"/>
      <c r="CN144" s="58"/>
      <c r="CO144" s="58"/>
      <c r="CP144" s="58"/>
      <c r="CQ144" s="58"/>
      <c r="CR144" s="58"/>
      <c r="CS144" s="58"/>
      <c r="CT144" s="58"/>
      <c r="CU144" s="58"/>
      <c r="CV144" s="58"/>
      <c r="CW144" s="58"/>
      <c r="CX144" s="58"/>
      <c r="CY144" s="58"/>
      <c r="CZ144" s="58"/>
      <c r="DA144" s="58"/>
      <c r="DB144" s="58"/>
      <c r="DC144" s="58"/>
      <c r="DD144" s="58"/>
      <c r="DE144" s="58"/>
      <c r="DF144" s="58"/>
      <c r="DG144" s="58"/>
      <c r="DH144" s="58"/>
      <c r="DI144" s="58"/>
      <c r="DJ144" s="58"/>
      <c r="DK144" s="58"/>
      <c r="DL144" s="58"/>
      <c r="DM144" s="58"/>
      <c r="DN144" s="58"/>
      <c r="DO144" s="58"/>
      <c r="DP144" s="58"/>
      <c r="DQ144" s="58"/>
      <c r="DR144" s="58"/>
      <c r="DS144" s="58"/>
      <c r="DT144" s="58"/>
      <c r="DU144" s="58"/>
      <c r="DV144" s="58"/>
      <c r="DW144" s="58"/>
      <c r="DX144" s="58"/>
      <c r="DY144" s="58"/>
      <c r="DZ144" s="58"/>
      <c r="EA144" s="58"/>
      <c r="EB144" s="58"/>
      <c r="EC144" s="58"/>
      <c r="ED144" s="58"/>
      <c r="EE144" s="58"/>
      <c r="EF144" s="58"/>
      <c r="EG144" s="58"/>
      <c r="EH144" s="58"/>
      <c r="EI144" s="58"/>
      <c r="EJ144" s="58"/>
      <c r="EK144" s="58"/>
      <c r="EL144" s="58"/>
      <c r="EM144" s="58"/>
      <c r="EN144" s="58"/>
      <c r="EO144" s="58"/>
      <c r="EP144" s="58"/>
      <c r="EQ144" s="58"/>
    </row>
    <row r="145" spans="1:147" outlineLevel="1" x14ac:dyDescent="0.2">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c r="CB145" s="58"/>
      <c r="CC145" s="58"/>
      <c r="CD145" s="58"/>
      <c r="CE145" s="58"/>
      <c r="CF145" s="58"/>
      <c r="CG145" s="58"/>
      <c r="CH145" s="58"/>
      <c r="CI145" s="58"/>
      <c r="CJ145" s="58"/>
      <c r="CK145" s="58"/>
      <c r="CL145" s="58"/>
      <c r="CM145" s="58"/>
      <c r="CN145" s="58"/>
      <c r="CO145" s="58"/>
      <c r="CP145" s="58"/>
      <c r="CQ145" s="58"/>
      <c r="CR145" s="58"/>
      <c r="CS145" s="58"/>
      <c r="CT145" s="58"/>
      <c r="CU145" s="58"/>
      <c r="CV145" s="58"/>
      <c r="CW145" s="58"/>
      <c r="CX145" s="58"/>
      <c r="CY145" s="58"/>
      <c r="CZ145" s="58"/>
      <c r="DA145" s="58"/>
      <c r="DB145" s="58"/>
      <c r="DC145" s="58"/>
      <c r="DD145" s="58"/>
      <c r="DE145" s="58"/>
      <c r="DF145" s="58"/>
      <c r="DG145" s="58"/>
      <c r="DH145" s="58"/>
      <c r="DI145" s="58"/>
      <c r="DJ145" s="58"/>
      <c r="DK145" s="58"/>
      <c r="DL145" s="58"/>
      <c r="DM145" s="58"/>
      <c r="DN145" s="58"/>
      <c r="DO145" s="58"/>
      <c r="DP145" s="58"/>
      <c r="DQ145" s="58"/>
      <c r="DR145" s="58"/>
      <c r="DS145" s="58"/>
      <c r="DT145" s="58"/>
      <c r="DU145" s="58"/>
      <c r="DV145" s="58"/>
      <c r="DW145" s="58"/>
      <c r="DX145" s="58"/>
      <c r="DY145" s="58"/>
      <c r="DZ145" s="58"/>
      <c r="EA145" s="58"/>
      <c r="EB145" s="58"/>
      <c r="EC145" s="58"/>
      <c r="ED145" s="58"/>
      <c r="EE145" s="58"/>
      <c r="EF145" s="58"/>
      <c r="EG145" s="58"/>
      <c r="EH145" s="58"/>
      <c r="EI145" s="58"/>
      <c r="EJ145" s="58"/>
      <c r="EK145" s="58"/>
      <c r="EL145" s="58"/>
      <c r="EM145" s="58"/>
      <c r="EN145" s="58"/>
      <c r="EO145" s="58"/>
      <c r="EP145" s="58"/>
      <c r="EQ145" s="58"/>
    </row>
    <row r="146" spans="1:147" outlineLevel="1" x14ac:dyDescent="0.2">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c r="CB146" s="58"/>
      <c r="CC146" s="58"/>
      <c r="CD146" s="58"/>
      <c r="CE146" s="58"/>
      <c r="CF146" s="58"/>
      <c r="CG146" s="58"/>
      <c r="CH146" s="58"/>
      <c r="CI146" s="58"/>
      <c r="CJ146" s="58"/>
      <c r="CK146" s="58"/>
      <c r="CL146" s="58"/>
      <c r="CM146" s="58"/>
      <c r="CN146" s="58"/>
      <c r="CO146" s="58"/>
      <c r="CP146" s="58"/>
      <c r="CQ146" s="58"/>
      <c r="CR146" s="58"/>
      <c r="CS146" s="58"/>
      <c r="CT146" s="58"/>
      <c r="CU146" s="58"/>
      <c r="CV146" s="58"/>
      <c r="CW146" s="58"/>
      <c r="CX146" s="58"/>
      <c r="CY146" s="58"/>
      <c r="CZ146" s="58"/>
      <c r="DA146" s="58"/>
      <c r="DB146" s="58"/>
      <c r="DC146" s="58"/>
      <c r="DD146" s="58"/>
      <c r="DE146" s="58"/>
      <c r="DF146" s="58"/>
      <c r="DG146" s="58"/>
      <c r="DH146" s="58"/>
      <c r="DI146" s="58"/>
      <c r="DJ146" s="58"/>
      <c r="DK146" s="58"/>
      <c r="DL146" s="58"/>
      <c r="DM146" s="58"/>
      <c r="DN146" s="58"/>
      <c r="DO146" s="58"/>
      <c r="DP146" s="58"/>
      <c r="DQ146" s="58"/>
      <c r="DR146" s="58"/>
      <c r="DS146" s="58"/>
      <c r="DT146" s="58"/>
      <c r="DU146" s="58"/>
      <c r="DV146" s="58"/>
      <c r="DW146" s="58"/>
      <c r="DX146" s="58"/>
      <c r="DY146" s="58"/>
      <c r="DZ146" s="58"/>
      <c r="EA146" s="58"/>
      <c r="EB146" s="58"/>
      <c r="EC146" s="58"/>
      <c r="ED146" s="58"/>
      <c r="EE146" s="58"/>
      <c r="EF146" s="58"/>
      <c r="EG146" s="58"/>
      <c r="EH146" s="58"/>
      <c r="EI146" s="58"/>
      <c r="EJ146" s="58"/>
      <c r="EK146" s="58"/>
      <c r="EL146" s="58"/>
      <c r="EM146" s="58"/>
      <c r="EN146" s="58"/>
      <c r="EO146" s="58"/>
      <c r="EP146" s="58"/>
      <c r="EQ146" s="58"/>
    </row>
    <row r="147" spans="1:147" outlineLevel="1" x14ac:dyDescent="0.2">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c r="CB147" s="58"/>
      <c r="CC147" s="58"/>
      <c r="CD147" s="58"/>
      <c r="CE147" s="58"/>
      <c r="CF147" s="58"/>
      <c r="CG147" s="58"/>
      <c r="CH147" s="58"/>
      <c r="CI147" s="58"/>
      <c r="CJ147" s="58"/>
      <c r="CK147" s="58"/>
      <c r="CL147" s="58"/>
      <c r="CM147" s="58"/>
      <c r="CN147" s="58"/>
      <c r="CO147" s="58"/>
      <c r="CP147" s="58"/>
      <c r="CQ147" s="58"/>
      <c r="CR147" s="58"/>
      <c r="CS147" s="58"/>
      <c r="CT147" s="58"/>
      <c r="CU147" s="58"/>
      <c r="CV147" s="58"/>
      <c r="CW147" s="58"/>
      <c r="CX147" s="58"/>
      <c r="CY147" s="58"/>
      <c r="CZ147" s="58"/>
      <c r="DA147" s="58"/>
      <c r="DB147" s="58"/>
      <c r="DC147" s="58"/>
      <c r="DD147" s="58"/>
      <c r="DE147" s="58"/>
      <c r="DF147" s="58"/>
      <c r="DG147" s="58"/>
      <c r="DH147" s="58"/>
      <c r="DI147" s="58"/>
      <c r="DJ147" s="58"/>
      <c r="DK147" s="58"/>
      <c r="DL147" s="58"/>
      <c r="DM147" s="58"/>
      <c r="DN147" s="58"/>
      <c r="DO147" s="58"/>
      <c r="DP147" s="58"/>
      <c r="DQ147" s="58"/>
      <c r="DR147" s="58"/>
      <c r="DS147" s="58"/>
      <c r="DT147" s="58"/>
      <c r="DU147" s="58"/>
      <c r="DV147" s="58"/>
      <c r="DW147" s="58"/>
      <c r="DX147" s="58"/>
      <c r="DY147" s="58"/>
      <c r="DZ147" s="58"/>
      <c r="EA147" s="58"/>
      <c r="EB147" s="58"/>
      <c r="EC147" s="58"/>
      <c r="ED147" s="58"/>
      <c r="EE147" s="58"/>
      <c r="EF147" s="58"/>
      <c r="EG147" s="58"/>
      <c r="EH147" s="58"/>
      <c r="EI147" s="58"/>
      <c r="EJ147" s="58"/>
      <c r="EK147" s="58"/>
      <c r="EL147" s="58"/>
      <c r="EM147" s="58"/>
      <c r="EN147" s="58"/>
      <c r="EO147" s="58"/>
      <c r="EP147" s="58"/>
      <c r="EQ147" s="58"/>
    </row>
    <row r="148" spans="1:147" outlineLevel="1" x14ac:dyDescent="0.2">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c r="CB148" s="58"/>
      <c r="CC148" s="58"/>
      <c r="CD148" s="58"/>
      <c r="CE148" s="58"/>
      <c r="CF148" s="58"/>
      <c r="CG148" s="58"/>
      <c r="CH148" s="58"/>
      <c r="CI148" s="58"/>
      <c r="CJ148" s="58"/>
      <c r="CK148" s="58"/>
      <c r="CL148" s="58"/>
      <c r="CM148" s="58"/>
      <c r="CN148" s="58"/>
      <c r="CO148" s="58"/>
      <c r="CP148" s="58"/>
      <c r="CQ148" s="58"/>
      <c r="CR148" s="58"/>
      <c r="CS148" s="58"/>
      <c r="CT148" s="58"/>
      <c r="CU148" s="58"/>
      <c r="CV148" s="58"/>
      <c r="CW148" s="58"/>
      <c r="CX148" s="58"/>
      <c r="CY148" s="58"/>
      <c r="CZ148" s="58"/>
      <c r="DA148" s="58"/>
      <c r="DB148" s="58"/>
      <c r="DC148" s="58"/>
      <c r="DD148" s="58"/>
      <c r="DE148" s="58"/>
      <c r="DF148" s="58"/>
      <c r="DG148" s="58"/>
      <c r="DH148" s="58"/>
      <c r="DI148" s="58"/>
      <c r="DJ148" s="58"/>
      <c r="DK148" s="58"/>
      <c r="DL148" s="58"/>
      <c r="DM148" s="58"/>
      <c r="DN148" s="58"/>
      <c r="DO148" s="58"/>
      <c r="DP148" s="58"/>
      <c r="DQ148" s="58"/>
      <c r="DR148" s="58"/>
      <c r="DS148" s="58"/>
      <c r="DT148" s="58"/>
      <c r="DU148" s="58"/>
      <c r="DV148" s="58"/>
      <c r="DW148" s="58"/>
      <c r="DX148" s="58"/>
      <c r="DY148" s="58"/>
      <c r="DZ148" s="58"/>
      <c r="EA148" s="58"/>
      <c r="EB148" s="58"/>
      <c r="EC148" s="58"/>
      <c r="ED148" s="58"/>
      <c r="EE148" s="58"/>
      <c r="EF148" s="58"/>
      <c r="EG148" s="58"/>
      <c r="EH148" s="58"/>
      <c r="EI148" s="58"/>
      <c r="EJ148" s="58"/>
      <c r="EK148" s="58"/>
      <c r="EL148" s="58"/>
      <c r="EM148" s="58"/>
      <c r="EN148" s="58"/>
      <c r="EO148" s="58"/>
      <c r="EP148" s="58"/>
      <c r="EQ148" s="58"/>
    </row>
    <row r="149" spans="1:147" x14ac:dyDescent="0.2">
      <c r="A149" s="74"/>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c r="CB149" s="58"/>
      <c r="CC149" s="58"/>
      <c r="CD149" s="58"/>
      <c r="CE149" s="58"/>
      <c r="CF149" s="58"/>
      <c r="CG149" s="58"/>
      <c r="CH149" s="58"/>
      <c r="CI149" s="58"/>
      <c r="CJ149" s="58"/>
      <c r="CK149" s="58"/>
      <c r="CL149" s="58"/>
      <c r="CM149" s="58"/>
      <c r="CN149" s="58"/>
      <c r="CO149" s="58"/>
      <c r="CP149" s="58"/>
      <c r="CQ149" s="58"/>
      <c r="CR149" s="58"/>
      <c r="CS149" s="58"/>
      <c r="CT149" s="58"/>
      <c r="CU149" s="58"/>
      <c r="CV149" s="58"/>
      <c r="CW149" s="58"/>
      <c r="CX149" s="58"/>
      <c r="CY149" s="58"/>
      <c r="CZ149" s="58"/>
      <c r="DA149" s="58"/>
      <c r="DB149" s="58"/>
      <c r="DC149" s="58"/>
      <c r="DD149" s="58"/>
      <c r="DE149" s="58"/>
      <c r="DF149" s="58"/>
      <c r="DG149" s="58"/>
      <c r="DH149" s="58"/>
      <c r="DI149" s="58"/>
      <c r="DJ149" s="58"/>
      <c r="DK149" s="58"/>
      <c r="DL149" s="58"/>
      <c r="DM149" s="58"/>
      <c r="DN149" s="58"/>
      <c r="DO149" s="58"/>
      <c r="DP149" s="58"/>
      <c r="DQ149" s="58"/>
      <c r="DR149" s="58"/>
      <c r="DS149" s="58"/>
      <c r="DT149" s="58"/>
      <c r="DU149" s="58"/>
      <c r="DV149" s="58"/>
      <c r="DW149" s="58"/>
      <c r="DX149" s="58"/>
      <c r="DY149" s="58"/>
      <c r="DZ149" s="58"/>
      <c r="EA149" s="58"/>
      <c r="EB149" s="58"/>
      <c r="EC149" s="58"/>
      <c r="ED149" s="58"/>
      <c r="EE149" s="58"/>
      <c r="EF149" s="58"/>
      <c r="EG149" s="58"/>
      <c r="EH149" s="58"/>
      <c r="EI149" s="58"/>
      <c r="EJ149" s="58"/>
      <c r="EK149" s="58"/>
      <c r="EL149" s="58"/>
      <c r="EM149" s="58"/>
      <c r="EN149" s="58"/>
      <c r="EO149" s="58"/>
      <c r="EP149" s="58"/>
      <c r="EQ149" s="58"/>
    </row>
    <row r="150" spans="1:147" x14ac:dyDescent="0.2">
      <c r="A150" s="11" t="s">
        <v>173</v>
      </c>
      <c r="AT150" s="58" t="s">
        <v>208</v>
      </c>
      <c r="AU150" s="58"/>
      <c r="AV150" s="58"/>
      <c r="AW150" s="58">
        <v>10</v>
      </c>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c r="CB150" s="58"/>
      <c r="CC150" s="58"/>
      <c r="CD150" s="58"/>
      <c r="CE150" s="58"/>
      <c r="CF150" s="58"/>
      <c r="CG150" s="58"/>
      <c r="CH150" s="58"/>
      <c r="CI150" s="58"/>
      <c r="CJ150" s="58"/>
      <c r="CK150" s="58"/>
      <c r="CL150" s="58"/>
      <c r="CM150" s="58"/>
      <c r="CN150" s="58"/>
      <c r="CO150" s="58"/>
      <c r="CP150" s="58"/>
      <c r="CQ150" s="58"/>
      <c r="CR150" s="58"/>
      <c r="CS150" s="58"/>
      <c r="CT150" s="58"/>
      <c r="CU150" s="58"/>
      <c r="CV150" s="58"/>
      <c r="CW150" s="58"/>
      <c r="CX150" s="58"/>
      <c r="CY150" s="58"/>
      <c r="CZ150" s="58"/>
      <c r="DA150" s="58"/>
      <c r="DB150" s="58"/>
      <c r="DC150" s="58"/>
      <c r="DD150" s="58"/>
      <c r="DE150" s="58"/>
      <c r="DF150" s="58"/>
      <c r="DG150" s="58"/>
      <c r="DH150" s="58"/>
      <c r="DI150" s="58"/>
      <c r="DJ150" s="58"/>
      <c r="DK150" s="58"/>
      <c r="DL150" s="58"/>
      <c r="DM150" s="58"/>
      <c r="DN150" s="58"/>
      <c r="DO150" s="58"/>
      <c r="DP150" s="58"/>
      <c r="DQ150" s="58"/>
      <c r="DR150" s="58"/>
      <c r="DS150" s="58"/>
      <c r="DT150" s="58"/>
      <c r="DU150" s="58"/>
      <c r="DV150" s="58"/>
      <c r="DW150" s="58"/>
      <c r="DX150" s="58"/>
      <c r="DY150" s="58"/>
      <c r="DZ150" s="58"/>
      <c r="EA150" s="58"/>
      <c r="EB150" s="58"/>
      <c r="EC150" s="58"/>
      <c r="ED150" s="58"/>
      <c r="EE150" s="58"/>
      <c r="EF150" s="58"/>
      <c r="EG150" s="58"/>
      <c r="EH150" s="58"/>
      <c r="EI150" s="58"/>
      <c r="EJ150" s="58"/>
      <c r="EK150" s="58"/>
      <c r="EL150" s="58"/>
      <c r="EM150" s="58"/>
      <c r="EN150" s="58"/>
      <c r="EO150" s="58"/>
      <c r="EP150" s="58"/>
      <c r="EQ150" s="58"/>
    </row>
    <row r="151" spans="1:147" outlineLevel="1" x14ac:dyDescent="0.2">
      <c r="E151" s="25" t="s">
        <v>207</v>
      </c>
      <c r="F151" s="57">
        <f>$AW$150/20</f>
        <v>0.5</v>
      </c>
      <c r="AT151" s="58" t="s">
        <v>188</v>
      </c>
      <c r="AU151" s="58">
        <v>0</v>
      </c>
      <c r="AV151" s="58">
        <v>0.01</v>
      </c>
      <c r="AW151" s="58">
        <v>0.02</v>
      </c>
      <c r="AX151" s="58">
        <v>0.03</v>
      </c>
      <c r="AY151" s="58">
        <v>0.04</v>
      </c>
      <c r="AZ151" s="58">
        <v>0.05</v>
      </c>
      <c r="BA151" s="58">
        <v>6.0000000000000005E-2</v>
      </c>
      <c r="BB151" s="58">
        <v>7.0000000000000007E-2</v>
      </c>
      <c r="BC151" s="58">
        <v>0.08</v>
      </c>
      <c r="BD151" s="58">
        <v>0.09</v>
      </c>
      <c r="BE151" s="58">
        <v>9.9999999999999992E-2</v>
      </c>
      <c r="BF151" s="58">
        <v>0.10999999999999999</v>
      </c>
      <c r="BG151" s="58">
        <v>0.11999999999999998</v>
      </c>
      <c r="BH151" s="58">
        <v>0.12999999999999998</v>
      </c>
      <c r="BI151" s="58">
        <v>0.13999999999999999</v>
      </c>
      <c r="BJ151" s="58">
        <v>0.15</v>
      </c>
      <c r="BK151" s="58">
        <v>0.16</v>
      </c>
      <c r="BL151" s="58">
        <v>0.17</v>
      </c>
      <c r="BM151" s="58">
        <v>0.18000000000000002</v>
      </c>
      <c r="BN151" s="58">
        <v>0.19000000000000003</v>
      </c>
      <c r="BO151" s="58">
        <v>0.20000000000000004</v>
      </c>
      <c r="BP151" s="58">
        <v>0.21000000000000005</v>
      </c>
      <c r="BQ151" s="58">
        <v>0.22000000000000006</v>
      </c>
      <c r="BR151" s="58">
        <v>0.23000000000000007</v>
      </c>
      <c r="BS151" s="58">
        <v>0.24000000000000007</v>
      </c>
      <c r="BT151" s="58">
        <v>0.25000000000000006</v>
      </c>
      <c r="BU151" s="58">
        <v>0.26000000000000006</v>
      </c>
      <c r="BV151" s="58">
        <v>0.27000000000000007</v>
      </c>
      <c r="BW151" s="58">
        <v>0.28000000000000008</v>
      </c>
      <c r="BX151" s="58">
        <v>0.29000000000000009</v>
      </c>
      <c r="BY151" s="58">
        <v>0.3000000000000001</v>
      </c>
      <c r="BZ151" s="58">
        <v>0.31000000000000011</v>
      </c>
      <c r="CA151" s="58">
        <v>0.32000000000000012</v>
      </c>
      <c r="CB151" s="58">
        <v>0.33000000000000013</v>
      </c>
      <c r="CC151" s="58">
        <v>0.34000000000000014</v>
      </c>
      <c r="CD151" s="58">
        <v>0.35000000000000014</v>
      </c>
      <c r="CE151" s="58">
        <v>0.36000000000000015</v>
      </c>
      <c r="CF151" s="58">
        <v>0.37000000000000016</v>
      </c>
      <c r="CG151" s="58">
        <v>0.38000000000000017</v>
      </c>
      <c r="CH151" s="58">
        <v>0.39000000000000018</v>
      </c>
      <c r="CI151" s="58">
        <v>0.40000000000000019</v>
      </c>
      <c r="CJ151" s="58">
        <v>0.4100000000000002</v>
      </c>
      <c r="CK151" s="58">
        <v>0.42000000000000021</v>
      </c>
      <c r="CL151" s="58">
        <v>0.43000000000000022</v>
      </c>
      <c r="CM151" s="58">
        <v>0.44000000000000022</v>
      </c>
      <c r="CN151" s="58">
        <v>0.45000000000000023</v>
      </c>
      <c r="CO151" s="58">
        <v>0.46000000000000024</v>
      </c>
      <c r="CP151" s="58">
        <v>0.47000000000000025</v>
      </c>
      <c r="CQ151" s="58">
        <v>0.48000000000000026</v>
      </c>
      <c r="CR151" s="58">
        <v>0.49000000000000027</v>
      </c>
      <c r="CS151" s="58">
        <v>0.50000000000000022</v>
      </c>
      <c r="CT151" s="58">
        <v>0.51000000000000023</v>
      </c>
      <c r="CU151" s="58">
        <v>0.52000000000000024</v>
      </c>
      <c r="CV151" s="58">
        <v>0.53000000000000025</v>
      </c>
      <c r="CW151" s="58">
        <v>0.54000000000000026</v>
      </c>
      <c r="CX151" s="58">
        <v>0.55000000000000027</v>
      </c>
      <c r="CY151" s="58">
        <v>0.56000000000000028</v>
      </c>
      <c r="CZ151" s="58">
        <v>0.57000000000000028</v>
      </c>
      <c r="DA151" s="58">
        <v>0.58000000000000029</v>
      </c>
      <c r="DB151" s="58">
        <v>0.5900000000000003</v>
      </c>
      <c r="DC151" s="58">
        <v>0.60000000000000031</v>
      </c>
      <c r="DD151" s="58">
        <v>0.61000000000000032</v>
      </c>
      <c r="DE151" s="58">
        <v>0.62000000000000033</v>
      </c>
      <c r="DF151" s="58">
        <v>0.63000000000000034</v>
      </c>
      <c r="DG151" s="58">
        <v>0.64000000000000035</v>
      </c>
      <c r="DH151" s="58">
        <v>0.65000000000000036</v>
      </c>
      <c r="DI151" s="58">
        <v>0.66000000000000036</v>
      </c>
      <c r="DJ151" s="58">
        <v>0.67000000000000037</v>
      </c>
      <c r="DK151" s="58">
        <v>0.68000000000000038</v>
      </c>
      <c r="DL151" s="58">
        <v>0.69000000000000039</v>
      </c>
      <c r="DM151" s="58">
        <v>0.7000000000000004</v>
      </c>
      <c r="DN151" s="58">
        <v>0.71000000000000041</v>
      </c>
      <c r="DO151" s="58">
        <v>0.72000000000000042</v>
      </c>
      <c r="DP151" s="58">
        <v>0.73000000000000043</v>
      </c>
      <c r="DQ151" s="58">
        <v>0.74000000000000044</v>
      </c>
      <c r="DR151" s="58">
        <v>0.75000000000000044</v>
      </c>
      <c r="DS151" s="58">
        <v>0.76000000000000045</v>
      </c>
      <c r="DT151" s="58">
        <v>0.77000000000000046</v>
      </c>
      <c r="DU151" s="58">
        <v>0.78000000000000047</v>
      </c>
      <c r="DV151" s="58">
        <v>0.79000000000000048</v>
      </c>
      <c r="DW151" s="58">
        <v>0.80000000000000049</v>
      </c>
      <c r="DX151" s="58">
        <v>0.8100000000000005</v>
      </c>
      <c r="DY151" s="58">
        <v>0.82000000000000051</v>
      </c>
      <c r="DZ151" s="58">
        <v>0.83000000000000052</v>
      </c>
      <c r="EA151" s="58">
        <v>0.84000000000000052</v>
      </c>
      <c r="EB151" s="58">
        <v>0.85000000000000053</v>
      </c>
      <c r="EC151" s="58">
        <v>0.86000000000000054</v>
      </c>
      <c r="ED151" s="58">
        <v>0.87000000000000055</v>
      </c>
      <c r="EE151" s="58">
        <v>0.88000000000000056</v>
      </c>
      <c r="EF151" s="58">
        <v>0.89000000000000057</v>
      </c>
      <c r="EG151" s="58">
        <v>0.90000000000000058</v>
      </c>
      <c r="EH151" s="58">
        <v>0.91000000000000059</v>
      </c>
      <c r="EI151" s="58">
        <v>0.9200000000000006</v>
      </c>
      <c r="EJ151" s="58">
        <v>0.9300000000000006</v>
      </c>
      <c r="EK151" s="58">
        <v>0.94000000000000061</v>
      </c>
      <c r="EL151" s="58">
        <v>0.95000000000000062</v>
      </c>
      <c r="EM151" s="58">
        <v>0.96000000000000063</v>
      </c>
      <c r="EN151" s="58">
        <v>0.97000000000000064</v>
      </c>
      <c r="EO151" s="58">
        <v>0.98000000000000065</v>
      </c>
      <c r="EP151" s="58">
        <v>0.99000000000000066</v>
      </c>
      <c r="EQ151" s="58">
        <v>1.0000000000000007</v>
      </c>
    </row>
    <row r="152" spans="1:147" outlineLevel="1" x14ac:dyDescent="0.2">
      <c r="AT152" s="58" t="s">
        <v>209</v>
      </c>
      <c r="AU152" s="58">
        <v>0.99999999999999989</v>
      </c>
      <c r="AV152" s="58">
        <v>0.99999999999999989</v>
      </c>
      <c r="AW152" s="58">
        <v>0.97599999999999976</v>
      </c>
      <c r="AX152" s="58">
        <v>0.96799999999999986</v>
      </c>
      <c r="AY152" s="58">
        <v>0.95999999999999985</v>
      </c>
      <c r="AZ152" s="58">
        <v>0.95999999999999985</v>
      </c>
      <c r="BA152" s="58">
        <v>0.95999999999999985</v>
      </c>
      <c r="BB152" s="58">
        <v>0.95999999999999985</v>
      </c>
      <c r="BC152" s="58">
        <v>0.95199999999999985</v>
      </c>
      <c r="BD152" s="58">
        <v>0.93599999999999983</v>
      </c>
      <c r="BE152" s="58">
        <v>0.91999999999999982</v>
      </c>
      <c r="BF152" s="58">
        <v>0.90399999999999991</v>
      </c>
      <c r="BG152" s="58">
        <v>0.8879999999999999</v>
      </c>
      <c r="BH152" s="58">
        <v>0.87999999999999989</v>
      </c>
      <c r="BI152" s="58">
        <v>0.87999999999999989</v>
      </c>
      <c r="BJ152" s="58">
        <v>0.87999999999999989</v>
      </c>
      <c r="BK152" s="58">
        <v>0.87999999999999989</v>
      </c>
      <c r="BL152" s="58">
        <v>0.87999999999999989</v>
      </c>
      <c r="BM152" s="58">
        <v>0.87999999999999989</v>
      </c>
      <c r="BN152" s="58">
        <v>0.87999999999999989</v>
      </c>
      <c r="BO152" s="58">
        <v>0.87999999999999989</v>
      </c>
      <c r="BP152" s="58">
        <v>0.87999999999999989</v>
      </c>
      <c r="BQ152" s="58">
        <v>0.87999999999999989</v>
      </c>
      <c r="BR152" s="58">
        <v>0.87999999999999989</v>
      </c>
      <c r="BS152" s="58">
        <v>0.87999999999999989</v>
      </c>
      <c r="BT152" s="58">
        <v>0.87999999999999989</v>
      </c>
      <c r="BU152" s="58">
        <v>0.87999999999999989</v>
      </c>
      <c r="BV152" s="58">
        <v>0.87999999999999989</v>
      </c>
      <c r="BW152" s="58">
        <v>0.87999999999999989</v>
      </c>
      <c r="BX152" s="58">
        <v>0.87999999999999989</v>
      </c>
      <c r="BY152" s="58">
        <v>0.87999999999999989</v>
      </c>
      <c r="BZ152" s="58">
        <v>0.87999999999999989</v>
      </c>
      <c r="CA152" s="58">
        <v>0.87999999999999989</v>
      </c>
      <c r="CB152" s="58">
        <v>0.87999999999999989</v>
      </c>
      <c r="CC152" s="58">
        <v>0.87999999999999989</v>
      </c>
      <c r="CD152" s="58">
        <v>0.87999999999999989</v>
      </c>
      <c r="CE152" s="58">
        <v>0.87999999999999989</v>
      </c>
      <c r="CF152" s="58">
        <v>0.87999999999999989</v>
      </c>
      <c r="CG152" s="58">
        <v>0.87999999999999989</v>
      </c>
      <c r="CH152" s="58">
        <v>0.87999999999999989</v>
      </c>
      <c r="CI152" s="58">
        <v>0.87999999999999989</v>
      </c>
      <c r="CJ152" s="58">
        <v>0.87999999999999989</v>
      </c>
      <c r="CK152" s="58">
        <v>0.87999999999999989</v>
      </c>
      <c r="CL152" s="58">
        <v>0.87999999999999989</v>
      </c>
      <c r="CM152" s="58">
        <v>0.87999999999999989</v>
      </c>
      <c r="CN152" s="58">
        <v>0.87999999999999989</v>
      </c>
      <c r="CO152" s="58">
        <v>0.87999999999999989</v>
      </c>
      <c r="CP152" s="58">
        <v>0.87999999999999989</v>
      </c>
      <c r="CQ152" s="58">
        <v>0.87999999999999989</v>
      </c>
      <c r="CR152" s="58">
        <v>0.87999999999999989</v>
      </c>
      <c r="CS152" s="58">
        <v>0.87999999999999989</v>
      </c>
      <c r="CT152" s="58">
        <v>0.87999999999999989</v>
      </c>
      <c r="CU152" s="58">
        <v>0.87999999999999989</v>
      </c>
      <c r="CV152" s="58">
        <v>0.87999999999999989</v>
      </c>
      <c r="CW152" s="58">
        <v>0.87999999999999989</v>
      </c>
      <c r="CX152" s="58">
        <v>0.87999999999999989</v>
      </c>
      <c r="CY152" s="58">
        <v>0.87999999999999989</v>
      </c>
      <c r="CZ152" s="58">
        <v>0.87999999999999989</v>
      </c>
      <c r="DA152" s="58">
        <v>0.87999999999999989</v>
      </c>
      <c r="DB152" s="58">
        <v>0.87999999999999989</v>
      </c>
      <c r="DC152" s="58">
        <v>0.87999999999999989</v>
      </c>
      <c r="DD152" s="58">
        <v>0.87199999999999989</v>
      </c>
      <c r="DE152" s="58">
        <v>0.85599999999999987</v>
      </c>
      <c r="DF152" s="58">
        <v>0.83999999999999986</v>
      </c>
      <c r="DG152" s="58">
        <v>0.82399999999999995</v>
      </c>
      <c r="DH152" s="58">
        <v>0.80799999999999983</v>
      </c>
      <c r="DI152" s="58">
        <v>0.79199999999999993</v>
      </c>
      <c r="DJ152" s="58">
        <v>0.78399999999999992</v>
      </c>
      <c r="DK152" s="58">
        <v>0.7759999999999998</v>
      </c>
      <c r="DL152" s="58">
        <v>0.7679999999999999</v>
      </c>
      <c r="DM152" s="58">
        <v>0.7599999999999999</v>
      </c>
      <c r="DN152" s="58">
        <v>0.7599999999999999</v>
      </c>
      <c r="DO152" s="58">
        <v>0.7599999999999999</v>
      </c>
      <c r="DP152" s="58">
        <v>0.7599999999999999</v>
      </c>
      <c r="DQ152" s="58">
        <v>0.7599999999999999</v>
      </c>
      <c r="DR152" s="58">
        <v>0.74399999999999999</v>
      </c>
      <c r="DS152" s="58">
        <v>0.72799999999999987</v>
      </c>
      <c r="DT152" s="58">
        <v>0.71199999999999997</v>
      </c>
      <c r="DU152" s="58">
        <v>0.68799999999999983</v>
      </c>
      <c r="DV152" s="58">
        <v>0.66399999999999992</v>
      </c>
      <c r="DW152" s="58">
        <v>0.65599999999999981</v>
      </c>
      <c r="DX152" s="58">
        <v>0.64799999999999991</v>
      </c>
      <c r="DY152" s="58">
        <v>0.6399999999999999</v>
      </c>
      <c r="DZ152" s="58">
        <v>0.6399999999999999</v>
      </c>
      <c r="EA152" s="58">
        <v>0.6399999999999999</v>
      </c>
      <c r="EB152" s="58">
        <v>0.6399999999999999</v>
      </c>
      <c r="EC152" s="58">
        <v>0.6399999999999999</v>
      </c>
      <c r="ED152" s="58">
        <v>0.6399999999999999</v>
      </c>
      <c r="EE152" s="58">
        <v>0.6399999999999999</v>
      </c>
      <c r="EF152" s="58">
        <v>0.6399999999999999</v>
      </c>
      <c r="EG152" s="58">
        <v>0.6319999999999999</v>
      </c>
      <c r="EH152" s="58">
        <v>0.62399999999999989</v>
      </c>
      <c r="EI152" s="58">
        <v>0.61599999999999988</v>
      </c>
      <c r="EJ152" s="58">
        <v>0.59999999999999987</v>
      </c>
      <c r="EK152" s="58">
        <v>0.57599999999999996</v>
      </c>
      <c r="EL152" s="58">
        <v>0.55999999999999994</v>
      </c>
      <c r="EM152" s="58">
        <v>0.53599999999999992</v>
      </c>
      <c r="EN152" s="58">
        <v>0.50399999999999989</v>
      </c>
      <c r="EO152" s="58">
        <v>0.39199999999999996</v>
      </c>
      <c r="EP152" s="58">
        <v>0.43999999999999995</v>
      </c>
      <c r="EQ152" s="58">
        <v>0</v>
      </c>
    </row>
    <row r="153" spans="1:147" outlineLevel="1" x14ac:dyDescent="0.2">
      <c r="AT153" s="58" t="s">
        <v>210</v>
      </c>
      <c r="AU153" s="58">
        <v>0</v>
      </c>
      <c r="AV153" s="58">
        <v>0.87538940809968846</v>
      </c>
      <c r="AW153" s="58">
        <v>0.72772585669781931</v>
      </c>
      <c r="AX153" s="58">
        <v>0.91588785046728971</v>
      </c>
      <c r="AY153" s="58">
        <v>0.93021806853582567</v>
      </c>
      <c r="AZ153" s="58">
        <v>0.93894080996884732</v>
      </c>
      <c r="BA153" s="58">
        <v>0.94330218068535832</v>
      </c>
      <c r="BB153" s="58">
        <v>0.94766355140186909</v>
      </c>
      <c r="BC153" s="58">
        <v>0.95077881619937687</v>
      </c>
      <c r="BD153" s="58">
        <v>0.95327102803738317</v>
      </c>
      <c r="BE153" s="58">
        <v>0.95763239875389405</v>
      </c>
      <c r="BF153" s="58">
        <v>0.96137071651090344</v>
      </c>
      <c r="BG153" s="58">
        <v>0.96510903426791284</v>
      </c>
      <c r="BH153" s="58">
        <v>0.96822429906542062</v>
      </c>
      <c r="BI153" s="58">
        <v>0.97071651090342681</v>
      </c>
      <c r="BJ153" s="58">
        <v>0.97133956386292841</v>
      </c>
      <c r="BK153" s="58">
        <v>0.973208722741433</v>
      </c>
      <c r="BL153" s="58">
        <v>0.9744548286604362</v>
      </c>
      <c r="BM153" s="58">
        <v>0.97694704049844239</v>
      </c>
      <c r="BN153" s="58">
        <v>0.97943925233644857</v>
      </c>
      <c r="BO153" s="58">
        <v>0.98193146417445476</v>
      </c>
      <c r="BP153" s="58">
        <v>0.98317757009345796</v>
      </c>
      <c r="BQ153" s="58">
        <v>0.98442367601246106</v>
      </c>
      <c r="BR153" s="58">
        <v>0.98442367601246106</v>
      </c>
      <c r="BS153" s="58">
        <v>0.98442367601246106</v>
      </c>
      <c r="BT153" s="58">
        <v>0.98442367601246106</v>
      </c>
      <c r="BU153" s="58">
        <v>0.98442367601246106</v>
      </c>
      <c r="BV153" s="58">
        <v>0.98442367601246106</v>
      </c>
      <c r="BW153" s="58">
        <v>0.98442367601246106</v>
      </c>
      <c r="BX153" s="58">
        <v>0.98442367601246106</v>
      </c>
      <c r="BY153" s="58">
        <v>0.98442367601246106</v>
      </c>
      <c r="BZ153" s="58">
        <v>0.98504672897196255</v>
      </c>
      <c r="CA153" s="58">
        <v>0.98566978193146415</v>
      </c>
      <c r="CB153" s="58">
        <v>0.98629283489096575</v>
      </c>
      <c r="CC153" s="58">
        <v>0.98691588785046735</v>
      </c>
      <c r="CD153" s="58">
        <v>0.98753894080996885</v>
      </c>
      <c r="CE153" s="58">
        <v>0.98753894080996885</v>
      </c>
      <c r="CF153" s="58">
        <v>0.98753894080996885</v>
      </c>
      <c r="CG153" s="58">
        <v>0.98753894080996885</v>
      </c>
      <c r="CH153" s="58">
        <v>0.98753894080996885</v>
      </c>
      <c r="CI153" s="58">
        <v>0.98753894080996885</v>
      </c>
      <c r="CJ153" s="58">
        <v>0.98753894080996885</v>
      </c>
      <c r="CK153" s="58">
        <v>0.98753894080996885</v>
      </c>
      <c r="CL153" s="58">
        <v>0.98753894080996885</v>
      </c>
      <c r="CM153" s="58">
        <v>0.98816199376947034</v>
      </c>
      <c r="CN153" s="58">
        <v>0.98878504672897194</v>
      </c>
      <c r="CO153" s="58">
        <v>0.99003115264797514</v>
      </c>
      <c r="CP153" s="58">
        <v>0.99127725856697813</v>
      </c>
      <c r="CQ153" s="58">
        <v>0.99252336448598133</v>
      </c>
      <c r="CR153" s="58">
        <v>0.99314641744548293</v>
      </c>
      <c r="CS153" s="58">
        <v>0.99376947040498442</v>
      </c>
      <c r="CT153" s="58">
        <v>0.99376947040498442</v>
      </c>
      <c r="CU153" s="58">
        <v>0.99376947040498442</v>
      </c>
      <c r="CV153" s="58">
        <v>0.99376947040498442</v>
      </c>
      <c r="CW153" s="58">
        <v>0.99439252336448591</v>
      </c>
      <c r="CX153" s="58">
        <v>0.99501557632398752</v>
      </c>
      <c r="CY153" s="58">
        <v>0.99626168224299072</v>
      </c>
      <c r="CZ153" s="58">
        <v>0.9975077881619937</v>
      </c>
      <c r="DA153" s="58">
        <v>0.99875389408099691</v>
      </c>
      <c r="DB153" s="58">
        <v>0.99937694704049851</v>
      </c>
      <c r="DC153" s="58">
        <v>1</v>
      </c>
      <c r="DD153" s="58">
        <v>1</v>
      </c>
      <c r="DE153" s="58">
        <v>1</v>
      </c>
      <c r="DF153" s="58">
        <v>1</v>
      </c>
      <c r="DG153" s="58">
        <v>1</v>
      </c>
      <c r="DH153" s="58">
        <v>1</v>
      </c>
      <c r="DI153" s="58">
        <v>1</v>
      </c>
      <c r="DJ153" s="58">
        <v>1</v>
      </c>
      <c r="DK153" s="58">
        <v>1</v>
      </c>
      <c r="DL153" s="58">
        <v>1</v>
      </c>
      <c r="DM153" s="58">
        <v>1</v>
      </c>
      <c r="DN153" s="58">
        <v>1</v>
      </c>
      <c r="DO153" s="58">
        <v>1</v>
      </c>
      <c r="DP153" s="58">
        <v>1</v>
      </c>
      <c r="DQ153" s="58">
        <v>1</v>
      </c>
      <c r="DR153" s="58">
        <v>1</v>
      </c>
      <c r="DS153" s="58">
        <v>1</v>
      </c>
      <c r="DT153" s="58">
        <v>1</v>
      </c>
      <c r="DU153" s="58">
        <v>1</v>
      </c>
      <c r="DV153" s="58">
        <v>1</v>
      </c>
      <c r="DW153" s="58">
        <v>1</v>
      </c>
      <c r="DX153" s="58">
        <v>1</v>
      </c>
      <c r="DY153" s="58">
        <v>1</v>
      </c>
      <c r="DZ153" s="58">
        <v>1</v>
      </c>
      <c r="EA153" s="58">
        <v>1</v>
      </c>
      <c r="EB153" s="58">
        <v>1</v>
      </c>
      <c r="EC153" s="58">
        <v>1</v>
      </c>
      <c r="ED153" s="58">
        <v>1</v>
      </c>
      <c r="EE153" s="58">
        <v>1</v>
      </c>
      <c r="EF153" s="58">
        <v>1</v>
      </c>
      <c r="EG153" s="58">
        <v>1</v>
      </c>
      <c r="EH153" s="58">
        <v>1</v>
      </c>
      <c r="EI153" s="58">
        <v>1</v>
      </c>
      <c r="EJ153" s="58">
        <v>1</v>
      </c>
      <c r="EK153" s="58">
        <v>1</v>
      </c>
      <c r="EL153" s="58">
        <v>1</v>
      </c>
      <c r="EM153" s="58">
        <v>1</v>
      </c>
      <c r="EN153" s="58">
        <v>1</v>
      </c>
      <c r="EO153" s="58">
        <v>1</v>
      </c>
      <c r="EP153" s="58">
        <v>1</v>
      </c>
      <c r="EQ153" s="58">
        <v>1</v>
      </c>
    </row>
    <row r="154" spans="1:147" outlineLevel="1" x14ac:dyDescent="0.2">
      <c r="AT154" s="58" t="str">
        <f xml:space="preserve"> TEXT($F$151,"0%") &amp; " Wtd.Avg."</f>
        <v>50% Wtd.Avg.</v>
      </c>
      <c r="AU154" s="58">
        <f>$F$151*AU152+(1-$F$151)*AU153</f>
        <v>0.49999999999999994</v>
      </c>
      <c r="AV154" s="58">
        <f>$F$151*AV152+(1-$F$151)*AV153</f>
        <v>0.93769470404984423</v>
      </c>
      <c r="AW154" s="58">
        <f>$F$151*AW152+(1-$F$151)*AW153</f>
        <v>0.85186292834890953</v>
      </c>
      <c r="AX154" s="58">
        <f t="shared" ref="AX154:DI154" si="9">$F$151*AX152+(1-$F$151)*AX153</f>
        <v>0.94194392523364479</v>
      </c>
      <c r="AY154" s="58">
        <f t="shared" si="9"/>
        <v>0.94510903426791271</v>
      </c>
      <c r="AZ154" s="58">
        <f t="shared" si="9"/>
        <v>0.94947040498442359</v>
      </c>
      <c r="BA154" s="58">
        <f t="shared" si="9"/>
        <v>0.95165109034267914</v>
      </c>
      <c r="BB154" s="58">
        <f t="shared" si="9"/>
        <v>0.95383177570093447</v>
      </c>
      <c r="BC154" s="58">
        <f t="shared" si="9"/>
        <v>0.95138940809968831</v>
      </c>
      <c r="BD154" s="58">
        <f t="shared" si="9"/>
        <v>0.9446355140186915</v>
      </c>
      <c r="BE154" s="58">
        <f t="shared" si="9"/>
        <v>0.93881619937694694</v>
      </c>
      <c r="BF154" s="58">
        <f t="shared" si="9"/>
        <v>0.93268535825545174</v>
      </c>
      <c r="BG154" s="58">
        <f t="shared" si="9"/>
        <v>0.92655451713395642</v>
      </c>
      <c r="BH154" s="58">
        <f t="shared" si="9"/>
        <v>0.92411214953271026</v>
      </c>
      <c r="BI154" s="58">
        <f t="shared" si="9"/>
        <v>0.92535825545171335</v>
      </c>
      <c r="BJ154" s="58">
        <f t="shared" si="9"/>
        <v>0.9256697819314641</v>
      </c>
      <c r="BK154" s="58">
        <f t="shared" si="9"/>
        <v>0.92660436137071645</v>
      </c>
      <c r="BL154" s="58">
        <f t="shared" si="9"/>
        <v>0.92722741433021805</v>
      </c>
      <c r="BM154" s="58">
        <f t="shared" si="9"/>
        <v>0.92847352024922114</v>
      </c>
      <c r="BN154" s="58">
        <f t="shared" si="9"/>
        <v>0.92971962616822423</v>
      </c>
      <c r="BO154" s="58">
        <f t="shared" si="9"/>
        <v>0.93096573208722733</v>
      </c>
      <c r="BP154" s="58">
        <f t="shared" si="9"/>
        <v>0.93158878504672893</v>
      </c>
      <c r="BQ154" s="58">
        <f t="shared" si="9"/>
        <v>0.93221183800623053</v>
      </c>
      <c r="BR154" s="58">
        <f t="shared" si="9"/>
        <v>0.93221183800623053</v>
      </c>
      <c r="BS154" s="58">
        <f t="shared" si="9"/>
        <v>0.93221183800623053</v>
      </c>
      <c r="BT154" s="58">
        <f t="shared" si="9"/>
        <v>0.93221183800623053</v>
      </c>
      <c r="BU154" s="58">
        <f t="shared" si="9"/>
        <v>0.93221183800623053</v>
      </c>
      <c r="BV154" s="58">
        <f t="shared" si="9"/>
        <v>0.93221183800623053</v>
      </c>
      <c r="BW154" s="58">
        <f t="shared" si="9"/>
        <v>0.93221183800623053</v>
      </c>
      <c r="BX154" s="58">
        <f t="shared" si="9"/>
        <v>0.93221183800623053</v>
      </c>
      <c r="BY154" s="58">
        <f t="shared" si="9"/>
        <v>0.93221183800623053</v>
      </c>
      <c r="BZ154" s="58">
        <f t="shared" si="9"/>
        <v>0.93252336448598117</v>
      </c>
      <c r="CA154" s="58">
        <f t="shared" si="9"/>
        <v>0.93283489096573202</v>
      </c>
      <c r="CB154" s="58">
        <f t="shared" si="9"/>
        <v>0.93314641744548288</v>
      </c>
      <c r="CC154" s="58">
        <f t="shared" si="9"/>
        <v>0.93345794392523362</v>
      </c>
      <c r="CD154" s="58">
        <f t="shared" si="9"/>
        <v>0.93376947040498437</v>
      </c>
      <c r="CE154" s="58">
        <f t="shared" si="9"/>
        <v>0.93376947040498437</v>
      </c>
      <c r="CF154" s="58">
        <f t="shared" si="9"/>
        <v>0.93376947040498437</v>
      </c>
      <c r="CG154" s="58">
        <f t="shared" si="9"/>
        <v>0.93376947040498437</v>
      </c>
      <c r="CH154" s="58">
        <f t="shared" si="9"/>
        <v>0.93376947040498437</v>
      </c>
      <c r="CI154" s="58">
        <f t="shared" si="9"/>
        <v>0.93376947040498437</v>
      </c>
      <c r="CJ154" s="58">
        <f t="shared" si="9"/>
        <v>0.93376947040498437</v>
      </c>
      <c r="CK154" s="58">
        <f t="shared" si="9"/>
        <v>0.93376947040498437</v>
      </c>
      <c r="CL154" s="58">
        <f t="shared" si="9"/>
        <v>0.93376947040498437</v>
      </c>
      <c r="CM154" s="58">
        <f t="shared" si="9"/>
        <v>0.93408099688473512</v>
      </c>
      <c r="CN154" s="58">
        <f t="shared" si="9"/>
        <v>0.93439252336448586</v>
      </c>
      <c r="CO154" s="58">
        <f t="shared" si="9"/>
        <v>0.93501557632398757</v>
      </c>
      <c r="CP154" s="58">
        <f t="shared" si="9"/>
        <v>0.93563862928348907</v>
      </c>
      <c r="CQ154" s="58">
        <f t="shared" si="9"/>
        <v>0.93626168224299056</v>
      </c>
      <c r="CR154" s="58">
        <f t="shared" si="9"/>
        <v>0.93657320872274141</v>
      </c>
      <c r="CS154" s="58">
        <f t="shared" si="9"/>
        <v>0.93688473520249216</v>
      </c>
      <c r="CT154" s="58">
        <f t="shared" si="9"/>
        <v>0.93688473520249216</v>
      </c>
      <c r="CU154" s="58">
        <f t="shared" si="9"/>
        <v>0.93688473520249216</v>
      </c>
      <c r="CV154" s="58">
        <f t="shared" si="9"/>
        <v>0.93688473520249216</v>
      </c>
      <c r="CW154" s="58">
        <f t="shared" si="9"/>
        <v>0.9371962616822429</v>
      </c>
      <c r="CX154" s="58">
        <f t="shared" si="9"/>
        <v>0.93750778816199376</v>
      </c>
      <c r="CY154" s="58">
        <f t="shared" si="9"/>
        <v>0.93813084112149525</v>
      </c>
      <c r="CZ154" s="58">
        <f t="shared" si="9"/>
        <v>0.93875389408099674</v>
      </c>
      <c r="DA154" s="58">
        <f t="shared" si="9"/>
        <v>0.93937694704049846</v>
      </c>
      <c r="DB154" s="58">
        <f t="shared" si="9"/>
        <v>0.9396884735202492</v>
      </c>
      <c r="DC154" s="58">
        <f t="shared" si="9"/>
        <v>0.94</v>
      </c>
      <c r="DD154" s="58">
        <f t="shared" si="9"/>
        <v>0.93599999999999994</v>
      </c>
      <c r="DE154" s="58">
        <f t="shared" si="9"/>
        <v>0.92799999999999994</v>
      </c>
      <c r="DF154" s="58">
        <f t="shared" si="9"/>
        <v>0.91999999999999993</v>
      </c>
      <c r="DG154" s="58">
        <f t="shared" si="9"/>
        <v>0.91199999999999992</v>
      </c>
      <c r="DH154" s="58">
        <f t="shared" si="9"/>
        <v>0.90399999999999991</v>
      </c>
      <c r="DI154" s="58">
        <f t="shared" si="9"/>
        <v>0.89599999999999991</v>
      </c>
      <c r="DJ154" s="58">
        <f t="shared" ref="DJ154:EO154" si="10">$F$151*DJ152+(1-$F$151)*DJ153</f>
        <v>0.8919999999999999</v>
      </c>
      <c r="DK154" s="58">
        <f t="shared" si="10"/>
        <v>0.8879999999999999</v>
      </c>
      <c r="DL154" s="58">
        <f t="shared" si="10"/>
        <v>0.8839999999999999</v>
      </c>
      <c r="DM154" s="58">
        <f t="shared" si="10"/>
        <v>0.87999999999999989</v>
      </c>
      <c r="DN154" s="58">
        <f t="shared" si="10"/>
        <v>0.87999999999999989</v>
      </c>
      <c r="DO154" s="58">
        <f t="shared" si="10"/>
        <v>0.87999999999999989</v>
      </c>
      <c r="DP154" s="58">
        <f t="shared" si="10"/>
        <v>0.87999999999999989</v>
      </c>
      <c r="DQ154" s="58">
        <f t="shared" si="10"/>
        <v>0.87999999999999989</v>
      </c>
      <c r="DR154" s="58">
        <f t="shared" si="10"/>
        <v>0.872</v>
      </c>
      <c r="DS154" s="58">
        <f t="shared" si="10"/>
        <v>0.86399999999999988</v>
      </c>
      <c r="DT154" s="58">
        <f t="shared" si="10"/>
        <v>0.85599999999999998</v>
      </c>
      <c r="DU154" s="58">
        <f t="shared" si="10"/>
        <v>0.84399999999999986</v>
      </c>
      <c r="DV154" s="58">
        <f t="shared" si="10"/>
        <v>0.83199999999999996</v>
      </c>
      <c r="DW154" s="58">
        <f t="shared" si="10"/>
        <v>0.82799999999999985</v>
      </c>
      <c r="DX154" s="58">
        <f t="shared" si="10"/>
        <v>0.82399999999999995</v>
      </c>
      <c r="DY154" s="58">
        <f t="shared" si="10"/>
        <v>0.82</v>
      </c>
      <c r="DZ154" s="58">
        <f t="shared" si="10"/>
        <v>0.82</v>
      </c>
      <c r="EA154" s="58">
        <f t="shared" si="10"/>
        <v>0.82</v>
      </c>
      <c r="EB154" s="58">
        <f t="shared" si="10"/>
        <v>0.82</v>
      </c>
      <c r="EC154" s="58">
        <f t="shared" si="10"/>
        <v>0.82</v>
      </c>
      <c r="ED154" s="58">
        <f t="shared" si="10"/>
        <v>0.82</v>
      </c>
      <c r="EE154" s="58">
        <f t="shared" si="10"/>
        <v>0.82</v>
      </c>
      <c r="EF154" s="58">
        <f t="shared" si="10"/>
        <v>0.82</v>
      </c>
      <c r="EG154" s="58">
        <f t="shared" si="10"/>
        <v>0.81599999999999995</v>
      </c>
      <c r="EH154" s="58">
        <f t="shared" si="10"/>
        <v>0.81199999999999994</v>
      </c>
      <c r="EI154" s="58">
        <f t="shared" si="10"/>
        <v>0.80799999999999994</v>
      </c>
      <c r="EJ154" s="58">
        <f t="shared" si="10"/>
        <v>0.79999999999999993</v>
      </c>
      <c r="EK154" s="58">
        <f t="shared" si="10"/>
        <v>0.78800000000000003</v>
      </c>
      <c r="EL154" s="58">
        <f t="shared" si="10"/>
        <v>0.78</v>
      </c>
      <c r="EM154" s="58">
        <f t="shared" si="10"/>
        <v>0.76800000000000002</v>
      </c>
      <c r="EN154" s="58">
        <f t="shared" si="10"/>
        <v>0.752</v>
      </c>
      <c r="EO154" s="58">
        <f t="shared" si="10"/>
        <v>0.69599999999999995</v>
      </c>
      <c r="EP154" s="58">
        <f>$F$151*EP152+(1-$F$151)*EP153</f>
        <v>0.72</v>
      </c>
      <c r="EQ154" s="58">
        <f>$F$151*EQ152+(1-$F$151)*EQ153</f>
        <v>0.5</v>
      </c>
    </row>
    <row r="155" spans="1:147" outlineLevel="1" x14ac:dyDescent="0.2">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c r="CJ155" s="58"/>
      <c r="CK155" s="58"/>
      <c r="CL155" s="58"/>
      <c r="CM155" s="58"/>
      <c r="CN155" s="58"/>
      <c r="CO155" s="58"/>
      <c r="CP155" s="58"/>
      <c r="CQ155" s="58"/>
      <c r="CR155" s="58"/>
      <c r="CS155" s="58"/>
      <c r="CT155" s="58"/>
      <c r="CU155" s="58"/>
      <c r="CV155" s="58"/>
      <c r="CW155" s="58"/>
      <c r="CX155" s="58"/>
      <c r="CY155" s="58"/>
      <c r="CZ155" s="58"/>
      <c r="DA155" s="58"/>
      <c r="DB155" s="58"/>
      <c r="DC155" s="58"/>
      <c r="DD155" s="58"/>
      <c r="DE155" s="58"/>
      <c r="DF155" s="58"/>
      <c r="DG155" s="58"/>
      <c r="DH155" s="58"/>
      <c r="DI155" s="58"/>
      <c r="DJ155" s="58"/>
      <c r="DK155" s="58"/>
      <c r="DL155" s="58"/>
      <c r="DM155" s="58"/>
      <c r="DN155" s="58"/>
      <c r="DO155" s="58"/>
      <c r="DP155" s="58"/>
      <c r="DQ155" s="58"/>
      <c r="DR155" s="58"/>
      <c r="DS155" s="58"/>
      <c r="DT155" s="58"/>
      <c r="DU155" s="58"/>
      <c r="DV155" s="58"/>
      <c r="DW155" s="58"/>
      <c r="DX155" s="58"/>
      <c r="DY155" s="58"/>
      <c r="DZ155" s="58"/>
      <c r="EA155" s="58"/>
      <c r="EB155" s="58"/>
      <c r="EC155" s="58"/>
      <c r="ED155" s="58"/>
      <c r="EE155" s="58"/>
      <c r="EF155" s="58"/>
      <c r="EG155" s="58"/>
      <c r="EH155" s="58"/>
      <c r="EI155" s="58"/>
      <c r="EJ155" s="58"/>
      <c r="EK155" s="58"/>
      <c r="EL155" s="58"/>
      <c r="EM155" s="58"/>
      <c r="EN155" s="58"/>
      <c r="EO155" s="58"/>
      <c r="EP155" s="58"/>
      <c r="EQ155" s="58"/>
    </row>
    <row r="156" spans="1:147" outlineLevel="1" x14ac:dyDescent="0.2">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c r="CL156" s="58"/>
      <c r="CM156" s="58"/>
      <c r="CN156" s="58"/>
      <c r="CO156" s="58"/>
      <c r="CP156" s="58"/>
      <c r="CQ156" s="58"/>
      <c r="CR156" s="58"/>
      <c r="CS156" s="58"/>
      <c r="CT156" s="58"/>
      <c r="CU156" s="58"/>
      <c r="CV156" s="58"/>
      <c r="CW156" s="58"/>
      <c r="CX156" s="58"/>
      <c r="CY156" s="58"/>
      <c r="CZ156" s="58"/>
      <c r="DA156" s="58"/>
      <c r="DB156" s="58"/>
      <c r="DC156" s="58"/>
      <c r="DD156" s="58"/>
      <c r="DE156" s="58"/>
      <c r="DF156" s="58"/>
      <c r="DG156" s="58"/>
      <c r="DH156" s="58"/>
      <c r="DI156" s="58"/>
      <c r="DJ156" s="58"/>
      <c r="DK156" s="58"/>
      <c r="DL156" s="58"/>
      <c r="DM156" s="58"/>
      <c r="DN156" s="58"/>
      <c r="DO156" s="58"/>
      <c r="DP156" s="58"/>
      <c r="DQ156" s="58"/>
      <c r="DR156" s="58"/>
      <c r="DS156" s="58"/>
      <c r="DT156" s="58"/>
      <c r="DU156" s="58"/>
      <c r="DV156" s="58"/>
      <c r="DW156" s="58"/>
      <c r="DX156" s="58"/>
      <c r="DY156" s="58"/>
      <c r="DZ156" s="58"/>
      <c r="EA156" s="58"/>
      <c r="EB156" s="58"/>
      <c r="EC156" s="58"/>
      <c r="ED156" s="58"/>
      <c r="EE156" s="58"/>
      <c r="EF156" s="58"/>
      <c r="EG156" s="58"/>
      <c r="EH156" s="58"/>
      <c r="EI156" s="58"/>
      <c r="EJ156" s="58"/>
      <c r="EK156" s="58"/>
      <c r="EL156" s="58"/>
      <c r="EM156" s="58"/>
      <c r="EN156" s="58"/>
      <c r="EO156" s="58"/>
      <c r="EP156" s="58"/>
      <c r="EQ156" s="58"/>
    </row>
    <row r="157" spans="1:147" outlineLevel="1" x14ac:dyDescent="0.2">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c r="CH157" s="58"/>
      <c r="CI157" s="58"/>
      <c r="CJ157" s="58"/>
      <c r="CK157" s="58"/>
      <c r="CL157" s="58"/>
      <c r="CM157" s="58"/>
      <c r="CN157" s="58"/>
      <c r="CO157" s="58"/>
      <c r="CP157" s="58"/>
      <c r="CQ157" s="58"/>
      <c r="CR157" s="58"/>
      <c r="CS157" s="58"/>
      <c r="CT157" s="58"/>
      <c r="CU157" s="58"/>
      <c r="CV157" s="58"/>
      <c r="CW157" s="58"/>
      <c r="CX157" s="58"/>
      <c r="CY157" s="58"/>
      <c r="CZ157" s="58"/>
      <c r="DA157" s="58"/>
      <c r="DB157" s="58"/>
      <c r="DC157" s="58"/>
      <c r="DD157" s="58"/>
      <c r="DE157" s="58"/>
      <c r="DF157" s="58"/>
      <c r="DG157" s="58"/>
      <c r="DH157" s="58"/>
      <c r="DI157" s="58"/>
      <c r="DJ157" s="58"/>
      <c r="DK157" s="58"/>
      <c r="DL157" s="58"/>
      <c r="DM157" s="58"/>
      <c r="DN157" s="58"/>
      <c r="DO157" s="58"/>
      <c r="DP157" s="58"/>
      <c r="DQ157" s="58"/>
      <c r="DR157" s="58"/>
      <c r="DS157" s="58"/>
      <c r="DT157" s="58"/>
      <c r="DU157" s="58"/>
      <c r="DV157" s="58"/>
      <c r="DW157" s="58"/>
      <c r="DX157" s="58"/>
      <c r="DY157" s="58"/>
      <c r="DZ157" s="58"/>
      <c r="EA157" s="58"/>
      <c r="EB157" s="58"/>
      <c r="EC157" s="58"/>
      <c r="ED157" s="58"/>
      <c r="EE157" s="58"/>
      <c r="EF157" s="58"/>
      <c r="EG157" s="58"/>
      <c r="EH157" s="58"/>
      <c r="EI157" s="58"/>
      <c r="EJ157" s="58"/>
      <c r="EK157" s="58"/>
      <c r="EL157" s="58"/>
      <c r="EM157" s="58"/>
      <c r="EN157" s="58"/>
      <c r="EO157" s="58"/>
      <c r="EP157" s="58"/>
      <c r="EQ157" s="58"/>
    </row>
    <row r="158" spans="1:147" outlineLevel="1" x14ac:dyDescent="0.2">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c r="CB158" s="58"/>
      <c r="CC158" s="58"/>
      <c r="CD158" s="58"/>
      <c r="CE158" s="58"/>
      <c r="CF158" s="58"/>
      <c r="CG158" s="58"/>
      <c r="CH158" s="58"/>
      <c r="CI158" s="58"/>
      <c r="CJ158" s="58"/>
      <c r="CK158" s="58"/>
      <c r="CL158" s="58"/>
      <c r="CM158" s="58"/>
      <c r="CN158" s="58"/>
      <c r="CO158" s="58"/>
      <c r="CP158" s="58"/>
      <c r="CQ158" s="58"/>
      <c r="CR158" s="58"/>
      <c r="CS158" s="58"/>
      <c r="CT158" s="58"/>
      <c r="CU158" s="58"/>
      <c r="CV158" s="58"/>
      <c r="CW158" s="58"/>
      <c r="CX158" s="58"/>
      <c r="CY158" s="58"/>
      <c r="CZ158" s="58"/>
      <c r="DA158" s="58"/>
      <c r="DB158" s="58"/>
      <c r="DC158" s="58"/>
      <c r="DD158" s="58"/>
      <c r="DE158" s="58"/>
      <c r="DF158" s="58"/>
      <c r="DG158" s="58"/>
      <c r="DH158" s="58"/>
      <c r="DI158" s="58"/>
      <c r="DJ158" s="58"/>
      <c r="DK158" s="58"/>
      <c r="DL158" s="58"/>
      <c r="DM158" s="58"/>
      <c r="DN158" s="58"/>
      <c r="DO158" s="58"/>
      <c r="DP158" s="58"/>
      <c r="DQ158" s="58"/>
      <c r="DR158" s="58"/>
      <c r="DS158" s="58"/>
      <c r="DT158" s="58"/>
      <c r="DU158" s="58"/>
      <c r="DV158" s="58"/>
      <c r="DW158" s="58"/>
      <c r="DX158" s="58"/>
      <c r="DY158" s="58"/>
      <c r="DZ158" s="58"/>
      <c r="EA158" s="58"/>
      <c r="EB158" s="58"/>
      <c r="EC158" s="58"/>
      <c r="ED158" s="58"/>
      <c r="EE158" s="58"/>
      <c r="EF158" s="58"/>
      <c r="EG158" s="58"/>
      <c r="EH158" s="58"/>
      <c r="EI158" s="58"/>
      <c r="EJ158" s="58"/>
      <c r="EK158" s="58"/>
      <c r="EL158" s="58"/>
      <c r="EM158" s="58"/>
      <c r="EN158" s="58"/>
      <c r="EO158" s="58"/>
      <c r="EP158" s="58"/>
      <c r="EQ158" s="58"/>
    </row>
    <row r="159" spans="1:147" outlineLevel="1" x14ac:dyDescent="0.2">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c r="CB159" s="58"/>
      <c r="CC159" s="58"/>
      <c r="CD159" s="58"/>
      <c r="CE159" s="58"/>
      <c r="CF159" s="58"/>
      <c r="CG159" s="58"/>
      <c r="CH159" s="58"/>
      <c r="CI159" s="58"/>
      <c r="CJ159" s="58"/>
      <c r="CK159" s="58"/>
      <c r="CL159" s="58"/>
      <c r="CM159" s="58"/>
      <c r="CN159" s="58"/>
      <c r="CO159" s="58"/>
      <c r="CP159" s="58"/>
      <c r="CQ159" s="58"/>
      <c r="CR159" s="58"/>
      <c r="CS159" s="58"/>
      <c r="CT159" s="58"/>
      <c r="CU159" s="58"/>
      <c r="CV159" s="58"/>
      <c r="CW159" s="58"/>
      <c r="CX159" s="58"/>
      <c r="CY159" s="58"/>
      <c r="CZ159" s="58"/>
      <c r="DA159" s="58"/>
      <c r="DB159" s="58"/>
      <c r="DC159" s="58"/>
      <c r="DD159" s="58"/>
      <c r="DE159" s="58"/>
      <c r="DF159" s="58"/>
      <c r="DG159" s="58"/>
      <c r="DH159" s="58"/>
      <c r="DI159" s="58"/>
      <c r="DJ159" s="58"/>
      <c r="DK159" s="58"/>
      <c r="DL159" s="58"/>
      <c r="DM159" s="58"/>
      <c r="DN159" s="58"/>
      <c r="DO159" s="58"/>
      <c r="DP159" s="58"/>
      <c r="DQ159" s="58"/>
      <c r="DR159" s="58"/>
      <c r="DS159" s="58"/>
      <c r="DT159" s="58"/>
      <c r="DU159" s="58"/>
      <c r="DV159" s="58"/>
      <c r="DW159" s="58"/>
      <c r="DX159" s="58"/>
      <c r="DY159" s="58"/>
      <c r="DZ159" s="58"/>
      <c r="EA159" s="58"/>
      <c r="EB159" s="58"/>
      <c r="EC159" s="58"/>
      <c r="ED159" s="58"/>
      <c r="EE159" s="58"/>
      <c r="EF159" s="58"/>
      <c r="EG159" s="58"/>
      <c r="EH159" s="58"/>
      <c r="EI159" s="58"/>
      <c r="EJ159" s="58"/>
      <c r="EK159" s="58"/>
      <c r="EL159" s="58"/>
      <c r="EM159" s="58"/>
      <c r="EN159" s="58"/>
      <c r="EO159" s="58"/>
      <c r="EP159" s="58"/>
      <c r="EQ159" s="58"/>
    </row>
    <row r="160" spans="1:147" outlineLevel="1" x14ac:dyDescent="0.2">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58"/>
      <c r="CM160" s="58"/>
      <c r="CN160" s="58"/>
      <c r="CO160" s="58"/>
      <c r="CP160" s="58"/>
      <c r="CQ160" s="58"/>
      <c r="CR160" s="58"/>
      <c r="CS160" s="58"/>
      <c r="CT160" s="58"/>
      <c r="CU160" s="58"/>
      <c r="CV160" s="58"/>
      <c r="CW160" s="58"/>
      <c r="CX160" s="58"/>
      <c r="CY160" s="58"/>
      <c r="CZ160" s="58"/>
      <c r="DA160" s="58"/>
      <c r="DB160" s="58"/>
      <c r="DC160" s="58"/>
      <c r="DD160" s="58"/>
      <c r="DE160" s="58"/>
      <c r="DF160" s="58"/>
      <c r="DG160" s="58"/>
      <c r="DH160" s="58"/>
      <c r="DI160" s="58"/>
      <c r="DJ160" s="58"/>
      <c r="DK160" s="58"/>
      <c r="DL160" s="58"/>
      <c r="DM160" s="58"/>
      <c r="DN160" s="58"/>
      <c r="DO160" s="58"/>
      <c r="DP160" s="58"/>
      <c r="DQ160" s="58"/>
      <c r="DR160" s="58"/>
      <c r="DS160" s="58"/>
      <c r="DT160" s="58"/>
      <c r="DU160" s="58"/>
      <c r="DV160" s="58"/>
      <c r="DW160" s="58"/>
      <c r="DX160" s="58"/>
      <c r="DY160" s="58"/>
      <c r="DZ160" s="58"/>
      <c r="EA160" s="58"/>
      <c r="EB160" s="58"/>
      <c r="EC160" s="58"/>
      <c r="ED160" s="58"/>
      <c r="EE160" s="58"/>
      <c r="EF160" s="58"/>
      <c r="EG160" s="58"/>
      <c r="EH160" s="58"/>
      <c r="EI160" s="58"/>
      <c r="EJ160" s="58"/>
      <c r="EK160" s="58"/>
      <c r="EL160" s="58"/>
      <c r="EM160" s="58"/>
      <c r="EN160" s="58"/>
      <c r="EO160" s="58"/>
      <c r="EP160" s="58"/>
      <c r="EQ160" s="58"/>
    </row>
    <row r="161" spans="1:147" outlineLevel="1" x14ac:dyDescent="0.2">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c r="CO161" s="58"/>
      <c r="CP161" s="58"/>
      <c r="CQ161" s="58"/>
      <c r="CR161" s="58"/>
      <c r="CS161" s="58"/>
      <c r="CT161" s="58"/>
      <c r="CU161" s="58"/>
      <c r="CV161" s="58"/>
      <c r="CW161" s="58"/>
      <c r="CX161" s="58"/>
      <c r="CY161" s="58"/>
      <c r="CZ161" s="58"/>
      <c r="DA161" s="58"/>
      <c r="DB161" s="58"/>
      <c r="DC161" s="58"/>
      <c r="DD161" s="58"/>
      <c r="DE161" s="58"/>
      <c r="DF161" s="58"/>
      <c r="DG161" s="58"/>
      <c r="DH161" s="58"/>
      <c r="DI161" s="58"/>
      <c r="DJ161" s="58"/>
      <c r="DK161" s="58"/>
      <c r="DL161" s="58"/>
      <c r="DM161" s="58"/>
      <c r="DN161" s="58"/>
      <c r="DO161" s="58"/>
      <c r="DP161" s="58"/>
      <c r="DQ161" s="58"/>
      <c r="DR161" s="58"/>
      <c r="DS161" s="58"/>
      <c r="DT161" s="58"/>
      <c r="DU161" s="58"/>
      <c r="DV161" s="58"/>
      <c r="DW161" s="58"/>
      <c r="DX161" s="58"/>
      <c r="DY161" s="58"/>
      <c r="DZ161" s="58"/>
      <c r="EA161" s="58"/>
      <c r="EB161" s="58"/>
      <c r="EC161" s="58"/>
      <c r="ED161" s="58"/>
      <c r="EE161" s="58"/>
      <c r="EF161" s="58"/>
      <c r="EG161" s="58"/>
      <c r="EH161" s="58"/>
      <c r="EI161" s="58"/>
      <c r="EJ161" s="58"/>
      <c r="EK161" s="58"/>
      <c r="EL161" s="58"/>
      <c r="EM161" s="58"/>
      <c r="EN161" s="58"/>
      <c r="EO161" s="58"/>
      <c r="EP161" s="58"/>
      <c r="EQ161" s="58"/>
    </row>
    <row r="162" spans="1:147" outlineLevel="1" x14ac:dyDescent="0.2">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c r="CB162" s="58"/>
      <c r="CC162" s="58"/>
      <c r="CD162" s="58"/>
      <c r="CE162" s="58"/>
      <c r="CF162" s="58"/>
      <c r="CG162" s="58"/>
      <c r="CH162" s="58"/>
      <c r="CI162" s="58"/>
      <c r="CJ162" s="58"/>
      <c r="CK162" s="58"/>
      <c r="CL162" s="58"/>
      <c r="CM162" s="58"/>
      <c r="CN162" s="58"/>
      <c r="CO162" s="58"/>
      <c r="CP162" s="58"/>
      <c r="CQ162" s="58"/>
      <c r="CR162" s="58"/>
      <c r="CS162" s="58"/>
      <c r="CT162" s="58"/>
      <c r="CU162" s="58"/>
      <c r="CV162" s="58"/>
      <c r="CW162" s="58"/>
      <c r="CX162" s="58"/>
      <c r="CY162" s="58"/>
      <c r="CZ162" s="58"/>
      <c r="DA162" s="58"/>
      <c r="DB162" s="58"/>
      <c r="DC162" s="58"/>
      <c r="DD162" s="58"/>
      <c r="DE162" s="58"/>
      <c r="DF162" s="58"/>
      <c r="DG162" s="58"/>
      <c r="DH162" s="58"/>
      <c r="DI162" s="58"/>
      <c r="DJ162" s="58"/>
      <c r="DK162" s="58"/>
      <c r="DL162" s="58"/>
      <c r="DM162" s="58"/>
      <c r="DN162" s="58"/>
      <c r="DO162" s="58"/>
      <c r="DP162" s="58"/>
      <c r="DQ162" s="58"/>
      <c r="DR162" s="58"/>
      <c r="DS162" s="58"/>
      <c r="DT162" s="58"/>
      <c r="DU162" s="58"/>
      <c r="DV162" s="58"/>
      <c r="DW162" s="58"/>
      <c r="DX162" s="58"/>
      <c r="DY162" s="58"/>
      <c r="DZ162" s="58"/>
      <c r="EA162" s="58"/>
      <c r="EB162" s="58"/>
      <c r="EC162" s="58"/>
      <c r="ED162" s="58"/>
      <c r="EE162" s="58"/>
      <c r="EF162" s="58"/>
      <c r="EG162" s="58"/>
      <c r="EH162" s="58"/>
      <c r="EI162" s="58"/>
      <c r="EJ162" s="58"/>
      <c r="EK162" s="58"/>
      <c r="EL162" s="58"/>
      <c r="EM162" s="58"/>
      <c r="EN162" s="58"/>
      <c r="EO162" s="58"/>
      <c r="EP162" s="58"/>
      <c r="EQ162" s="58"/>
    </row>
    <row r="163" spans="1:147" outlineLevel="1" x14ac:dyDescent="0.2">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c r="CB163" s="58"/>
      <c r="CC163" s="58"/>
      <c r="CD163" s="58"/>
      <c r="CE163" s="58"/>
      <c r="CF163" s="58"/>
      <c r="CG163" s="58"/>
      <c r="CH163" s="58"/>
      <c r="CI163" s="58"/>
      <c r="CJ163" s="58"/>
      <c r="CK163" s="58"/>
      <c r="CL163" s="58"/>
      <c r="CM163" s="58"/>
      <c r="CN163" s="58"/>
      <c r="CO163" s="58"/>
      <c r="CP163" s="58"/>
      <c r="CQ163" s="58"/>
      <c r="CR163" s="58"/>
      <c r="CS163" s="58"/>
      <c r="CT163" s="58"/>
      <c r="CU163" s="58"/>
      <c r="CV163" s="58"/>
      <c r="CW163" s="58"/>
      <c r="CX163" s="58"/>
      <c r="CY163" s="58"/>
      <c r="CZ163" s="58"/>
      <c r="DA163" s="58"/>
      <c r="DB163" s="58"/>
      <c r="DC163" s="58"/>
      <c r="DD163" s="58"/>
      <c r="DE163" s="58"/>
      <c r="DF163" s="58"/>
      <c r="DG163" s="58"/>
      <c r="DH163" s="58"/>
      <c r="DI163" s="58"/>
      <c r="DJ163" s="58"/>
      <c r="DK163" s="58"/>
      <c r="DL163" s="58"/>
      <c r="DM163" s="58"/>
      <c r="DN163" s="58"/>
      <c r="DO163" s="58"/>
      <c r="DP163" s="58"/>
      <c r="DQ163" s="58"/>
      <c r="DR163" s="58"/>
      <c r="DS163" s="58"/>
      <c r="DT163" s="58"/>
      <c r="DU163" s="58"/>
      <c r="DV163" s="58"/>
      <c r="DW163" s="58"/>
      <c r="DX163" s="58"/>
      <c r="DY163" s="58"/>
      <c r="DZ163" s="58"/>
      <c r="EA163" s="58"/>
      <c r="EB163" s="58"/>
      <c r="EC163" s="58"/>
      <c r="ED163" s="58"/>
      <c r="EE163" s="58"/>
      <c r="EF163" s="58"/>
      <c r="EG163" s="58"/>
      <c r="EH163" s="58"/>
      <c r="EI163" s="58"/>
      <c r="EJ163" s="58"/>
      <c r="EK163" s="58"/>
      <c r="EL163" s="58"/>
      <c r="EM163" s="58"/>
      <c r="EN163" s="58"/>
      <c r="EO163" s="58"/>
      <c r="EP163" s="58"/>
      <c r="EQ163" s="58"/>
    </row>
    <row r="164" spans="1:147" outlineLevel="1" x14ac:dyDescent="0.2">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c r="CF164" s="58"/>
      <c r="CG164" s="58"/>
      <c r="CH164" s="58"/>
      <c r="CI164" s="58"/>
      <c r="CJ164" s="58"/>
      <c r="CK164" s="58"/>
      <c r="CL164" s="58"/>
      <c r="CM164" s="58"/>
      <c r="CN164" s="58"/>
      <c r="CO164" s="58"/>
      <c r="CP164" s="58"/>
      <c r="CQ164" s="58"/>
      <c r="CR164" s="58"/>
      <c r="CS164" s="58"/>
      <c r="CT164" s="58"/>
      <c r="CU164" s="58"/>
      <c r="CV164" s="58"/>
      <c r="CW164" s="58"/>
      <c r="CX164" s="58"/>
      <c r="CY164" s="58"/>
      <c r="CZ164" s="58"/>
      <c r="DA164" s="58"/>
      <c r="DB164" s="58"/>
      <c r="DC164" s="58"/>
      <c r="DD164" s="58"/>
      <c r="DE164" s="58"/>
      <c r="DF164" s="58"/>
      <c r="DG164" s="58"/>
      <c r="DH164" s="58"/>
      <c r="DI164" s="58"/>
      <c r="DJ164" s="58"/>
      <c r="DK164" s="58"/>
      <c r="DL164" s="58"/>
      <c r="DM164" s="58"/>
      <c r="DN164" s="58"/>
      <c r="DO164" s="58"/>
      <c r="DP164" s="58"/>
      <c r="DQ164" s="58"/>
      <c r="DR164" s="58"/>
      <c r="DS164" s="58"/>
      <c r="DT164" s="58"/>
      <c r="DU164" s="58"/>
      <c r="DV164" s="58"/>
      <c r="DW164" s="58"/>
      <c r="DX164" s="58"/>
      <c r="DY164" s="58"/>
      <c r="DZ164" s="58"/>
      <c r="EA164" s="58"/>
      <c r="EB164" s="58"/>
      <c r="EC164" s="58"/>
      <c r="ED164" s="58"/>
      <c r="EE164" s="58"/>
      <c r="EF164" s="58"/>
      <c r="EG164" s="58"/>
      <c r="EH164" s="58"/>
      <c r="EI164" s="58"/>
      <c r="EJ164" s="58"/>
      <c r="EK164" s="58"/>
      <c r="EL164" s="58"/>
      <c r="EM164" s="58"/>
      <c r="EN164" s="58"/>
      <c r="EO164" s="58"/>
      <c r="EP164" s="58"/>
      <c r="EQ164" s="58"/>
    </row>
    <row r="165" spans="1:147" outlineLevel="1" x14ac:dyDescent="0.2">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c r="CB165" s="58"/>
      <c r="CC165" s="58"/>
      <c r="CD165" s="58"/>
      <c r="CE165" s="58"/>
      <c r="CF165" s="58"/>
      <c r="CG165" s="58"/>
      <c r="CH165" s="58"/>
      <c r="CI165" s="58"/>
      <c r="CJ165" s="58"/>
      <c r="CK165" s="58"/>
      <c r="CL165" s="58"/>
      <c r="CM165" s="58"/>
      <c r="CN165" s="58"/>
      <c r="CO165" s="58"/>
      <c r="CP165" s="58"/>
      <c r="CQ165" s="58"/>
      <c r="CR165" s="58"/>
      <c r="CS165" s="58"/>
      <c r="CT165" s="58"/>
      <c r="CU165" s="58"/>
      <c r="CV165" s="58"/>
      <c r="CW165" s="58"/>
      <c r="CX165" s="58"/>
      <c r="CY165" s="58"/>
      <c r="CZ165" s="58"/>
      <c r="DA165" s="58"/>
      <c r="DB165" s="58"/>
      <c r="DC165" s="58"/>
      <c r="DD165" s="58"/>
      <c r="DE165" s="58"/>
      <c r="DF165" s="58"/>
      <c r="DG165" s="58"/>
      <c r="DH165" s="58"/>
      <c r="DI165" s="58"/>
      <c r="DJ165" s="58"/>
      <c r="DK165" s="58"/>
      <c r="DL165" s="58"/>
      <c r="DM165" s="58"/>
      <c r="DN165" s="58"/>
      <c r="DO165" s="58"/>
      <c r="DP165" s="58"/>
      <c r="DQ165" s="58"/>
      <c r="DR165" s="58"/>
      <c r="DS165" s="58"/>
      <c r="DT165" s="58"/>
      <c r="DU165" s="58"/>
      <c r="DV165" s="58"/>
      <c r="DW165" s="58"/>
      <c r="DX165" s="58"/>
      <c r="DY165" s="58"/>
      <c r="DZ165" s="58"/>
      <c r="EA165" s="58"/>
      <c r="EB165" s="58"/>
      <c r="EC165" s="58"/>
      <c r="ED165" s="58"/>
      <c r="EE165" s="58"/>
      <c r="EF165" s="58"/>
      <c r="EG165" s="58"/>
      <c r="EH165" s="58"/>
      <c r="EI165" s="58"/>
      <c r="EJ165" s="58"/>
      <c r="EK165" s="58"/>
      <c r="EL165" s="58"/>
      <c r="EM165" s="58"/>
      <c r="EN165" s="58"/>
      <c r="EO165" s="58"/>
      <c r="EP165" s="58"/>
      <c r="EQ165" s="58"/>
    </row>
    <row r="166" spans="1:147" outlineLevel="1" x14ac:dyDescent="0.2">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c r="CB166" s="58"/>
      <c r="CC166" s="58"/>
      <c r="CD166" s="58"/>
      <c r="CE166" s="58"/>
      <c r="CF166" s="58"/>
      <c r="CG166" s="58"/>
      <c r="CH166" s="58"/>
      <c r="CI166" s="58"/>
      <c r="CJ166" s="58"/>
      <c r="CK166" s="58"/>
      <c r="CL166" s="58"/>
      <c r="CM166" s="58"/>
      <c r="CN166" s="58"/>
      <c r="CO166" s="58"/>
      <c r="CP166" s="58"/>
      <c r="CQ166" s="58"/>
      <c r="CR166" s="58"/>
      <c r="CS166" s="58"/>
      <c r="CT166" s="58"/>
      <c r="CU166" s="58"/>
      <c r="CV166" s="58"/>
      <c r="CW166" s="58"/>
      <c r="CX166" s="58"/>
      <c r="CY166" s="58"/>
      <c r="CZ166" s="58"/>
      <c r="DA166" s="58"/>
      <c r="DB166" s="58"/>
      <c r="DC166" s="58"/>
      <c r="DD166" s="58"/>
      <c r="DE166" s="58"/>
      <c r="DF166" s="58"/>
      <c r="DG166" s="58"/>
      <c r="DH166" s="58"/>
      <c r="DI166" s="58"/>
      <c r="DJ166" s="58"/>
      <c r="DK166" s="58"/>
      <c r="DL166" s="58"/>
      <c r="DM166" s="58"/>
      <c r="DN166" s="58"/>
      <c r="DO166" s="58"/>
      <c r="DP166" s="58"/>
      <c r="DQ166" s="58"/>
      <c r="DR166" s="58"/>
      <c r="DS166" s="58"/>
      <c r="DT166" s="58"/>
      <c r="DU166" s="58"/>
      <c r="DV166" s="58"/>
      <c r="DW166" s="58"/>
      <c r="DX166" s="58"/>
      <c r="DY166" s="58"/>
      <c r="DZ166" s="58"/>
      <c r="EA166" s="58"/>
      <c r="EB166" s="58"/>
      <c r="EC166" s="58"/>
      <c r="ED166" s="58"/>
      <c r="EE166" s="58"/>
      <c r="EF166" s="58"/>
      <c r="EG166" s="58"/>
      <c r="EH166" s="58"/>
      <c r="EI166" s="58"/>
      <c r="EJ166" s="58"/>
      <c r="EK166" s="58"/>
      <c r="EL166" s="58"/>
      <c r="EM166" s="58"/>
      <c r="EN166" s="58"/>
      <c r="EO166" s="58"/>
      <c r="EP166" s="58"/>
      <c r="EQ166" s="58"/>
    </row>
    <row r="167" spans="1:147" outlineLevel="1" x14ac:dyDescent="0.2">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c r="CL167" s="58"/>
      <c r="CM167" s="58"/>
      <c r="CN167" s="58"/>
      <c r="CO167" s="58"/>
      <c r="CP167" s="58"/>
      <c r="CQ167" s="58"/>
      <c r="CR167" s="58"/>
      <c r="CS167" s="58"/>
      <c r="CT167" s="58"/>
      <c r="CU167" s="58"/>
      <c r="CV167" s="58"/>
      <c r="CW167" s="58"/>
      <c r="CX167" s="58"/>
      <c r="CY167" s="58"/>
      <c r="CZ167" s="58"/>
      <c r="DA167" s="58"/>
      <c r="DB167" s="58"/>
      <c r="DC167" s="58"/>
      <c r="DD167" s="58"/>
      <c r="DE167" s="58"/>
      <c r="DF167" s="58"/>
      <c r="DG167" s="58"/>
      <c r="DH167" s="58"/>
      <c r="DI167" s="58"/>
      <c r="DJ167" s="58"/>
      <c r="DK167" s="58"/>
      <c r="DL167" s="58"/>
      <c r="DM167" s="58"/>
      <c r="DN167" s="58"/>
      <c r="DO167" s="58"/>
      <c r="DP167" s="58"/>
      <c r="DQ167" s="58"/>
      <c r="DR167" s="58"/>
      <c r="DS167" s="58"/>
      <c r="DT167" s="58"/>
      <c r="DU167" s="58"/>
      <c r="DV167" s="58"/>
      <c r="DW167" s="58"/>
      <c r="DX167" s="58"/>
      <c r="DY167" s="58"/>
      <c r="DZ167" s="58"/>
      <c r="EA167" s="58"/>
      <c r="EB167" s="58"/>
      <c r="EC167" s="58"/>
      <c r="ED167" s="58"/>
      <c r="EE167" s="58"/>
      <c r="EF167" s="58"/>
      <c r="EG167" s="58"/>
      <c r="EH167" s="58"/>
      <c r="EI167" s="58"/>
      <c r="EJ167" s="58"/>
      <c r="EK167" s="58"/>
      <c r="EL167" s="58"/>
      <c r="EM167" s="58"/>
      <c r="EN167" s="58"/>
      <c r="EO167" s="58"/>
      <c r="EP167" s="58"/>
      <c r="EQ167" s="58"/>
    </row>
    <row r="168" spans="1:147" outlineLevel="1" x14ac:dyDescent="0.2">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c r="CB168" s="58"/>
      <c r="CC168" s="58"/>
      <c r="CD168" s="58"/>
      <c r="CE168" s="58"/>
      <c r="CF168" s="58"/>
      <c r="CG168" s="58"/>
      <c r="CH168" s="58"/>
      <c r="CI168" s="58"/>
      <c r="CJ168" s="58"/>
      <c r="CK168" s="58"/>
      <c r="CL168" s="58"/>
      <c r="CM168" s="58"/>
      <c r="CN168" s="58"/>
      <c r="CO168" s="58"/>
      <c r="CP168" s="58"/>
      <c r="CQ168" s="58"/>
      <c r="CR168" s="58"/>
      <c r="CS168" s="58"/>
      <c r="CT168" s="58"/>
      <c r="CU168" s="58"/>
      <c r="CV168" s="58"/>
      <c r="CW168" s="58"/>
      <c r="CX168" s="58"/>
      <c r="CY168" s="58"/>
      <c r="CZ168" s="58"/>
      <c r="DA168" s="58"/>
      <c r="DB168" s="58"/>
      <c r="DC168" s="58"/>
      <c r="DD168" s="58"/>
      <c r="DE168" s="58"/>
      <c r="DF168" s="58"/>
      <c r="DG168" s="58"/>
      <c r="DH168" s="58"/>
      <c r="DI168" s="58"/>
      <c r="DJ168" s="58"/>
      <c r="DK168" s="58"/>
      <c r="DL168" s="58"/>
      <c r="DM168" s="58"/>
      <c r="DN168" s="58"/>
      <c r="DO168" s="58"/>
      <c r="DP168" s="58"/>
      <c r="DQ168" s="58"/>
      <c r="DR168" s="58"/>
      <c r="DS168" s="58"/>
      <c r="DT168" s="58"/>
      <c r="DU168" s="58"/>
      <c r="DV168" s="58"/>
      <c r="DW168" s="58"/>
      <c r="DX168" s="58"/>
      <c r="DY168" s="58"/>
      <c r="DZ168" s="58"/>
      <c r="EA168" s="58"/>
      <c r="EB168" s="58"/>
      <c r="EC168" s="58"/>
      <c r="ED168" s="58"/>
      <c r="EE168" s="58"/>
      <c r="EF168" s="58"/>
      <c r="EG168" s="58"/>
      <c r="EH168" s="58"/>
      <c r="EI168" s="58"/>
      <c r="EJ168" s="58"/>
      <c r="EK168" s="58"/>
      <c r="EL168" s="58"/>
      <c r="EM168" s="58"/>
      <c r="EN168" s="58"/>
      <c r="EO168" s="58"/>
      <c r="EP168" s="58"/>
      <c r="EQ168" s="58"/>
    </row>
    <row r="169" spans="1:147" outlineLevel="1" x14ac:dyDescent="0.2">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c r="CB169" s="58"/>
      <c r="CC169" s="58"/>
      <c r="CD169" s="58"/>
      <c r="CE169" s="58"/>
      <c r="CF169" s="58"/>
      <c r="CG169" s="58"/>
      <c r="CH169" s="58"/>
      <c r="CI169" s="58"/>
      <c r="CJ169" s="58"/>
      <c r="CK169" s="58"/>
      <c r="CL169" s="58"/>
      <c r="CM169" s="58"/>
      <c r="CN169" s="58"/>
      <c r="CO169" s="58"/>
      <c r="CP169" s="58"/>
      <c r="CQ169" s="58"/>
      <c r="CR169" s="58"/>
      <c r="CS169" s="58"/>
      <c r="CT169" s="58"/>
      <c r="CU169" s="58"/>
      <c r="CV169" s="58"/>
      <c r="CW169" s="58"/>
      <c r="CX169" s="58"/>
      <c r="CY169" s="58"/>
      <c r="CZ169" s="58"/>
      <c r="DA169" s="58"/>
      <c r="DB169" s="58"/>
      <c r="DC169" s="58"/>
      <c r="DD169" s="58"/>
      <c r="DE169" s="58"/>
      <c r="DF169" s="58"/>
      <c r="DG169" s="58"/>
      <c r="DH169" s="58"/>
      <c r="DI169" s="58"/>
      <c r="DJ169" s="58"/>
      <c r="DK169" s="58"/>
      <c r="DL169" s="58"/>
      <c r="DM169" s="58"/>
      <c r="DN169" s="58"/>
      <c r="DO169" s="58"/>
      <c r="DP169" s="58"/>
      <c r="DQ169" s="58"/>
      <c r="DR169" s="58"/>
      <c r="DS169" s="58"/>
      <c r="DT169" s="58"/>
      <c r="DU169" s="58"/>
      <c r="DV169" s="58"/>
      <c r="DW169" s="58"/>
      <c r="DX169" s="58"/>
      <c r="DY169" s="58"/>
      <c r="DZ169" s="58"/>
      <c r="EA169" s="58"/>
      <c r="EB169" s="58"/>
      <c r="EC169" s="58"/>
      <c r="ED169" s="58"/>
      <c r="EE169" s="58"/>
      <c r="EF169" s="58"/>
      <c r="EG169" s="58"/>
      <c r="EH169" s="58"/>
      <c r="EI169" s="58"/>
      <c r="EJ169" s="58"/>
      <c r="EK169" s="58"/>
      <c r="EL169" s="58"/>
      <c r="EM169" s="58"/>
      <c r="EN169" s="58"/>
      <c r="EO169" s="58"/>
      <c r="EP169" s="58"/>
      <c r="EQ169" s="58"/>
    </row>
    <row r="170" spans="1:147" outlineLevel="1" x14ac:dyDescent="0.2">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c r="CB170" s="58"/>
      <c r="CC170" s="58"/>
      <c r="CD170" s="58"/>
      <c r="CE170" s="58"/>
      <c r="CF170" s="58"/>
      <c r="CG170" s="58"/>
      <c r="CH170" s="58"/>
      <c r="CI170" s="58"/>
      <c r="CJ170" s="58"/>
      <c r="CK170" s="58"/>
      <c r="CL170" s="58"/>
      <c r="CM170" s="58"/>
      <c r="CN170" s="58"/>
      <c r="CO170" s="58"/>
      <c r="CP170" s="58"/>
      <c r="CQ170" s="58"/>
      <c r="CR170" s="58"/>
      <c r="CS170" s="58"/>
      <c r="CT170" s="58"/>
      <c r="CU170" s="58"/>
      <c r="CV170" s="58"/>
      <c r="CW170" s="58"/>
      <c r="CX170" s="58"/>
      <c r="CY170" s="58"/>
      <c r="CZ170" s="58"/>
      <c r="DA170" s="58"/>
      <c r="DB170" s="58"/>
      <c r="DC170" s="58"/>
      <c r="DD170" s="58"/>
      <c r="DE170" s="58"/>
      <c r="DF170" s="58"/>
      <c r="DG170" s="58"/>
      <c r="DH170" s="58"/>
      <c r="DI170" s="58"/>
      <c r="DJ170" s="58"/>
      <c r="DK170" s="58"/>
      <c r="DL170" s="58"/>
      <c r="DM170" s="58"/>
      <c r="DN170" s="58"/>
      <c r="DO170" s="58"/>
      <c r="DP170" s="58"/>
      <c r="DQ170" s="58"/>
      <c r="DR170" s="58"/>
      <c r="DS170" s="58"/>
      <c r="DT170" s="58"/>
      <c r="DU170" s="58"/>
      <c r="DV170" s="58"/>
      <c r="DW170" s="58"/>
      <c r="DX170" s="58"/>
      <c r="DY170" s="58"/>
      <c r="DZ170" s="58"/>
      <c r="EA170" s="58"/>
      <c r="EB170" s="58"/>
      <c r="EC170" s="58"/>
      <c r="ED170" s="58"/>
      <c r="EE170" s="58"/>
      <c r="EF170" s="58"/>
      <c r="EG170" s="58"/>
      <c r="EH170" s="58"/>
      <c r="EI170" s="58"/>
      <c r="EJ170" s="58"/>
      <c r="EK170" s="58"/>
      <c r="EL170" s="58"/>
      <c r="EM170" s="58"/>
      <c r="EN170" s="58"/>
      <c r="EO170" s="58"/>
      <c r="EP170" s="58"/>
      <c r="EQ170" s="58"/>
    </row>
    <row r="171" spans="1:147" outlineLevel="1" x14ac:dyDescent="0.2">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c r="CB171" s="58"/>
      <c r="CC171" s="58"/>
      <c r="CD171" s="58"/>
      <c r="CE171" s="58"/>
      <c r="CF171" s="58"/>
      <c r="CG171" s="58"/>
      <c r="CH171" s="58"/>
      <c r="CI171" s="58"/>
      <c r="CJ171" s="58"/>
      <c r="CK171" s="58"/>
      <c r="CL171" s="58"/>
      <c r="CM171" s="58"/>
      <c r="CN171" s="58"/>
      <c r="CO171" s="58"/>
      <c r="CP171" s="58"/>
      <c r="CQ171" s="58"/>
      <c r="CR171" s="58"/>
      <c r="CS171" s="58"/>
      <c r="CT171" s="58"/>
      <c r="CU171" s="58"/>
      <c r="CV171" s="58"/>
      <c r="CW171" s="58"/>
      <c r="CX171" s="58"/>
      <c r="CY171" s="58"/>
      <c r="CZ171" s="58"/>
      <c r="DA171" s="58"/>
      <c r="DB171" s="58"/>
      <c r="DC171" s="58"/>
      <c r="DD171" s="58"/>
      <c r="DE171" s="58"/>
      <c r="DF171" s="58"/>
      <c r="DG171" s="58"/>
      <c r="DH171" s="58"/>
      <c r="DI171" s="58"/>
      <c r="DJ171" s="58"/>
      <c r="DK171" s="58"/>
      <c r="DL171" s="58"/>
      <c r="DM171" s="58"/>
      <c r="DN171" s="58"/>
      <c r="DO171" s="58"/>
      <c r="DP171" s="58"/>
      <c r="DQ171" s="58"/>
      <c r="DR171" s="58"/>
      <c r="DS171" s="58"/>
      <c r="DT171" s="58"/>
      <c r="DU171" s="58"/>
      <c r="DV171" s="58"/>
      <c r="DW171" s="58"/>
      <c r="DX171" s="58"/>
      <c r="DY171" s="58"/>
      <c r="DZ171" s="58"/>
      <c r="EA171" s="58"/>
      <c r="EB171" s="58"/>
      <c r="EC171" s="58"/>
      <c r="ED171" s="58"/>
      <c r="EE171" s="58"/>
      <c r="EF171" s="58"/>
      <c r="EG171" s="58"/>
      <c r="EH171" s="58"/>
      <c r="EI171" s="58"/>
      <c r="EJ171" s="58"/>
      <c r="EK171" s="58"/>
      <c r="EL171" s="58"/>
      <c r="EM171" s="58"/>
      <c r="EN171" s="58"/>
      <c r="EO171" s="58"/>
      <c r="EP171" s="58"/>
      <c r="EQ171" s="58"/>
    </row>
    <row r="172" spans="1:147" x14ac:dyDescent="0.2">
      <c r="A172" s="74"/>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c r="CB172" s="58"/>
      <c r="CC172" s="58"/>
      <c r="CD172" s="58"/>
      <c r="CE172" s="58"/>
      <c r="CF172" s="58"/>
      <c r="CG172" s="58"/>
      <c r="CH172" s="58"/>
      <c r="CI172" s="58"/>
      <c r="CJ172" s="58"/>
      <c r="CK172" s="58"/>
      <c r="CL172" s="58"/>
      <c r="CM172" s="58"/>
      <c r="CN172" s="58"/>
      <c r="CO172" s="58"/>
      <c r="CP172" s="58"/>
      <c r="CQ172" s="58"/>
      <c r="CR172" s="58"/>
      <c r="CS172" s="58"/>
      <c r="CT172" s="58"/>
      <c r="CU172" s="58"/>
      <c r="CV172" s="58"/>
      <c r="CW172" s="58"/>
      <c r="CX172" s="58"/>
      <c r="CY172" s="58"/>
      <c r="CZ172" s="58"/>
      <c r="DA172" s="58"/>
      <c r="DB172" s="58"/>
      <c r="DC172" s="58"/>
      <c r="DD172" s="58"/>
      <c r="DE172" s="58"/>
      <c r="DF172" s="58"/>
      <c r="DG172" s="58"/>
      <c r="DH172" s="58"/>
      <c r="DI172" s="58"/>
      <c r="DJ172" s="58"/>
      <c r="DK172" s="58"/>
      <c r="DL172" s="58"/>
      <c r="DM172" s="58"/>
      <c r="DN172" s="58"/>
      <c r="DO172" s="58"/>
      <c r="DP172" s="58"/>
      <c r="DQ172" s="58"/>
      <c r="DR172" s="58"/>
      <c r="DS172" s="58"/>
      <c r="DT172" s="58"/>
      <c r="DU172" s="58"/>
      <c r="DV172" s="58"/>
      <c r="DW172" s="58"/>
      <c r="DX172" s="58"/>
      <c r="DY172" s="58"/>
      <c r="DZ172" s="58"/>
      <c r="EA172" s="58"/>
      <c r="EB172" s="58"/>
      <c r="EC172" s="58"/>
      <c r="ED172" s="58"/>
      <c r="EE172" s="58"/>
      <c r="EF172" s="58"/>
      <c r="EG172" s="58"/>
      <c r="EH172" s="58"/>
      <c r="EI172" s="58"/>
      <c r="EJ172" s="58"/>
      <c r="EK172" s="58"/>
      <c r="EL172" s="58"/>
      <c r="EM172" s="58"/>
      <c r="EN172" s="58"/>
      <c r="EO172" s="58"/>
      <c r="EP172" s="58"/>
      <c r="EQ172" s="58"/>
    </row>
    <row r="173" spans="1:147" x14ac:dyDescent="0.2">
      <c r="A173" s="11" t="s">
        <v>174</v>
      </c>
      <c r="AT173" s="58" t="s">
        <v>211</v>
      </c>
      <c r="AU173" s="58"/>
      <c r="AV173" s="58"/>
      <c r="AW173" s="58">
        <v>10</v>
      </c>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c r="CO173" s="58"/>
      <c r="CP173" s="58"/>
      <c r="CQ173" s="58"/>
      <c r="CR173" s="58"/>
      <c r="CS173" s="58"/>
      <c r="CT173" s="58"/>
      <c r="CU173" s="58"/>
      <c r="CV173" s="58"/>
      <c r="CW173" s="58"/>
      <c r="CX173" s="58"/>
      <c r="CY173" s="58"/>
      <c r="CZ173" s="58"/>
      <c r="DA173" s="58"/>
      <c r="DB173" s="58"/>
      <c r="DC173" s="58"/>
      <c r="DD173" s="58"/>
      <c r="DE173" s="58"/>
      <c r="DF173" s="58"/>
      <c r="DG173" s="58"/>
      <c r="DH173" s="58"/>
      <c r="DI173" s="58"/>
      <c r="DJ173" s="58"/>
      <c r="DK173" s="58"/>
      <c r="DL173" s="58"/>
      <c r="DM173" s="58"/>
      <c r="DN173" s="58"/>
      <c r="DO173" s="58"/>
      <c r="DP173" s="58"/>
      <c r="DQ173" s="58"/>
      <c r="DR173" s="58"/>
      <c r="DS173" s="58"/>
      <c r="DT173" s="58"/>
      <c r="DU173" s="58"/>
      <c r="DV173" s="58"/>
      <c r="DW173" s="58"/>
      <c r="DX173" s="58"/>
      <c r="DY173" s="58"/>
      <c r="DZ173" s="58"/>
      <c r="EA173" s="58"/>
      <c r="EB173" s="58"/>
      <c r="EC173" s="58"/>
      <c r="ED173" s="58"/>
      <c r="EE173" s="58"/>
      <c r="EF173" s="58"/>
      <c r="EG173" s="58"/>
      <c r="EH173" s="58"/>
      <c r="EI173" s="58"/>
      <c r="EJ173" s="58"/>
      <c r="EK173" s="58"/>
      <c r="EL173" s="58"/>
      <c r="EM173" s="58"/>
      <c r="EN173" s="58"/>
      <c r="EO173" s="58"/>
      <c r="EP173" s="58"/>
      <c r="EQ173" s="58"/>
    </row>
    <row r="174" spans="1:147" outlineLevel="1" x14ac:dyDescent="0.2">
      <c r="E174" s="25" t="s">
        <v>211</v>
      </c>
      <c r="F174" s="57">
        <f>$AW$173/20</f>
        <v>0.5</v>
      </c>
      <c r="AT174" s="58" t="s">
        <v>188</v>
      </c>
      <c r="AU174" s="58">
        <v>0</v>
      </c>
      <c r="AV174" s="58">
        <v>0.01</v>
      </c>
      <c r="AW174" s="58">
        <v>0.02</v>
      </c>
      <c r="AX174" s="58">
        <v>0.03</v>
      </c>
      <c r="AY174" s="58">
        <v>0.04</v>
      </c>
      <c r="AZ174" s="58">
        <v>0.05</v>
      </c>
      <c r="BA174" s="58">
        <v>6.0000000000000005E-2</v>
      </c>
      <c r="BB174" s="58">
        <v>7.0000000000000007E-2</v>
      </c>
      <c r="BC174" s="58">
        <v>0.08</v>
      </c>
      <c r="BD174" s="58">
        <v>0.09</v>
      </c>
      <c r="BE174" s="58">
        <v>9.9999999999999992E-2</v>
      </c>
      <c r="BF174" s="58">
        <v>0.10999999999999999</v>
      </c>
      <c r="BG174" s="58">
        <v>0.11999999999999998</v>
      </c>
      <c r="BH174" s="58">
        <v>0.12999999999999998</v>
      </c>
      <c r="BI174" s="58">
        <v>0.13999999999999999</v>
      </c>
      <c r="BJ174" s="58">
        <v>0.15</v>
      </c>
      <c r="BK174" s="58">
        <v>0.16</v>
      </c>
      <c r="BL174" s="58">
        <v>0.17</v>
      </c>
      <c r="BM174" s="58">
        <v>0.18000000000000002</v>
      </c>
      <c r="BN174" s="58">
        <v>0.19000000000000003</v>
      </c>
      <c r="BO174" s="58">
        <v>0.20000000000000004</v>
      </c>
      <c r="BP174" s="58">
        <v>0.21000000000000005</v>
      </c>
      <c r="BQ174" s="58">
        <v>0.22000000000000006</v>
      </c>
      <c r="BR174" s="58">
        <v>0.23000000000000007</v>
      </c>
      <c r="BS174" s="58">
        <v>0.24000000000000007</v>
      </c>
      <c r="BT174" s="58">
        <v>0.25000000000000006</v>
      </c>
      <c r="BU174" s="58">
        <v>0.26000000000000006</v>
      </c>
      <c r="BV174" s="58">
        <v>0.27000000000000007</v>
      </c>
      <c r="BW174" s="58">
        <v>0.28000000000000008</v>
      </c>
      <c r="BX174" s="58">
        <v>0.29000000000000009</v>
      </c>
      <c r="BY174" s="58">
        <v>0.3000000000000001</v>
      </c>
      <c r="BZ174" s="58">
        <v>0.31000000000000011</v>
      </c>
      <c r="CA174" s="58">
        <v>0.32000000000000012</v>
      </c>
      <c r="CB174" s="58">
        <v>0.33000000000000013</v>
      </c>
      <c r="CC174" s="58">
        <v>0.34000000000000014</v>
      </c>
      <c r="CD174" s="58">
        <v>0.35000000000000014</v>
      </c>
      <c r="CE174" s="58">
        <v>0.36000000000000015</v>
      </c>
      <c r="CF174" s="58">
        <v>0.37000000000000016</v>
      </c>
      <c r="CG174" s="58">
        <v>0.38000000000000017</v>
      </c>
      <c r="CH174" s="58">
        <v>0.39000000000000018</v>
      </c>
      <c r="CI174" s="58">
        <v>0.40000000000000019</v>
      </c>
      <c r="CJ174" s="58">
        <v>0.4100000000000002</v>
      </c>
      <c r="CK174" s="58">
        <v>0.42000000000000021</v>
      </c>
      <c r="CL174" s="58">
        <v>0.43000000000000022</v>
      </c>
      <c r="CM174" s="58">
        <v>0.44000000000000022</v>
      </c>
      <c r="CN174" s="58">
        <v>0.45000000000000023</v>
      </c>
      <c r="CO174" s="58">
        <v>0.46000000000000024</v>
      </c>
      <c r="CP174" s="58">
        <v>0.47000000000000025</v>
      </c>
      <c r="CQ174" s="58">
        <v>0.48000000000000026</v>
      </c>
      <c r="CR174" s="58">
        <v>0.49000000000000027</v>
      </c>
      <c r="CS174" s="58">
        <v>0.50000000000000022</v>
      </c>
      <c r="CT174" s="58">
        <v>0.51000000000000023</v>
      </c>
      <c r="CU174" s="58">
        <v>0.52000000000000024</v>
      </c>
      <c r="CV174" s="58">
        <v>0.53000000000000025</v>
      </c>
      <c r="CW174" s="58">
        <v>0.54000000000000026</v>
      </c>
      <c r="CX174" s="58">
        <v>0.55000000000000027</v>
      </c>
      <c r="CY174" s="58">
        <v>0.56000000000000028</v>
      </c>
      <c r="CZ174" s="58">
        <v>0.57000000000000028</v>
      </c>
      <c r="DA174" s="58">
        <v>0.58000000000000029</v>
      </c>
      <c r="DB174" s="58">
        <v>0.5900000000000003</v>
      </c>
      <c r="DC174" s="58">
        <v>0.60000000000000031</v>
      </c>
      <c r="DD174" s="58">
        <v>0.61000000000000032</v>
      </c>
      <c r="DE174" s="58">
        <v>0.62000000000000033</v>
      </c>
      <c r="DF174" s="58">
        <v>0.63000000000000034</v>
      </c>
      <c r="DG174" s="58">
        <v>0.64000000000000035</v>
      </c>
      <c r="DH174" s="58">
        <v>0.65000000000000036</v>
      </c>
      <c r="DI174" s="58">
        <v>0.66000000000000036</v>
      </c>
      <c r="DJ174" s="58">
        <v>0.67000000000000037</v>
      </c>
      <c r="DK174" s="58">
        <v>0.68000000000000038</v>
      </c>
      <c r="DL174" s="58">
        <v>0.69000000000000039</v>
      </c>
      <c r="DM174" s="58">
        <v>0.7000000000000004</v>
      </c>
      <c r="DN174" s="58">
        <v>0.71000000000000041</v>
      </c>
      <c r="DO174" s="58">
        <v>0.72000000000000042</v>
      </c>
      <c r="DP174" s="58">
        <v>0.73000000000000043</v>
      </c>
      <c r="DQ174" s="58">
        <v>0.74000000000000044</v>
      </c>
      <c r="DR174" s="58">
        <v>0.75000000000000044</v>
      </c>
      <c r="DS174" s="58">
        <v>0.76000000000000045</v>
      </c>
      <c r="DT174" s="58">
        <v>0.77000000000000046</v>
      </c>
      <c r="DU174" s="58">
        <v>0.78000000000000047</v>
      </c>
      <c r="DV174" s="58">
        <v>0.79000000000000048</v>
      </c>
      <c r="DW174" s="58">
        <v>0.80000000000000049</v>
      </c>
      <c r="DX174" s="58">
        <v>0.8100000000000005</v>
      </c>
      <c r="DY174" s="58">
        <v>0.82000000000000051</v>
      </c>
      <c r="DZ174" s="58">
        <v>0.83000000000000052</v>
      </c>
      <c r="EA174" s="58">
        <v>0.84000000000000052</v>
      </c>
      <c r="EB174" s="58">
        <v>0.85000000000000053</v>
      </c>
      <c r="EC174" s="58">
        <v>0.86000000000000054</v>
      </c>
      <c r="ED174" s="58">
        <v>0.87000000000000055</v>
      </c>
      <c r="EE174" s="58">
        <v>0.88000000000000056</v>
      </c>
      <c r="EF174" s="58">
        <v>0.89000000000000057</v>
      </c>
      <c r="EG174" s="58">
        <v>0.90000000000000058</v>
      </c>
      <c r="EH174" s="58">
        <v>0.91000000000000059</v>
      </c>
      <c r="EI174" s="58">
        <v>0.9200000000000006</v>
      </c>
      <c r="EJ174" s="58">
        <v>0.9300000000000006</v>
      </c>
      <c r="EK174" s="58">
        <v>0.94000000000000061</v>
      </c>
      <c r="EL174" s="58">
        <v>0.95000000000000062</v>
      </c>
      <c r="EM174" s="58">
        <v>0.96000000000000063</v>
      </c>
      <c r="EN174" s="58">
        <v>0.97000000000000064</v>
      </c>
      <c r="EO174" s="58">
        <v>0.98000000000000065</v>
      </c>
      <c r="EP174" s="58">
        <v>0.99000000000000066</v>
      </c>
      <c r="EQ174" s="58">
        <v>1.0000000000000007</v>
      </c>
    </row>
    <row r="175" spans="1:147" outlineLevel="1" x14ac:dyDescent="0.2">
      <c r="AT175" s="58" t="s">
        <v>212</v>
      </c>
      <c r="AU175" s="58">
        <v>0.9277456647398844</v>
      </c>
      <c r="AV175" s="58">
        <v>0.11560693641618497</v>
      </c>
      <c r="AW175" s="58">
        <v>0.25260115606936417</v>
      </c>
      <c r="AX175" s="58">
        <v>7.8034682080924858E-2</v>
      </c>
      <c r="AY175" s="58">
        <v>6.4739884393063579E-2</v>
      </c>
      <c r="AZ175" s="58">
        <v>5.6647398843930642E-2</v>
      </c>
      <c r="BA175" s="58">
        <v>5.2601156069364156E-2</v>
      </c>
      <c r="BB175" s="58">
        <v>4.8554913294797691E-2</v>
      </c>
      <c r="BC175" s="58">
        <v>4.5664739884393069E-2</v>
      </c>
      <c r="BD175" s="58">
        <v>4.3352601156069363E-2</v>
      </c>
      <c r="BE175" s="58">
        <v>3.9306358381502891E-2</v>
      </c>
      <c r="BF175" s="58">
        <v>3.5838150289017344E-2</v>
      </c>
      <c r="BG175" s="58">
        <v>3.236994219653179E-2</v>
      </c>
      <c r="BH175" s="58">
        <v>2.9479768786127167E-2</v>
      </c>
      <c r="BI175" s="58">
        <v>2.7167630057803469E-2</v>
      </c>
      <c r="BJ175" s="58">
        <v>2.658959537572254E-2</v>
      </c>
      <c r="BK175" s="58">
        <v>2.4855491329479767E-2</v>
      </c>
      <c r="BL175" s="58">
        <v>2.3699421965317918E-2</v>
      </c>
      <c r="BM175" s="58">
        <v>2.1387283236994219E-2</v>
      </c>
      <c r="BN175" s="58">
        <v>1.9075144508670518E-2</v>
      </c>
      <c r="BO175" s="58">
        <v>1.6763005780346819E-2</v>
      </c>
      <c r="BP175" s="58">
        <v>1.5606936416184972E-2</v>
      </c>
      <c r="BQ175" s="58">
        <v>1.4450867052023121E-2</v>
      </c>
      <c r="BR175" s="58">
        <v>1.4450867052023121E-2</v>
      </c>
      <c r="BS175" s="58">
        <v>1.4450867052023121E-2</v>
      </c>
      <c r="BT175" s="58">
        <v>1.4450867052023121E-2</v>
      </c>
      <c r="BU175" s="58">
        <v>1.4450867052023121E-2</v>
      </c>
      <c r="BV175" s="58">
        <v>1.4450867052023121E-2</v>
      </c>
      <c r="BW175" s="58">
        <v>1.4450867052023121E-2</v>
      </c>
      <c r="BX175" s="58">
        <v>1.4450867052023121E-2</v>
      </c>
      <c r="BY175" s="58">
        <v>1.4450867052023121E-2</v>
      </c>
      <c r="BZ175" s="58">
        <v>1.3872832369942197E-2</v>
      </c>
      <c r="CA175" s="58">
        <v>1.329479768786127E-2</v>
      </c>
      <c r="CB175" s="58">
        <v>1.2716763005780347E-2</v>
      </c>
      <c r="CC175" s="58">
        <v>1.2138728323699423E-2</v>
      </c>
      <c r="CD175" s="58">
        <v>1.1560693641618497E-2</v>
      </c>
      <c r="CE175" s="58">
        <v>1.1560693641618497E-2</v>
      </c>
      <c r="CF175" s="58">
        <v>1.1560693641618497E-2</v>
      </c>
      <c r="CG175" s="58">
        <v>1.1560693641618497E-2</v>
      </c>
      <c r="CH175" s="58">
        <v>1.1560693641618497E-2</v>
      </c>
      <c r="CI175" s="58">
        <v>1.1560693641618497E-2</v>
      </c>
      <c r="CJ175" s="58">
        <v>1.1560693641618497E-2</v>
      </c>
      <c r="CK175" s="58">
        <v>1.1560693641618497E-2</v>
      </c>
      <c r="CL175" s="58">
        <v>1.1560693641618497E-2</v>
      </c>
      <c r="CM175" s="58">
        <v>1.0982658959537572E-2</v>
      </c>
      <c r="CN175" s="58">
        <v>1.0404624277456647E-2</v>
      </c>
      <c r="CO175" s="58">
        <v>9.2485549132947983E-3</v>
      </c>
      <c r="CP175" s="58">
        <v>8.0924855491329474E-3</v>
      </c>
      <c r="CQ175" s="58">
        <v>6.9364161849710983E-3</v>
      </c>
      <c r="CR175" s="58">
        <v>6.3583815028901737E-3</v>
      </c>
      <c r="CS175" s="58">
        <v>5.7803468208092483E-3</v>
      </c>
      <c r="CT175" s="58">
        <v>5.7803468208092483E-3</v>
      </c>
      <c r="CU175" s="58">
        <v>5.7803468208092483E-3</v>
      </c>
      <c r="CV175" s="58">
        <v>5.7803468208092483E-3</v>
      </c>
      <c r="CW175" s="58">
        <v>5.2023121387283237E-3</v>
      </c>
      <c r="CX175" s="58">
        <v>4.6242774566473991E-3</v>
      </c>
      <c r="CY175" s="58">
        <v>3.4682080924855491E-3</v>
      </c>
      <c r="CZ175" s="58">
        <v>2.3121387283236996E-3</v>
      </c>
      <c r="DA175" s="58">
        <v>1.1560693641618498E-3</v>
      </c>
      <c r="DB175" s="58">
        <v>5.7803468208092489E-4</v>
      </c>
      <c r="DC175" s="58">
        <v>0</v>
      </c>
      <c r="DD175" s="58">
        <v>0</v>
      </c>
      <c r="DE175" s="58">
        <v>0</v>
      </c>
      <c r="DF175" s="58">
        <v>0</v>
      </c>
      <c r="DG175" s="58">
        <v>0</v>
      </c>
      <c r="DH175" s="58">
        <v>0</v>
      </c>
      <c r="DI175" s="58">
        <v>0</v>
      </c>
      <c r="DJ175" s="58">
        <v>0</v>
      </c>
      <c r="DK175" s="58">
        <v>0</v>
      </c>
      <c r="DL175" s="58">
        <v>0</v>
      </c>
      <c r="DM175" s="58">
        <v>0</v>
      </c>
      <c r="DN175" s="58">
        <v>0</v>
      </c>
      <c r="DO175" s="58">
        <v>0</v>
      </c>
      <c r="DP175" s="58">
        <v>0</v>
      </c>
      <c r="DQ175" s="58">
        <v>0</v>
      </c>
      <c r="DR175" s="58">
        <v>0</v>
      </c>
      <c r="DS175" s="58">
        <v>0</v>
      </c>
      <c r="DT175" s="58">
        <v>0</v>
      </c>
      <c r="DU175" s="58">
        <v>0</v>
      </c>
      <c r="DV175" s="58">
        <v>0</v>
      </c>
      <c r="DW175" s="58">
        <v>0</v>
      </c>
      <c r="DX175" s="58">
        <v>0</v>
      </c>
      <c r="DY175" s="58">
        <v>0</v>
      </c>
      <c r="DZ175" s="58">
        <v>0</v>
      </c>
      <c r="EA175" s="58">
        <v>0</v>
      </c>
      <c r="EB175" s="58">
        <v>0</v>
      </c>
      <c r="EC175" s="58">
        <v>0</v>
      </c>
      <c r="ED175" s="58">
        <v>0</v>
      </c>
      <c r="EE175" s="58">
        <v>0</v>
      </c>
      <c r="EF175" s="58">
        <v>0</v>
      </c>
      <c r="EG175" s="58">
        <v>0</v>
      </c>
      <c r="EH175" s="58">
        <v>0</v>
      </c>
      <c r="EI175" s="58">
        <v>0</v>
      </c>
      <c r="EJ175" s="58">
        <v>0</v>
      </c>
      <c r="EK175" s="58">
        <v>0</v>
      </c>
      <c r="EL175" s="58">
        <v>0</v>
      </c>
      <c r="EM175" s="58">
        <v>0</v>
      </c>
      <c r="EN175" s="58">
        <v>0</v>
      </c>
      <c r="EO175" s="58">
        <v>0</v>
      </c>
      <c r="EP175" s="58">
        <v>0</v>
      </c>
      <c r="EQ175" s="58">
        <v>0</v>
      </c>
    </row>
    <row r="176" spans="1:147" outlineLevel="1" x14ac:dyDescent="0.2">
      <c r="AT176" s="58" t="s">
        <v>213</v>
      </c>
      <c r="AU176" s="58">
        <v>0</v>
      </c>
      <c r="AV176" s="58">
        <v>0</v>
      </c>
      <c r="AW176" s="58">
        <v>1.7341040462427806E-3</v>
      </c>
      <c r="AX176" s="58">
        <v>2.3121387283237074E-3</v>
      </c>
      <c r="AY176" s="58">
        <v>2.8901734104046345E-3</v>
      </c>
      <c r="AZ176" s="58">
        <v>2.8901734104046345E-3</v>
      </c>
      <c r="BA176" s="58">
        <v>2.8901734104046345E-3</v>
      </c>
      <c r="BB176" s="58">
        <v>2.8901734104046345E-3</v>
      </c>
      <c r="BC176" s="58">
        <v>3.4682080924855591E-3</v>
      </c>
      <c r="BD176" s="58">
        <v>4.6242774566474095E-3</v>
      </c>
      <c r="BE176" s="58">
        <v>5.7803468208092587E-3</v>
      </c>
      <c r="BF176" s="58">
        <v>6.9364161849711087E-3</v>
      </c>
      <c r="BG176" s="58">
        <v>8.0924855491329578E-3</v>
      </c>
      <c r="BH176" s="58">
        <v>8.6705202312138824E-3</v>
      </c>
      <c r="BI176" s="58">
        <v>8.6705202312138824E-3</v>
      </c>
      <c r="BJ176" s="58">
        <v>8.6705202312138824E-3</v>
      </c>
      <c r="BK176" s="58">
        <v>8.6705202312138824E-3</v>
      </c>
      <c r="BL176" s="58">
        <v>8.6705202312138824E-3</v>
      </c>
      <c r="BM176" s="58">
        <v>8.6705202312138824E-3</v>
      </c>
      <c r="BN176" s="58">
        <v>8.6705202312138824E-3</v>
      </c>
      <c r="BO176" s="58">
        <v>8.6705202312138824E-3</v>
      </c>
      <c r="BP176" s="58">
        <v>8.6705202312138824E-3</v>
      </c>
      <c r="BQ176" s="58">
        <v>8.6705202312138824E-3</v>
      </c>
      <c r="BR176" s="58">
        <v>8.6705202312138824E-3</v>
      </c>
      <c r="BS176" s="58">
        <v>8.6705202312138824E-3</v>
      </c>
      <c r="BT176" s="58">
        <v>8.6705202312138824E-3</v>
      </c>
      <c r="BU176" s="58">
        <v>8.6705202312138824E-3</v>
      </c>
      <c r="BV176" s="58">
        <v>8.6705202312138824E-3</v>
      </c>
      <c r="BW176" s="58">
        <v>8.6705202312138824E-3</v>
      </c>
      <c r="BX176" s="58">
        <v>8.6705202312138824E-3</v>
      </c>
      <c r="BY176" s="58">
        <v>8.6705202312138824E-3</v>
      </c>
      <c r="BZ176" s="58">
        <v>8.6705202312138824E-3</v>
      </c>
      <c r="CA176" s="58">
        <v>8.6705202312138824E-3</v>
      </c>
      <c r="CB176" s="58">
        <v>8.6705202312138824E-3</v>
      </c>
      <c r="CC176" s="58">
        <v>8.6705202312138824E-3</v>
      </c>
      <c r="CD176" s="58">
        <v>8.6705202312138824E-3</v>
      </c>
      <c r="CE176" s="58">
        <v>8.6705202312138824E-3</v>
      </c>
      <c r="CF176" s="58">
        <v>8.6705202312138824E-3</v>
      </c>
      <c r="CG176" s="58">
        <v>8.6705202312138824E-3</v>
      </c>
      <c r="CH176" s="58">
        <v>8.6705202312138824E-3</v>
      </c>
      <c r="CI176" s="58">
        <v>8.6705202312138824E-3</v>
      </c>
      <c r="CJ176" s="58">
        <v>8.6705202312138824E-3</v>
      </c>
      <c r="CK176" s="58">
        <v>8.6705202312138824E-3</v>
      </c>
      <c r="CL176" s="58">
        <v>8.6705202312138824E-3</v>
      </c>
      <c r="CM176" s="58">
        <v>8.6705202312138824E-3</v>
      </c>
      <c r="CN176" s="58">
        <v>8.6705202312138824E-3</v>
      </c>
      <c r="CO176" s="58">
        <v>8.6705202312138824E-3</v>
      </c>
      <c r="CP176" s="58">
        <v>8.6705202312138824E-3</v>
      </c>
      <c r="CQ176" s="58">
        <v>8.6705202312138824E-3</v>
      </c>
      <c r="CR176" s="58">
        <v>8.6705202312138824E-3</v>
      </c>
      <c r="CS176" s="58">
        <v>8.6705202312138824E-3</v>
      </c>
      <c r="CT176" s="58">
        <v>8.6705202312138824E-3</v>
      </c>
      <c r="CU176" s="58">
        <v>8.6705202312138824E-3</v>
      </c>
      <c r="CV176" s="58">
        <v>8.6705202312138824E-3</v>
      </c>
      <c r="CW176" s="58">
        <v>8.6705202312138824E-3</v>
      </c>
      <c r="CX176" s="58">
        <v>8.6705202312138824E-3</v>
      </c>
      <c r="CY176" s="58">
        <v>8.6705202312138824E-3</v>
      </c>
      <c r="CZ176" s="58">
        <v>8.6705202312138824E-3</v>
      </c>
      <c r="DA176" s="58">
        <v>8.6705202312138824E-3</v>
      </c>
      <c r="DB176" s="58">
        <v>8.6705202312138824E-3</v>
      </c>
      <c r="DC176" s="58">
        <v>8.6705202312138824E-3</v>
      </c>
      <c r="DD176" s="58">
        <v>9.2485549132948087E-3</v>
      </c>
      <c r="DE176" s="58">
        <v>1.0404624277456658E-2</v>
      </c>
      <c r="DF176" s="58">
        <v>1.1560693641618507E-2</v>
      </c>
      <c r="DG176" s="58">
        <v>1.2716763005780358E-2</v>
      </c>
      <c r="DH176" s="58">
        <v>1.3872832369942207E-2</v>
      </c>
      <c r="DI176" s="58">
        <v>1.5028901734104058E-2</v>
      </c>
      <c r="DJ176" s="58">
        <v>1.5606936416184982E-2</v>
      </c>
      <c r="DK176" s="58">
        <v>1.6184971098265905E-2</v>
      </c>
      <c r="DL176" s="58">
        <v>1.676300578034683E-2</v>
      </c>
      <c r="DM176" s="58">
        <v>1.7341040462427754E-2</v>
      </c>
      <c r="DN176" s="58">
        <v>1.7341040462427754E-2</v>
      </c>
      <c r="DO176" s="58">
        <v>1.7341040462427754E-2</v>
      </c>
      <c r="DP176" s="58">
        <v>1.7341040462427754E-2</v>
      </c>
      <c r="DQ176" s="58">
        <v>1.7341040462427754E-2</v>
      </c>
      <c r="DR176" s="58">
        <v>1.8497109826589603E-2</v>
      </c>
      <c r="DS176" s="58">
        <v>1.9653179190751453E-2</v>
      </c>
      <c r="DT176" s="58">
        <v>2.0809248554913302E-2</v>
      </c>
      <c r="DU176" s="58">
        <v>2.2543352601156075E-2</v>
      </c>
      <c r="DV176" s="58">
        <v>2.4277456647398849E-2</v>
      </c>
      <c r="DW176" s="58">
        <v>2.4855491329479777E-2</v>
      </c>
      <c r="DX176" s="58">
        <v>2.5433526011560702E-2</v>
      </c>
      <c r="DY176" s="58">
        <v>2.601156069364163E-2</v>
      </c>
      <c r="DZ176" s="58">
        <v>2.601156069364163E-2</v>
      </c>
      <c r="EA176" s="58">
        <v>2.601156069364163E-2</v>
      </c>
      <c r="EB176" s="58">
        <v>2.601156069364163E-2</v>
      </c>
      <c r="EC176" s="58">
        <v>2.601156069364163E-2</v>
      </c>
      <c r="ED176" s="58">
        <v>2.601156069364163E-2</v>
      </c>
      <c r="EE176" s="58">
        <v>2.601156069364163E-2</v>
      </c>
      <c r="EF176" s="58">
        <v>2.601156069364163E-2</v>
      </c>
      <c r="EG176" s="58">
        <v>2.6589595375722551E-2</v>
      </c>
      <c r="EH176" s="58">
        <v>2.7167630057803475E-2</v>
      </c>
      <c r="EI176" s="58">
        <v>2.7745664739884403E-2</v>
      </c>
      <c r="EJ176" s="58">
        <v>2.8901734104046253E-2</v>
      </c>
      <c r="EK176" s="58">
        <v>3.0635838150289026E-2</v>
      </c>
      <c r="EL176" s="58">
        <v>3.1791907514450879E-2</v>
      </c>
      <c r="EM176" s="58">
        <v>3.3526011560693653E-2</v>
      </c>
      <c r="EN176" s="58">
        <v>3.5838150289017344E-2</v>
      </c>
      <c r="EO176" s="58">
        <v>4.3930635838150295E-2</v>
      </c>
      <c r="EP176" s="58">
        <v>4.0462427745664747E-2</v>
      </c>
      <c r="EQ176" s="58">
        <v>7.2254335260115612E-2</v>
      </c>
    </row>
    <row r="177" spans="46:147" outlineLevel="1" x14ac:dyDescent="0.2">
      <c r="AT177" s="58" t="s">
        <v>214</v>
      </c>
      <c r="AU177" s="58">
        <v>0.9277456647398844</v>
      </c>
      <c r="AV177" s="58">
        <v>0.11560693641618497</v>
      </c>
      <c r="AW177" s="58">
        <v>0.25433526011560698</v>
      </c>
      <c r="AX177" s="58">
        <v>8.034682080924857E-2</v>
      </c>
      <c r="AY177" s="58">
        <v>6.7630057803468216E-2</v>
      </c>
      <c r="AZ177" s="58">
        <v>5.9537572254335279E-2</v>
      </c>
      <c r="BA177" s="58">
        <v>5.5491329479768793E-2</v>
      </c>
      <c r="BB177" s="58">
        <v>5.1445086705202328E-2</v>
      </c>
      <c r="BC177" s="58">
        <v>4.913294797687863E-2</v>
      </c>
      <c r="BD177" s="58">
        <v>4.7976878612716774E-2</v>
      </c>
      <c r="BE177" s="58">
        <v>4.5086705202312151E-2</v>
      </c>
      <c r="BF177" s="58">
        <v>4.2774566473988453E-2</v>
      </c>
      <c r="BG177" s="58">
        <v>4.0462427745664747E-2</v>
      </c>
      <c r="BH177" s="58">
        <v>3.8150289017341049E-2</v>
      </c>
      <c r="BI177" s="58">
        <v>3.5838150289017351E-2</v>
      </c>
      <c r="BJ177" s="58">
        <v>3.5260115606936426E-2</v>
      </c>
      <c r="BK177" s="58">
        <v>3.3526011560693653E-2</v>
      </c>
      <c r="BL177" s="58">
        <v>3.2369942196531803E-2</v>
      </c>
      <c r="BM177" s="58">
        <v>3.0057803468208102E-2</v>
      </c>
      <c r="BN177" s="58">
        <v>2.77456647398844E-2</v>
      </c>
      <c r="BO177" s="58">
        <v>2.5433526011560702E-2</v>
      </c>
      <c r="BP177" s="58">
        <v>2.4277456647398853E-2</v>
      </c>
      <c r="BQ177" s="58">
        <v>2.3121387283237003E-2</v>
      </c>
      <c r="BR177" s="58">
        <v>2.3121387283237003E-2</v>
      </c>
      <c r="BS177" s="58">
        <v>2.3121387283237003E-2</v>
      </c>
      <c r="BT177" s="58">
        <v>2.3121387283237003E-2</v>
      </c>
      <c r="BU177" s="58">
        <v>2.3121387283237003E-2</v>
      </c>
      <c r="BV177" s="58">
        <v>2.3121387283237003E-2</v>
      </c>
      <c r="BW177" s="58">
        <v>2.3121387283237003E-2</v>
      </c>
      <c r="BX177" s="58">
        <v>2.3121387283237003E-2</v>
      </c>
      <c r="BY177" s="58">
        <v>2.3121387283237003E-2</v>
      </c>
      <c r="BZ177" s="58">
        <v>2.2543352601156079E-2</v>
      </c>
      <c r="CA177" s="58">
        <v>2.1965317919075154E-2</v>
      </c>
      <c r="CB177" s="58">
        <v>2.138728323699423E-2</v>
      </c>
      <c r="CC177" s="58">
        <v>2.0809248554913305E-2</v>
      </c>
      <c r="CD177" s="58">
        <v>2.0231213872832381E-2</v>
      </c>
      <c r="CE177" s="58">
        <v>2.0231213872832381E-2</v>
      </c>
      <c r="CF177" s="58">
        <v>2.0231213872832381E-2</v>
      </c>
      <c r="CG177" s="58">
        <v>2.0231213872832381E-2</v>
      </c>
      <c r="CH177" s="58">
        <v>2.0231213872832381E-2</v>
      </c>
      <c r="CI177" s="58">
        <v>2.0231213872832381E-2</v>
      </c>
      <c r="CJ177" s="58">
        <v>2.0231213872832381E-2</v>
      </c>
      <c r="CK177" s="58">
        <v>2.0231213872832381E-2</v>
      </c>
      <c r="CL177" s="58">
        <v>2.0231213872832381E-2</v>
      </c>
      <c r="CM177" s="58">
        <v>1.9653179190751456E-2</v>
      </c>
      <c r="CN177" s="58">
        <v>1.9075144508670532E-2</v>
      </c>
      <c r="CO177" s="58">
        <v>1.7919075144508682E-2</v>
      </c>
      <c r="CP177" s="58">
        <v>1.676300578034683E-2</v>
      </c>
      <c r="CQ177" s="58">
        <v>1.5606936416184981E-2</v>
      </c>
      <c r="CR177" s="58">
        <v>1.5028901734104056E-2</v>
      </c>
      <c r="CS177" s="58">
        <v>1.4450867052023132E-2</v>
      </c>
      <c r="CT177" s="58">
        <v>1.4450867052023132E-2</v>
      </c>
      <c r="CU177" s="58">
        <v>1.4450867052023132E-2</v>
      </c>
      <c r="CV177" s="58">
        <v>1.4450867052023132E-2</v>
      </c>
      <c r="CW177" s="58">
        <v>1.3872832369942207E-2</v>
      </c>
      <c r="CX177" s="58">
        <v>1.3294797687861282E-2</v>
      </c>
      <c r="CY177" s="58">
        <v>1.2138728323699432E-2</v>
      </c>
      <c r="CZ177" s="58">
        <v>1.0982658959537582E-2</v>
      </c>
      <c r="DA177" s="58">
        <v>9.8265895953757315E-3</v>
      </c>
      <c r="DB177" s="58">
        <v>9.2485549132948069E-3</v>
      </c>
      <c r="DC177" s="58">
        <v>8.6705202312138824E-3</v>
      </c>
      <c r="DD177" s="58">
        <v>9.2485549132948087E-3</v>
      </c>
      <c r="DE177" s="58">
        <v>1.0404624277456658E-2</v>
      </c>
      <c r="DF177" s="58">
        <v>1.1560693641618507E-2</v>
      </c>
      <c r="DG177" s="58">
        <v>1.2716763005780358E-2</v>
      </c>
      <c r="DH177" s="58">
        <v>1.3872832369942207E-2</v>
      </c>
      <c r="DI177" s="58">
        <v>1.5028901734104058E-2</v>
      </c>
      <c r="DJ177" s="58">
        <v>1.5606936416184982E-2</v>
      </c>
      <c r="DK177" s="58">
        <v>1.6184971098265905E-2</v>
      </c>
      <c r="DL177" s="58">
        <v>1.676300578034683E-2</v>
      </c>
      <c r="DM177" s="58">
        <v>1.7341040462427754E-2</v>
      </c>
      <c r="DN177" s="58">
        <v>1.7341040462427754E-2</v>
      </c>
      <c r="DO177" s="58">
        <v>1.7341040462427754E-2</v>
      </c>
      <c r="DP177" s="58">
        <v>1.7341040462427754E-2</v>
      </c>
      <c r="DQ177" s="58">
        <v>1.7341040462427754E-2</v>
      </c>
      <c r="DR177" s="58">
        <v>1.8497109826589603E-2</v>
      </c>
      <c r="DS177" s="58">
        <v>1.9653179190751453E-2</v>
      </c>
      <c r="DT177" s="58">
        <v>2.0809248554913302E-2</v>
      </c>
      <c r="DU177" s="58">
        <v>2.2543352601156075E-2</v>
      </c>
      <c r="DV177" s="58">
        <v>2.4277456647398849E-2</v>
      </c>
      <c r="DW177" s="58">
        <v>2.4855491329479777E-2</v>
      </c>
      <c r="DX177" s="58">
        <v>2.5433526011560702E-2</v>
      </c>
      <c r="DY177" s="58">
        <v>2.601156069364163E-2</v>
      </c>
      <c r="DZ177" s="58">
        <v>2.601156069364163E-2</v>
      </c>
      <c r="EA177" s="58">
        <v>2.601156069364163E-2</v>
      </c>
      <c r="EB177" s="58">
        <v>2.601156069364163E-2</v>
      </c>
      <c r="EC177" s="58">
        <v>2.601156069364163E-2</v>
      </c>
      <c r="ED177" s="58">
        <v>2.601156069364163E-2</v>
      </c>
      <c r="EE177" s="58">
        <v>2.601156069364163E-2</v>
      </c>
      <c r="EF177" s="58">
        <v>2.601156069364163E-2</v>
      </c>
      <c r="EG177" s="58">
        <v>2.6589595375722551E-2</v>
      </c>
      <c r="EH177" s="58">
        <v>2.7167630057803475E-2</v>
      </c>
      <c r="EI177" s="58">
        <v>2.7745664739884403E-2</v>
      </c>
      <c r="EJ177" s="58">
        <v>2.8901734104046253E-2</v>
      </c>
      <c r="EK177" s="58">
        <v>3.0635838150289026E-2</v>
      </c>
      <c r="EL177" s="58">
        <v>3.1791907514450879E-2</v>
      </c>
      <c r="EM177" s="58">
        <v>3.3526011560693653E-2</v>
      </c>
      <c r="EN177" s="58">
        <v>3.5838150289017344E-2</v>
      </c>
      <c r="EO177" s="58">
        <v>4.3930635838150295E-2</v>
      </c>
      <c r="EP177" s="58">
        <v>4.0462427745664747E-2</v>
      </c>
      <c r="EQ177" s="58">
        <v>7.2254335260115612E-2</v>
      </c>
    </row>
    <row r="178" spans="46:147" outlineLevel="1" x14ac:dyDescent="0.2">
      <c r="AT178" s="58" t="str">
        <f xml:space="preserve"> TEXT($F$174,"0%") &amp; " Wtd.Avg."</f>
        <v>50% Wtd.Avg.</v>
      </c>
      <c r="AU178" s="58">
        <f>$F$174*AU176+(1-$F$174)*AU175</f>
        <v>0.4638728323699422</v>
      </c>
      <c r="AV178" s="58">
        <f>$F$174*AV176+(1-$F$174)*AV175</f>
        <v>5.7803468208092484E-2</v>
      </c>
      <c r="AW178" s="58">
        <f>$F$174*AW176+(1-$F$174)*AW175</f>
        <v>0.12716763005780349</v>
      </c>
      <c r="AX178" s="58">
        <f t="shared" ref="AX178:DI178" si="11">$F$174*AX176+(1-$F$174)*AX175</f>
        <v>4.0173410404624285E-2</v>
      </c>
      <c r="AY178" s="58">
        <f t="shared" si="11"/>
        <v>3.3815028901734108E-2</v>
      </c>
      <c r="AZ178" s="58">
        <f t="shared" si="11"/>
        <v>2.9768786127167639E-2</v>
      </c>
      <c r="BA178" s="58">
        <f t="shared" si="11"/>
        <v>2.7745664739884397E-2</v>
      </c>
      <c r="BB178" s="58">
        <f t="shared" si="11"/>
        <v>2.5722543352601164E-2</v>
      </c>
      <c r="BC178" s="58">
        <f t="shared" si="11"/>
        <v>2.4566473988439315E-2</v>
      </c>
      <c r="BD178" s="58">
        <f t="shared" si="11"/>
        <v>2.3988439306358387E-2</v>
      </c>
      <c r="BE178" s="58">
        <f t="shared" si="11"/>
        <v>2.2543352601156075E-2</v>
      </c>
      <c r="BF178" s="58">
        <f t="shared" si="11"/>
        <v>2.1387283236994226E-2</v>
      </c>
      <c r="BG178" s="58">
        <f t="shared" si="11"/>
        <v>2.0231213872832374E-2</v>
      </c>
      <c r="BH178" s="58">
        <f t="shared" si="11"/>
        <v>1.9075144508670525E-2</v>
      </c>
      <c r="BI178" s="58">
        <f t="shared" si="11"/>
        <v>1.7919075144508675E-2</v>
      </c>
      <c r="BJ178" s="58">
        <f t="shared" si="11"/>
        <v>1.7630057803468213E-2</v>
      </c>
      <c r="BK178" s="58">
        <f t="shared" si="11"/>
        <v>1.6763005780346826E-2</v>
      </c>
      <c r="BL178" s="58">
        <f t="shared" si="11"/>
        <v>1.6184971098265902E-2</v>
      </c>
      <c r="BM178" s="58">
        <f t="shared" si="11"/>
        <v>1.5028901734104051E-2</v>
      </c>
      <c r="BN178" s="58">
        <f t="shared" si="11"/>
        <v>1.38728323699422E-2</v>
      </c>
      <c r="BO178" s="58">
        <f t="shared" si="11"/>
        <v>1.2716763005780351E-2</v>
      </c>
      <c r="BP178" s="58">
        <f t="shared" si="11"/>
        <v>1.2138728323699426E-2</v>
      </c>
      <c r="BQ178" s="58">
        <f t="shared" si="11"/>
        <v>1.1560693641618502E-2</v>
      </c>
      <c r="BR178" s="58">
        <f t="shared" si="11"/>
        <v>1.1560693641618502E-2</v>
      </c>
      <c r="BS178" s="58">
        <f t="shared" si="11"/>
        <v>1.1560693641618502E-2</v>
      </c>
      <c r="BT178" s="58">
        <f t="shared" si="11"/>
        <v>1.1560693641618502E-2</v>
      </c>
      <c r="BU178" s="58">
        <f t="shared" si="11"/>
        <v>1.1560693641618502E-2</v>
      </c>
      <c r="BV178" s="58">
        <f t="shared" si="11"/>
        <v>1.1560693641618502E-2</v>
      </c>
      <c r="BW178" s="58">
        <f t="shared" si="11"/>
        <v>1.1560693641618502E-2</v>
      </c>
      <c r="BX178" s="58">
        <f t="shared" si="11"/>
        <v>1.1560693641618502E-2</v>
      </c>
      <c r="BY178" s="58">
        <f t="shared" si="11"/>
        <v>1.1560693641618502E-2</v>
      </c>
      <c r="BZ178" s="58">
        <f t="shared" si="11"/>
        <v>1.1271676300578039E-2</v>
      </c>
      <c r="CA178" s="58">
        <f t="shared" si="11"/>
        <v>1.0982658959537577E-2</v>
      </c>
      <c r="CB178" s="58">
        <f t="shared" si="11"/>
        <v>1.0693641618497115E-2</v>
      </c>
      <c r="CC178" s="58">
        <f t="shared" si="11"/>
        <v>1.0404624277456653E-2</v>
      </c>
      <c r="CD178" s="58">
        <f t="shared" si="11"/>
        <v>1.011560693641619E-2</v>
      </c>
      <c r="CE178" s="58">
        <f t="shared" si="11"/>
        <v>1.011560693641619E-2</v>
      </c>
      <c r="CF178" s="58">
        <f t="shared" si="11"/>
        <v>1.011560693641619E-2</v>
      </c>
      <c r="CG178" s="58">
        <f t="shared" si="11"/>
        <v>1.011560693641619E-2</v>
      </c>
      <c r="CH178" s="58">
        <f t="shared" si="11"/>
        <v>1.011560693641619E-2</v>
      </c>
      <c r="CI178" s="58">
        <f t="shared" si="11"/>
        <v>1.011560693641619E-2</v>
      </c>
      <c r="CJ178" s="58">
        <f t="shared" si="11"/>
        <v>1.011560693641619E-2</v>
      </c>
      <c r="CK178" s="58">
        <f t="shared" si="11"/>
        <v>1.011560693641619E-2</v>
      </c>
      <c r="CL178" s="58">
        <f t="shared" si="11"/>
        <v>1.011560693641619E-2</v>
      </c>
      <c r="CM178" s="58">
        <f t="shared" si="11"/>
        <v>9.826589595375728E-3</v>
      </c>
      <c r="CN178" s="58">
        <f t="shared" si="11"/>
        <v>9.5375722543352658E-3</v>
      </c>
      <c r="CO178" s="58">
        <f t="shared" si="11"/>
        <v>8.9595375722543412E-3</v>
      </c>
      <c r="CP178" s="58">
        <f t="shared" si="11"/>
        <v>8.3815028901734149E-3</v>
      </c>
      <c r="CQ178" s="58">
        <f t="shared" si="11"/>
        <v>7.8034682080924903E-3</v>
      </c>
      <c r="CR178" s="58">
        <f t="shared" si="11"/>
        <v>7.514450867052028E-3</v>
      </c>
      <c r="CS178" s="58">
        <f t="shared" si="11"/>
        <v>7.2254335260115658E-3</v>
      </c>
      <c r="CT178" s="58">
        <f t="shared" si="11"/>
        <v>7.2254335260115658E-3</v>
      </c>
      <c r="CU178" s="58">
        <f t="shared" si="11"/>
        <v>7.2254335260115658E-3</v>
      </c>
      <c r="CV178" s="58">
        <f t="shared" si="11"/>
        <v>7.2254335260115658E-3</v>
      </c>
      <c r="CW178" s="58">
        <f t="shared" si="11"/>
        <v>6.9364161849711035E-3</v>
      </c>
      <c r="CX178" s="58">
        <f t="shared" si="11"/>
        <v>6.6473988439306412E-3</v>
      </c>
      <c r="CY178" s="58">
        <f t="shared" si="11"/>
        <v>6.0693641618497158E-3</v>
      </c>
      <c r="CZ178" s="58">
        <f t="shared" si="11"/>
        <v>5.4913294797687912E-3</v>
      </c>
      <c r="DA178" s="58">
        <f t="shared" si="11"/>
        <v>4.9132947976878658E-3</v>
      </c>
      <c r="DB178" s="58">
        <f t="shared" si="11"/>
        <v>4.6242774566474035E-3</v>
      </c>
      <c r="DC178" s="58">
        <f t="shared" si="11"/>
        <v>4.3352601156069412E-3</v>
      </c>
      <c r="DD178" s="58">
        <f t="shared" si="11"/>
        <v>4.6242774566474043E-3</v>
      </c>
      <c r="DE178" s="58">
        <f t="shared" si="11"/>
        <v>5.2023121387283289E-3</v>
      </c>
      <c r="DF178" s="58">
        <f t="shared" si="11"/>
        <v>5.7803468208092535E-3</v>
      </c>
      <c r="DG178" s="58">
        <f t="shared" si="11"/>
        <v>6.3583815028901789E-3</v>
      </c>
      <c r="DH178" s="58">
        <f t="shared" si="11"/>
        <v>6.9364161849711035E-3</v>
      </c>
      <c r="DI178" s="58">
        <f t="shared" si="11"/>
        <v>7.5144508670520289E-3</v>
      </c>
      <c r="DJ178" s="58">
        <f t="shared" ref="DJ178:EO178" si="12">$F$174*DJ176+(1-$F$174)*DJ175</f>
        <v>7.8034682080924912E-3</v>
      </c>
      <c r="DK178" s="58">
        <f t="shared" si="12"/>
        <v>8.0924855491329526E-3</v>
      </c>
      <c r="DL178" s="58">
        <f t="shared" si="12"/>
        <v>8.3815028901734149E-3</v>
      </c>
      <c r="DM178" s="58">
        <f t="shared" si="12"/>
        <v>8.6705202312138772E-3</v>
      </c>
      <c r="DN178" s="58">
        <f t="shared" si="12"/>
        <v>8.6705202312138772E-3</v>
      </c>
      <c r="DO178" s="58">
        <f t="shared" si="12"/>
        <v>8.6705202312138772E-3</v>
      </c>
      <c r="DP178" s="58">
        <f t="shared" si="12"/>
        <v>8.6705202312138772E-3</v>
      </c>
      <c r="DQ178" s="58">
        <f t="shared" si="12"/>
        <v>8.6705202312138772E-3</v>
      </c>
      <c r="DR178" s="58">
        <f t="shared" si="12"/>
        <v>9.2485549132948017E-3</v>
      </c>
      <c r="DS178" s="58">
        <f t="shared" si="12"/>
        <v>9.8265895953757263E-3</v>
      </c>
      <c r="DT178" s="58">
        <f t="shared" si="12"/>
        <v>1.0404624277456651E-2</v>
      </c>
      <c r="DU178" s="58">
        <f t="shared" si="12"/>
        <v>1.1271676300578038E-2</v>
      </c>
      <c r="DV178" s="58">
        <f t="shared" si="12"/>
        <v>1.2138728323699425E-2</v>
      </c>
      <c r="DW178" s="58">
        <f t="shared" si="12"/>
        <v>1.2427745664739889E-2</v>
      </c>
      <c r="DX178" s="58">
        <f t="shared" si="12"/>
        <v>1.2716763005780351E-2</v>
      </c>
      <c r="DY178" s="58">
        <f t="shared" si="12"/>
        <v>1.3005780346820815E-2</v>
      </c>
      <c r="DZ178" s="58">
        <f t="shared" si="12"/>
        <v>1.3005780346820815E-2</v>
      </c>
      <c r="EA178" s="58">
        <f t="shared" si="12"/>
        <v>1.3005780346820815E-2</v>
      </c>
      <c r="EB178" s="58">
        <f t="shared" si="12"/>
        <v>1.3005780346820815E-2</v>
      </c>
      <c r="EC178" s="58">
        <f t="shared" si="12"/>
        <v>1.3005780346820815E-2</v>
      </c>
      <c r="ED178" s="58">
        <f t="shared" si="12"/>
        <v>1.3005780346820815E-2</v>
      </c>
      <c r="EE178" s="58">
        <f t="shared" si="12"/>
        <v>1.3005780346820815E-2</v>
      </c>
      <c r="EF178" s="58">
        <f t="shared" si="12"/>
        <v>1.3005780346820815E-2</v>
      </c>
      <c r="EG178" s="58">
        <f t="shared" si="12"/>
        <v>1.3294797687861275E-2</v>
      </c>
      <c r="EH178" s="58">
        <f t="shared" si="12"/>
        <v>1.3583815028901738E-2</v>
      </c>
      <c r="EI178" s="58">
        <f t="shared" si="12"/>
        <v>1.3872832369942202E-2</v>
      </c>
      <c r="EJ178" s="58">
        <f t="shared" si="12"/>
        <v>1.4450867052023126E-2</v>
      </c>
      <c r="EK178" s="58">
        <f t="shared" si="12"/>
        <v>1.5317919075144513E-2</v>
      </c>
      <c r="EL178" s="58">
        <f t="shared" si="12"/>
        <v>1.5895953757225439E-2</v>
      </c>
      <c r="EM178" s="58">
        <f t="shared" si="12"/>
        <v>1.6763005780346826E-2</v>
      </c>
      <c r="EN178" s="58">
        <f t="shared" si="12"/>
        <v>1.7919075144508672E-2</v>
      </c>
      <c r="EO178" s="58">
        <f t="shared" si="12"/>
        <v>2.1965317919075147E-2</v>
      </c>
      <c r="EP178" s="58">
        <f>$F$174*EP176+(1-$F$174)*EP175</f>
        <v>2.0231213872832374E-2</v>
      </c>
      <c r="EQ178" s="58">
        <f>$F$174*EQ176+(1-$F$174)*EQ175</f>
        <v>3.6127167630057806E-2</v>
      </c>
    </row>
    <row r="179" spans="46:147" outlineLevel="1" x14ac:dyDescent="0.2">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c r="CB179" s="58"/>
      <c r="CC179" s="58"/>
      <c r="CD179" s="58"/>
      <c r="CE179" s="58"/>
      <c r="CF179" s="58"/>
      <c r="CG179" s="58"/>
      <c r="CH179" s="58"/>
      <c r="CI179" s="58"/>
      <c r="CJ179" s="58"/>
      <c r="CK179" s="58"/>
      <c r="CL179" s="58"/>
      <c r="CM179" s="58"/>
      <c r="CN179" s="58"/>
      <c r="CO179" s="58"/>
      <c r="CP179" s="58"/>
      <c r="CQ179" s="58"/>
      <c r="CR179" s="58"/>
      <c r="CS179" s="58"/>
      <c r="CT179" s="58"/>
      <c r="CU179" s="58"/>
      <c r="CV179" s="58"/>
      <c r="CW179" s="58"/>
      <c r="CX179" s="58"/>
      <c r="CY179" s="58"/>
      <c r="CZ179" s="58"/>
      <c r="DA179" s="58"/>
      <c r="DB179" s="58"/>
      <c r="DC179" s="58"/>
      <c r="DD179" s="58"/>
      <c r="DE179" s="58"/>
      <c r="DF179" s="58"/>
      <c r="DG179" s="58"/>
      <c r="DH179" s="58"/>
      <c r="DI179" s="58"/>
      <c r="DJ179" s="58"/>
      <c r="DK179" s="58"/>
      <c r="DL179" s="58"/>
      <c r="DM179" s="58"/>
      <c r="DN179" s="58"/>
      <c r="DO179" s="58"/>
      <c r="DP179" s="58"/>
      <c r="DQ179" s="58"/>
      <c r="DR179" s="58"/>
      <c r="DS179" s="58"/>
      <c r="DT179" s="58"/>
      <c r="DU179" s="58"/>
      <c r="DV179" s="58"/>
      <c r="DW179" s="58"/>
      <c r="DX179" s="58"/>
      <c r="DY179" s="58"/>
      <c r="DZ179" s="58"/>
      <c r="EA179" s="58"/>
      <c r="EB179" s="58"/>
      <c r="EC179" s="58"/>
      <c r="ED179" s="58"/>
      <c r="EE179" s="58"/>
      <c r="EF179" s="58"/>
      <c r="EG179" s="58"/>
      <c r="EH179" s="58"/>
      <c r="EI179" s="58"/>
      <c r="EJ179" s="58"/>
      <c r="EK179" s="58"/>
      <c r="EL179" s="58"/>
      <c r="EM179" s="58"/>
      <c r="EN179" s="58"/>
      <c r="EO179" s="58"/>
      <c r="EP179" s="58"/>
      <c r="EQ179" s="58"/>
    </row>
    <row r="180" spans="46:147" outlineLevel="1" x14ac:dyDescent="0.2">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c r="CG180" s="58"/>
      <c r="CH180" s="58"/>
      <c r="CI180" s="58"/>
      <c r="CJ180" s="58"/>
      <c r="CK180" s="58"/>
      <c r="CL180" s="58"/>
      <c r="CM180" s="58"/>
      <c r="CN180" s="58"/>
      <c r="CO180" s="58"/>
      <c r="CP180" s="58"/>
      <c r="CQ180" s="58"/>
      <c r="CR180" s="58"/>
      <c r="CS180" s="58"/>
      <c r="CT180" s="58"/>
      <c r="CU180" s="58"/>
      <c r="CV180" s="58"/>
      <c r="CW180" s="58"/>
      <c r="CX180" s="58"/>
      <c r="CY180" s="58"/>
      <c r="CZ180" s="58"/>
      <c r="DA180" s="58"/>
      <c r="DB180" s="58"/>
      <c r="DC180" s="58"/>
      <c r="DD180" s="58"/>
      <c r="DE180" s="58"/>
      <c r="DF180" s="58"/>
      <c r="DG180" s="58"/>
      <c r="DH180" s="58"/>
      <c r="DI180" s="58"/>
      <c r="DJ180" s="58"/>
      <c r="DK180" s="58"/>
      <c r="DL180" s="58"/>
      <c r="DM180" s="58"/>
      <c r="DN180" s="58"/>
      <c r="DO180" s="58"/>
      <c r="DP180" s="58"/>
      <c r="DQ180" s="58"/>
      <c r="DR180" s="58"/>
      <c r="DS180" s="58"/>
      <c r="DT180" s="58"/>
      <c r="DU180" s="58"/>
      <c r="DV180" s="58"/>
      <c r="DW180" s="58"/>
      <c r="DX180" s="58"/>
      <c r="DY180" s="58"/>
      <c r="DZ180" s="58"/>
      <c r="EA180" s="58"/>
      <c r="EB180" s="58"/>
      <c r="EC180" s="58"/>
      <c r="ED180" s="58"/>
      <c r="EE180" s="58"/>
      <c r="EF180" s="58"/>
      <c r="EG180" s="58"/>
      <c r="EH180" s="58"/>
      <c r="EI180" s="58"/>
      <c r="EJ180" s="58"/>
      <c r="EK180" s="58"/>
      <c r="EL180" s="58"/>
      <c r="EM180" s="58"/>
      <c r="EN180" s="58"/>
      <c r="EO180" s="58"/>
      <c r="EP180" s="58"/>
      <c r="EQ180" s="58"/>
    </row>
    <row r="181" spans="46:147" outlineLevel="1" x14ac:dyDescent="0.2">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c r="CB181" s="58"/>
      <c r="CC181" s="58"/>
      <c r="CD181" s="58"/>
      <c r="CE181" s="58"/>
      <c r="CF181" s="58"/>
      <c r="CG181" s="58"/>
      <c r="CH181" s="58"/>
      <c r="CI181" s="58"/>
      <c r="CJ181" s="58"/>
      <c r="CK181" s="58"/>
      <c r="CL181" s="58"/>
      <c r="CM181" s="58"/>
      <c r="CN181" s="58"/>
      <c r="CO181" s="58"/>
      <c r="CP181" s="58"/>
      <c r="CQ181" s="58"/>
      <c r="CR181" s="58"/>
      <c r="CS181" s="58"/>
      <c r="CT181" s="58"/>
      <c r="CU181" s="58"/>
      <c r="CV181" s="58"/>
      <c r="CW181" s="58"/>
      <c r="CX181" s="58"/>
      <c r="CY181" s="58"/>
      <c r="CZ181" s="58"/>
      <c r="DA181" s="58"/>
      <c r="DB181" s="58"/>
      <c r="DC181" s="58"/>
      <c r="DD181" s="58"/>
      <c r="DE181" s="58"/>
      <c r="DF181" s="58"/>
      <c r="DG181" s="58"/>
      <c r="DH181" s="58"/>
      <c r="DI181" s="58"/>
      <c r="DJ181" s="58"/>
      <c r="DK181" s="58"/>
      <c r="DL181" s="58"/>
      <c r="DM181" s="58"/>
      <c r="DN181" s="58"/>
      <c r="DO181" s="58"/>
      <c r="DP181" s="58"/>
      <c r="DQ181" s="58"/>
      <c r="DR181" s="58"/>
      <c r="DS181" s="58"/>
      <c r="DT181" s="58"/>
      <c r="DU181" s="58"/>
      <c r="DV181" s="58"/>
      <c r="DW181" s="58"/>
      <c r="DX181" s="58"/>
      <c r="DY181" s="58"/>
      <c r="DZ181" s="58"/>
      <c r="EA181" s="58"/>
      <c r="EB181" s="58"/>
      <c r="EC181" s="58"/>
      <c r="ED181" s="58"/>
      <c r="EE181" s="58"/>
      <c r="EF181" s="58"/>
      <c r="EG181" s="58"/>
      <c r="EH181" s="58"/>
      <c r="EI181" s="58"/>
      <c r="EJ181" s="58"/>
      <c r="EK181" s="58"/>
      <c r="EL181" s="58"/>
      <c r="EM181" s="58"/>
      <c r="EN181" s="58"/>
      <c r="EO181" s="58"/>
      <c r="EP181" s="58"/>
      <c r="EQ181" s="58"/>
    </row>
    <row r="182" spans="46:147" outlineLevel="1" x14ac:dyDescent="0.2">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c r="CG182" s="58"/>
      <c r="CH182" s="58"/>
      <c r="CI182" s="58"/>
      <c r="CJ182" s="58"/>
      <c r="CK182" s="58"/>
      <c r="CL182" s="58"/>
      <c r="CM182" s="58"/>
      <c r="CN182" s="58"/>
      <c r="CO182" s="58"/>
      <c r="CP182" s="58"/>
      <c r="CQ182" s="58"/>
      <c r="CR182" s="58"/>
      <c r="CS182" s="58"/>
      <c r="CT182" s="58"/>
      <c r="CU182" s="58"/>
      <c r="CV182" s="58"/>
      <c r="CW182" s="58"/>
      <c r="CX182" s="58"/>
      <c r="CY182" s="58"/>
      <c r="CZ182" s="58"/>
      <c r="DA182" s="58"/>
      <c r="DB182" s="58"/>
      <c r="DC182" s="58"/>
      <c r="DD182" s="58"/>
      <c r="DE182" s="58"/>
      <c r="DF182" s="58"/>
      <c r="DG182" s="58"/>
      <c r="DH182" s="58"/>
      <c r="DI182" s="58"/>
      <c r="DJ182" s="58"/>
      <c r="DK182" s="58"/>
      <c r="DL182" s="58"/>
      <c r="DM182" s="58"/>
      <c r="DN182" s="58"/>
      <c r="DO182" s="58"/>
      <c r="DP182" s="58"/>
      <c r="DQ182" s="58"/>
      <c r="DR182" s="58"/>
      <c r="DS182" s="58"/>
      <c r="DT182" s="58"/>
      <c r="DU182" s="58"/>
      <c r="DV182" s="58"/>
      <c r="DW182" s="58"/>
      <c r="DX182" s="58"/>
      <c r="DY182" s="58"/>
      <c r="DZ182" s="58"/>
      <c r="EA182" s="58"/>
      <c r="EB182" s="58"/>
      <c r="EC182" s="58"/>
      <c r="ED182" s="58"/>
      <c r="EE182" s="58"/>
      <c r="EF182" s="58"/>
      <c r="EG182" s="58"/>
      <c r="EH182" s="58"/>
      <c r="EI182" s="58"/>
      <c r="EJ182" s="58"/>
      <c r="EK182" s="58"/>
      <c r="EL182" s="58"/>
      <c r="EM182" s="58"/>
      <c r="EN182" s="58"/>
      <c r="EO182" s="58"/>
      <c r="EP182" s="58"/>
      <c r="EQ182" s="58"/>
    </row>
    <row r="183" spans="46:147" outlineLevel="1" x14ac:dyDescent="0.2">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c r="CB183" s="58"/>
      <c r="CC183" s="58"/>
      <c r="CD183" s="58"/>
      <c r="CE183" s="58"/>
      <c r="CF183" s="58"/>
      <c r="CG183" s="58"/>
      <c r="CH183" s="58"/>
      <c r="CI183" s="58"/>
      <c r="CJ183" s="58"/>
      <c r="CK183" s="58"/>
      <c r="CL183" s="58"/>
      <c r="CM183" s="58"/>
      <c r="CN183" s="58"/>
      <c r="CO183" s="58"/>
      <c r="CP183" s="58"/>
      <c r="CQ183" s="58"/>
      <c r="CR183" s="58"/>
      <c r="CS183" s="58"/>
      <c r="CT183" s="58"/>
      <c r="CU183" s="58"/>
      <c r="CV183" s="58"/>
      <c r="CW183" s="58"/>
      <c r="CX183" s="58"/>
      <c r="CY183" s="58"/>
      <c r="CZ183" s="58"/>
      <c r="DA183" s="58"/>
      <c r="DB183" s="58"/>
      <c r="DC183" s="58"/>
      <c r="DD183" s="58"/>
      <c r="DE183" s="58"/>
      <c r="DF183" s="58"/>
      <c r="DG183" s="58"/>
      <c r="DH183" s="58"/>
      <c r="DI183" s="58"/>
      <c r="DJ183" s="58"/>
      <c r="DK183" s="58"/>
      <c r="DL183" s="58"/>
      <c r="DM183" s="58"/>
      <c r="DN183" s="58"/>
      <c r="DO183" s="58"/>
      <c r="DP183" s="58"/>
      <c r="DQ183" s="58"/>
      <c r="DR183" s="58"/>
      <c r="DS183" s="58"/>
      <c r="DT183" s="58"/>
      <c r="DU183" s="58"/>
      <c r="DV183" s="58"/>
      <c r="DW183" s="58"/>
      <c r="DX183" s="58"/>
      <c r="DY183" s="58"/>
      <c r="DZ183" s="58"/>
      <c r="EA183" s="58"/>
      <c r="EB183" s="58"/>
      <c r="EC183" s="58"/>
      <c r="ED183" s="58"/>
      <c r="EE183" s="58"/>
      <c r="EF183" s="58"/>
      <c r="EG183" s="58"/>
      <c r="EH183" s="58"/>
      <c r="EI183" s="58"/>
      <c r="EJ183" s="58"/>
      <c r="EK183" s="58"/>
      <c r="EL183" s="58"/>
      <c r="EM183" s="58"/>
      <c r="EN183" s="58"/>
      <c r="EO183" s="58"/>
      <c r="EP183" s="58"/>
      <c r="EQ183" s="58"/>
    </row>
    <row r="184" spans="46:147" outlineLevel="1" x14ac:dyDescent="0.2">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c r="CB184" s="58"/>
      <c r="CC184" s="58"/>
      <c r="CD184" s="58"/>
      <c r="CE184" s="58"/>
      <c r="CF184" s="58"/>
      <c r="CG184" s="58"/>
      <c r="CH184" s="58"/>
      <c r="CI184" s="58"/>
      <c r="CJ184" s="58"/>
      <c r="CK184" s="58"/>
      <c r="CL184" s="58"/>
      <c r="CM184" s="58"/>
      <c r="CN184" s="58"/>
      <c r="CO184" s="58"/>
      <c r="CP184" s="58"/>
      <c r="CQ184" s="58"/>
      <c r="CR184" s="58"/>
      <c r="CS184" s="58"/>
      <c r="CT184" s="58"/>
      <c r="CU184" s="58"/>
      <c r="CV184" s="58"/>
      <c r="CW184" s="58"/>
      <c r="CX184" s="58"/>
      <c r="CY184" s="58"/>
      <c r="CZ184" s="58"/>
      <c r="DA184" s="58"/>
      <c r="DB184" s="58"/>
      <c r="DC184" s="58"/>
      <c r="DD184" s="58"/>
      <c r="DE184" s="58"/>
      <c r="DF184" s="58"/>
      <c r="DG184" s="58"/>
      <c r="DH184" s="58"/>
      <c r="DI184" s="58"/>
      <c r="DJ184" s="58"/>
      <c r="DK184" s="58"/>
      <c r="DL184" s="58"/>
      <c r="DM184" s="58"/>
      <c r="DN184" s="58"/>
      <c r="DO184" s="58"/>
      <c r="DP184" s="58"/>
      <c r="DQ184" s="58"/>
      <c r="DR184" s="58"/>
      <c r="DS184" s="58"/>
      <c r="DT184" s="58"/>
      <c r="DU184" s="58"/>
      <c r="DV184" s="58"/>
      <c r="DW184" s="58"/>
      <c r="DX184" s="58"/>
      <c r="DY184" s="58"/>
      <c r="DZ184" s="58"/>
      <c r="EA184" s="58"/>
      <c r="EB184" s="58"/>
      <c r="EC184" s="58"/>
      <c r="ED184" s="58"/>
      <c r="EE184" s="58"/>
      <c r="EF184" s="58"/>
      <c r="EG184" s="58"/>
      <c r="EH184" s="58"/>
      <c r="EI184" s="58"/>
      <c r="EJ184" s="58"/>
      <c r="EK184" s="58"/>
      <c r="EL184" s="58"/>
      <c r="EM184" s="58"/>
      <c r="EN184" s="58"/>
      <c r="EO184" s="58"/>
      <c r="EP184" s="58"/>
      <c r="EQ184" s="58"/>
    </row>
    <row r="185" spans="46:147" outlineLevel="1" x14ac:dyDescent="0.2">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c r="CH185" s="58"/>
      <c r="CI185" s="58"/>
      <c r="CJ185" s="58"/>
      <c r="CK185" s="58"/>
      <c r="CL185" s="58"/>
      <c r="CM185" s="58"/>
      <c r="CN185" s="58"/>
      <c r="CO185" s="58"/>
      <c r="CP185" s="58"/>
      <c r="CQ185" s="58"/>
      <c r="CR185" s="58"/>
      <c r="CS185" s="58"/>
      <c r="CT185" s="58"/>
      <c r="CU185" s="58"/>
      <c r="CV185" s="58"/>
      <c r="CW185" s="58"/>
      <c r="CX185" s="58"/>
      <c r="CY185" s="58"/>
      <c r="CZ185" s="58"/>
      <c r="DA185" s="58"/>
      <c r="DB185" s="58"/>
      <c r="DC185" s="58"/>
      <c r="DD185" s="58"/>
      <c r="DE185" s="58"/>
      <c r="DF185" s="58"/>
      <c r="DG185" s="58"/>
      <c r="DH185" s="58"/>
      <c r="DI185" s="58"/>
      <c r="DJ185" s="58"/>
      <c r="DK185" s="58"/>
      <c r="DL185" s="58"/>
      <c r="DM185" s="58"/>
      <c r="DN185" s="58"/>
      <c r="DO185" s="58"/>
      <c r="DP185" s="58"/>
      <c r="DQ185" s="58"/>
      <c r="DR185" s="58"/>
      <c r="DS185" s="58"/>
      <c r="DT185" s="58"/>
      <c r="DU185" s="58"/>
      <c r="DV185" s="58"/>
      <c r="DW185" s="58"/>
      <c r="DX185" s="58"/>
      <c r="DY185" s="58"/>
      <c r="DZ185" s="58"/>
      <c r="EA185" s="58"/>
      <c r="EB185" s="58"/>
      <c r="EC185" s="58"/>
      <c r="ED185" s="58"/>
      <c r="EE185" s="58"/>
      <c r="EF185" s="58"/>
      <c r="EG185" s="58"/>
      <c r="EH185" s="58"/>
      <c r="EI185" s="58"/>
      <c r="EJ185" s="58"/>
      <c r="EK185" s="58"/>
      <c r="EL185" s="58"/>
      <c r="EM185" s="58"/>
      <c r="EN185" s="58"/>
      <c r="EO185" s="58"/>
      <c r="EP185" s="58"/>
      <c r="EQ185" s="58"/>
    </row>
    <row r="186" spans="46:147" outlineLevel="1" x14ac:dyDescent="0.2">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c r="CB186" s="58"/>
      <c r="CC186" s="58"/>
      <c r="CD186" s="58"/>
      <c r="CE186" s="58"/>
      <c r="CF186" s="58"/>
      <c r="CG186" s="58"/>
      <c r="CH186" s="58"/>
      <c r="CI186" s="58"/>
      <c r="CJ186" s="58"/>
      <c r="CK186" s="58"/>
      <c r="CL186" s="58"/>
      <c r="CM186" s="58"/>
      <c r="CN186" s="58"/>
      <c r="CO186" s="58"/>
      <c r="CP186" s="58"/>
      <c r="CQ186" s="58"/>
      <c r="CR186" s="58"/>
      <c r="CS186" s="58"/>
      <c r="CT186" s="58"/>
      <c r="CU186" s="58"/>
      <c r="CV186" s="58"/>
      <c r="CW186" s="58"/>
      <c r="CX186" s="58"/>
      <c r="CY186" s="58"/>
      <c r="CZ186" s="58"/>
      <c r="DA186" s="58"/>
      <c r="DB186" s="58"/>
      <c r="DC186" s="58"/>
      <c r="DD186" s="58"/>
      <c r="DE186" s="58"/>
      <c r="DF186" s="58"/>
      <c r="DG186" s="58"/>
      <c r="DH186" s="58"/>
      <c r="DI186" s="58"/>
      <c r="DJ186" s="58"/>
      <c r="DK186" s="58"/>
      <c r="DL186" s="58"/>
      <c r="DM186" s="58"/>
      <c r="DN186" s="58"/>
      <c r="DO186" s="58"/>
      <c r="DP186" s="58"/>
      <c r="DQ186" s="58"/>
      <c r="DR186" s="58"/>
      <c r="DS186" s="58"/>
      <c r="DT186" s="58"/>
      <c r="DU186" s="58"/>
      <c r="DV186" s="58"/>
      <c r="DW186" s="58"/>
      <c r="DX186" s="58"/>
      <c r="DY186" s="58"/>
      <c r="DZ186" s="58"/>
      <c r="EA186" s="58"/>
      <c r="EB186" s="58"/>
      <c r="EC186" s="58"/>
      <c r="ED186" s="58"/>
      <c r="EE186" s="58"/>
      <c r="EF186" s="58"/>
      <c r="EG186" s="58"/>
      <c r="EH186" s="58"/>
      <c r="EI186" s="58"/>
      <c r="EJ186" s="58"/>
      <c r="EK186" s="58"/>
      <c r="EL186" s="58"/>
      <c r="EM186" s="58"/>
      <c r="EN186" s="58"/>
      <c r="EO186" s="58"/>
      <c r="EP186" s="58"/>
      <c r="EQ186" s="58"/>
    </row>
    <row r="187" spans="46:147" outlineLevel="1" x14ac:dyDescent="0.2">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c r="CH187" s="58"/>
      <c r="CI187" s="58"/>
      <c r="CJ187" s="58"/>
      <c r="CK187" s="58"/>
      <c r="CL187" s="58"/>
      <c r="CM187" s="58"/>
      <c r="CN187" s="58"/>
      <c r="CO187" s="58"/>
      <c r="CP187" s="58"/>
      <c r="CQ187" s="58"/>
      <c r="CR187" s="58"/>
      <c r="CS187" s="58"/>
      <c r="CT187" s="58"/>
      <c r="CU187" s="58"/>
      <c r="CV187" s="58"/>
      <c r="CW187" s="58"/>
      <c r="CX187" s="58"/>
      <c r="CY187" s="58"/>
      <c r="CZ187" s="58"/>
      <c r="DA187" s="58"/>
      <c r="DB187" s="58"/>
      <c r="DC187" s="58"/>
      <c r="DD187" s="58"/>
      <c r="DE187" s="58"/>
      <c r="DF187" s="58"/>
      <c r="DG187" s="58"/>
      <c r="DH187" s="58"/>
      <c r="DI187" s="58"/>
      <c r="DJ187" s="58"/>
      <c r="DK187" s="58"/>
      <c r="DL187" s="58"/>
      <c r="DM187" s="58"/>
      <c r="DN187" s="58"/>
      <c r="DO187" s="58"/>
      <c r="DP187" s="58"/>
      <c r="DQ187" s="58"/>
      <c r="DR187" s="58"/>
      <c r="DS187" s="58"/>
      <c r="DT187" s="58"/>
      <c r="DU187" s="58"/>
      <c r="DV187" s="58"/>
      <c r="DW187" s="58"/>
      <c r="DX187" s="58"/>
      <c r="DY187" s="58"/>
      <c r="DZ187" s="58"/>
      <c r="EA187" s="58"/>
      <c r="EB187" s="58"/>
      <c r="EC187" s="58"/>
      <c r="ED187" s="58"/>
      <c r="EE187" s="58"/>
      <c r="EF187" s="58"/>
      <c r="EG187" s="58"/>
      <c r="EH187" s="58"/>
      <c r="EI187" s="58"/>
      <c r="EJ187" s="58"/>
      <c r="EK187" s="58"/>
      <c r="EL187" s="58"/>
      <c r="EM187" s="58"/>
      <c r="EN187" s="58"/>
      <c r="EO187" s="58"/>
      <c r="EP187" s="58"/>
      <c r="EQ187" s="58"/>
    </row>
    <row r="188" spans="46:147" outlineLevel="1" x14ac:dyDescent="0.2">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c r="CC188" s="58"/>
      <c r="CD188" s="58"/>
      <c r="CE188" s="58"/>
      <c r="CF188" s="58"/>
      <c r="CG188" s="58"/>
      <c r="CH188" s="58"/>
      <c r="CI188" s="58"/>
      <c r="CJ188" s="58"/>
      <c r="CK188" s="58"/>
      <c r="CL188" s="58"/>
      <c r="CM188" s="58"/>
      <c r="CN188" s="58"/>
      <c r="CO188" s="58"/>
      <c r="CP188" s="58"/>
      <c r="CQ188" s="58"/>
      <c r="CR188" s="58"/>
      <c r="CS188" s="58"/>
      <c r="CT188" s="58"/>
      <c r="CU188" s="58"/>
      <c r="CV188" s="58"/>
      <c r="CW188" s="58"/>
      <c r="CX188" s="58"/>
      <c r="CY188" s="58"/>
      <c r="CZ188" s="58"/>
      <c r="DA188" s="58"/>
      <c r="DB188" s="58"/>
      <c r="DC188" s="58"/>
      <c r="DD188" s="58"/>
      <c r="DE188" s="58"/>
      <c r="DF188" s="58"/>
      <c r="DG188" s="58"/>
      <c r="DH188" s="58"/>
      <c r="DI188" s="58"/>
      <c r="DJ188" s="58"/>
      <c r="DK188" s="58"/>
      <c r="DL188" s="58"/>
      <c r="DM188" s="58"/>
      <c r="DN188" s="58"/>
      <c r="DO188" s="58"/>
      <c r="DP188" s="58"/>
      <c r="DQ188" s="58"/>
      <c r="DR188" s="58"/>
      <c r="DS188" s="58"/>
      <c r="DT188" s="58"/>
      <c r="DU188" s="58"/>
      <c r="DV188" s="58"/>
      <c r="DW188" s="58"/>
      <c r="DX188" s="58"/>
      <c r="DY188" s="58"/>
      <c r="DZ188" s="58"/>
      <c r="EA188" s="58"/>
      <c r="EB188" s="58"/>
      <c r="EC188" s="58"/>
      <c r="ED188" s="58"/>
      <c r="EE188" s="58"/>
      <c r="EF188" s="58"/>
      <c r="EG188" s="58"/>
      <c r="EH188" s="58"/>
      <c r="EI188" s="58"/>
      <c r="EJ188" s="58"/>
      <c r="EK188" s="58"/>
      <c r="EL188" s="58"/>
      <c r="EM188" s="58"/>
      <c r="EN188" s="58"/>
      <c r="EO188" s="58"/>
      <c r="EP188" s="58"/>
      <c r="EQ188" s="58"/>
    </row>
    <row r="189" spans="46:147" outlineLevel="1" x14ac:dyDescent="0.2">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c r="CB189" s="58"/>
      <c r="CC189" s="58"/>
      <c r="CD189" s="58"/>
      <c r="CE189" s="58"/>
      <c r="CF189" s="58"/>
      <c r="CG189" s="58"/>
      <c r="CH189" s="58"/>
      <c r="CI189" s="58"/>
      <c r="CJ189" s="58"/>
      <c r="CK189" s="58"/>
      <c r="CL189" s="58"/>
      <c r="CM189" s="58"/>
      <c r="CN189" s="58"/>
      <c r="CO189" s="58"/>
      <c r="CP189" s="58"/>
      <c r="CQ189" s="58"/>
      <c r="CR189" s="58"/>
      <c r="CS189" s="58"/>
      <c r="CT189" s="58"/>
      <c r="CU189" s="58"/>
      <c r="CV189" s="58"/>
      <c r="CW189" s="58"/>
      <c r="CX189" s="58"/>
      <c r="CY189" s="58"/>
      <c r="CZ189" s="58"/>
      <c r="DA189" s="58"/>
      <c r="DB189" s="58"/>
      <c r="DC189" s="58"/>
      <c r="DD189" s="58"/>
      <c r="DE189" s="58"/>
      <c r="DF189" s="58"/>
      <c r="DG189" s="58"/>
      <c r="DH189" s="58"/>
      <c r="DI189" s="58"/>
      <c r="DJ189" s="58"/>
      <c r="DK189" s="58"/>
      <c r="DL189" s="58"/>
      <c r="DM189" s="58"/>
      <c r="DN189" s="58"/>
      <c r="DO189" s="58"/>
      <c r="DP189" s="58"/>
      <c r="DQ189" s="58"/>
      <c r="DR189" s="58"/>
      <c r="DS189" s="58"/>
      <c r="DT189" s="58"/>
      <c r="DU189" s="58"/>
      <c r="DV189" s="58"/>
      <c r="DW189" s="58"/>
      <c r="DX189" s="58"/>
      <c r="DY189" s="58"/>
      <c r="DZ189" s="58"/>
      <c r="EA189" s="58"/>
      <c r="EB189" s="58"/>
      <c r="EC189" s="58"/>
      <c r="ED189" s="58"/>
      <c r="EE189" s="58"/>
      <c r="EF189" s="58"/>
      <c r="EG189" s="58"/>
      <c r="EH189" s="58"/>
      <c r="EI189" s="58"/>
      <c r="EJ189" s="58"/>
      <c r="EK189" s="58"/>
      <c r="EL189" s="58"/>
      <c r="EM189" s="58"/>
      <c r="EN189" s="58"/>
      <c r="EO189" s="58"/>
      <c r="EP189" s="58"/>
      <c r="EQ189" s="58"/>
    </row>
    <row r="190" spans="46:147" outlineLevel="1" x14ac:dyDescent="0.2">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58"/>
      <c r="CZ190" s="58"/>
      <c r="DA190" s="58"/>
      <c r="DB190" s="58"/>
      <c r="DC190" s="58"/>
      <c r="DD190" s="58"/>
      <c r="DE190" s="58"/>
      <c r="DF190" s="58"/>
      <c r="DG190" s="58"/>
      <c r="DH190" s="58"/>
      <c r="DI190" s="58"/>
      <c r="DJ190" s="58"/>
      <c r="DK190" s="58"/>
      <c r="DL190" s="58"/>
      <c r="DM190" s="58"/>
      <c r="DN190" s="58"/>
      <c r="DO190" s="58"/>
      <c r="DP190" s="58"/>
      <c r="DQ190" s="58"/>
      <c r="DR190" s="58"/>
      <c r="DS190" s="58"/>
      <c r="DT190" s="58"/>
      <c r="DU190" s="58"/>
      <c r="DV190" s="58"/>
      <c r="DW190" s="58"/>
      <c r="DX190" s="58"/>
      <c r="DY190" s="58"/>
      <c r="DZ190" s="58"/>
      <c r="EA190" s="58"/>
      <c r="EB190" s="58"/>
      <c r="EC190" s="58"/>
      <c r="ED190" s="58"/>
      <c r="EE190" s="58"/>
      <c r="EF190" s="58"/>
      <c r="EG190" s="58"/>
      <c r="EH190" s="58"/>
      <c r="EI190" s="58"/>
      <c r="EJ190" s="58"/>
      <c r="EK190" s="58"/>
      <c r="EL190" s="58"/>
      <c r="EM190" s="58"/>
      <c r="EN190" s="58"/>
      <c r="EO190" s="58"/>
      <c r="EP190" s="58"/>
      <c r="EQ190" s="58"/>
    </row>
    <row r="191" spans="46:147" outlineLevel="1" x14ac:dyDescent="0.2">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c r="CG191" s="58"/>
      <c r="CH191" s="58"/>
      <c r="CI191" s="58"/>
      <c r="CJ191" s="58"/>
      <c r="CK191" s="58"/>
      <c r="CL191" s="58"/>
      <c r="CM191" s="58"/>
      <c r="CN191" s="58"/>
      <c r="CO191" s="58"/>
      <c r="CP191" s="58"/>
      <c r="CQ191" s="58"/>
      <c r="CR191" s="58"/>
      <c r="CS191" s="58"/>
      <c r="CT191" s="58"/>
      <c r="CU191" s="58"/>
      <c r="CV191" s="58"/>
      <c r="CW191" s="58"/>
      <c r="CX191" s="58"/>
      <c r="CY191" s="58"/>
      <c r="CZ191" s="58"/>
      <c r="DA191" s="58"/>
      <c r="DB191" s="58"/>
      <c r="DC191" s="58"/>
      <c r="DD191" s="58"/>
      <c r="DE191" s="58"/>
      <c r="DF191" s="58"/>
      <c r="DG191" s="58"/>
      <c r="DH191" s="58"/>
      <c r="DI191" s="58"/>
      <c r="DJ191" s="58"/>
      <c r="DK191" s="58"/>
      <c r="DL191" s="58"/>
      <c r="DM191" s="58"/>
      <c r="DN191" s="58"/>
      <c r="DO191" s="58"/>
      <c r="DP191" s="58"/>
      <c r="DQ191" s="58"/>
      <c r="DR191" s="58"/>
      <c r="DS191" s="58"/>
      <c r="DT191" s="58"/>
      <c r="DU191" s="58"/>
      <c r="DV191" s="58"/>
      <c r="DW191" s="58"/>
      <c r="DX191" s="58"/>
      <c r="DY191" s="58"/>
      <c r="DZ191" s="58"/>
      <c r="EA191" s="58"/>
      <c r="EB191" s="58"/>
      <c r="EC191" s="58"/>
      <c r="ED191" s="58"/>
      <c r="EE191" s="58"/>
      <c r="EF191" s="58"/>
      <c r="EG191" s="58"/>
      <c r="EH191" s="58"/>
      <c r="EI191" s="58"/>
      <c r="EJ191" s="58"/>
      <c r="EK191" s="58"/>
      <c r="EL191" s="58"/>
      <c r="EM191" s="58"/>
      <c r="EN191" s="58"/>
      <c r="EO191" s="58"/>
      <c r="EP191" s="58"/>
      <c r="EQ191" s="58"/>
    </row>
    <row r="192" spans="46:147" outlineLevel="1" x14ac:dyDescent="0.2">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c r="CB192" s="58"/>
      <c r="CC192" s="58"/>
      <c r="CD192" s="58"/>
      <c r="CE192" s="58"/>
      <c r="CF192" s="58"/>
      <c r="CG192" s="58"/>
      <c r="CH192" s="58"/>
      <c r="CI192" s="58"/>
      <c r="CJ192" s="58"/>
      <c r="CK192" s="58"/>
      <c r="CL192" s="58"/>
      <c r="CM192" s="58"/>
      <c r="CN192" s="58"/>
      <c r="CO192" s="58"/>
      <c r="CP192" s="58"/>
      <c r="CQ192" s="58"/>
      <c r="CR192" s="58"/>
      <c r="CS192" s="58"/>
      <c r="CT192" s="58"/>
      <c r="CU192" s="58"/>
      <c r="CV192" s="58"/>
      <c r="CW192" s="58"/>
      <c r="CX192" s="58"/>
      <c r="CY192" s="58"/>
      <c r="CZ192" s="58"/>
      <c r="DA192" s="58"/>
      <c r="DB192" s="58"/>
      <c r="DC192" s="58"/>
      <c r="DD192" s="58"/>
      <c r="DE192" s="58"/>
      <c r="DF192" s="58"/>
      <c r="DG192" s="58"/>
      <c r="DH192" s="58"/>
      <c r="DI192" s="58"/>
      <c r="DJ192" s="58"/>
      <c r="DK192" s="58"/>
      <c r="DL192" s="58"/>
      <c r="DM192" s="58"/>
      <c r="DN192" s="58"/>
      <c r="DO192" s="58"/>
      <c r="DP192" s="58"/>
      <c r="DQ192" s="58"/>
      <c r="DR192" s="58"/>
      <c r="DS192" s="58"/>
      <c r="DT192" s="58"/>
      <c r="DU192" s="58"/>
      <c r="DV192" s="58"/>
      <c r="DW192" s="58"/>
      <c r="DX192" s="58"/>
      <c r="DY192" s="58"/>
      <c r="DZ192" s="58"/>
      <c r="EA192" s="58"/>
      <c r="EB192" s="58"/>
      <c r="EC192" s="58"/>
      <c r="ED192" s="58"/>
      <c r="EE192" s="58"/>
      <c r="EF192" s="58"/>
      <c r="EG192" s="58"/>
      <c r="EH192" s="58"/>
      <c r="EI192" s="58"/>
      <c r="EJ192" s="58"/>
      <c r="EK192" s="58"/>
      <c r="EL192" s="58"/>
      <c r="EM192" s="58"/>
      <c r="EN192" s="58"/>
      <c r="EO192" s="58"/>
      <c r="EP192" s="58"/>
      <c r="EQ192" s="58"/>
    </row>
    <row r="193" spans="1:147" outlineLevel="1" x14ac:dyDescent="0.2">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c r="CB193" s="58"/>
      <c r="CC193" s="58"/>
      <c r="CD193" s="58"/>
      <c r="CE193" s="58"/>
      <c r="CF193" s="58"/>
      <c r="CG193" s="58"/>
      <c r="CH193" s="58"/>
      <c r="CI193" s="58"/>
      <c r="CJ193" s="58"/>
      <c r="CK193" s="58"/>
      <c r="CL193" s="58"/>
      <c r="CM193" s="58"/>
      <c r="CN193" s="58"/>
      <c r="CO193" s="58"/>
      <c r="CP193" s="58"/>
      <c r="CQ193" s="58"/>
      <c r="CR193" s="58"/>
      <c r="CS193" s="58"/>
      <c r="CT193" s="58"/>
      <c r="CU193" s="58"/>
      <c r="CV193" s="58"/>
      <c r="CW193" s="58"/>
      <c r="CX193" s="58"/>
      <c r="CY193" s="58"/>
      <c r="CZ193" s="58"/>
      <c r="DA193" s="58"/>
      <c r="DB193" s="58"/>
      <c r="DC193" s="58"/>
      <c r="DD193" s="58"/>
      <c r="DE193" s="58"/>
      <c r="DF193" s="58"/>
      <c r="DG193" s="58"/>
      <c r="DH193" s="58"/>
      <c r="DI193" s="58"/>
      <c r="DJ193" s="58"/>
      <c r="DK193" s="58"/>
      <c r="DL193" s="58"/>
      <c r="DM193" s="58"/>
      <c r="DN193" s="58"/>
      <c r="DO193" s="58"/>
      <c r="DP193" s="58"/>
      <c r="DQ193" s="58"/>
      <c r="DR193" s="58"/>
      <c r="DS193" s="58"/>
      <c r="DT193" s="58"/>
      <c r="DU193" s="58"/>
      <c r="DV193" s="58"/>
      <c r="DW193" s="58"/>
      <c r="DX193" s="58"/>
      <c r="DY193" s="58"/>
      <c r="DZ193" s="58"/>
      <c r="EA193" s="58"/>
      <c r="EB193" s="58"/>
      <c r="EC193" s="58"/>
      <c r="ED193" s="58"/>
      <c r="EE193" s="58"/>
      <c r="EF193" s="58"/>
      <c r="EG193" s="58"/>
      <c r="EH193" s="58"/>
      <c r="EI193" s="58"/>
      <c r="EJ193" s="58"/>
      <c r="EK193" s="58"/>
      <c r="EL193" s="58"/>
      <c r="EM193" s="58"/>
      <c r="EN193" s="58"/>
      <c r="EO193" s="58"/>
      <c r="EP193" s="58"/>
      <c r="EQ193" s="58"/>
    </row>
    <row r="194" spans="1:147" outlineLevel="1" x14ac:dyDescent="0.2">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c r="CH194" s="58"/>
      <c r="CI194" s="58"/>
      <c r="CJ194" s="58"/>
      <c r="CK194" s="58"/>
      <c r="CL194" s="58"/>
      <c r="CM194" s="58"/>
      <c r="CN194" s="58"/>
      <c r="CO194" s="58"/>
      <c r="CP194" s="58"/>
      <c r="CQ194" s="58"/>
      <c r="CR194" s="58"/>
      <c r="CS194" s="58"/>
      <c r="CT194" s="58"/>
      <c r="CU194" s="58"/>
      <c r="CV194" s="58"/>
      <c r="CW194" s="58"/>
      <c r="CX194" s="58"/>
      <c r="CY194" s="58"/>
      <c r="CZ194" s="58"/>
      <c r="DA194" s="58"/>
      <c r="DB194" s="58"/>
      <c r="DC194" s="58"/>
      <c r="DD194" s="58"/>
      <c r="DE194" s="58"/>
      <c r="DF194" s="58"/>
      <c r="DG194" s="58"/>
      <c r="DH194" s="58"/>
      <c r="DI194" s="58"/>
      <c r="DJ194" s="58"/>
      <c r="DK194" s="58"/>
      <c r="DL194" s="58"/>
      <c r="DM194" s="58"/>
      <c r="DN194" s="58"/>
      <c r="DO194" s="58"/>
      <c r="DP194" s="58"/>
      <c r="DQ194" s="58"/>
      <c r="DR194" s="58"/>
      <c r="DS194" s="58"/>
      <c r="DT194" s="58"/>
      <c r="DU194" s="58"/>
      <c r="DV194" s="58"/>
      <c r="DW194" s="58"/>
      <c r="DX194" s="58"/>
      <c r="DY194" s="58"/>
      <c r="DZ194" s="58"/>
      <c r="EA194" s="58"/>
      <c r="EB194" s="58"/>
      <c r="EC194" s="58"/>
      <c r="ED194" s="58"/>
      <c r="EE194" s="58"/>
      <c r="EF194" s="58"/>
      <c r="EG194" s="58"/>
      <c r="EH194" s="58"/>
      <c r="EI194" s="58"/>
      <c r="EJ194" s="58"/>
      <c r="EK194" s="58"/>
      <c r="EL194" s="58"/>
      <c r="EM194" s="58"/>
      <c r="EN194" s="58"/>
      <c r="EO194" s="58"/>
      <c r="EP194" s="58"/>
      <c r="EQ194" s="58"/>
    </row>
    <row r="195" spans="1:147" x14ac:dyDescent="0.2">
      <c r="A195" s="74"/>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c r="CC195" s="58"/>
      <c r="CD195" s="58"/>
      <c r="CE195" s="58"/>
      <c r="CF195" s="58"/>
      <c r="CG195" s="58"/>
      <c r="CH195" s="58"/>
      <c r="CI195" s="58"/>
      <c r="CJ195" s="58"/>
      <c r="CK195" s="58"/>
      <c r="CL195" s="58"/>
      <c r="CM195" s="58"/>
      <c r="CN195" s="58"/>
      <c r="CO195" s="58"/>
      <c r="CP195" s="58"/>
      <c r="CQ195" s="58"/>
      <c r="CR195" s="58"/>
      <c r="CS195" s="58"/>
      <c r="CT195" s="58"/>
      <c r="CU195" s="58"/>
      <c r="CV195" s="58"/>
      <c r="CW195" s="58"/>
      <c r="CX195" s="58"/>
      <c r="CY195" s="58"/>
      <c r="CZ195" s="58"/>
      <c r="DA195" s="58"/>
      <c r="DB195" s="58"/>
      <c r="DC195" s="58"/>
      <c r="DD195" s="58"/>
      <c r="DE195" s="58"/>
      <c r="DF195" s="58"/>
      <c r="DG195" s="58"/>
      <c r="DH195" s="58"/>
      <c r="DI195" s="58"/>
      <c r="DJ195" s="58"/>
      <c r="DK195" s="58"/>
      <c r="DL195" s="58"/>
      <c r="DM195" s="58"/>
      <c r="DN195" s="58"/>
      <c r="DO195" s="58"/>
      <c r="DP195" s="58"/>
      <c r="DQ195" s="58"/>
      <c r="DR195" s="58"/>
      <c r="DS195" s="58"/>
      <c r="DT195" s="58"/>
      <c r="DU195" s="58"/>
      <c r="DV195" s="58"/>
      <c r="DW195" s="58"/>
      <c r="DX195" s="58"/>
      <c r="DY195" s="58"/>
      <c r="DZ195" s="58"/>
      <c r="EA195" s="58"/>
      <c r="EB195" s="58"/>
      <c r="EC195" s="58"/>
      <c r="ED195" s="58"/>
      <c r="EE195" s="58"/>
      <c r="EF195" s="58"/>
      <c r="EG195" s="58"/>
      <c r="EH195" s="58"/>
      <c r="EI195" s="58"/>
      <c r="EJ195" s="58"/>
      <c r="EK195" s="58"/>
      <c r="EL195" s="58"/>
      <c r="EM195" s="58"/>
      <c r="EN195" s="58"/>
      <c r="EO195" s="58"/>
      <c r="EP195" s="58"/>
      <c r="EQ195" s="58"/>
    </row>
    <row r="196" spans="1:147" x14ac:dyDescent="0.2">
      <c r="A196" s="11" t="s">
        <v>365</v>
      </c>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c r="CB196" s="58"/>
      <c r="CC196" s="58"/>
      <c r="CD196" s="58"/>
      <c r="CE196" s="58"/>
      <c r="CF196" s="58"/>
      <c r="CG196" s="58"/>
      <c r="CH196" s="58"/>
      <c r="CI196" s="58"/>
      <c r="CJ196" s="58"/>
      <c r="CK196" s="58"/>
      <c r="CL196" s="58"/>
      <c r="CM196" s="58"/>
      <c r="CN196" s="58"/>
      <c r="CO196" s="58"/>
      <c r="CP196" s="58"/>
      <c r="CQ196" s="58"/>
      <c r="CR196" s="58"/>
      <c r="CS196" s="58"/>
      <c r="CT196" s="58"/>
      <c r="CU196" s="58"/>
      <c r="CV196" s="58"/>
      <c r="CW196" s="58"/>
      <c r="CX196" s="58"/>
      <c r="CY196" s="58"/>
      <c r="CZ196" s="58"/>
      <c r="DA196" s="58"/>
      <c r="DB196" s="58"/>
      <c r="DC196" s="58"/>
      <c r="DD196" s="58"/>
      <c r="DE196" s="58"/>
      <c r="DF196" s="58"/>
      <c r="DG196" s="58"/>
      <c r="DH196" s="58"/>
      <c r="DI196" s="58"/>
      <c r="DJ196" s="58"/>
      <c r="DK196" s="58"/>
      <c r="DL196" s="58"/>
      <c r="DM196" s="58"/>
      <c r="DN196" s="58"/>
      <c r="DO196" s="58"/>
      <c r="DP196" s="58"/>
      <c r="DQ196" s="58"/>
      <c r="DR196" s="58"/>
      <c r="DS196" s="58"/>
      <c r="DT196" s="58"/>
      <c r="DU196" s="58"/>
      <c r="DV196" s="58"/>
      <c r="DW196" s="58"/>
      <c r="DX196" s="58"/>
      <c r="DY196" s="58"/>
      <c r="DZ196" s="58"/>
      <c r="EA196" s="58"/>
      <c r="EB196" s="58"/>
      <c r="EC196" s="58"/>
      <c r="ED196" s="58"/>
      <c r="EE196" s="58"/>
      <c r="EF196" s="58"/>
      <c r="EG196" s="58"/>
      <c r="EH196" s="58"/>
      <c r="EI196" s="58"/>
      <c r="EJ196" s="58"/>
      <c r="EK196" s="58"/>
      <c r="EL196" s="58"/>
      <c r="EM196" s="58"/>
      <c r="EN196" s="58"/>
      <c r="EO196" s="58"/>
      <c r="EP196" s="58"/>
      <c r="EQ196" s="58"/>
    </row>
    <row r="197" spans="1:147" ht="10.8" outlineLevel="1" thickBot="1" x14ac:dyDescent="0.25">
      <c r="A197" s="13" t="s">
        <v>176</v>
      </c>
      <c r="B197" s="56" t="s">
        <v>177</v>
      </c>
      <c r="C197" s="15" t="s">
        <v>178</v>
      </c>
      <c r="D197" s="15" t="s">
        <v>126</v>
      </c>
      <c r="E197" s="15" t="s">
        <v>119</v>
      </c>
      <c r="F197" s="15" t="s">
        <v>179</v>
      </c>
      <c r="G197" s="15" t="s">
        <v>180</v>
      </c>
      <c r="H197" s="15" t="s">
        <v>181</v>
      </c>
      <c r="I197" s="15" t="s">
        <v>182</v>
      </c>
      <c r="J197" s="15" t="s">
        <v>183</v>
      </c>
      <c r="AT197" s="58"/>
      <c r="AU197" s="58"/>
      <c r="AV197" s="58"/>
      <c r="AW197" s="58"/>
      <c r="AX197" s="58"/>
      <c r="AY197" s="58"/>
      <c r="AZ197" s="58"/>
      <c r="BA197" s="71"/>
      <c r="BB197" s="58"/>
      <c r="BC197" s="58"/>
      <c r="BD197" s="58"/>
      <c r="BE197" s="72" t="s">
        <v>184</v>
      </c>
      <c r="BF197" s="70" t="s">
        <v>185</v>
      </c>
      <c r="BG197" s="70" t="s">
        <v>186</v>
      </c>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58"/>
      <c r="DI197" s="58"/>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c r="EF197" s="58"/>
      <c r="EG197" s="58"/>
      <c r="EH197" s="58"/>
      <c r="EI197" s="58"/>
      <c r="EJ197" s="58"/>
      <c r="EK197" s="58"/>
      <c r="EL197" s="58"/>
      <c r="EM197" s="58"/>
      <c r="EN197" s="58"/>
      <c r="EO197" s="58"/>
      <c r="EP197" s="58"/>
      <c r="EQ197" s="58"/>
    </row>
    <row r="198" spans="1:147" outlineLevel="1" x14ac:dyDescent="0.2">
      <c r="A198" s="16">
        <v>1</v>
      </c>
      <c r="B198" s="16">
        <v>1</v>
      </c>
      <c r="C198" s="1">
        <v>0.76964876752660283</v>
      </c>
      <c r="D198" s="1">
        <f>B198 - C198</f>
        <v>0.23035123247339717</v>
      </c>
      <c r="E198" s="1">
        <f>2*IF(B198=1,LN(1/C198),LN(1/(1-C198)))</f>
        <v>0.5236420285400406</v>
      </c>
      <c r="F198" s="1">
        <f>SQRT(E198)*SIGN(D198)</f>
        <v>0.72363114121770677</v>
      </c>
      <c r="G198" s="1">
        <f>D198/(SQRT(C198*(1-C198)))</f>
        <v>0.54707766042588579</v>
      </c>
      <c r="H198" s="1">
        <v>0.2704910851695822</v>
      </c>
      <c r="I198" s="1">
        <f>G198^2*H198/(1-H198)</f>
        <v>0.11097376351067262</v>
      </c>
      <c r="J198" s="1">
        <f>G198/SQRT(1-H198)</f>
        <v>0.64052145166866459</v>
      </c>
      <c r="AT198" s="58"/>
      <c r="AU198" s="58"/>
      <c r="AV198" s="58"/>
      <c r="AW198" s="58"/>
      <c r="AX198" s="58"/>
      <c r="AY198" s="58"/>
      <c r="AZ198" s="58"/>
      <c r="BA198" s="71"/>
      <c r="BB198" s="58"/>
      <c r="BC198" s="58"/>
      <c r="BD198" s="58"/>
      <c r="BE198" s="58">
        <f>1-B198</f>
        <v>0</v>
      </c>
      <c r="BF198" s="58" t="e">
        <f>IF(B198=0,C198,NA())</f>
        <v>#N/A</v>
      </c>
      <c r="BG198" s="58">
        <f>IF(B198=1,C198,NA())</f>
        <v>0.76964876752660283</v>
      </c>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58"/>
      <c r="CJ198" s="58"/>
      <c r="CK198" s="58"/>
      <c r="CL198" s="58"/>
      <c r="CM198" s="58"/>
      <c r="CN198" s="58"/>
      <c r="CO198" s="58"/>
      <c r="CP198" s="58"/>
      <c r="CQ198" s="58"/>
      <c r="CR198" s="58"/>
      <c r="CS198" s="58"/>
      <c r="CT198" s="58"/>
      <c r="CU198" s="58"/>
      <c r="CV198" s="58"/>
      <c r="CW198" s="58"/>
      <c r="CX198" s="58"/>
      <c r="CY198" s="58"/>
      <c r="CZ198" s="58"/>
      <c r="DA198" s="58"/>
      <c r="DB198" s="58"/>
      <c r="DC198" s="58"/>
      <c r="DD198" s="58"/>
      <c r="DE198" s="58"/>
      <c r="DF198" s="58"/>
      <c r="DG198" s="58"/>
      <c r="DH198" s="58"/>
      <c r="DI198" s="58"/>
      <c r="DJ198" s="58"/>
      <c r="DK198" s="58"/>
      <c r="DL198" s="58"/>
      <c r="DM198" s="58"/>
      <c r="DN198" s="58"/>
      <c r="DO198" s="58"/>
      <c r="DP198" s="58"/>
      <c r="DQ198" s="58"/>
      <c r="DR198" s="58"/>
      <c r="DS198" s="58"/>
      <c r="DT198" s="58"/>
      <c r="DU198" s="58"/>
      <c r="DV198" s="58"/>
      <c r="DW198" s="58"/>
      <c r="DX198" s="58"/>
      <c r="DY198" s="58"/>
      <c r="DZ198" s="58"/>
      <c r="EA198" s="58"/>
      <c r="EB198" s="58"/>
      <c r="EC198" s="58"/>
      <c r="ED198" s="58"/>
      <c r="EE198" s="58"/>
      <c r="EF198" s="58"/>
      <c r="EG198" s="58"/>
      <c r="EH198" s="58"/>
      <c r="EI198" s="58"/>
      <c r="EJ198" s="58"/>
      <c r="EK198" s="58"/>
      <c r="EL198" s="58"/>
      <c r="EM198" s="58"/>
      <c r="EN198" s="58"/>
      <c r="EO198" s="58"/>
      <c r="EP198" s="58"/>
      <c r="EQ198" s="58"/>
    </row>
    <row r="199" spans="1:147" outlineLevel="1" x14ac:dyDescent="0.2">
      <c r="A199" s="16">
        <v>2</v>
      </c>
      <c r="B199" s="16">
        <v>0</v>
      </c>
      <c r="C199" s="1">
        <v>1.1698304120653477E-5</v>
      </c>
      <c r="D199" s="1">
        <f t="shared" ref="D199:D262" si="13">B199 - C199</f>
        <v>-1.1698304120653477E-5</v>
      </c>
      <c r="E199" s="1">
        <f t="shared" ref="E199:E262" si="14">2*IF(B199=1,LN(1/C199),LN(1/(1-C199)))</f>
        <v>2.3396745092738523E-5</v>
      </c>
      <c r="F199" s="1">
        <f t="shared" ref="F199:F262" si="15">SQRT(E199)*SIGN(D199)</f>
        <v>-4.8370182026470114E-3</v>
      </c>
      <c r="G199" s="1">
        <f t="shared" ref="G199:G262" si="16">D199/(SQRT(C199*(1-C199)))</f>
        <v>-3.4202983747874558E-3</v>
      </c>
      <c r="H199" s="1">
        <v>1.4109594034147454E-4</v>
      </c>
      <c r="I199" s="1">
        <f t="shared" ref="I199:I262" si="17">G199^2*H199/(1-H199)</f>
        <v>1.650835455735498E-9</v>
      </c>
      <c r="J199" s="1">
        <f t="shared" ref="J199:J262" si="18">G199/SQRT(1-H199)</f>
        <v>-3.4205396954324983E-3</v>
      </c>
      <c r="AT199" s="58"/>
      <c r="AU199" s="58"/>
      <c r="AV199" s="58"/>
      <c r="AW199" s="58"/>
      <c r="AX199" s="58"/>
      <c r="AY199" s="58"/>
      <c r="AZ199" s="58"/>
      <c r="BA199" s="71"/>
      <c r="BB199" s="58"/>
      <c r="BC199" s="58"/>
      <c r="BD199" s="58"/>
      <c r="BE199" s="58">
        <f t="shared" ref="BE199:BE262" si="19">1-B199</f>
        <v>1</v>
      </c>
      <c r="BF199" s="58">
        <f t="shared" ref="BF199:BF262" si="20">IF(B199=0,C199,NA())</f>
        <v>1.1698304120653477E-5</v>
      </c>
      <c r="BG199" s="58" t="e">
        <f t="shared" ref="BG199:BG262" si="21">IF(B199=1,C199,NA())</f>
        <v>#N/A</v>
      </c>
      <c r="BH199" s="58"/>
      <c r="BI199" s="58"/>
      <c r="BJ199" s="58"/>
      <c r="BK199" s="58"/>
      <c r="BL199" s="58"/>
      <c r="BM199" s="58"/>
      <c r="BN199" s="58"/>
      <c r="BO199" s="58"/>
      <c r="BP199" s="58"/>
      <c r="BQ199" s="58"/>
      <c r="BR199" s="58"/>
      <c r="BS199" s="58"/>
      <c r="BT199" s="58"/>
      <c r="BU199" s="58"/>
      <c r="BV199" s="58"/>
      <c r="BW199" s="58"/>
      <c r="BX199" s="58"/>
      <c r="BY199" s="58"/>
      <c r="BZ199" s="58"/>
      <c r="CA199" s="58"/>
      <c r="CB199" s="58"/>
      <c r="CC199" s="58"/>
      <c r="CD199" s="58"/>
      <c r="CE199" s="58"/>
      <c r="CF199" s="58"/>
      <c r="CG199" s="58"/>
      <c r="CH199" s="58"/>
      <c r="CI199" s="58"/>
      <c r="CJ199" s="58"/>
      <c r="CK199" s="58"/>
      <c r="CL199" s="58"/>
      <c r="CM199" s="58"/>
      <c r="CN199" s="58"/>
      <c r="CO199" s="58"/>
      <c r="CP199" s="58"/>
      <c r="CQ199" s="58"/>
      <c r="CR199" s="58"/>
      <c r="CS199" s="58"/>
      <c r="CT199" s="58"/>
      <c r="CU199" s="58"/>
      <c r="CV199" s="58"/>
      <c r="CW199" s="58"/>
      <c r="CX199" s="58"/>
      <c r="CY199" s="58"/>
      <c r="CZ199" s="58"/>
      <c r="DA199" s="58"/>
      <c r="DB199" s="58"/>
      <c r="DC199" s="58"/>
      <c r="DD199" s="58"/>
      <c r="DE199" s="58"/>
      <c r="DF199" s="58"/>
      <c r="DG199" s="58"/>
      <c r="DH199" s="58"/>
      <c r="DI199" s="58"/>
      <c r="DJ199" s="58"/>
      <c r="DK199" s="58"/>
      <c r="DL199" s="58"/>
      <c r="DM199" s="58"/>
      <c r="DN199" s="58"/>
      <c r="DO199" s="58"/>
      <c r="DP199" s="58"/>
      <c r="DQ199" s="58"/>
      <c r="DR199" s="58"/>
      <c r="DS199" s="58"/>
      <c r="DT199" s="58"/>
      <c r="DU199" s="58"/>
      <c r="DV199" s="58"/>
      <c r="DW199" s="58"/>
      <c r="DX199" s="58"/>
      <c r="DY199" s="58"/>
      <c r="DZ199" s="58"/>
      <c r="EA199" s="58"/>
      <c r="EB199" s="58"/>
      <c r="EC199" s="58"/>
      <c r="ED199" s="58"/>
      <c r="EE199" s="58"/>
      <c r="EF199" s="58"/>
      <c r="EG199" s="58"/>
      <c r="EH199" s="58"/>
      <c r="EI199" s="58"/>
      <c r="EJ199" s="58"/>
      <c r="EK199" s="58"/>
      <c r="EL199" s="58"/>
      <c r="EM199" s="58"/>
      <c r="EN199" s="58"/>
      <c r="EO199" s="58"/>
      <c r="EP199" s="58"/>
      <c r="EQ199" s="58"/>
    </row>
    <row r="200" spans="1:147" outlineLevel="1" x14ac:dyDescent="0.2">
      <c r="A200" s="16">
        <v>3</v>
      </c>
      <c r="B200" s="16">
        <v>0</v>
      </c>
      <c r="C200" s="1">
        <v>1.1470853994765022E-7</v>
      </c>
      <c r="D200" s="1">
        <f t="shared" si="13"/>
        <v>-1.1470853994765022E-7</v>
      </c>
      <c r="E200" s="1">
        <f t="shared" si="14"/>
        <v>2.2941709304311735E-7</v>
      </c>
      <c r="F200" s="1">
        <f t="shared" si="15"/>
        <v>-4.7897504428009329E-4</v>
      </c>
      <c r="G200" s="1">
        <f t="shared" si="16"/>
        <v>-3.3868651154969382E-4</v>
      </c>
      <c r="H200" s="1">
        <v>1.7090116887413028E-6</v>
      </c>
      <c r="I200" s="1">
        <f t="shared" si="17"/>
        <v>1.9603859308849233E-13</v>
      </c>
      <c r="J200" s="1">
        <f t="shared" si="18"/>
        <v>-3.3868680095966832E-4</v>
      </c>
      <c r="AT200" s="58"/>
      <c r="AU200" s="58"/>
      <c r="AV200" s="58"/>
      <c r="AW200" s="58"/>
      <c r="AX200" s="58"/>
      <c r="AY200" s="58"/>
      <c r="AZ200" s="58"/>
      <c r="BA200" s="71"/>
      <c r="BB200" s="58"/>
      <c r="BC200" s="58"/>
      <c r="BD200" s="58"/>
      <c r="BE200" s="58">
        <f t="shared" si="19"/>
        <v>1</v>
      </c>
      <c r="BF200" s="58">
        <f t="shared" si="20"/>
        <v>1.1470853994765022E-7</v>
      </c>
      <c r="BG200" s="58" t="e">
        <f t="shared" si="21"/>
        <v>#N/A</v>
      </c>
      <c r="BH200" s="58"/>
      <c r="BI200" s="58"/>
      <c r="BJ200" s="58"/>
      <c r="BK200" s="58"/>
      <c r="BL200" s="58"/>
      <c r="BM200" s="58"/>
      <c r="BN200" s="58"/>
      <c r="BO200" s="58"/>
      <c r="BP200" s="58"/>
      <c r="BQ200" s="58"/>
      <c r="BR200" s="58"/>
      <c r="BS200" s="58"/>
      <c r="BT200" s="58"/>
      <c r="BU200" s="58"/>
      <c r="BV200" s="58"/>
      <c r="BW200" s="58"/>
      <c r="BX200" s="58"/>
      <c r="BY200" s="58"/>
      <c r="BZ200" s="58"/>
      <c r="CA200" s="58"/>
      <c r="CB200" s="58"/>
      <c r="CC200" s="58"/>
      <c r="CD200" s="58"/>
      <c r="CE200" s="58"/>
      <c r="CF200" s="58"/>
      <c r="CG200" s="58"/>
      <c r="CH200" s="58"/>
      <c r="CI200" s="58"/>
      <c r="CJ200" s="58"/>
      <c r="CK200" s="58"/>
      <c r="CL200" s="58"/>
      <c r="CM200" s="58"/>
      <c r="CN200" s="58"/>
      <c r="CO200" s="58"/>
      <c r="CP200" s="58"/>
      <c r="CQ200" s="58"/>
      <c r="CR200" s="58"/>
      <c r="CS200" s="58"/>
      <c r="CT200" s="58"/>
      <c r="CU200" s="58"/>
      <c r="CV200" s="58"/>
      <c r="CW200" s="58"/>
      <c r="CX200" s="58"/>
      <c r="CY200" s="58"/>
      <c r="CZ200" s="58"/>
      <c r="DA200" s="58"/>
      <c r="DB200" s="58"/>
      <c r="DC200" s="58"/>
      <c r="DD200" s="58"/>
      <c r="DE200" s="58"/>
      <c r="DF200" s="58"/>
      <c r="DG200" s="58"/>
      <c r="DH200" s="58"/>
      <c r="DI200" s="58"/>
      <c r="DJ200" s="58"/>
      <c r="DK200" s="58"/>
      <c r="DL200" s="58"/>
      <c r="DM200" s="58"/>
      <c r="DN200" s="58"/>
      <c r="DO200" s="58"/>
      <c r="DP200" s="58"/>
      <c r="DQ200" s="58"/>
      <c r="DR200" s="58"/>
      <c r="DS200" s="58"/>
      <c r="DT200" s="58"/>
      <c r="DU200" s="58"/>
      <c r="DV200" s="58"/>
      <c r="DW200" s="58"/>
      <c r="DX200" s="58"/>
      <c r="DY200" s="58"/>
      <c r="DZ200" s="58"/>
      <c r="EA200" s="58"/>
      <c r="EB200" s="58"/>
      <c r="EC200" s="58"/>
      <c r="ED200" s="58"/>
      <c r="EE200" s="58"/>
      <c r="EF200" s="58"/>
      <c r="EG200" s="58"/>
      <c r="EH200" s="58"/>
      <c r="EI200" s="58"/>
      <c r="EJ200" s="58"/>
      <c r="EK200" s="58"/>
      <c r="EL200" s="58"/>
      <c r="EM200" s="58"/>
      <c r="EN200" s="58"/>
      <c r="EO200" s="58"/>
      <c r="EP200" s="58"/>
      <c r="EQ200" s="58"/>
    </row>
    <row r="201" spans="1:147" outlineLevel="1" x14ac:dyDescent="0.2">
      <c r="A201" s="16">
        <v>4</v>
      </c>
      <c r="B201" s="16">
        <v>0</v>
      </c>
      <c r="C201" s="1">
        <v>1.8121866920603587E-5</v>
      </c>
      <c r="D201" s="1">
        <f t="shared" si="13"/>
        <v>-1.8121866920603587E-5</v>
      </c>
      <c r="E201" s="1">
        <f t="shared" si="14"/>
        <v>3.6244062247196012E-5</v>
      </c>
      <c r="F201" s="1">
        <f t="shared" si="15"/>
        <v>-6.0203041656710348E-3</v>
      </c>
      <c r="G201" s="1">
        <f t="shared" si="16"/>
        <v>-4.2570171867888484E-3</v>
      </c>
      <c r="H201" s="1">
        <v>1.1872988546390181E-4</v>
      </c>
      <c r="I201" s="1">
        <f t="shared" si="17"/>
        <v>2.1519016707598905E-9</v>
      </c>
      <c r="J201" s="1">
        <f t="shared" si="18"/>
        <v>-4.2572699268764247E-3</v>
      </c>
      <c r="AT201" s="58"/>
      <c r="AU201" s="58"/>
      <c r="AV201" s="58"/>
      <c r="AW201" s="58"/>
      <c r="AX201" s="58"/>
      <c r="AY201" s="58"/>
      <c r="AZ201" s="58"/>
      <c r="BA201" s="71"/>
      <c r="BB201" s="58"/>
      <c r="BC201" s="58"/>
      <c r="BD201" s="58"/>
      <c r="BE201" s="58">
        <f t="shared" si="19"/>
        <v>1</v>
      </c>
      <c r="BF201" s="58">
        <f t="shared" si="20"/>
        <v>1.8121866920603587E-5</v>
      </c>
      <c r="BG201" s="58" t="e">
        <f t="shared" si="21"/>
        <v>#N/A</v>
      </c>
      <c r="BH201" s="58"/>
      <c r="BI201" s="58"/>
      <c r="BJ201" s="58"/>
      <c r="BK201" s="58"/>
      <c r="BL201" s="58"/>
      <c r="BM201" s="58"/>
      <c r="BN201" s="58"/>
      <c r="BO201" s="58"/>
      <c r="BP201" s="58"/>
      <c r="BQ201" s="58"/>
      <c r="BR201" s="58"/>
      <c r="BS201" s="58"/>
      <c r="BT201" s="58"/>
      <c r="BU201" s="58"/>
      <c r="BV201" s="58"/>
      <c r="BW201" s="58"/>
      <c r="BX201" s="58"/>
      <c r="BY201" s="58"/>
      <c r="BZ201" s="58"/>
      <c r="CA201" s="58"/>
      <c r="CB201" s="58"/>
      <c r="CC201" s="58"/>
      <c r="CD201" s="58"/>
      <c r="CE201" s="58"/>
      <c r="CF201" s="58"/>
      <c r="CG201" s="58"/>
      <c r="CH201" s="58"/>
      <c r="CI201" s="58"/>
      <c r="CJ201" s="58"/>
      <c r="CK201" s="58"/>
      <c r="CL201" s="58"/>
      <c r="CM201" s="58"/>
      <c r="CN201" s="58"/>
      <c r="CO201" s="58"/>
      <c r="CP201" s="58"/>
      <c r="CQ201" s="58"/>
      <c r="CR201" s="58"/>
      <c r="CS201" s="58"/>
      <c r="CT201" s="58"/>
      <c r="CU201" s="58"/>
      <c r="CV201" s="58"/>
      <c r="CW201" s="58"/>
      <c r="CX201" s="58"/>
      <c r="CY201" s="58"/>
      <c r="CZ201" s="58"/>
      <c r="DA201" s="58"/>
      <c r="DB201" s="58"/>
      <c r="DC201" s="58"/>
      <c r="DD201" s="58"/>
      <c r="DE201" s="58"/>
      <c r="DF201" s="58"/>
      <c r="DG201" s="58"/>
      <c r="DH201" s="58"/>
      <c r="DI201" s="58"/>
      <c r="DJ201" s="58"/>
      <c r="DK201" s="58"/>
      <c r="DL201" s="58"/>
      <c r="DM201" s="58"/>
      <c r="DN201" s="58"/>
      <c r="DO201" s="58"/>
      <c r="DP201" s="58"/>
      <c r="DQ201" s="58"/>
      <c r="DR201" s="58"/>
      <c r="DS201" s="58"/>
      <c r="DT201" s="58"/>
      <c r="DU201" s="58"/>
      <c r="DV201" s="58"/>
      <c r="DW201" s="58"/>
      <c r="DX201" s="58"/>
      <c r="DY201" s="58"/>
      <c r="DZ201" s="58"/>
      <c r="EA201" s="58"/>
      <c r="EB201" s="58"/>
      <c r="EC201" s="58"/>
      <c r="ED201" s="58"/>
      <c r="EE201" s="58"/>
      <c r="EF201" s="58"/>
      <c r="EG201" s="58"/>
      <c r="EH201" s="58"/>
      <c r="EI201" s="58"/>
      <c r="EJ201" s="58"/>
      <c r="EK201" s="58"/>
      <c r="EL201" s="58"/>
      <c r="EM201" s="58"/>
      <c r="EN201" s="58"/>
      <c r="EO201" s="58"/>
      <c r="EP201" s="58"/>
      <c r="EQ201" s="58"/>
    </row>
    <row r="202" spans="1:147" outlineLevel="1" x14ac:dyDescent="0.2">
      <c r="A202" s="16">
        <v>5</v>
      </c>
      <c r="B202" s="16">
        <v>0</v>
      </c>
      <c r="C202" s="1">
        <v>0.19280673970462706</v>
      </c>
      <c r="D202" s="1">
        <f t="shared" si="13"/>
        <v>-0.19280673970462706</v>
      </c>
      <c r="E202" s="1">
        <f t="shared" si="14"/>
        <v>0.42838431892602002</v>
      </c>
      <c r="F202" s="1">
        <f t="shared" si="15"/>
        <v>-0.6545107477543971</v>
      </c>
      <c r="G202" s="1">
        <f t="shared" si="16"/>
        <v>-0.4887337626227245</v>
      </c>
      <c r="H202" s="1">
        <v>0.37950223391057863</v>
      </c>
      <c r="I202" s="1">
        <f t="shared" si="17"/>
        <v>0.14608943122511675</v>
      </c>
      <c r="J202" s="1">
        <f t="shared" si="18"/>
        <v>-0.62044348812158745</v>
      </c>
      <c r="AT202" s="58"/>
      <c r="AU202" s="58"/>
      <c r="AV202" s="58"/>
      <c r="AW202" s="58"/>
      <c r="AX202" s="58"/>
      <c r="AY202" s="58"/>
      <c r="AZ202" s="58"/>
      <c r="BA202" s="71"/>
      <c r="BB202" s="58"/>
      <c r="BC202" s="58"/>
      <c r="BD202" s="58"/>
      <c r="BE202" s="58">
        <f t="shared" si="19"/>
        <v>1</v>
      </c>
      <c r="BF202" s="58">
        <f t="shared" si="20"/>
        <v>0.19280673970462706</v>
      </c>
      <c r="BG202" s="58" t="e">
        <f t="shared" si="21"/>
        <v>#N/A</v>
      </c>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c r="CH202" s="58"/>
      <c r="CI202" s="58"/>
      <c r="CJ202" s="58"/>
      <c r="CK202" s="58"/>
      <c r="CL202" s="58"/>
      <c r="CM202" s="58"/>
      <c r="CN202" s="58"/>
      <c r="CO202" s="58"/>
      <c r="CP202" s="58"/>
      <c r="CQ202" s="58"/>
      <c r="CR202" s="58"/>
      <c r="CS202" s="58"/>
      <c r="CT202" s="58"/>
      <c r="CU202" s="58"/>
      <c r="CV202" s="58"/>
      <c r="CW202" s="58"/>
      <c r="CX202" s="58"/>
      <c r="CY202" s="58"/>
      <c r="CZ202" s="58"/>
      <c r="DA202" s="58"/>
      <c r="DB202" s="58"/>
      <c r="DC202" s="58"/>
      <c r="DD202" s="58"/>
      <c r="DE202" s="58"/>
      <c r="DF202" s="58"/>
      <c r="DG202" s="58"/>
      <c r="DH202" s="58"/>
      <c r="DI202" s="58"/>
      <c r="DJ202" s="58"/>
      <c r="DK202" s="58"/>
      <c r="DL202" s="58"/>
      <c r="DM202" s="58"/>
      <c r="DN202" s="58"/>
      <c r="DO202" s="58"/>
      <c r="DP202" s="58"/>
      <c r="DQ202" s="58"/>
      <c r="DR202" s="58"/>
      <c r="DS202" s="58"/>
      <c r="DT202" s="58"/>
      <c r="DU202" s="58"/>
      <c r="DV202" s="58"/>
      <c r="DW202" s="58"/>
      <c r="DX202" s="58"/>
      <c r="DY202" s="58"/>
      <c r="DZ202" s="58"/>
      <c r="EA202" s="58"/>
      <c r="EB202" s="58"/>
      <c r="EC202" s="58"/>
      <c r="ED202" s="58"/>
      <c r="EE202" s="58"/>
      <c r="EF202" s="58"/>
      <c r="EG202" s="58"/>
      <c r="EH202" s="58"/>
      <c r="EI202" s="58"/>
      <c r="EJ202" s="58"/>
      <c r="EK202" s="58"/>
      <c r="EL202" s="58"/>
      <c r="EM202" s="58"/>
      <c r="EN202" s="58"/>
      <c r="EO202" s="58"/>
      <c r="EP202" s="58"/>
      <c r="EQ202" s="58"/>
    </row>
    <row r="203" spans="1:147" outlineLevel="1" x14ac:dyDescent="0.2">
      <c r="A203" s="16">
        <v>6</v>
      </c>
      <c r="B203" s="16">
        <v>0</v>
      </c>
      <c r="C203" s="1">
        <v>2.0811400699729256E-6</v>
      </c>
      <c r="D203" s="1">
        <f t="shared" si="13"/>
        <v>-2.0811400699729256E-6</v>
      </c>
      <c r="E203" s="1">
        <f t="shared" si="14"/>
        <v>4.1622844709115842E-6</v>
      </c>
      <c r="F203" s="1">
        <f t="shared" si="15"/>
        <v>-2.0401677555807966E-3</v>
      </c>
      <c r="G203" s="1">
        <f t="shared" si="16"/>
        <v>-1.4426172053340865E-3</v>
      </c>
      <c r="H203" s="1">
        <v>1.9898726187855378E-5</v>
      </c>
      <c r="I203" s="1">
        <f t="shared" si="17"/>
        <v>4.1412946660279369E-11</v>
      </c>
      <c r="J203" s="1">
        <f t="shared" si="18"/>
        <v>-1.4426315586706781E-3</v>
      </c>
      <c r="AT203" s="58"/>
      <c r="AU203" s="58"/>
      <c r="AV203" s="58"/>
      <c r="AW203" s="58"/>
      <c r="AX203" s="58"/>
      <c r="AY203" s="58"/>
      <c r="AZ203" s="58"/>
      <c r="BA203" s="71"/>
      <c r="BB203" s="58"/>
      <c r="BC203" s="58"/>
      <c r="BD203" s="58"/>
      <c r="BE203" s="58">
        <f t="shared" si="19"/>
        <v>1</v>
      </c>
      <c r="BF203" s="58">
        <f t="shared" si="20"/>
        <v>2.0811400699729256E-6</v>
      </c>
      <c r="BG203" s="58" t="e">
        <f t="shared" si="21"/>
        <v>#N/A</v>
      </c>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c r="CF203" s="58"/>
      <c r="CG203" s="58"/>
      <c r="CH203" s="58"/>
      <c r="CI203" s="58"/>
      <c r="CJ203" s="58"/>
      <c r="CK203" s="58"/>
      <c r="CL203" s="58"/>
      <c r="CM203" s="58"/>
      <c r="CN203" s="58"/>
      <c r="CO203" s="58"/>
      <c r="CP203" s="58"/>
      <c r="CQ203" s="58"/>
      <c r="CR203" s="58"/>
      <c r="CS203" s="58"/>
      <c r="CT203" s="58"/>
      <c r="CU203" s="58"/>
      <c r="CV203" s="58"/>
      <c r="CW203" s="58"/>
      <c r="CX203" s="58"/>
      <c r="CY203" s="58"/>
      <c r="CZ203" s="58"/>
      <c r="DA203" s="58"/>
      <c r="DB203" s="58"/>
      <c r="DC203" s="58"/>
      <c r="DD203" s="58"/>
      <c r="DE203" s="58"/>
      <c r="DF203" s="58"/>
      <c r="DG203" s="58"/>
      <c r="DH203" s="58"/>
      <c r="DI203" s="58"/>
      <c r="DJ203" s="58"/>
      <c r="DK203" s="58"/>
      <c r="DL203" s="58"/>
      <c r="DM203" s="58"/>
      <c r="DN203" s="58"/>
      <c r="DO203" s="58"/>
      <c r="DP203" s="58"/>
      <c r="DQ203" s="58"/>
      <c r="DR203" s="58"/>
      <c r="DS203" s="58"/>
      <c r="DT203" s="58"/>
      <c r="DU203" s="58"/>
      <c r="DV203" s="58"/>
      <c r="DW203" s="58"/>
      <c r="DX203" s="58"/>
      <c r="DY203" s="58"/>
      <c r="DZ203" s="58"/>
      <c r="EA203" s="58"/>
      <c r="EB203" s="58"/>
      <c r="EC203" s="58"/>
      <c r="ED203" s="58"/>
      <c r="EE203" s="58"/>
      <c r="EF203" s="58"/>
      <c r="EG203" s="58"/>
      <c r="EH203" s="58"/>
      <c r="EI203" s="58"/>
      <c r="EJ203" s="58"/>
      <c r="EK203" s="58"/>
      <c r="EL203" s="58"/>
      <c r="EM203" s="58"/>
      <c r="EN203" s="58"/>
      <c r="EO203" s="58"/>
      <c r="EP203" s="58"/>
      <c r="EQ203" s="58"/>
    </row>
    <row r="204" spans="1:147" outlineLevel="1" x14ac:dyDescent="0.2">
      <c r="A204" s="16">
        <v>7</v>
      </c>
      <c r="B204" s="16">
        <v>0</v>
      </c>
      <c r="C204" s="1">
        <v>2.1330906612435928E-4</v>
      </c>
      <c r="D204" s="1">
        <f t="shared" si="13"/>
        <v>-2.1330906612435928E-4</v>
      </c>
      <c r="E204" s="1">
        <f t="shared" si="14"/>
        <v>4.2666363947800921E-4</v>
      </c>
      <c r="F204" s="1">
        <f t="shared" si="15"/>
        <v>-2.0655837903072564E-2</v>
      </c>
      <c r="G204" s="1">
        <f t="shared" si="16"/>
        <v>-1.460666206187591E-2</v>
      </c>
      <c r="H204" s="1">
        <v>1.8537055290359082E-3</v>
      </c>
      <c r="I204" s="1">
        <f t="shared" si="17"/>
        <v>3.9623105396522184E-7</v>
      </c>
      <c r="J204" s="1">
        <f t="shared" si="18"/>
        <v>-1.4620219138022871E-2</v>
      </c>
      <c r="AT204" s="58"/>
      <c r="AU204" s="58"/>
      <c r="AV204" s="58"/>
      <c r="AW204" s="58"/>
      <c r="AX204" s="58"/>
      <c r="AY204" s="58"/>
      <c r="AZ204" s="58"/>
      <c r="BA204" s="71"/>
      <c r="BB204" s="58"/>
      <c r="BC204" s="58"/>
      <c r="BD204" s="58"/>
      <c r="BE204" s="58">
        <f t="shared" si="19"/>
        <v>1</v>
      </c>
      <c r="BF204" s="58">
        <f t="shared" si="20"/>
        <v>2.1330906612435928E-4</v>
      </c>
      <c r="BG204" s="58" t="e">
        <f t="shared" si="21"/>
        <v>#N/A</v>
      </c>
      <c r="BH204" s="58"/>
      <c r="BI204" s="58"/>
      <c r="BJ204" s="58"/>
      <c r="BK204" s="58"/>
      <c r="BL204" s="58"/>
      <c r="BM204" s="58"/>
      <c r="BN204" s="58"/>
      <c r="BO204" s="58"/>
      <c r="BP204" s="58"/>
      <c r="BQ204" s="58"/>
      <c r="BR204" s="58"/>
      <c r="BS204" s="58"/>
      <c r="BT204" s="58"/>
      <c r="BU204" s="58"/>
      <c r="BV204" s="58"/>
      <c r="BW204" s="58"/>
      <c r="BX204" s="58"/>
      <c r="BY204" s="58"/>
      <c r="BZ204" s="58"/>
      <c r="CA204" s="58"/>
      <c r="CB204" s="58"/>
      <c r="CC204" s="58"/>
      <c r="CD204" s="58"/>
      <c r="CE204" s="58"/>
      <c r="CF204" s="58"/>
      <c r="CG204" s="58"/>
      <c r="CH204" s="58"/>
      <c r="CI204" s="58"/>
      <c r="CJ204" s="58"/>
      <c r="CK204" s="58"/>
      <c r="CL204" s="58"/>
      <c r="CM204" s="58"/>
      <c r="CN204" s="58"/>
      <c r="CO204" s="58"/>
      <c r="CP204" s="58"/>
      <c r="CQ204" s="58"/>
      <c r="CR204" s="58"/>
      <c r="CS204" s="58"/>
      <c r="CT204" s="58"/>
      <c r="CU204" s="58"/>
      <c r="CV204" s="58"/>
      <c r="CW204" s="58"/>
      <c r="CX204" s="58"/>
      <c r="CY204" s="58"/>
      <c r="CZ204" s="58"/>
      <c r="DA204" s="58"/>
      <c r="DB204" s="58"/>
      <c r="DC204" s="58"/>
      <c r="DD204" s="58"/>
      <c r="DE204" s="58"/>
      <c r="DF204" s="58"/>
      <c r="DG204" s="58"/>
      <c r="DH204" s="58"/>
      <c r="DI204" s="58"/>
      <c r="DJ204" s="58"/>
      <c r="DK204" s="58"/>
      <c r="DL204" s="58"/>
      <c r="DM204" s="58"/>
      <c r="DN204" s="58"/>
      <c r="DO204" s="58"/>
      <c r="DP204" s="58"/>
      <c r="DQ204" s="58"/>
      <c r="DR204" s="58"/>
      <c r="DS204" s="58"/>
      <c r="DT204" s="58"/>
      <c r="DU204" s="58"/>
      <c r="DV204" s="58"/>
      <c r="DW204" s="58"/>
      <c r="DX204" s="58"/>
      <c r="DY204" s="58"/>
      <c r="DZ204" s="58"/>
      <c r="EA204" s="58"/>
      <c r="EB204" s="58"/>
      <c r="EC204" s="58"/>
      <c r="ED204" s="58"/>
      <c r="EE204" s="58"/>
      <c r="EF204" s="58"/>
      <c r="EG204" s="58"/>
      <c r="EH204" s="58"/>
      <c r="EI204" s="58"/>
      <c r="EJ204" s="58"/>
      <c r="EK204" s="58"/>
      <c r="EL204" s="58"/>
      <c r="EM204" s="58"/>
      <c r="EN204" s="58"/>
      <c r="EO204" s="58"/>
      <c r="EP204" s="58"/>
      <c r="EQ204" s="58"/>
    </row>
    <row r="205" spans="1:147" outlineLevel="1" x14ac:dyDescent="0.2">
      <c r="A205" s="16">
        <v>8</v>
      </c>
      <c r="B205" s="16">
        <v>0</v>
      </c>
      <c r="C205" s="1">
        <v>2.1395288991486068E-7</v>
      </c>
      <c r="D205" s="1">
        <f t="shared" si="13"/>
        <v>-2.1395288991486068E-7</v>
      </c>
      <c r="E205" s="1">
        <f t="shared" si="14"/>
        <v>4.2790582584914838E-7</v>
      </c>
      <c r="F205" s="1">
        <f t="shared" si="15"/>
        <v>-6.5414511069727369E-4</v>
      </c>
      <c r="G205" s="1">
        <f t="shared" si="16"/>
        <v>-4.6255046826342049E-4</v>
      </c>
      <c r="H205" s="1">
        <v>3.1701085275947904E-6</v>
      </c>
      <c r="I205" s="1">
        <f t="shared" si="17"/>
        <v>6.7825617608274589E-13</v>
      </c>
      <c r="J205" s="1">
        <f t="shared" si="18"/>
        <v>-4.6255120143275558E-4</v>
      </c>
      <c r="AT205" s="58"/>
      <c r="AU205" s="58"/>
      <c r="AV205" s="58"/>
      <c r="AW205" s="58"/>
      <c r="AX205" s="58"/>
      <c r="AY205" s="58"/>
      <c r="AZ205" s="58"/>
      <c r="BA205" s="71"/>
      <c r="BB205" s="58"/>
      <c r="BC205" s="58"/>
      <c r="BD205" s="58"/>
      <c r="BE205" s="58">
        <f t="shared" si="19"/>
        <v>1</v>
      </c>
      <c r="BF205" s="58">
        <f t="shared" si="20"/>
        <v>2.1395288991486068E-7</v>
      </c>
      <c r="BG205" s="58" t="e">
        <f t="shared" si="21"/>
        <v>#N/A</v>
      </c>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c r="CH205" s="58"/>
      <c r="CI205" s="58"/>
      <c r="CJ205" s="58"/>
      <c r="CK205" s="58"/>
      <c r="CL205" s="58"/>
      <c r="CM205" s="58"/>
      <c r="CN205" s="58"/>
      <c r="CO205" s="58"/>
      <c r="CP205" s="58"/>
      <c r="CQ205" s="58"/>
      <c r="CR205" s="58"/>
      <c r="CS205" s="58"/>
      <c r="CT205" s="58"/>
      <c r="CU205" s="58"/>
      <c r="CV205" s="58"/>
      <c r="CW205" s="58"/>
      <c r="CX205" s="58"/>
      <c r="CY205" s="58"/>
      <c r="CZ205" s="58"/>
      <c r="DA205" s="58"/>
      <c r="DB205" s="58"/>
      <c r="DC205" s="58"/>
      <c r="DD205" s="58"/>
      <c r="DE205" s="58"/>
      <c r="DF205" s="58"/>
      <c r="DG205" s="58"/>
      <c r="DH205" s="58"/>
      <c r="DI205" s="58"/>
      <c r="DJ205" s="58"/>
      <c r="DK205" s="58"/>
      <c r="DL205" s="58"/>
      <c r="DM205" s="58"/>
      <c r="DN205" s="58"/>
      <c r="DO205" s="58"/>
      <c r="DP205" s="58"/>
      <c r="DQ205" s="58"/>
      <c r="DR205" s="58"/>
      <c r="DS205" s="58"/>
      <c r="DT205" s="58"/>
      <c r="DU205" s="58"/>
      <c r="DV205" s="58"/>
      <c r="DW205" s="58"/>
      <c r="DX205" s="58"/>
      <c r="DY205" s="58"/>
      <c r="DZ205" s="58"/>
      <c r="EA205" s="58"/>
      <c r="EB205" s="58"/>
      <c r="EC205" s="58"/>
      <c r="ED205" s="58"/>
      <c r="EE205" s="58"/>
      <c r="EF205" s="58"/>
      <c r="EG205" s="58"/>
      <c r="EH205" s="58"/>
      <c r="EI205" s="58"/>
      <c r="EJ205" s="58"/>
      <c r="EK205" s="58"/>
      <c r="EL205" s="58"/>
      <c r="EM205" s="58"/>
      <c r="EN205" s="58"/>
      <c r="EO205" s="58"/>
      <c r="EP205" s="58"/>
      <c r="EQ205" s="58"/>
    </row>
    <row r="206" spans="1:147" outlineLevel="1" x14ac:dyDescent="0.2">
      <c r="A206" s="16">
        <v>9</v>
      </c>
      <c r="B206" s="16">
        <v>0</v>
      </c>
      <c r="C206" s="1">
        <v>3.1062955468493137E-7</v>
      </c>
      <c r="D206" s="1">
        <f t="shared" si="13"/>
        <v>-3.1062955468493137E-7</v>
      </c>
      <c r="E206" s="1">
        <f t="shared" si="14"/>
        <v>6.2125920573402575E-7</v>
      </c>
      <c r="F206" s="1">
        <f t="shared" si="15"/>
        <v>-7.881999782631472E-4</v>
      </c>
      <c r="G206" s="1">
        <f t="shared" si="16"/>
        <v>-5.5734159289943673E-4</v>
      </c>
      <c r="H206" s="1">
        <v>4.0526840217397957E-6</v>
      </c>
      <c r="I206" s="1">
        <f t="shared" si="17"/>
        <v>1.2588889258773255E-12</v>
      </c>
      <c r="J206" s="1">
        <f t="shared" si="18"/>
        <v>-5.5734272226755355E-4</v>
      </c>
      <c r="AT206" s="58"/>
      <c r="AU206" s="58"/>
      <c r="AV206" s="58"/>
      <c r="AW206" s="58"/>
      <c r="AX206" s="58"/>
      <c r="AY206" s="58"/>
      <c r="AZ206" s="58"/>
      <c r="BA206" s="71"/>
      <c r="BB206" s="58"/>
      <c r="BC206" s="58"/>
      <c r="BD206" s="58"/>
      <c r="BE206" s="58">
        <f t="shared" si="19"/>
        <v>1</v>
      </c>
      <c r="BF206" s="58">
        <f t="shared" si="20"/>
        <v>3.1062955468493137E-7</v>
      </c>
      <c r="BG206" s="58" t="e">
        <f t="shared" si="21"/>
        <v>#N/A</v>
      </c>
      <c r="BH206" s="58"/>
      <c r="BI206" s="58"/>
      <c r="BJ206" s="58"/>
      <c r="BK206" s="58"/>
      <c r="BL206" s="58"/>
      <c r="BM206" s="58"/>
      <c r="BN206" s="58"/>
      <c r="BO206" s="58"/>
      <c r="BP206" s="58"/>
      <c r="BQ206" s="58"/>
      <c r="BR206" s="58"/>
      <c r="BS206" s="58"/>
      <c r="BT206" s="58"/>
      <c r="BU206" s="58"/>
      <c r="BV206" s="58"/>
      <c r="BW206" s="58"/>
      <c r="BX206" s="58"/>
      <c r="BY206" s="58"/>
      <c r="BZ206" s="58"/>
      <c r="CA206" s="58"/>
      <c r="CB206" s="58"/>
      <c r="CC206" s="58"/>
      <c r="CD206" s="58"/>
      <c r="CE206" s="58"/>
      <c r="CF206" s="58"/>
      <c r="CG206" s="58"/>
      <c r="CH206" s="58"/>
      <c r="CI206" s="58"/>
      <c r="CJ206" s="58"/>
      <c r="CK206" s="58"/>
      <c r="CL206" s="58"/>
      <c r="CM206" s="58"/>
      <c r="CN206" s="58"/>
      <c r="CO206" s="58"/>
      <c r="CP206" s="58"/>
      <c r="CQ206" s="58"/>
      <c r="CR206" s="58"/>
      <c r="CS206" s="58"/>
      <c r="CT206" s="58"/>
      <c r="CU206" s="58"/>
      <c r="CV206" s="58"/>
      <c r="CW206" s="58"/>
      <c r="CX206" s="58"/>
      <c r="CY206" s="58"/>
      <c r="CZ206" s="58"/>
      <c r="DA206" s="58"/>
      <c r="DB206" s="58"/>
      <c r="DC206" s="58"/>
      <c r="DD206" s="58"/>
      <c r="DE206" s="58"/>
      <c r="DF206" s="58"/>
      <c r="DG206" s="58"/>
      <c r="DH206" s="58"/>
      <c r="DI206" s="58"/>
      <c r="DJ206" s="58"/>
      <c r="DK206" s="58"/>
      <c r="DL206" s="58"/>
      <c r="DM206" s="58"/>
      <c r="DN206" s="58"/>
      <c r="DO206" s="58"/>
      <c r="DP206" s="58"/>
      <c r="DQ206" s="58"/>
      <c r="DR206" s="58"/>
      <c r="DS206" s="58"/>
      <c r="DT206" s="58"/>
      <c r="DU206" s="58"/>
      <c r="DV206" s="58"/>
      <c r="DW206" s="58"/>
      <c r="DX206" s="58"/>
      <c r="DY206" s="58"/>
      <c r="DZ206" s="58"/>
      <c r="EA206" s="58"/>
      <c r="EB206" s="58"/>
      <c r="EC206" s="58"/>
      <c r="ED206" s="58"/>
      <c r="EE206" s="58"/>
      <c r="EF206" s="58"/>
      <c r="EG206" s="58"/>
      <c r="EH206" s="58"/>
      <c r="EI206" s="58"/>
      <c r="EJ206" s="58"/>
      <c r="EK206" s="58"/>
      <c r="EL206" s="58"/>
      <c r="EM206" s="58"/>
      <c r="EN206" s="58"/>
      <c r="EO206" s="58"/>
      <c r="EP206" s="58"/>
      <c r="EQ206" s="58"/>
    </row>
    <row r="207" spans="1:147" outlineLevel="1" x14ac:dyDescent="0.2">
      <c r="A207" s="16">
        <v>10</v>
      </c>
      <c r="B207" s="16">
        <v>0</v>
      </c>
      <c r="C207" s="1">
        <v>2.0504240546899817E-2</v>
      </c>
      <c r="D207" s="1">
        <f t="shared" si="13"/>
        <v>-2.0504240546899817E-2</v>
      </c>
      <c r="E207" s="1">
        <f t="shared" si="14"/>
        <v>4.1434741808823117E-2</v>
      </c>
      <c r="F207" s="1">
        <f t="shared" si="15"/>
        <v>-0.20355525492804924</v>
      </c>
      <c r="G207" s="1">
        <f t="shared" si="16"/>
        <v>-0.14468401900707714</v>
      </c>
      <c r="H207" s="1">
        <v>5.6303100562454807E-2</v>
      </c>
      <c r="I207" s="1">
        <f t="shared" si="17"/>
        <v>1.2489380920550548E-3</v>
      </c>
      <c r="J207" s="1">
        <f t="shared" si="18"/>
        <v>-0.1489375823897223</v>
      </c>
      <c r="AT207" s="58"/>
      <c r="AU207" s="58"/>
      <c r="AV207" s="58"/>
      <c r="AW207" s="58"/>
      <c r="AX207" s="58"/>
      <c r="AY207" s="58"/>
      <c r="AZ207" s="58"/>
      <c r="BA207" s="71"/>
      <c r="BB207" s="58"/>
      <c r="BC207" s="58"/>
      <c r="BD207" s="58"/>
      <c r="BE207" s="58">
        <f t="shared" si="19"/>
        <v>1</v>
      </c>
      <c r="BF207" s="58">
        <f t="shared" si="20"/>
        <v>2.0504240546899817E-2</v>
      </c>
      <c r="BG207" s="58" t="e">
        <f t="shared" si="21"/>
        <v>#N/A</v>
      </c>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c r="CH207" s="58"/>
      <c r="CI207" s="58"/>
      <c r="CJ207" s="58"/>
      <c r="CK207" s="58"/>
      <c r="CL207" s="58"/>
      <c r="CM207" s="58"/>
      <c r="CN207" s="58"/>
      <c r="CO207" s="58"/>
      <c r="CP207" s="58"/>
      <c r="CQ207" s="58"/>
      <c r="CR207" s="58"/>
      <c r="CS207" s="58"/>
      <c r="CT207" s="58"/>
      <c r="CU207" s="58"/>
      <c r="CV207" s="58"/>
      <c r="CW207" s="58"/>
      <c r="CX207" s="58"/>
      <c r="CY207" s="58"/>
      <c r="CZ207" s="58"/>
      <c r="DA207" s="58"/>
      <c r="DB207" s="58"/>
      <c r="DC207" s="58"/>
      <c r="DD207" s="58"/>
      <c r="DE207" s="58"/>
      <c r="DF207" s="58"/>
      <c r="DG207" s="58"/>
      <c r="DH207" s="58"/>
      <c r="DI207" s="58"/>
      <c r="DJ207" s="58"/>
      <c r="DK207" s="58"/>
      <c r="DL207" s="58"/>
      <c r="DM207" s="58"/>
      <c r="DN207" s="58"/>
      <c r="DO207" s="58"/>
      <c r="DP207" s="58"/>
      <c r="DQ207" s="58"/>
      <c r="DR207" s="58"/>
      <c r="DS207" s="58"/>
      <c r="DT207" s="58"/>
      <c r="DU207" s="58"/>
      <c r="DV207" s="58"/>
      <c r="DW207" s="58"/>
      <c r="DX207" s="58"/>
      <c r="DY207" s="58"/>
      <c r="DZ207" s="58"/>
      <c r="EA207" s="58"/>
      <c r="EB207" s="58"/>
      <c r="EC207" s="58"/>
      <c r="ED207" s="58"/>
      <c r="EE207" s="58"/>
      <c r="EF207" s="58"/>
      <c r="EG207" s="58"/>
      <c r="EH207" s="58"/>
      <c r="EI207" s="58"/>
      <c r="EJ207" s="58"/>
      <c r="EK207" s="58"/>
      <c r="EL207" s="58"/>
      <c r="EM207" s="58"/>
      <c r="EN207" s="58"/>
      <c r="EO207" s="58"/>
      <c r="EP207" s="58"/>
      <c r="EQ207" s="58"/>
    </row>
    <row r="208" spans="1:147" outlineLevel="1" x14ac:dyDescent="0.2">
      <c r="A208" s="16">
        <v>11</v>
      </c>
      <c r="B208" s="16">
        <v>0</v>
      </c>
      <c r="C208" s="1">
        <v>1.3997104267914816E-6</v>
      </c>
      <c r="D208" s="1">
        <f t="shared" si="13"/>
        <v>-1.3997104267914816E-6</v>
      </c>
      <c r="E208" s="1">
        <f t="shared" si="14"/>
        <v>2.7994228128001954E-6</v>
      </c>
      <c r="F208" s="1">
        <f t="shared" si="15"/>
        <v>-1.6731475765156508E-3</v>
      </c>
      <c r="G208" s="1">
        <f t="shared" si="16"/>
        <v>-1.1830944112721953E-3</v>
      </c>
      <c r="H208" s="1">
        <v>1.444428342942908E-5</v>
      </c>
      <c r="I208" s="1">
        <f t="shared" si="17"/>
        <v>2.0218134459292692E-11</v>
      </c>
      <c r="J208" s="1">
        <f t="shared" si="18"/>
        <v>-1.1831029558402606E-3</v>
      </c>
      <c r="AT208" s="58"/>
      <c r="AU208" s="58"/>
      <c r="AV208" s="58"/>
      <c r="AW208" s="58"/>
      <c r="AX208" s="58"/>
      <c r="AY208" s="58"/>
      <c r="AZ208" s="58"/>
      <c r="BA208" s="71"/>
      <c r="BB208" s="58"/>
      <c r="BC208" s="58"/>
      <c r="BD208" s="58"/>
      <c r="BE208" s="58">
        <f t="shared" si="19"/>
        <v>1</v>
      </c>
      <c r="BF208" s="58">
        <f t="shared" si="20"/>
        <v>1.3997104267914816E-6</v>
      </c>
      <c r="BG208" s="58" t="e">
        <f t="shared" si="21"/>
        <v>#N/A</v>
      </c>
      <c r="BH208" s="58"/>
      <c r="BI208" s="58"/>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c r="CO208" s="58"/>
      <c r="CP208" s="58"/>
      <c r="CQ208" s="58"/>
      <c r="CR208" s="58"/>
      <c r="CS208" s="58"/>
      <c r="CT208" s="58"/>
      <c r="CU208" s="58"/>
      <c r="CV208" s="58"/>
      <c r="CW208" s="58"/>
      <c r="CX208" s="58"/>
      <c r="CY208" s="58"/>
      <c r="CZ208" s="58"/>
      <c r="DA208" s="58"/>
      <c r="DB208" s="58"/>
      <c r="DC208" s="58"/>
      <c r="DD208" s="58"/>
      <c r="DE208" s="58"/>
      <c r="DF208" s="58"/>
      <c r="DG208" s="58"/>
      <c r="DH208" s="58"/>
      <c r="DI208" s="58"/>
      <c r="DJ208" s="58"/>
      <c r="DK208" s="58"/>
      <c r="DL208" s="58"/>
      <c r="DM208" s="58"/>
      <c r="DN208" s="58"/>
      <c r="DO208" s="58"/>
      <c r="DP208" s="58"/>
      <c r="DQ208" s="58"/>
      <c r="DR208" s="58"/>
      <c r="DS208" s="58"/>
      <c r="DT208" s="58"/>
      <c r="DU208" s="58"/>
      <c r="DV208" s="58"/>
      <c r="DW208" s="58"/>
      <c r="DX208" s="58"/>
      <c r="DY208" s="58"/>
      <c r="DZ208" s="58"/>
      <c r="EA208" s="58"/>
      <c r="EB208" s="58"/>
      <c r="EC208" s="58"/>
      <c r="ED208" s="58"/>
      <c r="EE208" s="58"/>
      <c r="EF208" s="58"/>
      <c r="EG208" s="58"/>
      <c r="EH208" s="58"/>
      <c r="EI208" s="58"/>
      <c r="EJ208" s="58"/>
      <c r="EK208" s="58"/>
      <c r="EL208" s="58"/>
      <c r="EM208" s="58"/>
      <c r="EN208" s="58"/>
      <c r="EO208" s="58"/>
      <c r="EP208" s="58"/>
      <c r="EQ208" s="58"/>
    </row>
    <row r="209" spans="1:147" outlineLevel="1" x14ac:dyDescent="0.2">
      <c r="A209" s="16">
        <v>12</v>
      </c>
      <c r="B209" s="16">
        <v>0</v>
      </c>
      <c r="C209" s="1">
        <v>1.7071777396447411E-4</v>
      </c>
      <c r="D209" s="1">
        <f t="shared" si="13"/>
        <v>-1.7071777396447411E-4</v>
      </c>
      <c r="E209" s="1">
        <f t="shared" si="14"/>
        <v>3.4146469580493898E-4</v>
      </c>
      <c r="F209" s="1">
        <f t="shared" si="15"/>
        <v>-1.8478763373260099E-2</v>
      </c>
      <c r="G209" s="1">
        <f t="shared" si="16"/>
        <v>-1.306701662580886E-2</v>
      </c>
      <c r="H209" s="1">
        <v>1.0318863647076158E-3</v>
      </c>
      <c r="I209" s="1">
        <f t="shared" si="17"/>
        <v>1.7637341950124313E-7</v>
      </c>
      <c r="J209" s="1">
        <f t="shared" si="18"/>
        <v>-1.3073763686049494E-2</v>
      </c>
      <c r="AT209" s="58"/>
      <c r="AU209" s="58"/>
      <c r="AV209" s="58"/>
      <c r="AW209" s="58"/>
      <c r="AX209" s="58"/>
      <c r="AY209" s="58"/>
      <c r="AZ209" s="58"/>
      <c r="BA209" s="71"/>
      <c r="BB209" s="58"/>
      <c r="BC209" s="58"/>
      <c r="BD209" s="58"/>
      <c r="BE209" s="58">
        <f t="shared" si="19"/>
        <v>1</v>
      </c>
      <c r="BF209" s="58">
        <f t="shared" si="20"/>
        <v>1.7071777396447411E-4</v>
      </c>
      <c r="BG209" s="58" t="e">
        <f t="shared" si="21"/>
        <v>#N/A</v>
      </c>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58"/>
      <c r="CM209" s="58"/>
      <c r="CN209" s="58"/>
      <c r="CO209" s="58"/>
      <c r="CP209" s="58"/>
      <c r="CQ209" s="58"/>
      <c r="CR209" s="58"/>
      <c r="CS209" s="58"/>
      <c r="CT209" s="58"/>
      <c r="CU209" s="58"/>
      <c r="CV209" s="58"/>
      <c r="CW209" s="58"/>
      <c r="CX209" s="58"/>
      <c r="CY209" s="58"/>
      <c r="CZ209" s="58"/>
      <c r="DA209" s="58"/>
      <c r="DB209" s="58"/>
      <c r="DC209" s="58"/>
      <c r="DD209" s="58"/>
      <c r="DE209" s="58"/>
      <c r="DF209" s="58"/>
      <c r="DG209" s="58"/>
      <c r="DH209" s="58"/>
      <c r="DI209" s="58"/>
      <c r="DJ209" s="58"/>
      <c r="DK209" s="58"/>
      <c r="DL209" s="58"/>
      <c r="DM209" s="58"/>
      <c r="DN209" s="58"/>
      <c r="DO209" s="58"/>
      <c r="DP209" s="58"/>
      <c r="DQ209" s="58"/>
      <c r="DR209" s="58"/>
      <c r="DS209" s="58"/>
      <c r="DT209" s="58"/>
      <c r="DU209" s="58"/>
      <c r="DV209" s="58"/>
      <c r="DW209" s="58"/>
      <c r="DX209" s="58"/>
      <c r="DY209" s="58"/>
      <c r="DZ209" s="58"/>
      <c r="EA209" s="58"/>
      <c r="EB209" s="58"/>
      <c r="EC209" s="58"/>
      <c r="ED209" s="58"/>
      <c r="EE209" s="58"/>
      <c r="EF209" s="58"/>
      <c r="EG209" s="58"/>
      <c r="EH209" s="58"/>
      <c r="EI209" s="58"/>
      <c r="EJ209" s="58"/>
      <c r="EK209" s="58"/>
      <c r="EL209" s="58"/>
      <c r="EM209" s="58"/>
      <c r="EN209" s="58"/>
      <c r="EO209" s="58"/>
      <c r="EP209" s="58"/>
      <c r="EQ209" s="58"/>
    </row>
    <row r="210" spans="1:147" outlineLevel="1" x14ac:dyDescent="0.2">
      <c r="A210" s="16">
        <v>13</v>
      </c>
      <c r="B210" s="16">
        <v>0</v>
      </c>
      <c r="C210" s="1">
        <v>3.9160840850458696E-6</v>
      </c>
      <c r="D210" s="1">
        <f t="shared" si="13"/>
        <v>-3.9160840850458696E-6</v>
      </c>
      <c r="E210" s="1">
        <f t="shared" si="14"/>
        <v>7.8321835056895923E-6</v>
      </c>
      <c r="F210" s="1">
        <f t="shared" si="15"/>
        <v>-2.7986038493666072E-3</v>
      </c>
      <c r="G210" s="1">
        <f t="shared" si="16"/>
        <v>-1.9789136971632912E-3</v>
      </c>
      <c r="H210" s="1">
        <v>4.5931707142990165E-5</v>
      </c>
      <c r="I210" s="1">
        <f t="shared" si="17"/>
        <v>1.7988139399946959E-10</v>
      </c>
      <c r="J210" s="1">
        <f t="shared" si="18"/>
        <v>-1.97895914617116E-3</v>
      </c>
      <c r="AT210" s="58"/>
      <c r="AU210" s="58"/>
      <c r="AV210" s="58"/>
      <c r="AW210" s="58"/>
      <c r="AX210" s="58"/>
      <c r="AY210" s="58"/>
      <c r="AZ210" s="58"/>
      <c r="BA210" s="71"/>
      <c r="BB210" s="58"/>
      <c r="BC210" s="58"/>
      <c r="BD210" s="58"/>
      <c r="BE210" s="58">
        <f t="shared" si="19"/>
        <v>1</v>
      </c>
      <c r="BF210" s="58">
        <f t="shared" si="20"/>
        <v>3.9160840850458696E-6</v>
      </c>
      <c r="BG210" s="58" t="e">
        <f t="shared" si="21"/>
        <v>#N/A</v>
      </c>
      <c r="BH210" s="58"/>
      <c r="BI210" s="58"/>
      <c r="BJ210" s="58"/>
      <c r="BK210" s="58"/>
      <c r="BL210" s="58"/>
      <c r="BM210" s="58"/>
      <c r="BN210" s="58"/>
      <c r="BO210" s="58"/>
      <c r="BP210" s="58"/>
      <c r="BQ210" s="58"/>
      <c r="BR210" s="58"/>
      <c r="BS210" s="58"/>
      <c r="BT210" s="58"/>
      <c r="BU210" s="58"/>
      <c r="BV210" s="58"/>
      <c r="BW210" s="58"/>
      <c r="BX210" s="58"/>
      <c r="BY210" s="58"/>
      <c r="BZ210" s="58"/>
      <c r="CA210" s="58"/>
      <c r="CB210" s="58"/>
      <c r="CC210" s="58"/>
      <c r="CD210" s="58"/>
      <c r="CE210" s="58"/>
      <c r="CF210" s="58"/>
      <c r="CG210" s="58"/>
      <c r="CH210" s="58"/>
      <c r="CI210" s="58"/>
      <c r="CJ210" s="58"/>
      <c r="CK210" s="58"/>
      <c r="CL210" s="58"/>
      <c r="CM210" s="58"/>
      <c r="CN210" s="58"/>
      <c r="CO210" s="58"/>
      <c r="CP210" s="58"/>
      <c r="CQ210" s="58"/>
      <c r="CR210" s="58"/>
      <c r="CS210" s="58"/>
      <c r="CT210" s="58"/>
      <c r="CU210" s="58"/>
      <c r="CV210" s="58"/>
      <c r="CW210" s="58"/>
      <c r="CX210" s="58"/>
      <c r="CY210" s="58"/>
      <c r="CZ210" s="58"/>
      <c r="DA210" s="58"/>
      <c r="DB210" s="58"/>
      <c r="DC210" s="58"/>
      <c r="DD210" s="58"/>
      <c r="DE210" s="58"/>
      <c r="DF210" s="58"/>
      <c r="DG210" s="58"/>
      <c r="DH210" s="58"/>
      <c r="DI210" s="58"/>
      <c r="DJ210" s="58"/>
      <c r="DK210" s="58"/>
      <c r="DL210" s="58"/>
      <c r="DM210" s="58"/>
      <c r="DN210" s="58"/>
      <c r="DO210" s="58"/>
      <c r="DP210" s="58"/>
      <c r="DQ210" s="58"/>
      <c r="DR210" s="58"/>
      <c r="DS210" s="58"/>
      <c r="DT210" s="58"/>
      <c r="DU210" s="58"/>
      <c r="DV210" s="58"/>
      <c r="DW210" s="58"/>
      <c r="DX210" s="58"/>
      <c r="DY210" s="58"/>
      <c r="DZ210" s="58"/>
      <c r="EA210" s="58"/>
      <c r="EB210" s="58"/>
      <c r="EC210" s="58"/>
      <c r="ED210" s="58"/>
      <c r="EE210" s="58"/>
      <c r="EF210" s="58"/>
      <c r="EG210" s="58"/>
      <c r="EH210" s="58"/>
      <c r="EI210" s="58"/>
      <c r="EJ210" s="58"/>
      <c r="EK210" s="58"/>
      <c r="EL210" s="58"/>
      <c r="EM210" s="58"/>
      <c r="EN210" s="58"/>
      <c r="EO210" s="58"/>
      <c r="EP210" s="58"/>
      <c r="EQ210" s="58"/>
    </row>
    <row r="211" spans="1:147" outlineLevel="1" x14ac:dyDescent="0.2">
      <c r="A211" s="16">
        <v>14</v>
      </c>
      <c r="B211" s="16">
        <v>1</v>
      </c>
      <c r="C211" s="1">
        <v>1.2191247219215703E-2</v>
      </c>
      <c r="D211" s="1">
        <f t="shared" si="13"/>
        <v>0.98780875278078428</v>
      </c>
      <c r="E211" s="1">
        <f t="shared" si="14"/>
        <v>8.8140740515496159</v>
      </c>
      <c r="F211" s="1">
        <f t="shared" si="15"/>
        <v>2.9688506280292404</v>
      </c>
      <c r="G211" s="1">
        <f t="shared" si="16"/>
        <v>9.001447771254055</v>
      </c>
      <c r="H211" s="1">
        <v>3.422893306009233E-2</v>
      </c>
      <c r="I211" s="1">
        <f t="shared" si="17"/>
        <v>2.8717319730613347</v>
      </c>
      <c r="J211" s="1">
        <f t="shared" si="18"/>
        <v>9.159573895748423</v>
      </c>
      <c r="AT211" s="58"/>
      <c r="AU211" s="58"/>
      <c r="AV211" s="58"/>
      <c r="AW211" s="58"/>
      <c r="AX211" s="58"/>
      <c r="AY211" s="58"/>
      <c r="AZ211" s="58"/>
      <c r="BA211" s="71"/>
      <c r="BB211" s="58"/>
      <c r="BC211" s="58"/>
      <c r="BD211" s="58"/>
      <c r="BE211" s="58">
        <f t="shared" si="19"/>
        <v>0</v>
      </c>
      <c r="BF211" s="58" t="e">
        <f t="shared" si="20"/>
        <v>#N/A</v>
      </c>
      <c r="BG211" s="58">
        <f t="shared" si="21"/>
        <v>1.2191247219215703E-2</v>
      </c>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c r="CE211" s="58"/>
      <c r="CF211" s="58"/>
      <c r="CG211" s="58"/>
      <c r="CH211" s="58"/>
      <c r="CI211" s="58"/>
      <c r="CJ211" s="58"/>
      <c r="CK211" s="58"/>
      <c r="CL211" s="58"/>
      <c r="CM211" s="58"/>
      <c r="CN211" s="58"/>
      <c r="CO211" s="58"/>
      <c r="CP211" s="58"/>
      <c r="CQ211" s="58"/>
      <c r="CR211" s="58"/>
      <c r="CS211" s="58"/>
      <c r="CT211" s="58"/>
      <c r="CU211" s="58"/>
      <c r="CV211" s="58"/>
      <c r="CW211" s="58"/>
      <c r="CX211" s="58"/>
      <c r="CY211" s="58"/>
      <c r="CZ211" s="58"/>
      <c r="DA211" s="58"/>
      <c r="DB211" s="58"/>
      <c r="DC211" s="58"/>
      <c r="DD211" s="58"/>
      <c r="DE211" s="58"/>
      <c r="DF211" s="58"/>
      <c r="DG211" s="58"/>
      <c r="DH211" s="58"/>
      <c r="DI211" s="58"/>
      <c r="DJ211" s="58"/>
      <c r="DK211" s="58"/>
      <c r="DL211" s="58"/>
      <c r="DM211" s="58"/>
      <c r="DN211" s="58"/>
      <c r="DO211" s="58"/>
      <c r="DP211" s="58"/>
      <c r="DQ211" s="58"/>
      <c r="DR211" s="58"/>
      <c r="DS211" s="58"/>
      <c r="DT211" s="58"/>
      <c r="DU211" s="58"/>
      <c r="DV211" s="58"/>
      <c r="DW211" s="58"/>
      <c r="DX211" s="58"/>
      <c r="DY211" s="58"/>
      <c r="DZ211" s="58"/>
      <c r="EA211" s="58"/>
      <c r="EB211" s="58"/>
      <c r="EC211" s="58"/>
      <c r="ED211" s="58"/>
      <c r="EE211" s="58"/>
      <c r="EF211" s="58"/>
      <c r="EG211" s="58"/>
      <c r="EH211" s="58"/>
      <c r="EI211" s="58"/>
      <c r="EJ211" s="58"/>
      <c r="EK211" s="58"/>
      <c r="EL211" s="58"/>
      <c r="EM211" s="58"/>
      <c r="EN211" s="58"/>
      <c r="EO211" s="58"/>
      <c r="EP211" s="58"/>
      <c r="EQ211" s="58"/>
    </row>
    <row r="212" spans="1:147" outlineLevel="1" x14ac:dyDescent="0.2">
      <c r="A212" s="16">
        <v>15</v>
      </c>
      <c r="B212" s="16">
        <v>0</v>
      </c>
      <c r="C212" s="1">
        <v>7.3799523735901054E-6</v>
      </c>
      <c r="D212" s="1">
        <f t="shared" si="13"/>
        <v>-7.3799523735901054E-6</v>
      </c>
      <c r="E212" s="1">
        <f t="shared" si="14"/>
        <v>1.4759959211052718E-5</v>
      </c>
      <c r="F212" s="1">
        <f t="shared" si="15"/>
        <v>-3.8418692339865913E-3</v>
      </c>
      <c r="G212" s="1">
        <f t="shared" si="16"/>
        <v>-2.7166167999350004E-3</v>
      </c>
      <c r="H212" s="1">
        <v>5.9783523689774271E-5</v>
      </c>
      <c r="I212" s="1">
        <f t="shared" si="17"/>
        <v>4.412291918475248E-10</v>
      </c>
      <c r="J212" s="1">
        <f t="shared" si="18"/>
        <v>-2.7166980080386058E-3</v>
      </c>
      <c r="AT212" s="58"/>
      <c r="AU212" s="58"/>
      <c r="AV212" s="58"/>
      <c r="AW212" s="58"/>
      <c r="AX212" s="58"/>
      <c r="AY212" s="58"/>
      <c r="AZ212" s="58"/>
      <c r="BA212" s="71"/>
      <c r="BB212" s="58"/>
      <c r="BC212" s="58"/>
      <c r="BD212" s="58"/>
      <c r="BE212" s="58">
        <f t="shared" si="19"/>
        <v>1</v>
      </c>
      <c r="BF212" s="58">
        <f t="shared" si="20"/>
        <v>7.3799523735901054E-6</v>
      </c>
      <c r="BG212" s="58" t="e">
        <f t="shared" si="21"/>
        <v>#N/A</v>
      </c>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c r="CN212" s="58"/>
      <c r="CO212" s="58"/>
      <c r="CP212" s="58"/>
      <c r="CQ212" s="58"/>
      <c r="CR212" s="58"/>
      <c r="CS212" s="58"/>
      <c r="CT212" s="58"/>
      <c r="CU212" s="58"/>
      <c r="CV212" s="58"/>
      <c r="CW212" s="58"/>
      <c r="CX212" s="58"/>
      <c r="CY212" s="58"/>
      <c r="CZ212" s="58"/>
      <c r="DA212" s="58"/>
      <c r="DB212" s="58"/>
      <c r="DC212" s="58"/>
      <c r="DD212" s="58"/>
      <c r="DE212" s="58"/>
      <c r="DF212" s="58"/>
      <c r="DG212" s="58"/>
      <c r="DH212" s="58"/>
      <c r="DI212" s="58"/>
      <c r="DJ212" s="58"/>
      <c r="DK212" s="58"/>
      <c r="DL212" s="58"/>
      <c r="DM212" s="58"/>
      <c r="DN212" s="58"/>
      <c r="DO212" s="58"/>
      <c r="DP212" s="58"/>
      <c r="DQ212" s="58"/>
      <c r="DR212" s="58"/>
      <c r="DS212" s="58"/>
      <c r="DT212" s="58"/>
      <c r="DU212" s="58"/>
      <c r="DV212" s="58"/>
      <c r="DW212" s="58"/>
      <c r="DX212" s="58"/>
      <c r="DY212" s="58"/>
      <c r="DZ212" s="58"/>
      <c r="EA212" s="58"/>
      <c r="EB212" s="58"/>
      <c r="EC212" s="58"/>
      <c r="ED212" s="58"/>
      <c r="EE212" s="58"/>
      <c r="EF212" s="58"/>
      <c r="EG212" s="58"/>
      <c r="EH212" s="58"/>
      <c r="EI212" s="58"/>
      <c r="EJ212" s="58"/>
      <c r="EK212" s="58"/>
      <c r="EL212" s="58"/>
      <c r="EM212" s="58"/>
      <c r="EN212" s="58"/>
      <c r="EO212" s="58"/>
      <c r="EP212" s="58"/>
      <c r="EQ212" s="58"/>
    </row>
    <row r="213" spans="1:147" outlineLevel="1" x14ac:dyDescent="0.2">
      <c r="A213" s="16">
        <v>16</v>
      </c>
      <c r="B213" s="16">
        <v>0</v>
      </c>
      <c r="C213" s="1">
        <v>7.2168236455995012E-4</v>
      </c>
      <c r="D213" s="1">
        <f t="shared" si="13"/>
        <v>-7.2168236455995012E-4</v>
      </c>
      <c r="E213" s="1">
        <f t="shared" si="14"/>
        <v>1.4438858052711113E-3</v>
      </c>
      <c r="F213" s="1">
        <f t="shared" si="15"/>
        <v>-3.7998497408070118E-2</v>
      </c>
      <c r="G213" s="1">
        <f t="shared" si="16"/>
        <v>-2.6873845391704808E-2</v>
      </c>
      <c r="H213" s="1">
        <v>3.575789594011902E-3</v>
      </c>
      <c r="I213" s="1">
        <f t="shared" si="17"/>
        <v>2.5917154256013841E-6</v>
      </c>
      <c r="J213" s="1">
        <f t="shared" si="18"/>
        <v>-2.6922022241333492E-2</v>
      </c>
      <c r="AT213" s="58"/>
      <c r="AU213" s="58"/>
      <c r="AV213" s="58"/>
      <c r="AW213" s="58"/>
      <c r="AX213" s="58"/>
      <c r="AY213" s="58"/>
      <c r="AZ213" s="58"/>
      <c r="BA213" s="71"/>
      <c r="BB213" s="58"/>
      <c r="BC213" s="58"/>
      <c r="BD213" s="58"/>
      <c r="BE213" s="58">
        <f t="shared" si="19"/>
        <v>1</v>
      </c>
      <c r="BF213" s="58">
        <f t="shared" si="20"/>
        <v>7.2168236455995012E-4</v>
      </c>
      <c r="BG213" s="58" t="e">
        <f t="shared" si="21"/>
        <v>#N/A</v>
      </c>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c r="CN213" s="58"/>
      <c r="CO213" s="58"/>
      <c r="CP213" s="58"/>
      <c r="CQ213" s="58"/>
      <c r="CR213" s="58"/>
      <c r="CS213" s="58"/>
      <c r="CT213" s="58"/>
      <c r="CU213" s="58"/>
      <c r="CV213" s="58"/>
      <c r="CW213" s="58"/>
      <c r="CX213" s="58"/>
      <c r="CY213" s="58"/>
      <c r="CZ213" s="58"/>
      <c r="DA213" s="58"/>
      <c r="DB213" s="58"/>
      <c r="DC213" s="58"/>
      <c r="DD213" s="58"/>
      <c r="DE213" s="58"/>
      <c r="DF213" s="58"/>
      <c r="DG213" s="58"/>
      <c r="DH213" s="58"/>
      <c r="DI213" s="58"/>
      <c r="DJ213" s="58"/>
      <c r="DK213" s="58"/>
      <c r="DL213" s="58"/>
      <c r="DM213" s="58"/>
      <c r="DN213" s="58"/>
      <c r="DO213" s="58"/>
      <c r="DP213" s="58"/>
      <c r="DQ213" s="58"/>
      <c r="DR213" s="58"/>
      <c r="DS213" s="58"/>
      <c r="DT213" s="58"/>
      <c r="DU213" s="58"/>
      <c r="DV213" s="58"/>
      <c r="DW213" s="58"/>
      <c r="DX213" s="58"/>
      <c r="DY213" s="58"/>
      <c r="DZ213" s="58"/>
      <c r="EA213" s="58"/>
      <c r="EB213" s="58"/>
      <c r="EC213" s="58"/>
      <c r="ED213" s="58"/>
      <c r="EE213" s="58"/>
      <c r="EF213" s="58"/>
      <c r="EG213" s="58"/>
      <c r="EH213" s="58"/>
      <c r="EI213" s="58"/>
      <c r="EJ213" s="58"/>
      <c r="EK213" s="58"/>
      <c r="EL213" s="58"/>
      <c r="EM213" s="58"/>
      <c r="EN213" s="58"/>
      <c r="EO213" s="58"/>
      <c r="EP213" s="58"/>
      <c r="EQ213" s="58"/>
    </row>
    <row r="214" spans="1:147" outlineLevel="1" x14ac:dyDescent="0.2">
      <c r="A214" s="16">
        <v>17</v>
      </c>
      <c r="B214" s="16">
        <v>0</v>
      </c>
      <c r="C214" s="1">
        <v>7.3725204824851855E-4</v>
      </c>
      <c r="D214" s="1">
        <f t="shared" si="13"/>
        <v>-7.3725204824851855E-4</v>
      </c>
      <c r="E214" s="1">
        <f t="shared" si="14"/>
        <v>1.475047904378232E-3</v>
      </c>
      <c r="F214" s="1">
        <f t="shared" si="15"/>
        <v>-3.8406352396162698E-2</v>
      </c>
      <c r="G214" s="1">
        <f t="shared" si="16"/>
        <v>-2.7162400296240893E-2</v>
      </c>
      <c r="H214" s="1">
        <v>2.8297619972904799E-3</v>
      </c>
      <c r="I214" s="1">
        <f t="shared" si="17"/>
        <v>2.0937117598111691E-6</v>
      </c>
      <c r="J214" s="1">
        <f t="shared" si="18"/>
        <v>-2.7200913617248933E-2</v>
      </c>
      <c r="AT214" s="58"/>
      <c r="AU214" s="58"/>
      <c r="AV214" s="58"/>
      <c r="AW214" s="58"/>
      <c r="AX214" s="58"/>
      <c r="AY214" s="58"/>
      <c r="AZ214" s="58"/>
      <c r="BA214" s="71"/>
      <c r="BB214" s="58"/>
      <c r="BC214" s="58"/>
      <c r="BD214" s="58"/>
      <c r="BE214" s="58">
        <f t="shared" si="19"/>
        <v>1</v>
      </c>
      <c r="BF214" s="58">
        <f t="shared" si="20"/>
        <v>7.3725204824851855E-4</v>
      </c>
      <c r="BG214" s="58" t="e">
        <f t="shared" si="21"/>
        <v>#N/A</v>
      </c>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c r="CN214" s="58"/>
      <c r="CO214" s="58"/>
      <c r="CP214" s="58"/>
      <c r="CQ214" s="58"/>
      <c r="CR214" s="58"/>
      <c r="CS214" s="58"/>
      <c r="CT214" s="58"/>
      <c r="CU214" s="58"/>
      <c r="CV214" s="58"/>
      <c r="CW214" s="58"/>
      <c r="CX214" s="58"/>
      <c r="CY214" s="58"/>
      <c r="CZ214" s="58"/>
      <c r="DA214" s="58"/>
      <c r="DB214" s="58"/>
      <c r="DC214" s="58"/>
      <c r="DD214" s="58"/>
      <c r="DE214" s="58"/>
      <c r="DF214" s="58"/>
      <c r="DG214" s="58"/>
      <c r="DH214" s="58"/>
      <c r="DI214" s="58"/>
      <c r="DJ214" s="58"/>
      <c r="DK214" s="58"/>
      <c r="DL214" s="58"/>
      <c r="DM214" s="58"/>
      <c r="DN214" s="58"/>
      <c r="DO214" s="58"/>
      <c r="DP214" s="58"/>
      <c r="DQ214" s="58"/>
      <c r="DR214" s="58"/>
      <c r="DS214" s="58"/>
      <c r="DT214" s="58"/>
      <c r="DU214" s="58"/>
      <c r="DV214" s="58"/>
      <c r="DW214" s="58"/>
      <c r="DX214" s="58"/>
      <c r="DY214" s="58"/>
      <c r="DZ214" s="58"/>
      <c r="EA214" s="58"/>
      <c r="EB214" s="58"/>
      <c r="EC214" s="58"/>
      <c r="ED214" s="58"/>
      <c r="EE214" s="58"/>
      <c r="EF214" s="58"/>
      <c r="EG214" s="58"/>
      <c r="EH214" s="58"/>
      <c r="EI214" s="58"/>
      <c r="EJ214" s="58"/>
      <c r="EK214" s="58"/>
      <c r="EL214" s="58"/>
      <c r="EM214" s="58"/>
      <c r="EN214" s="58"/>
      <c r="EO214" s="58"/>
      <c r="EP214" s="58"/>
      <c r="EQ214" s="58"/>
    </row>
    <row r="215" spans="1:147" outlineLevel="1" x14ac:dyDescent="0.2">
      <c r="A215" s="16">
        <v>18</v>
      </c>
      <c r="B215" s="16">
        <v>0</v>
      </c>
      <c r="C215" s="1">
        <v>1.349229588951173E-2</v>
      </c>
      <c r="D215" s="1">
        <f t="shared" si="13"/>
        <v>-1.349229588951173E-2</v>
      </c>
      <c r="E215" s="1">
        <f t="shared" si="14"/>
        <v>2.716828802138575E-2</v>
      </c>
      <c r="F215" s="1">
        <f t="shared" si="15"/>
        <v>-0.16482805592915833</v>
      </c>
      <c r="G215" s="1">
        <f t="shared" si="16"/>
        <v>-0.11694797003629767</v>
      </c>
      <c r="H215" s="1">
        <v>5.7301733478406211E-2</v>
      </c>
      <c r="I215" s="1">
        <f t="shared" si="17"/>
        <v>8.3134335054600576E-4</v>
      </c>
      <c r="J215" s="1">
        <f t="shared" si="18"/>
        <v>-0.12044986943187935</v>
      </c>
      <c r="AT215" s="58"/>
      <c r="AU215" s="58"/>
      <c r="AV215" s="58"/>
      <c r="AW215" s="58"/>
      <c r="AX215" s="58"/>
      <c r="AY215" s="58"/>
      <c r="AZ215" s="58"/>
      <c r="BA215" s="71"/>
      <c r="BB215" s="58"/>
      <c r="BC215" s="58"/>
      <c r="BD215" s="58"/>
      <c r="BE215" s="58">
        <f t="shared" si="19"/>
        <v>1</v>
      </c>
      <c r="BF215" s="58">
        <f t="shared" si="20"/>
        <v>1.349229588951173E-2</v>
      </c>
      <c r="BG215" s="58" t="e">
        <f t="shared" si="21"/>
        <v>#N/A</v>
      </c>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c r="CL215" s="58"/>
      <c r="CM215" s="58"/>
      <c r="CN215" s="58"/>
      <c r="CO215" s="58"/>
      <c r="CP215" s="58"/>
      <c r="CQ215" s="58"/>
      <c r="CR215" s="58"/>
      <c r="CS215" s="58"/>
      <c r="CT215" s="58"/>
      <c r="CU215" s="58"/>
      <c r="CV215" s="58"/>
      <c r="CW215" s="58"/>
      <c r="CX215" s="58"/>
      <c r="CY215" s="58"/>
      <c r="CZ215" s="58"/>
      <c r="DA215" s="58"/>
      <c r="DB215" s="58"/>
      <c r="DC215" s="58"/>
      <c r="DD215" s="58"/>
      <c r="DE215" s="58"/>
      <c r="DF215" s="58"/>
      <c r="DG215" s="58"/>
      <c r="DH215" s="58"/>
      <c r="DI215" s="58"/>
      <c r="DJ215" s="58"/>
      <c r="DK215" s="58"/>
      <c r="DL215" s="58"/>
      <c r="DM215" s="58"/>
      <c r="DN215" s="58"/>
      <c r="DO215" s="58"/>
      <c r="DP215" s="58"/>
      <c r="DQ215" s="58"/>
      <c r="DR215" s="58"/>
      <c r="DS215" s="58"/>
      <c r="DT215" s="58"/>
      <c r="DU215" s="58"/>
      <c r="DV215" s="58"/>
      <c r="DW215" s="58"/>
      <c r="DX215" s="58"/>
      <c r="DY215" s="58"/>
      <c r="DZ215" s="58"/>
      <c r="EA215" s="58"/>
      <c r="EB215" s="58"/>
      <c r="EC215" s="58"/>
      <c r="ED215" s="58"/>
      <c r="EE215" s="58"/>
      <c r="EF215" s="58"/>
      <c r="EG215" s="58"/>
      <c r="EH215" s="58"/>
      <c r="EI215" s="58"/>
      <c r="EJ215" s="58"/>
      <c r="EK215" s="58"/>
      <c r="EL215" s="58"/>
      <c r="EM215" s="58"/>
      <c r="EN215" s="58"/>
      <c r="EO215" s="58"/>
      <c r="EP215" s="58"/>
      <c r="EQ215" s="58"/>
    </row>
    <row r="216" spans="1:147" outlineLevel="1" x14ac:dyDescent="0.2">
      <c r="A216" s="16">
        <v>19</v>
      </c>
      <c r="B216" s="16">
        <v>0</v>
      </c>
      <c r="C216" s="1">
        <v>1.2347119258168261E-10</v>
      </c>
      <c r="D216" s="1">
        <f t="shared" si="13"/>
        <v>-1.2347119258168261E-10</v>
      </c>
      <c r="E216" s="1">
        <f t="shared" si="14"/>
        <v>2.4694246646002992E-10</v>
      </c>
      <c r="F216" s="1">
        <f t="shared" si="15"/>
        <v>-1.5714403153159523E-5</v>
      </c>
      <c r="G216" s="1">
        <f t="shared" si="16"/>
        <v>-1.1111759203516236E-5</v>
      </c>
      <c r="H216" s="1">
        <v>3.8073579142300258E-9</v>
      </c>
      <c r="I216" s="1">
        <f t="shared" si="17"/>
        <v>4.7009902410316792E-19</v>
      </c>
      <c r="J216" s="1">
        <f t="shared" si="18"/>
        <v>-1.1111759224669459E-5</v>
      </c>
      <c r="AT216" s="58"/>
      <c r="AU216" s="58"/>
      <c r="AV216" s="58"/>
      <c r="AW216" s="58"/>
      <c r="AX216" s="58"/>
      <c r="AY216" s="58"/>
      <c r="AZ216" s="58"/>
      <c r="BA216" s="71"/>
      <c r="BB216" s="58"/>
      <c r="BC216" s="58"/>
      <c r="BD216" s="58"/>
      <c r="BE216" s="58">
        <f t="shared" si="19"/>
        <v>1</v>
      </c>
      <c r="BF216" s="58">
        <f t="shared" si="20"/>
        <v>1.2347119258168261E-10</v>
      </c>
      <c r="BG216" s="58" t="e">
        <f t="shared" si="21"/>
        <v>#N/A</v>
      </c>
      <c r="BH216" s="58"/>
      <c r="BI216" s="58"/>
      <c r="BJ216" s="58"/>
      <c r="BK216" s="58"/>
      <c r="BL216" s="58"/>
      <c r="BM216" s="58"/>
      <c r="BN216" s="58"/>
      <c r="BO216" s="58"/>
      <c r="BP216" s="58"/>
      <c r="BQ216" s="58"/>
      <c r="BR216" s="58"/>
      <c r="BS216" s="58"/>
      <c r="BT216" s="58"/>
      <c r="BU216" s="58"/>
      <c r="BV216" s="58"/>
      <c r="BW216" s="58"/>
      <c r="BX216" s="58"/>
      <c r="BY216" s="58"/>
      <c r="BZ216" s="58"/>
      <c r="CA216" s="58"/>
      <c r="CB216" s="58"/>
      <c r="CC216" s="58"/>
      <c r="CD216" s="58"/>
      <c r="CE216" s="58"/>
      <c r="CF216" s="58"/>
      <c r="CG216" s="58"/>
      <c r="CH216" s="58"/>
      <c r="CI216" s="58"/>
      <c r="CJ216" s="58"/>
      <c r="CK216" s="58"/>
      <c r="CL216" s="58"/>
      <c r="CM216" s="58"/>
      <c r="CN216" s="58"/>
      <c r="CO216" s="58"/>
      <c r="CP216" s="58"/>
      <c r="CQ216" s="58"/>
      <c r="CR216" s="58"/>
      <c r="CS216" s="58"/>
      <c r="CT216" s="58"/>
      <c r="CU216" s="58"/>
      <c r="CV216" s="58"/>
      <c r="CW216" s="58"/>
      <c r="CX216" s="58"/>
      <c r="CY216" s="58"/>
      <c r="CZ216" s="58"/>
      <c r="DA216" s="58"/>
      <c r="DB216" s="58"/>
      <c r="DC216" s="58"/>
      <c r="DD216" s="58"/>
      <c r="DE216" s="58"/>
      <c r="DF216" s="58"/>
      <c r="DG216" s="58"/>
      <c r="DH216" s="58"/>
      <c r="DI216" s="58"/>
      <c r="DJ216" s="58"/>
      <c r="DK216" s="58"/>
      <c r="DL216" s="58"/>
      <c r="DM216" s="58"/>
      <c r="DN216" s="58"/>
      <c r="DO216" s="58"/>
      <c r="DP216" s="58"/>
      <c r="DQ216" s="58"/>
      <c r="DR216" s="58"/>
      <c r="DS216" s="58"/>
      <c r="DT216" s="58"/>
      <c r="DU216" s="58"/>
      <c r="DV216" s="58"/>
      <c r="DW216" s="58"/>
      <c r="DX216" s="58"/>
      <c r="DY216" s="58"/>
      <c r="DZ216" s="58"/>
      <c r="EA216" s="58"/>
      <c r="EB216" s="58"/>
      <c r="EC216" s="58"/>
      <c r="ED216" s="58"/>
      <c r="EE216" s="58"/>
      <c r="EF216" s="58"/>
      <c r="EG216" s="58"/>
      <c r="EH216" s="58"/>
      <c r="EI216" s="58"/>
      <c r="EJ216" s="58"/>
      <c r="EK216" s="58"/>
      <c r="EL216" s="58"/>
      <c r="EM216" s="58"/>
      <c r="EN216" s="58"/>
      <c r="EO216" s="58"/>
      <c r="EP216" s="58"/>
      <c r="EQ216" s="58"/>
    </row>
    <row r="217" spans="1:147" outlineLevel="1" x14ac:dyDescent="0.2">
      <c r="A217" s="16">
        <v>20</v>
      </c>
      <c r="B217" s="16">
        <v>0</v>
      </c>
      <c r="C217" s="1">
        <v>1.0670996364470199E-8</v>
      </c>
      <c r="D217" s="1">
        <f t="shared" si="13"/>
        <v>-1.0670996364470199E-8</v>
      </c>
      <c r="E217" s="1">
        <f t="shared" si="14"/>
        <v>2.1341992947826319E-8</v>
      </c>
      <c r="F217" s="1">
        <f t="shared" si="15"/>
        <v>-1.460889898241011E-4</v>
      </c>
      <c r="G217" s="1">
        <f t="shared" si="16"/>
        <v>-1.033005153827432E-4</v>
      </c>
      <c r="H217" s="1">
        <v>0.99242386296573082</v>
      </c>
      <c r="I217" s="1">
        <f t="shared" si="17"/>
        <v>1.3978299889278354E-6</v>
      </c>
      <c r="J217" s="1">
        <f t="shared" si="18"/>
        <v>-1.1868028418428125E-3</v>
      </c>
      <c r="AT217" s="58"/>
      <c r="AU217" s="58"/>
      <c r="AV217" s="58"/>
      <c r="AW217" s="58"/>
      <c r="AX217" s="58"/>
      <c r="AY217" s="58"/>
      <c r="AZ217" s="58"/>
      <c r="BA217" s="71"/>
      <c r="BB217" s="58"/>
      <c r="BC217" s="58"/>
      <c r="BD217" s="58"/>
      <c r="BE217" s="58">
        <f t="shared" si="19"/>
        <v>1</v>
      </c>
      <c r="BF217" s="58">
        <f t="shared" si="20"/>
        <v>1.0670996364470199E-8</v>
      </c>
      <c r="BG217" s="58" t="e">
        <f t="shared" si="21"/>
        <v>#N/A</v>
      </c>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c r="CN217" s="58"/>
      <c r="CO217" s="58"/>
      <c r="CP217" s="58"/>
      <c r="CQ217" s="58"/>
      <c r="CR217" s="58"/>
      <c r="CS217" s="58"/>
      <c r="CT217" s="58"/>
      <c r="CU217" s="58"/>
      <c r="CV217" s="58"/>
      <c r="CW217" s="58"/>
      <c r="CX217" s="58"/>
      <c r="CY217" s="58"/>
      <c r="CZ217" s="58"/>
      <c r="DA217" s="58"/>
      <c r="DB217" s="58"/>
      <c r="DC217" s="58"/>
      <c r="DD217" s="58"/>
      <c r="DE217" s="58"/>
      <c r="DF217" s="58"/>
      <c r="DG217" s="58"/>
      <c r="DH217" s="58"/>
      <c r="DI217" s="58"/>
      <c r="DJ217" s="58"/>
      <c r="DK217" s="58"/>
      <c r="DL217" s="58"/>
      <c r="DM217" s="58"/>
      <c r="DN217" s="58"/>
      <c r="DO217" s="58"/>
      <c r="DP217" s="58"/>
      <c r="DQ217" s="58"/>
      <c r="DR217" s="58"/>
      <c r="DS217" s="58"/>
      <c r="DT217" s="58"/>
      <c r="DU217" s="58"/>
      <c r="DV217" s="58"/>
      <c r="DW217" s="58"/>
      <c r="DX217" s="58"/>
      <c r="DY217" s="58"/>
      <c r="DZ217" s="58"/>
      <c r="EA217" s="58"/>
      <c r="EB217" s="58"/>
      <c r="EC217" s="58"/>
      <c r="ED217" s="58"/>
      <c r="EE217" s="58"/>
      <c r="EF217" s="58"/>
      <c r="EG217" s="58"/>
      <c r="EH217" s="58"/>
      <c r="EI217" s="58"/>
      <c r="EJ217" s="58"/>
      <c r="EK217" s="58"/>
      <c r="EL217" s="58"/>
      <c r="EM217" s="58"/>
      <c r="EN217" s="58"/>
      <c r="EO217" s="58"/>
      <c r="EP217" s="58"/>
      <c r="EQ217" s="58"/>
    </row>
    <row r="218" spans="1:147" outlineLevel="1" x14ac:dyDescent="0.2">
      <c r="A218" s="16">
        <v>21</v>
      </c>
      <c r="B218" s="16">
        <v>0</v>
      </c>
      <c r="C218" s="1">
        <v>1.9217565075786308E-3</v>
      </c>
      <c r="D218" s="1">
        <f t="shared" si="13"/>
        <v>-1.9217565075786308E-3</v>
      </c>
      <c r="E218" s="1">
        <f t="shared" si="14"/>
        <v>3.8472109016161084E-3</v>
      </c>
      <c r="F218" s="1">
        <f t="shared" si="15"/>
        <v>-6.2025888962723527E-2</v>
      </c>
      <c r="G218" s="1">
        <f t="shared" si="16"/>
        <v>-4.3880026967288911E-2</v>
      </c>
      <c r="H218" s="1">
        <v>7.6329462740517629E-3</v>
      </c>
      <c r="I218" s="1">
        <f t="shared" si="17"/>
        <v>1.4809951617869391E-5</v>
      </c>
      <c r="J218" s="1">
        <f t="shared" si="18"/>
        <v>-4.4048458750197736E-2</v>
      </c>
      <c r="AT218" s="58"/>
      <c r="AU218" s="58"/>
      <c r="AV218" s="58"/>
      <c r="AW218" s="58"/>
      <c r="AX218" s="58"/>
      <c r="AY218" s="58"/>
      <c r="AZ218" s="58"/>
      <c r="BA218" s="71"/>
      <c r="BB218" s="58"/>
      <c r="BC218" s="58"/>
      <c r="BD218" s="58"/>
      <c r="BE218" s="58">
        <f t="shared" si="19"/>
        <v>1</v>
      </c>
      <c r="BF218" s="58">
        <f t="shared" si="20"/>
        <v>1.9217565075786308E-3</v>
      </c>
      <c r="BG218" s="58" t="e">
        <f t="shared" si="21"/>
        <v>#N/A</v>
      </c>
      <c r="BH218" s="58"/>
      <c r="BI218" s="58"/>
      <c r="BJ218" s="58"/>
      <c r="BK218" s="58"/>
      <c r="BL218" s="58"/>
      <c r="BM218" s="58"/>
      <c r="BN218" s="58"/>
      <c r="BO218" s="58"/>
      <c r="BP218" s="58"/>
      <c r="BQ218" s="58"/>
      <c r="BR218" s="58"/>
      <c r="BS218" s="58"/>
      <c r="BT218" s="58"/>
      <c r="BU218" s="58"/>
      <c r="BV218" s="58"/>
      <c r="BW218" s="58"/>
      <c r="BX218" s="58"/>
      <c r="BY218" s="58"/>
      <c r="BZ218" s="58"/>
      <c r="CA218" s="58"/>
      <c r="CB218" s="58"/>
      <c r="CC218" s="58"/>
      <c r="CD218" s="58"/>
      <c r="CE218" s="58"/>
      <c r="CF218" s="58"/>
      <c r="CG218" s="58"/>
      <c r="CH218" s="58"/>
      <c r="CI218" s="58"/>
      <c r="CJ218" s="58"/>
      <c r="CK218" s="58"/>
      <c r="CL218" s="58"/>
      <c r="CM218" s="58"/>
      <c r="CN218" s="58"/>
      <c r="CO218" s="58"/>
      <c r="CP218" s="58"/>
      <c r="CQ218" s="58"/>
      <c r="CR218" s="58"/>
      <c r="CS218" s="58"/>
      <c r="CT218" s="58"/>
      <c r="CU218" s="58"/>
      <c r="CV218" s="58"/>
      <c r="CW218" s="58"/>
      <c r="CX218" s="58"/>
      <c r="CY218" s="58"/>
      <c r="CZ218" s="58"/>
      <c r="DA218" s="58"/>
      <c r="DB218" s="58"/>
      <c r="DC218" s="58"/>
      <c r="DD218" s="58"/>
      <c r="DE218" s="58"/>
      <c r="DF218" s="58"/>
      <c r="DG218" s="58"/>
      <c r="DH218" s="58"/>
      <c r="DI218" s="58"/>
      <c r="DJ218" s="58"/>
      <c r="DK218" s="58"/>
      <c r="DL218" s="58"/>
      <c r="DM218" s="58"/>
      <c r="DN218" s="58"/>
      <c r="DO218" s="58"/>
      <c r="DP218" s="58"/>
      <c r="DQ218" s="58"/>
      <c r="DR218" s="58"/>
      <c r="DS218" s="58"/>
      <c r="DT218" s="58"/>
      <c r="DU218" s="58"/>
      <c r="DV218" s="58"/>
      <c r="DW218" s="58"/>
      <c r="DX218" s="58"/>
      <c r="DY218" s="58"/>
      <c r="DZ218" s="58"/>
      <c r="EA218" s="58"/>
      <c r="EB218" s="58"/>
      <c r="EC218" s="58"/>
      <c r="ED218" s="58"/>
      <c r="EE218" s="58"/>
      <c r="EF218" s="58"/>
      <c r="EG218" s="58"/>
      <c r="EH218" s="58"/>
      <c r="EI218" s="58"/>
      <c r="EJ218" s="58"/>
      <c r="EK218" s="58"/>
      <c r="EL218" s="58"/>
      <c r="EM218" s="58"/>
      <c r="EN218" s="58"/>
      <c r="EO218" s="58"/>
      <c r="EP218" s="58"/>
      <c r="EQ218" s="58"/>
    </row>
    <row r="219" spans="1:147" outlineLevel="1" x14ac:dyDescent="0.2">
      <c r="A219" s="16">
        <v>22</v>
      </c>
      <c r="B219" s="16">
        <v>0</v>
      </c>
      <c r="C219" s="1">
        <v>8.146211908636904E-11</v>
      </c>
      <c r="D219" s="1">
        <f t="shared" si="13"/>
        <v>-8.146211908636904E-11</v>
      </c>
      <c r="E219" s="1">
        <f t="shared" si="14"/>
        <v>1.6292434067868594E-10</v>
      </c>
      <c r="F219" s="1">
        <f t="shared" si="15"/>
        <v>-1.2764181943183274E-5</v>
      </c>
      <c r="G219" s="1">
        <f t="shared" si="16"/>
        <v>-9.0256367693922376E-6</v>
      </c>
      <c r="H219" s="1">
        <v>7.5761397638034293E-3</v>
      </c>
      <c r="I219" s="1">
        <f t="shared" si="17"/>
        <v>6.2187984835161159E-13</v>
      </c>
      <c r="J219" s="1">
        <f t="shared" si="18"/>
        <v>-9.0600220166044172E-6</v>
      </c>
      <c r="AT219" s="58"/>
      <c r="AU219" s="58"/>
      <c r="AV219" s="58"/>
      <c r="AW219" s="58"/>
      <c r="AX219" s="58"/>
      <c r="AY219" s="58"/>
      <c r="AZ219" s="58"/>
      <c r="BA219" s="71"/>
      <c r="BB219" s="58"/>
      <c r="BC219" s="58"/>
      <c r="BD219" s="58"/>
      <c r="BE219" s="58">
        <f t="shared" si="19"/>
        <v>1</v>
      </c>
      <c r="BF219" s="58">
        <f t="shared" si="20"/>
        <v>8.146211908636904E-11</v>
      </c>
      <c r="BG219" s="58" t="e">
        <f t="shared" si="21"/>
        <v>#N/A</v>
      </c>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c r="CN219" s="58"/>
      <c r="CO219" s="58"/>
      <c r="CP219" s="58"/>
      <c r="CQ219" s="58"/>
      <c r="CR219" s="58"/>
      <c r="CS219" s="58"/>
      <c r="CT219" s="58"/>
      <c r="CU219" s="58"/>
      <c r="CV219" s="58"/>
      <c r="CW219" s="58"/>
      <c r="CX219" s="58"/>
      <c r="CY219" s="58"/>
      <c r="CZ219" s="58"/>
      <c r="DA219" s="58"/>
      <c r="DB219" s="58"/>
      <c r="DC219" s="58"/>
      <c r="DD219" s="58"/>
      <c r="DE219" s="58"/>
      <c r="DF219" s="58"/>
      <c r="DG219" s="58"/>
      <c r="DH219" s="58"/>
      <c r="DI219" s="58"/>
      <c r="DJ219" s="58"/>
      <c r="DK219" s="58"/>
      <c r="DL219" s="58"/>
      <c r="DM219" s="58"/>
      <c r="DN219" s="58"/>
      <c r="DO219" s="58"/>
      <c r="DP219" s="58"/>
      <c r="DQ219" s="58"/>
      <c r="DR219" s="58"/>
      <c r="DS219" s="58"/>
      <c r="DT219" s="58"/>
      <c r="DU219" s="58"/>
      <c r="DV219" s="58"/>
      <c r="DW219" s="58"/>
      <c r="DX219" s="58"/>
      <c r="DY219" s="58"/>
      <c r="DZ219" s="58"/>
      <c r="EA219" s="58"/>
      <c r="EB219" s="58"/>
      <c r="EC219" s="58"/>
      <c r="ED219" s="58"/>
      <c r="EE219" s="58"/>
      <c r="EF219" s="58"/>
      <c r="EG219" s="58"/>
      <c r="EH219" s="58"/>
      <c r="EI219" s="58"/>
      <c r="EJ219" s="58"/>
      <c r="EK219" s="58"/>
      <c r="EL219" s="58"/>
      <c r="EM219" s="58"/>
      <c r="EN219" s="58"/>
      <c r="EO219" s="58"/>
      <c r="EP219" s="58"/>
      <c r="EQ219" s="58"/>
    </row>
    <row r="220" spans="1:147" outlineLevel="1" x14ac:dyDescent="0.2">
      <c r="A220" s="16">
        <v>23</v>
      </c>
      <c r="B220" s="16">
        <v>0</v>
      </c>
      <c r="C220" s="1">
        <v>2.9317539072545393E-3</v>
      </c>
      <c r="D220" s="1">
        <f t="shared" si="13"/>
        <v>-2.9317539072545393E-3</v>
      </c>
      <c r="E220" s="1">
        <f t="shared" si="14"/>
        <v>5.8721198318108514E-3</v>
      </c>
      <c r="F220" s="1">
        <f t="shared" si="15"/>
        <v>-7.6629758134884207E-2</v>
      </c>
      <c r="G220" s="1">
        <f t="shared" si="16"/>
        <v>-5.4225218867949294E-2</v>
      </c>
      <c r="H220" s="1">
        <v>1.4799466476863568E-2</v>
      </c>
      <c r="I220" s="1">
        <f t="shared" si="17"/>
        <v>4.4169659179469198E-5</v>
      </c>
      <c r="J220" s="1">
        <f t="shared" si="18"/>
        <v>-5.4630980409072591E-2</v>
      </c>
      <c r="AT220" s="58"/>
      <c r="AU220" s="58"/>
      <c r="AV220" s="58"/>
      <c r="AW220" s="58"/>
      <c r="AX220" s="58"/>
      <c r="AY220" s="58"/>
      <c r="AZ220" s="58"/>
      <c r="BA220" s="71"/>
      <c r="BB220" s="58"/>
      <c r="BC220" s="58"/>
      <c r="BD220" s="58"/>
      <c r="BE220" s="58">
        <f t="shared" si="19"/>
        <v>1</v>
      </c>
      <c r="BF220" s="58">
        <f t="shared" si="20"/>
        <v>2.9317539072545393E-3</v>
      </c>
      <c r="BG220" s="58" t="e">
        <f t="shared" si="21"/>
        <v>#N/A</v>
      </c>
      <c r="BH220" s="58"/>
      <c r="BI220" s="58"/>
      <c r="BJ220" s="58"/>
      <c r="BK220" s="58"/>
      <c r="BL220" s="58"/>
      <c r="BM220" s="58"/>
      <c r="BN220" s="58"/>
      <c r="BO220" s="58"/>
      <c r="BP220" s="58"/>
      <c r="BQ220" s="58"/>
      <c r="BR220" s="58"/>
      <c r="BS220" s="58"/>
      <c r="BT220" s="58"/>
      <c r="BU220" s="58"/>
      <c r="BV220" s="58"/>
      <c r="BW220" s="58"/>
      <c r="BX220" s="58"/>
      <c r="BY220" s="58"/>
      <c r="BZ220" s="58"/>
      <c r="CA220" s="58"/>
      <c r="CB220" s="58"/>
      <c r="CC220" s="58"/>
      <c r="CD220" s="58"/>
      <c r="CE220" s="58"/>
      <c r="CF220" s="58"/>
      <c r="CG220" s="58"/>
      <c r="CH220" s="58"/>
      <c r="CI220" s="58"/>
      <c r="CJ220" s="58"/>
      <c r="CK220" s="58"/>
      <c r="CL220" s="58"/>
      <c r="CM220" s="58"/>
      <c r="CN220" s="58"/>
      <c r="CO220" s="58"/>
      <c r="CP220" s="58"/>
      <c r="CQ220" s="58"/>
      <c r="CR220" s="58"/>
      <c r="CS220" s="58"/>
      <c r="CT220" s="58"/>
      <c r="CU220" s="58"/>
      <c r="CV220" s="58"/>
      <c r="CW220" s="58"/>
      <c r="CX220" s="58"/>
      <c r="CY220" s="58"/>
      <c r="CZ220" s="58"/>
      <c r="DA220" s="58"/>
      <c r="DB220" s="58"/>
      <c r="DC220" s="58"/>
      <c r="DD220" s="58"/>
      <c r="DE220" s="58"/>
      <c r="DF220" s="58"/>
      <c r="DG220" s="58"/>
      <c r="DH220" s="58"/>
      <c r="DI220" s="58"/>
      <c r="DJ220" s="58"/>
      <c r="DK220" s="58"/>
      <c r="DL220" s="58"/>
      <c r="DM220" s="58"/>
      <c r="DN220" s="58"/>
      <c r="DO220" s="58"/>
      <c r="DP220" s="58"/>
      <c r="DQ220" s="58"/>
      <c r="DR220" s="58"/>
      <c r="DS220" s="58"/>
      <c r="DT220" s="58"/>
      <c r="DU220" s="58"/>
      <c r="DV220" s="58"/>
      <c r="DW220" s="58"/>
      <c r="DX220" s="58"/>
      <c r="DY220" s="58"/>
      <c r="DZ220" s="58"/>
      <c r="EA220" s="58"/>
      <c r="EB220" s="58"/>
      <c r="EC220" s="58"/>
      <c r="ED220" s="58"/>
      <c r="EE220" s="58"/>
      <c r="EF220" s="58"/>
      <c r="EG220" s="58"/>
      <c r="EH220" s="58"/>
      <c r="EI220" s="58"/>
      <c r="EJ220" s="58"/>
      <c r="EK220" s="58"/>
      <c r="EL220" s="58"/>
      <c r="EM220" s="58"/>
      <c r="EN220" s="58"/>
      <c r="EO220" s="58"/>
      <c r="EP220" s="58"/>
      <c r="EQ220" s="58"/>
    </row>
    <row r="221" spans="1:147" outlineLevel="1" x14ac:dyDescent="0.2">
      <c r="A221" s="16">
        <v>24</v>
      </c>
      <c r="B221" s="16">
        <v>0</v>
      </c>
      <c r="C221" s="1">
        <v>9.0121976068936724E-2</v>
      </c>
      <c r="D221" s="1">
        <f t="shared" si="13"/>
        <v>-9.0121976068936724E-2</v>
      </c>
      <c r="E221" s="1">
        <f t="shared" si="14"/>
        <v>0.18888945618310063</v>
      </c>
      <c r="F221" s="1">
        <f t="shared" si="15"/>
        <v>-0.43461414632188472</v>
      </c>
      <c r="G221" s="1">
        <f t="shared" si="16"/>
        <v>-0.31471958145434598</v>
      </c>
      <c r="H221" s="1">
        <v>0.19877095546604379</v>
      </c>
      <c r="I221" s="1">
        <f t="shared" si="17"/>
        <v>2.4572184709828072E-2</v>
      </c>
      <c r="J221" s="1">
        <f t="shared" si="18"/>
        <v>-0.35159721224808765</v>
      </c>
      <c r="AT221" s="58"/>
      <c r="AU221" s="58"/>
      <c r="AV221" s="58"/>
      <c r="AW221" s="58"/>
      <c r="AX221" s="58"/>
      <c r="AY221" s="58"/>
      <c r="AZ221" s="58"/>
      <c r="BA221" s="71"/>
      <c r="BB221" s="58"/>
      <c r="BC221" s="58"/>
      <c r="BD221" s="58"/>
      <c r="BE221" s="58">
        <f t="shared" si="19"/>
        <v>1</v>
      </c>
      <c r="BF221" s="58">
        <f t="shared" si="20"/>
        <v>9.0121976068936724E-2</v>
      </c>
      <c r="BG221" s="58" t="e">
        <f t="shared" si="21"/>
        <v>#N/A</v>
      </c>
      <c r="BH221" s="58"/>
      <c r="BI221" s="58"/>
      <c r="BJ221" s="58"/>
      <c r="BK221" s="58"/>
      <c r="BL221" s="58"/>
      <c r="BM221" s="58"/>
      <c r="BN221" s="58"/>
      <c r="BO221" s="58"/>
      <c r="BP221" s="58"/>
      <c r="BQ221" s="58"/>
      <c r="BR221" s="58"/>
      <c r="BS221" s="58"/>
      <c r="BT221" s="58"/>
      <c r="BU221" s="58"/>
      <c r="BV221" s="58"/>
      <c r="BW221" s="58"/>
      <c r="BX221" s="58"/>
      <c r="BY221" s="58"/>
      <c r="BZ221" s="58"/>
      <c r="CA221" s="58"/>
      <c r="CB221" s="58"/>
      <c r="CC221" s="58"/>
      <c r="CD221" s="58"/>
      <c r="CE221" s="58"/>
      <c r="CF221" s="58"/>
      <c r="CG221" s="58"/>
      <c r="CH221" s="58"/>
      <c r="CI221" s="58"/>
      <c r="CJ221" s="58"/>
      <c r="CK221" s="58"/>
      <c r="CL221" s="58"/>
      <c r="CM221" s="58"/>
      <c r="CN221" s="58"/>
      <c r="CO221" s="58"/>
      <c r="CP221" s="58"/>
      <c r="CQ221" s="58"/>
      <c r="CR221" s="58"/>
      <c r="CS221" s="58"/>
      <c r="CT221" s="58"/>
      <c r="CU221" s="58"/>
      <c r="CV221" s="58"/>
      <c r="CW221" s="58"/>
      <c r="CX221" s="58"/>
      <c r="CY221" s="58"/>
      <c r="CZ221" s="58"/>
      <c r="DA221" s="58"/>
      <c r="DB221" s="58"/>
      <c r="DC221" s="58"/>
      <c r="DD221" s="58"/>
      <c r="DE221" s="58"/>
      <c r="DF221" s="58"/>
      <c r="DG221" s="58"/>
      <c r="DH221" s="58"/>
      <c r="DI221" s="58"/>
      <c r="DJ221" s="58"/>
      <c r="DK221" s="58"/>
      <c r="DL221" s="58"/>
      <c r="DM221" s="58"/>
      <c r="DN221" s="58"/>
      <c r="DO221" s="58"/>
      <c r="DP221" s="58"/>
      <c r="DQ221" s="58"/>
      <c r="DR221" s="58"/>
      <c r="DS221" s="58"/>
      <c r="DT221" s="58"/>
      <c r="DU221" s="58"/>
      <c r="DV221" s="58"/>
      <c r="DW221" s="58"/>
      <c r="DX221" s="58"/>
      <c r="DY221" s="58"/>
      <c r="DZ221" s="58"/>
      <c r="EA221" s="58"/>
      <c r="EB221" s="58"/>
      <c r="EC221" s="58"/>
      <c r="ED221" s="58"/>
      <c r="EE221" s="58"/>
      <c r="EF221" s="58"/>
      <c r="EG221" s="58"/>
      <c r="EH221" s="58"/>
      <c r="EI221" s="58"/>
      <c r="EJ221" s="58"/>
      <c r="EK221" s="58"/>
      <c r="EL221" s="58"/>
      <c r="EM221" s="58"/>
      <c r="EN221" s="58"/>
      <c r="EO221" s="58"/>
      <c r="EP221" s="58"/>
      <c r="EQ221" s="58"/>
    </row>
    <row r="222" spans="1:147" outlineLevel="1" x14ac:dyDescent="0.2">
      <c r="A222" s="16">
        <v>25</v>
      </c>
      <c r="B222" s="16">
        <v>0</v>
      </c>
      <c r="C222" s="1">
        <v>1.9745681952503678E-8</v>
      </c>
      <c r="D222" s="1">
        <f t="shared" si="13"/>
        <v>-1.9745681952503678E-8</v>
      </c>
      <c r="E222" s="1">
        <f t="shared" si="14"/>
        <v>3.9491364455042679E-8</v>
      </c>
      <c r="F222" s="1">
        <f t="shared" si="15"/>
        <v>-1.9872434288491854E-4</v>
      </c>
      <c r="G222" s="1">
        <f t="shared" si="16"/>
        <v>-1.4051933084951565E-4</v>
      </c>
      <c r="H222" s="1">
        <v>3.7238949077714306E-7</v>
      </c>
      <c r="I222" s="1">
        <f t="shared" si="17"/>
        <v>7.3530873307443844E-15</v>
      </c>
      <c r="J222" s="1">
        <f t="shared" si="18"/>
        <v>-1.4051935701348399E-4</v>
      </c>
      <c r="AT222" s="58"/>
      <c r="AU222" s="58"/>
      <c r="AV222" s="58"/>
      <c r="AW222" s="58"/>
      <c r="AX222" s="58"/>
      <c r="AY222" s="58"/>
      <c r="AZ222" s="58"/>
      <c r="BA222" s="71"/>
      <c r="BB222" s="58"/>
      <c r="BC222" s="58"/>
      <c r="BD222" s="58"/>
      <c r="BE222" s="58">
        <f t="shared" si="19"/>
        <v>1</v>
      </c>
      <c r="BF222" s="58">
        <f t="shared" si="20"/>
        <v>1.9745681952503678E-8</v>
      </c>
      <c r="BG222" s="58" t="e">
        <f t="shared" si="21"/>
        <v>#N/A</v>
      </c>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c r="CG222" s="58"/>
      <c r="CH222" s="58"/>
      <c r="CI222" s="58"/>
      <c r="CJ222" s="58"/>
      <c r="CK222" s="58"/>
      <c r="CL222" s="58"/>
      <c r="CM222" s="58"/>
      <c r="CN222" s="58"/>
      <c r="CO222" s="58"/>
      <c r="CP222" s="58"/>
      <c r="CQ222" s="58"/>
      <c r="CR222" s="58"/>
      <c r="CS222" s="58"/>
      <c r="CT222" s="58"/>
      <c r="CU222" s="58"/>
      <c r="CV222" s="58"/>
      <c r="CW222" s="58"/>
      <c r="CX222" s="58"/>
      <c r="CY222" s="58"/>
      <c r="CZ222" s="58"/>
      <c r="DA222" s="58"/>
      <c r="DB222" s="58"/>
      <c r="DC222" s="58"/>
      <c r="DD222" s="58"/>
      <c r="DE222" s="58"/>
      <c r="DF222" s="58"/>
      <c r="DG222" s="58"/>
      <c r="DH222" s="58"/>
      <c r="DI222" s="58"/>
      <c r="DJ222" s="58"/>
      <c r="DK222" s="58"/>
      <c r="DL222" s="58"/>
      <c r="DM222" s="58"/>
      <c r="DN222" s="58"/>
      <c r="DO222" s="58"/>
      <c r="DP222" s="58"/>
      <c r="DQ222" s="58"/>
      <c r="DR222" s="58"/>
      <c r="DS222" s="58"/>
      <c r="DT222" s="58"/>
      <c r="DU222" s="58"/>
      <c r="DV222" s="58"/>
      <c r="DW222" s="58"/>
      <c r="DX222" s="58"/>
      <c r="DY222" s="58"/>
      <c r="DZ222" s="58"/>
      <c r="EA222" s="58"/>
      <c r="EB222" s="58"/>
      <c r="EC222" s="58"/>
      <c r="ED222" s="58"/>
      <c r="EE222" s="58"/>
      <c r="EF222" s="58"/>
      <c r="EG222" s="58"/>
      <c r="EH222" s="58"/>
      <c r="EI222" s="58"/>
      <c r="EJ222" s="58"/>
      <c r="EK222" s="58"/>
      <c r="EL222" s="58"/>
      <c r="EM222" s="58"/>
      <c r="EN222" s="58"/>
      <c r="EO222" s="58"/>
      <c r="EP222" s="58"/>
      <c r="EQ222" s="58"/>
    </row>
    <row r="223" spans="1:147" outlineLevel="1" x14ac:dyDescent="0.2">
      <c r="A223" s="16">
        <v>26</v>
      </c>
      <c r="B223" s="16">
        <v>0</v>
      </c>
      <c r="C223" s="1">
        <v>6.3321463070139871E-7</v>
      </c>
      <c r="D223" s="1">
        <f t="shared" si="13"/>
        <v>-6.3321463070139871E-7</v>
      </c>
      <c r="E223" s="1">
        <f t="shared" si="14"/>
        <v>1.2664296625234845E-6</v>
      </c>
      <c r="F223" s="1">
        <f t="shared" si="15"/>
        <v>-1.1253575709628848E-3</v>
      </c>
      <c r="G223" s="1">
        <f t="shared" si="16"/>
        <v>-7.9574809560715954E-4</v>
      </c>
      <c r="H223" s="1">
        <v>7.3577521850794769E-6</v>
      </c>
      <c r="I223" s="1">
        <f t="shared" si="17"/>
        <v>4.6590735631480381E-12</v>
      </c>
      <c r="J223" s="1">
        <f t="shared" si="18"/>
        <v>-7.957510230819589E-4</v>
      </c>
      <c r="AT223" s="58"/>
      <c r="AU223" s="58"/>
      <c r="AV223" s="58"/>
      <c r="AW223" s="58"/>
      <c r="AX223" s="58"/>
      <c r="AY223" s="58"/>
      <c r="AZ223" s="58"/>
      <c r="BA223" s="71"/>
      <c r="BB223" s="58"/>
      <c r="BC223" s="58"/>
      <c r="BD223" s="58"/>
      <c r="BE223" s="58">
        <f t="shared" si="19"/>
        <v>1</v>
      </c>
      <c r="BF223" s="58">
        <f t="shared" si="20"/>
        <v>6.3321463070139871E-7</v>
      </c>
      <c r="BG223" s="58" t="e">
        <f t="shared" si="21"/>
        <v>#N/A</v>
      </c>
      <c r="BH223" s="58"/>
      <c r="BI223" s="58"/>
      <c r="BJ223" s="58"/>
      <c r="BK223" s="58"/>
      <c r="BL223" s="58"/>
      <c r="BM223" s="58"/>
      <c r="BN223" s="58"/>
      <c r="BO223" s="58"/>
      <c r="BP223" s="58"/>
      <c r="BQ223" s="58"/>
      <c r="BR223" s="58"/>
      <c r="BS223" s="58"/>
      <c r="BT223" s="58"/>
      <c r="BU223" s="58"/>
      <c r="BV223" s="58"/>
      <c r="BW223" s="58"/>
      <c r="BX223" s="58"/>
      <c r="BY223" s="58"/>
      <c r="BZ223" s="58"/>
      <c r="CA223" s="58"/>
      <c r="CB223" s="58"/>
      <c r="CC223" s="58"/>
      <c r="CD223" s="58"/>
      <c r="CE223" s="58"/>
      <c r="CF223" s="58"/>
      <c r="CG223" s="58"/>
      <c r="CH223" s="58"/>
      <c r="CI223" s="58"/>
      <c r="CJ223" s="58"/>
      <c r="CK223" s="58"/>
      <c r="CL223" s="58"/>
      <c r="CM223" s="58"/>
      <c r="CN223" s="58"/>
      <c r="CO223" s="58"/>
      <c r="CP223" s="58"/>
      <c r="CQ223" s="58"/>
      <c r="CR223" s="58"/>
      <c r="CS223" s="58"/>
      <c r="CT223" s="58"/>
      <c r="CU223" s="58"/>
      <c r="CV223" s="58"/>
      <c r="CW223" s="58"/>
      <c r="CX223" s="58"/>
      <c r="CY223" s="58"/>
      <c r="CZ223" s="58"/>
      <c r="DA223" s="58"/>
      <c r="DB223" s="58"/>
      <c r="DC223" s="58"/>
      <c r="DD223" s="58"/>
      <c r="DE223" s="58"/>
      <c r="DF223" s="58"/>
      <c r="DG223" s="58"/>
      <c r="DH223" s="58"/>
      <c r="DI223" s="58"/>
      <c r="DJ223" s="58"/>
      <c r="DK223" s="58"/>
      <c r="DL223" s="58"/>
      <c r="DM223" s="58"/>
      <c r="DN223" s="58"/>
      <c r="DO223" s="58"/>
      <c r="DP223" s="58"/>
      <c r="DQ223" s="58"/>
      <c r="DR223" s="58"/>
      <c r="DS223" s="58"/>
      <c r="DT223" s="58"/>
      <c r="DU223" s="58"/>
      <c r="DV223" s="58"/>
      <c r="DW223" s="58"/>
      <c r="DX223" s="58"/>
      <c r="DY223" s="58"/>
      <c r="DZ223" s="58"/>
      <c r="EA223" s="58"/>
      <c r="EB223" s="58"/>
      <c r="EC223" s="58"/>
      <c r="ED223" s="58"/>
      <c r="EE223" s="58"/>
      <c r="EF223" s="58"/>
      <c r="EG223" s="58"/>
      <c r="EH223" s="58"/>
      <c r="EI223" s="58"/>
      <c r="EJ223" s="58"/>
      <c r="EK223" s="58"/>
      <c r="EL223" s="58"/>
      <c r="EM223" s="58"/>
      <c r="EN223" s="58"/>
      <c r="EO223" s="58"/>
      <c r="EP223" s="58"/>
      <c r="EQ223" s="58"/>
    </row>
    <row r="224" spans="1:147" outlineLevel="1" x14ac:dyDescent="0.2">
      <c r="A224" s="16">
        <v>27</v>
      </c>
      <c r="B224" s="16">
        <v>0</v>
      </c>
      <c r="C224" s="1">
        <v>1.4938970718795822E-6</v>
      </c>
      <c r="D224" s="1">
        <f t="shared" si="13"/>
        <v>-1.4938970718795822E-6</v>
      </c>
      <c r="E224" s="1">
        <f t="shared" si="14"/>
        <v>2.9877963754573221E-6</v>
      </c>
      <c r="F224" s="1">
        <f t="shared" si="15"/>
        <v>-1.7285243346442428E-3</v>
      </c>
      <c r="G224" s="1">
        <f t="shared" si="16"/>
        <v>-1.2222517349594465E-3</v>
      </c>
      <c r="H224" s="1">
        <v>1.4545600813193446E-5</v>
      </c>
      <c r="I224" s="1">
        <f t="shared" si="17"/>
        <v>2.1729979001038997E-11</v>
      </c>
      <c r="J224" s="1">
        <f t="shared" si="18"/>
        <v>-1.2222606242493367E-3</v>
      </c>
      <c r="AT224" s="58"/>
      <c r="AU224" s="58"/>
      <c r="AV224" s="58"/>
      <c r="AW224" s="58"/>
      <c r="AX224" s="58"/>
      <c r="AY224" s="58"/>
      <c r="AZ224" s="58"/>
      <c r="BA224" s="71"/>
      <c r="BB224" s="58"/>
      <c r="BC224" s="58"/>
      <c r="BD224" s="58"/>
      <c r="BE224" s="58">
        <f t="shared" si="19"/>
        <v>1</v>
      </c>
      <c r="BF224" s="58">
        <f t="shared" si="20"/>
        <v>1.4938970718795822E-6</v>
      </c>
      <c r="BG224" s="58" t="e">
        <f t="shared" si="21"/>
        <v>#N/A</v>
      </c>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c r="CO224" s="58"/>
      <c r="CP224" s="58"/>
      <c r="CQ224" s="58"/>
      <c r="CR224" s="58"/>
      <c r="CS224" s="58"/>
      <c r="CT224" s="58"/>
      <c r="CU224" s="58"/>
      <c r="CV224" s="58"/>
      <c r="CW224" s="58"/>
      <c r="CX224" s="58"/>
      <c r="CY224" s="58"/>
      <c r="CZ224" s="58"/>
      <c r="DA224" s="58"/>
      <c r="DB224" s="58"/>
      <c r="DC224" s="58"/>
      <c r="DD224" s="58"/>
      <c r="DE224" s="58"/>
      <c r="DF224" s="58"/>
      <c r="DG224" s="58"/>
      <c r="DH224" s="58"/>
      <c r="DI224" s="58"/>
      <c r="DJ224" s="58"/>
      <c r="DK224" s="58"/>
      <c r="DL224" s="58"/>
      <c r="DM224" s="58"/>
      <c r="DN224" s="58"/>
      <c r="DO224" s="58"/>
      <c r="DP224" s="58"/>
      <c r="DQ224" s="58"/>
      <c r="DR224" s="58"/>
      <c r="DS224" s="58"/>
      <c r="DT224" s="58"/>
      <c r="DU224" s="58"/>
      <c r="DV224" s="58"/>
      <c r="DW224" s="58"/>
      <c r="DX224" s="58"/>
      <c r="DY224" s="58"/>
      <c r="DZ224" s="58"/>
      <c r="EA224" s="58"/>
      <c r="EB224" s="58"/>
      <c r="EC224" s="58"/>
      <c r="ED224" s="58"/>
      <c r="EE224" s="58"/>
      <c r="EF224" s="58"/>
      <c r="EG224" s="58"/>
      <c r="EH224" s="58"/>
      <c r="EI224" s="58"/>
      <c r="EJ224" s="58"/>
      <c r="EK224" s="58"/>
      <c r="EL224" s="58"/>
      <c r="EM224" s="58"/>
      <c r="EN224" s="58"/>
      <c r="EO224" s="58"/>
      <c r="EP224" s="58"/>
      <c r="EQ224" s="58"/>
    </row>
    <row r="225" spans="1:147" outlineLevel="1" x14ac:dyDescent="0.2">
      <c r="A225" s="16">
        <v>28</v>
      </c>
      <c r="B225" s="16">
        <v>0</v>
      </c>
      <c r="C225" s="1">
        <v>1.2424912213300843E-3</v>
      </c>
      <c r="D225" s="1">
        <f t="shared" si="13"/>
        <v>-1.2424912213300843E-3</v>
      </c>
      <c r="E225" s="1">
        <f t="shared" si="14"/>
        <v>2.4865275070472207E-3</v>
      </c>
      <c r="F225" s="1">
        <f t="shared" si="15"/>
        <v>-4.986509307167912E-2</v>
      </c>
      <c r="G225" s="1">
        <f t="shared" si="16"/>
        <v>-3.5270907647663538E-2</v>
      </c>
      <c r="H225" s="1">
        <v>4.5251855909574307E-3</v>
      </c>
      <c r="I225" s="1">
        <f t="shared" si="17"/>
        <v>5.6550882975461733E-6</v>
      </c>
      <c r="J225" s="1">
        <f t="shared" si="18"/>
        <v>-3.5350983219530917E-2</v>
      </c>
      <c r="AT225" s="58"/>
      <c r="AU225" s="58"/>
      <c r="AV225" s="58"/>
      <c r="AW225" s="58"/>
      <c r="AX225" s="58"/>
      <c r="AY225" s="58"/>
      <c r="AZ225" s="58"/>
      <c r="BA225" s="71"/>
      <c r="BB225" s="58"/>
      <c r="BC225" s="58"/>
      <c r="BD225" s="58"/>
      <c r="BE225" s="58">
        <f t="shared" si="19"/>
        <v>1</v>
      </c>
      <c r="BF225" s="58">
        <f t="shared" si="20"/>
        <v>1.2424912213300843E-3</v>
      </c>
      <c r="BG225" s="58" t="e">
        <f t="shared" si="21"/>
        <v>#N/A</v>
      </c>
      <c r="BH225" s="58"/>
      <c r="BI225" s="58"/>
      <c r="BJ225" s="58"/>
      <c r="BK225" s="58"/>
      <c r="BL225" s="58"/>
      <c r="BM225" s="58"/>
      <c r="BN225" s="58"/>
      <c r="BO225" s="58"/>
      <c r="BP225" s="58"/>
      <c r="BQ225" s="58"/>
      <c r="BR225" s="58"/>
      <c r="BS225" s="58"/>
      <c r="BT225" s="58"/>
      <c r="BU225" s="58"/>
      <c r="BV225" s="58"/>
      <c r="BW225" s="58"/>
      <c r="BX225" s="58"/>
      <c r="BY225" s="58"/>
      <c r="BZ225" s="58"/>
      <c r="CA225" s="58"/>
      <c r="CB225" s="58"/>
      <c r="CC225" s="58"/>
      <c r="CD225" s="58"/>
      <c r="CE225" s="58"/>
      <c r="CF225" s="58"/>
      <c r="CG225" s="58"/>
      <c r="CH225" s="58"/>
      <c r="CI225" s="58"/>
      <c r="CJ225" s="58"/>
      <c r="CK225" s="58"/>
      <c r="CL225" s="58"/>
      <c r="CM225" s="58"/>
      <c r="CN225" s="58"/>
      <c r="CO225" s="58"/>
      <c r="CP225" s="58"/>
      <c r="CQ225" s="58"/>
      <c r="CR225" s="58"/>
      <c r="CS225" s="58"/>
      <c r="CT225" s="58"/>
      <c r="CU225" s="58"/>
      <c r="CV225" s="58"/>
      <c r="CW225" s="58"/>
      <c r="CX225" s="58"/>
      <c r="CY225" s="58"/>
      <c r="CZ225" s="58"/>
      <c r="DA225" s="58"/>
      <c r="DB225" s="58"/>
      <c r="DC225" s="58"/>
      <c r="DD225" s="58"/>
      <c r="DE225" s="58"/>
      <c r="DF225" s="58"/>
      <c r="DG225" s="58"/>
      <c r="DH225" s="58"/>
      <c r="DI225" s="58"/>
      <c r="DJ225" s="58"/>
      <c r="DK225" s="58"/>
      <c r="DL225" s="58"/>
      <c r="DM225" s="58"/>
      <c r="DN225" s="58"/>
      <c r="DO225" s="58"/>
      <c r="DP225" s="58"/>
      <c r="DQ225" s="58"/>
      <c r="DR225" s="58"/>
      <c r="DS225" s="58"/>
      <c r="DT225" s="58"/>
      <c r="DU225" s="58"/>
      <c r="DV225" s="58"/>
      <c r="DW225" s="58"/>
      <c r="DX225" s="58"/>
      <c r="DY225" s="58"/>
      <c r="DZ225" s="58"/>
      <c r="EA225" s="58"/>
      <c r="EB225" s="58"/>
      <c r="EC225" s="58"/>
      <c r="ED225" s="58"/>
      <c r="EE225" s="58"/>
      <c r="EF225" s="58"/>
      <c r="EG225" s="58"/>
      <c r="EH225" s="58"/>
      <c r="EI225" s="58"/>
      <c r="EJ225" s="58"/>
      <c r="EK225" s="58"/>
      <c r="EL225" s="58"/>
      <c r="EM225" s="58"/>
      <c r="EN225" s="58"/>
      <c r="EO225" s="58"/>
      <c r="EP225" s="58"/>
      <c r="EQ225" s="58"/>
    </row>
    <row r="226" spans="1:147" outlineLevel="1" x14ac:dyDescent="0.2">
      <c r="A226" s="16">
        <v>29</v>
      </c>
      <c r="B226" s="16">
        <v>0</v>
      </c>
      <c r="C226" s="1">
        <v>2.1296533614500115E-4</v>
      </c>
      <c r="D226" s="1">
        <f t="shared" si="13"/>
        <v>-2.1296533614500115E-4</v>
      </c>
      <c r="E226" s="1">
        <f t="shared" si="14"/>
        <v>4.2597603296486402E-4</v>
      </c>
      <c r="F226" s="1">
        <f t="shared" si="15"/>
        <v>-2.0639186829060491E-2</v>
      </c>
      <c r="G226" s="1">
        <f t="shared" si="16"/>
        <v>-1.4594886092064498E-2</v>
      </c>
      <c r="H226" s="1">
        <v>9.754335574068281E-4</v>
      </c>
      <c r="I226" s="1">
        <f t="shared" si="17"/>
        <v>2.0798065621743136E-7</v>
      </c>
      <c r="J226" s="1">
        <f t="shared" si="18"/>
        <v>-1.4602009474608458E-2</v>
      </c>
      <c r="AT226" s="58"/>
      <c r="AU226" s="58"/>
      <c r="AV226" s="58"/>
      <c r="AW226" s="58"/>
      <c r="AX226" s="58"/>
      <c r="AY226" s="58"/>
      <c r="AZ226" s="58"/>
      <c r="BA226" s="71"/>
      <c r="BB226" s="58"/>
      <c r="BC226" s="58"/>
      <c r="BD226" s="58"/>
      <c r="BE226" s="58">
        <f t="shared" si="19"/>
        <v>1</v>
      </c>
      <c r="BF226" s="58">
        <f t="shared" si="20"/>
        <v>2.1296533614500115E-4</v>
      </c>
      <c r="BG226" s="58" t="e">
        <f t="shared" si="21"/>
        <v>#N/A</v>
      </c>
      <c r="BH226" s="58"/>
      <c r="BI226" s="58"/>
      <c r="BJ226" s="58"/>
      <c r="BK226" s="58"/>
      <c r="BL226" s="58"/>
      <c r="BM226" s="58"/>
      <c r="BN226" s="58"/>
      <c r="BO226" s="58"/>
      <c r="BP226" s="58"/>
      <c r="BQ226" s="58"/>
      <c r="BR226" s="58"/>
      <c r="BS226" s="58"/>
      <c r="BT226" s="58"/>
      <c r="BU226" s="58"/>
      <c r="BV226" s="58"/>
      <c r="BW226" s="58"/>
      <c r="BX226" s="58"/>
      <c r="BY226" s="58"/>
      <c r="BZ226" s="58"/>
      <c r="CA226" s="58"/>
      <c r="CB226" s="58"/>
      <c r="CC226" s="58"/>
      <c r="CD226" s="58"/>
      <c r="CE226" s="58"/>
      <c r="CF226" s="58"/>
      <c r="CG226" s="58"/>
      <c r="CH226" s="58"/>
      <c r="CI226" s="58"/>
      <c r="CJ226" s="58"/>
      <c r="CK226" s="58"/>
      <c r="CL226" s="58"/>
      <c r="CM226" s="58"/>
      <c r="CN226" s="58"/>
      <c r="CO226" s="58"/>
      <c r="CP226" s="58"/>
      <c r="CQ226" s="58"/>
      <c r="CR226" s="58"/>
      <c r="CS226" s="58"/>
      <c r="CT226" s="58"/>
      <c r="CU226" s="58"/>
      <c r="CV226" s="58"/>
      <c r="CW226" s="58"/>
      <c r="CX226" s="58"/>
      <c r="CY226" s="58"/>
      <c r="CZ226" s="58"/>
      <c r="DA226" s="58"/>
      <c r="DB226" s="58"/>
      <c r="DC226" s="58"/>
      <c r="DD226" s="58"/>
      <c r="DE226" s="58"/>
      <c r="DF226" s="58"/>
      <c r="DG226" s="58"/>
      <c r="DH226" s="58"/>
      <c r="DI226" s="58"/>
      <c r="DJ226" s="58"/>
      <c r="DK226" s="58"/>
      <c r="DL226" s="58"/>
      <c r="DM226" s="58"/>
      <c r="DN226" s="58"/>
      <c r="DO226" s="58"/>
      <c r="DP226" s="58"/>
      <c r="DQ226" s="58"/>
      <c r="DR226" s="58"/>
      <c r="DS226" s="58"/>
      <c r="DT226" s="58"/>
      <c r="DU226" s="58"/>
      <c r="DV226" s="58"/>
      <c r="DW226" s="58"/>
      <c r="DX226" s="58"/>
      <c r="DY226" s="58"/>
      <c r="DZ226" s="58"/>
      <c r="EA226" s="58"/>
      <c r="EB226" s="58"/>
      <c r="EC226" s="58"/>
      <c r="ED226" s="58"/>
      <c r="EE226" s="58"/>
      <c r="EF226" s="58"/>
      <c r="EG226" s="58"/>
      <c r="EH226" s="58"/>
      <c r="EI226" s="58"/>
      <c r="EJ226" s="58"/>
      <c r="EK226" s="58"/>
      <c r="EL226" s="58"/>
      <c r="EM226" s="58"/>
      <c r="EN226" s="58"/>
      <c r="EO226" s="58"/>
      <c r="EP226" s="58"/>
      <c r="EQ226" s="58"/>
    </row>
    <row r="227" spans="1:147" outlineLevel="1" x14ac:dyDescent="0.2">
      <c r="A227" s="16">
        <v>30</v>
      </c>
      <c r="B227" s="16">
        <v>1</v>
      </c>
      <c r="C227" s="1">
        <v>0.7990150410200465</v>
      </c>
      <c r="D227" s="1">
        <f t="shared" si="13"/>
        <v>0.2009849589799535</v>
      </c>
      <c r="E227" s="1">
        <f t="shared" si="14"/>
        <v>0.44875101717396226</v>
      </c>
      <c r="F227" s="1">
        <f t="shared" si="15"/>
        <v>0.66988880956018537</v>
      </c>
      <c r="G227" s="1">
        <f t="shared" si="16"/>
        <v>0.50153852848492075</v>
      </c>
      <c r="H227" s="1">
        <v>0.61968113693012172</v>
      </c>
      <c r="I227" s="1">
        <f t="shared" si="17"/>
        <v>0.40985384443892747</v>
      </c>
      <c r="J227" s="1">
        <f t="shared" si="18"/>
        <v>0.81326179056546555</v>
      </c>
      <c r="AT227" s="58"/>
      <c r="AU227" s="58"/>
      <c r="AV227" s="58"/>
      <c r="AW227" s="58"/>
      <c r="AX227" s="58"/>
      <c r="AY227" s="58"/>
      <c r="AZ227" s="58"/>
      <c r="BA227" s="71"/>
      <c r="BB227" s="58"/>
      <c r="BC227" s="58"/>
      <c r="BD227" s="58"/>
      <c r="BE227" s="58">
        <f t="shared" si="19"/>
        <v>0</v>
      </c>
      <c r="BF227" s="58" t="e">
        <f t="shared" si="20"/>
        <v>#N/A</v>
      </c>
      <c r="BG227" s="58">
        <f t="shared" si="21"/>
        <v>0.7990150410200465</v>
      </c>
      <c r="BH227" s="58"/>
      <c r="BI227" s="58"/>
      <c r="BJ227" s="58"/>
      <c r="BK227" s="58"/>
      <c r="BL227" s="58"/>
      <c r="BM227" s="58"/>
      <c r="BN227" s="58"/>
      <c r="BO227" s="58"/>
      <c r="BP227" s="58"/>
      <c r="BQ227" s="58"/>
      <c r="BR227" s="58"/>
      <c r="BS227" s="58"/>
      <c r="BT227" s="58"/>
      <c r="BU227" s="58"/>
      <c r="BV227" s="58"/>
      <c r="BW227" s="58"/>
      <c r="BX227" s="58"/>
      <c r="BY227" s="58"/>
      <c r="BZ227" s="58"/>
      <c r="CA227" s="58"/>
      <c r="CB227" s="58"/>
      <c r="CC227" s="58"/>
      <c r="CD227" s="58"/>
      <c r="CE227" s="58"/>
      <c r="CF227" s="58"/>
      <c r="CG227" s="58"/>
      <c r="CH227" s="58"/>
      <c r="CI227" s="58"/>
      <c r="CJ227" s="58"/>
      <c r="CK227" s="58"/>
      <c r="CL227" s="58"/>
      <c r="CM227" s="58"/>
      <c r="CN227" s="58"/>
      <c r="CO227" s="58"/>
      <c r="CP227" s="58"/>
      <c r="CQ227" s="58"/>
      <c r="CR227" s="58"/>
      <c r="CS227" s="58"/>
      <c r="CT227" s="58"/>
      <c r="CU227" s="58"/>
      <c r="CV227" s="58"/>
      <c r="CW227" s="58"/>
      <c r="CX227" s="58"/>
      <c r="CY227" s="58"/>
      <c r="CZ227" s="58"/>
      <c r="DA227" s="58"/>
      <c r="DB227" s="58"/>
      <c r="DC227" s="58"/>
      <c r="DD227" s="58"/>
      <c r="DE227" s="58"/>
      <c r="DF227" s="58"/>
      <c r="DG227" s="58"/>
      <c r="DH227" s="58"/>
      <c r="DI227" s="58"/>
      <c r="DJ227" s="58"/>
      <c r="DK227" s="58"/>
      <c r="DL227" s="58"/>
      <c r="DM227" s="58"/>
      <c r="DN227" s="58"/>
      <c r="DO227" s="58"/>
      <c r="DP227" s="58"/>
      <c r="DQ227" s="58"/>
      <c r="DR227" s="58"/>
      <c r="DS227" s="58"/>
      <c r="DT227" s="58"/>
      <c r="DU227" s="58"/>
      <c r="DV227" s="58"/>
      <c r="DW227" s="58"/>
      <c r="DX227" s="58"/>
      <c r="DY227" s="58"/>
      <c r="DZ227" s="58"/>
      <c r="EA227" s="58"/>
      <c r="EB227" s="58"/>
      <c r="EC227" s="58"/>
      <c r="ED227" s="58"/>
      <c r="EE227" s="58"/>
      <c r="EF227" s="58"/>
      <c r="EG227" s="58"/>
      <c r="EH227" s="58"/>
      <c r="EI227" s="58"/>
      <c r="EJ227" s="58"/>
      <c r="EK227" s="58"/>
      <c r="EL227" s="58"/>
      <c r="EM227" s="58"/>
      <c r="EN227" s="58"/>
      <c r="EO227" s="58"/>
      <c r="EP227" s="58"/>
      <c r="EQ227" s="58"/>
    </row>
    <row r="228" spans="1:147" outlineLevel="1" x14ac:dyDescent="0.2">
      <c r="A228" s="16">
        <v>31</v>
      </c>
      <c r="B228" s="16">
        <v>0</v>
      </c>
      <c r="C228" s="1">
        <v>1.6653396247099988E-4</v>
      </c>
      <c r="D228" s="1">
        <f t="shared" si="13"/>
        <v>-1.6653396247099988E-4</v>
      </c>
      <c r="E228" s="1">
        <f t="shared" si="14"/>
        <v>3.3309566158206582E-4</v>
      </c>
      <c r="F228" s="1">
        <f t="shared" si="15"/>
        <v>-1.8250908513881326E-2</v>
      </c>
      <c r="G228" s="1">
        <f t="shared" si="16"/>
        <v>-1.2905878530770588E-2</v>
      </c>
      <c r="H228" s="1">
        <v>9.5964272419481092E-4</v>
      </c>
      <c r="I228" s="1">
        <f t="shared" si="17"/>
        <v>1.5999326052763679E-7</v>
      </c>
      <c r="J228" s="1">
        <f t="shared" si="18"/>
        <v>-1.2912075507505864E-2</v>
      </c>
      <c r="AT228" s="58"/>
      <c r="AU228" s="58"/>
      <c r="AV228" s="58"/>
      <c r="AW228" s="58"/>
      <c r="AX228" s="58"/>
      <c r="AY228" s="58"/>
      <c r="AZ228" s="58"/>
      <c r="BA228" s="71"/>
      <c r="BB228" s="58"/>
      <c r="BC228" s="58"/>
      <c r="BD228" s="58"/>
      <c r="BE228" s="58">
        <f t="shared" si="19"/>
        <v>1</v>
      </c>
      <c r="BF228" s="58">
        <f t="shared" si="20"/>
        <v>1.6653396247099988E-4</v>
      </c>
      <c r="BG228" s="58" t="e">
        <f t="shared" si="21"/>
        <v>#N/A</v>
      </c>
      <c r="BH228" s="58"/>
      <c r="BI228" s="58"/>
      <c r="BJ228" s="58"/>
      <c r="BK228" s="58"/>
      <c r="BL228" s="58"/>
      <c r="BM228" s="58"/>
      <c r="BN228" s="58"/>
      <c r="BO228" s="58"/>
      <c r="BP228" s="58"/>
      <c r="BQ228" s="58"/>
      <c r="BR228" s="58"/>
      <c r="BS228" s="58"/>
      <c r="BT228" s="58"/>
      <c r="BU228" s="58"/>
      <c r="BV228" s="58"/>
      <c r="BW228" s="58"/>
      <c r="BX228" s="58"/>
      <c r="BY228" s="58"/>
      <c r="BZ228" s="58"/>
      <c r="CA228" s="58"/>
      <c r="CB228" s="58"/>
      <c r="CC228" s="58"/>
      <c r="CD228" s="58"/>
      <c r="CE228" s="58"/>
      <c r="CF228" s="58"/>
      <c r="CG228" s="58"/>
      <c r="CH228" s="58"/>
      <c r="CI228" s="58"/>
      <c r="CJ228" s="58"/>
      <c r="CK228" s="58"/>
      <c r="CL228" s="58"/>
      <c r="CM228" s="58"/>
      <c r="CN228" s="58"/>
      <c r="CO228" s="58"/>
      <c r="CP228" s="58"/>
      <c r="CQ228" s="58"/>
      <c r="CR228" s="58"/>
      <c r="CS228" s="58"/>
      <c r="CT228" s="58"/>
      <c r="CU228" s="58"/>
      <c r="CV228" s="58"/>
      <c r="CW228" s="58"/>
      <c r="CX228" s="58"/>
      <c r="CY228" s="58"/>
      <c r="CZ228" s="58"/>
      <c r="DA228" s="58"/>
      <c r="DB228" s="58"/>
      <c r="DC228" s="58"/>
      <c r="DD228" s="58"/>
      <c r="DE228" s="58"/>
      <c r="DF228" s="58"/>
      <c r="DG228" s="58"/>
      <c r="DH228" s="58"/>
      <c r="DI228" s="58"/>
      <c r="DJ228" s="58"/>
      <c r="DK228" s="58"/>
      <c r="DL228" s="58"/>
      <c r="DM228" s="58"/>
      <c r="DN228" s="58"/>
      <c r="DO228" s="58"/>
      <c r="DP228" s="58"/>
      <c r="DQ228" s="58"/>
      <c r="DR228" s="58"/>
      <c r="DS228" s="58"/>
      <c r="DT228" s="58"/>
      <c r="DU228" s="58"/>
      <c r="DV228" s="58"/>
      <c r="DW228" s="58"/>
      <c r="DX228" s="58"/>
      <c r="DY228" s="58"/>
      <c r="DZ228" s="58"/>
      <c r="EA228" s="58"/>
      <c r="EB228" s="58"/>
      <c r="EC228" s="58"/>
      <c r="ED228" s="58"/>
      <c r="EE228" s="58"/>
      <c r="EF228" s="58"/>
      <c r="EG228" s="58"/>
      <c r="EH228" s="58"/>
      <c r="EI228" s="58"/>
      <c r="EJ228" s="58"/>
      <c r="EK228" s="58"/>
      <c r="EL228" s="58"/>
      <c r="EM228" s="58"/>
      <c r="EN228" s="58"/>
      <c r="EO228" s="58"/>
      <c r="EP228" s="58"/>
      <c r="EQ228" s="58"/>
    </row>
    <row r="229" spans="1:147" outlineLevel="1" x14ac:dyDescent="0.2">
      <c r="A229" s="16">
        <v>32</v>
      </c>
      <c r="B229" s="16">
        <v>0</v>
      </c>
      <c r="C229" s="1">
        <v>2.5699663565223154E-4</v>
      </c>
      <c r="D229" s="1">
        <f t="shared" si="13"/>
        <v>-2.5699663565223154E-4</v>
      </c>
      <c r="E229" s="1">
        <f t="shared" si="14"/>
        <v>5.1405932989326178E-4</v>
      </c>
      <c r="F229" s="1">
        <f t="shared" si="15"/>
        <v>-2.2672876524456743E-2</v>
      </c>
      <c r="G229" s="1">
        <f t="shared" si="16"/>
        <v>-1.6033174978813704E-2</v>
      </c>
      <c r="H229" s="1">
        <v>1.8466374529851645E-3</v>
      </c>
      <c r="I229" s="1">
        <f t="shared" si="17"/>
        <v>4.7557983293452981E-7</v>
      </c>
      <c r="J229" s="1">
        <f t="shared" si="18"/>
        <v>-1.6047999243961608E-2</v>
      </c>
      <c r="AT229" s="58"/>
      <c r="AU229" s="58"/>
      <c r="AV229" s="58"/>
      <c r="AW229" s="58"/>
      <c r="AX229" s="58"/>
      <c r="AY229" s="58"/>
      <c r="AZ229" s="58"/>
      <c r="BA229" s="71"/>
      <c r="BB229" s="58"/>
      <c r="BC229" s="58"/>
      <c r="BD229" s="58"/>
      <c r="BE229" s="58">
        <f t="shared" si="19"/>
        <v>1</v>
      </c>
      <c r="BF229" s="58">
        <f t="shared" si="20"/>
        <v>2.5699663565223154E-4</v>
      </c>
      <c r="BG229" s="58" t="e">
        <f t="shared" si="21"/>
        <v>#N/A</v>
      </c>
      <c r="BH229" s="58"/>
      <c r="BI229" s="58"/>
      <c r="BJ229" s="58"/>
      <c r="BK229" s="58"/>
      <c r="BL229" s="58"/>
      <c r="BM229" s="58"/>
      <c r="BN229" s="58"/>
      <c r="BO229" s="58"/>
      <c r="BP229" s="58"/>
      <c r="BQ229" s="58"/>
      <c r="BR229" s="58"/>
      <c r="BS229" s="58"/>
      <c r="BT229" s="58"/>
      <c r="BU229" s="58"/>
      <c r="BV229" s="58"/>
      <c r="BW229" s="58"/>
      <c r="BX229" s="58"/>
      <c r="BY229" s="58"/>
      <c r="BZ229" s="58"/>
      <c r="CA229" s="58"/>
      <c r="CB229" s="58"/>
      <c r="CC229" s="58"/>
      <c r="CD229" s="58"/>
      <c r="CE229" s="58"/>
      <c r="CF229" s="58"/>
      <c r="CG229" s="58"/>
      <c r="CH229" s="58"/>
      <c r="CI229" s="58"/>
      <c r="CJ229" s="58"/>
      <c r="CK229" s="58"/>
      <c r="CL229" s="58"/>
      <c r="CM229" s="58"/>
      <c r="CN229" s="58"/>
      <c r="CO229" s="58"/>
      <c r="CP229" s="58"/>
      <c r="CQ229" s="58"/>
      <c r="CR229" s="58"/>
      <c r="CS229" s="58"/>
      <c r="CT229" s="58"/>
      <c r="CU229" s="58"/>
      <c r="CV229" s="58"/>
      <c r="CW229" s="58"/>
      <c r="CX229" s="58"/>
      <c r="CY229" s="58"/>
      <c r="CZ229" s="58"/>
      <c r="DA229" s="58"/>
      <c r="DB229" s="58"/>
      <c r="DC229" s="58"/>
      <c r="DD229" s="58"/>
      <c r="DE229" s="58"/>
      <c r="DF229" s="58"/>
      <c r="DG229" s="58"/>
      <c r="DH229" s="58"/>
      <c r="DI229" s="58"/>
      <c r="DJ229" s="58"/>
      <c r="DK229" s="58"/>
      <c r="DL229" s="58"/>
      <c r="DM229" s="58"/>
      <c r="DN229" s="58"/>
      <c r="DO229" s="58"/>
      <c r="DP229" s="58"/>
      <c r="DQ229" s="58"/>
      <c r="DR229" s="58"/>
      <c r="DS229" s="58"/>
      <c r="DT229" s="58"/>
      <c r="DU229" s="58"/>
      <c r="DV229" s="58"/>
      <c r="DW229" s="58"/>
      <c r="DX229" s="58"/>
      <c r="DY229" s="58"/>
      <c r="DZ229" s="58"/>
      <c r="EA229" s="58"/>
      <c r="EB229" s="58"/>
      <c r="EC229" s="58"/>
      <c r="ED229" s="58"/>
      <c r="EE229" s="58"/>
      <c r="EF229" s="58"/>
      <c r="EG229" s="58"/>
      <c r="EH229" s="58"/>
      <c r="EI229" s="58"/>
      <c r="EJ229" s="58"/>
      <c r="EK229" s="58"/>
      <c r="EL229" s="58"/>
      <c r="EM229" s="58"/>
      <c r="EN229" s="58"/>
      <c r="EO229" s="58"/>
      <c r="EP229" s="58"/>
      <c r="EQ229" s="58"/>
    </row>
    <row r="230" spans="1:147" outlineLevel="1" x14ac:dyDescent="0.2">
      <c r="A230" s="16">
        <v>33</v>
      </c>
      <c r="B230" s="16">
        <v>0</v>
      </c>
      <c r="C230" s="1">
        <v>1.4878912447512582E-5</v>
      </c>
      <c r="D230" s="1">
        <f t="shared" si="13"/>
        <v>-1.4878912447512582E-5</v>
      </c>
      <c r="E230" s="1">
        <f t="shared" si="14"/>
        <v>2.9758046279175152E-5</v>
      </c>
      <c r="F230" s="1">
        <f t="shared" si="15"/>
        <v>-5.4550936086537648E-3</v>
      </c>
      <c r="G230" s="1">
        <f t="shared" si="16"/>
        <v>-3.8573480310755181E-3</v>
      </c>
      <c r="H230" s="1">
        <v>1.4109435003631713E-4</v>
      </c>
      <c r="I230" s="1">
        <f t="shared" si="17"/>
        <v>2.0996579671244129E-9</v>
      </c>
      <c r="J230" s="1">
        <f t="shared" si="18"/>
        <v>-3.8576201848820341E-3</v>
      </c>
      <c r="AT230" s="58"/>
      <c r="AU230" s="58"/>
      <c r="AV230" s="58"/>
      <c r="AW230" s="58"/>
      <c r="AX230" s="58"/>
      <c r="AY230" s="58"/>
      <c r="AZ230" s="58"/>
      <c r="BA230" s="71"/>
      <c r="BB230" s="58"/>
      <c r="BC230" s="58"/>
      <c r="BD230" s="58"/>
      <c r="BE230" s="58">
        <f t="shared" si="19"/>
        <v>1</v>
      </c>
      <c r="BF230" s="58">
        <f t="shared" si="20"/>
        <v>1.4878912447512582E-5</v>
      </c>
      <c r="BG230" s="58" t="e">
        <f t="shared" si="21"/>
        <v>#N/A</v>
      </c>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c r="CO230" s="58"/>
      <c r="CP230" s="58"/>
      <c r="CQ230" s="58"/>
      <c r="CR230" s="58"/>
      <c r="CS230" s="58"/>
      <c r="CT230" s="58"/>
      <c r="CU230" s="58"/>
      <c r="CV230" s="58"/>
      <c r="CW230" s="58"/>
      <c r="CX230" s="58"/>
      <c r="CY230" s="58"/>
      <c r="CZ230" s="58"/>
      <c r="DA230" s="58"/>
      <c r="DB230" s="58"/>
      <c r="DC230" s="58"/>
      <c r="DD230" s="58"/>
      <c r="DE230" s="58"/>
      <c r="DF230" s="58"/>
      <c r="DG230" s="58"/>
      <c r="DH230" s="58"/>
      <c r="DI230" s="58"/>
      <c r="DJ230" s="58"/>
      <c r="DK230" s="58"/>
      <c r="DL230" s="58"/>
      <c r="DM230" s="58"/>
      <c r="DN230" s="58"/>
      <c r="DO230" s="58"/>
      <c r="DP230" s="58"/>
      <c r="DQ230" s="58"/>
      <c r="DR230" s="58"/>
      <c r="DS230" s="58"/>
      <c r="DT230" s="58"/>
      <c r="DU230" s="58"/>
      <c r="DV230" s="58"/>
      <c r="DW230" s="58"/>
      <c r="DX230" s="58"/>
      <c r="DY230" s="58"/>
      <c r="DZ230" s="58"/>
      <c r="EA230" s="58"/>
      <c r="EB230" s="58"/>
      <c r="EC230" s="58"/>
      <c r="ED230" s="58"/>
      <c r="EE230" s="58"/>
      <c r="EF230" s="58"/>
      <c r="EG230" s="58"/>
      <c r="EH230" s="58"/>
      <c r="EI230" s="58"/>
      <c r="EJ230" s="58"/>
      <c r="EK230" s="58"/>
      <c r="EL230" s="58"/>
      <c r="EM230" s="58"/>
      <c r="EN230" s="58"/>
      <c r="EO230" s="58"/>
      <c r="EP230" s="58"/>
      <c r="EQ230" s="58"/>
    </row>
    <row r="231" spans="1:147" outlineLevel="1" x14ac:dyDescent="0.2">
      <c r="A231" s="16">
        <v>34</v>
      </c>
      <c r="B231" s="16">
        <v>0</v>
      </c>
      <c r="C231" s="1">
        <v>4.3574333517161161E-2</v>
      </c>
      <c r="D231" s="1">
        <f t="shared" si="13"/>
        <v>-4.3574333517161161E-2</v>
      </c>
      <c r="E231" s="1">
        <f t="shared" si="14"/>
        <v>8.9104414402699811E-2</v>
      </c>
      <c r="F231" s="1">
        <f t="shared" si="15"/>
        <v>-0.29850362544314235</v>
      </c>
      <c r="G231" s="1">
        <f t="shared" si="16"/>
        <v>-0.21344685761126045</v>
      </c>
      <c r="H231" s="1">
        <v>0.1177844697944532</v>
      </c>
      <c r="I231" s="1">
        <f t="shared" si="17"/>
        <v>6.0826505038331612E-3</v>
      </c>
      <c r="J231" s="1">
        <f t="shared" si="18"/>
        <v>-0.22724922778296708</v>
      </c>
      <c r="AT231" s="58"/>
      <c r="AU231" s="58"/>
      <c r="AV231" s="58"/>
      <c r="AW231" s="58"/>
      <c r="AX231" s="58"/>
      <c r="AY231" s="58"/>
      <c r="AZ231" s="58"/>
      <c r="BA231" s="71"/>
      <c r="BB231" s="58"/>
      <c r="BC231" s="58"/>
      <c r="BD231" s="58"/>
      <c r="BE231" s="58">
        <f t="shared" si="19"/>
        <v>1</v>
      </c>
      <c r="BF231" s="58">
        <f t="shared" si="20"/>
        <v>4.3574333517161161E-2</v>
      </c>
      <c r="BG231" s="58" t="e">
        <f t="shared" si="21"/>
        <v>#N/A</v>
      </c>
      <c r="BH231" s="58"/>
      <c r="BI231" s="58"/>
      <c r="BJ231" s="58"/>
      <c r="BK231" s="58"/>
      <c r="BL231" s="58"/>
      <c r="BM231" s="58"/>
      <c r="BN231" s="58"/>
      <c r="BO231" s="58"/>
      <c r="BP231" s="58"/>
      <c r="BQ231" s="58"/>
      <c r="BR231" s="58"/>
      <c r="BS231" s="58"/>
      <c r="BT231" s="58"/>
      <c r="BU231" s="58"/>
      <c r="BV231" s="58"/>
      <c r="BW231" s="58"/>
      <c r="BX231" s="58"/>
      <c r="BY231" s="58"/>
      <c r="BZ231" s="58"/>
      <c r="CA231" s="58"/>
      <c r="CB231" s="58"/>
      <c r="CC231" s="58"/>
      <c r="CD231" s="58"/>
      <c r="CE231" s="58"/>
      <c r="CF231" s="58"/>
      <c r="CG231" s="58"/>
      <c r="CH231" s="58"/>
      <c r="CI231" s="58"/>
      <c r="CJ231" s="58"/>
      <c r="CK231" s="58"/>
      <c r="CL231" s="58"/>
      <c r="CM231" s="58"/>
      <c r="CN231" s="58"/>
      <c r="CO231" s="58"/>
      <c r="CP231" s="58"/>
      <c r="CQ231" s="58"/>
      <c r="CR231" s="58"/>
      <c r="CS231" s="58"/>
      <c r="CT231" s="58"/>
      <c r="CU231" s="58"/>
      <c r="CV231" s="58"/>
      <c r="CW231" s="58"/>
      <c r="CX231" s="58"/>
      <c r="CY231" s="58"/>
      <c r="CZ231" s="58"/>
      <c r="DA231" s="58"/>
      <c r="DB231" s="58"/>
      <c r="DC231" s="58"/>
      <c r="DD231" s="58"/>
      <c r="DE231" s="58"/>
      <c r="DF231" s="58"/>
      <c r="DG231" s="58"/>
      <c r="DH231" s="58"/>
      <c r="DI231" s="58"/>
      <c r="DJ231" s="58"/>
      <c r="DK231" s="58"/>
      <c r="DL231" s="58"/>
      <c r="DM231" s="58"/>
      <c r="DN231" s="58"/>
      <c r="DO231" s="58"/>
      <c r="DP231" s="58"/>
      <c r="DQ231" s="58"/>
      <c r="DR231" s="58"/>
      <c r="DS231" s="58"/>
      <c r="DT231" s="58"/>
      <c r="DU231" s="58"/>
      <c r="DV231" s="58"/>
      <c r="DW231" s="58"/>
      <c r="DX231" s="58"/>
      <c r="DY231" s="58"/>
      <c r="DZ231" s="58"/>
      <c r="EA231" s="58"/>
      <c r="EB231" s="58"/>
      <c r="EC231" s="58"/>
      <c r="ED231" s="58"/>
      <c r="EE231" s="58"/>
      <c r="EF231" s="58"/>
      <c r="EG231" s="58"/>
      <c r="EH231" s="58"/>
      <c r="EI231" s="58"/>
      <c r="EJ231" s="58"/>
      <c r="EK231" s="58"/>
      <c r="EL231" s="58"/>
      <c r="EM231" s="58"/>
      <c r="EN231" s="58"/>
      <c r="EO231" s="58"/>
      <c r="EP231" s="58"/>
      <c r="EQ231" s="58"/>
    </row>
    <row r="232" spans="1:147" outlineLevel="1" x14ac:dyDescent="0.2">
      <c r="A232" s="16">
        <v>35</v>
      </c>
      <c r="B232" s="16">
        <v>0</v>
      </c>
      <c r="C232" s="1">
        <v>3.3893988002236175E-4</v>
      </c>
      <c r="D232" s="1">
        <f t="shared" si="13"/>
        <v>-3.3893988002236175E-4</v>
      </c>
      <c r="E232" s="1">
        <f t="shared" si="14"/>
        <v>6.7799466625177609E-4</v>
      </c>
      <c r="F232" s="1">
        <f t="shared" si="15"/>
        <v>-2.60383307116984E-2</v>
      </c>
      <c r="G232" s="1">
        <f t="shared" si="16"/>
        <v>-1.8413440721802343E-2</v>
      </c>
      <c r="H232" s="1">
        <v>2.0122433848736064E-3</v>
      </c>
      <c r="I232" s="1">
        <f t="shared" si="17"/>
        <v>6.8363641969388185E-7</v>
      </c>
      <c r="J232" s="1">
        <f t="shared" si="18"/>
        <v>-1.8431994890272259E-2</v>
      </c>
      <c r="AT232" s="58"/>
      <c r="AU232" s="58"/>
      <c r="AV232" s="58"/>
      <c r="AW232" s="58"/>
      <c r="AX232" s="58"/>
      <c r="AY232" s="58"/>
      <c r="AZ232" s="58"/>
      <c r="BA232" s="71"/>
      <c r="BB232" s="58"/>
      <c r="BC232" s="58"/>
      <c r="BD232" s="58"/>
      <c r="BE232" s="58">
        <f t="shared" si="19"/>
        <v>1</v>
      </c>
      <c r="BF232" s="58">
        <f t="shared" si="20"/>
        <v>3.3893988002236175E-4</v>
      </c>
      <c r="BG232" s="58" t="e">
        <f t="shared" si="21"/>
        <v>#N/A</v>
      </c>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c r="CG232" s="58"/>
      <c r="CH232" s="58"/>
      <c r="CI232" s="58"/>
      <c r="CJ232" s="58"/>
      <c r="CK232" s="58"/>
      <c r="CL232" s="58"/>
      <c r="CM232" s="58"/>
      <c r="CN232" s="58"/>
      <c r="CO232" s="58"/>
      <c r="CP232" s="58"/>
      <c r="CQ232" s="58"/>
      <c r="CR232" s="58"/>
      <c r="CS232" s="58"/>
      <c r="CT232" s="58"/>
      <c r="CU232" s="58"/>
      <c r="CV232" s="58"/>
      <c r="CW232" s="58"/>
      <c r="CX232" s="58"/>
      <c r="CY232" s="58"/>
      <c r="CZ232" s="58"/>
      <c r="DA232" s="58"/>
      <c r="DB232" s="58"/>
      <c r="DC232" s="58"/>
      <c r="DD232" s="58"/>
      <c r="DE232" s="58"/>
      <c r="DF232" s="58"/>
      <c r="DG232" s="58"/>
      <c r="DH232" s="58"/>
      <c r="DI232" s="58"/>
      <c r="DJ232" s="58"/>
      <c r="DK232" s="58"/>
      <c r="DL232" s="58"/>
      <c r="DM232" s="58"/>
      <c r="DN232" s="58"/>
      <c r="DO232" s="58"/>
      <c r="DP232" s="58"/>
      <c r="DQ232" s="58"/>
      <c r="DR232" s="58"/>
      <c r="DS232" s="58"/>
      <c r="DT232" s="58"/>
      <c r="DU232" s="58"/>
      <c r="DV232" s="58"/>
      <c r="DW232" s="58"/>
      <c r="DX232" s="58"/>
      <c r="DY232" s="58"/>
      <c r="DZ232" s="58"/>
      <c r="EA232" s="58"/>
      <c r="EB232" s="58"/>
      <c r="EC232" s="58"/>
      <c r="ED232" s="58"/>
      <c r="EE232" s="58"/>
      <c r="EF232" s="58"/>
      <c r="EG232" s="58"/>
      <c r="EH232" s="58"/>
      <c r="EI232" s="58"/>
      <c r="EJ232" s="58"/>
      <c r="EK232" s="58"/>
      <c r="EL232" s="58"/>
      <c r="EM232" s="58"/>
      <c r="EN232" s="58"/>
      <c r="EO232" s="58"/>
      <c r="EP232" s="58"/>
      <c r="EQ232" s="58"/>
    </row>
    <row r="233" spans="1:147" outlineLevel="1" x14ac:dyDescent="0.2">
      <c r="A233" s="16">
        <v>36</v>
      </c>
      <c r="B233" s="16">
        <v>1</v>
      </c>
      <c r="C233" s="1">
        <v>0.99999149290147971</v>
      </c>
      <c r="D233" s="1">
        <f t="shared" si="13"/>
        <v>8.5070985202939653E-6</v>
      </c>
      <c r="E233" s="1">
        <f t="shared" si="14"/>
        <v>1.7014269411926145E-5</v>
      </c>
      <c r="F233" s="1">
        <f t="shared" si="15"/>
        <v>4.1248356830213429E-3</v>
      </c>
      <c r="G233" s="1">
        <f t="shared" si="16"/>
        <v>2.9167054859266933E-3</v>
      </c>
      <c r="H233" s="1">
        <v>1.0535701792562731E-4</v>
      </c>
      <c r="I233" s="1">
        <f t="shared" si="17"/>
        <v>8.9638459653435485E-10</v>
      </c>
      <c r="J233" s="1">
        <f t="shared" si="18"/>
        <v>2.9168591457647388E-3</v>
      </c>
      <c r="AT233" s="58"/>
      <c r="AU233" s="58"/>
      <c r="AV233" s="58"/>
      <c r="AW233" s="58"/>
      <c r="AX233" s="58"/>
      <c r="AY233" s="58"/>
      <c r="AZ233" s="58"/>
      <c r="BA233" s="71"/>
      <c r="BB233" s="58"/>
      <c r="BC233" s="58"/>
      <c r="BD233" s="58"/>
      <c r="BE233" s="58">
        <f t="shared" si="19"/>
        <v>0</v>
      </c>
      <c r="BF233" s="58" t="e">
        <f t="shared" si="20"/>
        <v>#N/A</v>
      </c>
      <c r="BG233" s="58">
        <f t="shared" si="21"/>
        <v>0.99999149290147971</v>
      </c>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c r="CJ233" s="58"/>
      <c r="CK233" s="58"/>
      <c r="CL233" s="58"/>
      <c r="CM233" s="58"/>
      <c r="CN233" s="58"/>
      <c r="CO233" s="58"/>
      <c r="CP233" s="58"/>
      <c r="CQ233" s="58"/>
      <c r="CR233" s="58"/>
      <c r="CS233" s="58"/>
      <c r="CT233" s="58"/>
      <c r="CU233" s="58"/>
      <c r="CV233" s="58"/>
      <c r="CW233" s="58"/>
      <c r="CX233" s="58"/>
      <c r="CY233" s="58"/>
      <c r="CZ233" s="58"/>
      <c r="DA233" s="58"/>
      <c r="DB233" s="58"/>
      <c r="DC233" s="58"/>
      <c r="DD233" s="58"/>
      <c r="DE233" s="58"/>
      <c r="DF233" s="58"/>
      <c r="DG233" s="58"/>
      <c r="DH233" s="58"/>
      <c r="DI233" s="58"/>
      <c r="DJ233" s="58"/>
      <c r="DK233" s="58"/>
      <c r="DL233" s="58"/>
      <c r="DM233" s="58"/>
      <c r="DN233" s="58"/>
      <c r="DO233" s="58"/>
      <c r="DP233" s="58"/>
      <c r="DQ233" s="58"/>
      <c r="DR233" s="58"/>
      <c r="DS233" s="58"/>
      <c r="DT233" s="58"/>
      <c r="DU233" s="58"/>
      <c r="DV233" s="58"/>
      <c r="DW233" s="58"/>
      <c r="DX233" s="58"/>
      <c r="DY233" s="58"/>
      <c r="DZ233" s="58"/>
      <c r="EA233" s="58"/>
      <c r="EB233" s="58"/>
      <c r="EC233" s="58"/>
      <c r="ED233" s="58"/>
      <c r="EE233" s="58"/>
      <c r="EF233" s="58"/>
      <c r="EG233" s="58"/>
      <c r="EH233" s="58"/>
      <c r="EI233" s="58"/>
      <c r="EJ233" s="58"/>
      <c r="EK233" s="58"/>
      <c r="EL233" s="58"/>
      <c r="EM233" s="58"/>
      <c r="EN233" s="58"/>
      <c r="EO233" s="58"/>
      <c r="EP233" s="58"/>
      <c r="EQ233" s="58"/>
    </row>
    <row r="234" spans="1:147" outlineLevel="1" x14ac:dyDescent="0.2">
      <c r="A234" s="16">
        <v>37</v>
      </c>
      <c r="B234" s="16">
        <v>0</v>
      </c>
      <c r="C234" s="1">
        <v>1.5008964132553332E-4</v>
      </c>
      <c r="D234" s="1">
        <f t="shared" si="13"/>
        <v>-1.5008964132553332E-4</v>
      </c>
      <c r="E234" s="1">
        <f t="shared" si="14"/>
        <v>3.0020181180603797E-4</v>
      </c>
      <c r="F234" s="1">
        <f t="shared" si="15"/>
        <v>-1.7326332901281737E-2</v>
      </c>
      <c r="G234" s="1">
        <f t="shared" si="16"/>
        <v>-1.2252027244808448E-2</v>
      </c>
      <c r="H234" s="1">
        <v>1.1400830962649327E-3</v>
      </c>
      <c r="I234" s="1">
        <f t="shared" si="17"/>
        <v>1.7133568631311655E-7</v>
      </c>
      <c r="J234" s="1">
        <f t="shared" si="18"/>
        <v>-1.2259017386962204E-2</v>
      </c>
      <c r="AT234" s="58"/>
      <c r="AU234" s="58"/>
      <c r="AV234" s="58"/>
      <c r="AW234" s="58"/>
      <c r="AX234" s="58"/>
      <c r="AY234" s="58"/>
      <c r="AZ234" s="58"/>
      <c r="BA234" s="71"/>
      <c r="BB234" s="58"/>
      <c r="BC234" s="58"/>
      <c r="BD234" s="58"/>
      <c r="BE234" s="58">
        <f t="shared" si="19"/>
        <v>1</v>
      </c>
      <c r="BF234" s="58">
        <f t="shared" si="20"/>
        <v>1.5008964132553332E-4</v>
      </c>
      <c r="BG234" s="58" t="e">
        <f t="shared" si="21"/>
        <v>#N/A</v>
      </c>
      <c r="BH234" s="58"/>
      <c r="BI234" s="58"/>
      <c r="BJ234" s="58"/>
      <c r="BK234" s="58"/>
      <c r="BL234" s="58"/>
      <c r="BM234" s="58"/>
      <c r="BN234" s="58"/>
      <c r="BO234" s="58"/>
      <c r="BP234" s="58"/>
      <c r="BQ234" s="58"/>
      <c r="BR234" s="58"/>
      <c r="BS234" s="58"/>
      <c r="BT234" s="58"/>
      <c r="BU234" s="58"/>
      <c r="BV234" s="58"/>
      <c r="BW234" s="58"/>
      <c r="BX234" s="58"/>
      <c r="BY234" s="58"/>
      <c r="BZ234" s="58"/>
      <c r="CA234" s="58"/>
      <c r="CB234" s="58"/>
      <c r="CC234" s="58"/>
      <c r="CD234" s="58"/>
      <c r="CE234" s="58"/>
      <c r="CF234" s="58"/>
      <c r="CG234" s="58"/>
      <c r="CH234" s="58"/>
      <c r="CI234" s="58"/>
      <c r="CJ234" s="58"/>
      <c r="CK234" s="58"/>
      <c r="CL234" s="58"/>
      <c r="CM234" s="58"/>
      <c r="CN234" s="58"/>
      <c r="CO234" s="58"/>
      <c r="CP234" s="58"/>
      <c r="CQ234" s="58"/>
      <c r="CR234" s="58"/>
      <c r="CS234" s="58"/>
      <c r="CT234" s="58"/>
      <c r="CU234" s="58"/>
      <c r="CV234" s="58"/>
      <c r="CW234" s="58"/>
      <c r="CX234" s="58"/>
      <c r="CY234" s="58"/>
      <c r="CZ234" s="58"/>
      <c r="DA234" s="58"/>
      <c r="DB234" s="58"/>
      <c r="DC234" s="58"/>
      <c r="DD234" s="58"/>
      <c r="DE234" s="58"/>
      <c r="DF234" s="58"/>
      <c r="DG234" s="58"/>
      <c r="DH234" s="58"/>
      <c r="DI234" s="58"/>
      <c r="DJ234" s="58"/>
      <c r="DK234" s="58"/>
      <c r="DL234" s="58"/>
      <c r="DM234" s="58"/>
      <c r="DN234" s="58"/>
      <c r="DO234" s="58"/>
      <c r="DP234" s="58"/>
      <c r="DQ234" s="58"/>
      <c r="DR234" s="58"/>
      <c r="DS234" s="58"/>
      <c r="DT234" s="58"/>
      <c r="DU234" s="58"/>
      <c r="DV234" s="58"/>
      <c r="DW234" s="58"/>
      <c r="DX234" s="58"/>
      <c r="DY234" s="58"/>
      <c r="DZ234" s="58"/>
      <c r="EA234" s="58"/>
      <c r="EB234" s="58"/>
      <c r="EC234" s="58"/>
      <c r="ED234" s="58"/>
      <c r="EE234" s="58"/>
      <c r="EF234" s="58"/>
      <c r="EG234" s="58"/>
      <c r="EH234" s="58"/>
      <c r="EI234" s="58"/>
      <c r="EJ234" s="58"/>
      <c r="EK234" s="58"/>
      <c r="EL234" s="58"/>
      <c r="EM234" s="58"/>
      <c r="EN234" s="58"/>
      <c r="EO234" s="58"/>
      <c r="EP234" s="58"/>
      <c r="EQ234" s="58"/>
    </row>
    <row r="235" spans="1:147" outlineLevel="1" x14ac:dyDescent="0.2">
      <c r="A235" s="16">
        <v>38</v>
      </c>
      <c r="B235" s="16">
        <v>0</v>
      </c>
      <c r="C235" s="1">
        <v>8.6827537775566455E-2</v>
      </c>
      <c r="D235" s="1">
        <f t="shared" si="13"/>
        <v>-8.6827537775566455E-2</v>
      </c>
      <c r="E235" s="1">
        <f t="shared" si="14"/>
        <v>0.18166104006512454</v>
      </c>
      <c r="F235" s="1">
        <f t="shared" si="15"/>
        <v>-0.42621712784110932</v>
      </c>
      <c r="G235" s="1">
        <f t="shared" si="16"/>
        <v>-0.30835595475389688</v>
      </c>
      <c r="H235" s="1">
        <v>0.26738332008124061</v>
      </c>
      <c r="I235" s="1">
        <f t="shared" si="17"/>
        <v>3.4702613920345043E-2</v>
      </c>
      <c r="J235" s="1">
        <f t="shared" si="18"/>
        <v>-0.3602582528583243</v>
      </c>
      <c r="AT235" s="58"/>
      <c r="AU235" s="58"/>
      <c r="AV235" s="58"/>
      <c r="AW235" s="58"/>
      <c r="AX235" s="58"/>
      <c r="AY235" s="58"/>
      <c r="AZ235" s="58"/>
      <c r="BA235" s="71"/>
      <c r="BB235" s="58"/>
      <c r="BC235" s="58"/>
      <c r="BD235" s="58"/>
      <c r="BE235" s="58">
        <f t="shared" si="19"/>
        <v>1</v>
      </c>
      <c r="BF235" s="58">
        <f t="shared" si="20"/>
        <v>8.6827537775566455E-2</v>
      </c>
      <c r="BG235" s="58" t="e">
        <f t="shared" si="21"/>
        <v>#N/A</v>
      </c>
      <c r="BH235" s="58"/>
      <c r="BI235" s="58"/>
      <c r="BJ235" s="58"/>
      <c r="BK235" s="58"/>
      <c r="BL235" s="58"/>
      <c r="BM235" s="58"/>
      <c r="BN235" s="58"/>
      <c r="BO235" s="58"/>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58"/>
      <c r="CM235" s="58"/>
      <c r="CN235" s="58"/>
      <c r="CO235" s="58"/>
      <c r="CP235" s="58"/>
      <c r="CQ235" s="58"/>
      <c r="CR235" s="58"/>
      <c r="CS235" s="58"/>
      <c r="CT235" s="58"/>
      <c r="CU235" s="58"/>
      <c r="CV235" s="58"/>
      <c r="CW235" s="58"/>
      <c r="CX235" s="58"/>
      <c r="CY235" s="58"/>
      <c r="CZ235" s="58"/>
      <c r="DA235" s="58"/>
      <c r="DB235" s="58"/>
      <c r="DC235" s="58"/>
      <c r="DD235" s="58"/>
      <c r="DE235" s="58"/>
      <c r="DF235" s="58"/>
      <c r="DG235" s="58"/>
      <c r="DH235" s="58"/>
      <c r="DI235" s="58"/>
      <c r="DJ235" s="58"/>
      <c r="DK235" s="58"/>
      <c r="DL235" s="58"/>
      <c r="DM235" s="58"/>
      <c r="DN235" s="58"/>
      <c r="DO235" s="58"/>
      <c r="DP235" s="58"/>
      <c r="DQ235" s="58"/>
      <c r="DR235" s="58"/>
      <c r="DS235" s="58"/>
      <c r="DT235" s="58"/>
      <c r="DU235" s="58"/>
      <c r="DV235" s="58"/>
      <c r="DW235" s="58"/>
      <c r="DX235" s="58"/>
      <c r="DY235" s="58"/>
      <c r="DZ235" s="58"/>
      <c r="EA235" s="58"/>
      <c r="EB235" s="58"/>
      <c r="EC235" s="58"/>
      <c r="ED235" s="58"/>
      <c r="EE235" s="58"/>
      <c r="EF235" s="58"/>
      <c r="EG235" s="58"/>
      <c r="EH235" s="58"/>
      <c r="EI235" s="58"/>
      <c r="EJ235" s="58"/>
      <c r="EK235" s="58"/>
      <c r="EL235" s="58"/>
      <c r="EM235" s="58"/>
      <c r="EN235" s="58"/>
      <c r="EO235" s="58"/>
      <c r="EP235" s="58"/>
      <c r="EQ235" s="58"/>
    </row>
    <row r="236" spans="1:147" outlineLevel="1" x14ac:dyDescent="0.2">
      <c r="A236" s="16">
        <v>39</v>
      </c>
      <c r="B236" s="16">
        <v>0</v>
      </c>
      <c r="C236" s="1">
        <v>2.6062234322388278E-8</v>
      </c>
      <c r="D236" s="1">
        <f t="shared" si="13"/>
        <v>-2.6062234322388278E-8</v>
      </c>
      <c r="E236" s="1">
        <f t="shared" si="14"/>
        <v>5.2124469394282307E-8</v>
      </c>
      <c r="F236" s="1">
        <f t="shared" si="15"/>
        <v>-2.2830783909949808E-4</v>
      </c>
      <c r="G236" s="1">
        <f t="shared" si="16"/>
        <v>-1.6143802216834905E-4</v>
      </c>
      <c r="H236" s="1">
        <v>4.3708266336337562E-7</v>
      </c>
      <c r="I236" s="1">
        <f t="shared" si="17"/>
        <v>1.1391356066678163E-14</v>
      </c>
      <c r="J236" s="1">
        <f t="shared" si="18"/>
        <v>-1.6143805744924097E-4</v>
      </c>
      <c r="AT236" s="58"/>
      <c r="AU236" s="58"/>
      <c r="AV236" s="58"/>
      <c r="AW236" s="58"/>
      <c r="AX236" s="58"/>
      <c r="AY236" s="58"/>
      <c r="AZ236" s="58"/>
      <c r="BA236" s="71"/>
      <c r="BB236" s="58"/>
      <c r="BC236" s="58"/>
      <c r="BD236" s="58"/>
      <c r="BE236" s="58">
        <f t="shared" si="19"/>
        <v>1</v>
      </c>
      <c r="BF236" s="58">
        <f t="shared" si="20"/>
        <v>2.6062234322388278E-8</v>
      </c>
      <c r="BG236" s="58" t="e">
        <f t="shared" si="21"/>
        <v>#N/A</v>
      </c>
      <c r="BH236" s="58"/>
      <c r="BI236" s="58"/>
      <c r="BJ236" s="58"/>
      <c r="BK236" s="58"/>
      <c r="BL236" s="58"/>
      <c r="BM236" s="58"/>
      <c r="BN236" s="58"/>
      <c r="BO236" s="58"/>
      <c r="BP236" s="58"/>
      <c r="BQ236" s="58"/>
      <c r="BR236" s="58"/>
      <c r="BS236" s="58"/>
      <c r="BT236" s="58"/>
      <c r="BU236" s="58"/>
      <c r="BV236" s="58"/>
      <c r="BW236" s="58"/>
      <c r="BX236" s="58"/>
      <c r="BY236" s="58"/>
      <c r="BZ236" s="58"/>
      <c r="CA236" s="58"/>
      <c r="CB236" s="58"/>
      <c r="CC236" s="58"/>
      <c r="CD236" s="58"/>
      <c r="CE236" s="58"/>
      <c r="CF236" s="58"/>
      <c r="CG236" s="58"/>
      <c r="CH236" s="58"/>
      <c r="CI236" s="58"/>
      <c r="CJ236" s="58"/>
      <c r="CK236" s="58"/>
      <c r="CL236" s="58"/>
      <c r="CM236" s="58"/>
      <c r="CN236" s="58"/>
      <c r="CO236" s="58"/>
      <c r="CP236" s="58"/>
      <c r="CQ236" s="58"/>
      <c r="CR236" s="58"/>
      <c r="CS236" s="58"/>
      <c r="CT236" s="58"/>
      <c r="CU236" s="58"/>
      <c r="CV236" s="58"/>
      <c r="CW236" s="58"/>
      <c r="CX236" s="58"/>
      <c r="CY236" s="58"/>
      <c r="CZ236" s="58"/>
      <c r="DA236" s="58"/>
      <c r="DB236" s="58"/>
      <c r="DC236" s="58"/>
      <c r="DD236" s="58"/>
      <c r="DE236" s="58"/>
      <c r="DF236" s="58"/>
      <c r="DG236" s="58"/>
      <c r="DH236" s="58"/>
      <c r="DI236" s="58"/>
      <c r="DJ236" s="58"/>
      <c r="DK236" s="58"/>
      <c r="DL236" s="58"/>
      <c r="DM236" s="58"/>
      <c r="DN236" s="58"/>
      <c r="DO236" s="58"/>
      <c r="DP236" s="58"/>
      <c r="DQ236" s="58"/>
      <c r="DR236" s="58"/>
      <c r="DS236" s="58"/>
      <c r="DT236" s="58"/>
      <c r="DU236" s="58"/>
      <c r="DV236" s="58"/>
      <c r="DW236" s="58"/>
      <c r="DX236" s="58"/>
      <c r="DY236" s="58"/>
      <c r="DZ236" s="58"/>
      <c r="EA236" s="58"/>
      <c r="EB236" s="58"/>
      <c r="EC236" s="58"/>
      <c r="ED236" s="58"/>
      <c r="EE236" s="58"/>
      <c r="EF236" s="58"/>
      <c r="EG236" s="58"/>
      <c r="EH236" s="58"/>
      <c r="EI236" s="58"/>
      <c r="EJ236" s="58"/>
      <c r="EK236" s="58"/>
      <c r="EL236" s="58"/>
      <c r="EM236" s="58"/>
      <c r="EN236" s="58"/>
      <c r="EO236" s="58"/>
      <c r="EP236" s="58"/>
      <c r="EQ236" s="58"/>
    </row>
    <row r="237" spans="1:147" outlineLevel="1" x14ac:dyDescent="0.2">
      <c r="A237" s="16">
        <v>40</v>
      </c>
      <c r="B237" s="16">
        <v>0</v>
      </c>
      <c r="C237" s="1">
        <v>1.8140948574808411E-4</v>
      </c>
      <c r="D237" s="1">
        <f t="shared" si="13"/>
        <v>-1.8140948574808411E-4</v>
      </c>
      <c r="E237" s="1">
        <f t="shared" si="14"/>
        <v>3.6285188487842203E-4</v>
      </c>
      <c r="F237" s="1">
        <f t="shared" si="15"/>
        <v>-1.9048671472793634E-2</v>
      </c>
      <c r="G237" s="1">
        <f t="shared" si="16"/>
        <v>-1.3470055720774296E-2</v>
      </c>
      <c r="H237" s="1">
        <v>9.7708196323000821E-4</v>
      </c>
      <c r="I237" s="1">
        <f t="shared" si="17"/>
        <v>1.7745748801101873E-7</v>
      </c>
      <c r="J237" s="1">
        <f t="shared" si="18"/>
        <v>-1.3476641221342036E-2</v>
      </c>
      <c r="AT237" s="58"/>
      <c r="AU237" s="58"/>
      <c r="AV237" s="58"/>
      <c r="AW237" s="58"/>
      <c r="AX237" s="58"/>
      <c r="AY237" s="58"/>
      <c r="AZ237" s="58"/>
      <c r="BA237" s="71"/>
      <c r="BB237" s="58"/>
      <c r="BC237" s="58"/>
      <c r="BD237" s="58"/>
      <c r="BE237" s="58">
        <f t="shared" si="19"/>
        <v>1</v>
      </c>
      <c r="BF237" s="58">
        <f t="shared" si="20"/>
        <v>1.8140948574808411E-4</v>
      </c>
      <c r="BG237" s="58" t="e">
        <f t="shared" si="21"/>
        <v>#N/A</v>
      </c>
      <c r="BH237" s="58"/>
      <c r="BI237" s="58"/>
      <c r="BJ237" s="58"/>
      <c r="BK237" s="58"/>
      <c r="BL237" s="58"/>
      <c r="BM237" s="58"/>
      <c r="BN237" s="58"/>
      <c r="BO237" s="58"/>
      <c r="BP237" s="58"/>
      <c r="BQ237" s="58"/>
      <c r="BR237" s="58"/>
      <c r="BS237" s="58"/>
      <c r="BT237" s="58"/>
      <c r="BU237" s="58"/>
      <c r="BV237" s="58"/>
      <c r="BW237" s="58"/>
      <c r="BX237" s="58"/>
      <c r="BY237" s="58"/>
      <c r="BZ237" s="58"/>
      <c r="CA237" s="58"/>
      <c r="CB237" s="58"/>
      <c r="CC237" s="58"/>
      <c r="CD237" s="58"/>
      <c r="CE237" s="58"/>
      <c r="CF237" s="58"/>
      <c r="CG237" s="58"/>
      <c r="CH237" s="58"/>
      <c r="CI237" s="58"/>
      <c r="CJ237" s="58"/>
      <c r="CK237" s="58"/>
      <c r="CL237" s="58"/>
      <c r="CM237" s="58"/>
      <c r="CN237" s="58"/>
      <c r="CO237" s="58"/>
      <c r="CP237" s="58"/>
      <c r="CQ237" s="58"/>
      <c r="CR237" s="58"/>
      <c r="CS237" s="58"/>
      <c r="CT237" s="58"/>
      <c r="CU237" s="58"/>
      <c r="CV237" s="58"/>
      <c r="CW237" s="58"/>
      <c r="CX237" s="58"/>
      <c r="CY237" s="58"/>
      <c r="CZ237" s="58"/>
      <c r="DA237" s="58"/>
      <c r="DB237" s="58"/>
      <c r="DC237" s="58"/>
      <c r="DD237" s="58"/>
      <c r="DE237" s="58"/>
      <c r="DF237" s="58"/>
      <c r="DG237" s="58"/>
      <c r="DH237" s="58"/>
      <c r="DI237" s="58"/>
      <c r="DJ237" s="58"/>
      <c r="DK237" s="58"/>
      <c r="DL237" s="58"/>
      <c r="DM237" s="58"/>
      <c r="DN237" s="58"/>
      <c r="DO237" s="58"/>
      <c r="DP237" s="58"/>
      <c r="DQ237" s="58"/>
      <c r="DR237" s="58"/>
      <c r="DS237" s="58"/>
      <c r="DT237" s="58"/>
      <c r="DU237" s="58"/>
      <c r="DV237" s="58"/>
      <c r="DW237" s="58"/>
      <c r="DX237" s="58"/>
      <c r="DY237" s="58"/>
      <c r="DZ237" s="58"/>
      <c r="EA237" s="58"/>
      <c r="EB237" s="58"/>
      <c r="EC237" s="58"/>
      <c r="ED237" s="58"/>
      <c r="EE237" s="58"/>
      <c r="EF237" s="58"/>
      <c r="EG237" s="58"/>
      <c r="EH237" s="58"/>
      <c r="EI237" s="58"/>
      <c r="EJ237" s="58"/>
      <c r="EK237" s="58"/>
      <c r="EL237" s="58"/>
      <c r="EM237" s="58"/>
      <c r="EN237" s="58"/>
      <c r="EO237" s="58"/>
      <c r="EP237" s="58"/>
      <c r="EQ237" s="58"/>
    </row>
    <row r="238" spans="1:147" outlineLevel="1" x14ac:dyDescent="0.2">
      <c r="A238" s="16">
        <v>41</v>
      </c>
      <c r="B238" s="16">
        <v>1</v>
      </c>
      <c r="C238" s="1">
        <v>0.99775329367698462</v>
      </c>
      <c r="D238" s="1">
        <f t="shared" si="13"/>
        <v>2.2467063230153794E-3</v>
      </c>
      <c r="E238" s="1">
        <f t="shared" si="14"/>
        <v>4.4984679085453873E-3</v>
      </c>
      <c r="F238" s="1">
        <f t="shared" si="15"/>
        <v>6.7070618817373279E-2</v>
      </c>
      <c r="G238" s="1">
        <f t="shared" si="16"/>
        <v>4.7452769977412997E-2</v>
      </c>
      <c r="H238" s="1">
        <v>1.0889590942032207E-2</v>
      </c>
      <c r="I238" s="1">
        <f t="shared" si="17"/>
        <v>2.4790765161361251E-5</v>
      </c>
      <c r="J238" s="1">
        <f t="shared" si="18"/>
        <v>4.7713270100577153E-2</v>
      </c>
      <c r="AT238" s="58"/>
      <c r="AU238" s="58"/>
      <c r="AV238" s="58"/>
      <c r="AW238" s="58"/>
      <c r="AX238" s="58"/>
      <c r="AY238" s="58"/>
      <c r="AZ238" s="58"/>
      <c r="BA238" s="71"/>
      <c r="BB238" s="58"/>
      <c r="BC238" s="58"/>
      <c r="BD238" s="58"/>
      <c r="BE238" s="58">
        <f t="shared" si="19"/>
        <v>0</v>
      </c>
      <c r="BF238" s="58" t="e">
        <f t="shared" si="20"/>
        <v>#N/A</v>
      </c>
      <c r="BG238" s="58">
        <f t="shared" si="21"/>
        <v>0.99775329367698462</v>
      </c>
      <c r="BH238" s="58"/>
      <c r="BI238" s="58"/>
      <c r="BJ238" s="58"/>
      <c r="BK238" s="58"/>
      <c r="BL238" s="58"/>
      <c r="BM238" s="58"/>
      <c r="BN238" s="58"/>
      <c r="BO238" s="58"/>
      <c r="BP238" s="58"/>
      <c r="BQ238" s="58"/>
      <c r="BR238" s="58"/>
      <c r="BS238" s="58"/>
      <c r="BT238" s="58"/>
      <c r="BU238" s="58"/>
      <c r="BV238" s="58"/>
      <c r="BW238" s="58"/>
      <c r="BX238" s="58"/>
      <c r="BY238" s="58"/>
      <c r="BZ238" s="58"/>
      <c r="CA238" s="58"/>
      <c r="CB238" s="58"/>
      <c r="CC238" s="58"/>
      <c r="CD238" s="58"/>
      <c r="CE238" s="58"/>
      <c r="CF238" s="58"/>
      <c r="CG238" s="58"/>
      <c r="CH238" s="58"/>
      <c r="CI238" s="58"/>
      <c r="CJ238" s="58"/>
      <c r="CK238" s="58"/>
      <c r="CL238" s="58"/>
      <c r="CM238" s="58"/>
      <c r="CN238" s="58"/>
      <c r="CO238" s="58"/>
      <c r="CP238" s="58"/>
      <c r="CQ238" s="58"/>
      <c r="CR238" s="58"/>
      <c r="CS238" s="58"/>
      <c r="CT238" s="58"/>
      <c r="CU238" s="58"/>
      <c r="CV238" s="58"/>
      <c r="CW238" s="58"/>
      <c r="CX238" s="58"/>
      <c r="CY238" s="58"/>
      <c r="CZ238" s="58"/>
      <c r="DA238" s="58"/>
      <c r="DB238" s="58"/>
      <c r="DC238" s="58"/>
      <c r="DD238" s="58"/>
      <c r="DE238" s="58"/>
      <c r="DF238" s="58"/>
      <c r="DG238" s="58"/>
      <c r="DH238" s="58"/>
      <c r="DI238" s="58"/>
      <c r="DJ238" s="58"/>
      <c r="DK238" s="58"/>
      <c r="DL238" s="58"/>
      <c r="DM238" s="58"/>
      <c r="DN238" s="58"/>
      <c r="DO238" s="58"/>
      <c r="DP238" s="58"/>
      <c r="DQ238" s="58"/>
      <c r="DR238" s="58"/>
      <c r="DS238" s="58"/>
      <c r="DT238" s="58"/>
      <c r="DU238" s="58"/>
      <c r="DV238" s="58"/>
      <c r="DW238" s="58"/>
      <c r="DX238" s="58"/>
      <c r="DY238" s="58"/>
      <c r="DZ238" s="58"/>
      <c r="EA238" s="58"/>
      <c r="EB238" s="58"/>
      <c r="EC238" s="58"/>
      <c r="ED238" s="58"/>
      <c r="EE238" s="58"/>
      <c r="EF238" s="58"/>
      <c r="EG238" s="58"/>
      <c r="EH238" s="58"/>
      <c r="EI238" s="58"/>
      <c r="EJ238" s="58"/>
      <c r="EK238" s="58"/>
      <c r="EL238" s="58"/>
      <c r="EM238" s="58"/>
      <c r="EN238" s="58"/>
      <c r="EO238" s="58"/>
      <c r="EP238" s="58"/>
      <c r="EQ238" s="58"/>
    </row>
    <row r="239" spans="1:147" outlineLevel="1" x14ac:dyDescent="0.2">
      <c r="A239" s="16">
        <v>42</v>
      </c>
      <c r="B239" s="16">
        <v>0</v>
      </c>
      <c r="C239" s="1">
        <v>3.0916226141386086E-4</v>
      </c>
      <c r="D239" s="1">
        <f t="shared" si="13"/>
        <v>-3.0916226141386086E-4</v>
      </c>
      <c r="E239" s="1">
        <f t="shared" si="14"/>
        <v>6.1842012383619342E-4</v>
      </c>
      <c r="F239" s="1">
        <f t="shared" si="15"/>
        <v>-2.4868054283280656E-2</v>
      </c>
      <c r="G239" s="1">
        <f t="shared" si="16"/>
        <v>-1.7585729222213509E-2</v>
      </c>
      <c r="H239" s="1">
        <v>1.2986150990271657E-3</v>
      </c>
      <c r="I239" s="1">
        <f t="shared" si="17"/>
        <v>4.0212915342233853E-7</v>
      </c>
      <c r="J239" s="1">
        <f t="shared" si="18"/>
        <v>-1.7597158902232953E-2</v>
      </c>
      <c r="AT239" s="58"/>
      <c r="AU239" s="58"/>
      <c r="AV239" s="58"/>
      <c r="AW239" s="58"/>
      <c r="AX239" s="58"/>
      <c r="AY239" s="58"/>
      <c r="AZ239" s="58"/>
      <c r="BA239" s="71"/>
      <c r="BB239" s="58"/>
      <c r="BC239" s="58"/>
      <c r="BD239" s="58"/>
      <c r="BE239" s="58">
        <f t="shared" si="19"/>
        <v>1</v>
      </c>
      <c r="BF239" s="58">
        <f t="shared" si="20"/>
        <v>3.0916226141386086E-4</v>
      </c>
      <c r="BG239" s="58" t="e">
        <f t="shared" si="21"/>
        <v>#N/A</v>
      </c>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c r="CF239" s="58"/>
      <c r="CG239" s="58"/>
      <c r="CH239" s="58"/>
      <c r="CI239" s="58"/>
      <c r="CJ239" s="58"/>
      <c r="CK239" s="58"/>
      <c r="CL239" s="58"/>
      <c r="CM239" s="58"/>
      <c r="CN239" s="58"/>
      <c r="CO239" s="58"/>
      <c r="CP239" s="58"/>
      <c r="CQ239" s="58"/>
      <c r="CR239" s="58"/>
      <c r="CS239" s="58"/>
      <c r="CT239" s="58"/>
      <c r="CU239" s="58"/>
      <c r="CV239" s="58"/>
      <c r="CW239" s="58"/>
      <c r="CX239" s="58"/>
      <c r="CY239" s="58"/>
      <c r="CZ239" s="58"/>
      <c r="DA239" s="58"/>
      <c r="DB239" s="58"/>
      <c r="DC239" s="58"/>
      <c r="DD239" s="58"/>
      <c r="DE239" s="58"/>
      <c r="DF239" s="58"/>
      <c r="DG239" s="58"/>
      <c r="DH239" s="58"/>
      <c r="DI239" s="58"/>
      <c r="DJ239" s="58"/>
      <c r="DK239" s="58"/>
      <c r="DL239" s="58"/>
      <c r="DM239" s="58"/>
      <c r="DN239" s="58"/>
      <c r="DO239" s="58"/>
      <c r="DP239" s="58"/>
      <c r="DQ239" s="58"/>
      <c r="DR239" s="58"/>
      <c r="DS239" s="58"/>
      <c r="DT239" s="58"/>
      <c r="DU239" s="58"/>
      <c r="DV239" s="58"/>
      <c r="DW239" s="58"/>
      <c r="DX239" s="58"/>
      <c r="DY239" s="58"/>
      <c r="DZ239" s="58"/>
      <c r="EA239" s="58"/>
      <c r="EB239" s="58"/>
      <c r="EC239" s="58"/>
      <c r="ED239" s="58"/>
      <c r="EE239" s="58"/>
      <c r="EF239" s="58"/>
      <c r="EG239" s="58"/>
      <c r="EH239" s="58"/>
      <c r="EI239" s="58"/>
      <c r="EJ239" s="58"/>
      <c r="EK239" s="58"/>
      <c r="EL239" s="58"/>
      <c r="EM239" s="58"/>
      <c r="EN239" s="58"/>
      <c r="EO239" s="58"/>
      <c r="EP239" s="58"/>
      <c r="EQ239" s="58"/>
    </row>
    <row r="240" spans="1:147" outlineLevel="1" x14ac:dyDescent="0.2">
      <c r="A240" s="16">
        <v>43</v>
      </c>
      <c r="B240" s="16">
        <v>0</v>
      </c>
      <c r="C240" s="1">
        <v>4.1311857883909756E-5</v>
      </c>
      <c r="D240" s="1">
        <f t="shared" si="13"/>
        <v>-4.1311857883909756E-5</v>
      </c>
      <c r="E240" s="1">
        <f t="shared" si="14"/>
        <v>8.2625422484389191E-5</v>
      </c>
      <c r="F240" s="1">
        <f t="shared" si="15"/>
        <v>-9.0898527207204632E-3</v>
      </c>
      <c r="G240" s="1">
        <f t="shared" si="16"/>
        <v>-6.4275628837079588E-3</v>
      </c>
      <c r="H240" s="1">
        <v>3.3526527394816619E-4</v>
      </c>
      <c r="I240" s="1">
        <f t="shared" si="17"/>
        <v>1.3855648879364658E-8</v>
      </c>
      <c r="J240" s="1">
        <f t="shared" si="18"/>
        <v>-6.4286406240277221E-3</v>
      </c>
      <c r="AT240" s="58"/>
      <c r="AU240" s="58"/>
      <c r="AV240" s="58"/>
      <c r="AW240" s="58"/>
      <c r="AX240" s="58"/>
      <c r="AY240" s="58"/>
      <c r="AZ240" s="58"/>
      <c r="BA240" s="71"/>
      <c r="BB240" s="58"/>
      <c r="BC240" s="58"/>
      <c r="BD240" s="58"/>
      <c r="BE240" s="58">
        <f t="shared" si="19"/>
        <v>1</v>
      </c>
      <c r="BF240" s="58">
        <f t="shared" si="20"/>
        <v>4.1311857883909756E-5</v>
      </c>
      <c r="BG240" s="58" t="e">
        <f t="shared" si="21"/>
        <v>#N/A</v>
      </c>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58"/>
      <c r="DD240" s="58"/>
      <c r="DE240" s="58"/>
      <c r="DF240" s="58"/>
      <c r="DG240" s="58"/>
      <c r="DH240" s="58"/>
      <c r="DI240" s="58"/>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c r="EF240" s="58"/>
      <c r="EG240" s="58"/>
      <c r="EH240" s="58"/>
      <c r="EI240" s="58"/>
      <c r="EJ240" s="58"/>
      <c r="EK240" s="58"/>
      <c r="EL240" s="58"/>
      <c r="EM240" s="58"/>
      <c r="EN240" s="58"/>
      <c r="EO240" s="58"/>
      <c r="EP240" s="58"/>
      <c r="EQ240" s="58"/>
    </row>
    <row r="241" spans="1:147" outlineLevel="1" x14ac:dyDescent="0.2">
      <c r="A241" s="16">
        <v>44</v>
      </c>
      <c r="B241" s="16">
        <v>1</v>
      </c>
      <c r="C241" s="1">
        <v>0.10016287369259282</v>
      </c>
      <c r="D241" s="1">
        <f t="shared" si="13"/>
        <v>0.8998371263074072</v>
      </c>
      <c r="E241" s="1">
        <f t="shared" si="14"/>
        <v>4.6019153620432647</v>
      </c>
      <c r="F241" s="1">
        <f t="shared" si="15"/>
        <v>2.1452075335601601</v>
      </c>
      <c r="G241" s="1">
        <f t="shared" si="16"/>
        <v>2.9972886273170025</v>
      </c>
      <c r="H241" s="1">
        <v>0.14764239467748921</v>
      </c>
      <c r="I241" s="1">
        <f t="shared" si="17"/>
        <v>1.5561317783515149</v>
      </c>
      <c r="J241" s="1">
        <f t="shared" si="18"/>
        <v>3.246516732406497</v>
      </c>
      <c r="AT241" s="58"/>
      <c r="AU241" s="58"/>
      <c r="AV241" s="58"/>
      <c r="AW241" s="58"/>
      <c r="AX241" s="58"/>
      <c r="AY241" s="58"/>
      <c r="AZ241" s="58"/>
      <c r="BA241" s="71"/>
      <c r="BB241" s="58"/>
      <c r="BC241" s="58"/>
      <c r="BD241" s="58"/>
      <c r="BE241" s="58">
        <f t="shared" si="19"/>
        <v>0</v>
      </c>
      <c r="BF241" s="58" t="e">
        <f t="shared" si="20"/>
        <v>#N/A</v>
      </c>
      <c r="BG241" s="58">
        <f t="shared" si="21"/>
        <v>0.10016287369259282</v>
      </c>
      <c r="BH241" s="58"/>
      <c r="BI241" s="58"/>
      <c r="BJ241" s="58"/>
      <c r="BK241" s="58"/>
      <c r="BL241" s="58"/>
      <c r="BM241" s="58"/>
      <c r="BN241" s="58"/>
      <c r="BO241" s="58"/>
      <c r="BP241" s="58"/>
      <c r="BQ241" s="58"/>
      <c r="BR241" s="58"/>
      <c r="BS241" s="58"/>
      <c r="BT241" s="58"/>
      <c r="BU241" s="58"/>
      <c r="BV241" s="58"/>
      <c r="BW241" s="58"/>
      <c r="BX241" s="58"/>
      <c r="BY241" s="58"/>
      <c r="BZ241" s="58"/>
      <c r="CA241" s="58"/>
      <c r="CB241" s="58"/>
      <c r="CC241" s="58"/>
      <c r="CD241" s="58"/>
      <c r="CE241" s="58"/>
      <c r="CF241" s="58"/>
      <c r="CG241" s="58"/>
      <c r="CH241" s="58"/>
      <c r="CI241" s="58"/>
      <c r="CJ241" s="58"/>
      <c r="CK241" s="58"/>
      <c r="CL241" s="58"/>
      <c r="CM241" s="58"/>
      <c r="CN241" s="58"/>
      <c r="CO241" s="58"/>
      <c r="CP241" s="58"/>
      <c r="CQ241" s="58"/>
      <c r="CR241" s="58"/>
      <c r="CS241" s="58"/>
      <c r="CT241" s="58"/>
      <c r="CU241" s="58"/>
      <c r="CV241" s="58"/>
      <c r="CW241" s="58"/>
      <c r="CX241" s="58"/>
      <c r="CY241" s="58"/>
      <c r="CZ241" s="58"/>
      <c r="DA241" s="58"/>
      <c r="DB241" s="58"/>
      <c r="DC241" s="58"/>
      <c r="DD241" s="58"/>
      <c r="DE241" s="58"/>
      <c r="DF241" s="58"/>
      <c r="DG241" s="58"/>
      <c r="DH241" s="58"/>
      <c r="DI241" s="58"/>
      <c r="DJ241" s="58"/>
      <c r="DK241" s="58"/>
      <c r="DL241" s="58"/>
      <c r="DM241" s="58"/>
      <c r="DN241" s="58"/>
      <c r="DO241" s="58"/>
      <c r="DP241" s="58"/>
      <c r="DQ241" s="58"/>
      <c r="DR241" s="58"/>
      <c r="DS241" s="58"/>
      <c r="DT241" s="58"/>
      <c r="DU241" s="58"/>
      <c r="DV241" s="58"/>
      <c r="DW241" s="58"/>
      <c r="DX241" s="58"/>
      <c r="DY241" s="58"/>
      <c r="DZ241" s="58"/>
      <c r="EA241" s="58"/>
      <c r="EB241" s="58"/>
      <c r="EC241" s="58"/>
      <c r="ED241" s="58"/>
      <c r="EE241" s="58"/>
      <c r="EF241" s="58"/>
      <c r="EG241" s="58"/>
      <c r="EH241" s="58"/>
      <c r="EI241" s="58"/>
      <c r="EJ241" s="58"/>
      <c r="EK241" s="58"/>
      <c r="EL241" s="58"/>
      <c r="EM241" s="58"/>
      <c r="EN241" s="58"/>
      <c r="EO241" s="58"/>
      <c r="EP241" s="58"/>
      <c r="EQ241" s="58"/>
    </row>
    <row r="242" spans="1:147" outlineLevel="1" x14ac:dyDescent="0.2">
      <c r="A242" s="16">
        <v>45</v>
      </c>
      <c r="B242" s="16">
        <v>0</v>
      </c>
      <c r="C242" s="1">
        <v>1.9066222337862405E-4</v>
      </c>
      <c r="D242" s="1">
        <f t="shared" si="13"/>
        <v>-1.9066222337862405E-4</v>
      </c>
      <c r="E242" s="1">
        <f t="shared" si="14"/>
        <v>3.8136080346187886E-4</v>
      </c>
      <c r="F242" s="1">
        <f t="shared" si="15"/>
        <v>-1.9528461369546727E-2</v>
      </c>
      <c r="G242" s="1">
        <f t="shared" si="16"/>
        <v>-1.38093657491696E-2</v>
      </c>
      <c r="H242" s="1">
        <v>1.0665034924617694E-3</v>
      </c>
      <c r="I242" s="1">
        <f t="shared" si="17"/>
        <v>2.0359784194055777E-7</v>
      </c>
      <c r="J242" s="1">
        <f t="shared" si="18"/>
        <v>-1.3816735513003027E-2</v>
      </c>
      <c r="AT242" s="58"/>
      <c r="AU242" s="58"/>
      <c r="AV242" s="58"/>
      <c r="AW242" s="58"/>
      <c r="AX242" s="58"/>
      <c r="AY242" s="58"/>
      <c r="AZ242" s="58"/>
      <c r="BA242" s="71"/>
      <c r="BB242" s="58"/>
      <c r="BC242" s="58"/>
      <c r="BD242" s="58"/>
      <c r="BE242" s="58">
        <f t="shared" si="19"/>
        <v>1</v>
      </c>
      <c r="BF242" s="58">
        <f t="shared" si="20"/>
        <v>1.9066222337862405E-4</v>
      </c>
      <c r="BG242" s="58" t="e">
        <f t="shared" si="21"/>
        <v>#N/A</v>
      </c>
      <c r="BH242" s="58"/>
      <c r="BI242" s="58"/>
      <c r="BJ242" s="58"/>
      <c r="BK242" s="58"/>
      <c r="BL242" s="58"/>
      <c r="BM242" s="58"/>
      <c r="BN242" s="58"/>
      <c r="BO242" s="58"/>
      <c r="BP242" s="58"/>
      <c r="BQ242" s="58"/>
      <c r="BR242" s="58"/>
      <c r="BS242" s="58"/>
      <c r="BT242" s="58"/>
      <c r="BU242" s="58"/>
      <c r="BV242" s="58"/>
      <c r="BW242" s="58"/>
      <c r="BX242" s="58"/>
      <c r="BY242" s="58"/>
      <c r="BZ242" s="58"/>
      <c r="CA242" s="58"/>
      <c r="CB242" s="58"/>
      <c r="CC242" s="58"/>
      <c r="CD242" s="58"/>
      <c r="CE242" s="58"/>
      <c r="CF242" s="58"/>
      <c r="CG242" s="58"/>
      <c r="CH242" s="58"/>
      <c r="CI242" s="58"/>
      <c r="CJ242" s="58"/>
      <c r="CK242" s="58"/>
      <c r="CL242" s="58"/>
      <c r="CM242" s="58"/>
      <c r="CN242" s="58"/>
      <c r="CO242" s="58"/>
      <c r="CP242" s="58"/>
      <c r="CQ242" s="58"/>
      <c r="CR242" s="58"/>
      <c r="CS242" s="58"/>
      <c r="CT242" s="58"/>
      <c r="CU242" s="58"/>
      <c r="CV242" s="58"/>
      <c r="CW242" s="58"/>
      <c r="CX242" s="58"/>
      <c r="CY242" s="58"/>
      <c r="CZ242" s="58"/>
      <c r="DA242" s="58"/>
      <c r="DB242" s="58"/>
      <c r="DC242" s="58"/>
      <c r="DD242" s="58"/>
      <c r="DE242" s="58"/>
      <c r="DF242" s="58"/>
      <c r="DG242" s="58"/>
      <c r="DH242" s="58"/>
      <c r="DI242" s="58"/>
      <c r="DJ242" s="58"/>
      <c r="DK242" s="58"/>
      <c r="DL242" s="58"/>
      <c r="DM242" s="58"/>
      <c r="DN242" s="58"/>
      <c r="DO242" s="58"/>
      <c r="DP242" s="58"/>
      <c r="DQ242" s="58"/>
      <c r="DR242" s="58"/>
      <c r="DS242" s="58"/>
      <c r="DT242" s="58"/>
      <c r="DU242" s="58"/>
      <c r="DV242" s="58"/>
      <c r="DW242" s="58"/>
      <c r="DX242" s="58"/>
      <c r="DY242" s="58"/>
      <c r="DZ242" s="58"/>
      <c r="EA242" s="58"/>
      <c r="EB242" s="58"/>
      <c r="EC242" s="58"/>
      <c r="ED242" s="58"/>
      <c r="EE242" s="58"/>
      <c r="EF242" s="58"/>
      <c r="EG242" s="58"/>
      <c r="EH242" s="58"/>
      <c r="EI242" s="58"/>
      <c r="EJ242" s="58"/>
      <c r="EK242" s="58"/>
      <c r="EL242" s="58"/>
      <c r="EM242" s="58"/>
      <c r="EN242" s="58"/>
      <c r="EO242" s="58"/>
      <c r="EP242" s="58"/>
      <c r="EQ242" s="58"/>
    </row>
    <row r="243" spans="1:147" outlineLevel="1" x14ac:dyDescent="0.2">
      <c r="A243" s="16">
        <v>46</v>
      </c>
      <c r="B243" s="16">
        <v>0</v>
      </c>
      <c r="C243" s="1">
        <v>1.2656301887853856E-5</v>
      </c>
      <c r="D243" s="1">
        <f t="shared" si="13"/>
        <v>-1.2656301887853856E-5</v>
      </c>
      <c r="E243" s="1">
        <f t="shared" si="14"/>
        <v>2.5312763959191495E-5</v>
      </c>
      <c r="F243" s="1">
        <f t="shared" si="15"/>
        <v>-5.0311791817814928E-3</v>
      </c>
      <c r="G243" s="1">
        <f t="shared" si="16"/>
        <v>-3.5575921733468369E-3</v>
      </c>
      <c r="H243" s="1">
        <v>8.9454045418215427E-5</v>
      </c>
      <c r="I243" s="1">
        <f t="shared" si="17"/>
        <v>1.1322730194120707E-9</v>
      </c>
      <c r="J243" s="1">
        <f t="shared" si="18"/>
        <v>-3.5577513045290396E-3</v>
      </c>
      <c r="AT243" s="58"/>
      <c r="AU243" s="58"/>
      <c r="AV243" s="58"/>
      <c r="AW243" s="58"/>
      <c r="AX243" s="58"/>
      <c r="AY243" s="58"/>
      <c r="AZ243" s="58"/>
      <c r="BA243" s="71"/>
      <c r="BB243" s="58"/>
      <c r="BC243" s="58"/>
      <c r="BD243" s="58"/>
      <c r="BE243" s="58">
        <f t="shared" si="19"/>
        <v>1</v>
      </c>
      <c r="BF243" s="58">
        <f t="shared" si="20"/>
        <v>1.2656301887853856E-5</v>
      </c>
      <c r="BG243" s="58" t="e">
        <f t="shared" si="21"/>
        <v>#N/A</v>
      </c>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58"/>
      <c r="CM243" s="58"/>
      <c r="CN243" s="58"/>
      <c r="CO243" s="58"/>
      <c r="CP243" s="58"/>
      <c r="CQ243" s="58"/>
      <c r="CR243" s="58"/>
      <c r="CS243" s="58"/>
      <c r="CT243" s="58"/>
      <c r="CU243" s="58"/>
      <c r="CV243" s="58"/>
      <c r="CW243" s="58"/>
      <c r="CX243" s="58"/>
      <c r="CY243" s="58"/>
      <c r="CZ243" s="58"/>
      <c r="DA243" s="58"/>
      <c r="DB243" s="58"/>
      <c r="DC243" s="58"/>
      <c r="DD243" s="58"/>
      <c r="DE243" s="58"/>
      <c r="DF243" s="58"/>
      <c r="DG243" s="58"/>
      <c r="DH243" s="58"/>
      <c r="DI243" s="58"/>
      <c r="DJ243" s="58"/>
      <c r="DK243" s="58"/>
      <c r="DL243" s="58"/>
      <c r="DM243" s="58"/>
      <c r="DN243" s="58"/>
      <c r="DO243" s="58"/>
      <c r="DP243" s="58"/>
      <c r="DQ243" s="58"/>
      <c r="DR243" s="58"/>
      <c r="DS243" s="58"/>
      <c r="DT243" s="58"/>
      <c r="DU243" s="58"/>
      <c r="DV243" s="58"/>
      <c r="DW243" s="58"/>
      <c r="DX243" s="58"/>
      <c r="DY243" s="58"/>
      <c r="DZ243" s="58"/>
      <c r="EA243" s="58"/>
      <c r="EB243" s="58"/>
      <c r="EC243" s="58"/>
      <c r="ED243" s="58"/>
      <c r="EE243" s="58"/>
      <c r="EF243" s="58"/>
      <c r="EG243" s="58"/>
      <c r="EH243" s="58"/>
      <c r="EI243" s="58"/>
      <c r="EJ243" s="58"/>
      <c r="EK243" s="58"/>
      <c r="EL243" s="58"/>
      <c r="EM243" s="58"/>
      <c r="EN243" s="58"/>
      <c r="EO243" s="58"/>
      <c r="EP243" s="58"/>
      <c r="EQ243" s="58"/>
    </row>
    <row r="244" spans="1:147" outlineLevel="1" x14ac:dyDescent="0.2">
      <c r="A244" s="16">
        <v>47</v>
      </c>
      <c r="B244" s="16">
        <v>0</v>
      </c>
      <c r="C244" s="1">
        <v>8.2561154441961205E-6</v>
      </c>
      <c r="D244" s="1">
        <f t="shared" si="13"/>
        <v>-8.2561154441961205E-6</v>
      </c>
      <c r="E244" s="1">
        <f t="shared" si="14"/>
        <v>1.6512299052033368E-5</v>
      </c>
      <c r="F244" s="1">
        <f t="shared" si="15"/>
        <v>-4.0635328289597176E-3</v>
      </c>
      <c r="G244" s="1">
        <f t="shared" si="16"/>
        <v>-2.8733575496622619E-3</v>
      </c>
      <c r="H244" s="1">
        <v>8.1883124245784426E-5</v>
      </c>
      <c r="I244" s="1">
        <f t="shared" si="17"/>
        <v>6.7609746915941024E-10</v>
      </c>
      <c r="J244" s="1">
        <f t="shared" si="18"/>
        <v>-2.8734751966339083E-3</v>
      </c>
      <c r="AT244" s="58"/>
      <c r="AU244" s="58"/>
      <c r="AV244" s="58"/>
      <c r="AW244" s="58"/>
      <c r="AX244" s="58"/>
      <c r="AY244" s="58"/>
      <c r="AZ244" s="58"/>
      <c r="BA244" s="71"/>
      <c r="BB244" s="58"/>
      <c r="BC244" s="58"/>
      <c r="BD244" s="58"/>
      <c r="BE244" s="58">
        <f t="shared" si="19"/>
        <v>1</v>
      </c>
      <c r="BF244" s="58">
        <f t="shared" si="20"/>
        <v>8.2561154441961205E-6</v>
      </c>
      <c r="BG244" s="58" t="e">
        <f t="shared" si="21"/>
        <v>#N/A</v>
      </c>
      <c r="BH244" s="58"/>
      <c r="BI244" s="58"/>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c r="CH244" s="58"/>
      <c r="CI244" s="58"/>
      <c r="CJ244" s="58"/>
      <c r="CK244" s="58"/>
      <c r="CL244" s="58"/>
      <c r="CM244" s="58"/>
      <c r="CN244" s="58"/>
      <c r="CO244" s="58"/>
      <c r="CP244" s="58"/>
      <c r="CQ244" s="58"/>
      <c r="CR244" s="58"/>
      <c r="CS244" s="58"/>
      <c r="CT244" s="58"/>
      <c r="CU244" s="58"/>
      <c r="CV244" s="58"/>
      <c r="CW244" s="58"/>
      <c r="CX244" s="58"/>
      <c r="CY244" s="58"/>
      <c r="CZ244" s="58"/>
      <c r="DA244" s="58"/>
      <c r="DB244" s="58"/>
      <c r="DC244" s="58"/>
      <c r="DD244" s="58"/>
      <c r="DE244" s="58"/>
      <c r="DF244" s="58"/>
      <c r="DG244" s="58"/>
      <c r="DH244" s="58"/>
      <c r="DI244" s="58"/>
      <c r="DJ244" s="58"/>
      <c r="DK244" s="58"/>
      <c r="DL244" s="58"/>
      <c r="DM244" s="58"/>
      <c r="DN244" s="58"/>
      <c r="DO244" s="58"/>
      <c r="DP244" s="58"/>
      <c r="DQ244" s="58"/>
      <c r="DR244" s="58"/>
      <c r="DS244" s="58"/>
      <c r="DT244" s="58"/>
      <c r="DU244" s="58"/>
      <c r="DV244" s="58"/>
      <c r="DW244" s="58"/>
      <c r="DX244" s="58"/>
      <c r="DY244" s="58"/>
      <c r="DZ244" s="58"/>
      <c r="EA244" s="58"/>
      <c r="EB244" s="58"/>
      <c r="EC244" s="58"/>
      <c r="ED244" s="58"/>
      <c r="EE244" s="58"/>
      <c r="EF244" s="58"/>
      <c r="EG244" s="58"/>
      <c r="EH244" s="58"/>
      <c r="EI244" s="58"/>
      <c r="EJ244" s="58"/>
      <c r="EK244" s="58"/>
      <c r="EL244" s="58"/>
      <c r="EM244" s="58"/>
      <c r="EN244" s="58"/>
      <c r="EO244" s="58"/>
      <c r="EP244" s="58"/>
      <c r="EQ244" s="58"/>
    </row>
    <row r="245" spans="1:147" outlineLevel="1" x14ac:dyDescent="0.2">
      <c r="A245" s="16">
        <v>48</v>
      </c>
      <c r="B245" s="16">
        <v>0</v>
      </c>
      <c r="C245" s="1">
        <v>1.5237887727755334E-2</v>
      </c>
      <c r="D245" s="1">
        <f t="shared" si="13"/>
        <v>-1.5237887727755334E-2</v>
      </c>
      <c r="E245" s="1">
        <f t="shared" si="14"/>
        <v>3.071035472377056E-2</v>
      </c>
      <c r="F245" s="1">
        <f t="shared" si="15"/>
        <v>-0.1752437009531885</v>
      </c>
      <c r="G245" s="1">
        <f t="shared" si="16"/>
        <v>-0.12439322261421065</v>
      </c>
      <c r="H245" s="1">
        <v>3.7907677305582727E-2</v>
      </c>
      <c r="I245" s="1">
        <f t="shared" si="17"/>
        <v>6.0968268900199679E-4</v>
      </c>
      <c r="J245" s="1">
        <f t="shared" si="18"/>
        <v>-0.12682017395253237</v>
      </c>
      <c r="AT245" s="58"/>
      <c r="AU245" s="58"/>
      <c r="AV245" s="58"/>
      <c r="AW245" s="58"/>
      <c r="AX245" s="58"/>
      <c r="AY245" s="58"/>
      <c r="AZ245" s="58"/>
      <c r="BA245" s="71"/>
      <c r="BB245" s="58"/>
      <c r="BC245" s="58"/>
      <c r="BD245" s="58"/>
      <c r="BE245" s="58">
        <f t="shared" si="19"/>
        <v>1</v>
      </c>
      <c r="BF245" s="58">
        <f t="shared" si="20"/>
        <v>1.5237887727755334E-2</v>
      </c>
      <c r="BG245" s="58" t="e">
        <f t="shared" si="21"/>
        <v>#N/A</v>
      </c>
      <c r="BH245" s="58"/>
      <c r="BI245" s="58"/>
      <c r="BJ245" s="58"/>
      <c r="BK245" s="58"/>
      <c r="BL245" s="58"/>
      <c r="BM245" s="58"/>
      <c r="BN245" s="58"/>
      <c r="BO245" s="58"/>
      <c r="BP245" s="58"/>
      <c r="BQ245" s="58"/>
      <c r="BR245" s="58"/>
      <c r="BS245" s="58"/>
      <c r="BT245" s="58"/>
      <c r="BU245" s="58"/>
      <c r="BV245" s="58"/>
      <c r="BW245" s="58"/>
      <c r="BX245" s="58"/>
      <c r="BY245" s="58"/>
      <c r="BZ245" s="58"/>
      <c r="CA245" s="58"/>
      <c r="CB245" s="58"/>
      <c r="CC245" s="58"/>
      <c r="CD245" s="58"/>
      <c r="CE245" s="58"/>
      <c r="CF245" s="58"/>
      <c r="CG245" s="58"/>
      <c r="CH245" s="58"/>
      <c r="CI245" s="58"/>
      <c r="CJ245" s="58"/>
      <c r="CK245" s="58"/>
      <c r="CL245" s="58"/>
      <c r="CM245" s="58"/>
      <c r="CN245" s="58"/>
      <c r="CO245" s="58"/>
      <c r="CP245" s="58"/>
      <c r="CQ245" s="58"/>
      <c r="CR245" s="58"/>
      <c r="CS245" s="58"/>
      <c r="CT245" s="58"/>
      <c r="CU245" s="58"/>
      <c r="CV245" s="58"/>
      <c r="CW245" s="58"/>
      <c r="CX245" s="58"/>
      <c r="CY245" s="58"/>
      <c r="CZ245" s="58"/>
      <c r="DA245" s="58"/>
      <c r="DB245" s="58"/>
      <c r="DC245" s="58"/>
      <c r="DD245" s="58"/>
      <c r="DE245" s="58"/>
      <c r="DF245" s="58"/>
      <c r="DG245" s="58"/>
      <c r="DH245" s="58"/>
      <c r="DI245" s="58"/>
      <c r="DJ245" s="58"/>
      <c r="DK245" s="58"/>
      <c r="DL245" s="58"/>
      <c r="DM245" s="58"/>
      <c r="DN245" s="58"/>
      <c r="DO245" s="58"/>
      <c r="DP245" s="58"/>
      <c r="DQ245" s="58"/>
      <c r="DR245" s="58"/>
      <c r="DS245" s="58"/>
      <c r="DT245" s="58"/>
      <c r="DU245" s="58"/>
      <c r="DV245" s="58"/>
      <c r="DW245" s="58"/>
      <c r="DX245" s="58"/>
      <c r="DY245" s="58"/>
      <c r="DZ245" s="58"/>
      <c r="EA245" s="58"/>
      <c r="EB245" s="58"/>
      <c r="EC245" s="58"/>
      <c r="ED245" s="58"/>
      <c r="EE245" s="58"/>
      <c r="EF245" s="58"/>
      <c r="EG245" s="58"/>
      <c r="EH245" s="58"/>
      <c r="EI245" s="58"/>
      <c r="EJ245" s="58"/>
      <c r="EK245" s="58"/>
      <c r="EL245" s="58"/>
      <c r="EM245" s="58"/>
      <c r="EN245" s="58"/>
      <c r="EO245" s="58"/>
      <c r="EP245" s="58"/>
      <c r="EQ245" s="58"/>
    </row>
    <row r="246" spans="1:147" outlineLevel="1" x14ac:dyDescent="0.2">
      <c r="A246" s="16">
        <v>49</v>
      </c>
      <c r="B246" s="16">
        <v>0</v>
      </c>
      <c r="C246" s="1">
        <v>9.3307644282923334E-9</v>
      </c>
      <c r="D246" s="1">
        <f t="shared" si="13"/>
        <v>-9.3307644282923334E-9</v>
      </c>
      <c r="E246" s="1">
        <f t="shared" si="14"/>
        <v>1.8661528679664832E-8</v>
      </c>
      <c r="F246" s="1">
        <f t="shared" si="15"/>
        <v>-1.3660720581164389E-4</v>
      </c>
      <c r="G246" s="1">
        <f t="shared" si="16"/>
        <v>-9.6595882496903048E-5</v>
      </c>
      <c r="H246" s="1">
        <v>1.7772654129238811E-7</v>
      </c>
      <c r="I246" s="1">
        <f t="shared" si="17"/>
        <v>1.6583247996562099E-15</v>
      </c>
      <c r="J246" s="1">
        <f t="shared" si="18"/>
        <v>-9.6595891080730246E-5</v>
      </c>
      <c r="AT246" s="58"/>
      <c r="AU246" s="58"/>
      <c r="AV246" s="58"/>
      <c r="AW246" s="58"/>
      <c r="AX246" s="58"/>
      <c r="AY246" s="58"/>
      <c r="AZ246" s="58"/>
      <c r="BA246" s="71"/>
      <c r="BB246" s="58"/>
      <c r="BC246" s="58"/>
      <c r="BD246" s="58"/>
      <c r="BE246" s="58">
        <f t="shared" si="19"/>
        <v>1</v>
      </c>
      <c r="BF246" s="58">
        <f t="shared" si="20"/>
        <v>9.3307644282923334E-9</v>
      </c>
      <c r="BG246" s="58" t="e">
        <f t="shared" si="21"/>
        <v>#N/A</v>
      </c>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c r="CH246" s="58"/>
      <c r="CI246" s="58"/>
      <c r="CJ246" s="58"/>
      <c r="CK246" s="58"/>
      <c r="CL246" s="58"/>
      <c r="CM246" s="58"/>
      <c r="CN246" s="58"/>
      <c r="CO246" s="58"/>
      <c r="CP246" s="58"/>
      <c r="CQ246" s="58"/>
      <c r="CR246" s="58"/>
      <c r="CS246" s="58"/>
      <c r="CT246" s="58"/>
      <c r="CU246" s="58"/>
      <c r="CV246" s="58"/>
      <c r="CW246" s="58"/>
      <c r="CX246" s="58"/>
      <c r="CY246" s="58"/>
      <c r="CZ246" s="58"/>
      <c r="DA246" s="58"/>
      <c r="DB246" s="58"/>
      <c r="DC246" s="58"/>
      <c r="DD246" s="58"/>
      <c r="DE246" s="58"/>
      <c r="DF246" s="58"/>
      <c r="DG246" s="58"/>
      <c r="DH246" s="58"/>
      <c r="DI246" s="58"/>
      <c r="DJ246" s="58"/>
      <c r="DK246" s="58"/>
      <c r="DL246" s="58"/>
      <c r="DM246" s="58"/>
      <c r="DN246" s="58"/>
      <c r="DO246" s="58"/>
      <c r="DP246" s="58"/>
      <c r="DQ246" s="58"/>
      <c r="DR246" s="58"/>
      <c r="DS246" s="58"/>
      <c r="DT246" s="58"/>
      <c r="DU246" s="58"/>
      <c r="DV246" s="58"/>
      <c r="DW246" s="58"/>
      <c r="DX246" s="58"/>
      <c r="DY246" s="58"/>
      <c r="DZ246" s="58"/>
      <c r="EA246" s="58"/>
      <c r="EB246" s="58"/>
      <c r="EC246" s="58"/>
      <c r="ED246" s="58"/>
      <c r="EE246" s="58"/>
      <c r="EF246" s="58"/>
      <c r="EG246" s="58"/>
      <c r="EH246" s="58"/>
      <c r="EI246" s="58"/>
      <c r="EJ246" s="58"/>
      <c r="EK246" s="58"/>
      <c r="EL246" s="58"/>
      <c r="EM246" s="58"/>
      <c r="EN246" s="58"/>
      <c r="EO246" s="58"/>
      <c r="EP246" s="58"/>
      <c r="EQ246" s="58"/>
    </row>
    <row r="247" spans="1:147" outlineLevel="1" x14ac:dyDescent="0.2">
      <c r="A247" s="16">
        <v>50</v>
      </c>
      <c r="B247" s="16">
        <v>0</v>
      </c>
      <c r="C247" s="1">
        <v>0.19241751597850498</v>
      </c>
      <c r="D247" s="1">
        <f t="shared" si="13"/>
        <v>-0.19241751597850498</v>
      </c>
      <c r="E247" s="1">
        <f t="shared" si="14"/>
        <v>0.42742016341395034</v>
      </c>
      <c r="F247" s="1">
        <f t="shared" si="15"/>
        <v>-0.65377378611714798</v>
      </c>
      <c r="G247" s="1">
        <f t="shared" si="16"/>
        <v>-0.48812253326124994</v>
      </c>
      <c r="H247" s="1">
        <v>0.31574612620528186</v>
      </c>
      <c r="I247" s="1">
        <f t="shared" si="17"/>
        <v>0.10994575837688052</v>
      </c>
      <c r="J247" s="1">
        <f t="shared" si="18"/>
        <v>-0.59009267564871593</v>
      </c>
      <c r="AT247" s="58"/>
      <c r="AU247" s="58"/>
      <c r="AV247" s="58"/>
      <c r="AW247" s="58"/>
      <c r="AX247" s="58"/>
      <c r="AY247" s="58"/>
      <c r="AZ247" s="58"/>
      <c r="BA247" s="71"/>
      <c r="BB247" s="58"/>
      <c r="BC247" s="58"/>
      <c r="BD247" s="58"/>
      <c r="BE247" s="58">
        <f t="shared" si="19"/>
        <v>1</v>
      </c>
      <c r="BF247" s="58">
        <f t="shared" si="20"/>
        <v>0.19241751597850498</v>
      </c>
      <c r="BG247" s="58" t="e">
        <f t="shared" si="21"/>
        <v>#N/A</v>
      </c>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c r="CH247" s="58"/>
      <c r="CI247" s="58"/>
      <c r="CJ247" s="58"/>
      <c r="CK247" s="58"/>
      <c r="CL247" s="58"/>
      <c r="CM247" s="58"/>
      <c r="CN247" s="58"/>
      <c r="CO247" s="58"/>
      <c r="CP247" s="58"/>
      <c r="CQ247" s="58"/>
      <c r="CR247" s="58"/>
      <c r="CS247" s="58"/>
      <c r="CT247" s="58"/>
      <c r="CU247" s="58"/>
      <c r="CV247" s="58"/>
      <c r="CW247" s="58"/>
      <c r="CX247" s="58"/>
      <c r="CY247" s="58"/>
      <c r="CZ247" s="58"/>
      <c r="DA247" s="58"/>
      <c r="DB247" s="58"/>
      <c r="DC247" s="58"/>
      <c r="DD247" s="58"/>
      <c r="DE247" s="58"/>
      <c r="DF247" s="58"/>
      <c r="DG247" s="58"/>
      <c r="DH247" s="58"/>
      <c r="DI247" s="58"/>
      <c r="DJ247" s="58"/>
      <c r="DK247" s="58"/>
      <c r="DL247" s="58"/>
      <c r="DM247" s="58"/>
      <c r="DN247" s="58"/>
      <c r="DO247" s="58"/>
      <c r="DP247" s="58"/>
      <c r="DQ247" s="58"/>
      <c r="DR247" s="58"/>
      <c r="DS247" s="58"/>
      <c r="DT247" s="58"/>
      <c r="DU247" s="58"/>
      <c r="DV247" s="58"/>
      <c r="DW247" s="58"/>
      <c r="DX247" s="58"/>
      <c r="DY247" s="58"/>
      <c r="DZ247" s="58"/>
      <c r="EA247" s="58"/>
      <c r="EB247" s="58"/>
      <c r="EC247" s="58"/>
      <c r="ED247" s="58"/>
      <c r="EE247" s="58"/>
      <c r="EF247" s="58"/>
      <c r="EG247" s="58"/>
      <c r="EH247" s="58"/>
      <c r="EI247" s="58"/>
      <c r="EJ247" s="58"/>
      <c r="EK247" s="58"/>
      <c r="EL247" s="58"/>
      <c r="EM247" s="58"/>
      <c r="EN247" s="58"/>
      <c r="EO247" s="58"/>
      <c r="EP247" s="58"/>
      <c r="EQ247" s="58"/>
    </row>
    <row r="248" spans="1:147" outlineLevel="1" x14ac:dyDescent="0.2">
      <c r="A248" s="16">
        <v>51</v>
      </c>
      <c r="B248" s="16">
        <v>0</v>
      </c>
      <c r="C248" s="1">
        <v>1.0872182291914996E-5</v>
      </c>
      <c r="D248" s="1">
        <f t="shared" si="13"/>
        <v>-1.0872182291914996E-5</v>
      </c>
      <c r="E248" s="1">
        <f t="shared" si="14"/>
        <v>2.1744482788849386E-5</v>
      </c>
      <c r="F248" s="1">
        <f t="shared" si="15"/>
        <v>-4.6630979819053111E-3</v>
      </c>
      <c r="G248" s="1">
        <f t="shared" si="16"/>
        <v>-3.2973171666595765E-3</v>
      </c>
      <c r="H248" s="1">
        <v>1.0348769864812634E-4</v>
      </c>
      <c r="I248" s="1">
        <f t="shared" si="17"/>
        <v>1.1252658086710218E-9</v>
      </c>
      <c r="J248" s="1">
        <f t="shared" si="18"/>
        <v>-3.2974877957858474E-3</v>
      </c>
      <c r="AT248" s="58"/>
      <c r="AU248" s="58"/>
      <c r="AV248" s="58"/>
      <c r="AW248" s="58"/>
      <c r="AX248" s="58"/>
      <c r="AY248" s="58"/>
      <c r="AZ248" s="58"/>
      <c r="BA248" s="71"/>
      <c r="BB248" s="58"/>
      <c r="BC248" s="58"/>
      <c r="BD248" s="58"/>
      <c r="BE248" s="58">
        <f t="shared" si="19"/>
        <v>1</v>
      </c>
      <c r="BF248" s="58">
        <f t="shared" si="20"/>
        <v>1.0872182291914996E-5</v>
      </c>
      <c r="BG248" s="58" t="e">
        <f t="shared" si="21"/>
        <v>#N/A</v>
      </c>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c r="CO248" s="58"/>
      <c r="CP248" s="58"/>
      <c r="CQ248" s="58"/>
      <c r="CR248" s="58"/>
      <c r="CS248" s="58"/>
      <c r="CT248" s="58"/>
      <c r="CU248" s="58"/>
      <c r="CV248" s="58"/>
      <c r="CW248" s="58"/>
      <c r="CX248" s="58"/>
      <c r="CY248" s="58"/>
      <c r="CZ248" s="58"/>
      <c r="DA248" s="58"/>
      <c r="DB248" s="58"/>
      <c r="DC248" s="58"/>
      <c r="DD248" s="58"/>
      <c r="DE248" s="58"/>
      <c r="DF248" s="58"/>
      <c r="DG248" s="58"/>
      <c r="DH248" s="58"/>
      <c r="DI248" s="58"/>
      <c r="DJ248" s="58"/>
      <c r="DK248" s="58"/>
      <c r="DL248" s="58"/>
      <c r="DM248" s="58"/>
      <c r="DN248" s="58"/>
      <c r="DO248" s="58"/>
      <c r="DP248" s="58"/>
      <c r="DQ248" s="58"/>
      <c r="DR248" s="58"/>
      <c r="DS248" s="58"/>
      <c r="DT248" s="58"/>
      <c r="DU248" s="58"/>
      <c r="DV248" s="58"/>
      <c r="DW248" s="58"/>
      <c r="DX248" s="58"/>
      <c r="DY248" s="58"/>
      <c r="DZ248" s="58"/>
      <c r="EA248" s="58"/>
      <c r="EB248" s="58"/>
      <c r="EC248" s="58"/>
      <c r="ED248" s="58"/>
      <c r="EE248" s="58"/>
      <c r="EF248" s="58"/>
      <c r="EG248" s="58"/>
      <c r="EH248" s="58"/>
      <c r="EI248" s="58"/>
      <c r="EJ248" s="58"/>
      <c r="EK248" s="58"/>
      <c r="EL248" s="58"/>
      <c r="EM248" s="58"/>
      <c r="EN248" s="58"/>
      <c r="EO248" s="58"/>
      <c r="EP248" s="58"/>
      <c r="EQ248" s="58"/>
    </row>
    <row r="249" spans="1:147" outlineLevel="1" x14ac:dyDescent="0.2">
      <c r="A249" s="16">
        <v>52</v>
      </c>
      <c r="B249" s="16">
        <v>0</v>
      </c>
      <c r="C249" s="1">
        <v>1.6411614851321396E-5</v>
      </c>
      <c r="D249" s="1">
        <f t="shared" si="13"/>
        <v>-1.6411614851321396E-5</v>
      </c>
      <c r="E249" s="1">
        <f t="shared" si="14"/>
        <v>3.2823499046534729E-5</v>
      </c>
      <c r="F249" s="1">
        <f t="shared" si="15"/>
        <v>-5.7291796137435534E-3</v>
      </c>
      <c r="G249" s="1">
        <f t="shared" si="16"/>
        <v>-4.0511583771612562E-3</v>
      </c>
      <c r="H249" s="1">
        <v>1.1709213311588539E-4</v>
      </c>
      <c r="I249" s="1">
        <f t="shared" si="17"/>
        <v>1.9219275716583924E-9</v>
      </c>
      <c r="J249" s="1">
        <f t="shared" si="18"/>
        <v>-4.0513955773801551E-3</v>
      </c>
      <c r="AT249" s="58"/>
      <c r="AU249" s="58"/>
      <c r="AV249" s="58"/>
      <c r="AW249" s="58"/>
      <c r="AX249" s="58"/>
      <c r="AY249" s="58"/>
      <c r="AZ249" s="58"/>
      <c r="BA249" s="71"/>
      <c r="BB249" s="58"/>
      <c r="BC249" s="58"/>
      <c r="BD249" s="58"/>
      <c r="BE249" s="58">
        <f t="shared" si="19"/>
        <v>1</v>
      </c>
      <c r="BF249" s="58">
        <f t="shared" si="20"/>
        <v>1.6411614851321396E-5</v>
      </c>
      <c r="BG249" s="58" t="e">
        <f t="shared" si="21"/>
        <v>#N/A</v>
      </c>
      <c r="BH249" s="58"/>
      <c r="BI249" s="58"/>
      <c r="BJ249" s="58"/>
      <c r="BK249" s="58"/>
      <c r="BL249" s="58"/>
      <c r="BM249" s="58"/>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c r="CO249" s="58"/>
      <c r="CP249" s="58"/>
      <c r="CQ249" s="58"/>
      <c r="CR249" s="58"/>
      <c r="CS249" s="58"/>
      <c r="CT249" s="58"/>
      <c r="CU249" s="58"/>
      <c r="CV249" s="58"/>
      <c r="CW249" s="58"/>
      <c r="CX249" s="58"/>
      <c r="CY249" s="58"/>
      <c r="CZ249" s="58"/>
      <c r="DA249" s="58"/>
      <c r="DB249" s="58"/>
      <c r="DC249" s="58"/>
      <c r="DD249" s="58"/>
      <c r="DE249" s="58"/>
      <c r="DF249" s="58"/>
      <c r="DG249" s="58"/>
      <c r="DH249" s="58"/>
      <c r="DI249" s="58"/>
      <c r="DJ249" s="58"/>
      <c r="DK249" s="58"/>
      <c r="DL249" s="58"/>
      <c r="DM249" s="58"/>
      <c r="DN249" s="58"/>
      <c r="DO249" s="58"/>
      <c r="DP249" s="58"/>
      <c r="DQ249" s="58"/>
      <c r="DR249" s="58"/>
      <c r="DS249" s="58"/>
      <c r="DT249" s="58"/>
      <c r="DU249" s="58"/>
      <c r="DV249" s="58"/>
      <c r="DW249" s="58"/>
      <c r="DX249" s="58"/>
      <c r="DY249" s="58"/>
      <c r="DZ249" s="58"/>
      <c r="EA249" s="58"/>
      <c r="EB249" s="58"/>
      <c r="EC249" s="58"/>
      <c r="ED249" s="58"/>
      <c r="EE249" s="58"/>
      <c r="EF249" s="58"/>
      <c r="EG249" s="58"/>
      <c r="EH249" s="58"/>
      <c r="EI249" s="58"/>
      <c r="EJ249" s="58"/>
      <c r="EK249" s="58"/>
      <c r="EL249" s="58"/>
      <c r="EM249" s="58"/>
      <c r="EN249" s="58"/>
      <c r="EO249" s="58"/>
      <c r="EP249" s="58"/>
      <c r="EQ249" s="58"/>
    </row>
    <row r="250" spans="1:147" outlineLevel="1" x14ac:dyDescent="0.2">
      <c r="A250" s="16">
        <v>53</v>
      </c>
      <c r="B250" s="16">
        <v>0</v>
      </c>
      <c r="C250" s="1">
        <v>4.4713504467919579E-2</v>
      </c>
      <c r="D250" s="1">
        <f t="shared" si="13"/>
        <v>-4.4713504467919579E-2</v>
      </c>
      <c r="E250" s="1">
        <f t="shared" si="14"/>
        <v>9.1487976338911078E-2</v>
      </c>
      <c r="F250" s="1">
        <f t="shared" si="15"/>
        <v>-0.30246979409341207</v>
      </c>
      <c r="G250" s="1">
        <f t="shared" si="16"/>
        <v>-0.21634782603726194</v>
      </c>
      <c r="H250" s="1">
        <v>0.11208546257898794</v>
      </c>
      <c r="I250" s="1">
        <f t="shared" si="17"/>
        <v>5.9085809929636506E-3</v>
      </c>
      <c r="J250" s="1">
        <f t="shared" si="18"/>
        <v>-0.22959739289463416</v>
      </c>
      <c r="AT250" s="58"/>
      <c r="AU250" s="58"/>
      <c r="AV250" s="58"/>
      <c r="AW250" s="58"/>
      <c r="AX250" s="58"/>
      <c r="AY250" s="58"/>
      <c r="AZ250" s="58"/>
      <c r="BA250" s="71"/>
      <c r="BB250" s="58"/>
      <c r="BC250" s="58"/>
      <c r="BD250" s="58"/>
      <c r="BE250" s="58">
        <f t="shared" si="19"/>
        <v>1</v>
      </c>
      <c r="BF250" s="58">
        <f t="shared" si="20"/>
        <v>4.4713504467919579E-2</v>
      </c>
      <c r="BG250" s="58" t="e">
        <f t="shared" si="21"/>
        <v>#N/A</v>
      </c>
      <c r="BH250" s="58"/>
      <c r="BI250" s="58"/>
      <c r="BJ250" s="58"/>
      <c r="BK250" s="58"/>
      <c r="BL250" s="58"/>
      <c r="BM250" s="58"/>
      <c r="BN250" s="58"/>
      <c r="BO250" s="58"/>
      <c r="BP250" s="58"/>
      <c r="BQ250" s="58"/>
      <c r="BR250" s="58"/>
      <c r="BS250" s="58"/>
      <c r="BT250" s="58"/>
      <c r="BU250" s="58"/>
      <c r="BV250" s="58"/>
      <c r="BW250" s="58"/>
      <c r="BX250" s="58"/>
      <c r="BY250" s="58"/>
      <c r="BZ250" s="58"/>
      <c r="CA250" s="58"/>
      <c r="CB250" s="58"/>
      <c r="CC250" s="58"/>
      <c r="CD250" s="58"/>
      <c r="CE250" s="58"/>
      <c r="CF250" s="58"/>
      <c r="CG250" s="58"/>
      <c r="CH250" s="58"/>
      <c r="CI250" s="58"/>
      <c r="CJ250" s="58"/>
      <c r="CK250" s="58"/>
      <c r="CL250" s="58"/>
      <c r="CM250" s="58"/>
      <c r="CN250" s="58"/>
      <c r="CO250" s="58"/>
      <c r="CP250" s="58"/>
      <c r="CQ250" s="58"/>
      <c r="CR250" s="58"/>
      <c r="CS250" s="58"/>
      <c r="CT250" s="58"/>
      <c r="CU250" s="58"/>
      <c r="CV250" s="58"/>
      <c r="CW250" s="58"/>
      <c r="CX250" s="58"/>
      <c r="CY250" s="58"/>
      <c r="CZ250" s="58"/>
      <c r="DA250" s="58"/>
      <c r="DB250" s="58"/>
      <c r="DC250" s="58"/>
      <c r="DD250" s="58"/>
      <c r="DE250" s="58"/>
      <c r="DF250" s="58"/>
      <c r="DG250" s="58"/>
      <c r="DH250" s="58"/>
      <c r="DI250" s="58"/>
      <c r="DJ250" s="58"/>
      <c r="DK250" s="58"/>
      <c r="DL250" s="58"/>
      <c r="DM250" s="58"/>
      <c r="DN250" s="58"/>
      <c r="DO250" s="58"/>
      <c r="DP250" s="58"/>
      <c r="DQ250" s="58"/>
      <c r="DR250" s="58"/>
      <c r="DS250" s="58"/>
      <c r="DT250" s="58"/>
      <c r="DU250" s="58"/>
      <c r="DV250" s="58"/>
      <c r="DW250" s="58"/>
      <c r="DX250" s="58"/>
      <c r="DY250" s="58"/>
      <c r="DZ250" s="58"/>
      <c r="EA250" s="58"/>
      <c r="EB250" s="58"/>
      <c r="EC250" s="58"/>
      <c r="ED250" s="58"/>
      <c r="EE250" s="58"/>
      <c r="EF250" s="58"/>
      <c r="EG250" s="58"/>
      <c r="EH250" s="58"/>
      <c r="EI250" s="58"/>
      <c r="EJ250" s="58"/>
      <c r="EK250" s="58"/>
      <c r="EL250" s="58"/>
      <c r="EM250" s="58"/>
      <c r="EN250" s="58"/>
      <c r="EO250" s="58"/>
      <c r="EP250" s="58"/>
      <c r="EQ250" s="58"/>
    </row>
    <row r="251" spans="1:147" outlineLevel="1" x14ac:dyDescent="0.2">
      <c r="A251" s="16">
        <v>54</v>
      </c>
      <c r="B251" s="16">
        <v>0</v>
      </c>
      <c r="C251" s="1">
        <v>2.0592963148918612E-3</v>
      </c>
      <c r="D251" s="1">
        <f t="shared" si="13"/>
        <v>-2.0592963148918612E-3</v>
      </c>
      <c r="E251" s="1">
        <f t="shared" si="14"/>
        <v>4.1228391620100014E-3</v>
      </c>
      <c r="F251" s="1">
        <f t="shared" si="15"/>
        <v>-6.4209338588790979E-2</v>
      </c>
      <c r="G251" s="1">
        <f t="shared" si="16"/>
        <v>-4.5426267369063369E-2</v>
      </c>
      <c r="H251" s="1">
        <v>6.0577252322812419E-3</v>
      </c>
      <c r="I251" s="1">
        <f t="shared" si="17"/>
        <v>1.2576578719486584E-5</v>
      </c>
      <c r="J251" s="1">
        <f t="shared" si="18"/>
        <v>-4.5564485575995677E-2</v>
      </c>
      <c r="AT251" s="58"/>
      <c r="AU251" s="58"/>
      <c r="AV251" s="58"/>
      <c r="AW251" s="58"/>
      <c r="AX251" s="58"/>
      <c r="AY251" s="58"/>
      <c r="AZ251" s="58"/>
      <c r="BA251" s="71"/>
      <c r="BB251" s="58"/>
      <c r="BC251" s="58"/>
      <c r="BD251" s="58"/>
      <c r="BE251" s="58">
        <f t="shared" si="19"/>
        <v>1</v>
      </c>
      <c r="BF251" s="58">
        <f t="shared" si="20"/>
        <v>2.0592963148918612E-3</v>
      </c>
      <c r="BG251" s="58" t="e">
        <f t="shared" si="21"/>
        <v>#N/A</v>
      </c>
      <c r="BH251" s="58"/>
      <c r="BI251" s="58"/>
      <c r="BJ251" s="58"/>
      <c r="BK251" s="58"/>
      <c r="BL251" s="58"/>
      <c r="BM251" s="58"/>
      <c r="BN251" s="58"/>
      <c r="BO251" s="58"/>
      <c r="BP251" s="58"/>
      <c r="BQ251" s="58"/>
      <c r="BR251" s="58"/>
      <c r="BS251" s="58"/>
      <c r="BT251" s="58"/>
      <c r="BU251" s="58"/>
      <c r="BV251" s="58"/>
      <c r="BW251" s="58"/>
      <c r="BX251" s="58"/>
      <c r="BY251" s="58"/>
      <c r="BZ251" s="58"/>
      <c r="CA251" s="58"/>
      <c r="CB251" s="58"/>
      <c r="CC251" s="58"/>
      <c r="CD251" s="58"/>
      <c r="CE251" s="58"/>
      <c r="CF251" s="58"/>
      <c r="CG251" s="58"/>
      <c r="CH251" s="58"/>
      <c r="CI251" s="58"/>
      <c r="CJ251" s="58"/>
      <c r="CK251" s="58"/>
      <c r="CL251" s="58"/>
      <c r="CM251" s="58"/>
      <c r="CN251" s="58"/>
      <c r="CO251" s="58"/>
      <c r="CP251" s="58"/>
      <c r="CQ251" s="58"/>
      <c r="CR251" s="58"/>
      <c r="CS251" s="58"/>
      <c r="CT251" s="58"/>
      <c r="CU251" s="58"/>
      <c r="CV251" s="58"/>
      <c r="CW251" s="58"/>
      <c r="CX251" s="58"/>
      <c r="CY251" s="58"/>
      <c r="CZ251" s="58"/>
      <c r="DA251" s="58"/>
      <c r="DB251" s="58"/>
      <c r="DC251" s="58"/>
      <c r="DD251" s="58"/>
      <c r="DE251" s="58"/>
      <c r="DF251" s="58"/>
      <c r="DG251" s="58"/>
      <c r="DH251" s="58"/>
      <c r="DI251" s="58"/>
      <c r="DJ251" s="58"/>
      <c r="DK251" s="58"/>
      <c r="DL251" s="58"/>
      <c r="DM251" s="58"/>
      <c r="DN251" s="58"/>
      <c r="DO251" s="58"/>
      <c r="DP251" s="58"/>
      <c r="DQ251" s="58"/>
      <c r="DR251" s="58"/>
      <c r="DS251" s="58"/>
      <c r="DT251" s="58"/>
      <c r="DU251" s="58"/>
      <c r="DV251" s="58"/>
      <c r="DW251" s="58"/>
      <c r="DX251" s="58"/>
      <c r="DY251" s="58"/>
      <c r="DZ251" s="58"/>
      <c r="EA251" s="58"/>
      <c r="EB251" s="58"/>
      <c r="EC251" s="58"/>
      <c r="ED251" s="58"/>
      <c r="EE251" s="58"/>
      <c r="EF251" s="58"/>
      <c r="EG251" s="58"/>
      <c r="EH251" s="58"/>
      <c r="EI251" s="58"/>
      <c r="EJ251" s="58"/>
      <c r="EK251" s="58"/>
      <c r="EL251" s="58"/>
      <c r="EM251" s="58"/>
      <c r="EN251" s="58"/>
      <c r="EO251" s="58"/>
      <c r="EP251" s="58"/>
      <c r="EQ251" s="58"/>
    </row>
    <row r="252" spans="1:147" outlineLevel="1" x14ac:dyDescent="0.2">
      <c r="A252" s="16">
        <v>55</v>
      </c>
      <c r="B252" s="16">
        <v>0</v>
      </c>
      <c r="C252" s="1">
        <v>2.7607348057829179E-5</v>
      </c>
      <c r="D252" s="1">
        <f t="shared" si="13"/>
        <v>-2.7607348057829179E-5</v>
      </c>
      <c r="E252" s="1">
        <f t="shared" si="14"/>
        <v>5.5215458295484223E-5</v>
      </c>
      <c r="F252" s="1">
        <f t="shared" si="15"/>
        <v>-7.4307104838961541E-3</v>
      </c>
      <c r="G252" s="1">
        <f t="shared" si="16"/>
        <v>-5.254342037261937E-3</v>
      </c>
      <c r="H252" s="1">
        <v>2.0698907908855616E-4</v>
      </c>
      <c r="I252" s="1">
        <f t="shared" si="17"/>
        <v>5.7157604148768039E-9</v>
      </c>
      <c r="J252" s="1">
        <f t="shared" si="18"/>
        <v>-5.2548859174060859E-3</v>
      </c>
      <c r="AT252" s="58"/>
      <c r="AU252" s="58"/>
      <c r="AV252" s="58"/>
      <c r="AW252" s="58"/>
      <c r="AX252" s="58"/>
      <c r="AY252" s="58"/>
      <c r="AZ252" s="58"/>
      <c r="BA252" s="71"/>
      <c r="BB252" s="58"/>
      <c r="BC252" s="58"/>
      <c r="BD252" s="58"/>
      <c r="BE252" s="58">
        <f t="shared" si="19"/>
        <v>1</v>
      </c>
      <c r="BF252" s="58">
        <f t="shared" si="20"/>
        <v>2.7607348057829179E-5</v>
      </c>
      <c r="BG252" s="58" t="e">
        <f t="shared" si="21"/>
        <v>#N/A</v>
      </c>
      <c r="BH252" s="58"/>
      <c r="BI252" s="58"/>
      <c r="BJ252" s="58"/>
      <c r="BK252" s="58"/>
      <c r="BL252" s="58"/>
      <c r="BM252" s="58"/>
      <c r="BN252" s="58"/>
      <c r="BO252" s="58"/>
      <c r="BP252" s="58"/>
      <c r="BQ252" s="58"/>
      <c r="BR252" s="58"/>
      <c r="BS252" s="58"/>
      <c r="BT252" s="58"/>
      <c r="BU252" s="58"/>
      <c r="BV252" s="58"/>
      <c r="BW252" s="58"/>
      <c r="BX252" s="58"/>
      <c r="BY252" s="58"/>
      <c r="BZ252" s="58"/>
      <c r="CA252" s="58"/>
      <c r="CB252" s="58"/>
      <c r="CC252" s="58"/>
      <c r="CD252" s="58"/>
      <c r="CE252" s="58"/>
      <c r="CF252" s="58"/>
      <c r="CG252" s="58"/>
      <c r="CH252" s="58"/>
      <c r="CI252" s="58"/>
      <c r="CJ252" s="58"/>
      <c r="CK252" s="58"/>
      <c r="CL252" s="58"/>
      <c r="CM252" s="58"/>
      <c r="CN252" s="58"/>
      <c r="CO252" s="58"/>
      <c r="CP252" s="58"/>
      <c r="CQ252" s="58"/>
      <c r="CR252" s="58"/>
      <c r="CS252" s="58"/>
      <c r="CT252" s="58"/>
      <c r="CU252" s="58"/>
      <c r="CV252" s="58"/>
      <c r="CW252" s="58"/>
      <c r="CX252" s="58"/>
      <c r="CY252" s="58"/>
      <c r="CZ252" s="58"/>
      <c r="DA252" s="58"/>
      <c r="DB252" s="58"/>
      <c r="DC252" s="58"/>
      <c r="DD252" s="58"/>
      <c r="DE252" s="58"/>
      <c r="DF252" s="58"/>
      <c r="DG252" s="58"/>
      <c r="DH252" s="58"/>
      <c r="DI252" s="58"/>
      <c r="DJ252" s="58"/>
      <c r="DK252" s="58"/>
      <c r="DL252" s="58"/>
      <c r="DM252" s="58"/>
      <c r="DN252" s="58"/>
      <c r="DO252" s="58"/>
      <c r="DP252" s="58"/>
      <c r="DQ252" s="58"/>
      <c r="DR252" s="58"/>
      <c r="DS252" s="58"/>
      <c r="DT252" s="58"/>
      <c r="DU252" s="58"/>
      <c r="DV252" s="58"/>
      <c r="DW252" s="58"/>
      <c r="DX252" s="58"/>
      <c r="DY252" s="58"/>
      <c r="DZ252" s="58"/>
      <c r="EA252" s="58"/>
      <c r="EB252" s="58"/>
      <c r="EC252" s="58"/>
      <c r="ED252" s="58"/>
      <c r="EE252" s="58"/>
      <c r="EF252" s="58"/>
      <c r="EG252" s="58"/>
      <c r="EH252" s="58"/>
      <c r="EI252" s="58"/>
      <c r="EJ252" s="58"/>
      <c r="EK252" s="58"/>
      <c r="EL252" s="58"/>
      <c r="EM252" s="58"/>
      <c r="EN252" s="58"/>
      <c r="EO252" s="58"/>
      <c r="EP252" s="58"/>
      <c r="EQ252" s="58"/>
    </row>
    <row r="253" spans="1:147" outlineLevel="1" x14ac:dyDescent="0.2">
      <c r="A253" s="16">
        <v>56</v>
      </c>
      <c r="B253" s="16">
        <v>0</v>
      </c>
      <c r="C253" s="1">
        <v>1.6581390947673746E-2</v>
      </c>
      <c r="D253" s="1">
        <f t="shared" si="13"/>
        <v>-1.6581390947673746E-2</v>
      </c>
      <c r="E253" s="1">
        <f t="shared" si="14"/>
        <v>3.3440802012547059E-2</v>
      </c>
      <c r="F253" s="1">
        <f t="shared" si="15"/>
        <v>-0.18286826409343709</v>
      </c>
      <c r="G253" s="1">
        <f t="shared" si="16"/>
        <v>-0.12984979503607791</v>
      </c>
      <c r="H253" s="1">
        <v>3.3530065272480349E-2</v>
      </c>
      <c r="I253" s="1">
        <f t="shared" si="17"/>
        <v>5.8496325637934828E-4</v>
      </c>
      <c r="J253" s="1">
        <f t="shared" si="18"/>
        <v>-0.13208305162771941</v>
      </c>
      <c r="AT253" s="58"/>
      <c r="AU253" s="58"/>
      <c r="AV253" s="58"/>
      <c r="AW253" s="58"/>
      <c r="AX253" s="58"/>
      <c r="AY253" s="58"/>
      <c r="AZ253" s="58"/>
      <c r="BA253" s="71"/>
      <c r="BB253" s="58"/>
      <c r="BC253" s="58"/>
      <c r="BD253" s="58"/>
      <c r="BE253" s="58">
        <f t="shared" si="19"/>
        <v>1</v>
      </c>
      <c r="BF253" s="58">
        <f t="shared" si="20"/>
        <v>1.6581390947673746E-2</v>
      </c>
      <c r="BG253" s="58" t="e">
        <f t="shared" si="21"/>
        <v>#N/A</v>
      </c>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c r="CH253" s="58"/>
      <c r="CI253" s="58"/>
      <c r="CJ253" s="58"/>
      <c r="CK253" s="58"/>
      <c r="CL253" s="58"/>
      <c r="CM253" s="58"/>
      <c r="CN253" s="58"/>
      <c r="CO253" s="58"/>
      <c r="CP253" s="58"/>
      <c r="CQ253" s="58"/>
      <c r="CR253" s="58"/>
      <c r="CS253" s="58"/>
      <c r="CT253" s="58"/>
      <c r="CU253" s="58"/>
      <c r="CV253" s="58"/>
      <c r="CW253" s="58"/>
      <c r="CX253" s="58"/>
      <c r="CY253" s="58"/>
      <c r="CZ253" s="58"/>
      <c r="DA253" s="58"/>
      <c r="DB253" s="58"/>
      <c r="DC253" s="58"/>
      <c r="DD253" s="58"/>
      <c r="DE253" s="58"/>
      <c r="DF253" s="58"/>
      <c r="DG253" s="58"/>
      <c r="DH253" s="58"/>
      <c r="DI253" s="58"/>
      <c r="DJ253" s="58"/>
      <c r="DK253" s="58"/>
      <c r="DL253" s="58"/>
      <c r="DM253" s="58"/>
      <c r="DN253" s="58"/>
      <c r="DO253" s="58"/>
      <c r="DP253" s="58"/>
      <c r="DQ253" s="58"/>
      <c r="DR253" s="58"/>
      <c r="DS253" s="58"/>
      <c r="DT253" s="58"/>
      <c r="DU253" s="58"/>
      <c r="DV253" s="58"/>
      <c r="DW253" s="58"/>
      <c r="DX253" s="58"/>
      <c r="DY253" s="58"/>
      <c r="DZ253" s="58"/>
      <c r="EA253" s="58"/>
      <c r="EB253" s="58"/>
      <c r="EC253" s="58"/>
      <c r="ED253" s="58"/>
      <c r="EE253" s="58"/>
      <c r="EF253" s="58"/>
      <c r="EG253" s="58"/>
      <c r="EH253" s="58"/>
      <c r="EI253" s="58"/>
      <c r="EJ253" s="58"/>
      <c r="EK253" s="58"/>
      <c r="EL253" s="58"/>
      <c r="EM253" s="58"/>
      <c r="EN253" s="58"/>
      <c r="EO253" s="58"/>
      <c r="EP253" s="58"/>
      <c r="EQ253" s="58"/>
    </row>
    <row r="254" spans="1:147" outlineLevel="1" x14ac:dyDescent="0.2">
      <c r="A254" s="16">
        <v>57</v>
      </c>
      <c r="B254" s="16">
        <v>0</v>
      </c>
      <c r="C254" s="1">
        <v>6.6963572193830773E-7</v>
      </c>
      <c r="D254" s="1">
        <f t="shared" si="13"/>
        <v>-6.6963572193830773E-7</v>
      </c>
      <c r="E254" s="1">
        <f t="shared" si="14"/>
        <v>1.339271892171219E-6</v>
      </c>
      <c r="F254" s="1">
        <f t="shared" si="15"/>
        <v>-1.1572691528642846E-3</v>
      </c>
      <c r="G254" s="1">
        <f t="shared" si="16"/>
        <v>-8.1831300267722019E-4</v>
      </c>
      <c r="H254" s="1">
        <v>7.7434353655892763E-6</v>
      </c>
      <c r="I254" s="1">
        <f t="shared" si="17"/>
        <v>5.1853245557962122E-12</v>
      </c>
      <c r="J254" s="1">
        <f t="shared" si="18"/>
        <v>-8.1831617097254279E-4</v>
      </c>
      <c r="AT254" s="58"/>
      <c r="AU254" s="58"/>
      <c r="AV254" s="58"/>
      <c r="AW254" s="58"/>
      <c r="AX254" s="58"/>
      <c r="AY254" s="58"/>
      <c r="AZ254" s="58"/>
      <c r="BA254" s="71"/>
      <c r="BB254" s="58"/>
      <c r="BC254" s="58"/>
      <c r="BD254" s="58"/>
      <c r="BE254" s="58">
        <f t="shared" si="19"/>
        <v>1</v>
      </c>
      <c r="BF254" s="58">
        <f t="shared" si="20"/>
        <v>6.6963572193830773E-7</v>
      </c>
      <c r="BG254" s="58" t="e">
        <f t="shared" si="21"/>
        <v>#N/A</v>
      </c>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c r="CH254" s="58"/>
      <c r="CI254" s="58"/>
      <c r="CJ254" s="58"/>
      <c r="CK254" s="58"/>
      <c r="CL254" s="58"/>
      <c r="CM254" s="58"/>
      <c r="CN254" s="58"/>
      <c r="CO254" s="58"/>
      <c r="CP254" s="58"/>
      <c r="CQ254" s="58"/>
      <c r="CR254" s="58"/>
      <c r="CS254" s="58"/>
      <c r="CT254" s="58"/>
      <c r="CU254" s="58"/>
      <c r="CV254" s="58"/>
      <c r="CW254" s="58"/>
      <c r="CX254" s="58"/>
      <c r="CY254" s="58"/>
      <c r="CZ254" s="58"/>
      <c r="DA254" s="58"/>
      <c r="DB254" s="58"/>
      <c r="DC254" s="58"/>
      <c r="DD254" s="58"/>
      <c r="DE254" s="58"/>
      <c r="DF254" s="58"/>
      <c r="DG254" s="58"/>
      <c r="DH254" s="58"/>
      <c r="DI254" s="58"/>
      <c r="DJ254" s="58"/>
      <c r="DK254" s="58"/>
      <c r="DL254" s="58"/>
      <c r="DM254" s="58"/>
      <c r="DN254" s="58"/>
      <c r="DO254" s="58"/>
      <c r="DP254" s="58"/>
      <c r="DQ254" s="58"/>
      <c r="DR254" s="58"/>
      <c r="DS254" s="58"/>
      <c r="DT254" s="58"/>
      <c r="DU254" s="58"/>
      <c r="DV254" s="58"/>
      <c r="DW254" s="58"/>
      <c r="DX254" s="58"/>
      <c r="DY254" s="58"/>
      <c r="DZ254" s="58"/>
      <c r="EA254" s="58"/>
      <c r="EB254" s="58"/>
      <c r="EC254" s="58"/>
      <c r="ED254" s="58"/>
      <c r="EE254" s="58"/>
      <c r="EF254" s="58"/>
      <c r="EG254" s="58"/>
      <c r="EH254" s="58"/>
      <c r="EI254" s="58"/>
      <c r="EJ254" s="58"/>
      <c r="EK254" s="58"/>
      <c r="EL254" s="58"/>
      <c r="EM254" s="58"/>
      <c r="EN254" s="58"/>
      <c r="EO254" s="58"/>
      <c r="EP254" s="58"/>
      <c r="EQ254" s="58"/>
    </row>
    <row r="255" spans="1:147" outlineLevel="1" x14ac:dyDescent="0.2">
      <c r="A255" s="16">
        <v>58</v>
      </c>
      <c r="B255" s="16">
        <v>0</v>
      </c>
      <c r="C255" s="1">
        <v>8.4717678189940538E-7</v>
      </c>
      <c r="D255" s="1">
        <f t="shared" si="13"/>
        <v>-8.4717678189940538E-7</v>
      </c>
      <c r="E255" s="1">
        <f t="shared" si="14"/>
        <v>1.6943542817059711E-6</v>
      </c>
      <c r="F255" s="1">
        <f t="shared" si="15"/>
        <v>-1.3016736463898973E-3</v>
      </c>
      <c r="G255" s="1">
        <f t="shared" si="16"/>
        <v>-9.2042245714047701E-4</v>
      </c>
      <c r="H255" s="1">
        <v>9.3985357330392335E-6</v>
      </c>
      <c r="I255" s="1">
        <f t="shared" si="17"/>
        <v>7.9623028362851667E-12</v>
      </c>
      <c r="J255" s="1">
        <f t="shared" si="18"/>
        <v>-9.2042678248264239E-4</v>
      </c>
      <c r="AT255" s="58"/>
      <c r="AU255" s="58"/>
      <c r="AV255" s="58"/>
      <c r="AW255" s="58"/>
      <c r="AX255" s="58"/>
      <c r="AY255" s="58"/>
      <c r="AZ255" s="58"/>
      <c r="BA255" s="71"/>
      <c r="BB255" s="58"/>
      <c r="BC255" s="58"/>
      <c r="BD255" s="58"/>
      <c r="BE255" s="58">
        <f t="shared" si="19"/>
        <v>1</v>
      </c>
      <c r="BF255" s="58">
        <f t="shared" si="20"/>
        <v>8.4717678189940538E-7</v>
      </c>
      <c r="BG255" s="58" t="e">
        <f t="shared" si="21"/>
        <v>#N/A</v>
      </c>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c r="CH255" s="58"/>
      <c r="CI255" s="58"/>
      <c r="CJ255" s="58"/>
      <c r="CK255" s="58"/>
      <c r="CL255" s="58"/>
      <c r="CM255" s="58"/>
      <c r="CN255" s="58"/>
      <c r="CO255" s="58"/>
      <c r="CP255" s="58"/>
      <c r="CQ255" s="58"/>
      <c r="CR255" s="58"/>
      <c r="CS255" s="58"/>
      <c r="CT255" s="58"/>
      <c r="CU255" s="58"/>
      <c r="CV255" s="58"/>
      <c r="CW255" s="58"/>
      <c r="CX255" s="58"/>
      <c r="CY255" s="58"/>
      <c r="CZ255" s="58"/>
      <c r="DA255" s="58"/>
      <c r="DB255" s="58"/>
      <c r="DC255" s="58"/>
      <c r="DD255" s="58"/>
      <c r="DE255" s="58"/>
      <c r="DF255" s="58"/>
      <c r="DG255" s="58"/>
      <c r="DH255" s="58"/>
      <c r="DI255" s="58"/>
      <c r="DJ255" s="58"/>
      <c r="DK255" s="58"/>
      <c r="DL255" s="58"/>
      <c r="DM255" s="58"/>
      <c r="DN255" s="58"/>
      <c r="DO255" s="58"/>
      <c r="DP255" s="58"/>
      <c r="DQ255" s="58"/>
      <c r="DR255" s="58"/>
      <c r="DS255" s="58"/>
      <c r="DT255" s="58"/>
      <c r="DU255" s="58"/>
      <c r="DV255" s="58"/>
      <c r="DW255" s="58"/>
      <c r="DX255" s="58"/>
      <c r="DY255" s="58"/>
      <c r="DZ255" s="58"/>
      <c r="EA255" s="58"/>
      <c r="EB255" s="58"/>
      <c r="EC255" s="58"/>
      <c r="ED255" s="58"/>
      <c r="EE255" s="58"/>
      <c r="EF255" s="58"/>
      <c r="EG255" s="58"/>
      <c r="EH255" s="58"/>
      <c r="EI255" s="58"/>
      <c r="EJ255" s="58"/>
      <c r="EK255" s="58"/>
      <c r="EL255" s="58"/>
      <c r="EM255" s="58"/>
      <c r="EN255" s="58"/>
      <c r="EO255" s="58"/>
      <c r="EP255" s="58"/>
      <c r="EQ255" s="58"/>
    </row>
    <row r="256" spans="1:147" outlineLevel="1" x14ac:dyDescent="0.2">
      <c r="A256" s="16">
        <v>59</v>
      </c>
      <c r="B256" s="16">
        <v>0</v>
      </c>
      <c r="C256" s="1">
        <v>3.4109170941846434E-5</v>
      </c>
      <c r="D256" s="1">
        <f t="shared" si="13"/>
        <v>-3.4109170941846434E-5</v>
      </c>
      <c r="E256" s="1">
        <f t="shared" si="14"/>
        <v>6.821950534559529E-5</v>
      </c>
      <c r="F256" s="1">
        <f t="shared" si="15"/>
        <v>-8.2595099942790358E-3</v>
      </c>
      <c r="G256" s="1">
        <f t="shared" si="16"/>
        <v>-5.8404053298614428E-3</v>
      </c>
      <c r="H256" s="1">
        <v>2.7436124509572582E-4</v>
      </c>
      <c r="I256" s="1">
        <f t="shared" si="17"/>
        <v>9.3611221504286817E-9</v>
      </c>
      <c r="J256" s="1">
        <f t="shared" si="18"/>
        <v>-5.8412066851999313E-3</v>
      </c>
      <c r="AT256" s="58"/>
      <c r="AU256" s="58"/>
      <c r="AV256" s="58"/>
      <c r="AW256" s="58"/>
      <c r="AX256" s="58"/>
      <c r="AY256" s="58"/>
      <c r="AZ256" s="58"/>
      <c r="BA256" s="71"/>
      <c r="BB256" s="58"/>
      <c r="BC256" s="58"/>
      <c r="BD256" s="58"/>
      <c r="BE256" s="58">
        <f t="shared" si="19"/>
        <v>1</v>
      </c>
      <c r="BF256" s="58">
        <f t="shared" si="20"/>
        <v>3.4109170941846434E-5</v>
      </c>
      <c r="BG256" s="58" t="e">
        <f t="shared" si="21"/>
        <v>#N/A</v>
      </c>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c r="CO256" s="58"/>
      <c r="CP256" s="58"/>
      <c r="CQ256" s="58"/>
      <c r="CR256" s="58"/>
      <c r="CS256" s="58"/>
      <c r="CT256" s="58"/>
      <c r="CU256" s="58"/>
      <c r="CV256" s="58"/>
      <c r="CW256" s="58"/>
      <c r="CX256" s="58"/>
      <c r="CY256" s="58"/>
      <c r="CZ256" s="58"/>
      <c r="DA256" s="58"/>
      <c r="DB256" s="58"/>
      <c r="DC256" s="58"/>
      <c r="DD256" s="58"/>
      <c r="DE256" s="58"/>
      <c r="DF256" s="58"/>
      <c r="DG256" s="58"/>
      <c r="DH256" s="58"/>
      <c r="DI256" s="58"/>
      <c r="DJ256" s="58"/>
      <c r="DK256" s="58"/>
      <c r="DL256" s="58"/>
      <c r="DM256" s="58"/>
      <c r="DN256" s="58"/>
      <c r="DO256" s="58"/>
      <c r="DP256" s="58"/>
      <c r="DQ256" s="58"/>
      <c r="DR256" s="58"/>
      <c r="DS256" s="58"/>
      <c r="DT256" s="58"/>
      <c r="DU256" s="58"/>
      <c r="DV256" s="58"/>
      <c r="DW256" s="58"/>
      <c r="DX256" s="58"/>
      <c r="DY256" s="58"/>
      <c r="DZ256" s="58"/>
      <c r="EA256" s="58"/>
      <c r="EB256" s="58"/>
      <c r="EC256" s="58"/>
      <c r="ED256" s="58"/>
      <c r="EE256" s="58"/>
      <c r="EF256" s="58"/>
      <c r="EG256" s="58"/>
      <c r="EH256" s="58"/>
      <c r="EI256" s="58"/>
      <c r="EJ256" s="58"/>
      <c r="EK256" s="58"/>
      <c r="EL256" s="58"/>
      <c r="EM256" s="58"/>
      <c r="EN256" s="58"/>
      <c r="EO256" s="58"/>
      <c r="EP256" s="58"/>
      <c r="EQ256" s="58"/>
    </row>
    <row r="257" spans="1:147" outlineLevel="1" x14ac:dyDescent="0.2">
      <c r="A257" s="16">
        <v>60</v>
      </c>
      <c r="B257" s="16">
        <v>0</v>
      </c>
      <c r="C257" s="1">
        <v>5.3235411010964915E-5</v>
      </c>
      <c r="D257" s="1">
        <f t="shared" si="13"/>
        <v>-5.3235411010964915E-5</v>
      </c>
      <c r="E257" s="1">
        <f t="shared" si="14"/>
        <v>1.0647365613141008E-4</v>
      </c>
      <c r="F257" s="1">
        <f t="shared" si="15"/>
        <v>-1.0318607276731201E-2</v>
      </c>
      <c r="G257" s="1">
        <f t="shared" si="16"/>
        <v>-7.2964542875857234E-3</v>
      </c>
      <c r="H257" s="1">
        <v>3.7787159860383425E-4</v>
      </c>
      <c r="I257" s="1">
        <f t="shared" si="17"/>
        <v>2.0124825409512783E-8</v>
      </c>
      <c r="J257" s="1">
        <f t="shared" si="18"/>
        <v>-7.2978332398210902E-3</v>
      </c>
      <c r="AT257" s="58"/>
      <c r="AU257" s="58"/>
      <c r="AV257" s="58"/>
      <c r="AW257" s="58"/>
      <c r="AX257" s="58"/>
      <c r="AY257" s="58"/>
      <c r="AZ257" s="58"/>
      <c r="BA257" s="71"/>
      <c r="BB257" s="58"/>
      <c r="BC257" s="58"/>
      <c r="BD257" s="58"/>
      <c r="BE257" s="58">
        <f t="shared" si="19"/>
        <v>1</v>
      </c>
      <c r="BF257" s="58">
        <f t="shared" si="20"/>
        <v>5.3235411010964915E-5</v>
      </c>
      <c r="BG257" s="58" t="e">
        <f t="shared" si="21"/>
        <v>#N/A</v>
      </c>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c r="CO257" s="58"/>
      <c r="CP257" s="58"/>
      <c r="CQ257" s="58"/>
      <c r="CR257" s="58"/>
      <c r="CS257" s="58"/>
      <c r="CT257" s="58"/>
      <c r="CU257" s="58"/>
      <c r="CV257" s="58"/>
      <c r="CW257" s="58"/>
      <c r="CX257" s="58"/>
      <c r="CY257" s="58"/>
      <c r="CZ257" s="58"/>
      <c r="DA257" s="58"/>
      <c r="DB257" s="58"/>
      <c r="DC257" s="58"/>
      <c r="DD257" s="58"/>
      <c r="DE257" s="58"/>
      <c r="DF257" s="58"/>
      <c r="DG257" s="58"/>
      <c r="DH257" s="58"/>
      <c r="DI257" s="58"/>
      <c r="DJ257" s="58"/>
      <c r="DK257" s="58"/>
      <c r="DL257" s="58"/>
      <c r="DM257" s="58"/>
      <c r="DN257" s="58"/>
      <c r="DO257" s="58"/>
      <c r="DP257" s="58"/>
      <c r="DQ257" s="58"/>
      <c r="DR257" s="58"/>
      <c r="DS257" s="58"/>
      <c r="DT257" s="58"/>
      <c r="DU257" s="58"/>
      <c r="DV257" s="58"/>
      <c r="DW257" s="58"/>
      <c r="DX257" s="58"/>
      <c r="DY257" s="58"/>
      <c r="DZ257" s="58"/>
      <c r="EA257" s="58"/>
      <c r="EB257" s="58"/>
      <c r="EC257" s="58"/>
      <c r="ED257" s="58"/>
      <c r="EE257" s="58"/>
      <c r="EF257" s="58"/>
      <c r="EG257" s="58"/>
      <c r="EH257" s="58"/>
      <c r="EI257" s="58"/>
      <c r="EJ257" s="58"/>
      <c r="EK257" s="58"/>
      <c r="EL257" s="58"/>
      <c r="EM257" s="58"/>
      <c r="EN257" s="58"/>
      <c r="EO257" s="58"/>
      <c r="EP257" s="58"/>
      <c r="EQ257" s="58"/>
    </row>
    <row r="258" spans="1:147" outlineLevel="1" x14ac:dyDescent="0.2">
      <c r="A258" s="16">
        <v>61</v>
      </c>
      <c r="B258" s="16">
        <v>0</v>
      </c>
      <c r="C258" s="1">
        <v>7.7757088221524359E-5</v>
      </c>
      <c r="D258" s="1">
        <f t="shared" si="13"/>
        <v>-7.7757088221524359E-5</v>
      </c>
      <c r="E258" s="1">
        <f t="shared" si="14"/>
        <v>1.555202229213802E-4</v>
      </c>
      <c r="F258" s="1">
        <f t="shared" si="15"/>
        <v>-1.2470774752250969E-2</v>
      </c>
      <c r="G258" s="1">
        <f t="shared" si="16"/>
        <v>-8.818340822199025E-3</v>
      </c>
      <c r="H258" s="1">
        <v>5.0201900649345121E-4</v>
      </c>
      <c r="I258" s="1">
        <f t="shared" si="17"/>
        <v>3.9058179651001047E-8</v>
      </c>
      <c r="J258" s="1">
        <f t="shared" si="18"/>
        <v>-8.8205551433066156E-3</v>
      </c>
      <c r="AT258" s="58"/>
      <c r="AU258" s="58"/>
      <c r="AV258" s="58"/>
      <c r="AW258" s="58"/>
      <c r="AX258" s="58"/>
      <c r="AY258" s="58"/>
      <c r="AZ258" s="58"/>
      <c r="BA258" s="71"/>
      <c r="BB258" s="58"/>
      <c r="BC258" s="58"/>
      <c r="BD258" s="58"/>
      <c r="BE258" s="58">
        <f t="shared" si="19"/>
        <v>1</v>
      </c>
      <c r="BF258" s="58">
        <f t="shared" si="20"/>
        <v>7.7757088221524359E-5</v>
      </c>
      <c r="BG258" s="58" t="e">
        <f t="shared" si="21"/>
        <v>#N/A</v>
      </c>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c r="CJ258" s="58"/>
      <c r="CK258" s="58"/>
      <c r="CL258" s="58"/>
      <c r="CM258" s="58"/>
      <c r="CN258" s="58"/>
      <c r="CO258" s="58"/>
      <c r="CP258" s="58"/>
      <c r="CQ258" s="58"/>
      <c r="CR258" s="58"/>
      <c r="CS258" s="58"/>
      <c r="CT258" s="58"/>
      <c r="CU258" s="58"/>
      <c r="CV258" s="58"/>
      <c r="CW258" s="58"/>
      <c r="CX258" s="58"/>
      <c r="CY258" s="58"/>
      <c r="CZ258" s="58"/>
      <c r="DA258" s="58"/>
      <c r="DB258" s="58"/>
      <c r="DC258" s="58"/>
      <c r="DD258" s="58"/>
      <c r="DE258" s="58"/>
      <c r="DF258" s="58"/>
      <c r="DG258" s="58"/>
      <c r="DH258" s="58"/>
      <c r="DI258" s="58"/>
      <c r="DJ258" s="58"/>
      <c r="DK258" s="58"/>
      <c r="DL258" s="58"/>
      <c r="DM258" s="58"/>
      <c r="DN258" s="58"/>
      <c r="DO258" s="58"/>
      <c r="DP258" s="58"/>
      <c r="DQ258" s="58"/>
      <c r="DR258" s="58"/>
      <c r="DS258" s="58"/>
      <c r="DT258" s="58"/>
      <c r="DU258" s="58"/>
      <c r="DV258" s="58"/>
      <c r="DW258" s="58"/>
      <c r="DX258" s="58"/>
      <c r="DY258" s="58"/>
      <c r="DZ258" s="58"/>
      <c r="EA258" s="58"/>
      <c r="EB258" s="58"/>
      <c r="EC258" s="58"/>
      <c r="ED258" s="58"/>
      <c r="EE258" s="58"/>
      <c r="EF258" s="58"/>
      <c r="EG258" s="58"/>
      <c r="EH258" s="58"/>
      <c r="EI258" s="58"/>
      <c r="EJ258" s="58"/>
      <c r="EK258" s="58"/>
      <c r="EL258" s="58"/>
      <c r="EM258" s="58"/>
      <c r="EN258" s="58"/>
      <c r="EO258" s="58"/>
      <c r="EP258" s="58"/>
      <c r="EQ258" s="58"/>
    </row>
    <row r="259" spans="1:147" outlineLevel="1" x14ac:dyDescent="0.2">
      <c r="A259" s="16">
        <v>62</v>
      </c>
      <c r="B259" s="16">
        <v>0</v>
      </c>
      <c r="C259" s="1">
        <v>1.0247565554026661E-4</v>
      </c>
      <c r="D259" s="1">
        <f t="shared" si="13"/>
        <v>-1.0247565554026661E-4</v>
      </c>
      <c r="E259" s="1">
        <f t="shared" si="14"/>
        <v>2.049618130579186E-4</v>
      </c>
      <c r="F259" s="1">
        <f t="shared" si="15"/>
        <v>-1.4316487455305459E-2</v>
      </c>
      <c r="G259" s="1">
        <f t="shared" si="16"/>
        <v>-1.0123544728822943E-2</v>
      </c>
      <c r="H259" s="1">
        <v>7.4699442572119751E-4</v>
      </c>
      <c r="I259" s="1">
        <f t="shared" si="17"/>
        <v>7.6613818742846375E-8</v>
      </c>
      <c r="J259" s="1">
        <f t="shared" si="18"/>
        <v>-1.0127327964237242E-2</v>
      </c>
      <c r="AT259" s="58"/>
      <c r="AU259" s="58"/>
      <c r="AV259" s="58"/>
      <c r="AW259" s="58"/>
      <c r="AX259" s="58"/>
      <c r="AY259" s="58"/>
      <c r="AZ259" s="58"/>
      <c r="BA259" s="71"/>
      <c r="BB259" s="58"/>
      <c r="BC259" s="58"/>
      <c r="BD259" s="58"/>
      <c r="BE259" s="58">
        <f t="shared" si="19"/>
        <v>1</v>
      </c>
      <c r="BF259" s="58">
        <f t="shared" si="20"/>
        <v>1.0247565554026661E-4</v>
      </c>
      <c r="BG259" s="58" t="e">
        <f t="shared" si="21"/>
        <v>#N/A</v>
      </c>
      <c r="BH259" s="58"/>
      <c r="BI259" s="58"/>
      <c r="BJ259" s="58"/>
      <c r="BK259" s="58"/>
      <c r="BL259" s="58"/>
      <c r="BM259" s="58"/>
      <c r="BN259" s="58"/>
      <c r="BO259" s="58"/>
      <c r="BP259" s="58"/>
      <c r="BQ259" s="58"/>
      <c r="BR259" s="58"/>
      <c r="BS259" s="58"/>
      <c r="BT259" s="58"/>
      <c r="BU259" s="58"/>
      <c r="BV259" s="58"/>
      <c r="BW259" s="58"/>
      <c r="BX259" s="58"/>
      <c r="BY259" s="58"/>
      <c r="BZ259" s="58"/>
      <c r="CA259" s="58"/>
      <c r="CB259" s="58"/>
      <c r="CC259" s="58"/>
      <c r="CD259" s="58"/>
      <c r="CE259" s="58"/>
      <c r="CF259" s="58"/>
      <c r="CG259" s="58"/>
      <c r="CH259" s="58"/>
      <c r="CI259" s="58"/>
      <c r="CJ259" s="58"/>
      <c r="CK259" s="58"/>
      <c r="CL259" s="58"/>
      <c r="CM259" s="58"/>
      <c r="CN259" s="58"/>
      <c r="CO259" s="58"/>
      <c r="CP259" s="58"/>
      <c r="CQ259" s="58"/>
      <c r="CR259" s="58"/>
      <c r="CS259" s="58"/>
      <c r="CT259" s="58"/>
      <c r="CU259" s="58"/>
      <c r="CV259" s="58"/>
      <c r="CW259" s="58"/>
      <c r="CX259" s="58"/>
      <c r="CY259" s="58"/>
      <c r="CZ259" s="58"/>
      <c r="DA259" s="58"/>
      <c r="DB259" s="58"/>
      <c r="DC259" s="58"/>
      <c r="DD259" s="58"/>
      <c r="DE259" s="58"/>
      <c r="DF259" s="58"/>
      <c r="DG259" s="58"/>
      <c r="DH259" s="58"/>
      <c r="DI259" s="58"/>
      <c r="DJ259" s="58"/>
      <c r="DK259" s="58"/>
      <c r="DL259" s="58"/>
      <c r="DM259" s="58"/>
      <c r="DN259" s="58"/>
      <c r="DO259" s="58"/>
      <c r="DP259" s="58"/>
      <c r="DQ259" s="58"/>
      <c r="DR259" s="58"/>
      <c r="DS259" s="58"/>
      <c r="DT259" s="58"/>
      <c r="DU259" s="58"/>
      <c r="DV259" s="58"/>
      <c r="DW259" s="58"/>
      <c r="DX259" s="58"/>
      <c r="DY259" s="58"/>
      <c r="DZ259" s="58"/>
      <c r="EA259" s="58"/>
      <c r="EB259" s="58"/>
      <c r="EC259" s="58"/>
      <c r="ED259" s="58"/>
      <c r="EE259" s="58"/>
      <c r="EF259" s="58"/>
      <c r="EG259" s="58"/>
      <c r="EH259" s="58"/>
      <c r="EI259" s="58"/>
      <c r="EJ259" s="58"/>
      <c r="EK259" s="58"/>
      <c r="EL259" s="58"/>
      <c r="EM259" s="58"/>
      <c r="EN259" s="58"/>
      <c r="EO259" s="58"/>
      <c r="EP259" s="58"/>
      <c r="EQ259" s="58"/>
    </row>
    <row r="260" spans="1:147" outlineLevel="1" x14ac:dyDescent="0.2">
      <c r="A260" s="16">
        <v>63</v>
      </c>
      <c r="B260" s="16">
        <v>0</v>
      </c>
      <c r="C260" s="1">
        <v>9.0064173763686196E-6</v>
      </c>
      <c r="D260" s="1">
        <f t="shared" si="13"/>
        <v>-9.0064173763686196E-6</v>
      </c>
      <c r="E260" s="1">
        <f t="shared" si="14"/>
        <v>1.8012915868589224E-5</v>
      </c>
      <c r="F260" s="1">
        <f t="shared" si="15"/>
        <v>-4.2441625638739641E-3</v>
      </c>
      <c r="G260" s="1">
        <f t="shared" si="16"/>
        <v>-3.0010828866682683E-3</v>
      </c>
      <c r="H260" s="1">
        <v>8.2496250361679241E-5</v>
      </c>
      <c r="I260" s="1">
        <f t="shared" si="17"/>
        <v>7.4306365449727681E-10</v>
      </c>
      <c r="J260" s="1">
        <f t="shared" si="18"/>
        <v>-3.001206683370481E-3</v>
      </c>
      <c r="AT260" s="58"/>
      <c r="AU260" s="58"/>
      <c r="AV260" s="58"/>
      <c r="AW260" s="58"/>
      <c r="AX260" s="58"/>
      <c r="AY260" s="58"/>
      <c r="AZ260" s="58"/>
      <c r="BA260" s="71"/>
      <c r="BB260" s="58"/>
      <c r="BC260" s="58"/>
      <c r="BD260" s="58"/>
      <c r="BE260" s="58">
        <f t="shared" si="19"/>
        <v>1</v>
      </c>
      <c r="BF260" s="58">
        <f t="shared" si="20"/>
        <v>9.0064173763686196E-6</v>
      </c>
      <c r="BG260" s="58" t="e">
        <f t="shared" si="21"/>
        <v>#N/A</v>
      </c>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c r="CH260" s="58"/>
      <c r="CI260" s="58"/>
      <c r="CJ260" s="58"/>
      <c r="CK260" s="58"/>
      <c r="CL260" s="58"/>
      <c r="CM260" s="58"/>
      <c r="CN260" s="58"/>
      <c r="CO260" s="58"/>
      <c r="CP260" s="58"/>
      <c r="CQ260" s="58"/>
      <c r="CR260" s="58"/>
      <c r="CS260" s="58"/>
      <c r="CT260" s="58"/>
      <c r="CU260" s="58"/>
      <c r="CV260" s="58"/>
      <c r="CW260" s="58"/>
      <c r="CX260" s="58"/>
      <c r="CY260" s="58"/>
      <c r="CZ260" s="58"/>
      <c r="DA260" s="58"/>
      <c r="DB260" s="58"/>
      <c r="DC260" s="58"/>
      <c r="DD260" s="58"/>
      <c r="DE260" s="58"/>
      <c r="DF260" s="58"/>
      <c r="DG260" s="58"/>
      <c r="DH260" s="58"/>
      <c r="DI260" s="58"/>
      <c r="DJ260" s="58"/>
      <c r="DK260" s="58"/>
      <c r="DL260" s="58"/>
      <c r="DM260" s="58"/>
      <c r="DN260" s="58"/>
      <c r="DO260" s="58"/>
      <c r="DP260" s="58"/>
      <c r="DQ260" s="58"/>
      <c r="DR260" s="58"/>
      <c r="DS260" s="58"/>
      <c r="DT260" s="58"/>
      <c r="DU260" s="58"/>
      <c r="DV260" s="58"/>
      <c r="DW260" s="58"/>
      <c r="DX260" s="58"/>
      <c r="DY260" s="58"/>
      <c r="DZ260" s="58"/>
      <c r="EA260" s="58"/>
      <c r="EB260" s="58"/>
      <c r="EC260" s="58"/>
      <c r="ED260" s="58"/>
      <c r="EE260" s="58"/>
      <c r="EF260" s="58"/>
      <c r="EG260" s="58"/>
      <c r="EH260" s="58"/>
      <c r="EI260" s="58"/>
      <c r="EJ260" s="58"/>
      <c r="EK260" s="58"/>
      <c r="EL260" s="58"/>
      <c r="EM260" s="58"/>
      <c r="EN260" s="58"/>
      <c r="EO260" s="58"/>
      <c r="EP260" s="58"/>
      <c r="EQ260" s="58"/>
    </row>
    <row r="261" spans="1:147" outlineLevel="1" x14ac:dyDescent="0.2">
      <c r="A261" s="16">
        <v>64</v>
      </c>
      <c r="B261" s="16">
        <v>1</v>
      </c>
      <c r="C261" s="1">
        <v>0.9454042337524845</v>
      </c>
      <c r="D261" s="1">
        <f t="shared" si="13"/>
        <v>5.4595766247515498E-2</v>
      </c>
      <c r="E261" s="1">
        <f t="shared" si="14"/>
        <v>0.11228536473446284</v>
      </c>
      <c r="F261" s="1">
        <f t="shared" si="15"/>
        <v>0.33509008450633515</v>
      </c>
      <c r="G261" s="1">
        <f t="shared" si="16"/>
        <v>0.24030937360752394</v>
      </c>
      <c r="H261" s="1">
        <v>0.34323326585002356</v>
      </c>
      <c r="I261" s="1">
        <f t="shared" si="17"/>
        <v>3.0180028683597919E-2</v>
      </c>
      <c r="J261" s="1">
        <f t="shared" si="18"/>
        <v>0.29652761039612896</v>
      </c>
      <c r="AT261" s="58"/>
      <c r="AU261" s="58"/>
      <c r="AV261" s="58"/>
      <c r="AW261" s="58"/>
      <c r="AX261" s="58"/>
      <c r="AY261" s="58"/>
      <c r="AZ261" s="58"/>
      <c r="BA261" s="71"/>
      <c r="BB261" s="58"/>
      <c r="BC261" s="58"/>
      <c r="BD261" s="58"/>
      <c r="BE261" s="58">
        <f t="shared" si="19"/>
        <v>0</v>
      </c>
      <c r="BF261" s="58" t="e">
        <f t="shared" si="20"/>
        <v>#N/A</v>
      </c>
      <c r="BG261" s="58">
        <f t="shared" si="21"/>
        <v>0.9454042337524845</v>
      </c>
      <c r="BH261" s="58"/>
      <c r="BI261" s="58"/>
      <c r="BJ261" s="58"/>
      <c r="BK261" s="58"/>
      <c r="BL261" s="58"/>
      <c r="BM261" s="58"/>
      <c r="BN261" s="58"/>
      <c r="BO261" s="58"/>
      <c r="BP261" s="58"/>
      <c r="BQ261" s="58"/>
      <c r="BR261" s="58"/>
      <c r="BS261" s="58"/>
      <c r="BT261" s="58"/>
      <c r="BU261" s="58"/>
      <c r="BV261" s="58"/>
      <c r="BW261" s="58"/>
      <c r="BX261" s="58"/>
      <c r="BY261" s="58"/>
      <c r="BZ261" s="58"/>
      <c r="CA261" s="58"/>
      <c r="CB261" s="58"/>
      <c r="CC261" s="58"/>
      <c r="CD261" s="58"/>
      <c r="CE261" s="58"/>
      <c r="CF261" s="58"/>
      <c r="CG261" s="58"/>
      <c r="CH261" s="58"/>
      <c r="CI261" s="58"/>
      <c r="CJ261" s="58"/>
      <c r="CK261" s="58"/>
      <c r="CL261" s="58"/>
      <c r="CM261" s="58"/>
      <c r="CN261" s="58"/>
      <c r="CO261" s="58"/>
      <c r="CP261" s="58"/>
      <c r="CQ261" s="58"/>
      <c r="CR261" s="58"/>
      <c r="CS261" s="58"/>
      <c r="CT261" s="58"/>
      <c r="CU261" s="58"/>
      <c r="CV261" s="58"/>
      <c r="CW261" s="58"/>
      <c r="CX261" s="58"/>
      <c r="CY261" s="58"/>
      <c r="CZ261" s="58"/>
      <c r="DA261" s="58"/>
      <c r="DB261" s="58"/>
      <c r="DC261" s="58"/>
      <c r="DD261" s="58"/>
      <c r="DE261" s="58"/>
      <c r="DF261" s="58"/>
      <c r="DG261" s="58"/>
      <c r="DH261" s="58"/>
      <c r="DI261" s="58"/>
      <c r="DJ261" s="58"/>
      <c r="DK261" s="58"/>
      <c r="DL261" s="58"/>
      <c r="DM261" s="58"/>
      <c r="DN261" s="58"/>
      <c r="DO261" s="58"/>
      <c r="DP261" s="58"/>
      <c r="DQ261" s="58"/>
      <c r="DR261" s="58"/>
      <c r="DS261" s="58"/>
      <c r="DT261" s="58"/>
      <c r="DU261" s="58"/>
      <c r="DV261" s="58"/>
      <c r="DW261" s="58"/>
      <c r="DX261" s="58"/>
      <c r="DY261" s="58"/>
      <c r="DZ261" s="58"/>
      <c r="EA261" s="58"/>
      <c r="EB261" s="58"/>
      <c r="EC261" s="58"/>
      <c r="ED261" s="58"/>
      <c r="EE261" s="58"/>
      <c r="EF261" s="58"/>
      <c r="EG261" s="58"/>
      <c r="EH261" s="58"/>
      <c r="EI261" s="58"/>
      <c r="EJ261" s="58"/>
      <c r="EK261" s="58"/>
      <c r="EL261" s="58"/>
      <c r="EM261" s="58"/>
      <c r="EN261" s="58"/>
      <c r="EO261" s="58"/>
      <c r="EP261" s="58"/>
      <c r="EQ261" s="58"/>
    </row>
    <row r="262" spans="1:147" outlineLevel="1" x14ac:dyDescent="0.2">
      <c r="A262" s="16">
        <v>65</v>
      </c>
      <c r="B262" s="16">
        <v>0</v>
      </c>
      <c r="C262" s="1">
        <v>2.0438681718597546E-3</v>
      </c>
      <c r="D262" s="1">
        <f t="shared" si="13"/>
        <v>-2.0438681718597546E-3</v>
      </c>
      <c r="E262" s="1">
        <f t="shared" si="14"/>
        <v>4.0919194415958999E-3</v>
      </c>
      <c r="F262" s="1">
        <f t="shared" si="15"/>
        <v>-6.3968112693715606E-2</v>
      </c>
      <c r="G262" s="1">
        <f t="shared" si="16"/>
        <v>-4.5255431988868083E-2</v>
      </c>
      <c r="H262" s="1">
        <v>5.5032135631686964E-3</v>
      </c>
      <c r="I262" s="1">
        <f t="shared" si="17"/>
        <v>1.1333248523033565E-5</v>
      </c>
      <c r="J262" s="1">
        <f t="shared" si="18"/>
        <v>-4.5380473477279831E-2</v>
      </c>
      <c r="AT262" s="58"/>
      <c r="AU262" s="58"/>
      <c r="AV262" s="58"/>
      <c r="AW262" s="58"/>
      <c r="AX262" s="58"/>
      <c r="AY262" s="58"/>
      <c r="AZ262" s="58"/>
      <c r="BA262" s="71"/>
      <c r="BB262" s="58"/>
      <c r="BC262" s="58"/>
      <c r="BD262" s="58"/>
      <c r="BE262" s="58">
        <f t="shared" si="19"/>
        <v>1</v>
      </c>
      <c r="BF262" s="58">
        <f t="shared" si="20"/>
        <v>2.0438681718597546E-3</v>
      </c>
      <c r="BG262" s="58" t="e">
        <f t="shared" si="21"/>
        <v>#N/A</v>
      </c>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c r="CO262" s="58"/>
      <c r="CP262" s="58"/>
      <c r="CQ262" s="58"/>
      <c r="CR262" s="58"/>
      <c r="CS262" s="58"/>
      <c r="CT262" s="58"/>
      <c r="CU262" s="58"/>
      <c r="CV262" s="58"/>
      <c r="CW262" s="58"/>
      <c r="CX262" s="58"/>
      <c r="CY262" s="58"/>
      <c r="CZ262" s="58"/>
      <c r="DA262" s="58"/>
      <c r="DB262" s="58"/>
      <c r="DC262" s="58"/>
      <c r="DD262" s="58"/>
      <c r="DE262" s="58"/>
      <c r="DF262" s="58"/>
      <c r="DG262" s="58"/>
      <c r="DH262" s="58"/>
      <c r="DI262" s="58"/>
      <c r="DJ262" s="58"/>
      <c r="DK262" s="58"/>
      <c r="DL262" s="58"/>
      <c r="DM262" s="58"/>
      <c r="DN262" s="58"/>
      <c r="DO262" s="58"/>
      <c r="DP262" s="58"/>
      <c r="DQ262" s="58"/>
      <c r="DR262" s="58"/>
      <c r="DS262" s="58"/>
      <c r="DT262" s="58"/>
      <c r="DU262" s="58"/>
      <c r="DV262" s="58"/>
      <c r="DW262" s="58"/>
      <c r="DX262" s="58"/>
      <c r="DY262" s="58"/>
      <c r="DZ262" s="58"/>
      <c r="EA262" s="58"/>
      <c r="EB262" s="58"/>
      <c r="EC262" s="58"/>
      <c r="ED262" s="58"/>
      <c r="EE262" s="58"/>
      <c r="EF262" s="58"/>
      <c r="EG262" s="58"/>
      <c r="EH262" s="58"/>
      <c r="EI262" s="58"/>
      <c r="EJ262" s="58"/>
      <c r="EK262" s="58"/>
      <c r="EL262" s="58"/>
      <c r="EM262" s="58"/>
      <c r="EN262" s="58"/>
      <c r="EO262" s="58"/>
      <c r="EP262" s="58"/>
      <c r="EQ262" s="58"/>
    </row>
    <row r="263" spans="1:147" outlineLevel="1" x14ac:dyDescent="0.2">
      <c r="A263" s="16">
        <v>66</v>
      </c>
      <c r="B263" s="16">
        <v>0</v>
      </c>
      <c r="C263" s="1">
        <v>8.0552445390336438E-7</v>
      </c>
      <c r="D263" s="1">
        <f t="shared" ref="D263:D326" si="22">B263 - C263</f>
        <v>-8.0552445390336438E-7</v>
      </c>
      <c r="E263" s="1">
        <f t="shared" ref="E263:E326" si="23">2*IF(B263=1,LN(1/C263),LN(1/(1-C263)))</f>
        <v>1.611049556815073E-6</v>
      </c>
      <c r="F263" s="1">
        <f t="shared" ref="F263:F326" si="24">SQRT(E263)*SIGN(D263)</f>
        <v>-1.2692712699872604E-3</v>
      </c>
      <c r="G263" s="1">
        <f t="shared" ref="G263:G326" si="25">D263/(SQRT(C263*(1-C263)))</f>
        <v>-8.975105028764471E-4</v>
      </c>
      <c r="H263" s="1">
        <v>9.9002667244834253E-6</v>
      </c>
      <c r="I263" s="1">
        <f t="shared" ref="I263:I326" si="26">G263^2*H263/(1-H263)</f>
        <v>7.9749923252760472E-12</v>
      </c>
      <c r="J263" s="1">
        <f t="shared" ref="J263:J326" si="27">G263/SQRT(1-H263)</f>
        <v>-8.9751494570611929E-4</v>
      </c>
      <c r="AT263" s="58"/>
      <c r="AU263" s="58"/>
      <c r="AV263" s="58"/>
      <c r="AW263" s="58"/>
      <c r="AX263" s="58"/>
      <c r="AY263" s="58"/>
      <c r="AZ263" s="58"/>
      <c r="BA263" s="71"/>
      <c r="BB263" s="58"/>
      <c r="BC263" s="58"/>
      <c r="BD263" s="58"/>
      <c r="BE263" s="58">
        <f t="shared" ref="BE263:BE326" si="28">1-B263</f>
        <v>1</v>
      </c>
      <c r="BF263" s="58">
        <f t="shared" ref="BF263:BF326" si="29">IF(B263=0,C263,NA())</f>
        <v>8.0552445390336438E-7</v>
      </c>
      <c r="BG263" s="58" t="e">
        <f t="shared" ref="BG263:BG326" si="30">IF(B263=1,C263,NA())</f>
        <v>#N/A</v>
      </c>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c r="CO263" s="58"/>
      <c r="CP263" s="58"/>
      <c r="CQ263" s="58"/>
      <c r="CR263" s="58"/>
      <c r="CS263" s="58"/>
      <c r="CT263" s="58"/>
      <c r="CU263" s="58"/>
      <c r="CV263" s="58"/>
      <c r="CW263" s="58"/>
      <c r="CX263" s="58"/>
      <c r="CY263" s="58"/>
      <c r="CZ263" s="58"/>
      <c r="DA263" s="58"/>
      <c r="DB263" s="58"/>
      <c r="DC263" s="58"/>
      <c r="DD263" s="58"/>
      <c r="DE263" s="58"/>
      <c r="DF263" s="58"/>
      <c r="DG263" s="58"/>
      <c r="DH263" s="58"/>
      <c r="DI263" s="58"/>
      <c r="DJ263" s="58"/>
      <c r="DK263" s="58"/>
      <c r="DL263" s="58"/>
      <c r="DM263" s="58"/>
      <c r="DN263" s="58"/>
      <c r="DO263" s="58"/>
      <c r="DP263" s="58"/>
      <c r="DQ263" s="58"/>
      <c r="DR263" s="58"/>
      <c r="DS263" s="58"/>
      <c r="DT263" s="58"/>
      <c r="DU263" s="58"/>
      <c r="DV263" s="58"/>
      <c r="DW263" s="58"/>
      <c r="DX263" s="58"/>
      <c r="DY263" s="58"/>
      <c r="DZ263" s="58"/>
      <c r="EA263" s="58"/>
      <c r="EB263" s="58"/>
      <c r="EC263" s="58"/>
      <c r="ED263" s="58"/>
      <c r="EE263" s="58"/>
      <c r="EF263" s="58"/>
      <c r="EG263" s="58"/>
      <c r="EH263" s="58"/>
      <c r="EI263" s="58"/>
      <c r="EJ263" s="58"/>
      <c r="EK263" s="58"/>
      <c r="EL263" s="58"/>
      <c r="EM263" s="58"/>
      <c r="EN263" s="58"/>
      <c r="EO263" s="58"/>
      <c r="EP263" s="58"/>
      <c r="EQ263" s="58"/>
    </row>
    <row r="264" spans="1:147" outlineLevel="1" x14ac:dyDescent="0.2">
      <c r="A264" s="16">
        <v>67</v>
      </c>
      <c r="B264" s="16">
        <v>0</v>
      </c>
      <c r="C264" s="1">
        <v>6.2977827465440855E-9</v>
      </c>
      <c r="D264" s="1">
        <f t="shared" si="22"/>
        <v>-6.2977827465440855E-9</v>
      </c>
      <c r="E264" s="1">
        <f t="shared" si="23"/>
        <v>1.2595565439838624E-8</v>
      </c>
      <c r="F264" s="1">
        <f t="shared" si="24"/>
        <v>-1.1222996676395581E-4</v>
      </c>
      <c r="G264" s="1">
        <f t="shared" si="25"/>
        <v>-7.9358570968775347E-5</v>
      </c>
      <c r="H264" s="1">
        <v>1.2415022054947984E-7</v>
      </c>
      <c r="I264" s="1">
        <f t="shared" si="26"/>
        <v>7.818712189496959E-16</v>
      </c>
      <c r="J264" s="1">
        <f t="shared" si="27"/>
        <v>-7.9358575894967844E-5</v>
      </c>
      <c r="AT264" s="58"/>
      <c r="AU264" s="58"/>
      <c r="AV264" s="58"/>
      <c r="AW264" s="58"/>
      <c r="AX264" s="58"/>
      <c r="AY264" s="58"/>
      <c r="AZ264" s="58"/>
      <c r="BA264" s="71"/>
      <c r="BB264" s="58"/>
      <c r="BC264" s="58"/>
      <c r="BD264" s="58"/>
      <c r="BE264" s="58">
        <f t="shared" si="28"/>
        <v>1</v>
      </c>
      <c r="BF264" s="58">
        <f t="shared" si="29"/>
        <v>6.2977827465440855E-9</v>
      </c>
      <c r="BG264" s="58" t="e">
        <f t="shared" si="30"/>
        <v>#N/A</v>
      </c>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58"/>
      <c r="CM264" s="58"/>
      <c r="CN264" s="58"/>
      <c r="CO264" s="58"/>
      <c r="CP264" s="58"/>
      <c r="CQ264" s="58"/>
      <c r="CR264" s="58"/>
      <c r="CS264" s="58"/>
      <c r="CT264" s="58"/>
      <c r="CU264" s="58"/>
      <c r="CV264" s="58"/>
      <c r="CW264" s="58"/>
      <c r="CX264" s="58"/>
      <c r="CY264" s="58"/>
      <c r="CZ264" s="58"/>
      <c r="DA264" s="58"/>
      <c r="DB264" s="58"/>
      <c r="DC264" s="58"/>
      <c r="DD264" s="58"/>
      <c r="DE264" s="58"/>
      <c r="DF264" s="58"/>
      <c r="DG264" s="58"/>
      <c r="DH264" s="58"/>
      <c r="DI264" s="58"/>
      <c r="DJ264" s="58"/>
      <c r="DK264" s="58"/>
      <c r="DL264" s="58"/>
      <c r="DM264" s="58"/>
      <c r="DN264" s="58"/>
      <c r="DO264" s="58"/>
      <c r="DP264" s="58"/>
      <c r="DQ264" s="58"/>
      <c r="DR264" s="58"/>
      <c r="DS264" s="58"/>
      <c r="DT264" s="58"/>
      <c r="DU264" s="58"/>
      <c r="DV264" s="58"/>
      <c r="DW264" s="58"/>
      <c r="DX264" s="58"/>
      <c r="DY264" s="58"/>
      <c r="DZ264" s="58"/>
      <c r="EA264" s="58"/>
      <c r="EB264" s="58"/>
      <c r="EC264" s="58"/>
      <c r="ED264" s="58"/>
      <c r="EE264" s="58"/>
      <c r="EF264" s="58"/>
      <c r="EG264" s="58"/>
      <c r="EH264" s="58"/>
      <c r="EI264" s="58"/>
      <c r="EJ264" s="58"/>
      <c r="EK264" s="58"/>
      <c r="EL264" s="58"/>
      <c r="EM264" s="58"/>
      <c r="EN264" s="58"/>
      <c r="EO264" s="58"/>
      <c r="EP264" s="58"/>
      <c r="EQ264" s="58"/>
    </row>
    <row r="265" spans="1:147" outlineLevel="1" x14ac:dyDescent="0.2">
      <c r="A265" s="16">
        <v>68</v>
      </c>
      <c r="B265" s="16">
        <v>0</v>
      </c>
      <c r="C265" s="1">
        <v>2.021355623391433E-5</v>
      </c>
      <c r="D265" s="1">
        <f t="shared" si="22"/>
        <v>-2.021355623391433E-5</v>
      </c>
      <c r="E265" s="1">
        <f t="shared" si="23"/>
        <v>4.0427521061101775E-5</v>
      </c>
      <c r="F265" s="1">
        <f t="shared" si="24"/>
        <v>-6.3582639974368617E-3</v>
      </c>
      <c r="G265" s="1">
        <f t="shared" si="25"/>
        <v>-4.4959943093857598E-3</v>
      </c>
      <c r="H265" s="1">
        <v>1.9191706410519028E-4</v>
      </c>
      <c r="I265" s="1">
        <f t="shared" si="26"/>
        <v>3.8801494509956884E-9</v>
      </c>
      <c r="J265" s="1">
        <f t="shared" si="27"/>
        <v>-4.4964258005086811E-3</v>
      </c>
      <c r="AT265" s="58"/>
      <c r="AU265" s="58"/>
      <c r="AV265" s="58"/>
      <c r="AW265" s="58"/>
      <c r="AX265" s="58"/>
      <c r="AY265" s="58"/>
      <c r="AZ265" s="58"/>
      <c r="BA265" s="71"/>
      <c r="BB265" s="58"/>
      <c r="BC265" s="58"/>
      <c r="BD265" s="58"/>
      <c r="BE265" s="58">
        <f t="shared" si="28"/>
        <v>1</v>
      </c>
      <c r="BF265" s="58">
        <f t="shared" si="29"/>
        <v>2.021355623391433E-5</v>
      </c>
      <c r="BG265" s="58" t="e">
        <f t="shared" si="30"/>
        <v>#N/A</v>
      </c>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58"/>
      <c r="CM265" s="58"/>
      <c r="CN265" s="58"/>
      <c r="CO265" s="58"/>
      <c r="CP265" s="58"/>
      <c r="CQ265" s="58"/>
      <c r="CR265" s="58"/>
      <c r="CS265" s="58"/>
      <c r="CT265" s="58"/>
      <c r="CU265" s="58"/>
      <c r="CV265" s="58"/>
      <c r="CW265" s="58"/>
      <c r="CX265" s="58"/>
      <c r="CY265" s="58"/>
      <c r="CZ265" s="58"/>
      <c r="DA265" s="58"/>
      <c r="DB265" s="58"/>
      <c r="DC265" s="58"/>
      <c r="DD265" s="58"/>
      <c r="DE265" s="58"/>
      <c r="DF265" s="58"/>
      <c r="DG265" s="58"/>
      <c r="DH265" s="58"/>
      <c r="DI265" s="58"/>
      <c r="DJ265" s="58"/>
      <c r="DK265" s="58"/>
      <c r="DL265" s="58"/>
      <c r="DM265" s="58"/>
      <c r="DN265" s="58"/>
      <c r="DO265" s="58"/>
      <c r="DP265" s="58"/>
      <c r="DQ265" s="58"/>
      <c r="DR265" s="58"/>
      <c r="DS265" s="58"/>
      <c r="DT265" s="58"/>
      <c r="DU265" s="58"/>
      <c r="DV265" s="58"/>
      <c r="DW265" s="58"/>
      <c r="DX265" s="58"/>
      <c r="DY265" s="58"/>
      <c r="DZ265" s="58"/>
      <c r="EA265" s="58"/>
      <c r="EB265" s="58"/>
      <c r="EC265" s="58"/>
      <c r="ED265" s="58"/>
      <c r="EE265" s="58"/>
      <c r="EF265" s="58"/>
      <c r="EG265" s="58"/>
      <c r="EH265" s="58"/>
      <c r="EI265" s="58"/>
      <c r="EJ265" s="58"/>
      <c r="EK265" s="58"/>
      <c r="EL265" s="58"/>
      <c r="EM265" s="58"/>
      <c r="EN265" s="58"/>
      <c r="EO265" s="58"/>
      <c r="EP265" s="58"/>
      <c r="EQ265" s="58"/>
    </row>
    <row r="266" spans="1:147" outlineLevel="1" x14ac:dyDescent="0.2">
      <c r="A266" s="16">
        <v>69</v>
      </c>
      <c r="B266" s="16">
        <v>0</v>
      </c>
      <c r="C266" s="1">
        <v>9.0599243281243161E-6</v>
      </c>
      <c r="D266" s="1">
        <f t="shared" si="22"/>
        <v>-9.0599243281243161E-6</v>
      </c>
      <c r="E266" s="1">
        <f t="shared" si="23"/>
        <v>1.8119930738977721E-5</v>
      </c>
      <c r="F266" s="1">
        <f t="shared" si="24"/>
        <v>-4.2567511953340333E-3</v>
      </c>
      <c r="G266" s="1">
        <f t="shared" si="25"/>
        <v>-3.0099844536304191E-3</v>
      </c>
      <c r="H266" s="1">
        <v>1.5620788290635954E-4</v>
      </c>
      <c r="I266" s="1">
        <f t="shared" si="26"/>
        <v>1.4154655274688505E-9</v>
      </c>
      <c r="J266" s="1">
        <f t="shared" si="27"/>
        <v>-3.0102195728259232E-3</v>
      </c>
      <c r="AT266" s="58"/>
      <c r="AU266" s="58"/>
      <c r="AV266" s="58"/>
      <c r="AW266" s="58"/>
      <c r="AX266" s="58"/>
      <c r="AY266" s="58"/>
      <c r="AZ266" s="58"/>
      <c r="BA266" s="71"/>
      <c r="BB266" s="58"/>
      <c r="BC266" s="58"/>
      <c r="BD266" s="58"/>
      <c r="BE266" s="58">
        <f t="shared" si="28"/>
        <v>1</v>
      </c>
      <c r="BF266" s="58">
        <f t="shared" si="29"/>
        <v>9.0599243281243161E-6</v>
      </c>
      <c r="BG266" s="58" t="e">
        <f t="shared" si="30"/>
        <v>#N/A</v>
      </c>
      <c r="BH266" s="58"/>
      <c r="BI266" s="58"/>
      <c r="BJ266" s="58"/>
      <c r="BK266" s="58"/>
      <c r="BL266" s="58"/>
      <c r="BM266" s="58"/>
      <c r="BN266" s="58"/>
      <c r="BO266" s="58"/>
      <c r="BP266" s="58"/>
      <c r="BQ266" s="58"/>
      <c r="BR266" s="58"/>
      <c r="BS266" s="58"/>
      <c r="BT266" s="58"/>
      <c r="BU266" s="58"/>
      <c r="BV266" s="58"/>
      <c r="BW266" s="58"/>
      <c r="BX266" s="58"/>
      <c r="BY266" s="58"/>
      <c r="BZ266" s="58"/>
      <c r="CA266" s="58"/>
      <c r="CB266" s="58"/>
      <c r="CC266" s="58"/>
      <c r="CD266" s="58"/>
      <c r="CE266" s="58"/>
      <c r="CF266" s="58"/>
      <c r="CG266" s="58"/>
      <c r="CH266" s="58"/>
      <c r="CI266" s="58"/>
      <c r="CJ266" s="58"/>
      <c r="CK266" s="58"/>
      <c r="CL266" s="58"/>
      <c r="CM266" s="58"/>
      <c r="CN266" s="58"/>
      <c r="CO266" s="58"/>
      <c r="CP266" s="58"/>
      <c r="CQ266" s="58"/>
      <c r="CR266" s="58"/>
      <c r="CS266" s="58"/>
      <c r="CT266" s="58"/>
      <c r="CU266" s="58"/>
      <c r="CV266" s="58"/>
      <c r="CW266" s="58"/>
      <c r="CX266" s="58"/>
      <c r="CY266" s="58"/>
      <c r="CZ266" s="58"/>
      <c r="DA266" s="58"/>
      <c r="DB266" s="58"/>
      <c r="DC266" s="58"/>
      <c r="DD266" s="58"/>
      <c r="DE266" s="58"/>
      <c r="DF266" s="58"/>
      <c r="DG266" s="58"/>
      <c r="DH266" s="58"/>
      <c r="DI266" s="58"/>
      <c r="DJ266" s="58"/>
      <c r="DK266" s="58"/>
      <c r="DL266" s="58"/>
      <c r="DM266" s="58"/>
      <c r="DN266" s="58"/>
      <c r="DO266" s="58"/>
      <c r="DP266" s="58"/>
      <c r="DQ266" s="58"/>
      <c r="DR266" s="58"/>
      <c r="DS266" s="58"/>
      <c r="DT266" s="58"/>
      <c r="DU266" s="58"/>
      <c r="DV266" s="58"/>
      <c r="DW266" s="58"/>
      <c r="DX266" s="58"/>
      <c r="DY266" s="58"/>
      <c r="DZ266" s="58"/>
      <c r="EA266" s="58"/>
      <c r="EB266" s="58"/>
      <c r="EC266" s="58"/>
      <c r="ED266" s="58"/>
      <c r="EE266" s="58"/>
      <c r="EF266" s="58"/>
      <c r="EG266" s="58"/>
      <c r="EH266" s="58"/>
      <c r="EI266" s="58"/>
      <c r="EJ266" s="58"/>
      <c r="EK266" s="58"/>
      <c r="EL266" s="58"/>
      <c r="EM266" s="58"/>
      <c r="EN266" s="58"/>
      <c r="EO266" s="58"/>
      <c r="EP266" s="58"/>
      <c r="EQ266" s="58"/>
    </row>
    <row r="267" spans="1:147" outlineLevel="1" x14ac:dyDescent="0.2">
      <c r="A267" s="16">
        <v>70</v>
      </c>
      <c r="B267" s="16">
        <v>1</v>
      </c>
      <c r="C267" s="1">
        <v>0.6798904489280958</v>
      </c>
      <c r="D267" s="1">
        <f t="shared" si="22"/>
        <v>0.3201095510719042</v>
      </c>
      <c r="E267" s="1">
        <f t="shared" si="23"/>
        <v>0.77164719661643533</v>
      </c>
      <c r="F267" s="1">
        <f t="shared" si="24"/>
        <v>0.87843451470012002</v>
      </c>
      <c r="G267" s="1">
        <f t="shared" si="25"/>
        <v>0.68616702913867178</v>
      </c>
      <c r="H267" s="1">
        <v>0.33336182928256836</v>
      </c>
      <c r="I267" s="1">
        <f t="shared" si="26"/>
        <v>0.23544278460310161</v>
      </c>
      <c r="J267" s="1">
        <f t="shared" si="27"/>
        <v>0.84039751099113358</v>
      </c>
      <c r="AT267" s="58"/>
      <c r="AU267" s="58"/>
      <c r="AV267" s="58"/>
      <c r="AW267" s="58"/>
      <c r="AX267" s="58"/>
      <c r="AY267" s="58"/>
      <c r="AZ267" s="58"/>
      <c r="BA267" s="71"/>
      <c r="BB267" s="58"/>
      <c r="BC267" s="58"/>
      <c r="BD267" s="58"/>
      <c r="BE267" s="58">
        <f t="shared" si="28"/>
        <v>0</v>
      </c>
      <c r="BF267" s="58" t="e">
        <f t="shared" si="29"/>
        <v>#N/A</v>
      </c>
      <c r="BG267" s="58">
        <f t="shared" si="30"/>
        <v>0.6798904489280958</v>
      </c>
      <c r="BH267" s="58"/>
      <c r="BI267" s="58"/>
      <c r="BJ267" s="58"/>
      <c r="BK267" s="58"/>
      <c r="BL267" s="58"/>
      <c r="BM267" s="58"/>
      <c r="BN267" s="58"/>
      <c r="BO267" s="58"/>
      <c r="BP267" s="58"/>
      <c r="BQ267" s="58"/>
      <c r="BR267" s="58"/>
      <c r="BS267" s="58"/>
      <c r="BT267" s="58"/>
      <c r="BU267" s="58"/>
      <c r="BV267" s="58"/>
      <c r="BW267" s="58"/>
      <c r="BX267" s="58"/>
      <c r="BY267" s="58"/>
      <c r="BZ267" s="58"/>
      <c r="CA267" s="58"/>
      <c r="CB267" s="58"/>
      <c r="CC267" s="58"/>
      <c r="CD267" s="58"/>
      <c r="CE267" s="58"/>
      <c r="CF267" s="58"/>
      <c r="CG267" s="58"/>
      <c r="CH267" s="58"/>
      <c r="CI267" s="58"/>
      <c r="CJ267" s="58"/>
      <c r="CK267" s="58"/>
      <c r="CL267" s="58"/>
      <c r="CM267" s="58"/>
      <c r="CN267" s="58"/>
      <c r="CO267" s="58"/>
      <c r="CP267" s="58"/>
      <c r="CQ267" s="58"/>
      <c r="CR267" s="58"/>
      <c r="CS267" s="58"/>
      <c r="CT267" s="58"/>
      <c r="CU267" s="58"/>
      <c r="CV267" s="58"/>
      <c r="CW267" s="58"/>
      <c r="CX267" s="58"/>
      <c r="CY267" s="58"/>
      <c r="CZ267" s="58"/>
      <c r="DA267" s="58"/>
      <c r="DB267" s="58"/>
      <c r="DC267" s="58"/>
      <c r="DD267" s="58"/>
      <c r="DE267" s="58"/>
      <c r="DF267" s="58"/>
      <c r="DG267" s="58"/>
      <c r="DH267" s="58"/>
      <c r="DI267" s="58"/>
      <c r="DJ267" s="58"/>
      <c r="DK267" s="58"/>
      <c r="DL267" s="58"/>
      <c r="DM267" s="58"/>
      <c r="DN267" s="58"/>
      <c r="DO267" s="58"/>
      <c r="DP267" s="58"/>
      <c r="DQ267" s="58"/>
      <c r="DR267" s="58"/>
      <c r="DS267" s="58"/>
      <c r="DT267" s="58"/>
      <c r="DU267" s="58"/>
      <c r="DV267" s="58"/>
      <c r="DW267" s="58"/>
      <c r="DX267" s="58"/>
      <c r="DY267" s="58"/>
      <c r="DZ267" s="58"/>
      <c r="EA267" s="58"/>
      <c r="EB267" s="58"/>
      <c r="EC267" s="58"/>
      <c r="ED267" s="58"/>
      <c r="EE267" s="58"/>
      <c r="EF267" s="58"/>
      <c r="EG267" s="58"/>
      <c r="EH267" s="58"/>
      <c r="EI267" s="58"/>
      <c r="EJ267" s="58"/>
      <c r="EK267" s="58"/>
      <c r="EL267" s="58"/>
      <c r="EM267" s="58"/>
      <c r="EN267" s="58"/>
      <c r="EO267" s="58"/>
      <c r="EP267" s="58"/>
      <c r="EQ267" s="58"/>
    </row>
    <row r="268" spans="1:147" outlineLevel="1" x14ac:dyDescent="0.2">
      <c r="A268" s="16">
        <v>71</v>
      </c>
      <c r="B268" s="16">
        <v>0</v>
      </c>
      <c r="C268" s="1">
        <v>2.2535781287812851E-3</v>
      </c>
      <c r="D268" s="1">
        <f t="shared" si="22"/>
        <v>-2.2535781287812851E-3</v>
      </c>
      <c r="E268" s="1">
        <f t="shared" si="23"/>
        <v>4.5122425149006088E-3</v>
      </c>
      <c r="F268" s="1">
        <f t="shared" si="24"/>
        <v>-6.7173227664752033E-2</v>
      </c>
      <c r="G268" s="1">
        <f t="shared" si="25"/>
        <v>-4.7525448068047545E-2</v>
      </c>
      <c r="H268" s="1">
        <v>5.987657204531387E-3</v>
      </c>
      <c r="I268" s="1">
        <f t="shared" si="26"/>
        <v>1.3605596653438305E-5</v>
      </c>
      <c r="J268" s="1">
        <f t="shared" si="27"/>
        <v>-4.7668373275392174E-2</v>
      </c>
      <c r="AT268" s="58"/>
      <c r="AU268" s="58"/>
      <c r="AV268" s="58"/>
      <c r="AW268" s="58"/>
      <c r="AX268" s="58"/>
      <c r="AY268" s="58"/>
      <c r="AZ268" s="58"/>
      <c r="BA268" s="71"/>
      <c r="BB268" s="58"/>
      <c r="BC268" s="58"/>
      <c r="BD268" s="58"/>
      <c r="BE268" s="58">
        <f t="shared" si="28"/>
        <v>1</v>
      </c>
      <c r="BF268" s="58">
        <f t="shared" si="29"/>
        <v>2.2535781287812851E-3</v>
      </c>
      <c r="BG268" s="58" t="e">
        <f t="shared" si="30"/>
        <v>#N/A</v>
      </c>
      <c r="BH268" s="58"/>
      <c r="BI268" s="58"/>
      <c r="BJ268" s="58"/>
      <c r="BK268" s="58"/>
      <c r="BL268" s="58"/>
      <c r="BM268" s="58"/>
      <c r="BN268" s="58"/>
      <c r="BO268" s="58"/>
      <c r="BP268" s="58"/>
      <c r="BQ268" s="58"/>
      <c r="BR268" s="58"/>
      <c r="BS268" s="58"/>
      <c r="BT268" s="58"/>
      <c r="BU268" s="58"/>
      <c r="BV268" s="58"/>
      <c r="BW268" s="58"/>
      <c r="BX268" s="58"/>
      <c r="BY268" s="58"/>
      <c r="BZ268" s="58"/>
      <c r="CA268" s="58"/>
      <c r="CB268" s="58"/>
      <c r="CC268" s="58"/>
      <c r="CD268" s="58"/>
      <c r="CE268" s="58"/>
      <c r="CF268" s="58"/>
      <c r="CG268" s="58"/>
      <c r="CH268" s="58"/>
      <c r="CI268" s="58"/>
      <c r="CJ268" s="58"/>
      <c r="CK268" s="58"/>
      <c r="CL268" s="58"/>
      <c r="CM268" s="58"/>
      <c r="CN268" s="58"/>
      <c r="CO268" s="58"/>
      <c r="CP268" s="58"/>
      <c r="CQ268" s="58"/>
      <c r="CR268" s="58"/>
      <c r="CS268" s="58"/>
      <c r="CT268" s="58"/>
      <c r="CU268" s="58"/>
      <c r="CV268" s="58"/>
      <c r="CW268" s="58"/>
      <c r="CX268" s="58"/>
      <c r="CY268" s="58"/>
      <c r="CZ268" s="58"/>
      <c r="DA268" s="58"/>
      <c r="DB268" s="58"/>
      <c r="DC268" s="58"/>
      <c r="DD268" s="58"/>
      <c r="DE268" s="58"/>
      <c r="DF268" s="58"/>
      <c r="DG268" s="58"/>
      <c r="DH268" s="58"/>
      <c r="DI268" s="58"/>
      <c r="DJ268" s="58"/>
      <c r="DK268" s="58"/>
      <c r="DL268" s="58"/>
      <c r="DM268" s="58"/>
      <c r="DN268" s="58"/>
      <c r="DO268" s="58"/>
      <c r="DP268" s="58"/>
      <c r="DQ268" s="58"/>
      <c r="DR268" s="58"/>
      <c r="DS268" s="58"/>
      <c r="DT268" s="58"/>
      <c r="DU268" s="58"/>
      <c r="DV268" s="58"/>
      <c r="DW268" s="58"/>
      <c r="DX268" s="58"/>
      <c r="DY268" s="58"/>
      <c r="DZ268" s="58"/>
      <c r="EA268" s="58"/>
      <c r="EB268" s="58"/>
      <c r="EC268" s="58"/>
      <c r="ED268" s="58"/>
      <c r="EE268" s="58"/>
      <c r="EF268" s="58"/>
      <c r="EG268" s="58"/>
      <c r="EH268" s="58"/>
      <c r="EI268" s="58"/>
      <c r="EJ268" s="58"/>
      <c r="EK268" s="58"/>
      <c r="EL268" s="58"/>
      <c r="EM268" s="58"/>
      <c r="EN268" s="58"/>
      <c r="EO268" s="58"/>
      <c r="EP268" s="58"/>
      <c r="EQ268" s="58"/>
    </row>
    <row r="269" spans="1:147" outlineLevel="1" x14ac:dyDescent="0.2">
      <c r="A269" s="16">
        <v>72</v>
      </c>
      <c r="B269" s="16">
        <v>0</v>
      </c>
      <c r="C269" s="1">
        <v>4.1817890946566114E-9</v>
      </c>
      <c r="D269" s="1">
        <f t="shared" si="22"/>
        <v>-4.1817890946566114E-9</v>
      </c>
      <c r="E269" s="1">
        <f t="shared" si="23"/>
        <v>8.3635782568966928E-9</v>
      </c>
      <c r="F269" s="1">
        <f t="shared" si="24"/>
        <v>-9.1452601148883092E-5</v>
      </c>
      <c r="G269" s="1">
        <f t="shared" si="25"/>
        <v>-6.4666754303459301E-5</v>
      </c>
      <c r="H269" s="1">
        <v>9.5807957694492951E-8</v>
      </c>
      <c r="I269" s="1">
        <f t="shared" si="26"/>
        <v>4.006487127289158E-16</v>
      </c>
      <c r="J269" s="1">
        <f t="shared" si="27"/>
        <v>-6.4666757401254352E-5</v>
      </c>
      <c r="AT269" s="58"/>
      <c r="AU269" s="58"/>
      <c r="AV269" s="58"/>
      <c r="AW269" s="58"/>
      <c r="AX269" s="58"/>
      <c r="AY269" s="58"/>
      <c r="AZ269" s="58"/>
      <c r="BA269" s="71"/>
      <c r="BB269" s="58"/>
      <c r="BC269" s="58"/>
      <c r="BD269" s="58"/>
      <c r="BE269" s="58">
        <f t="shared" si="28"/>
        <v>1</v>
      </c>
      <c r="BF269" s="58">
        <f t="shared" si="29"/>
        <v>4.1817890946566114E-9</v>
      </c>
      <c r="BG269" s="58" t="e">
        <f t="shared" si="30"/>
        <v>#N/A</v>
      </c>
      <c r="BH269" s="58"/>
      <c r="BI269" s="58"/>
      <c r="BJ269" s="58"/>
      <c r="BK269" s="58"/>
      <c r="BL269" s="58"/>
      <c r="BM269" s="58"/>
      <c r="BN269" s="58"/>
      <c r="BO269" s="58"/>
      <c r="BP269" s="58"/>
      <c r="BQ269" s="58"/>
      <c r="BR269" s="58"/>
      <c r="BS269" s="58"/>
      <c r="BT269" s="58"/>
      <c r="BU269" s="58"/>
      <c r="BV269" s="58"/>
      <c r="BW269" s="58"/>
      <c r="BX269" s="58"/>
      <c r="BY269" s="58"/>
      <c r="BZ269" s="58"/>
      <c r="CA269" s="58"/>
      <c r="CB269" s="58"/>
      <c r="CC269" s="58"/>
      <c r="CD269" s="58"/>
      <c r="CE269" s="58"/>
      <c r="CF269" s="58"/>
      <c r="CG269" s="58"/>
      <c r="CH269" s="58"/>
      <c r="CI269" s="58"/>
      <c r="CJ269" s="58"/>
      <c r="CK269" s="58"/>
      <c r="CL269" s="58"/>
      <c r="CM269" s="58"/>
      <c r="CN269" s="58"/>
      <c r="CO269" s="58"/>
      <c r="CP269" s="58"/>
      <c r="CQ269" s="58"/>
      <c r="CR269" s="58"/>
      <c r="CS269" s="58"/>
      <c r="CT269" s="58"/>
      <c r="CU269" s="58"/>
      <c r="CV269" s="58"/>
      <c r="CW269" s="58"/>
      <c r="CX269" s="58"/>
      <c r="CY269" s="58"/>
      <c r="CZ269" s="58"/>
      <c r="DA269" s="58"/>
      <c r="DB269" s="58"/>
      <c r="DC269" s="58"/>
      <c r="DD269" s="58"/>
      <c r="DE269" s="58"/>
      <c r="DF269" s="58"/>
      <c r="DG269" s="58"/>
      <c r="DH269" s="58"/>
      <c r="DI269" s="58"/>
      <c r="DJ269" s="58"/>
      <c r="DK269" s="58"/>
      <c r="DL269" s="58"/>
      <c r="DM269" s="58"/>
      <c r="DN269" s="58"/>
      <c r="DO269" s="58"/>
      <c r="DP269" s="58"/>
      <c r="DQ269" s="58"/>
      <c r="DR269" s="58"/>
      <c r="DS269" s="58"/>
      <c r="DT269" s="58"/>
      <c r="DU269" s="58"/>
      <c r="DV269" s="58"/>
      <c r="DW269" s="58"/>
      <c r="DX269" s="58"/>
      <c r="DY269" s="58"/>
      <c r="DZ269" s="58"/>
      <c r="EA269" s="58"/>
      <c r="EB269" s="58"/>
      <c r="EC269" s="58"/>
      <c r="ED269" s="58"/>
      <c r="EE269" s="58"/>
      <c r="EF269" s="58"/>
      <c r="EG269" s="58"/>
      <c r="EH269" s="58"/>
      <c r="EI269" s="58"/>
      <c r="EJ269" s="58"/>
      <c r="EK269" s="58"/>
      <c r="EL269" s="58"/>
      <c r="EM269" s="58"/>
      <c r="EN269" s="58"/>
      <c r="EO269" s="58"/>
      <c r="EP269" s="58"/>
      <c r="EQ269" s="58"/>
    </row>
    <row r="270" spans="1:147" outlineLevel="1" x14ac:dyDescent="0.2">
      <c r="A270" s="16">
        <v>73</v>
      </c>
      <c r="B270" s="16">
        <v>0</v>
      </c>
      <c r="C270" s="1">
        <v>1.4884262325290584E-8</v>
      </c>
      <c r="D270" s="1">
        <f t="shared" si="22"/>
        <v>-1.4884262325290584E-8</v>
      </c>
      <c r="E270" s="1">
        <f t="shared" si="23"/>
        <v>2.9768524756838405E-8</v>
      </c>
      <c r="F270" s="1">
        <f t="shared" si="24"/>
        <v>-1.725355753369096E-4</v>
      </c>
      <c r="G270" s="1">
        <f t="shared" si="25"/>
        <v>-1.2200107600686092E-4</v>
      </c>
      <c r="H270" s="1">
        <v>2.911050926543491E-7</v>
      </c>
      <c r="I270" s="1">
        <f t="shared" si="26"/>
        <v>4.3328858891122933E-15</v>
      </c>
      <c r="J270" s="1">
        <f t="shared" si="27"/>
        <v>-1.2200109376443206E-4</v>
      </c>
      <c r="AT270" s="58"/>
      <c r="AU270" s="58"/>
      <c r="AV270" s="58"/>
      <c r="AW270" s="58"/>
      <c r="AX270" s="58"/>
      <c r="AY270" s="58"/>
      <c r="AZ270" s="58"/>
      <c r="BA270" s="71"/>
      <c r="BB270" s="58"/>
      <c r="BC270" s="58"/>
      <c r="BD270" s="58"/>
      <c r="BE270" s="58">
        <f t="shared" si="28"/>
        <v>1</v>
      </c>
      <c r="BF270" s="58">
        <f t="shared" si="29"/>
        <v>1.4884262325290584E-8</v>
      </c>
      <c r="BG270" s="58" t="e">
        <f t="shared" si="30"/>
        <v>#N/A</v>
      </c>
      <c r="BH270" s="58"/>
      <c r="BI270" s="58"/>
      <c r="BJ270" s="58"/>
      <c r="BK270" s="58"/>
      <c r="BL270" s="58"/>
      <c r="BM270" s="58"/>
      <c r="BN270" s="58"/>
      <c r="BO270" s="58"/>
      <c r="BP270" s="58"/>
      <c r="BQ270" s="58"/>
      <c r="BR270" s="58"/>
      <c r="BS270" s="58"/>
      <c r="BT270" s="58"/>
      <c r="BU270" s="58"/>
      <c r="BV270" s="58"/>
      <c r="BW270" s="58"/>
      <c r="BX270" s="58"/>
      <c r="BY270" s="58"/>
      <c r="BZ270" s="58"/>
      <c r="CA270" s="58"/>
      <c r="CB270" s="58"/>
      <c r="CC270" s="58"/>
      <c r="CD270" s="58"/>
      <c r="CE270" s="58"/>
      <c r="CF270" s="58"/>
      <c r="CG270" s="58"/>
      <c r="CH270" s="58"/>
      <c r="CI270" s="58"/>
      <c r="CJ270" s="58"/>
      <c r="CK270" s="58"/>
      <c r="CL270" s="58"/>
      <c r="CM270" s="58"/>
      <c r="CN270" s="58"/>
      <c r="CO270" s="58"/>
      <c r="CP270" s="58"/>
      <c r="CQ270" s="58"/>
      <c r="CR270" s="58"/>
      <c r="CS270" s="58"/>
      <c r="CT270" s="58"/>
      <c r="CU270" s="58"/>
      <c r="CV270" s="58"/>
      <c r="CW270" s="58"/>
      <c r="CX270" s="58"/>
      <c r="CY270" s="58"/>
      <c r="CZ270" s="58"/>
      <c r="DA270" s="58"/>
      <c r="DB270" s="58"/>
      <c r="DC270" s="58"/>
      <c r="DD270" s="58"/>
      <c r="DE270" s="58"/>
      <c r="DF270" s="58"/>
      <c r="DG270" s="58"/>
      <c r="DH270" s="58"/>
      <c r="DI270" s="58"/>
      <c r="DJ270" s="58"/>
      <c r="DK270" s="58"/>
      <c r="DL270" s="58"/>
      <c r="DM270" s="58"/>
      <c r="DN270" s="58"/>
      <c r="DO270" s="58"/>
      <c r="DP270" s="58"/>
      <c r="DQ270" s="58"/>
      <c r="DR270" s="58"/>
      <c r="DS270" s="58"/>
      <c r="DT270" s="58"/>
      <c r="DU270" s="58"/>
      <c r="DV270" s="58"/>
      <c r="DW270" s="58"/>
      <c r="DX270" s="58"/>
      <c r="DY270" s="58"/>
      <c r="DZ270" s="58"/>
      <c r="EA270" s="58"/>
      <c r="EB270" s="58"/>
      <c r="EC270" s="58"/>
      <c r="ED270" s="58"/>
      <c r="EE270" s="58"/>
      <c r="EF270" s="58"/>
      <c r="EG270" s="58"/>
      <c r="EH270" s="58"/>
      <c r="EI270" s="58"/>
      <c r="EJ270" s="58"/>
      <c r="EK270" s="58"/>
      <c r="EL270" s="58"/>
      <c r="EM270" s="58"/>
      <c r="EN270" s="58"/>
      <c r="EO270" s="58"/>
      <c r="EP270" s="58"/>
      <c r="EQ270" s="58"/>
    </row>
    <row r="271" spans="1:147" outlineLevel="1" x14ac:dyDescent="0.2">
      <c r="A271" s="16">
        <v>74</v>
      </c>
      <c r="B271" s="16">
        <v>0</v>
      </c>
      <c r="C271" s="1">
        <v>1.2999997760434825E-3</v>
      </c>
      <c r="D271" s="1">
        <f t="shared" si="22"/>
        <v>-1.2999997760434825E-3</v>
      </c>
      <c r="E271" s="1">
        <f t="shared" si="23"/>
        <v>2.6016910176002309E-3</v>
      </c>
      <c r="F271" s="1">
        <f t="shared" si="24"/>
        <v>-5.1006774232451035E-2</v>
      </c>
      <c r="G271" s="1">
        <f t="shared" si="25"/>
        <v>-3.6078968601109929E-2</v>
      </c>
      <c r="H271" s="1">
        <v>5.0773285016644737E-3</v>
      </c>
      <c r="I271" s="1">
        <f t="shared" si="26"/>
        <v>6.642845676364299E-6</v>
      </c>
      <c r="J271" s="1">
        <f t="shared" si="27"/>
        <v>-3.6170911254711849E-2</v>
      </c>
      <c r="AT271" s="58"/>
      <c r="AU271" s="58"/>
      <c r="AV271" s="58"/>
      <c r="AW271" s="58"/>
      <c r="AX271" s="58"/>
      <c r="AY271" s="58"/>
      <c r="AZ271" s="58"/>
      <c r="BA271" s="71"/>
      <c r="BB271" s="58"/>
      <c r="BC271" s="58"/>
      <c r="BD271" s="58"/>
      <c r="BE271" s="58">
        <f t="shared" si="28"/>
        <v>1</v>
      </c>
      <c r="BF271" s="58">
        <f t="shared" si="29"/>
        <v>1.2999997760434825E-3</v>
      </c>
      <c r="BG271" s="58" t="e">
        <f t="shared" si="30"/>
        <v>#N/A</v>
      </c>
      <c r="BH271" s="58"/>
      <c r="BI271" s="58"/>
      <c r="BJ271" s="58"/>
      <c r="BK271" s="58"/>
      <c r="BL271" s="58"/>
      <c r="BM271" s="58"/>
      <c r="BN271" s="58"/>
      <c r="BO271" s="58"/>
      <c r="BP271" s="58"/>
      <c r="BQ271" s="58"/>
      <c r="BR271" s="58"/>
      <c r="BS271" s="58"/>
      <c r="BT271" s="58"/>
      <c r="BU271" s="58"/>
      <c r="BV271" s="58"/>
      <c r="BW271" s="58"/>
      <c r="BX271" s="58"/>
      <c r="BY271" s="58"/>
      <c r="BZ271" s="58"/>
      <c r="CA271" s="58"/>
      <c r="CB271" s="58"/>
      <c r="CC271" s="58"/>
      <c r="CD271" s="58"/>
      <c r="CE271" s="58"/>
      <c r="CF271" s="58"/>
      <c r="CG271" s="58"/>
      <c r="CH271" s="58"/>
      <c r="CI271" s="58"/>
      <c r="CJ271" s="58"/>
      <c r="CK271" s="58"/>
      <c r="CL271" s="58"/>
      <c r="CM271" s="58"/>
      <c r="CN271" s="58"/>
      <c r="CO271" s="58"/>
      <c r="CP271" s="58"/>
      <c r="CQ271" s="58"/>
      <c r="CR271" s="58"/>
      <c r="CS271" s="58"/>
      <c r="CT271" s="58"/>
      <c r="CU271" s="58"/>
      <c r="CV271" s="58"/>
      <c r="CW271" s="58"/>
      <c r="CX271" s="58"/>
      <c r="CY271" s="58"/>
      <c r="CZ271" s="58"/>
      <c r="DA271" s="58"/>
      <c r="DB271" s="58"/>
      <c r="DC271" s="58"/>
      <c r="DD271" s="58"/>
      <c r="DE271" s="58"/>
      <c r="DF271" s="58"/>
      <c r="DG271" s="58"/>
      <c r="DH271" s="58"/>
      <c r="DI271" s="58"/>
      <c r="DJ271" s="58"/>
      <c r="DK271" s="58"/>
      <c r="DL271" s="58"/>
      <c r="DM271" s="58"/>
      <c r="DN271" s="58"/>
      <c r="DO271" s="58"/>
      <c r="DP271" s="58"/>
      <c r="DQ271" s="58"/>
      <c r="DR271" s="58"/>
      <c r="DS271" s="58"/>
      <c r="DT271" s="58"/>
      <c r="DU271" s="58"/>
      <c r="DV271" s="58"/>
      <c r="DW271" s="58"/>
      <c r="DX271" s="58"/>
      <c r="DY271" s="58"/>
      <c r="DZ271" s="58"/>
      <c r="EA271" s="58"/>
      <c r="EB271" s="58"/>
      <c r="EC271" s="58"/>
      <c r="ED271" s="58"/>
      <c r="EE271" s="58"/>
      <c r="EF271" s="58"/>
      <c r="EG271" s="58"/>
      <c r="EH271" s="58"/>
      <c r="EI271" s="58"/>
      <c r="EJ271" s="58"/>
      <c r="EK271" s="58"/>
      <c r="EL271" s="58"/>
      <c r="EM271" s="58"/>
      <c r="EN271" s="58"/>
      <c r="EO271" s="58"/>
      <c r="EP271" s="58"/>
      <c r="EQ271" s="58"/>
    </row>
    <row r="272" spans="1:147" outlineLevel="1" x14ac:dyDescent="0.2">
      <c r="A272" s="16">
        <v>75</v>
      </c>
      <c r="B272" s="16">
        <v>0</v>
      </c>
      <c r="C272" s="1">
        <v>3.4118225666800426E-5</v>
      </c>
      <c r="D272" s="1">
        <f t="shared" si="22"/>
        <v>-3.4118225666800426E-5</v>
      </c>
      <c r="E272" s="1">
        <f t="shared" si="23"/>
        <v>6.8237615413168645E-5</v>
      </c>
      <c r="F272" s="1">
        <f t="shared" si="24"/>
        <v>-8.2606062376298171E-3</v>
      </c>
      <c r="G272" s="1">
        <f t="shared" si="25"/>
        <v>-5.8411805108077143E-3</v>
      </c>
      <c r="H272" s="1">
        <v>2.0814334180242977E-4</v>
      </c>
      <c r="I272" s="1">
        <f t="shared" si="26"/>
        <v>7.103202289134631E-9</v>
      </c>
      <c r="J272" s="1">
        <f t="shared" si="27"/>
        <v>-5.8417885071379468E-3</v>
      </c>
      <c r="AT272" s="58"/>
      <c r="AU272" s="58"/>
      <c r="AV272" s="58"/>
      <c r="AW272" s="58"/>
      <c r="AX272" s="58"/>
      <c r="AY272" s="58"/>
      <c r="AZ272" s="58"/>
      <c r="BA272" s="71"/>
      <c r="BB272" s="58"/>
      <c r="BC272" s="58"/>
      <c r="BD272" s="58"/>
      <c r="BE272" s="58">
        <f t="shared" si="28"/>
        <v>1</v>
      </c>
      <c r="BF272" s="58">
        <f t="shared" si="29"/>
        <v>3.4118225666800426E-5</v>
      </c>
      <c r="BG272" s="58" t="e">
        <f t="shared" si="30"/>
        <v>#N/A</v>
      </c>
      <c r="BH272" s="58"/>
      <c r="BI272" s="58"/>
      <c r="BJ272" s="58"/>
      <c r="BK272" s="58"/>
      <c r="BL272" s="58"/>
      <c r="BM272" s="58"/>
      <c r="BN272" s="58"/>
      <c r="BO272" s="58"/>
      <c r="BP272" s="58"/>
      <c r="BQ272" s="58"/>
      <c r="BR272" s="58"/>
      <c r="BS272" s="58"/>
      <c r="BT272" s="58"/>
      <c r="BU272" s="58"/>
      <c r="BV272" s="58"/>
      <c r="BW272" s="58"/>
      <c r="BX272" s="58"/>
      <c r="BY272" s="58"/>
      <c r="BZ272" s="58"/>
      <c r="CA272" s="58"/>
      <c r="CB272" s="58"/>
      <c r="CC272" s="58"/>
      <c r="CD272" s="58"/>
      <c r="CE272" s="58"/>
      <c r="CF272" s="58"/>
      <c r="CG272" s="58"/>
      <c r="CH272" s="58"/>
      <c r="CI272" s="58"/>
      <c r="CJ272" s="58"/>
      <c r="CK272" s="58"/>
      <c r="CL272" s="58"/>
      <c r="CM272" s="58"/>
      <c r="CN272" s="58"/>
      <c r="CO272" s="58"/>
      <c r="CP272" s="58"/>
      <c r="CQ272" s="58"/>
      <c r="CR272" s="58"/>
      <c r="CS272" s="58"/>
      <c r="CT272" s="58"/>
      <c r="CU272" s="58"/>
      <c r="CV272" s="58"/>
      <c r="CW272" s="58"/>
      <c r="CX272" s="58"/>
      <c r="CY272" s="58"/>
      <c r="CZ272" s="58"/>
      <c r="DA272" s="58"/>
      <c r="DB272" s="58"/>
      <c r="DC272" s="58"/>
      <c r="DD272" s="58"/>
      <c r="DE272" s="58"/>
      <c r="DF272" s="58"/>
      <c r="DG272" s="58"/>
      <c r="DH272" s="58"/>
      <c r="DI272" s="58"/>
      <c r="DJ272" s="58"/>
      <c r="DK272" s="58"/>
      <c r="DL272" s="58"/>
      <c r="DM272" s="58"/>
      <c r="DN272" s="58"/>
      <c r="DO272" s="58"/>
      <c r="DP272" s="58"/>
      <c r="DQ272" s="58"/>
      <c r="DR272" s="58"/>
      <c r="DS272" s="58"/>
      <c r="DT272" s="58"/>
      <c r="DU272" s="58"/>
      <c r="DV272" s="58"/>
      <c r="DW272" s="58"/>
      <c r="DX272" s="58"/>
      <c r="DY272" s="58"/>
      <c r="DZ272" s="58"/>
      <c r="EA272" s="58"/>
      <c r="EB272" s="58"/>
      <c r="EC272" s="58"/>
      <c r="ED272" s="58"/>
      <c r="EE272" s="58"/>
      <c r="EF272" s="58"/>
      <c r="EG272" s="58"/>
      <c r="EH272" s="58"/>
      <c r="EI272" s="58"/>
      <c r="EJ272" s="58"/>
      <c r="EK272" s="58"/>
      <c r="EL272" s="58"/>
      <c r="EM272" s="58"/>
      <c r="EN272" s="58"/>
      <c r="EO272" s="58"/>
      <c r="EP272" s="58"/>
      <c r="EQ272" s="58"/>
    </row>
    <row r="273" spans="1:147" outlineLevel="1" x14ac:dyDescent="0.2">
      <c r="A273" s="16">
        <v>76</v>
      </c>
      <c r="B273" s="16">
        <v>0</v>
      </c>
      <c r="C273" s="1">
        <v>6.8598706871047712E-7</v>
      </c>
      <c r="D273" s="1">
        <f t="shared" si="22"/>
        <v>-6.8598706871047712E-7</v>
      </c>
      <c r="E273" s="1">
        <f t="shared" si="23"/>
        <v>1.3719746078559842E-6</v>
      </c>
      <c r="F273" s="1">
        <f t="shared" si="24"/>
        <v>-1.1713131980200617E-3</v>
      </c>
      <c r="G273" s="1">
        <f t="shared" si="25"/>
        <v>-8.282436472977371E-4</v>
      </c>
      <c r="H273" s="1">
        <v>7.8917074971018224E-6</v>
      </c>
      <c r="I273" s="1">
        <f t="shared" si="26"/>
        <v>5.4136557297134021E-12</v>
      </c>
      <c r="J273" s="1">
        <f t="shared" si="27"/>
        <v>-8.28246915445381E-4</v>
      </c>
      <c r="AT273" s="58"/>
      <c r="AU273" s="58"/>
      <c r="AV273" s="58"/>
      <c r="AW273" s="58"/>
      <c r="AX273" s="58"/>
      <c r="AY273" s="58"/>
      <c r="AZ273" s="58"/>
      <c r="BA273" s="71"/>
      <c r="BB273" s="58"/>
      <c r="BC273" s="58"/>
      <c r="BD273" s="58"/>
      <c r="BE273" s="58">
        <f t="shared" si="28"/>
        <v>1</v>
      </c>
      <c r="BF273" s="58">
        <f t="shared" si="29"/>
        <v>6.8598706871047712E-7</v>
      </c>
      <c r="BG273" s="58" t="e">
        <f t="shared" si="30"/>
        <v>#N/A</v>
      </c>
      <c r="BH273" s="58"/>
      <c r="BI273" s="58"/>
      <c r="BJ273" s="58"/>
      <c r="BK273" s="58"/>
      <c r="BL273" s="58"/>
      <c r="BM273" s="58"/>
      <c r="BN273" s="58"/>
      <c r="BO273" s="58"/>
      <c r="BP273" s="58"/>
      <c r="BQ273" s="58"/>
      <c r="BR273" s="58"/>
      <c r="BS273" s="58"/>
      <c r="BT273" s="58"/>
      <c r="BU273" s="58"/>
      <c r="BV273" s="58"/>
      <c r="BW273" s="58"/>
      <c r="BX273" s="58"/>
      <c r="BY273" s="58"/>
      <c r="BZ273" s="58"/>
      <c r="CA273" s="58"/>
      <c r="CB273" s="58"/>
      <c r="CC273" s="58"/>
      <c r="CD273" s="58"/>
      <c r="CE273" s="58"/>
      <c r="CF273" s="58"/>
      <c r="CG273" s="58"/>
      <c r="CH273" s="58"/>
      <c r="CI273" s="58"/>
      <c r="CJ273" s="58"/>
      <c r="CK273" s="58"/>
      <c r="CL273" s="58"/>
      <c r="CM273" s="58"/>
      <c r="CN273" s="58"/>
      <c r="CO273" s="58"/>
      <c r="CP273" s="58"/>
      <c r="CQ273" s="58"/>
      <c r="CR273" s="58"/>
      <c r="CS273" s="58"/>
      <c r="CT273" s="58"/>
      <c r="CU273" s="58"/>
      <c r="CV273" s="58"/>
      <c r="CW273" s="58"/>
      <c r="CX273" s="58"/>
      <c r="CY273" s="58"/>
      <c r="CZ273" s="58"/>
      <c r="DA273" s="58"/>
      <c r="DB273" s="58"/>
      <c r="DC273" s="58"/>
      <c r="DD273" s="58"/>
      <c r="DE273" s="58"/>
      <c r="DF273" s="58"/>
      <c r="DG273" s="58"/>
      <c r="DH273" s="58"/>
      <c r="DI273" s="58"/>
      <c r="DJ273" s="58"/>
      <c r="DK273" s="58"/>
      <c r="DL273" s="58"/>
      <c r="DM273" s="58"/>
      <c r="DN273" s="58"/>
      <c r="DO273" s="58"/>
      <c r="DP273" s="58"/>
      <c r="DQ273" s="58"/>
      <c r="DR273" s="58"/>
      <c r="DS273" s="58"/>
      <c r="DT273" s="58"/>
      <c r="DU273" s="58"/>
      <c r="DV273" s="58"/>
      <c r="DW273" s="58"/>
      <c r="DX273" s="58"/>
      <c r="DY273" s="58"/>
      <c r="DZ273" s="58"/>
      <c r="EA273" s="58"/>
      <c r="EB273" s="58"/>
      <c r="EC273" s="58"/>
      <c r="ED273" s="58"/>
      <c r="EE273" s="58"/>
      <c r="EF273" s="58"/>
      <c r="EG273" s="58"/>
      <c r="EH273" s="58"/>
      <c r="EI273" s="58"/>
      <c r="EJ273" s="58"/>
      <c r="EK273" s="58"/>
      <c r="EL273" s="58"/>
      <c r="EM273" s="58"/>
      <c r="EN273" s="58"/>
      <c r="EO273" s="58"/>
      <c r="EP273" s="58"/>
      <c r="EQ273" s="58"/>
    </row>
    <row r="274" spans="1:147" outlineLevel="1" x14ac:dyDescent="0.2">
      <c r="A274" s="16">
        <v>77</v>
      </c>
      <c r="B274" s="16">
        <v>0</v>
      </c>
      <c r="C274" s="1">
        <v>2.4435087035636145E-3</v>
      </c>
      <c r="D274" s="1">
        <f t="shared" si="22"/>
        <v>-2.4435087035636145E-3</v>
      </c>
      <c r="E274" s="1">
        <f t="shared" si="23"/>
        <v>4.8929978861331266E-3</v>
      </c>
      <c r="F274" s="1">
        <f t="shared" si="24"/>
        <v>-6.9949967020243309E-2</v>
      </c>
      <c r="G274" s="1">
        <f t="shared" si="25"/>
        <v>-4.9492363690042278E-2</v>
      </c>
      <c r="H274" s="1">
        <v>9.7659724126217626E-3</v>
      </c>
      <c r="I274" s="1">
        <f t="shared" si="26"/>
        <v>2.4157614042560528E-5</v>
      </c>
      <c r="J274" s="1">
        <f t="shared" si="27"/>
        <v>-4.9735818859952194E-2</v>
      </c>
      <c r="AT274" s="58"/>
      <c r="AU274" s="58"/>
      <c r="AV274" s="58"/>
      <c r="AW274" s="58"/>
      <c r="AX274" s="58"/>
      <c r="AY274" s="58"/>
      <c r="AZ274" s="58"/>
      <c r="BA274" s="71"/>
      <c r="BB274" s="58"/>
      <c r="BC274" s="58"/>
      <c r="BD274" s="58"/>
      <c r="BE274" s="58">
        <f t="shared" si="28"/>
        <v>1</v>
      </c>
      <c r="BF274" s="58">
        <f t="shared" si="29"/>
        <v>2.4435087035636145E-3</v>
      </c>
      <c r="BG274" s="58" t="e">
        <f t="shared" si="30"/>
        <v>#N/A</v>
      </c>
      <c r="BH274" s="58"/>
      <c r="BI274" s="58"/>
      <c r="BJ274" s="58"/>
      <c r="BK274" s="58"/>
      <c r="BL274" s="58"/>
      <c r="BM274" s="58"/>
      <c r="BN274" s="58"/>
      <c r="BO274" s="58"/>
      <c r="BP274" s="58"/>
      <c r="BQ274" s="58"/>
      <c r="BR274" s="58"/>
      <c r="BS274" s="58"/>
      <c r="BT274" s="58"/>
      <c r="BU274" s="58"/>
      <c r="BV274" s="58"/>
      <c r="BW274" s="58"/>
      <c r="BX274" s="58"/>
      <c r="BY274" s="58"/>
      <c r="BZ274" s="58"/>
      <c r="CA274" s="58"/>
      <c r="CB274" s="58"/>
      <c r="CC274" s="58"/>
      <c r="CD274" s="58"/>
      <c r="CE274" s="58"/>
      <c r="CF274" s="58"/>
      <c r="CG274" s="58"/>
      <c r="CH274" s="58"/>
      <c r="CI274" s="58"/>
      <c r="CJ274" s="58"/>
      <c r="CK274" s="58"/>
      <c r="CL274" s="58"/>
      <c r="CM274" s="58"/>
      <c r="CN274" s="58"/>
      <c r="CO274" s="58"/>
      <c r="CP274" s="58"/>
      <c r="CQ274" s="58"/>
      <c r="CR274" s="58"/>
      <c r="CS274" s="58"/>
      <c r="CT274" s="58"/>
      <c r="CU274" s="58"/>
      <c r="CV274" s="58"/>
      <c r="CW274" s="58"/>
      <c r="CX274" s="58"/>
      <c r="CY274" s="58"/>
      <c r="CZ274" s="58"/>
      <c r="DA274" s="58"/>
      <c r="DB274" s="58"/>
      <c r="DC274" s="58"/>
      <c r="DD274" s="58"/>
      <c r="DE274" s="58"/>
      <c r="DF274" s="58"/>
      <c r="DG274" s="58"/>
      <c r="DH274" s="58"/>
      <c r="DI274" s="58"/>
      <c r="DJ274" s="58"/>
      <c r="DK274" s="58"/>
      <c r="DL274" s="58"/>
      <c r="DM274" s="58"/>
      <c r="DN274" s="58"/>
      <c r="DO274" s="58"/>
      <c r="DP274" s="58"/>
      <c r="DQ274" s="58"/>
      <c r="DR274" s="58"/>
      <c r="DS274" s="58"/>
      <c r="DT274" s="58"/>
      <c r="DU274" s="58"/>
      <c r="DV274" s="58"/>
      <c r="DW274" s="58"/>
      <c r="DX274" s="58"/>
      <c r="DY274" s="58"/>
      <c r="DZ274" s="58"/>
      <c r="EA274" s="58"/>
      <c r="EB274" s="58"/>
      <c r="EC274" s="58"/>
      <c r="ED274" s="58"/>
      <c r="EE274" s="58"/>
      <c r="EF274" s="58"/>
      <c r="EG274" s="58"/>
      <c r="EH274" s="58"/>
      <c r="EI274" s="58"/>
      <c r="EJ274" s="58"/>
      <c r="EK274" s="58"/>
      <c r="EL274" s="58"/>
      <c r="EM274" s="58"/>
      <c r="EN274" s="58"/>
      <c r="EO274" s="58"/>
      <c r="EP274" s="58"/>
      <c r="EQ274" s="58"/>
    </row>
    <row r="275" spans="1:147" outlineLevel="1" x14ac:dyDescent="0.2">
      <c r="A275" s="16">
        <v>78</v>
      </c>
      <c r="B275" s="16">
        <v>0</v>
      </c>
      <c r="C275" s="1">
        <v>3.9497516919615519E-3</v>
      </c>
      <c r="D275" s="1">
        <f t="shared" si="22"/>
        <v>-3.9497516919615519E-3</v>
      </c>
      <c r="E275" s="1">
        <f t="shared" si="23"/>
        <v>7.9151451232606432E-3</v>
      </c>
      <c r="F275" s="1">
        <f t="shared" si="24"/>
        <v>-8.8967101353593869E-2</v>
      </c>
      <c r="G275" s="1">
        <f t="shared" si="25"/>
        <v>-6.2971533989451503E-2</v>
      </c>
      <c r="H275" s="1">
        <v>2.2558775931627927E-2</v>
      </c>
      <c r="I275" s="1">
        <f t="shared" si="26"/>
        <v>9.1519454875685528E-5</v>
      </c>
      <c r="J275" s="1">
        <f t="shared" si="27"/>
        <v>-6.3694062108334185E-2</v>
      </c>
      <c r="AT275" s="58"/>
      <c r="AU275" s="58"/>
      <c r="AV275" s="58"/>
      <c r="AW275" s="58"/>
      <c r="AX275" s="58"/>
      <c r="AY275" s="58"/>
      <c r="AZ275" s="58"/>
      <c r="BA275" s="71"/>
      <c r="BB275" s="58"/>
      <c r="BC275" s="58"/>
      <c r="BD275" s="58"/>
      <c r="BE275" s="58">
        <f t="shared" si="28"/>
        <v>1</v>
      </c>
      <c r="BF275" s="58">
        <f t="shared" si="29"/>
        <v>3.9497516919615519E-3</v>
      </c>
      <c r="BG275" s="58" t="e">
        <f t="shared" si="30"/>
        <v>#N/A</v>
      </c>
      <c r="BH275" s="58"/>
      <c r="BI275" s="58"/>
      <c r="BJ275" s="58"/>
      <c r="BK275" s="58"/>
      <c r="BL275" s="58"/>
      <c r="BM275" s="58"/>
      <c r="BN275" s="58"/>
      <c r="BO275" s="58"/>
      <c r="BP275" s="58"/>
      <c r="BQ275" s="58"/>
      <c r="BR275" s="58"/>
      <c r="BS275" s="58"/>
      <c r="BT275" s="58"/>
      <c r="BU275" s="58"/>
      <c r="BV275" s="58"/>
      <c r="BW275" s="58"/>
      <c r="BX275" s="58"/>
      <c r="BY275" s="58"/>
      <c r="BZ275" s="58"/>
      <c r="CA275" s="58"/>
      <c r="CB275" s="58"/>
      <c r="CC275" s="58"/>
      <c r="CD275" s="58"/>
      <c r="CE275" s="58"/>
      <c r="CF275" s="58"/>
      <c r="CG275" s="58"/>
      <c r="CH275" s="58"/>
      <c r="CI275" s="58"/>
      <c r="CJ275" s="58"/>
      <c r="CK275" s="58"/>
      <c r="CL275" s="58"/>
      <c r="CM275" s="58"/>
      <c r="CN275" s="58"/>
      <c r="CO275" s="58"/>
      <c r="CP275" s="58"/>
      <c r="CQ275" s="58"/>
      <c r="CR275" s="58"/>
      <c r="CS275" s="58"/>
      <c r="CT275" s="58"/>
      <c r="CU275" s="58"/>
      <c r="CV275" s="58"/>
      <c r="CW275" s="58"/>
      <c r="CX275" s="58"/>
      <c r="CY275" s="58"/>
      <c r="CZ275" s="58"/>
      <c r="DA275" s="58"/>
      <c r="DB275" s="58"/>
      <c r="DC275" s="58"/>
      <c r="DD275" s="58"/>
      <c r="DE275" s="58"/>
      <c r="DF275" s="58"/>
      <c r="DG275" s="58"/>
      <c r="DH275" s="58"/>
      <c r="DI275" s="58"/>
      <c r="DJ275" s="58"/>
      <c r="DK275" s="58"/>
      <c r="DL275" s="58"/>
      <c r="DM275" s="58"/>
      <c r="DN275" s="58"/>
      <c r="DO275" s="58"/>
      <c r="DP275" s="58"/>
      <c r="DQ275" s="58"/>
      <c r="DR275" s="58"/>
      <c r="DS275" s="58"/>
      <c r="DT275" s="58"/>
      <c r="DU275" s="58"/>
      <c r="DV275" s="58"/>
      <c r="DW275" s="58"/>
      <c r="DX275" s="58"/>
      <c r="DY275" s="58"/>
      <c r="DZ275" s="58"/>
      <c r="EA275" s="58"/>
      <c r="EB275" s="58"/>
      <c r="EC275" s="58"/>
      <c r="ED275" s="58"/>
      <c r="EE275" s="58"/>
      <c r="EF275" s="58"/>
      <c r="EG275" s="58"/>
      <c r="EH275" s="58"/>
      <c r="EI275" s="58"/>
      <c r="EJ275" s="58"/>
      <c r="EK275" s="58"/>
      <c r="EL275" s="58"/>
      <c r="EM275" s="58"/>
      <c r="EN275" s="58"/>
      <c r="EO275" s="58"/>
      <c r="EP275" s="58"/>
      <c r="EQ275" s="58"/>
    </row>
    <row r="276" spans="1:147" outlineLevel="1" x14ac:dyDescent="0.2">
      <c r="A276" s="16">
        <v>79</v>
      </c>
      <c r="B276" s="16">
        <v>0</v>
      </c>
      <c r="C276" s="1">
        <v>2.7420789369587365E-3</v>
      </c>
      <c r="D276" s="1">
        <f t="shared" si="22"/>
        <v>-2.7420789369587365E-3</v>
      </c>
      <c r="E276" s="1">
        <f t="shared" si="23"/>
        <v>5.4916906442656968E-3</v>
      </c>
      <c r="F276" s="1">
        <f t="shared" si="24"/>
        <v>-7.4105942030755517E-2</v>
      </c>
      <c r="G276" s="1">
        <f t="shared" si="25"/>
        <v>-5.2436805854562035E-2</v>
      </c>
      <c r="H276" s="1">
        <v>1.3178338858083751E-2</v>
      </c>
      <c r="I276" s="1">
        <f t="shared" si="26"/>
        <v>3.6719305196244313E-5</v>
      </c>
      <c r="J276" s="1">
        <f t="shared" si="27"/>
        <v>-5.2785773778786987E-2</v>
      </c>
      <c r="AT276" s="58"/>
      <c r="AU276" s="58"/>
      <c r="AV276" s="58"/>
      <c r="AW276" s="58"/>
      <c r="AX276" s="58"/>
      <c r="AY276" s="58"/>
      <c r="AZ276" s="58"/>
      <c r="BA276" s="71"/>
      <c r="BB276" s="58"/>
      <c r="BC276" s="58"/>
      <c r="BD276" s="58"/>
      <c r="BE276" s="58">
        <f t="shared" si="28"/>
        <v>1</v>
      </c>
      <c r="BF276" s="58">
        <f t="shared" si="29"/>
        <v>2.7420789369587365E-3</v>
      </c>
      <c r="BG276" s="58" t="e">
        <f t="shared" si="30"/>
        <v>#N/A</v>
      </c>
      <c r="BH276" s="58"/>
      <c r="BI276" s="58"/>
      <c r="BJ276" s="58"/>
      <c r="BK276" s="58"/>
      <c r="BL276" s="58"/>
      <c r="BM276" s="58"/>
      <c r="BN276" s="58"/>
      <c r="BO276" s="58"/>
      <c r="BP276" s="58"/>
      <c r="BQ276" s="58"/>
      <c r="BR276" s="58"/>
      <c r="BS276" s="58"/>
      <c r="BT276" s="58"/>
      <c r="BU276" s="58"/>
      <c r="BV276" s="58"/>
      <c r="BW276" s="58"/>
      <c r="BX276" s="58"/>
      <c r="BY276" s="58"/>
      <c r="BZ276" s="58"/>
      <c r="CA276" s="58"/>
      <c r="CB276" s="58"/>
      <c r="CC276" s="58"/>
      <c r="CD276" s="58"/>
      <c r="CE276" s="58"/>
      <c r="CF276" s="58"/>
      <c r="CG276" s="58"/>
      <c r="CH276" s="58"/>
      <c r="CI276" s="58"/>
      <c r="CJ276" s="58"/>
      <c r="CK276" s="58"/>
      <c r="CL276" s="58"/>
      <c r="CM276" s="58"/>
      <c r="CN276" s="58"/>
      <c r="CO276" s="58"/>
      <c r="CP276" s="58"/>
      <c r="CQ276" s="58"/>
      <c r="CR276" s="58"/>
      <c r="CS276" s="58"/>
      <c r="CT276" s="58"/>
      <c r="CU276" s="58"/>
      <c r="CV276" s="58"/>
      <c r="CW276" s="58"/>
      <c r="CX276" s="58"/>
      <c r="CY276" s="58"/>
      <c r="CZ276" s="58"/>
      <c r="DA276" s="58"/>
      <c r="DB276" s="58"/>
      <c r="DC276" s="58"/>
      <c r="DD276" s="58"/>
      <c r="DE276" s="58"/>
      <c r="DF276" s="58"/>
      <c r="DG276" s="58"/>
      <c r="DH276" s="58"/>
      <c r="DI276" s="58"/>
      <c r="DJ276" s="58"/>
      <c r="DK276" s="58"/>
      <c r="DL276" s="58"/>
      <c r="DM276" s="58"/>
      <c r="DN276" s="58"/>
      <c r="DO276" s="58"/>
      <c r="DP276" s="58"/>
      <c r="DQ276" s="58"/>
      <c r="DR276" s="58"/>
      <c r="DS276" s="58"/>
      <c r="DT276" s="58"/>
      <c r="DU276" s="58"/>
      <c r="DV276" s="58"/>
      <c r="DW276" s="58"/>
      <c r="DX276" s="58"/>
      <c r="DY276" s="58"/>
      <c r="DZ276" s="58"/>
      <c r="EA276" s="58"/>
      <c r="EB276" s="58"/>
      <c r="EC276" s="58"/>
      <c r="ED276" s="58"/>
      <c r="EE276" s="58"/>
      <c r="EF276" s="58"/>
      <c r="EG276" s="58"/>
      <c r="EH276" s="58"/>
      <c r="EI276" s="58"/>
      <c r="EJ276" s="58"/>
      <c r="EK276" s="58"/>
      <c r="EL276" s="58"/>
      <c r="EM276" s="58"/>
      <c r="EN276" s="58"/>
      <c r="EO276" s="58"/>
      <c r="EP276" s="58"/>
      <c r="EQ276" s="58"/>
    </row>
    <row r="277" spans="1:147" outlineLevel="1" x14ac:dyDescent="0.2">
      <c r="A277" s="16">
        <v>80</v>
      </c>
      <c r="B277" s="16">
        <v>0</v>
      </c>
      <c r="C277" s="1">
        <v>0.32343726476989354</v>
      </c>
      <c r="D277" s="1">
        <f t="shared" si="22"/>
        <v>-0.32343726476989354</v>
      </c>
      <c r="E277" s="1">
        <f t="shared" si="23"/>
        <v>0.78146020133413219</v>
      </c>
      <c r="F277" s="1">
        <f t="shared" si="24"/>
        <v>-0.88400237631701661</v>
      </c>
      <c r="G277" s="1">
        <f t="shared" si="25"/>
        <v>-0.69141849287634605</v>
      </c>
      <c r="H277" s="1">
        <v>0.38994805463074678</v>
      </c>
      <c r="I277" s="1">
        <f t="shared" si="26"/>
        <v>0.30557788730905466</v>
      </c>
      <c r="J277" s="1">
        <f t="shared" si="27"/>
        <v>-0.88523297475887808</v>
      </c>
      <c r="AT277" s="58"/>
      <c r="AU277" s="58"/>
      <c r="AV277" s="58"/>
      <c r="AW277" s="58"/>
      <c r="AX277" s="58"/>
      <c r="AY277" s="58"/>
      <c r="AZ277" s="58"/>
      <c r="BA277" s="71"/>
      <c r="BB277" s="58"/>
      <c r="BC277" s="58"/>
      <c r="BD277" s="58"/>
      <c r="BE277" s="58">
        <f t="shared" si="28"/>
        <v>1</v>
      </c>
      <c r="BF277" s="58">
        <f t="shared" si="29"/>
        <v>0.32343726476989354</v>
      </c>
      <c r="BG277" s="58" t="e">
        <f t="shared" si="30"/>
        <v>#N/A</v>
      </c>
      <c r="BH277" s="58"/>
      <c r="BI277" s="58"/>
      <c r="BJ277" s="58"/>
      <c r="BK277" s="58"/>
      <c r="BL277" s="58"/>
      <c r="BM277" s="58"/>
      <c r="BN277" s="58"/>
      <c r="BO277" s="58"/>
      <c r="BP277" s="58"/>
      <c r="BQ277" s="58"/>
      <c r="BR277" s="58"/>
      <c r="BS277" s="58"/>
      <c r="BT277" s="58"/>
      <c r="BU277" s="58"/>
      <c r="BV277" s="58"/>
      <c r="BW277" s="58"/>
      <c r="BX277" s="58"/>
      <c r="BY277" s="58"/>
      <c r="BZ277" s="58"/>
      <c r="CA277" s="58"/>
      <c r="CB277" s="58"/>
      <c r="CC277" s="58"/>
      <c r="CD277" s="58"/>
      <c r="CE277" s="58"/>
      <c r="CF277" s="58"/>
      <c r="CG277" s="58"/>
      <c r="CH277" s="58"/>
      <c r="CI277" s="58"/>
      <c r="CJ277" s="58"/>
      <c r="CK277" s="58"/>
      <c r="CL277" s="58"/>
      <c r="CM277" s="58"/>
      <c r="CN277" s="58"/>
      <c r="CO277" s="58"/>
      <c r="CP277" s="58"/>
      <c r="CQ277" s="58"/>
      <c r="CR277" s="58"/>
      <c r="CS277" s="58"/>
      <c r="CT277" s="58"/>
      <c r="CU277" s="58"/>
      <c r="CV277" s="58"/>
      <c r="CW277" s="58"/>
      <c r="CX277" s="58"/>
      <c r="CY277" s="58"/>
      <c r="CZ277" s="58"/>
      <c r="DA277" s="58"/>
      <c r="DB277" s="58"/>
      <c r="DC277" s="58"/>
      <c r="DD277" s="58"/>
      <c r="DE277" s="58"/>
      <c r="DF277" s="58"/>
      <c r="DG277" s="58"/>
      <c r="DH277" s="58"/>
      <c r="DI277" s="58"/>
      <c r="DJ277" s="58"/>
      <c r="DK277" s="58"/>
      <c r="DL277" s="58"/>
      <c r="DM277" s="58"/>
      <c r="DN277" s="58"/>
      <c r="DO277" s="58"/>
      <c r="DP277" s="58"/>
      <c r="DQ277" s="58"/>
      <c r="DR277" s="58"/>
      <c r="DS277" s="58"/>
      <c r="DT277" s="58"/>
      <c r="DU277" s="58"/>
      <c r="DV277" s="58"/>
      <c r="DW277" s="58"/>
      <c r="DX277" s="58"/>
      <c r="DY277" s="58"/>
      <c r="DZ277" s="58"/>
      <c r="EA277" s="58"/>
      <c r="EB277" s="58"/>
      <c r="EC277" s="58"/>
      <c r="ED277" s="58"/>
      <c r="EE277" s="58"/>
      <c r="EF277" s="58"/>
      <c r="EG277" s="58"/>
      <c r="EH277" s="58"/>
      <c r="EI277" s="58"/>
      <c r="EJ277" s="58"/>
      <c r="EK277" s="58"/>
      <c r="EL277" s="58"/>
      <c r="EM277" s="58"/>
      <c r="EN277" s="58"/>
      <c r="EO277" s="58"/>
      <c r="EP277" s="58"/>
      <c r="EQ277" s="58"/>
    </row>
    <row r="278" spans="1:147" outlineLevel="1" x14ac:dyDescent="0.2">
      <c r="A278" s="16">
        <v>81</v>
      </c>
      <c r="B278" s="16">
        <v>0</v>
      </c>
      <c r="C278" s="1">
        <v>4.4786101065857328E-4</v>
      </c>
      <c r="D278" s="1">
        <f t="shared" si="22"/>
        <v>-4.4786101065857328E-4</v>
      </c>
      <c r="E278" s="1">
        <f t="shared" si="23"/>
        <v>8.9592266070975671E-4</v>
      </c>
      <c r="F278" s="1">
        <f t="shared" si="24"/>
        <v>-2.9931967204140739E-2</v>
      </c>
      <c r="G278" s="1">
        <f t="shared" si="25"/>
        <v>-2.1167467491776674E-2</v>
      </c>
      <c r="H278" s="1">
        <v>2.9481225856038558E-3</v>
      </c>
      <c r="I278" s="1">
        <f t="shared" si="26"/>
        <v>1.324846568688685E-6</v>
      </c>
      <c r="J278" s="1">
        <f t="shared" si="27"/>
        <v>-2.119873879701599E-2</v>
      </c>
      <c r="AT278" s="58"/>
      <c r="AU278" s="58"/>
      <c r="AV278" s="58"/>
      <c r="AW278" s="58"/>
      <c r="AX278" s="58"/>
      <c r="AY278" s="58"/>
      <c r="AZ278" s="58"/>
      <c r="BA278" s="71"/>
      <c r="BB278" s="58"/>
      <c r="BC278" s="58"/>
      <c r="BD278" s="58"/>
      <c r="BE278" s="58">
        <f t="shared" si="28"/>
        <v>1</v>
      </c>
      <c r="BF278" s="58">
        <f t="shared" si="29"/>
        <v>4.4786101065857328E-4</v>
      </c>
      <c r="BG278" s="58" t="e">
        <f t="shared" si="30"/>
        <v>#N/A</v>
      </c>
      <c r="BH278" s="58"/>
      <c r="BI278" s="58"/>
      <c r="BJ278" s="58"/>
      <c r="BK278" s="58"/>
      <c r="BL278" s="58"/>
      <c r="BM278" s="58"/>
      <c r="BN278" s="58"/>
      <c r="BO278" s="58"/>
      <c r="BP278" s="58"/>
      <c r="BQ278" s="58"/>
      <c r="BR278" s="58"/>
      <c r="BS278" s="58"/>
      <c r="BT278" s="58"/>
      <c r="BU278" s="58"/>
      <c r="BV278" s="58"/>
      <c r="BW278" s="58"/>
      <c r="BX278" s="58"/>
      <c r="BY278" s="58"/>
      <c r="BZ278" s="58"/>
      <c r="CA278" s="58"/>
      <c r="CB278" s="58"/>
      <c r="CC278" s="58"/>
      <c r="CD278" s="58"/>
      <c r="CE278" s="58"/>
      <c r="CF278" s="58"/>
      <c r="CG278" s="58"/>
      <c r="CH278" s="58"/>
      <c r="CI278" s="58"/>
      <c r="CJ278" s="58"/>
      <c r="CK278" s="58"/>
      <c r="CL278" s="58"/>
      <c r="CM278" s="58"/>
      <c r="CN278" s="58"/>
      <c r="CO278" s="58"/>
      <c r="CP278" s="58"/>
      <c r="CQ278" s="58"/>
      <c r="CR278" s="58"/>
      <c r="CS278" s="58"/>
      <c r="CT278" s="58"/>
      <c r="CU278" s="58"/>
      <c r="CV278" s="58"/>
      <c r="CW278" s="58"/>
      <c r="CX278" s="58"/>
      <c r="CY278" s="58"/>
      <c r="CZ278" s="58"/>
      <c r="DA278" s="58"/>
      <c r="DB278" s="58"/>
      <c r="DC278" s="58"/>
      <c r="DD278" s="58"/>
      <c r="DE278" s="58"/>
      <c r="DF278" s="58"/>
      <c r="DG278" s="58"/>
      <c r="DH278" s="58"/>
      <c r="DI278" s="58"/>
      <c r="DJ278" s="58"/>
      <c r="DK278" s="58"/>
      <c r="DL278" s="58"/>
      <c r="DM278" s="58"/>
      <c r="DN278" s="58"/>
      <c r="DO278" s="58"/>
      <c r="DP278" s="58"/>
      <c r="DQ278" s="58"/>
      <c r="DR278" s="58"/>
      <c r="DS278" s="58"/>
      <c r="DT278" s="58"/>
      <c r="DU278" s="58"/>
      <c r="DV278" s="58"/>
      <c r="DW278" s="58"/>
      <c r="DX278" s="58"/>
      <c r="DY278" s="58"/>
      <c r="DZ278" s="58"/>
      <c r="EA278" s="58"/>
      <c r="EB278" s="58"/>
      <c r="EC278" s="58"/>
      <c r="ED278" s="58"/>
      <c r="EE278" s="58"/>
      <c r="EF278" s="58"/>
      <c r="EG278" s="58"/>
      <c r="EH278" s="58"/>
      <c r="EI278" s="58"/>
      <c r="EJ278" s="58"/>
      <c r="EK278" s="58"/>
      <c r="EL278" s="58"/>
      <c r="EM278" s="58"/>
      <c r="EN278" s="58"/>
      <c r="EO278" s="58"/>
      <c r="EP278" s="58"/>
      <c r="EQ278" s="58"/>
    </row>
    <row r="279" spans="1:147" outlineLevel="1" x14ac:dyDescent="0.2">
      <c r="A279" s="16">
        <v>82</v>
      </c>
      <c r="B279" s="16">
        <v>0</v>
      </c>
      <c r="C279" s="1">
        <v>2.3453401090523501E-3</v>
      </c>
      <c r="D279" s="1">
        <f t="shared" si="22"/>
        <v>-2.3453401090523501E-3</v>
      </c>
      <c r="E279" s="1">
        <f t="shared" si="23"/>
        <v>4.6961894540387718E-3</v>
      </c>
      <c r="F279" s="1">
        <f t="shared" si="24"/>
        <v>-6.8528749106041412E-2</v>
      </c>
      <c r="G279" s="1">
        <f t="shared" si="25"/>
        <v>-4.8485602609771444E-2</v>
      </c>
      <c r="H279" s="1">
        <v>1.9388333869756136E-2</v>
      </c>
      <c r="I279" s="1">
        <f t="shared" si="26"/>
        <v>4.6480311444054617E-5</v>
      </c>
      <c r="J279" s="1">
        <f t="shared" si="27"/>
        <v>-4.8962577259338898E-2</v>
      </c>
      <c r="AT279" s="58"/>
      <c r="AU279" s="58"/>
      <c r="AV279" s="58"/>
      <c r="AW279" s="58"/>
      <c r="AX279" s="58"/>
      <c r="AY279" s="58"/>
      <c r="AZ279" s="58"/>
      <c r="BA279" s="71"/>
      <c r="BB279" s="58"/>
      <c r="BC279" s="58"/>
      <c r="BD279" s="58"/>
      <c r="BE279" s="58">
        <f t="shared" si="28"/>
        <v>1</v>
      </c>
      <c r="BF279" s="58">
        <f t="shared" si="29"/>
        <v>2.3453401090523501E-3</v>
      </c>
      <c r="BG279" s="58" t="e">
        <f t="shared" si="30"/>
        <v>#N/A</v>
      </c>
      <c r="BH279" s="58"/>
      <c r="BI279" s="58"/>
      <c r="BJ279" s="58"/>
      <c r="BK279" s="58"/>
      <c r="BL279" s="58"/>
      <c r="BM279" s="58"/>
      <c r="BN279" s="58"/>
      <c r="BO279" s="58"/>
      <c r="BP279" s="58"/>
      <c r="BQ279" s="58"/>
      <c r="BR279" s="58"/>
      <c r="BS279" s="58"/>
      <c r="BT279" s="58"/>
      <c r="BU279" s="58"/>
      <c r="BV279" s="58"/>
      <c r="BW279" s="58"/>
      <c r="BX279" s="58"/>
      <c r="BY279" s="58"/>
      <c r="BZ279" s="58"/>
      <c r="CA279" s="58"/>
      <c r="CB279" s="58"/>
      <c r="CC279" s="58"/>
      <c r="CD279" s="58"/>
      <c r="CE279" s="58"/>
      <c r="CF279" s="58"/>
      <c r="CG279" s="58"/>
      <c r="CH279" s="58"/>
      <c r="CI279" s="58"/>
      <c r="CJ279" s="58"/>
      <c r="CK279" s="58"/>
      <c r="CL279" s="58"/>
      <c r="CM279" s="58"/>
      <c r="CN279" s="58"/>
      <c r="CO279" s="58"/>
      <c r="CP279" s="58"/>
      <c r="CQ279" s="58"/>
      <c r="CR279" s="58"/>
      <c r="CS279" s="58"/>
      <c r="CT279" s="58"/>
      <c r="CU279" s="58"/>
      <c r="CV279" s="58"/>
      <c r="CW279" s="58"/>
      <c r="CX279" s="58"/>
      <c r="CY279" s="58"/>
      <c r="CZ279" s="58"/>
      <c r="DA279" s="58"/>
      <c r="DB279" s="58"/>
      <c r="DC279" s="58"/>
      <c r="DD279" s="58"/>
      <c r="DE279" s="58"/>
      <c r="DF279" s="58"/>
      <c r="DG279" s="58"/>
      <c r="DH279" s="58"/>
      <c r="DI279" s="58"/>
      <c r="DJ279" s="58"/>
      <c r="DK279" s="58"/>
      <c r="DL279" s="58"/>
      <c r="DM279" s="58"/>
      <c r="DN279" s="58"/>
      <c r="DO279" s="58"/>
      <c r="DP279" s="58"/>
      <c r="DQ279" s="58"/>
      <c r="DR279" s="58"/>
      <c r="DS279" s="58"/>
      <c r="DT279" s="58"/>
      <c r="DU279" s="58"/>
      <c r="DV279" s="58"/>
      <c r="DW279" s="58"/>
      <c r="DX279" s="58"/>
      <c r="DY279" s="58"/>
      <c r="DZ279" s="58"/>
      <c r="EA279" s="58"/>
      <c r="EB279" s="58"/>
      <c r="EC279" s="58"/>
      <c r="ED279" s="58"/>
      <c r="EE279" s="58"/>
      <c r="EF279" s="58"/>
      <c r="EG279" s="58"/>
      <c r="EH279" s="58"/>
      <c r="EI279" s="58"/>
      <c r="EJ279" s="58"/>
      <c r="EK279" s="58"/>
      <c r="EL279" s="58"/>
      <c r="EM279" s="58"/>
      <c r="EN279" s="58"/>
      <c r="EO279" s="58"/>
      <c r="EP279" s="58"/>
      <c r="EQ279" s="58"/>
    </row>
    <row r="280" spans="1:147" outlineLevel="1" x14ac:dyDescent="0.2">
      <c r="A280" s="16">
        <v>83</v>
      </c>
      <c r="B280" s="16">
        <v>0</v>
      </c>
      <c r="C280" s="1">
        <v>1.2902010775162754E-7</v>
      </c>
      <c r="D280" s="1">
        <f t="shared" si="22"/>
        <v>-1.2902010775162754E-7</v>
      </c>
      <c r="E280" s="1">
        <f t="shared" si="23"/>
        <v>2.5804023207780971E-7</v>
      </c>
      <c r="F280" s="1">
        <f t="shared" si="24"/>
        <v>-5.0797660583712877E-4</v>
      </c>
      <c r="G280" s="1">
        <f t="shared" si="25"/>
        <v>-3.591937143072215E-4</v>
      </c>
      <c r="H280" s="1">
        <v>1.8977232497593979E-6</v>
      </c>
      <c r="I280" s="1">
        <f t="shared" si="26"/>
        <v>2.4484495440455125E-13</v>
      </c>
      <c r="J280" s="1">
        <f t="shared" si="27"/>
        <v>-3.5919405513283798E-4</v>
      </c>
      <c r="AT280" s="58"/>
      <c r="AU280" s="58"/>
      <c r="AV280" s="58"/>
      <c r="AW280" s="58"/>
      <c r="AX280" s="58"/>
      <c r="AY280" s="58"/>
      <c r="AZ280" s="58"/>
      <c r="BA280" s="71"/>
      <c r="BB280" s="58"/>
      <c r="BC280" s="58"/>
      <c r="BD280" s="58"/>
      <c r="BE280" s="58">
        <f t="shared" si="28"/>
        <v>1</v>
      </c>
      <c r="BF280" s="58">
        <f t="shared" si="29"/>
        <v>1.2902010775162754E-7</v>
      </c>
      <c r="BG280" s="58" t="e">
        <f t="shared" si="30"/>
        <v>#N/A</v>
      </c>
      <c r="BH280" s="58"/>
      <c r="BI280" s="58"/>
      <c r="BJ280" s="58"/>
      <c r="BK280" s="58"/>
      <c r="BL280" s="58"/>
      <c r="BM280" s="58"/>
      <c r="BN280" s="58"/>
      <c r="BO280" s="58"/>
      <c r="BP280" s="58"/>
      <c r="BQ280" s="58"/>
      <c r="BR280" s="58"/>
      <c r="BS280" s="58"/>
      <c r="BT280" s="58"/>
      <c r="BU280" s="58"/>
      <c r="BV280" s="58"/>
      <c r="BW280" s="58"/>
      <c r="BX280" s="58"/>
      <c r="BY280" s="58"/>
      <c r="BZ280" s="58"/>
      <c r="CA280" s="58"/>
      <c r="CB280" s="58"/>
      <c r="CC280" s="58"/>
      <c r="CD280" s="58"/>
      <c r="CE280" s="58"/>
      <c r="CF280" s="58"/>
      <c r="CG280" s="58"/>
      <c r="CH280" s="58"/>
      <c r="CI280" s="58"/>
      <c r="CJ280" s="58"/>
      <c r="CK280" s="58"/>
      <c r="CL280" s="58"/>
      <c r="CM280" s="58"/>
      <c r="CN280" s="58"/>
      <c r="CO280" s="58"/>
      <c r="CP280" s="58"/>
      <c r="CQ280" s="58"/>
      <c r="CR280" s="58"/>
      <c r="CS280" s="58"/>
      <c r="CT280" s="58"/>
      <c r="CU280" s="58"/>
      <c r="CV280" s="58"/>
      <c r="CW280" s="58"/>
      <c r="CX280" s="58"/>
      <c r="CY280" s="58"/>
      <c r="CZ280" s="58"/>
      <c r="DA280" s="58"/>
      <c r="DB280" s="58"/>
      <c r="DC280" s="58"/>
      <c r="DD280" s="58"/>
      <c r="DE280" s="58"/>
      <c r="DF280" s="58"/>
      <c r="DG280" s="58"/>
      <c r="DH280" s="58"/>
      <c r="DI280" s="58"/>
      <c r="DJ280" s="58"/>
      <c r="DK280" s="58"/>
      <c r="DL280" s="58"/>
      <c r="DM280" s="58"/>
      <c r="DN280" s="58"/>
      <c r="DO280" s="58"/>
      <c r="DP280" s="58"/>
      <c r="DQ280" s="58"/>
      <c r="DR280" s="58"/>
      <c r="DS280" s="58"/>
      <c r="DT280" s="58"/>
      <c r="DU280" s="58"/>
      <c r="DV280" s="58"/>
      <c r="DW280" s="58"/>
      <c r="DX280" s="58"/>
      <c r="DY280" s="58"/>
      <c r="DZ280" s="58"/>
      <c r="EA280" s="58"/>
      <c r="EB280" s="58"/>
      <c r="EC280" s="58"/>
      <c r="ED280" s="58"/>
      <c r="EE280" s="58"/>
      <c r="EF280" s="58"/>
      <c r="EG280" s="58"/>
      <c r="EH280" s="58"/>
      <c r="EI280" s="58"/>
      <c r="EJ280" s="58"/>
      <c r="EK280" s="58"/>
      <c r="EL280" s="58"/>
      <c r="EM280" s="58"/>
      <c r="EN280" s="58"/>
      <c r="EO280" s="58"/>
      <c r="EP280" s="58"/>
      <c r="EQ280" s="58"/>
    </row>
    <row r="281" spans="1:147" outlineLevel="1" x14ac:dyDescent="0.2">
      <c r="A281" s="16">
        <v>84</v>
      </c>
      <c r="B281" s="16">
        <v>0</v>
      </c>
      <c r="C281" s="1">
        <v>2.8987751355201078E-4</v>
      </c>
      <c r="D281" s="1">
        <f t="shared" si="22"/>
        <v>-2.8987751355201078E-4</v>
      </c>
      <c r="E281" s="1">
        <f t="shared" si="23"/>
        <v>5.7983907231925395E-4</v>
      </c>
      <c r="F281" s="1">
        <f t="shared" si="24"/>
        <v>-2.4079847846679887E-2</v>
      </c>
      <c r="G281" s="1">
        <f t="shared" si="25"/>
        <v>-1.7028257893573449E-2</v>
      </c>
      <c r="H281" s="1">
        <v>1.5330319344200052E-3</v>
      </c>
      <c r="I281" s="1">
        <f t="shared" si="26"/>
        <v>4.4520285198629359E-7</v>
      </c>
      <c r="J281" s="1">
        <f t="shared" si="27"/>
        <v>-1.7041325351686495E-2</v>
      </c>
      <c r="AT281" s="58"/>
      <c r="AU281" s="58"/>
      <c r="AV281" s="58"/>
      <c r="AW281" s="58"/>
      <c r="AX281" s="58"/>
      <c r="AY281" s="58"/>
      <c r="AZ281" s="58"/>
      <c r="BA281" s="71"/>
      <c r="BB281" s="58"/>
      <c r="BC281" s="58"/>
      <c r="BD281" s="58"/>
      <c r="BE281" s="58">
        <f t="shared" si="28"/>
        <v>1</v>
      </c>
      <c r="BF281" s="58">
        <f t="shared" si="29"/>
        <v>2.8987751355201078E-4</v>
      </c>
      <c r="BG281" s="58" t="e">
        <f t="shared" si="30"/>
        <v>#N/A</v>
      </c>
      <c r="BH281" s="58"/>
      <c r="BI281" s="58"/>
      <c r="BJ281" s="58"/>
      <c r="BK281" s="58"/>
      <c r="BL281" s="58"/>
      <c r="BM281" s="58"/>
      <c r="BN281" s="58"/>
      <c r="BO281" s="58"/>
      <c r="BP281" s="58"/>
      <c r="BQ281" s="58"/>
      <c r="BR281" s="58"/>
      <c r="BS281" s="58"/>
      <c r="BT281" s="58"/>
      <c r="BU281" s="58"/>
      <c r="BV281" s="58"/>
      <c r="BW281" s="58"/>
      <c r="BX281" s="58"/>
      <c r="BY281" s="58"/>
      <c r="BZ281" s="58"/>
      <c r="CA281" s="58"/>
      <c r="CB281" s="58"/>
      <c r="CC281" s="58"/>
      <c r="CD281" s="58"/>
      <c r="CE281" s="58"/>
      <c r="CF281" s="58"/>
      <c r="CG281" s="58"/>
      <c r="CH281" s="58"/>
      <c r="CI281" s="58"/>
      <c r="CJ281" s="58"/>
      <c r="CK281" s="58"/>
      <c r="CL281" s="58"/>
      <c r="CM281" s="58"/>
      <c r="CN281" s="58"/>
      <c r="CO281" s="58"/>
      <c r="CP281" s="58"/>
      <c r="CQ281" s="58"/>
      <c r="CR281" s="58"/>
      <c r="CS281" s="58"/>
      <c r="CT281" s="58"/>
      <c r="CU281" s="58"/>
      <c r="CV281" s="58"/>
      <c r="CW281" s="58"/>
      <c r="CX281" s="58"/>
      <c r="CY281" s="58"/>
      <c r="CZ281" s="58"/>
      <c r="DA281" s="58"/>
      <c r="DB281" s="58"/>
      <c r="DC281" s="58"/>
      <c r="DD281" s="58"/>
      <c r="DE281" s="58"/>
      <c r="DF281" s="58"/>
      <c r="DG281" s="58"/>
      <c r="DH281" s="58"/>
      <c r="DI281" s="58"/>
      <c r="DJ281" s="58"/>
      <c r="DK281" s="58"/>
      <c r="DL281" s="58"/>
      <c r="DM281" s="58"/>
      <c r="DN281" s="58"/>
      <c r="DO281" s="58"/>
      <c r="DP281" s="58"/>
      <c r="DQ281" s="58"/>
      <c r="DR281" s="58"/>
      <c r="DS281" s="58"/>
      <c r="DT281" s="58"/>
      <c r="DU281" s="58"/>
      <c r="DV281" s="58"/>
      <c r="DW281" s="58"/>
      <c r="DX281" s="58"/>
      <c r="DY281" s="58"/>
      <c r="DZ281" s="58"/>
      <c r="EA281" s="58"/>
      <c r="EB281" s="58"/>
      <c r="EC281" s="58"/>
      <c r="ED281" s="58"/>
      <c r="EE281" s="58"/>
      <c r="EF281" s="58"/>
      <c r="EG281" s="58"/>
      <c r="EH281" s="58"/>
      <c r="EI281" s="58"/>
      <c r="EJ281" s="58"/>
      <c r="EK281" s="58"/>
      <c r="EL281" s="58"/>
      <c r="EM281" s="58"/>
      <c r="EN281" s="58"/>
      <c r="EO281" s="58"/>
      <c r="EP281" s="58"/>
      <c r="EQ281" s="58"/>
    </row>
    <row r="282" spans="1:147" outlineLevel="1" x14ac:dyDescent="0.2">
      <c r="A282" s="16">
        <v>85</v>
      </c>
      <c r="B282" s="16">
        <v>0</v>
      </c>
      <c r="C282" s="1">
        <v>2.3912804809871858E-3</v>
      </c>
      <c r="D282" s="1">
        <f t="shared" si="22"/>
        <v>-2.3912804809871858E-3</v>
      </c>
      <c r="E282" s="1">
        <f t="shared" si="23"/>
        <v>4.7882883166088398E-3</v>
      </c>
      <c r="F282" s="1">
        <f t="shared" si="24"/>
        <v>-6.9197458888378555E-2</v>
      </c>
      <c r="G282" s="1">
        <f t="shared" si="25"/>
        <v>-4.8959293397432171E-2</v>
      </c>
      <c r="H282" s="1">
        <v>7.4430701362334078E-3</v>
      </c>
      <c r="I282" s="1">
        <f t="shared" si="26"/>
        <v>1.7974920075688622E-5</v>
      </c>
      <c r="J282" s="1">
        <f t="shared" si="27"/>
        <v>-4.9142520591149312E-2</v>
      </c>
      <c r="AT282" s="58"/>
      <c r="AU282" s="58"/>
      <c r="AV282" s="58"/>
      <c r="AW282" s="58"/>
      <c r="AX282" s="58"/>
      <c r="AY282" s="58"/>
      <c r="AZ282" s="58"/>
      <c r="BA282" s="71"/>
      <c r="BB282" s="58"/>
      <c r="BC282" s="58"/>
      <c r="BD282" s="58"/>
      <c r="BE282" s="58">
        <f t="shared" si="28"/>
        <v>1</v>
      </c>
      <c r="BF282" s="58">
        <f t="shared" si="29"/>
        <v>2.3912804809871858E-3</v>
      </c>
      <c r="BG282" s="58" t="e">
        <f t="shared" si="30"/>
        <v>#N/A</v>
      </c>
      <c r="BH282" s="58"/>
      <c r="BI282" s="58"/>
      <c r="BJ282" s="58"/>
      <c r="BK282" s="58"/>
      <c r="BL282" s="58"/>
      <c r="BM282" s="58"/>
      <c r="BN282" s="58"/>
      <c r="BO282" s="58"/>
      <c r="BP282" s="58"/>
      <c r="BQ282" s="58"/>
      <c r="BR282" s="58"/>
      <c r="BS282" s="58"/>
      <c r="BT282" s="58"/>
      <c r="BU282" s="58"/>
      <c r="BV282" s="58"/>
      <c r="BW282" s="58"/>
      <c r="BX282" s="58"/>
      <c r="BY282" s="58"/>
      <c r="BZ282" s="58"/>
      <c r="CA282" s="58"/>
      <c r="CB282" s="58"/>
      <c r="CC282" s="58"/>
      <c r="CD282" s="58"/>
      <c r="CE282" s="58"/>
      <c r="CF282" s="58"/>
      <c r="CG282" s="58"/>
      <c r="CH282" s="58"/>
      <c r="CI282" s="58"/>
      <c r="CJ282" s="58"/>
      <c r="CK282" s="58"/>
      <c r="CL282" s="58"/>
      <c r="CM282" s="58"/>
      <c r="CN282" s="58"/>
      <c r="CO282" s="58"/>
      <c r="CP282" s="58"/>
      <c r="CQ282" s="58"/>
      <c r="CR282" s="58"/>
      <c r="CS282" s="58"/>
      <c r="CT282" s="58"/>
      <c r="CU282" s="58"/>
      <c r="CV282" s="58"/>
      <c r="CW282" s="58"/>
      <c r="CX282" s="58"/>
      <c r="CY282" s="58"/>
      <c r="CZ282" s="58"/>
      <c r="DA282" s="58"/>
      <c r="DB282" s="58"/>
      <c r="DC282" s="58"/>
      <c r="DD282" s="58"/>
      <c r="DE282" s="58"/>
      <c r="DF282" s="58"/>
      <c r="DG282" s="58"/>
      <c r="DH282" s="58"/>
      <c r="DI282" s="58"/>
      <c r="DJ282" s="58"/>
      <c r="DK282" s="58"/>
      <c r="DL282" s="58"/>
      <c r="DM282" s="58"/>
      <c r="DN282" s="58"/>
      <c r="DO282" s="58"/>
      <c r="DP282" s="58"/>
      <c r="DQ282" s="58"/>
      <c r="DR282" s="58"/>
      <c r="DS282" s="58"/>
      <c r="DT282" s="58"/>
      <c r="DU282" s="58"/>
      <c r="DV282" s="58"/>
      <c r="DW282" s="58"/>
      <c r="DX282" s="58"/>
      <c r="DY282" s="58"/>
      <c r="DZ282" s="58"/>
      <c r="EA282" s="58"/>
      <c r="EB282" s="58"/>
      <c r="EC282" s="58"/>
      <c r="ED282" s="58"/>
      <c r="EE282" s="58"/>
      <c r="EF282" s="58"/>
      <c r="EG282" s="58"/>
      <c r="EH282" s="58"/>
      <c r="EI282" s="58"/>
      <c r="EJ282" s="58"/>
      <c r="EK282" s="58"/>
      <c r="EL282" s="58"/>
      <c r="EM282" s="58"/>
      <c r="EN282" s="58"/>
      <c r="EO282" s="58"/>
      <c r="EP282" s="58"/>
      <c r="EQ282" s="58"/>
    </row>
    <row r="283" spans="1:147" outlineLevel="1" x14ac:dyDescent="0.2">
      <c r="A283" s="16">
        <v>86</v>
      </c>
      <c r="B283" s="16">
        <v>0</v>
      </c>
      <c r="C283" s="1">
        <v>2.6731393890811597E-6</v>
      </c>
      <c r="D283" s="1">
        <f t="shared" si="22"/>
        <v>-2.6731393890811597E-6</v>
      </c>
      <c r="E283" s="1">
        <f t="shared" si="23"/>
        <v>5.3462859238861216E-6</v>
      </c>
      <c r="F283" s="1">
        <f t="shared" si="24"/>
        <v>-2.312203694289524E-3</v>
      </c>
      <c r="G283" s="1">
        <f t="shared" si="25"/>
        <v>-1.6349760043420987E-3</v>
      </c>
      <c r="H283" s="1">
        <v>3.5660316024230189E-5</v>
      </c>
      <c r="I283" s="1">
        <f t="shared" si="26"/>
        <v>9.5328649658905875E-11</v>
      </c>
      <c r="J283" s="1">
        <f t="shared" si="27"/>
        <v>-1.6350051570022993E-3</v>
      </c>
      <c r="AT283" s="58"/>
      <c r="AU283" s="58"/>
      <c r="AV283" s="58"/>
      <c r="AW283" s="58"/>
      <c r="AX283" s="58"/>
      <c r="AY283" s="58"/>
      <c r="AZ283" s="58"/>
      <c r="BA283" s="71"/>
      <c r="BB283" s="58"/>
      <c r="BC283" s="58"/>
      <c r="BD283" s="58"/>
      <c r="BE283" s="58">
        <f t="shared" si="28"/>
        <v>1</v>
      </c>
      <c r="BF283" s="58">
        <f t="shared" si="29"/>
        <v>2.6731393890811597E-6</v>
      </c>
      <c r="BG283" s="58" t="e">
        <f t="shared" si="30"/>
        <v>#N/A</v>
      </c>
      <c r="BH283" s="58"/>
      <c r="BI283" s="58"/>
      <c r="BJ283" s="58"/>
      <c r="BK283" s="58"/>
      <c r="BL283" s="58"/>
      <c r="BM283" s="58"/>
      <c r="BN283" s="58"/>
      <c r="BO283" s="58"/>
      <c r="BP283" s="58"/>
      <c r="BQ283" s="58"/>
      <c r="BR283" s="58"/>
      <c r="BS283" s="58"/>
      <c r="BT283" s="58"/>
      <c r="BU283" s="58"/>
      <c r="BV283" s="58"/>
      <c r="BW283" s="58"/>
      <c r="BX283" s="58"/>
      <c r="BY283" s="58"/>
      <c r="BZ283" s="58"/>
      <c r="CA283" s="58"/>
      <c r="CB283" s="58"/>
      <c r="CC283" s="58"/>
      <c r="CD283" s="58"/>
      <c r="CE283" s="58"/>
      <c r="CF283" s="58"/>
      <c r="CG283" s="58"/>
      <c r="CH283" s="58"/>
      <c r="CI283" s="58"/>
      <c r="CJ283" s="58"/>
      <c r="CK283" s="58"/>
      <c r="CL283" s="58"/>
      <c r="CM283" s="58"/>
      <c r="CN283" s="58"/>
      <c r="CO283" s="58"/>
      <c r="CP283" s="58"/>
      <c r="CQ283" s="58"/>
      <c r="CR283" s="58"/>
      <c r="CS283" s="58"/>
      <c r="CT283" s="58"/>
      <c r="CU283" s="58"/>
      <c r="CV283" s="58"/>
      <c r="CW283" s="58"/>
      <c r="CX283" s="58"/>
      <c r="CY283" s="58"/>
      <c r="CZ283" s="58"/>
      <c r="DA283" s="58"/>
      <c r="DB283" s="58"/>
      <c r="DC283" s="58"/>
      <c r="DD283" s="58"/>
      <c r="DE283" s="58"/>
      <c r="DF283" s="58"/>
      <c r="DG283" s="58"/>
      <c r="DH283" s="58"/>
      <c r="DI283" s="58"/>
      <c r="DJ283" s="58"/>
      <c r="DK283" s="58"/>
      <c r="DL283" s="58"/>
      <c r="DM283" s="58"/>
      <c r="DN283" s="58"/>
      <c r="DO283" s="58"/>
      <c r="DP283" s="58"/>
      <c r="DQ283" s="58"/>
      <c r="DR283" s="58"/>
      <c r="DS283" s="58"/>
      <c r="DT283" s="58"/>
      <c r="DU283" s="58"/>
      <c r="DV283" s="58"/>
      <c r="DW283" s="58"/>
      <c r="DX283" s="58"/>
      <c r="DY283" s="58"/>
      <c r="DZ283" s="58"/>
      <c r="EA283" s="58"/>
      <c r="EB283" s="58"/>
      <c r="EC283" s="58"/>
      <c r="ED283" s="58"/>
      <c r="EE283" s="58"/>
      <c r="EF283" s="58"/>
      <c r="EG283" s="58"/>
      <c r="EH283" s="58"/>
      <c r="EI283" s="58"/>
      <c r="EJ283" s="58"/>
      <c r="EK283" s="58"/>
      <c r="EL283" s="58"/>
      <c r="EM283" s="58"/>
      <c r="EN283" s="58"/>
      <c r="EO283" s="58"/>
      <c r="EP283" s="58"/>
      <c r="EQ283" s="58"/>
    </row>
    <row r="284" spans="1:147" outlineLevel="1" x14ac:dyDescent="0.2">
      <c r="A284" s="16">
        <v>87</v>
      </c>
      <c r="B284" s="16">
        <v>0</v>
      </c>
      <c r="C284" s="1">
        <v>2.2859311301963099E-7</v>
      </c>
      <c r="D284" s="1">
        <f t="shared" si="22"/>
        <v>-2.2859311301963099E-7</v>
      </c>
      <c r="E284" s="1">
        <f t="shared" si="23"/>
        <v>4.5718627831651914E-7</v>
      </c>
      <c r="F284" s="1">
        <f t="shared" si="24"/>
        <v>-6.761555134113151E-4</v>
      </c>
      <c r="G284" s="1">
        <f t="shared" si="25"/>
        <v>-4.7811417598148483E-4</v>
      </c>
      <c r="H284" s="1">
        <v>2.8878125941335596E-6</v>
      </c>
      <c r="I284" s="1">
        <f t="shared" si="26"/>
        <v>6.6013612796184745E-13</v>
      </c>
      <c r="J284" s="1">
        <f t="shared" si="27"/>
        <v>-4.7811486633504946E-4</v>
      </c>
      <c r="AT284" s="58"/>
      <c r="AU284" s="58"/>
      <c r="AV284" s="58"/>
      <c r="AW284" s="58"/>
      <c r="AX284" s="58"/>
      <c r="AY284" s="58"/>
      <c r="AZ284" s="58"/>
      <c r="BA284" s="71"/>
      <c r="BB284" s="58"/>
      <c r="BC284" s="58"/>
      <c r="BD284" s="58"/>
      <c r="BE284" s="58">
        <f t="shared" si="28"/>
        <v>1</v>
      </c>
      <c r="BF284" s="58">
        <f t="shared" si="29"/>
        <v>2.2859311301963099E-7</v>
      </c>
      <c r="BG284" s="58" t="e">
        <f t="shared" si="30"/>
        <v>#N/A</v>
      </c>
      <c r="BH284" s="58"/>
      <c r="BI284" s="58"/>
      <c r="BJ284" s="58"/>
      <c r="BK284" s="58"/>
      <c r="BL284" s="58"/>
      <c r="BM284" s="58"/>
      <c r="BN284" s="58"/>
      <c r="BO284" s="58"/>
      <c r="BP284" s="58"/>
      <c r="BQ284" s="58"/>
      <c r="BR284" s="58"/>
      <c r="BS284" s="58"/>
      <c r="BT284" s="58"/>
      <c r="BU284" s="58"/>
      <c r="BV284" s="58"/>
      <c r="BW284" s="58"/>
      <c r="BX284" s="58"/>
      <c r="BY284" s="58"/>
      <c r="BZ284" s="58"/>
      <c r="CA284" s="58"/>
      <c r="CB284" s="58"/>
      <c r="CC284" s="58"/>
      <c r="CD284" s="58"/>
      <c r="CE284" s="58"/>
      <c r="CF284" s="58"/>
      <c r="CG284" s="58"/>
      <c r="CH284" s="58"/>
      <c r="CI284" s="58"/>
      <c r="CJ284" s="58"/>
      <c r="CK284" s="58"/>
      <c r="CL284" s="58"/>
      <c r="CM284" s="58"/>
      <c r="CN284" s="58"/>
      <c r="CO284" s="58"/>
      <c r="CP284" s="58"/>
      <c r="CQ284" s="58"/>
      <c r="CR284" s="58"/>
      <c r="CS284" s="58"/>
      <c r="CT284" s="58"/>
      <c r="CU284" s="58"/>
      <c r="CV284" s="58"/>
      <c r="CW284" s="58"/>
      <c r="CX284" s="58"/>
      <c r="CY284" s="58"/>
      <c r="CZ284" s="58"/>
      <c r="DA284" s="58"/>
      <c r="DB284" s="58"/>
      <c r="DC284" s="58"/>
      <c r="DD284" s="58"/>
      <c r="DE284" s="58"/>
      <c r="DF284" s="58"/>
      <c r="DG284" s="58"/>
      <c r="DH284" s="58"/>
      <c r="DI284" s="58"/>
      <c r="DJ284" s="58"/>
      <c r="DK284" s="58"/>
      <c r="DL284" s="58"/>
      <c r="DM284" s="58"/>
      <c r="DN284" s="58"/>
      <c r="DO284" s="58"/>
      <c r="DP284" s="58"/>
      <c r="DQ284" s="58"/>
      <c r="DR284" s="58"/>
      <c r="DS284" s="58"/>
      <c r="DT284" s="58"/>
      <c r="DU284" s="58"/>
      <c r="DV284" s="58"/>
      <c r="DW284" s="58"/>
      <c r="DX284" s="58"/>
      <c r="DY284" s="58"/>
      <c r="DZ284" s="58"/>
      <c r="EA284" s="58"/>
      <c r="EB284" s="58"/>
      <c r="EC284" s="58"/>
      <c r="ED284" s="58"/>
      <c r="EE284" s="58"/>
      <c r="EF284" s="58"/>
      <c r="EG284" s="58"/>
      <c r="EH284" s="58"/>
      <c r="EI284" s="58"/>
      <c r="EJ284" s="58"/>
      <c r="EK284" s="58"/>
      <c r="EL284" s="58"/>
      <c r="EM284" s="58"/>
      <c r="EN284" s="58"/>
      <c r="EO284" s="58"/>
      <c r="EP284" s="58"/>
      <c r="EQ284" s="58"/>
    </row>
    <row r="285" spans="1:147" outlineLevel="1" x14ac:dyDescent="0.2">
      <c r="A285" s="16">
        <v>88</v>
      </c>
      <c r="B285" s="16">
        <v>0</v>
      </c>
      <c r="C285" s="1">
        <v>1.1210114841344486E-6</v>
      </c>
      <c r="D285" s="1">
        <f t="shared" si="22"/>
        <v>-1.1210114841344486E-6</v>
      </c>
      <c r="E285" s="1">
        <f t="shared" si="23"/>
        <v>2.2420242250448572E-6</v>
      </c>
      <c r="F285" s="1">
        <f t="shared" si="24"/>
        <v>-1.4973390481266616E-3</v>
      </c>
      <c r="G285" s="1">
        <f t="shared" si="25"/>
        <v>-1.0587788913661836E-3</v>
      </c>
      <c r="H285" s="1">
        <v>1.4435628408535149E-5</v>
      </c>
      <c r="I285" s="1">
        <f t="shared" si="26"/>
        <v>1.618275697572626E-11</v>
      </c>
      <c r="J285" s="1">
        <f t="shared" si="27"/>
        <v>-1.0587865335182445E-3</v>
      </c>
      <c r="AT285" s="58"/>
      <c r="AU285" s="58"/>
      <c r="AV285" s="58"/>
      <c r="AW285" s="58"/>
      <c r="AX285" s="58"/>
      <c r="AY285" s="58"/>
      <c r="AZ285" s="58"/>
      <c r="BA285" s="71"/>
      <c r="BB285" s="58"/>
      <c r="BC285" s="58"/>
      <c r="BD285" s="58"/>
      <c r="BE285" s="58">
        <f t="shared" si="28"/>
        <v>1</v>
      </c>
      <c r="BF285" s="58">
        <f t="shared" si="29"/>
        <v>1.1210114841344486E-6</v>
      </c>
      <c r="BG285" s="58" t="e">
        <f t="shared" si="30"/>
        <v>#N/A</v>
      </c>
      <c r="BH285" s="58"/>
      <c r="BI285" s="58"/>
      <c r="BJ285" s="58"/>
      <c r="BK285" s="58"/>
      <c r="BL285" s="58"/>
      <c r="BM285" s="58"/>
      <c r="BN285" s="58"/>
      <c r="BO285" s="58"/>
      <c r="BP285" s="58"/>
      <c r="BQ285" s="58"/>
      <c r="BR285" s="58"/>
      <c r="BS285" s="58"/>
      <c r="BT285" s="58"/>
      <c r="BU285" s="58"/>
      <c r="BV285" s="58"/>
      <c r="BW285" s="58"/>
      <c r="BX285" s="58"/>
      <c r="BY285" s="58"/>
      <c r="BZ285" s="58"/>
      <c r="CA285" s="58"/>
      <c r="CB285" s="58"/>
      <c r="CC285" s="58"/>
      <c r="CD285" s="58"/>
      <c r="CE285" s="58"/>
      <c r="CF285" s="58"/>
      <c r="CG285" s="58"/>
      <c r="CH285" s="58"/>
      <c r="CI285" s="58"/>
      <c r="CJ285" s="58"/>
      <c r="CK285" s="58"/>
      <c r="CL285" s="58"/>
      <c r="CM285" s="58"/>
      <c r="CN285" s="58"/>
      <c r="CO285" s="58"/>
      <c r="CP285" s="58"/>
      <c r="CQ285" s="58"/>
      <c r="CR285" s="58"/>
      <c r="CS285" s="58"/>
      <c r="CT285" s="58"/>
      <c r="CU285" s="58"/>
      <c r="CV285" s="58"/>
      <c r="CW285" s="58"/>
      <c r="CX285" s="58"/>
      <c r="CY285" s="58"/>
      <c r="CZ285" s="58"/>
      <c r="DA285" s="58"/>
      <c r="DB285" s="58"/>
      <c r="DC285" s="58"/>
      <c r="DD285" s="58"/>
      <c r="DE285" s="58"/>
      <c r="DF285" s="58"/>
      <c r="DG285" s="58"/>
      <c r="DH285" s="58"/>
      <c r="DI285" s="58"/>
      <c r="DJ285" s="58"/>
      <c r="DK285" s="58"/>
      <c r="DL285" s="58"/>
      <c r="DM285" s="58"/>
      <c r="DN285" s="58"/>
      <c r="DO285" s="58"/>
      <c r="DP285" s="58"/>
      <c r="DQ285" s="58"/>
      <c r="DR285" s="58"/>
      <c r="DS285" s="58"/>
      <c r="DT285" s="58"/>
      <c r="DU285" s="58"/>
      <c r="DV285" s="58"/>
      <c r="DW285" s="58"/>
      <c r="DX285" s="58"/>
      <c r="DY285" s="58"/>
      <c r="DZ285" s="58"/>
      <c r="EA285" s="58"/>
      <c r="EB285" s="58"/>
      <c r="EC285" s="58"/>
      <c r="ED285" s="58"/>
      <c r="EE285" s="58"/>
      <c r="EF285" s="58"/>
      <c r="EG285" s="58"/>
      <c r="EH285" s="58"/>
      <c r="EI285" s="58"/>
      <c r="EJ285" s="58"/>
      <c r="EK285" s="58"/>
      <c r="EL285" s="58"/>
      <c r="EM285" s="58"/>
      <c r="EN285" s="58"/>
      <c r="EO285" s="58"/>
      <c r="EP285" s="58"/>
      <c r="EQ285" s="58"/>
    </row>
    <row r="286" spans="1:147" outlineLevel="1" x14ac:dyDescent="0.2">
      <c r="A286" s="16">
        <v>89</v>
      </c>
      <c r="B286" s="16">
        <v>0</v>
      </c>
      <c r="C286" s="1">
        <v>1.8546471715004125E-3</v>
      </c>
      <c r="D286" s="1">
        <f t="shared" si="22"/>
        <v>-1.8546471715004125E-3</v>
      </c>
      <c r="E286" s="1">
        <f t="shared" si="23"/>
        <v>3.7127383180291748E-3</v>
      </c>
      <c r="F286" s="1">
        <f t="shared" si="24"/>
        <v>-6.0932243664821459E-2</v>
      </c>
      <c r="G286" s="1">
        <f t="shared" si="25"/>
        <v>-4.3105606119675323E-2</v>
      </c>
      <c r="H286" s="1">
        <v>5.872396017941121E-3</v>
      </c>
      <c r="I286" s="1">
        <f t="shared" si="26"/>
        <v>1.0975914488774517E-5</v>
      </c>
      <c r="J286" s="1">
        <f t="shared" si="27"/>
        <v>-4.3232732893414977E-2</v>
      </c>
      <c r="AT286" s="58"/>
      <c r="AU286" s="58"/>
      <c r="AV286" s="58"/>
      <c r="AW286" s="58"/>
      <c r="AX286" s="58"/>
      <c r="AY286" s="58"/>
      <c r="AZ286" s="58"/>
      <c r="BA286" s="71"/>
      <c r="BB286" s="58"/>
      <c r="BC286" s="58"/>
      <c r="BD286" s="58"/>
      <c r="BE286" s="58">
        <f t="shared" si="28"/>
        <v>1</v>
      </c>
      <c r="BF286" s="58">
        <f t="shared" si="29"/>
        <v>1.8546471715004125E-3</v>
      </c>
      <c r="BG286" s="58" t="e">
        <f t="shared" si="30"/>
        <v>#N/A</v>
      </c>
      <c r="BH286" s="58"/>
      <c r="BI286" s="58"/>
      <c r="BJ286" s="58"/>
      <c r="BK286" s="58"/>
      <c r="BL286" s="58"/>
      <c r="BM286" s="58"/>
      <c r="BN286" s="58"/>
      <c r="BO286" s="58"/>
      <c r="BP286" s="58"/>
      <c r="BQ286" s="58"/>
      <c r="BR286" s="58"/>
      <c r="BS286" s="58"/>
      <c r="BT286" s="58"/>
      <c r="BU286" s="58"/>
      <c r="BV286" s="58"/>
      <c r="BW286" s="58"/>
      <c r="BX286" s="58"/>
      <c r="BY286" s="58"/>
      <c r="BZ286" s="58"/>
      <c r="CA286" s="58"/>
      <c r="CB286" s="58"/>
      <c r="CC286" s="58"/>
      <c r="CD286" s="58"/>
      <c r="CE286" s="58"/>
      <c r="CF286" s="58"/>
      <c r="CG286" s="58"/>
      <c r="CH286" s="58"/>
      <c r="CI286" s="58"/>
      <c r="CJ286" s="58"/>
      <c r="CK286" s="58"/>
      <c r="CL286" s="58"/>
      <c r="CM286" s="58"/>
      <c r="CN286" s="58"/>
      <c r="CO286" s="58"/>
      <c r="CP286" s="58"/>
      <c r="CQ286" s="58"/>
      <c r="CR286" s="58"/>
      <c r="CS286" s="58"/>
      <c r="CT286" s="58"/>
      <c r="CU286" s="58"/>
      <c r="CV286" s="58"/>
      <c r="CW286" s="58"/>
      <c r="CX286" s="58"/>
      <c r="CY286" s="58"/>
      <c r="CZ286" s="58"/>
      <c r="DA286" s="58"/>
      <c r="DB286" s="58"/>
      <c r="DC286" s="58"/>
      <c r="DD286" s="58"/>
      <c r="DE286" s="58"/>
      <c r="DF286" s="58"/>
      <c r="DG286" s="58"/>
      <c r="DH286" s="58"/>
      <c r="DI286" s="58"/>
      <c r="DJ286" s="58"/>
      <c r="DK286" s="58"/>
      <c r="DL286" s="58"/>
      <c r="DM286" s="58"/>
      <c r="DN286" s="58"/>
      <c r="DO286" s="58"/>
      <c r="DP286" s="58"/>
      <c r="DQ286" s="58"/>
      <c r="DR286" s="58"/>
      <c r="DS286" s="58"/>
      <c r="DT286" s="58"/>
      <c r="DU286" s="58"/>
      <c r="DV286" s="58"/>
      <c r="DW286" s="58"/>
      <c r="DX286" s="58"/>
      <c r="DY286" s="58"/>
      <c r="DZ286" s="58"/>
      <c r="EA286" s="58"/>
      <c r="EB286" s="58"/>
      <c r="EC286" s="58"/>
      <c r="ED286" s="58"/>
      <c r="EE286" s="58"/>
      <c r="EF286" s="58"/>
      <c r="EG286" s="58"/>
      <c r="EH286" s="58"/>
      <c r="EI286" s="58"/>
      <c r="EJ286" s="58"/>
      <c r="EK286" s="58"/>
      <c r="EL286" s="58"/>
      <c r="EM286" s="58"/>
      <c r="EN286" s="58"/>
      <c r="EO286" s="58"/>
      <c r="EP286" s="58"/>
      <c r="EQ286" s="58"/>
    </row>
    <row r="287" spans="1:147" outlineLevel="1" x14ac:dyDescent="0.2">
      <c r="A287" s="16">
        <v>90</v>
      </c>
      <c r="B287" s="16">
        <v>0</v>
      </c>
      <c r="C287" s="1">
        <v>8.8176474346537851E-7</v>
      </c>
      <c r="D287" s="1">
        <f t="shared" si="22"/>
        <v>-8.8176474346537851E-7</v>
      </c>
      <c r="E287" s="1">
        <f t="shared" si="23"/>
        <v>1.7635302645771748E-6</v>
      </c>
      <c r="F287" s="1">
        <f t="shared" si="24"/>
        <v>-1.3279797681354844E-3</v>
      </c>
      <c r="G287" s="1">
        <f t="shared" si="25"/>
        <v>-9.3902370629027625E-4</v>
      </c>
      <c r="H287" s="1">
        <v>9.6733130223154607E-6</v>
      </c>
      <c r="I287" s="1">
        <f t="shared" si="26"/>
        <v>8.5296764069073354E-12</v>
      </c>
      <c r="J287" s="1">
        <f t="shared" si="27"/>
        <v>-9.3902824805834986E-4</v>
      </c>
      <c r="AT287" s="58"/>
      <c r="AU287" s="58"/>
      <c r="AV287" s="58"/>
      <c r="AW287" s="58"/>
      <c r="AX287" s="58"/>
      <c r="AY287" s="58"/>
      <c r="AZ287" s="58"/>
      <c r="BA287" s="71"/>
      <c r="BB287" s="58"/>
      <c r="BC287" s="58"/>
      <c r="BD287" s="58"/>
      <c r="BE287" s="58">
        <f t="shared" si="28"/>
        <v>1</v>
      </c>
      <c r="BF287" s="58">
        <f t="shared" si="29"/>
        <v>8.8176474346537851E-7</v>
      </c>
      <c r="BG287" s="58" t="e">
        <f t="shared" si="30"/>
        <v>#N/A</v>
      </c>
      <c r="BH287" s="58"/>
      <c r="BI287" s="58"/>
      <c r="BJ287" s="58"/>
      <c r="BK287" s="58"/>
      <c r="BL287" s="58"/>
      <c r="BM287" s="58"/>
      <c r="BN287" s="58"/>
      <c r="BO287" s="58"/>
      <c r="BP287" s="58"/>
      <c r="BQ287" s="58"/>
      <c r="BR287" s="58"/>
      <c r="BS287" s="58"/>
      <c r="BT287" s="58"/>
      <c r="BU287" s="58"/>
      <c r="BV287" s="58"/>
      <c r="BW287" s="58"/>
      <c r="BX287" s="58"/>
      <c r="BY287" s="58"/>
      <c r="BZ287" s="58"/>
      <c r="CA287" s="58"/>
      <c r="CB287" s="58"/>
      <c r="CC287" s="58"/>
      <c r="CD287" s="58"/>
      <c r="CE287" s="58"/>
      <c r="CF287" s="58"/>
      <c r="CG287" s="58"/>
      <c r="CH287" s="58"/>
      <c r="CI287" s="58"/>
      <c r="CJ287" s="58"/>
      <c r="CK287" s="58"/>
      <c r="CL287" s="58"/>
      <c r="CM287" s="58"/>
      <c r="CN287" s="58"/>
      <c r="CO287" s="58"/>
      <c r="CP287" s="58"/>
      <c r="CQ287" s="58"/>
      <c r="CR287" s="58"/>
      <c r="CS287" s="58"/>
      <c r="CT287" s="58"/>
      <c r="CU287" s="58"/>
      <c r="CV287" s="58"/>
      <c r="CW287" s="58"/>
      <c r="CX287" s="58"/>
      <c r="CY287" s="58"/>
      <c r="CZ287" s="58"/>
      <c r="DA287" s="58"/>
      <c r="DB287" s="58"/>
      <c r="DC287" s="58"/>
      <c r="DD287" s="58"/>
      <c r="DE287" s="58"/>
      <c r="DF287" s="58"/>
      <c r="DG287" s="58"/>
      <c r="DH287" s="58"/>
      <c r="DI287" s="58"/>
      <c r="DJ287" s="58"/>
      <c r="DK287" s="58"/>
      <c r="DL287" s="58"/>
      <c r="DM287" s="58"/>
      <c r="DN287" s="58"/>
      <c r="DO287" s="58"/>
      <c r="DP287" s="58"/>
      <c r="DQ287" s="58"/>
      <c r="DR287" s="58"/>
      <c r="DS287" s="58"/>
      <c r="DT287" s="58"/>
      <c r="DU287" s="58"/>
      <c r="DV287" s="58"/>
      <c r="DW287" s="58"/>
      <c r="DX287" s="58"/>
      <c r="DY287" s="58"/>
      <c r="DZ287" s="58"/>
      <c r="EA287" s="58"/>
      <c r="EB287" s="58"/>
      <c r="EC287" s="58"/>
      <c r="ED287" s="58"/>
      <c r="EE287" s="58"/>
      <c r="EF287" s="58"/>
      <c r="EG287" s="58"/>
      <c r="EH287" s="58"/>
      <c r="EI287" s="58"/>
      <c r="EJ287" s="58"/>
      <c r="EK287" s="58"/>
      <c r="EL287" s="58"/>
      <c r="EM287" s="58"/>
      <c r="EN287" s="58"/>
      <c r="EO287" s="58"/>
      <c r="EP287" s="58"/>
      <c r="EQ287" s="58"/>
    </row>
    <row r="288" spans="1:147" outlineLevel="1" x14ac:dyDescent="0.2">
      <c r="A288" s="16">
        <v>91</v>
      </c>
      <c r="B288" s="16">
        <v>1</v>
      </c>
      <c r="C288" s="1">
        <v>0.98174578795451195</v>
      </c>
      <c r="D288" s="1">
        <f t="shared" si="22"/>
        <v>1.825421204548805E-2</v>
      </c>
      <c r="E288" s="1">
        <f t="shared" si="23"/>
        <v>3.6845751754985237E-2</v>
      </c>
      <c r="F288" s="1">
        <f t="shared" si="24"/>
        <v>0.19195247264618717</v>
      </c>
      <c r="G288" s="1">
        <f t="shared" si="25"/>
        <v>0.136358439418654</v>
      </c>
      <c r="H288" s="1">
        <v>5.3516329906565123E-2</v>
      </c>
      <c r="I288" s="1">
        <f t="shared" si="26"/>
        <v>1.0513256040448769E-3</v>
      </c>
      <c r="J288" s="1">
        <f t="shared" si="27"/>
        <v>0.14016044236779365</v>
      </c>
      <c r="AT288" s="58"/>
      <c r="AU288" s="58"/>
      <c r="AV288" s="58"/>
      <c r="AW288" s="58"/>
      <c r="AX288" s="58"/>
      <c r="AY288" s="58"/>
      <c r="AZ288" s="58"/>
      <c r="BA288" s="71"/>
      <c r="BB288" s="58"/>
      <c r="BC288" s="58"/>
      <c r="BD288" s="58"/>
      <c r="BE288" s="58">
        <f t="shared" si="28"/>
        <v>0</v>
      </c>
      <c r="BF288" s="58" t="e">
        <f t="shared" si="29"/>
        <v>#N/A</v>
      </c>
      <c r="BG288" s="58">
        <f t="shared" si="30"/>
        <v>0.98174578795451195</v>
      </c>
      <c r="BH288" s="58"/>
      <c r="BI288" s="58"/>
      <c r="BJ288" s="58"/>
      <c r="BK288" s="58"/>
      <c r="BL288" s="58"/>
      <c r="BM288" s="58"/>
      <c r="BN288" s="58"/>
      <c r="BO288" s="58"/>
      <c r="BP288" s="58"/>
      <c r="BQ288" s="58"/>
      <c r="BR288" s="58"/>
      <c r="BS288" s="58"/>
      <c r="BT288" s="58"/>
      <c r="BU288" s="58"/>
      <c r="BV288" s="58"/>
      <c r="BW288" s="58"/>
      <c r="BX288" s="58"/>
      <c r="BY288" s="58"/>
      <c r="BZ288" s="58"/>
      <c r="CA288" s="58"/>
      <c r="CB288" s="58"/>
      <c r="CC288" s="58"/>
      <c r="CD288" s="58"/>
      <c r="CE288" s="58"/>
      <c r="CF288" s="58"/>
      <c r="CG288" s="58"/>
      <c r="CH288" s="58"/>
      <c r="CI288" s="58"/>
      <c r="CJ288" s="58"/>
      <c r="CK288" s="58"/>
      <c r="CL288" s="58"/>
      <c r="CM288" s="58"/>
      <c r="CN288" s="58"/>
      <c r="CO288" s="58"/>
      <c r="CP288" s="58"/>
      <c r="CQ288" s="58"/>
      <c r="CR288" s="58"/>
      <c r="CS288" s="58"/>
      <c r="CT288" s="58"/>
      <c r="CU288" s="58"/>
      <c r="CV288" s="58"/>
      <c r="CW288" s="58"/>
      <c r="CX288" s="58"/>
      <c r="CY288" s="58"/>
      <c r="CZ288" s="58"/>
      <c r="DA288" s="58"/>
      <c r="DB288" s="58"/>
      <c r="DC288" s="58"/>
      <c r="DD288" s="58"/>
      <c r="DE288" s="58"/>
      <c r="DF288" s="58"/>
      <c r="DG288" s="58"/>
      <c r="DH288" s="58"/>
      <c r="DI288" s="58"/>
      <c r="DJ288" s="58"/>
      <c r="DK288" s="58"/>
      <c r="DL288" s="58"/>
      <c r="DM288" s="58"/>
      <c r="DN288" s="58"/>
      <c r="DO288" s="58"/>
      <c r="DP288" s="58"/>
      <c r="DQ288" s="58"/>
      <c r="DR288" s="58"/>
      <c r="DS288" s="58"/>
      <c r="DT288" s="58"/>
      <c r="DU288" s="58"/>
      <c r="DV288" s="58"/>
      <c r="DW288" s="58"/>
      <c r="DX288" s="58"/>
      <c r="DY288" s="58"/>
      <c r="DZ288" s="58"/>
      <c r="EA288" s="58"/>
      <c r="EB288" s="58"/>
      <c r="EC288" s="58"/>
      <c r="ED288" s="58"/>
      <c r="EE288" s="58"/>
      <c r="EF288" s="58"/>
      <c r="EG288" s="58"/>
      <c r="EH288" s="58"/>
      <c r="EI288" s="58"/>
      <c r="EJ288" s="58"/>
      <c r="EK288" s="58"/>
      <c r="EL288" s="58"/>
      <c r="EM288" s="58"/>
      <c r="EN288" s="58"/>
      <c r="EO288" s="58"/>
      <c r="EP288" s="58"/>
      <c r="EQ288" s="58"/>
    </row>
    <row r="289" spans="1:147" outlineLevel="1" x14ac:dyDescent="0.2">
      <c r="A289" s="16">
        <v>92</v>
      </c>
      <c r="B289" s="16">
        <v>0</v>
      </c>
      <c r="C289" s="1">
        <v>2.6772653298709759E-3</v>
      </c>
      <c r="D289" s="1">
        <f t="shared" si="22"/>
        <v>-2.6772653298709759E-3</v>
      </c>
      <c r="E289" s="1">
        <f t="shared" si="23"/>
        <v>5.3617112284436788E-3</v>
      </c>
      <c r="F289" s="1">
        <f t="shared" si="24"/>
        <v>-7.3223706737938904E-2</v>
      </c>
      <c r="G289" s="1">
        <f t="shared" si="25"/>
        <v>-5.1811700618679561E-2</v>
      </c>
      <c r="H289" s="1">
        <v>8.876365534190446E-3</v>
      </c>
      <c r="I289" s="1">
        <f t="shared" si="26"/>
        <v>2.4041581929525766E-5</v>
      </c>
      <c r="J289" s="1">
        <f t="shared" si="27"/>
        <v>-5.2043192666565007E-2</v>
      </c>
      <c r="AT289" s="58"/>
      <c r="AU289" s="58"/>
      <c r="AV289" s="58"/>
      <c r="AW289" s="58"/>
      <c r="AX289" s="58"/>
      <c r="AY289" s="58"/>
      <c r="AZ289" s="58"/>
      <c r="BA289" s="71"/>
      <c r="BB289" s="58"/>
      <c r="BC289" s="58"/>
      <c r="BD289" s="58"/>
      <c r="BE289" s="58">
        <f t="shared" si="28"/>
        <v>1</v>
      </c>
      <c r="BF289" s="58">
        <f t="shared" si="29"/>
        <v>2.6772653298709759E-3</v>
      </c>
      <c r="BG289" s="58" t="e">
        <f t="shared" si="30"/>
        <v>#N/A</v>
      </c>
      <c r="BH289" s="58"/>
      <c r="BI289" s="58"/>
      <c r="BJ289" s="58"/>
      <c r="BK289" s="58"/>
      <c r="BL289" s="58"/>
      <c r="BM289" s="58"/>
      <c r="BN289" s="58"/>
      <c r="BO289" s="58"/>
      <c r="BP289" s="58"/>
      <c r="BQ289" s="58"/>
      <c r="BR289" s="58"/>
      <c r="BS289" s="58"/>
      <c r="BT289" s="58"/>
      <c r="BU289" s="58"/>
      <c r="BV289" s="58"/>
      <c r="BW289" s="58"/>
      <c r="BX289" s="58"/>
      <c r="BY289" s="58"/>
      <c r="BZ289" s="58"/>
      <c r="CA289" s="58"/>
      <c r="CB289" s="58"/>
      <c r="CC289" s="58"/>
      <c r="CD289" s="58"/>
      <c r="CE289" s="58"/>
      <c r="CF289" s="58"/>
      <c r="CG289" s="58"/>
      <c r="CH289" s="58"/>
      <c r="CI289" s="58"/>
      <c r="CJ289" s="58"/>
      <c r="CK289" s="58"/>
      <c r="CL289" s="58"/>
      <c r="CM289" s="58"/>
      <c r="CN289" s="58"/>
      <c r="CO289" s="58"/>
      <c r="CP289" s="58"/>
      <c r="CQ289" s="58"/>
      <c r="CR289" s="58"/>
      <c r="CS289" s="58"/>
      <c r="CT289" s="58"/>
      <c r="CU289" s="58"/>
      <c r="CV289" s="58"/>
      <c r="CW289" s="58"/>
      <c r="CX289" s="58"/>
      <c r="CY289" s="58"/>
      <c r="CZ289" s="58"/>
      <c r="DA289" s="58"/>
      <c r="DB289" s="58"/>
      <c r="DC289" s="58"/>
      <c r="DD289" s="58"/>
      <c r="DE289" s="58"/>
      <c r="DF289" s="58"/>
      <c r="DG289" s="58"/>
      <c r="DH289" s="58"/>
      <c r="DI289" s="58"/>
      <c r="DJ289" s="58"/>
      <c r="DK289" s="58"/>
      <c r="DL289" s="58"/>
      <c r="DM289" s="58"/>
      <c r="DN289" s="58"/>
      <c r="DO289" s="58"/>
      <c r="DP289" s="58"/>
      <c r="DQ289" s="58"/>
      <c r="DR289" s="58"/>
      <c r="DS289" s="58"/>
      <c r="DT289" s="58"/>
      <c r="DU289" s="58"/>
      <c r="DV289" s="58"/>
      <c r="DW289" s="58"/>
      <c r="DX289" s="58"/>
      <c r="DY289" s="58"/>
      <c r="DZ289" s="58"/>
      <c r="EA289" s="58"/>
      <c r="EB289" s="58"/>
      <c r="EC289" s="58"/>
      <c r="ED289" s="58"/>
      <c r="EE289" s="58"/>
      <c r="EF289" s="58"/>
      <c r="EG289" s="58"/>
      <c r="EH289" s="58"/>
      <c r="EI289" s="58"/>
      <c r="EJ289" s="58"/>
      <c r="EK289" s="58"/>
      <c r="EL289" s="58"/>
      <c r="EM289" s="58"/>
      <c r="EN289" s="58"/>
      <c r="EO289" s="58"/>
      <c r="EP289" s="58"/>
      <c r="EQ289" s="58"/>
    </row>
    <row r="290" spans="1:147" outlineLevel="1" x14ac:dyDescent="0.2">
      <c r="A290" s="16">
        <v>93</v>
      </c>
      <c r="B290" s="16">
        <v>0</v>
      </c>
      <c r="C290" s="1">
        <v>8.2686374580121828E-9</v>
      </c>
      <c r="D290" s="1">
        <f t="shared" si="22"/>
        <v>-8.2686374580121828E-9</v>
      </c>
      <c r="E290" s="1">
        <f t="shared" si="23"/>
        <v>1.6537275036496101E-8</v>
      </c>
      <c r="F290" s="1">
        <f t="shared" si="24"/>
        <v>-1.2859733681727667E-4</v>
      </c>
      <c r="G290" s="1">
        <f t="shared" si="25"/>
        <v>-9.093204895075525E-5</v>
      </c>
      <c r="H290" s="1">
        <v>1.9584687181237697E-7</v>
      </c>
      <c r="I290" s="1">
        <f t="shared" si="26"/>
        <v>1.6193871108443525E-15</v>
      </c>
      <c r="J290" s="1">
        <f t="shared" si="27"/>
        <v>-9.0932057855135223E-5</v>
      </c>
      <c r="AT290" s="58"/>
      <c r="AU290" s="58"/>
      <c r="AV290" s="58"/>
      <c r="AW290" s="58"/>
      <c r="AX290" s="58"/>
      <c r="AY290" s="58"/>
      <c r="AZ290" s="58"/>
      <c r="BA290" s="71"/>
      <c r="BB290" s="58"/>
      <c r="BC290" s="58"/>
      <c r="BD290" s="58"/>
      <c r="BE290" s="58">
        <f t="shared" si="28"/>
        <v>1</v>
      </c>
      <c r="BF290" s="58">
        <f t="shared" si="29"/>
        <v>8.2686374580121828E-9</v>
      </c>
      <c r="BG290" s="58" t="e">
        <f t="shared" si="30"/>
        <v>#N/A</v>
      </c>
      <c r="BH290" s="58"/>
      <c r="BI290" s="58"/>
      <c r="BJ290" s="58"/>
      <c r="BK290" s="58"/>
      <c r="BL290" s="58"/>
      <c r="BM290" s="58"/>
      <c r="BN290" s="58"/>
      <c r="BO290" s="58"/>
      <c r="BP290" s="58"/>
      <c r="BQ290" s="58"/>
      <c r="BR290" s="58"/>
      <c r="BS290" s="58"/>
      <c r="BT290" s="58"/>
      <c r="BU290" s="58"/>
      <c r="BV290" s="58"/>
      <c r="BW290" s="58"/>
      <c r="BX290" s="58"/>
      <c r="BY290" s="58"/>
      <c r="BZ290" s="58"/>
      <c r="CA290" s="58"/>
      <c r="CB290" s="58"/>
      <c r="CC290" s="58"/>
      <c r="CD290" s="58"/>
      <c r="CE290" s="58"/>
      <c r="CF290" s="58"/>
      <c r="CG290" s="58"/>
      <c r="CH290" s="58"/>
      <c r="CI290" s="58"/>
      <c r="CJ290" s="58"/>
      <c r="CK290" s="58"/>
      <c r="CL290" s="58"/>
      <c r="CM290" s="58"/>
      <c r="CN290" s="58"/>
      <c r="CO290" s="58"/>
      <c r="CP290" s="58"/>
      <c r="CQ290" s="58"/>
      <c r="CR290" s="58"/>
      <c r="CS290" s="58"/>
      <c r="CT290" s="58"/>
      <c r="CU290" s="58"/>
      <c r="CV290" s="58"/>
      <c r="CW290" s="58"/>
      <c r="CX290" s="58"/>
      <c r="CY290" s="58"/>
      <c r="CZ290" s="58"/>
      <c r="DA290" s="58"/>
      <c r="DB290" s="58"/>
      <c r="DC290" s="58"/>
      <c r="DD290" s="58"/>
      <c r="DE290" s="58"/>
      <c r="DF290" s="58"/>
      <c r="DG290" s="58"/>
      <c r="DH290" s="58"/>
      <c r="DI290" s="58"/>
      <c r="DJ290" s="58"/>
      <c r="DK290" s="58"/>
      <c r="DL290" s="58"/>
      <c r="DM290" s="58"/>
      <c r="DN290" s="58"/>
      <c r="DO290" s="58"/>
      <c r="DP290" s="58"/>
      <c r="DQ290" s="58"/>
      <c r="DR290" s="58"/>
      <c r="DS290" s="58"/>
      <c r="DT290" s="58"/>
      <c r="DU290" s="58"/>
      <c r="DV290" s="58"/>
      <c r="DW290" s="58"/>
      <c r="DX290" s="58"/>
      <c r="DY290" s="58"/>
      <c r="DZ290" s="58"/>
      <c r="EA290" s="58"/>
      <c r="EB290" s="58"/>
      <c r="EC290" s="58"/>
      <c r="ED290" s="58"/>
      <c r="EE290" s="58"/>
      <c r="EF290" s="58"/>
      <c r="EG290" s="58"/>
      <c r="EH290" s="58"/>
      <c r="EI290" s="58"/>
      <c r="EJ290" s="58"/>
      <c r="EK290" s="58"/>
      <c r="EL290" s="58"/>
      <c r="EM290" s="58"/>
      <c r="EN290" s="58"/>
      <c r="EO290" s="58"/>
      <c r="EP290" s="58"/>
      <c r="EQ290" s="58"/>
    </row>
    <row r="291" spans="1:147" outlineLevel="1" x14ac:dyDescent="0.2">
      <c r="A291" s="16">
        <v>94</v>
      </c>
      <c r="B291" s="16">
        <v>1</v>
      </c>
      <c r="C291" s="1">
        <v>0.95297523049271615</v>
      </c>
      <c r="D291" s="1">
        <f t="shared" si="22"/>
        <v>4.7024769507283848E-2</v>
      </c>
      <c r="E291" s="1">
        <f t="shared" si="23"/>
        <v>9.6332733508299184E-2</v>
      </c>
      <c r="F291" s="1">
        <f t="shared" si="24"/>
        <v>0.31037514963073187</v>
      </c>
      <c r="G291" s="1">
        <f t="shared" si="25"/>
        <v>0.22213783325037131</v>
      </c>
      <c r="H291" s="1">
        <v>0.17482192920237641</v>
      </c>
      <c r="I291" s="1">
        <f t="shared" si="26"/>
        <v>1.0454259912315607E-2</v>
      </c>
      <c r="J291" s="1">
        <f t="shared" si="27"/>
        <v>0.24453931559870976</v>
      </c>
      <c r="AT291" s="58"/>
      <c r="AU291" s="58"/>
      <c r="AV291" s="58"/>
      <c r="AW291" s="58"/>
      <c r="AX291" s="58"/>
      <c r="AY291" s="58"/>
      <c r="AZ291" s="58"/>
      <c r="BA291" s="71"/>
      <c r="BB291" s="58"/>
      <c r="BC291" s="58"/>
      <c r="BD291" s="58"/>
      <c r="BE291" s="58">
        <f t="shared" si="28"/>
        <v>0</v>
      </c>
      <c r="BF291" s="58" t="e">
        <f t="shared" si="29"/>
        <v>#N/A</v>
      </c>
      <c r="BG291" s="58">
        <f t="shared" si="30"/>
        <v>0.95297523049271615</v>
      </c>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58"/>
      <c r="CM291" s="58"/>
      <c r="CN291" s="58"/>
      <c r="CO291" s="58"/>
      <c r="CP291" s="58"/>
      <c r="CQ291" s="58"/>
      <c r="CR291" s="58"/>
      <c r="CS291" s="58"/>
      <c r="CT291" s="58"/>
      <c r="CU291" s="58"/>
      <c r="CV291" s="58"/>
      <c r="CW291" s="58"/>
      <c r="CX291" s="58"/>
      <c r="CY291" s="58"/>
      <c r="CZ291" s="58"/>
      <c r="DA291" s="58"/>
      <c r="DB291" s="58"/>
      <c r="DC291" s="58"/>
      <c r="DD291" s="58"/>
      <c r="DE291" s="58"/>
      <c r="DF291" s="58"/>
      <c r="DG291" s="58"/>
      <c r="DH291" s="58"/>
      <c r="DI291" s="58"/>
      <c r="DJ291" s="58"/>
      <c r="DK291" s="58"/>
      <c r="DL291" s="58"/>
      <c r="DM291" s="58"/>
      <c r="DN291" s="58"/>
      <c r="DO291" s="58"/>
      <c r="DP291" s="58"/>
      <c r="DQ291" s="58"/>
      <c r="DR291" s="58"/>
      <c r="DS291" s="58"/>
      <c r="DT291" s="58"/>
      <c r="DU291" s="58"/>
      <c r="DV291" s="58"/>
      <c r="DW291" s="58"/>
      <c r="DX291" s="58"/>
      <c r="DY291" s="58"/>
      <c r="DZ291" s="58"/>
      <c r="EA291" s="58"/>
      <c r="EB291" s="58"/>
      <c r="EC291" s="58"/>
      <c r="ED291" s="58"/>
      <c r="EE291" s="58"/>
      <c r="EF291" s="58"/>
      <c r="EG291" s="58"/>
      <c r="EH291" s="58"/>
      <c r="EI291" s="58"/>
      <c r="EJ291" s="58"/>
      <c r="EK291" s="58"/>
      <c r="EL291" s="58"/>
      <c r="EM291" s="58"/>
      <c r="EN291" s="58"/>
      <c r="EO291" s="58"/>
      <c r="EP291" s="58"/>
      <c r="EQ291" s="58"/>
    </row>
    <row r="292" spans="1:147" outlineLevel="1" x14ac:dyDescent="0.2">
      <c r="A292" s="16">
        <v>95</v>
      </c>
      <c r="B292" s="16">
        <v>0</v>
      </c>
      <c r="C292" s="1">
        <v>2.2414350188387579E-4</v>
      </c>
      <c r="D292" s="1">
        <f t="shared" si="22"/>
        <v>-2.2414350188387579E-4</v>
      </c>
      <c r="E292" s="1">
        <f t="shared" si="23"/>
        <v>4.4833725158572994E-4</v>
      </c>
      <c r="F292" s="1">
        <f t="shared" si="24"/>
        <v>-2.1173975809604815E-2</v>
      </c>
      <c r="G292" s="1">
        <f t="shared" si="25"/>
        <v>-1.4973100996683222E-2</v>
      </c>
      <c r="H292" s="1">
        <v>1.1339690456337887E-3</v>
      </c>
      <c r="I292" s="1">
        <f t="shared" si="26"/>
        <v>2.5451739148807361E-7</v>
      </c>
      <c r="J292" s="1">
        <f t="shared" si="27"/>
        <v>-1.4981597740173248E-2</v>
      </c>
      <c r="AT292" s="58"/>
      <c r="AU292" s="58"/>
      <c r="AV292" s="58"/>
      <c r="AW292" s="58"/>
      <c r="AX292" s="58"/>
      <c r="AY292" s="58"/>
      <c r="AZ292" s="58"/>
      <c r="BA292" s="71"/>
      <c r="BB292" s="58"/>
      <c r="BC292" s="58"/>
      <c r="BD292" s="58"/>
      <c r="BE292" s="58">
        <f t="shared" si="28"/>
        <v>1</v>
      </c>
      <c r="BF292" s="58">
        <f t="shared" si="29"/>
        <v>2.2414350188387579E-4</v>
      </c>
      <c r="BG292" s="58" t="e">
        <f t="shared" si="30"/>
        <v>#N/A</v>
      </c>
      <c r="BH292" s="58"/>
      <c r="BI292" s="58"/>
      <c r="BJ292" s="58"/>
      <c r="BK292" s="58"/>
      <c r="BL292" s="58"/>
      <c r="BM292" s="58"/>
      <c r="BN292" s="58"/>
      <c r="BO292" s="58"/>
      <c r="BP292" s="58"/>
      <c r="BQ292" s="58"/>
      <c r="BR292" s="58"/>
      <c r="BS292" s="58"/>
      <c r="BT292" s="58"/>
      <c r="BU292" s="58"/>
      <c r="BV292" s="58"/>
      <c r="BW292" s="58"/>
      <c r="BX292" s="58"/>
      <c r="BY292" s="58"/>
      <c r="BZ292" s="58"/>
      <c r="CA292" s="58"/>
      <c r="CB292" s="58"/>
      <c r="CC292" s="58"/>
      <c r="CD292" s="58"/>
      <c r="CE292" s="58"/>
      <c r="CF292" s="58"/>
      <c r="CG292" s="58"/>
      <c r="CH292" s="58"/>
      <c r="CI292" s="58"/>
      <c r="CJ292" s="58"/>
      <c r="CK292" s="58"/>
      <c r="CL292" s="58"/>
      <c r="CM292" s="58"/>
      <c r="CN292" s="58"/>
      <c r="CO292" s="58"/>
      <c r="CP292" s="58"/>
      <c r="CQ292" s="58"/>
      <c r="CR292" s="58"/>
      <c r="CS292" s="58"/>
      <c r="CT292" s="58"/>
      <c r="CU292" s="58"/>
      <c r="CV292" s="58"/>
      <c r="CW292" s="58"/>
      <c r="CX292" s="58"/>
      <c r="CY292" s="58"/>
      <c r="CZ292" s="58"/>
      <c r="DA292" s="58"/>
      <c r="DB292" s="58"/>
      <c r="DC292" s="58"/>
      <c r="DD292" s="58"/>
      <c r="DE292" s="58"/>
      <c r="DF292" s="58"/>
      <c r="DG292" s="58"/>
      <c r="DH292" s="58"/>
      <c r="DI292" s="58"/>
      <c r="DJ292" s="58"/>
      <c r="DK292" s="58"/>
      <c r="DL292" s="58"/>
      <c r="DM292" s="58"/>
      <c r="DN292" s="58"/>
      <c r="DO292" s="58"/>
      <c r="DP292" s="58"/>
      <c r="DQ292" s="58"/>
      <c r="DR292" s="58"/>
      <c r="DS292" s="58"/>
      <c r="DT292" s="58"/>
      <c r="DU292" s="58"/>
      <c r="DV292" s="58"/>
      <c r="DW292" s="58"/>
      <c r="DX292" s="58"/>
      <c r="DY292" s="58"/>
      <c r="DZ292" s="58"/>
      <c r="EA292" s="58"/>
      <c r="EB292" s="58"/>
      <c r="EC292" s="58"/>
      <c r="ED292" s="58"/>
      <c r="EE292" s="58"/>
      <c r="EF292" s="58"/>
      <c r="EG292" s="58"/>
      <c r="EH292" s="58"/>
      <c r="EI292" s="58"/>
      <c r="EJ292" s="58"/>
      <c r="EK292" s="58"/>
      <c r="EL292" s="58"/>
      <c r="EM292" s="58"/>
      <c r="EN292" s="58"/>
      <c r="EO292" s="58"/>
      <c r="EP292" s="58"/>
      <c r="EQ292" s="58"/>
    </row>
    <row r="293" spans="1:147" outlineLevel="1" x14ac:dyDescent="0.2">
      <c r="A293" s="16">
        <v>96</v>
      </c>
      <c r="B293" s="16">
        <v>0</v>
      </c>
      <c r="C293" s="1">
        <v>1.9465501419471354E-5</v>
      </c>
      <c r="D293" s="1">
        <f t="shared" si="22"/>
        <v>-1.9465501419471354E-5</v>
      </c>
      <c r="E293" s="1">
        <f t="shared" si="23"/>
        <v>3.8931381749470933E-5</v>
      </c>
      <c r="F293" s="1">
        <f t="shared" si="24"/>
        <v>-6.2395017228518285E-3</v>
      </c>
      <c r="G293" s="1">
        <f t="shared" si="25"/>
        <v>-4.4120154501760978E-3</v>
      </c>
      <c r="H293" s="1">
        <v>1.2355180138675794E-4</v>
      </c>
      <c r="I293" s="1">
        <f t="shared" si="26"/>
        <v>2.4053417649788918E-9</v>
      </c>
      <c r="J293" s="1">
        <f t="shared" si="27"/>
        <v>-4.412288031663116E-3</v>
      </c>
      <c r="AT293" s="58"/>
      <c r="AU293" s="58"/>
      <c r="AV293" s="58"/>
      <c r="AW293" s="58"/>
      <c r="AX293" s="58"/>
      <c r="AY293" s="58"/>
      <c r="AZ293" s="58"/>
      <c r="BA293" s="71"/>
      <c r="BB293" s="58"/>
      <c r="BC293" s="58"/>
      <c r="BD293" s="58"/>
      <c r="BE293" s="58">
        <f t="shared" si="28"/>
        <v>1</v>
      </c>
      <c r="BF293" s="58">
        <f t="shared" si="29"/>
        <v>1.9465501419471354E-5</v>
      </c>
      <c r="BG293" s="58" t="e">
        <f t="shared" si="30"/>
        <v>#N/A</v>
      </c>
      <c r="BH293" s="58"/>
      <c r="BI293" s="58"/>
      <c r="BJ293" s="58"/>
      <c r="BK293" s="58"/>
      <c r="BL293" s="58"/>
      <c r="BM293" s="58"/>
      <c r="BN293" s="58"/>
      <c r="BO293" s="58"/>
      <c r="BP293" s="58"/>
      <c r="BQ293" s="58"/>
      <c r="BR293" s="58"/>
      <c r="BS293" s="58"/>
      <c r="BT293" s="58"/>
      <c r="BU293" s="58"/>
      <c r="BV293" s="58"/>
      <c r="BW293" s="58"/>
      <c r="BX293" s="58"/>
      <c r="BY293" s="58"/>
      <c r="BZ293" s="58"/>
      <c r="CA293" s="58"/>
      <c r="CB293" s="58"/>
      <c r="CC293" s="58"/>
      <c r="CD293" s="58"/>
      <c r="CE293" s="58"/>
      <c r="CF293" s="58"/>
      <c r="CG293" s="58"/>
      <c r="CH293" s="58"/>
      <c r="CI293" s="58"/>
      <c r="CJ293" s="58"/>
      <c r="CK293" s="58"/>
      <c r="CL293" s="58"/>
      <c r="CM293" s="58"/>
      <c r="CN293" s="58"/>
      <c r="CO293" s="58"/>
      <c r="CP293" s="58"/>
      <c r="CQ293" s="58"/>
      <c r="CR293" s="58"/>
      <c r="CS293" s="58"/>
      <c r="CT293" s="58"/>
      <c r="CU293" s="58"/>
      <c r="CV293" s="58"/>
      <c r="CW293" s="58"/>
      <c r="CX293" s="58"/>
      <c r="CY293" s="58"/>
      <c r="CZ293" s="58"/>
      <c r="DA293" s="58"/>
      <c r="DB293" s="58"/>
      <c r="DC293" s="58"/>
      <c r="DD293" s="58"/>
      <c r="DE293" s="58"/>
      <c r="DF293" s="58"/>
      <c r="DG293" s="58"/>
      <c r="DH293" s="58"/>
      <c r="DI293" s="58"/>
      <c r="DJ293" s="58"/>
      <c r="DK293" s="58"/>
      <c r="DL293" s="58"/>
      <c r="DM293" s="58"/>
      <c r="DN293" s="58"/>
      <c r="DO293" s="58"/>
      <c r="DP293" s="58"/>
      <c r="DQ293" s="58"/>
      <c r="DR293" s="58"/>
      <c r="DS293" s="58"/>
      <c r="DT293" s="58"/>
      <c r="DU293" s="58"/>
      <c r="DV293" s="58"/>
      <c r="DW293" s="58"/>
      <c r="DX293" s="58"/>
      <c r="DY293" s="58"/>
      <c r="DZ293" s="58"/>
      <c r="EA293" s="58"/>
      <c r="EB293" s="58"/>
      <c r="EC293" s="58"/>
      <c r="ED293" s="58"/>
      <c r="EE293" s="58"/>
      <c r="EF293" s="58"/>
      <c r="EG293" s="58"/>
      <c r="EH293" s="58"/>
      <c r="EI293" s="58"/>
      <c r="EJ293" s="58"/>
      <c r="EK293" s="58"/>
      <c r="EL293" s="58"/>
      <c r="EM293" s="58"/>
      <c r="EN293" s="58"/>
      <c r="EO293" s="58"/>
      <c r="EP293" s="58"/>
      <c r="EQ293" s="58"/>
    </row>
    <row r="294" spans="1:147" outlineLevel="1" x14ac:dyDescent="0.2">
      <c r="A294" s="16">
        <v>97</v>
      </c>
      <c r="B294" s="16">
        <v>0</v>
      </c>
      <c r="C294" s="1">
        <v>7.708219195451198E-7</v>
      </c>
      <c r="D294" s="1">
        <f t="shared" si="22"/>
        <v>-7.708219195451198E-7</v>
      </c>
      <c r="E294" s="1">
        <f t="shared" si="23"/>
        <v>1.5416444330250757E-6</v>
      </c>
      <c r="F294" s="1">
        <f t="shared" si="24"/>
        <v>-1.2416297487677539E-3</v>
      </c>
      <c r="G294" s="1">
        <f t="shared" si="25"/>
        <v>-8.7796498433138524E-4</v>
      </c>
      <c r="H294" s="1">
        <v>7.9193397143215265E-6</v>
      </c>
      <c r="I294" s="1">
        <f t="shared" si="26"/>
        <v>6.1044536887751987E-12</v>
      </c>
      <c r="J294" s="1">
        <f t="shared" si="27"/>
        <v>-8.7796846080351787E-4</v>
      </c>
      <c r="AT294" s="58"/>
      <c r="AU294" s="58"/>
      <c r="AV294" s="58"/>
      <c r="AW294" s="58"/>
      <c r="AX294" s="58"/>
      <c r="AY294" s="58"/>
      <c r="AZ294" s="58"/>
      <c r="BA294" s="71"/>
      <c r="BB294" s="58"/>
      <c r="BC294" s="58"/>
      <c r="BD294" s="58"/>
      <c r="BE294" s="58">
        <f t="shared" si="28"/>
        <v>1</v>
      </c>
      <c r="BF294" s="58">
        <f t="shared" si="29"/>
        <v>7.708219195451198E-7</v>
      </c>
      <c r="BG294" s="58" t="e">
        <f t="shared" si="30"/>
        <v>#N/A</v>
      </c>
      <c r="BH294" s="58"/>
      <c r="BI294" s="58"/>
      <c r="BJ294" s="58"/>
      <c r="BK294" s="58"/>
      <c r="BL294" s="58"/>
      <c r="BM294" s="58"/>
      <c r="BN294" s="58"/>
      <c r="BO294" s="58"/>
      <c r="BP294" s="58"/>
      <c r="BQ294" s="58"/>
      <c r="BR294" s="58"/>
      <c r="BS294" s="58"/>
      <c r="BT294" s="58"/>
      <c r="BU294" s="58"/>
      <c r="BV294" s="58"/>
      <c r="BW294" s="58"/>
      <c r="BX294" s="58"/>
      <c r="BY294" s="58"/>
      <c r="BZ294" s="58"/>
      <c r="CA294" s="58"/>
      <c r="CB294" s="58"/>
      <c r="CC294" s="58"/>
      <c r="CD294" s="58"/>
      <c r="CE294" s="58"/>
      <c r="CF294" s="58"/>
      <c r="CG294" s="58"/>
      <c r="CH294" s="58"/>
      <c r="CI294" s="58"/>
      <c r="CJ294" s="58"/>
      <c r="CK294" s="58"/>
      <c r="CL294" s="58"/>
      <c r="CM294" s="58"/>
      <c r="CN294" s="58"/>
      <c r="CO294" s="58"/>
      <c r="CP294" s="58"/>
      <c r="CQ294" s="58"/>
      <c r="CR294" s="58"/>
      <c r="CS294" s="58"/>
      <c r="CT294" s="58"/>
      <c r="CU294" s="58"/>
      <c r="CV294" s="58"/>
      <c r="CW294" s="58"/>
      <c r="CX294" s="58"/>
      <c r="CY294" s="58"/>
      <c r="CZ294" s="58"/>
      <c r="DA294" s="58"/>
      <c r="DB294" s="58"/>
      <c r="DC294" s="58"/>
      <c r="DD294" s="58"/>
      <c r="DE294" s="58"/>
      <c r="DF294" s="58"/>
      <c r="DG294" s="58"/>
      <c r="DH294" s="58"/>
      <c r="DI294" s="58"/>
      <c r="DJ294" s="58"/>
      <c r="DK294" s="58"/>
      <c r="DL294" s="58"/>
      <c r="DM294" s="58"/>
      <c r="DN294" s="58"/>
      <c r="DO294" s="58"/>
      <c r="DP294" s="58"/>
      <c r="DQ294" s="58"/>
      <c r="DR294" s="58"/>
      <c r="DS294" s="58"/>
      <c r="DT294" s="58"/>
      <c r="DU294" s="58"/>
      <c r="DV294" s="58"/>
      <c r="DW294" s="58"/>
      <c r="DX294" s="58"/>
      <c r="DY294" s="58"/>
      <c r="DZ294" s="58"/>
      <c r="EA294" s="58"/>
      <c r="EB294" s="58"/>
      <c r="EC294" s="58"/>
      <c r="ED294" s="58"/>
      <c r="EE294" s="58"/>
      <c r="EF294" s="58"/>
      <c r="EG294" s="58"/>
      <c r="EH294" s="58"/>
      <c r="EI294" s="58"/>
      <c r="EJ294" s="58"/>
      <c r="EK294" s="58"/>
      <c r="EL294" s="58"/>
      <c r="EM294" s="58"/>
      <c r="EN294" s="58"/>
      <c r="EO294" s="58"/>
      <c r="EP294" s="58"/>
      <c r="EQ294" s="58"/>
    </row>
    <row r="295" spans="1:147" outlineLevel="1" x14ac:dyDescent="0.2">
      <c r="A295" s="16">
        <v>98</v>
      </c>
      <c r="B295" s="16">
        <v>0</v>
      </c>
      <c r="C295" s="1">
        <v>1.1615511859049676E-8</v>
      </c>
      <c r="D295" s="1">
        <f t="shared" si="22"/>
        <v>-1.1615511859049676E-8</v>
      </c>
      <c r="E295" s="1">
        <f t="shared" si="23"/>
        <v>2.3231024080499774E-8</v>
      </c>
      <c r="F295" s="1">
        <f t="shared" si="24"/>
        <v>-1.524172696268365E-4</v>
      </c>
      <c r="G295" s="1">
        <f t="shared" si="25"/>
        <v>-1.0777528470836805E-4</v>
      </c>
      <c r="H295" s="1">
        <v>2.4067059840187557E-7</v>
      </c>
      <c r="I295" s="1">
        <f t="shared" si="26"/>
        <v>2.795512895130634E-15</v>
      </c>
      <c r="J295" s="1">
        <f t="shared" si="27"/>
        <v>-1.0777529767754153E-4</v>
      </c>
      <c r="AT295" s="58"/>
      <c r="AU295" s="58"/>
      <c r="AV295" s="58"/>
      <c r="AW295" s="58"/>
      <c r="AX295" s="58"/>
      <c r="AY295" s="58"/>
      <c r="AZ295" s="58"/>
      <c r="BA295" s="71"/>
      <c r="BB295" s="58"/>
      <c r="BC295" s="58"/>
      <c r="BD295" s="58"/>
      <c r="BE295" s="58">
        <f t="shared" si="28"/>
        <v>1</v>
      </c>
      <c r="BF295" s="58">
        <f t="shared" si="29"/>
        <v>1.1615511859049676E-8</v>
      </c>
      <c r="BG295" s="58" t="e">
        <f t="shared" si="30"/>
        <v>#N/A</v>
      </c>
      <c r="BH295" s="58"/>
      <c r="BI295" s="58"/>
      <c r="BJ295" s="58"/>
      <c r="BK295" s="58"/>
      <c r="BL295" s="58"/>
      <c r="BM295" s="58"/>
      <c r="BN295" s="58"/>
      <c r="BO295" s="58"/>
      <c r="BP295" s="58"/>
      <c r="BQ295" s="58"/>
      <c r="BR295" s="58"/>
      <c r="BS295" s="58"/>
      <c r="BT295" s="58"/>
      <c r="BU295" s="58"/>
      <c r="BV295" s="58"/>
      <c r="BW295" s="58"/>
      <c r="BX295" s="58"/>
      <c r="BY295" s="58"/>
      <c r="BZ295" s="58"/>
      <c r="CA295" s="58"/>
      <c r="CB295" s="58"/>
      <c r="CC295" s="58"/>
      <c r="CD295" s="58"/>
      <c r="CE295" s="58"/>
      <c r="CF295" s="58"/>
      <c r="CG295" s="58"/>
      <c r="CH295" s="58"/>
      <c r="CI295" s="58"/>
      <c r="CJ295" s="58"/>
      <c r="CK295" s="58"/>
      <c r="CL295" s="58"/>
      <c r="CM295" s="58"/>
      <c r="CN295" s="58"/>
      <c r="CO295" s="58"/>
      <c r="CP295" s="58"/>
      <c r="CQ295" s="58"/>
      <c r="CR295" s="58"/>
      <c r="CS295" s="58"/>
      <c r="CT295" s="58"/>
      <c r="CU295" s="58"/>
      <c r="CV295" s="58"/>
      <c r="CW295" s="58"/>
      <c r="CX295" s="58"/>
      <c r="CY295" s="58"/>
      <c r="CZ295" s="58"/>
      <c r="DA295" s="58"/>
      <c r="DB295" s="58"/>
      <c r="DC295" s="58"/>
      <c r="DD295" s="58"/>
      <c r="DE295" s="58"/>
      <c r="DF295" s="58"/>
      <c r="DG295" s="58"/>
      <c r="DH295" s="58"/>
      <c r="DI295" s="58"/>
      <c r="DJ295" s="58"/>
      <c r="DK295" s="58"/>
      <c r="DL295" s="58"/>
      <c r="DM295" s="58"/>
      <c r="DN295" s="58"/>
      <c r="DO295" s="58"/>
      <c r="DP295" s="58"/>
      <c r="DQ295" s="58"/>
      <c r="DR295" s="58"/>
      <c r="DS295" s="58"/>
      <c r="DT295" s="58"/>
      <c r="DU295" s="58"/>
      <c r="DV295" s="58"/>
      <c r="DW295" s="58"/>
      <c r="DX295" s="58"/>
      <c r="DY295" s="58"/>
      <c r="DZ295" s="58"/>
      <c r="EA295" s="58"/>
      <c r="EB295" s="58"/>
      <c r="EC295" s="58"/>
      <c r="ED295" s="58"/>
      <c r="EE295" s="58"/>
      <c r="EF295" s="58"/>
      <c r="EG295" s="58"/>
      <c r="EH295" s="58"/>
      <c r="EI295" s="58"/>
      <c r="EJ295" s="58"/>
      <c r="EK295" s="58"/>
      <c r="EL295" s="58"/>
      <c r="EM295" s="58"/>
      <c r="EN295" s="58"/>
      <c r="EO295" s="58"/>
      <c r="EP295" s="58"/>
      <c r="EQ295" s="58"/>
    </row>
    <row r="296" spans="1:147" outlineLevel="1" x14ac:dyDescent="0.2">
      <c r="A296" s="16">
        <v>99</v>
      </c>
      <c r="B296" s="16">
        <v>0</v>
      </c>
      <c r="C296" s="1">
        <v>8.7545492878923645E-5</v>
      </c>
      <c r="D296" s="1">
        <f t="shared" si="22"/>
        <v>-8.7545492878923645E-5</v>
      </c>
      <c r="E296" s="1">
        <f t="shared" si="23"/>
        <v>1.7509865041860615E-4</v>
      </c>
      <c r="F296" s="1">
        <f t="shared" si="24"/>
        <v>-1.3232484665345589E-2</v>
      </c>
      <c r="G296" s="1">
        <f t="shared" si="25"/>
        <v>-9.3569844374816139E-3</v>
      </c>
      <c r="H296" s="1">
        <v>5.3381016856835742E-4</v>
      </c>
      <c r="I296" s="1">
        <f t="shared" si="26"/>
        <v>4.6761727790098994E-8</v>
      </c>
      <c r="J296" s="1">
        <f t="shared" si="27"/>
        <v>-9.3594828645103684E-3</v>
      </c>
      <c r="AT296" s="58"/>
      <c r="AU296" s="58"/>
      <c r="AV296" s="58"/>
      <c r="AW296" s="58"/>
      <c r="AX296" s="58"/>
      <c r="AY296" s="58"/>
      <c r="AZ296" s="58"/>
      <c r="BA296" s="71"/>
      <c r="BB296" s="58"/>
      <c r="BC296" s="58"/>
      <c r="BD296" s="58"/>
      <c r="BE296" s="58">
        <f t="shared" si="28"/>
        <v>1</v>
      </c>
      <c r="BF296" s="58">
        <f t="shared" si="29"/>
        <v>8.7545492878923645E-5</v>
      </c>
      <c r="BG296" s="58" t="e">
        <f t="shared" si="30"/>
        <v>#N/A</v>
      </c>
      <c r="BH296" s="58"/>
      <c r="BI296" s="58"/>
      <c r="BJ296" s="58"/>
      <c r="BK296" s="58"/>
      <c r="BL296" s="58"/>
      <c r="BM296" s="58"/>
      <c r="BN296" s="58"/>
      <c r="BO296" s="58"/>
      <c r="BP296" s="58"/>
      <c r="BQ296" s="58"/>
      <c r="BR296" s="58"/>
      <c r="BS296" s="58"/>
      <c r="BT296" s="58"/>
      <c r="BU296" s="58"/>
      <c r="BV296" s="58"/>
      <c r="BW296" s="58"/>
      <c r="BX296" s="58"/>
      <c r="BY296" s="58"/>
      <c r="BZ296" s="58"/>
      <c r="CA296" s="58"/>
      <c r="CB296" s="58"/>
      <c r="CC296" s="58"/>
      <c r="CD296" s="58"/>
      <c r="CE296" s="58"/>
      <c r="CF296" s="58"/>
      <c r="CG296" s="58"/>
      <c r="CH296" s="58"/>
      <c r="CI296" s="58"/>
      <c r="CJ296" s="58"/>
      <c r="CK296" s="58"/>
      <c r="CL296" s="58"/>
      <c r="CM296" s="58"/>
      <c r="CN296" s="58"/>
      <c r="CO296" s="58"/>
      <c r="CP296" s="58"/>
      <c r="CQ296" s="58"/>
      <c r="CR296" s="58"/>
      <c r="CS296" s="58"/>
      <c r="CT296" s="58"/>
      <c r="CU296" s="58"/>
      <c r="CV296" s="58"/>
      <c r="CW296" s="58"/>
      <c r="CX296" s="58"/>
      <c r="CY296" s="58"/>
      <c r="CZ296" s="58"/>
      <c r="DA296" s="58"/>
      <c r="DB296" s="58"/>
      <c r="DC296" s="58"/>
      <c r="DD296" s="58"/>
      <c r="DE296" s="58"/>
      <c r="DF296" s="58"/>
      <c r="DG296" s="58"/>
      <c r="DH296" s="58"/>
      <c r="DI296" s="58"/>
      <c r="DJ296" s="58"/>
      <c r="DK296" s="58"/>
      <c r="DL296" s="58"/>
      <c r="DM296" s="58"/>
      <c r="DN296" s="58"/>
      <c r="DO296" s="58"/>
      <c r="DP296" s="58"/>
      <c r="DQ296" s="58"/>
      <c r="DR296" s="58"/>
      <c r="DS296" s="58"/>
      <c r="DT296" s="58"/>
      <c r="DU296" s="58"/>
      <c r="DV296" s="58"/>
      <c r="DW296" s="58"/>
      <c r="DX296" s="58"/>
      <c r="DY296" s="58"/>
      <c r="DZ296" s="58"/>
      <c r="EA296" s="58"/>
      <c r="EB296" s="58"/>
      <c r="EC296" s="58"/>
      <c r="ED296" s="58"/>
      <c r="EE296" s="58"/>
      <c r="EF296" s="58"/>
      <c r="EG296" s="58"/>
      <c r="EH296" s="58"/>
      <c r="EI296" s="58"/>
      <c r="EJ296" s="58"/>
      <c r="EK296" s="58"/>
      <c r="EL296" s="58"/>
      <c r="EM296" s="58"/>
      <c r="EN296" s="58"/>
      <c r="EO296" s="58"/>
      <c r="EP296" s="58"/>
      <c r="EQ296" s="58"/>
    </row>
    <row r="297" spans="1:147" outlineLevel="1" x14ac:dyDescent="0.2">
      <c r="A297" s="16">
        <v>100</v>
      </c>
      <c r="B297" s="16">
        <v>0</v>
      </c>
      <c r="C297" s="1">
        <v>2.4393167766338986E-2</v>
      </c>
      <c r="D297" s="1">
        <f t="shared" si="22"/>
        <v>-2.4393167766338986E-2</v>
      </c>
      <c r="E297" s="1">
        <f t="shared" si="23"/>
        <v>4.9391219110719635E-2</v>
      </c>
      <c r="F297" s="1">
        <f t="shared" si="24"/>
        <v>-0.22224135328673561</v>
      </c>
      <c r="G297" s="1">
        <f t="shared" si="25"/>
        <v>-0.15812359689090125</v>
      </c>
      <c r="H297" s="1">
        <v>5.4014163157914567E-2</v>
      </c>
      <c r="I297" s="1">
        <f t="shared" si="26"/>
        <v>1.4276323726205012E-3</v>
      </c>
      <c r="J297" s="1">
        <f t="shared" si="27"/>
        <v>-0.16257522648403949</v>
      </c>
      <c r="AT297" s="58"/>
      <c r="AU297" s="58"/>
      <c r="AV297" s="58"/>
      <c r="AW297" s="58"/>
      <c r="AX297" s="58"/>
      <c r="AY297" s="58"/>
      <c r="AZ297" s="58"/>
      <c r="BA297" s="71"/>
      <c r="BB297" s="58"/>
      <c r="BC297" s="58"/>
      <c r="BD297" s="58"/>
      <c r="BE297" s="58">
        <f t="shared" si="28"/>
        <v>1</v>
      </c>
      <c r="BF297" s="58">
        <f t="shared" si="29"/>
        <v>2.4393167766338986E-2</v>
      </c>
      <c r="BG297" s="58" t="e">
        <f t="shared" si="30"/>
        <v>#N/A</v>
      </c>
      <c r="BH297" s="58"/>
      <c r="BI297" s="58"/>
      <c r="BJ297" s="58"/>
      <c r="BK297" s="58"/>
      <c r="BL297" s="58"/>
      <c r="BM297" s="58"/>
      <c r="BN297" s="58"/>
      <c r="BO297" s="58"/>
      <c r="BP297" s="58"/>
      <c r="BQ297" s="58"/>
      <c r="BR297" s="58"/>
      <c r="BS297" s="58"/>
      <c r="BT297" s="58"/>
      <c r="BU297" s="58"/>
      <c r="BV297" s="58"/>
      <c r="BW297" s="58"/>
      <c r="BX297" s="58"/>
      <c r="BY297" s="58"/>
      <c r="BZ297" s="58"/>
      <c r="CA297" s="58"/>
      <c r="CB297" s="58"/>
      <c r="CC297" s="58"/>
      <c r="CD297" s="58"/>
      <c r="CE297" s="58"/>
      <c r="CF297" s="58"/>
      <c r="CG297" s="58"/>
      <c r="CH297" s="58"/>
      <c r="CI297" s="58"/>
      <c r="CJ297" s="58"/>
      <c r="CK297" s="58"/>
      <c r="CL297" s="58"/>
      <c r="CM297" s="58"/>
      <c r="CN297" s="58"/>
      <c r="CO297" s="58"/>
      <c r="CP297" s="58"/>
      <c r="CQ297" s="58"/>
      <c r="CR297" s="58"/>
      <c r="CS297" s="58"/>
      <c r="CT297" s="58"/>
      <c r="CU297" s="58"/>
      <c r="CV297" s="58"/>
      <c r="CW297" s="58"/>
      <c r="CX297" s="58"/>
      <c r="CY297" s="58"/>
      <c r="CZ297" s="58"/>
      <c r="DA297" s="58"/>
      <c r="DB297" s="58"/>
      <c r="DC297" s="58"/>
      <c r="DD297" s="58"/>
      <c r="DE297" s="58"/>
      <c r="DF297" s="58"/>
      <c r="DG297" s="58"/>
      <c r="DH297" s="58"/>
      <c r="DI297" s="58"/>
      <c r="DJ297" s="58"/>
      <c r="DK297" s="58"/>
      <c r="DL297" s="58"/>
      <c r="DM297" s="58"/>
      <c r="DN297" s="58"/>
      <c r="DO297" s="58"/>
      <c r="DP297" s="58"/>
      <c r="DQ297" s="58"/>
      <c r="DR297" s="58"/>
      <c r="DS297" s="58"/>
      <c r="DT297" s="58"/>
      <c r="DU297" s="58"/>
      <c r="DV297" s="58"/>
      <c r="DW297" s="58"/>
      <c r="DX297" s="58"/>
      <c r="DY297" s="58"/>
      <c r="DZ297" s="58"/>
      <c r="EA297" s="58"/>
      <c r="EB297" s="58"/>
      <c r="EC297" s="58"/>
      <c r="ED297" s="58"/>
      <c r="EE297" s="58"/>
      <c r="EF297" s="58"/>
      <c r="EG297" s="58"/>
      <c r="EH297" s="58"/>
      <c r="EI297" s="58"/>
      <c r="EJ297" s="58"/>
      <c r="EK297" s="58"/>
      <c r="EL297" s="58"/>
      <c r="EM297" s="58"/>
      <c r="EN297" s="58"/>
      <c r="EO297" s="58"/>
      <c r="EP297" s="58"/>
      <c r="EQ297" s="58"/>
    </row>
    <row r="298" spans="1:147" outlineLevel="1" x14ac:dyDescent="0.2">
      <c r="A298" s="16">
        <v>101</v>
      </c>
      <c r="B298" s="16">
        <v>0</v>
      </c>
      <c r="C298" s="1">
        <v>5.0823974985466828E-8</v>
      </c>
      <c r="D298" s="1">
        <f t="shared" si="22"/>
        <v>-5.0823974985466828E-8</v>
      </c>
      <c r="E298" s="1">
        <f t="shared" si="23"/>
        <v>1.0164795280306496E-7</v>
      </c>
      <c r="F298" s="1">
        <f t="shared" si="24"/>
        <v>-3.1882276079832345E-4</v>
      </c>
      <c r="G298" s="1">
        <f t="shared" si="25"/>
        <v>-2.2544173874538715E-4</v>
      </c>
      <c r="H298" s="1">
        <v>7.8786648336295137E-7</v>
      </c>
      <c r="I298" s="1">
        <f t="shared" si="26"/>
        <v>4.0042540025621006E-14</v>
      </c>
      <c r="J298" s="1">
        <f t="shared" si="27"/>
        <v>-2.2544182755443459E-4</v>
      </c>
      <c r="AT298" s="58"/>
      <c r="AU298" s="58"/>
      <c r="AV298" s="58"/>
      <c r="AW298" s="58"/>
      <c r="AX298" s="58"/>
      <c r="AY298" s="58"/>
      <c r="AZ298" s="58"/>
      <c r="BA298" s="71"/>
      <c r="BB298" s="58"/>
      <c r="BC298" s="58"/>
      <c r="BD298" s="58"/>
      <c r="BE298" s="58">
        <f t="shared" si="28"/>
        <v>1</v>
      </c>
      <c r="BF298" s="58">
        <f t="shared" si="29"/>
        <v>5.0823974985466828E-8</v>
      </c>
      <c r="BG298" s="58" t="e">
        <f t="shared" si="30"/>
        <v>#N/A</v>
      </c>
      <c r="BH298" s="58"/>
      <c r="BI298" s="58"/>
      <c r="BJ298" s="58"/>
      <c r="BK298" s="58"/>
      <c r="BL298" s="58"/>
      <c r="BM298" s="58"/>
      <c r="BN298" s="58"/>
      <c r="BO298" s="58"/>
      <c r="BP298" s="58"/>
      <c r="BQ298" s="58"/>
      <c r="BR298" s="58"/>
      <c r="BS298" s="58"/>
      <c r="BT298" s="58"/>
      <c r="BU298" s="58"/>
      <c r="BV298" s="58"/>
      <c r="BW298" s="58"/>
      <c r="BX298" s="58"/>
      <c r="BY298" s="58"/>
      <c r="BZ298" s="58"/>
      <c r="CA298" s="58"/>
      <c r="CB298" s="58"/>
      <c r="CC298" s="58"/>
      <c r="CD298" s="58"/>
      <c r="CE298" s="58"/>
      <c r="CF298" s="58"/>
      <c r="CG298" s="58"/>
      <c r="CH298" s="58"/>
      <c r="CI298" s="58"/>
      <c r="CJ298" s="58"/>
      <c r="CK298" s="58"/>
      <c r="CL298" s="58"/>
      <c r="CM298" s="58"/>
      <c r="CN298" s="58"/>
      <c r="CO298" s="58"/>
      <c r="CP298" s="58"/>
      <c r="CQ298" s="58"/>
      <c r="CR298" s="58"/>
      <c r="CS298" s="58"/>
      <c r="CT298" s="58"/>
      <c r="CU298" s="58"/>
      <c r="CV298" s="58"/>
      <c r="CW298" s="58"/>
      <c r="CX298" s="58"/>
      <c r="CY298" s="58"/>
      <c r="CZ298" s="58"/>
      <c r="DA298" s="58"/>
      <c r="DB298" s="58"/>
      <c r="DC298" s="58"/>
      <c r="DD298" s="58"/>
      <c r="DE298" s="58"/>
      <c r="DF298" s="58"/>
      <c r="DG298" s="58"/>
      <c r="DH298" s="58"/>
      <c r="DI298" s="58"/>
      <c r="DJ298" s="58"/>
      <c r="DK298" s="58"/>
      <c r="DL298" s="58"/>
      <c r="DM298" s="58"/>
      <c r="DN298" s="58"/>
      <c r="DO298" s="58"/>
      <c r="DP298" s="58"/>
      <c r="DQ298" s="58"/>
      <c r="DR298" s="58"/>
      <c r="DS298" s="58"/>
      <c r="DT298" s="58"/>
      <c r="DU298" s="58"/>
      <c r="DV298" s="58"/>
      <c r="DW298" s="58"/>
      <c r="DX298" s="58"/>
      <c r="DY298" s="58"/>
      <c r="DZ298" s="58"/>
      <c r="EA298" s="58"/>
      <c r="EB298" s="58"/>
      <c r="EC298" s="58"/>
      <c r="ED298" s="58"/>
      <c r="EE298" s="58"/>
      <c r="EF298" s="58"/>
      <c r="EG298" s="58"/>
      <c r="EH298" s="58"/>
      <c r="EI298" s="58"/>
      <c r="EJ298" s="58"/>
      <c r="EK298" s="58"/>
      <c r="EL298" s="58"/>
      <c r="EM298" s="58"/>
      <c r="EN298" s="58"/>
      <c r="EO298" s="58"/>
      <c r="EP298" s="58"/>
      <c r="EQ298" s="58"/>
    </row>
    <row r="299" spans="1:147" outlineLevel="1" x14ac:dyDescent="0.2">
      <c r="A299" s="16">
        <v>102</v>
      </c>
      <c r="B299" s="16">
        <v>0</v>
      </c>
      <c r="C299" s="1">
        <v>1.7007919995777093E-6</v>
      </c>
      <c r="D299" s="1">
        <f t="shared" si="22"/>
        <v>-1.7007919995777093E-6</v>
      </c>
      <c r="E299" s="1">
        <f t="shared" si="23"/>
        <v>3.4015868918130074E-6</v>
      </c>
      <c r="F299" s="1">
        <f t="shared" si="24"/>
        <v>-1.8443391477201278E-3</v>
      </c>
      <c r="G299" s="1">
        <f t="shared" si="25"/>
        <v>-1.3041452726886122E-3</v>
      </c>
      <c r="H299" s="1">
        <v>2.3835107550696225E-5</v>
      </c>
      <c r="I299" s="1">
        <f t="shared" si="26"/>
        <v>4.0539595444692047E-11</v>
      </c>
      <c r="J299" s="1">
        <f t="shared" si="27"/>
        <v>-1.3041608151878738E-3</v>
      </c>
      <c r="AT299" s="58"/>
      <c r="AU299" s="58"/>
      <c r="AV299" s="58"/>
      <c r="AW299" s="58"/>
      <c r="AX299" s="58"/>
      <c r="AY299" s="58"/>
      <c r="AZ299" s="58"/>
      <c r="BA299" s="71"/>
      <c r="BB299" s="58"/>
      <c r="BC299" s="58"/>
      <c r="BD299" s="58"/>
      <c r="BE299" s="58">
        <f t="shared" si="28"/>
        <v>1</v>
      </c>
      <c r="BF299" s="58">
        <f t="shared" si="29"/>
        <v>1.7007919995777093E-6</v>
      </c>
      <c r="BG299" s="58" t="e">
        <f t="shared" si="30"/>
        <v>#N/A</v>
      </c>
      <c r="BH299" s="58"/>
      <c r="BI299" s="58"/>
      <c r="BJ299" s="58"/>
      <c r="BK299" s="58"/>
      <c r="BL299" s="58"/>
      <c r="BM299" s="58"/>
      <c r="BN299" s="58"/>
      <c r="BO299" s="58"/>
      <c r="BP299" s="58"/>
      <c r="BQ299" s="58"/>
      <c r="BR299" s="58"/>
      <c r="BS299" s="58"/>
      <c r="BT299" s="58"/>
      <c r="BU299" s="58"/>
      <c r="BV299" s="58"/>
      <c r="BW299" s="58"/>
      <c r="BX299" s="58"/>
      <c r="BY299" s="58"/>
      <c r="BZ299" s="58"/>
      <c r="CA299" s="58"/>
      <c r="CB299" s="58"/>
      <c r="CC299" s="58"/>
      <c r="CD299" s="58"/>
      <c r="CE299" s="58"/>
      <c r="CF299" s="58"/>
      <c r="CG299" s="58"/>
      <c r="CH299" s="58"/>
      <c r="CI299" s="58"/>
      <c r="CJ299" s="58"/>
      <c r="CK299" s="58"/>
      <c r="CL299" s="58"/>
      <c r="CM299" s="58"/>
      <c r="CN299" s="58"/>
      <c r="CO299" s="58"/>
      <c r="CP299" s="58"/>
      <c r="CQ299" s="58"/>
      <c r="CR299" s="58"/>
      <c r="CS299" s="58"/>
      <c r="CT299" s="58"/>
      <c r="CU299" s="58"/>
      <c r="CV299" s="58"/>
      <c r="CW299" s="58"/>
      <c r="CX299" s="58"/>
      <c r="CY299" s="58"/>
      <c r="CZ299" s="58"/>
      <c r="DA299" s="58"/>
      <c r="DB299" s="58"/>
      <c r="DC299" s="58"/>
      <c r="DD299" s="58"/>
      <c r="DE299" s="58"/>
      <c r="DF299" s="58"/>
      <c r="DG299" s="58"/>
      <c r="DH299" s="58"/>
      <c r="DI299" s="58"/>
      <c r="DJ299" s="58"/>
      <c r="DK299" s="58"/>
      <c r="DL299" s="58"/>
      <c r="DM299" s="58"/>
      <c r="DN299" s="58"/>
      <c r="DO299" s="58"/>
      <c r="DP299" s="58"/>
      <c r="DQ299" s="58"/>
      <c r="DR299" s="58"/>
      <c r="DS299" s="58"/>
      <c r="DT299" s="58"/>
      <c r="DU299" s="58"/>
      <c r="DV299" s="58"/>
      <c r="DW299" s="58"/>
      <c r="DX299" s="58"/>
      <c r="DY299" s="58"/>
      <c r="DZ299" s="58"/>
      <c r="EA299" s="58"/>
      <c r="EB299" s="58"/>
      <c r="EC299" s="58"/>
      <c r="ED299" s="58"/>
      <c r="EE299" s="58"/>
      <c r="EF299" s="58"/>
      <c r="EG299" s="58"/>
      <c r="EH299" s="58"/>
      <c r="EI299" s="58"/>
      <c r="EJ299" s="58"/>
      <c r="EK299" s="58"/>
      <c r="EL299" s="58"/>
      <c r="EM299" s="58"/>
      <c r="EN299" s="58"/>
      <c r="EO299" s="58"/>
      <c r="EP299" s="58"/>
      <c r="EQ299" s="58"/>
    </row>
    <row r="300" spans="1:147" outlineLevel="1" x14ac:dyDescent="0.2">
      <c r="A300" s="16">
        <v>103</v>
      </c>
      <c r="B300" s="16">
        <v>0</v>
      </c>
      <c r="C300" s="1">
        <v>1.7086785153484785E-5</v>
      </c>
      <c r="D300" s="1">
        <f t="shared" si="22"/>
        <v>-1.7086785153484785E-5</v>
      </c>
      <c r="E300" s="1">
        <f t="shared" si="23"/>
        <v>3.4173862268245689E-5</v>
      </c>
      <c r="F300" s="1">
        <f t="shared" si="24"/>
        <v>-5.8458414508302985E-3</v>
      </c>
      <c r="G300" s="1">
        <f t="shared" si="25"/>
        <v>-4.1336517894835292E-3</v>
      </c>
      <c r="H300" s="1">
        <v>1.2032657208026119E-4</v>
      </c>
      <c r="I300" s="1">
        <f t="shared" si="26"/>
        <v>2.0562768410671637E-9</v>
      </c>
      <c r="J300" s="1">
        <f t="shared" si="27"/>
        <v>-4.1339005060041598E-3</v>
      </c>
      <c r="AT300" s="58"/>
      <c r="AU300" s="58"/>
      <c r="AV300" s="58"/>
      <c r="AW300" s="58"/>
      <c r="AX300" s="58"/>
      <c r="AY300" s="58"/>
      <c r="AZ300" s="58"/>
      <c r="BA300" s="71"/>
      <c r="BB300" s="58"/>
      <c r="BC300" s="58"/>
      <c r="BD300" s="58"/>
      <c r="BE300" s="58">
        <f t="shared" si="28"/>
        <v>1</v>
      </c>
      <c r="BF300" s="58">
        <f t="shared" si="29"/>
        <v>1.7086785153484785E-5</v>
      </c>
      <c r="BG300" s="58" t="e">
        <f t="shared" si="30"/>
        <v>#N/A</v>
      </c>
      <c r="BH300" s="58"/>
      <c r="BI300" s="58"/>
      <c r="BJ300" s="58"/>
      <c r="BK300" s="58"/>
      <c r="BL300" s="58"/>
      <c r="BM300" s="58"/>
      <c r="BN300" s="58"/>
      <c r="BO300" s="58"/>
      <c r="BP300" s="58"/>
      <c r="BQ300" s="58"/>
      <c r="BR300" s="58"/>
      <c r="BS300" s="58"/>
      <c r="BT300" s="58"/>
      <c r="BU300" s="58"/>
      <c r="BV300" s="58"/>
      <c r="BW300" s="58"/>
      <c r="BX300" s="58"/>
      <c r="BY300" s="58"/>
      <c r="BZ300" s="58"/>
      <c r="CA300" s="58"/>
      <c r="CB300" s="58"/>
      <c r="CC300" s="58"/>
      <c r="CD300" s="58"/>
      <c r="CE300" s="58"/>
      <c r="CF300" s="58"/>
      <c r="CG300" s="58"/>
      <c r="CH300" s="58"/>
      <c r="CI300" s="58"/>
      <c r="CJ300" s="58"/>
      <c r="CK300" s="58"/>
      <c r="CL300" s="58"/>
      <c r="CM300" s="58"/>
      <c r="CN300" s="58"/>
      <c r="CO300" s="58"/>
      <c r="CP300" s="58"/>
      <c r="CQ300" s="58"/>
      <c r="CR300" s="58"/>
      <c r="CS300" s="58"/>
      <c r="CT300" s="58"/>
      <c r="CU300" s="58"/>
      <c r="CV300" s="58"/>
      <c r="CW300" s="58"/>
      <c r="CX300" s="58"/>
      <c r="CY300" s="58"/>
      <c r="CZ300" s="58"/>
      <c r="DA300" s="58"/>
      <c r="DB300" s="58"/>
      <c r="DC300" s="58"/>
      <c r="DD300" s="58"/>
      <c r="DE300" s="58"/>
      <c r="DF300" s="58"/>
      <c r="DG300" s="58"/>
      <c r="DH300" s="58"/>
      <c r="DI300" s="58"/>
      <c r="DJ300" s="58"/>
      <c r="DK300" s="58"/>
      <c r="DL300" s="58"/>
      <c r="DM300" s="58"/>
      <c r="DN300" s="58"/>
      <c r="DO300" s="58"/>
      <c r="DP300" s="58"/>
      <c r="DQ300" s="58"/>
      <c r="DR300" s="58"/>
      <c r="DS300" s="58"/>
      <c r="DT300" s="58"/>
      <c r="DU300" s="58"/>
      <c r="DV300" s="58"/>
      <c r="DW300" s="58"/>
      <c r="DX300" s="58"/>
      <c r="DY300" s="58"/>
      <c r="DZ300" s="58"/>
      <c r="EA300" s="58"/>
      <c r="EB300" s="58"/>
      <c r="EC300" s="58"/>
      <c r="ED300" s="58"/>
      <c r="EE300" s="58"/>
      <c r="EF300" s="58"/>
      <c r="EG300" s="58"/>
      <c r="EH300" s="58"/>
      <c r="EI300" s="58"/>
      <c r="EJ300" s="58"/>
      <c r="EK300" s="58"/>
      <c r="EL300" s="58"/>
      <c r="EM300" s="58"/>
      <c r="EN300" s="58"/>
      <c r="EO300" s="58"/>
      <c r="EP300" s="58"/>
      <c r="EQ300" s="58"/>
    </row>
    <row r="301" spans="1:147" outlineLevel="1" x14ac:dyDescent="0.2">
      <c r="A301" s="16">
        <v>104</v>
      </c>
      <c r="B301" s="16">
        <v>0</v>
      </c>
      <c r="C301" s="1">
        <v>1.5680172527329271E-3</v>
      </c>
      <c r="D301" s="1">
        <f t="shared" si="22"/>
        <v>-1.5680172527329271E-3</v>
      </c>
      <c r="E301" s="1">
        <f t="shared" si="23"/>
        <v>3.1384957567635527E-3</v>
      </c>
      <c r="F301" s="1">
        <f t="shared" si="24"/>
        <v>-5.6022279110756933E-2</v>
      </c>
      <c r="G301" s="1">
        <f t="shared" si="25"/>
        <v>-3.9629279480481026E-2</v>
      </c>
      <c r="H301" s="1">
        <v>6.3675429653089278E-3</v>
      </c>
      <c r="I301" s="1">
        <f t="shared" si="26"/>
        <v>1.0064181661755999E-5</v>
      </c>
      <c r="J301" s="1">
        <f t="shared" si="27"/>
        <v>-3.9756055812968046E-2</v>
      </c>
      <c r="AT301" s="58"/>
      <c r="AU301" s="58"/>
      <c r="AV301" s="58"/>
      <c r="AW301" s="58"/>
      <c r="AX301" s="58"/>
      <c r="AY301" s="58"/>
      <c r="AZ301" s="58"/>
      <c r="BA301" s="71"/>
      <c r="BB301" s="58"/>
      <c r="BC301" s="58"/>
      <c r="BD301" s="58"/>
      <c r="BE301" s="58">
        <f t="shared" si="28"/>
        <v>1</v>
      </c>
      <c r="BF301" s="58">
        <f t="shared" si="29"/>
        <v>1.5680172527329271E-3</v>
      </c>
      <c r="BG301" s="58" t="e">
        <f t="shared" si="30"/>
        <v>#N/A</v>
      </c>
      <c r="BH301" s="58"/>
      <c r="BI301" s="58"/>
      <c r="BJ301" s="58"/>
      <c r="BK301" s="58"/>
      <c r="BL301" s="58"/>
      <c r="BM301" s="58"/>
      <c r="BN301" s="58"/>
      <c r="BO301" s="58"/>
      <c r="BP301" s="58"/>
      <c r="BQ301" s="58"/>
      <c r="BR301" s="58"/>
      <c r="BS301" s="58"/>
      <c r="BT301" s="58"/>
      <c r="BU301" s="58"/>
      <c r="BV301" s="58"/>
      <c r="BW301" s="58"/>
      <c r="BX301" s="58"/>
      <c r="BY301" s="58"/>
      <c r="BZ301" s="58"/>
      <c r="CA301" s="58"/>
      <c r="CB301" s="58"/>
      <c r="CC301" s="58"/>
      <c r="CD301" s="58"/>
      <c r="CE301" s="58"/>
      <c r="CF301" s="58"/>
      <c r="CG301" s="58"/>
      <c r="CH301" s="58"/>
      <c r="CI301" s="58"/>
      <c r="CJ301" s="58"/>
      <c r="CK301" s="58"/>
      <c r="CL301" s="58"/>
      <c r="CM301" s="58"/>
      <c r="CN301" s="58"/>
      <c r="CO301" s="58"/>
      <c r="CP301" s="58"/>
      <c r="CQ301" s="58"/>
      <c r="CR301" s="58"/>
      <c r="CS301" s="58"/>
      <c r="CT301" s="58"/>
      <c r="CU301" s="58"/>
      <c r="CV301" s="58"/>
      <c r="CW301" s="58"/>
      <c r="CX301" s="58"/>
      <c r="CY301" s="58"/>
      <c r="CZ301" s="58"/>
      <c r="DA301" s="58"/>
      <c r="DB301" s="58"/>
      <c r="DC301" s="58"/>
      <c r="DD301" s="58"/>
      <c r="DE301" s="58"/>
      <c r="DF301" s="58"/>
      <c r="DG301" s="58"/>
      <c r="DH301" s="58"/>
      <c r="DI301" s="58"/>
      <c r="DJ301" s="58"/>
      <c r="DK301" s="58"/>
      <c r="DL301" s="58"/>
      <c r="DM301" s="58"/>
      <c r="DN301" s="58"/>
      <c r="DO301" s="58"/>
      <c r="DP301" s="58"/>
      <c r="DQ301" s="58"/>
      <c r="DR301" s="58"/>
      <c r="DS301" s="58"/>
      <c r="DT301" s="58"/>
      <c r="DU301" s="58"/>
      <c r="DV301" s="58"/>
      <c r="DW301" s="58"/>
      <c r="DX301" s="58"/>
      <c r="DY301" s="58"/>
      <c r="DZ301" s="58"/>
      <c r="EA301" s="58"/>
      <c r="EB301" s="58"/>
      <c r="EC301" s="58"/>
      <c r="ED301" s="58"/>
      <c r="EE301" s="58"/>
      <c r="EF301" s="58"/>
      <c r="EG301" s="58"/>
      <c r="EH301" s="58"/>
      <c r="EI301" s="58"/>
      <c r="EJ301" s="58"/>
      <c r="EK301" s="58"/>
      <c r="EL301" s="58"/>
      <c r="EM301" s="58"/>
      <c r="EN301" s="58"/>
      <c r="EO301" s="58"/>
      <c r="EP301" s="58"/>
      <c r="EQ301" s="58"/>
    </row>
    <row r="302" spans="1:147" outlineLevel="1" x14ac:dyDescent="0.2">
      <c r="A302" s="16">
        <v>105</v>
      </c>
      <c r="B302" s="16">
        <v>0</v>
      </c>
      <c r="C302" s="1">
        <v>1.5312472497898552E-3</v>
      </c>
      <c r="D302" s="1">
        <f t="shared" si="22"/>
        <v>-1.5312472497898552E-3</v>
      </c>
      <c r="E302" s="1">
        <f t="shared" si="23"/>
        <v>3.0648416140340714E-3</v>
      </c>
      <c r="F302" s="1">
        <f t="shared" si="24"/>
        <v>-5.5361011678202482E-2</v>
      </c>
      <c r="G302" s="1">
        <f t="shared" si="25"/>
        <v>-3.9161148652448664E-2</v>
      </c>
      <c r="H302" s="1">
        <v>7.4965153503616109E-3</v>
      </c>
      <c r="I302" s="1">
        <f t="shared" si="26"/>
        <v>1.1583458257756651E-5</v>
      </c>
      <c r="J302" s="1">
        <f t="shared" si="27"/>
        <v>-3.9308765206209906E-2</v>
      </c>
      <c r="AT302" s="58"/>
      <c r="AU302" s="58"/>
      <c r="AV302" s="58"/>
      <c r="AW302" s="58"/>
      <c r="AX302" s="58"/>
      <c r="AY302" s="58"/>
      <c r="AZ302" s="58"/>
      <c r="BA302" s="71"/>
      <c r="BB302" s="58"/>
      <c r="BC302" s="58"/>
      <c r="BD302" s="58"/>
      <c r="BE302" s="58">
        <f t="shared" si="28"/>
        <v>1</v>
      </c>
      <c r="BF302" s="58">
        <f t="shared" si="29"/>
        <v>1.5312472497898552E-3</v>
      </c>
      <c r="BG302" s="58" t="e">
        <f t="shared" si="30"/>
        <v>#N/A</v>
      </c>
      <c r="BH302" s="58"/>
      <c r="BI302" s="58"/>
      <c r="BJ302" s="58"/>
      <c r="BK302" s="58"/>
      <c r="BL302" s="58"/>
      <c r="BM302" s="58"/>
      <c r="BN302" s="58"/>
      <c r="BO302" s="58"/>
      <c r="BP302" s="58"/>
      <c r="BQ302" s="58"/>
      <c r="BR302" s="58"/>
      <c r="BS302" s="58"/>
      <c r="BT302" s="58"/>
      <c r="BU302" s="58"/>
      <c r="BV302" s="58"/>
      <c r="BW302" s="58"/>
      <c r="BX302" s="58"/>
      <c r="BY302" s="58"/>
      <c r="BZ302" s="58"/>
      <c r="CA302" s="58"/>
      <c r="CB302" s="58"/>
      <c r="CC302" s="58"/>
      <c r="CD302" s="58"/>
      <c r="CE302" s="58"/>
      <c r="CF302" s="58"/>
      <c r="CG302" s="58"/>
      <c r="CH302" s="58"/>
      <c r="CI302" s="58"/>
      <c r="CJ302" s="58"/>
      <c r="CK302" s="58"/>
      <c r="CL302" s="58"/>
      <c r="CM302" s="58"/>
      <c r="CN302" s="58"/>
      <c r="CO302" s="58"/>
      <c r="CP302" s="58"/>
      <c r="CQ302" s="58"/>
      <c r="CR302" s="58"/>
      <c r="CS302" s="58"/>
      <c r="CT302" s="58"/>
      <c r="CU302" s="58"/>
      <c r="CV302" s="58"/>
      <c r="CW302" s="58"/>
      <c r="CX302" s="58"/>
      <c r="CY302" s="58"/>
      <c r="CZ302" s="58"/>
      <c r="DA302" s="58"/>
      <c r="DB302" s="58"/>
      <c r="DC302" s="58"/>
      <c r="DD302" s="58"/>
      <c r="DE302" s="58"/>
      <c r="DF302" s="58"/>
      <c r="DG302" s="58"/>
      <c r="DH302" s="58"/>
      <c r="DI302" s="58"/>
      <c r="DJ302" s="58"/>
      <c r="DK302" s="58"/>
      <c r="DL302" s="58"/>
      <c r="DM302" s="58"/>
      <c r="DN302" s="58"/>
      <c r="DO302" s="58"/>
      <c r="DP302" s="58"/>
      <c r="DQ302" s="58"/>
      <c r="DR302" s="58"/>
      <c r="DS302" s="58"/>
      <c r="DT302" s="58"/>
      <c r="DU302" s="58"/>
      <c r="DV302" s="58"/>
      <c r="DW302" s="58"/>
      <c r="DX302" s="58"/>
      <c r="DY302" s="58"/>
      <c r="DZ302" s="58"/>
      <c r="EA302" s="58"/>
      <c r="EB302" s="58"/>
      <c r="EC302" s="58"/>
      <c r="ED302" s="58"/>
      <c r="EE302" s="58"/>
      <c r="EF302" s="58"/>
      <c r="EG302" s="58"/>
      <c r="EH302" s="58"/>
      <c r="EI302" s="58"/>
      <c r="EJ302" s="58"/>
      <c r="EK302" s="58"/>
      <c r="EL302" s="58"/>
      <c r="EM302" s="58"/>
      <c r="EN302" s="58"/>
      <c r="EO302" s="58"/>
      <c r="EP302" s="58"/>
      <c r="EQ302" s="58"/>
    </row>
    <row r="303" spans="1:147" outlineLevel="1" x14ac:dyDescent="0.2">
      <c r="A303" s="16">
        <v>106</v>
      </c>
      <c r="B303" s="16">
        <v>0</v>
      </c>
      <c r="C303" s="1">
        <v>7.4656813349552346E-3</v>
      </c>
      <c r="D303" s="1">
        <f t="shared" si="22"/>
        <v>-7.4656813349552346E-3</v>
      </c>
      <c r="E303" s="1">
        <f t="shared" si="23"/>
        <v>1.4987378037103519E-2</v>
      </c>
      <c r="F303" s="1">
        <f t="shared" si="24"/>
        <v>-0.12242294734690681</v>
      </c>
      <c r="G303" s="1">
        <f t="shared" si="25"/>
        <v>-8.6728524562844966E-2</v>
      </c>
      <c r="H303" s="1">
        <v>1.7863937535981773E-2</v>
      </c>
      <c r="I303" s="1">
        <f t="shared" si="26"/>
        <v>1.368136564517177E-4</v>
      </c>
      <c r="J303" s="1">
        <f t="shared" si="27"/>
        <v>-8.7513716806565361E-2</v>
      </c>
      <c r="AT303" s="58"/>
      <c r="AU303" s="58"/>
      <c r="AV303" s="58"/>
      <c r="AW303" s="58"/>
      <c r="AX303" s="58"/>
      <c r="AY303" s="58"/>
      <c r="AZ303" s="58"/>
      <c r="BA303" s="71"/>
      <c r="BB303" s="58"/>
      <c r="BC303" s="58"/>
      <c r="BD303" s="58"/>
      <c r="BE303" s="58">
        <f t="shared" si="28"/>
        <v>1</v>
      </c>
      <c r="BF303" s="58">
        <f t="shared" si="29"/>
        <v>7.4656813349552346E-3</v>
      </c>
      <c r="BG303" s="58" t="e">
        <f t="shared" si="30"/>
        <v>#N/A</v>
      </c>
      <c r="BH303" s="58"/>
      <c r="BI303" s="58"/>
      <c r="BJ303" s="58"/>
      <c r="BK303" s="58"/>
      <c r="BL303" s="58"/>
      <c r="BM303" s="58"/>
      <c r="BN303" s="58"/>
      <c r="BO303" s="58"/>
      <c r="BP303" s="58"/>
      <c r="BQ303" s="58"/>
      <c r="BR303" s="58"/>
      <c r="BS303" s="58"/>
      <c r="BT303" s="58"/>
      <c r="BU303" s="58"/>
      <c r="BV303" s="58"/>
      <c r="BW303" s="58"/>
      <c r="BX303" s="58"/>
      <c r="BY303" s="58"/>
      <c r="BZ303" s="58"/>
      <c r="CA303" s="58"/>
      <c r="CB303" s="58"/>
      <c r="CC303" s="58"/>
      <c r="CD303" s="58"/>
      <c r="CE303" s="58"/>
      <c r="CF303" s="58"/>
      <c r="CG303" s="58"/>
      <c r="CH303" s="58"/>
      <c r="CI303" s="58"/>
      <c r="CJ303" s="58"/>
      <c r="CK303" s="58"/>
      <c r="CL303" s="58"/>
      <c r="CM303" s="58"/>
      <c r="CN303" s="58"/>
      <c r="CO303" s="58"/>
      <c r="CP303" s="58"/>
      <c r="CQ303" s="58"/>
      <c r="CR303" s="58"/>
      <c r="CS303" s="58"/>
      <c r="CT303" s="58"/>
      <c r="CU303" s="58"/>
      <c r="CV303" s="58"/>
      <c r="CW303" s="58"/>
      <c r="CX303" s="58"/>
      <c r="CY303" s="58"/>
      <c r="CZ303" s="58"/>
      <c r="DA303" s="58"/>
      <c r="DB303" s="58"/>
      <c r="DC303" s="58"/>
      <c r="DD303" s="58"/>
      <c r="DE303" s="58"/>
      <c r="DF303" s="58"/>
      <c r="DG303" s="58"/>
      <c r="DH303" s="58"/>
      <c r="DI303" s="58"/>
      <c r="DJ303" s="58"/>
      <c r="DK303" s="58"/>
      <c r="DL303" s="58"/>
      <c r="DM303" s="58"/>
      <c r="DN303" s="58"/>
      <c r="DO303" s="58"/>
      <c r="DP303" s="58"/>
      <c r="DQ303" s="58"/>
      <c r="DR303" s="58"/>
      <c r="DS303" s="58"/>
      <c r="DT303" s="58"/>
      <c r="DU303" s="58"/>
      <c r="DV303" s="58"/>
      <c r="DW303" s="58"/>
      <c r="DX303" s="58"/>
      <c r="DY303" s="58"/>
      <c r="DZ303" s="58"/>
      <c r="EA303" s="58"/>
      <c r="EB303" s="58"/>
      <c r="EC303" s="58"/>
      <c r="ED303" s="58"/>
      <c r="EE303" s="58"/>
      <c r="EF303" s="58"/>
      <c r="EG303" s="58"/>
      <c r="EH303" s="58"/>
      <c r="EI303" s="58"/>
      <c r="EJ303" s="58"/>
      <c r="EK303" s="58"/>
      <c r="EL303" s="58"/>
      <c r="EM303" s="58"/>
      <c r="EN303" s="58"/>
      <c r="EO303" s="58"/>
      <c r="EP303" s="58"/>
      <c r="EQ303" s="58"/>
    </row>
    <row r="304" spans="1:147" outlineLevel="1" x14ac:dyDescent="0.2">
      <c r="A304" s="16">
        <v>107</v>
      </c>
      <c r="B304" s="16">
        <v>0</v>
      </c>
      <c r="C304" s="1">
        <v>0.45483323104837514</v>
      </c>
      <c r="D304" s="1">
        <f t="shared" si="22"/>
        <v>-0.45483323104837514</v>
      </c>
      <c r="E304" s="1">
        <f t="shared" si="23"/>
        <v>1.21332706610076</v>
      </c>
      <c r="F304" s="1">
        <f t="shared" si="24"/>
        <v>-1.1015112646272665</v>
      </c>
      <c r="G304" s="1">
        <f t="shared" si="25"/>
        <v>-0.9134008390160564</v>
      </c>
      <c r="H304" s="1">
        <v>0.27978165027866303</v>
      </c>
      <c r="I304" s="1">
        <f t="shared" si="26"/>
        <v>0.3240991244384081</v>
      </c>
      <c r="J304" s="1">
        <f t="shared" si="27"/>
        <v>-1.0762900246465372</v>
      </c>
      <c r="AT304" s="58"/>
      <c r="AU304" s="58"/>
      <c r="AV304" s="58"/>
      <c r="AW304" s="58"/>
      <c r="AX304" s="58"/>
      <c r="AY304" s="58"/>
      <c r="AZ304" s="58"/>
      <c r="BA304" s="71"/>
      <c r="BB304" s="58"/>
      <c r="BC304" s="58"/>
      <c r="BD304" s="58"/>
      <c r="BE304" s="58">
        <f t="shared" si="28"/>
        <v>1</v>
      </c>
      <c r="BF304" s="58">
        <f t="shared" si="29"/>
        <v>0.45483323104837514</v>
      </c>
      <c r="BG304" s="58" t="e">
        <f t="shared" si="30"/>
        <v>#N/A</v>
      </c>
      <c r="BH304" s="58"/>
      <c r="BI304" s="58"/>
      <c r="BJ304" s="58"/>
      <c r="BK304" s="58"/>
      <c r="BL304" s="58"/>
      <c r="BM304" s="58"/>
      <c r="BN304" s="58"/>
      <c r="BO304" s="58"/>
      <c r="BP304" s="58"/>
      <c r="BQ304" s="58"/>
      <c r="BR304" s="58"/>
      <c r="BS304" s="58"/>
      <c r="BT304" s="58"/>
      <c r="BU304" s="58"/>
      <c r="BV304" s="58"/>
      <c r="BW304" s="58"/>
      <c r="BX304" s="58"/>
      <c r="BY304" s="58"/>
      <c r="BZ304" s="58"/>
      <c r="CA304" s="58"/>
      <c r="CB304" s="58"/>
      <c r="CC304" s="58"/>
      <c r="CD304" s="58"/>
      <c r="CE304" s="58"/>
      <c r="CF304" s="58"/>
      <c r="CG304" s="58"/>
      <c r="CH304" s="58"/>
      <c r="CI304" s="58"/>
      <c r="CJ304" s="58"/>
      <c r="CK304" s="58"/>
      <c r="CL304" s="58"/>
      <c r="CM304" s="58"/>
      <c r="CN304" s="58"/>
      <c r="CO304" s="58"/>
      <c r="CP304" s="58"/>
      <c r="CQ304" s="58"/>
      <c r="CR304" s="58"/>
      <c r="CS304" s="58"/>
      <c r="CT304" s="58"/>
      <c r="CU304" s="58"/>
      <c r="CV304" s="58"/>
      <c r="CW304" s="58"/>
      <c r="CX304" s="58"/>
      <c r="CY304" s="58"/>
      <c r="CZ304" s="58"/>
      <c r="DA304" s="58"/>
      <c r="DB304" s="58"/>
      <c r="DC304" s="58"/>
      <c r="DD304" s="58"/>
      <c r="DE304" s="58"/>
      <c r="DF304" s="58"/>
      <c r="DG304" s="58"/>
      <c r="DH304" s="58"/>
      <c r="DI304" s="58"/>
      <c r="DJ304" s="58"/>
      <c r="DK304" s="58"/>
      <c r="DL304" s="58"/>
      <c r="DM304" s="58"/>
      <c r="DN304" s="58"/>
      <c r="DO304" s="58"/>
      <c r="DP304" s="58"/>
      <c r="DQ304" s="58"/>
      <c r="DR304" s="58"/>
      <c r="DS304" s="58"/>
      <c r="DT304" s="58"/>
      <c r="DU304" s="58"/>
      <c r="DV304" s="58"/>
      <c r="DW304" s="58"/>
      <c r="DX304" s="58"/>
      <c r="DY304" s="58"/>
      <c r="DZ304" s="58"/>
      <c r="EA304" s="58"/>
      <c r="EB304" s="58"/>
      <c r="EC304" s="58"/>
      <c r="ED304" s="58"/>
      <c r="EE304" s="58"/>
      <c r="EF304" s="58"/>
      <c r="EG304" s="58"/>
      <c r="EH304" s="58"/>
      <c r="EI304" s="58"/>
      <c r="EJ304" s="58"/>
      <c r="EK304" s="58"/>
      <c r="EL304" s="58"/>
      <c r="EM304" s="58"/>
      <c r="EN304" s="58"/>
      <c r="EO304" s="58"/>
      <c r="EP304" s="58"/>
      <c r="EQ304" s="58"/>
    </row>
    <row r="305" spans="1:147" outlineLevel="1" x14ac:dyDescent="0.2">
      <c r="A305" s="16">
        <v>108</v>
      </c>
      <c r="B305" s="16">
        <v>0</v>
      </c>
      <c r="C305" s="1">
        <v>3.4934923623467759E-7</v>
      </c>
      <c r="D305" s="1">
        <f t="shared" si="22"/>
        <v>-3.4934923623467759E-7</v>
      </c>
      <c r="E305" s="1">
        <f t="shared" si="23"/>
        <v>6.9869859461633777E-7</v>
      </c>
      <c r="F305" s="1">
        <f t="shared" si="24"/>
        <v>-8.3588192624098399E-4</v>
      </c>
      <c r="G305" s="1">
        <f t="shared" si="25"/>
        <v>-5.9105782989451138E-4</v>
      </c>
      <c r="H305" s="1">
        <v>4.4123714013586789E-6</v>
      </c>
      <c r="I305" s="1">
        <f t="shared" si="26"/>
        <v>1.5414659190760919E-12</v>
      </c>
      <c r="J305" s="1">
        <f t="shared" si="27"/>
        <v>-5.9105913388215916E-4</v>
      </c>
      <c r="AT305" s="58"/>
      <c r="AU305" s="58"/>
      <c r="AV305" s="58"/>
      <c r="AW305" s="58"/>
      <c r="AX305" s="58"/>
      <c r="AY305" s="58"/>
      <c r="AZ305" s="58"/>
      <c r="BA305" s="71"/>
      <c r="BB305" s="58"/>
      <c r="BC305" s="58"/>
      <c r="BD305" s="58"/>
      <c r="BE305" s="58">
        <f t="shared" si="28"/>
        <v>1</v>
      </c>
      <c r="BF305" s="58">
        <f t="shared" si="29"/>
        <v>3.4934923623467759E-7</v>
      </c>
      <c r="BG305" s="58" t="e">
        <f t="shared" si="30"/>
        <v>#N/A</v>
      </c>
      <c r="BH305" s="58"/>
      <c r="BI305" s="58"/>
      <c r="BJ305" s="58"/>
      <c r="BK305" s="58"/>
      <c r="BL305" s="58"/>
      <c r="BM305" s="58"/>
      <c r="BN305" s="58"/>
      <c r="BO305" s="58"/>
      <c r="BP305" s="58"/>
      <c r="BQ305" s="58"/>
      <c r="BR305" s="58"/>
      <c r="BS305" s="58"/>
      <c r="BT305" s="58"/>
      <c r="BU305" s="58"/>
      <c r="BV305" s="58"/>
      <c r="BW305" s="58"/>
      <c r="BX305" s="58"/>
      <c r="BY305" s="58"/>
      <c r="BZ305" s="58"/>
      <c r="CA305" s="58"/>
      <c r="CB305" s="58"/>
      <c r="CC305" s="58"/>
      <c r="CD305" s="58"/>
      <c r="CE305" s="58"/>
      <c r="CF305" s="58"/>
      <c r="CG305" s="58"/>
      <c r="CH305" s="58"/>
      <c r="CI305" s="58"/>
      <c r="CJ305" s="58"/>
      <c r="CK305" s="58"/>
      <c r="CL305" s="58"/>
      <c r="CM305" s="58"/>
      <c r="CN305" s="58"/>
      <c r="CO305" s="58"/>
      <c r="CP305" s="58"/>
      <c r="CQ305" s="58"/>
      <c r="CR305" s="58"/>
      <c r="CS305" s="58"/>
      <c r="CT305" s="58"/>
      <c r="CU305" s="58"/>
      <c r="CV305" s="58"/>
      <c r="CW305" s="58"/>
      <c r="CX305" s="58"/>
      <c r="CY305" s="58"/>
      <c r="CZ305" s="58"/>
      <c r="DA305" s="58"/>
      <c r="DB305" s="58"/>
      <c r="DC305" s="58"/>
      <c r="DD305" s="58"/>
      <c r="DE305" s="58"/>
      <c r="DF305" s="58"/>
      <c r="DG305" s="58"/>
      <c r="DH305" s="58"/>
      <c r="DI305" s="58"/>
      <c r="DJ305" s="58"/>
      <c r="DK305" s="58"/>
      <c r="DL305" s="58"/>
      <c r="DM305" s="58"/>
      <c r="DN305" s="58"/>
      <c r="DO305" s="58"/>
      <c r="DP305" s="58"/>
      <c r="DQ305" s="58"/>
      <c r="DR305" s="58"/>
      <c r="DS305" s="58"/>
      <c r="DT305" s="58"/>
      <c r="DU305" s="58"/>
      <c r="DV305" s="58"/>
      <c r="DW305" s="58"/>
      <c r="DX305" s="58"/>
      <c r="DY305" s="58"/>
      <c r="DZ305" s="58"/>
      <c r="EA305" s="58"/>
      <c r="EB305" s="58"/>
      <c r="EC305" s="58"/>
      <c r="ED305" s="58"/>
      <c r="EE305" s="58"/>
      <c r="EF305" s="58"/>
      <c r="EG305" s="58"/>
      <c r="EH305" s="58"/>
      <c r="EI305" s="58"/>
      <c r="EJ305" s="58"/>
      <c r="EK305" s="58"/>
      <c r="EL305" s="58"/>
      <c r="EM305" s="58"/>
      <c r="EN305" s="58"/>
      <c r="EO305" s="58"/>
      <c r="EP305" s="58"/>
      <c r="EQ305" s="58"/>
    </row>
    <row r="306" spans="1:147" outlineLevel="1" x14ac:dyDescent="0.2">
      <c r="A306" s="16">
        <v>109</v>
      </c>
      <c r="B306" s="16">
        <v>0</v>
      </c>
      <c r="C306" s="1">
        <v>2.0325917947629854E-5</v>
      </c>
      <c r="D306" s="1">
        <f t="shared" si="22"/>
        <v>-2.0325917947629854E-5</v>
      </c>
      <c r="E306" s="1">
        <f t="shared" si="23"/>
        <v>4.0652249043744648E-5</v>
      </c>
      <c r="F306" s="1">
        <f t="shared" si="24"/>
        <v>-6.3759116245243434E-3</v>
      </c>
      <c r="G306" s="1">
        <f t="shared" si="25"/>
        <v>-4.5084732558780859E-3</v>
      </c>
      <c r="H306" s="1">
        <v>1.3436237910227825E-4</v>
      </c>
      <c r="I306" s="1">
        <f t="shared" si="26"/>
        <v>2.7314612105046288E-9</v>
      </c>
      <c r="J306" s="1">
        <f t="shared" si="27"/>
        <v>-4.5087761710001142E-3</v>
      </c>
      <c r="AT306" s="58"/>
      <c r="AU306" s="58"/>
      <c r="AV306" s="58"/>
      <c r="AW306" s="58"/>
      <c r="AX306" s="58"/>
      <c r="AY306" s="58"/>
      <c r="AZ306" s="58"/>
      <c r="BA306" s="71"/>
      <c r="BB306" s="58"/>
      <c r="BC306" s="58"/>
      <c r="BD306" s="58"/>
      <c r="BE306" s="58">
        <f t="shared" si="28"/>
        <v>1</v>
      </c>
      <c r="BF306" s="58">
        <f t="shared" si="29"/>
        <v>2.0325917947629854E-5</v>
      </c>
      <c r="BG306" s="58" t="e">
        <f t="shared" si="30"/>
        <v>#N/A</v>
      </c>
      <c r="BH306" s="58"/>
      <c r="BI306" s="58"/>
      <c r="BJ306" s="58"/>
      <c r="BK306" s="58"/>
      <c r="BL306" s="58"/>
      <c r="BM306" s="58"/>
      <c r="BN306" s="58"/>
      <c r="BO306" s="58"/>
      <c r="BP306" s="58"/>
      <c r="BQ306" s="58"/>
      <c r="BR306" s="58"/>
      <c r="BS306" s="58"/>
      <c r="BT306" s="58"/>
      <c r="BU306" s="58"/>
      <c r="BV306" s="58"/>
      <c r="BW306" s="58"/>
      <c r="BX306" s="58"/>
      <c r="BY306" s="58"/>
      <c r="BZ306" s="58"/>
      <c r="CA306" s="58"/>
      <c r="CB306" s="58"/>
      <c r="CC306" s="58"/>
      <c r="CD306" s="58"/>
      <c r="CE306" s="58"/>
      <c r="CF306" s="58"/>
      <c r="CG306" s="58"/>
      <c r="CH306" s="58"/>
      <c r="CI306" s="58"/>
      <c r="CJ306" s="58"/>
      <c r="CK306" s="58"/>
      <c r="CL306" s="58"/>
      <c r="CM306" s="58"/>
      <c r="CN306" s="58"/>
      <c r="CO306" s="58"/>
      <c r="CP306" s="58"/>
      <c r="CQ306" s="58"/>
      <c r="CR306" s="58"/>
      <c r="CS306" s="58"/>
      <c r="CT306" s="58"/>
      <c r="CU306" s="58"/>
      <c r="CV306" s="58"/>
      <c r="CW306" s="58"/>
      <c r="CX306" s="58"/>
      <c r="CY306" s="58"/>
      <c r="CZ306" s="58"/>
      <c r="DA306" s="58"/>
      <c r="DB306" s="58"/>
      <c r="DC306" s="58"/>
      <c r="DD306" s="58"/>
      <c r="DE306" s="58"/>
      <c r="DF306" s="58"/>
      <c r="DG306" s="58"/>
      <c r="DH306" s="58"/>
      <c r="DI306" s="58"/>
      <c r="DJ306" s="58"/>
      <c r="DK306" s="58"/>
      <c r="DL306" s="58"/>
      <c r="DM306" s="58"/>
      <c r="DN306" s="58"/>
      <c r="DO306" s="58"/>
      <c r="DP306" s="58"/>
      <c r="DQ306" s="58"/>
      <c r="DR306" s="58"/>
      <c r="DS306" s="58"/>
      <c r="DT306" s="58"/>
      <c r="DU306" s="58"/>
      <c r="DV306" s="58"/>
      <c r="DW306" s="58"/>
      <c r="DX306" s="58"/>
      <c r="DY306" s="58"/>
      <c r="DZ306" s="58"/>
      <c r="EA306" s="58"/>
      <c r="EB306" s="58"/>
      <c r="EC306" s="58"/>
      <c r="ED306" s="58"/>
      <c r="EE306" s="58"/>
      <c r="EF306" s="58"/>
      <c r="EG306" s="58"/>
      <c r="EH306" s="58"/>
      <c r="EI306" s="58"/>
      <c r="EJ306" s="58"/>
      <c r="EK306" s="58"/>
      <c r="EL306" s="58"/>
      <c r="EM306" s="58"/>
      <c r="EN306" s="58"/>
      <c r="EO306" s="58"/>
      <c r="EP306" s="58"/>
      <c r="EQ306" s="58"/>
    </row>
    <row r="307" spans="1:147" outlineLevel="1" x14ac:dyDescent="0.2">
      <c r="A307" s="16">
        <v>110</v>
      </c>
      <c r="B307" s="16">
        <v>0</v>
      </c>
      <c r="C307" s="1">
        <v>1.5957254171095974E-5</v>
      </c>
      <c r="D307" s="1">
        <f t="shared" si="22"/>
        <v>-1.5957254171095974E-5</v>
      </c>
      <c r="E307" s="1">
        <f t="shared" si="23"/>
        <v>3.1914762979077263E-5</v>
      </c>
      <c r="F307" s="1">
        <f t="shared" si="24"/>
        <v>-5.6493152663908983E-3</v>
      </c>
      <c r="G307" s="1">
        <f t="shared" si="25"/>
        <v>-3.99468507007999E-3</v>
      </c>
      <c r="H307" s="1">
        <v>1.1573056551266685E-4</v>
      </c>
      <c r="I307" s="1">
        <f t="shared" si="26"/>
        <v>1.8469852713027591E-9</v>
      </c>
      <c r="J307" s="1">
        <f t="shared" si="27"/>
        <v>-3.9949162437266789E-3</v>
      </c>
      <c r="AT307" s="58"/>
      <c r="AU307" s="58"/>
      <c r="AV307" s="58"/>
      <c r="AW307" s="58"/>
      <c r="AX307" s="58"/>
      <c r="AY307" s="58"/>
      <c r="AZ307" s="58"/>
      <c r="BA307" s="71"/>
      <c r="BB307" s="58"/>
      <c r="BC307" s="58"/>
      <c r="BD307" s="58"/>
      <c r="BE307" s="58">
        <f t="shared" si="28"/>
        <v>1</v>
      </c>
      <c r="BF307" s="58">
        <f t="shared" si="29"/>
        <v>1.5957254171095974E-5</v>
      </c>
      <c r="BG307" s="58" t="e">
        <f t="shared" si="30"/>
        <v>#N/A</v>
      </c>
      <c r="BH307" s="58"/>
      <c r="BI307" s="58"/>
      <c r="BJ307" s="58"/>
      <c r="BK307" s="58"/>
      <c r="BL307" s="58"/>
      <c r="BM307" s="58"/>
      <c r="BN307" s="58"/>
      <c r="BO307" s="58"/>
      <c r="BP307" s="58"/>
      <c r="BQ307" s="58"/>
      <c r="BR307" s="58"/>
      <c r="BS307" s="58"/>
      <c r="BT307" s="58"/>
      <c r="BU307" s="58"/>
      <c r="BV307" s="58"/>
      <c r="BW307" s="58"/>
      <c r="BX307" s="58"/>
      <c r="BY307" s="58"/>
      <c r="BZ307" s="58"/>
      <c r="CA307" s="58"/>
      <c r="CB307" s="58"/>
      <c r="CC307" s="58"/>
      <c r="CD307" s="58"/>
      <c r="CE307" s="58"/>
      <c r="CF307" s="58"/>
      <c r="CG307" s="58"/>
      <c r="CH307" s="58"/>
      <c r="CI307" s="58"/>
      <c r="CJ307" s="58"/>
      <c r="CK307" s="58"/>
      <c r="CL307" s="58"/>
      <c r="CM307" s="58"/>
      <c r="CN307" s="58"/>
      <c r="CO307" s="58"/>
      <c r="CP307" s="58"/>
      <c r="CQ307" s="58"/>
      <c r="CR307" s="58"/>
      <c r="CS307" s="58"/>
      <c r="CT307" s="58"/>
      <c r="CU307" s="58"/>
      <c r="CV307" s="58"/>
      <c r="CW307" s="58"/>
      <c r="CX307" s="58"/>
      <c r="CY307" s="58"/>
      <c r="CZ307" s="58"/>
      <c r="DA307" s="58"/>
      <c r="DB307" s="58"/>
      <c r="DC307" s="58"/>
      <c r="DD307" s="58"/>
      <c r="DE307" s="58"/>
      <c r="DF307" s="58"/>
      <c r="DG307" s="58"/>
      <c r="DH307" s="58"/>
      <c r="DI307" s="58"/>
      <c r="DJ307" s="58"/>
      <c r="DK307" s="58"/>
      <c r="DL307" s="58"/>
      <c r="DM307" s="58"/>
      <c r="DN307" s="58"/>
      <c r="DO307" s="58"/>
      <c r="DP307" s="58"/>
      <c r="DQ307" s="58"/>
      <c r="DR307" s="58"/>
      <c r="DS307" s="58"/>
      <c r="DT307" s="58"/>
      <c r="DU307" s="58"/>
      <c r="DV307" s="58"/>
      <c r="DW307" s="58"/>
      <c r="DX307" s="58"/>
      <c r="DY307" s="58"/>
      <c r="DZ307" s="58"/>
      <c r="EA307" s="58"/>
      <c r="EB307" s="58"/>
      <c r="EC307" s="58"/>
      <c r="ED307" s="58"/>
      <c r="EE307" s="58"/>
      <c r="EF307" s="58"/>
      <c r="EG307" s="58"/>
      <c r="EH307" s="58"/>
      <c r="EI307" s="58"/>
      <c r="EJ307" s="58"/>
      <c r="EK307" s="58"/>
      <c r="EL307" s="58"/>
      <c r="EM307" s="58"/>
      <c r="EN307" s="58"/>
      <c r="EO307" s="58"/>
      <c r="EP307" s="58"/>
      <c r="EQ307" s="58"/>
    </row>
    <row r="308" spans="1:147" outlineLevel="1" x14ac:dyDescent="0.2">
      <c r="A308" s="16">
        <v>111</v>
      </c>
      <c r="B308" s="16">
        <v>0</v>
      </c>
      <c r="C308" s="1">
        <v>3.5145834309777719E-8</v>
      </c>
      <c r="D308" s="1">
        <f t="shared" si="22"/>
        <v>-3.5145834309777719E-8</v>
      </c>
      <c r="E308" s="1">
        <f t="shared" si="23"/>
        <v>7.029166991512788E-8</v>
      </c>
      <c r="F308" s="1">
        <f t="shared" si="24"/>
        <v>-2.6512576245081858E-4</v>
      </c>
      <c r="G308" s="1">
        <f t="shared" si="25"/>
        <v>-1.874722260629756E-4</v>
      </c>
      <c r="H308" s="1">
        <v>6.1940901014515002E-7</v>
      </c>
      <c r="I308" s="1">
        <f t="shared" si="26"/>
        <v>2.1769660689981261E-14</v>
      </c>
      <c r="J308" s="1">
        <f t="shared" si="27"/>
        <v>-1.8747228412399557E-4</v>
      </c>
      <c r="AT308" s="58"/>
      <c r="AU308" s="58"/>
      <c r="AV308" s="58"/>
      <c r="AW308" s="58"/>
      <c r="AX308" s="58"/>
      <c r="AY308" s="58"/>
      <c r="AZ308" s="58"/>
      <c r="BA308" s="71"/>
      <c r="BB308" s="58"/>
      <c r="BC308" s="58"/>
      <c r="BD308" s="58"/>
      <c r="BE308" s="58">
        <f t="shared" si="28"/>
        <v>1</v>
      </c>
      <c r="BF308" s="58">
        <f t="shared" si="29"/>
        <v>3.5145834309777719E-8</v>
      </c>
      <c r="BG308" s="58" t="e">
        <f t="shared" si="30"/>
        <v>#N/A</v>
      </c>
      <c r="BH308" s="58"/>
      <c r="BI308" s="58"/>
      <c r="BJ308" s="58"/>
      <c r="BK308" s="58"/>
      <c r="BL308" s="58"/>
      <c r="BM308" s="58"/>
      <c r="BN308" s="58"/>
      <c r="BO308" s="58"/>
      <c r="BP308" s="58"/>
      <c r="BQ308" s="58"/>
      <c r="BR308" s="58"/>
      <c r="BS308" s="58"/>
      <c r="BT308" s="58"/>
      <c r="BU308" s="58"/>
      <c r="BV308" s="58"/>
      <c r="BW308" s="58"/>
      <c r="BX308" s="58"/>
      <c r="BY308" s="58"/>
      <c r="BZ308" s="58"/>
      <c r="CA308" s="58"/>
      <c r="CB308" s="58"/>
      <c r="CC308" s="58"/>
      <c r="CD308" s="58"/>
      <c r="CE308" s="58"/>
      <c r="CF308" s="58"/>
      <c r="CG308" s="58"/>
      <c r="CH308" s="58"/>
      <c r="CI308" s="58"/>
      <c r="CJ308" s="58"/>
      <c r="CK308" s="58"/>
      <c r="CL308" s="58"/>
      <c r="CM308" s="58"/>
      <c r="CN308" s="58"/>
      <c r="CO308" s="58"/>
      <c r="CP308" s="58"/>
      <c r="CQ308" s="58"/>
      <c r="CR308" s="58"/>
      <c r="CS308" s="58"/>
      <c r="CT308" s="58"/>
      <c r="CU308" s="58"/>
      <c r="CV308" s="58"/>
      <c r="CW308" s="58"/>
      <c r="CX308" s="58"/>
      <c r="CY308" s="58"/>
      <c r="CZ308" s="58"/>
      <c r="DA308" s="58"/>
      <c r="DB308" s="58"/>
      <c r="DC308" s="58"/>
      <c r="DD308" s="58"/>
      <c r="DE308" s="58"/>
      <c r="DF308" s="58"/>
      <c r="DG308" s="58"/>
      <c r="DH308" s="58"/>
      <c r="DI308" s="58"/>
      <c r="DJ308" s="58"/>
      <c r="DK308" s="58"/>
      <c r="DL308" s="58"/>
      <c r="DM308" s="58"/>
      <c r="DN308" s="58"/>
      <c r="DO308" s="58"/>
      <c r="DP308" s="58"/>
      <c r="DQ308" s="58"/>
      <c r="DR308" s="58"/>
      <c r="DS308" s="58"/>
      <c r="DT308" s="58"/>
      <c r="DU308" s="58"/>
      <c r="DV308" s="58"/>
      <c r="DW308" s="58"/>
      <c r="DX308" s="58"/>
      <c r="DY308" s="58"/>
      <c r="DZ308" s="58"/>
      <c r="EA308" s="58"/>
      <c r="EB308" s="58"/>
      <c r="EC308" s="58"/>
      <c r="ED308" s="58"/>
      <c r="EE308" s="58"/>
      <c r="EF308" s="58"/>
      <c r="EG308" s="58"/>
      <c r="EH308" s="58"/>
      <c r="EI308" s="58"/>
      <c r="EJ308" s="58"/>
      <c r="EK308" s="58"/>
      <c r="EL308" s="58"/>
      <c r="EM308" s="58"/>
      <c r="EN308" s="58"/>
      <c r="EO308" s="58"/>
      <c r="EP308" s="58"/>
      <c r="EQ308" s="58"/>
    </row>
    <row r="309" spans="1:147" outlineLevel="1" x14ac:dyDescent="0.2">
      <c r="A309" s="16">
        <v>112</v>
      </c>
      <c r="B309" s="16">
        <v>0</v>
      </c>
      <c r="C309" s="1">
        <v>1.7349057220445439E-4</v>
      </c>
      <c r="D309" s="1">
        <f t="shared" si="22"/>
        <v>-1.7349057220445439E-4</v>
      </c>
      <c r="E309" s="1">
        <f t="shared" si="23"/>
        <v>3.4701124686941699E-4</v>
      </c>
      <c r="F309" s="1">
        <f t="shared" si="24"/>
        <v>-1.8628237889543309E-2</v>
      </c>
      <c r="G309" s="1">
        <f t="shared" si="25"/>
        <v>-1.3172724714571902E-2</v>
      </c>
      <c r="H309" s="1">
        <v>1.2305359138811457E-3</v>
      </c>
      <c r="I309" s="1">
        <f t="shared" si="26"/>
        <v>2.137864960797295E-7</v>
      </c>
      <c r="J309" s="1">
        <f t="shared" si="27"/>
        <v>-1.3180836957567343E-2</v>
      </c>
      <c r="AT309" s="58"/>
      <c r="AU309" s="58"/>
      <c r="AV309" s="58"/>
      <c r="AW309" s="58"/>
      <c r="AX309" s="58"/>
      <c r="AY309" s="58"/>
      <c r="AZ309" s="58"/>
      <c r="BA309" s="71"/>
      <c r="BB309" s="58"/>
      <c r="BC309" s="58"/>
      <c r="BD309" s="58"/>
      <c r="BE309" s="58">
        <f t="shared" si="28"/>
        <v>1</v>
      </c>
      <c r="BF309" s="58">
        <f t="shared" si="29"/>
        <v>1.7349057220445439E-4</v>
      </c>
      <c r="BG309" s="58" t="e">
        <f t="shared" si="30"/>
        <v>#N/A</v>
      </c>
      <c r="BH309" s="58"/>
      <c r="BI309" s="58"/>
      <c r="BJ309" s="58"/>
      <c r="BK309" s="58"/>
      <c r="BL309" s="58"/>
      <c r="BM309" s="58"/>
      <c r="BN309" s="58"/>
      <c r="BO309" s="58"/>
      <c r="BP309" s="58"/>
      <c r="BQ309" s="58"/>
      <c r="BR309" s="58"/>
      <c r="BS309" s="58"/>
      <c r="BT309" s="58"/>
      <c r="BU309" s="58"/>
      <c r="BV309" s="58"/>
      <c r="BW309" s="58"/>
      <c r="BX309" s="58"/>
      <c r="BY309" s="58"/>
      <c r="BZ309" s="58"/>
      <c r="CA309" s="58"/>
      <c r="CB309" s="58"/>
      <c r="CC309" s="58"/>
      <c r="CD309" s="58"/>
      <c r="CE309" s="58"/>
      <c r="CF309" s="58"/>
      <c r="CG309" s="58"/>
      <c r="CH309" s="58"/>
      <c r="CI309" s="58"/>
      <c r="CJ309" s="58"/>
      <c r="CK309" s="58"/>
      <c r="CL309" s="58"/>
      <c r="CM309" s="58"/>
      <c r="CN309" s="58"/>
      <c r="CO309" s="58"/>
      <c r="CP309" s="58"/>
      <c r="CQ309" s="58"/>
      <c r="CR309" s="58"/>
      <c r="CS309" s="58"/>
      <c r="CT309" s="58"/>
      <c r="CU309" s="58"/>
      <c r="CV309" s="58"/>
      <c r="CW309" s="58"/>
      <c r="CX309" s="58"/>
      <c r="CY309" s="58"/>
      <c r="CZ309" s="58"/>
      <c r="DA309" s="58"/>
      <c r="DB309" s="58"/>
      <c r="DC309" s="58"/>
      <c r="DD309" s="58"/>
      <c r="DE309" s="58"/>
      <c r="DF309" s="58"/>
      <c r="DG309" s="58"/>
      <c r="DH309" s="58"/>
      <c r="DI309" s="58"/>
      <c r="DJ309" s="58"/>
      <c r="DK309" s="58"/>
      <c r="DL309" s="58"/>
      <c r="DM309" s="58"/>
      <c r="DN309" s="58"/>
      <c r="DO309" s="58"/>
      <c r="DP309" s="58"/>
      <c r="DQ309" s="58"/>
      <c r="DR309" s="58"/>
      <c r="DS309" s="58"/>
      <c r="DT309" s="58"/>
      <c r="DU309" s="58"/>
      <c r="DV309" s="58"/>
      <c r="DW309" s="58"/>
      <c r="DX309" s="58"/>
      <c r="DY309" s="58"/>
      <c r="DZ309" s="58"/>
      <c r="EA309" s="58"/>
      <c r="EB309" s="58"/>
      <c r="EC309" s="58"/>
      <c r="ED309" s="58"/>
      <c r="EE309" s="58"/>
      <c r="EF309" s="58"/>
      <c r="EG309" s="58"/>
      <c r="EH309" s="58"/>
      <c r="EI309" s="58"/>
      <c r="EJ309" s="58"/>
      <c r="EK309" s="58"/>
      <c r="EL309" s="58"/>
      <c r="EM309" s="58"/>
      <c r="EN309" s="58"/>
      <c r="EO309" s="58"/>
      <c r="EP309" s="58"/>
      <c r="EQ309" s="58"/>
    </row>
    <row r="310" spans="1:147" outlineLevel="1" x14ac:dyDescent="0.2">
      <c r="A310" s="16">
        <v>113</v>
      </c>
      <c r="B310" s="16">
        <v>0</v>
      </c>
      <c r="C310" s="1">
        <v>8.3375052494923248E-4</v>
      </c>
      <c r="D310" s="1">
        <f t="shared" si="22"/>
        <v>-8.3375052494923248E-4</v>
      </c>
      <c r="E310" s="1">
        <f t="shared" si="23"/>
        <v>1.6681965764605065E-3</v>
      </c>
      <c r="F310" s="1">
        <f t="shared" si="24"/>
        <v>-4.0843562240094909E-2</v>
      </c>
      <c r="G310" s="1">
        <f t="shared" si="25"/>
        <v>-2.8886783222505003E-2</v>
      </c>
      <c r="H310" s="1">
        <v>2.8191518709054348E-3</v>
      </c>
      <c r="I310" s="1">
        <f t="shared" si="26"/>
        <v>2.3590813010674046E-6</v>
      </c>
      <c r="J310" s="1">
        <f t="shared" si="27"/>
        <v>-2.8927587632657237E-2</v>
      </c>
      <c r="AT310" s="58"/>
      <c r="AU310" s="58"/>
      <c r="AV310" s="58"/>
      <c r="AW310" s="58"/>
      <c r="AX310" s="58"/>
      <c r="AY310" s="58"/>
      <c r="AZ310" s="58"/>
      <c r="BA310" s="71"/>
      <c r="BB310" s="58"/>
      <c r="BC310" s="58"/>
      <c r="BD310" s="58"/>
      <c r="BE310" s="58">
        <f t="shared" si="28"/>
        <v>1</v>
      </c>
      <c r="BF310" s="58">
        <f t="shared" si="29"/>
        <v>8.3375052494923248E-4</v>
      </c>
      <c r="BG310" s="58" t="e">
        <f t="shared" si="30"/>
        <v>#N/A</v>
      </c>
      <c r="BH310" s="58"/>
      <c r="BI310" s="58"/>
      <c r="BJ310" s="58"/>
      <c r="BK310" s="58"/>
      <c r="BL310" s="58"/>
      <c r="BM310" s="58"/>
      <c r="BN310" s="58"/>
      <c r="BO310" s="58"/>
      <c r="BP310" s="58"/>
      <c r="BQ310" s="58"/>
      <c r="BR310" s="58"/>
      <c r="BS310" s="58"/>
      <c r="BT310" s="58"/>
      <c r="BU310" s="58"/>
      <c r="BV310" s="58"/>
      <c r="BW310" s="58"/>
      <c r="BX310" s="58"/>
      <c r="BY310" s="58"/>
      <c r="BZ310" s="58"/>
      <c r="CA310" s="58"/>
      <c r="CB310" s="58"/>
      <c r="CC310" s="58"/>
      <c r="CD310" s="58"/>
      <c r="CE310" s="58"/>
      <c r="CF310" s="58"/>
      <c r="CG310" s="58"/>
      <c r="CH310" s="58"/>
      <c r="CI310" s="58"/>
      <c r="CJ310" s="58"/>
      <c r="CK310" s="58"/>
      <c r="CL310" s="58"/>
      <c r="CM310" s="58"/>
      <c r="CN310" s="58"/>
      <c r="CO310" s="58"/>
      <c r="CP310" s="58"/>
      <c r="CQ310" s="58"/>
      <c r="CR310" s="58"/>
      <c r="CS310" s="58"/>
      <c r="CT310" s="58"/>
      <c r="CU310" s="58"/>
      <c r="CV310" s="58"/>
      <c r="CW310" s="58"/>
      <c r="CX310" s="58"/>
      <c r="CY310" s="58"/>
      <c r="CZ310" s="58"/>
      <c r="DA310" s="58"/>
      <c r="DB310" s="58"/>
      <c r="DC310" s="58"/>
      <c r="DD310" s="58"/>
      <c r="DE310" s="58"/>
      <c r="DF310" s="58"/>
      <c r="DG310" s="58"/>
      <c r="DH310" s="58"/>
      <c r="DI310" s="58"/>
      <c r="DJ310" s="58"/>
      <c r="DK310" s="58"/>
      <c r="DL310" s="58"/>
      <c r="DM310" s="58"/>
      <c r="DN310" s="58"/>
      <c r="DO310" s="58"/>
      <c r="DP310" s="58"/>
      <c r="DQ310" s="58"/>
      <c r="DR310" s="58"/>
      <c r="DS310" s="58"/>
      <c r="DT310" s="58"/>
      <c r="DU310" s="58"/>
      <c r="DV310" s="58"/>
      <c r="DW310" s="58"/>
      <c r="DX310" s="58"/>
      <c r="DY310" s="58"/>
      <c r="DZ310" s="58"/>
      <c r="EA310" s="58"/>
      <c r="EB310" s="58"/>
      <c r="EC310" s="58"/>
      <c r="ED310" s="58"/>
      <c r="EE310" s="58"/>
      <c r="EF310" s="58"/>
      <c r="EG310" s="58"/>
      <c r="EH310" s="58"/>
      <c r="EI310" s="58"/>
      <c r="EJ310" s="58"/>
      <c r="EK310" s="58"/>
      <c r="EL310" s="58"/>
      <c r="EM310" s="58"/>
      <c r="EN310" s="58"/>
      <c r="EO310" s="58"/>
      <c r="EP310" s="58"/>
      <c r="EQ310" s="58"/>
    </row>
    <row r="311" spans="1:147" outlineLevel="1" x14ac:dyDescent="0.2">
      <c r="A311" s="16">
        <v>114</v>
      </c>
      <c r="B311" s="16">
        <v>1</v>
      </c>
      <c r="C311" s="1">
        <v>0.76425205011450337</v>
      </c>
      <c r="D311" s="1">
        <f t="shared" si="22"/>
        <v>0.23574794988549663</v>
      </c>
      <c r="E311" s="1">
        <f t="shared" si="23"/>
        <v>0.53771527139326325</v>
      </c>
      <c r="F311" s="1">
        <f t="shared" si="24"/>
        <v>0.733290714105438</v>
      </c>
      <c r="G311" s="1">
        <f t="shared" si="25"/>
        <v>0.55539971959839785</v>
      </c>
      <c r="H311" s="1">
        <v>0.45152845627729116</v>
      </c>
      <c r="I311" s="1">
        <f t="shared" si="26"/>
        <v>0.25394656218808703</v>
      </c>
      <c r="J311" s="1">
        <f t="shared" si="27"/>
        <v>0.74994360502511515</v>
      </c>
      <c r="AT311" s="58"/>
      <c r="AU311" s="58"/>
      <c r="AV311" s="58"/>
      <c r="AW311" s="58"/>
      <c r="AX311" s="58"/>
      <c r="AY311" s="58"/>
      <c r="AZ311" s="58"/>
      <c r="BA311" s="71"/>
      <c r="BB311" s="58"/>
      <c r="BC311" s="58"/>
      <c r="BD311" s="58"/>
      <c r="BE311" s="58">
        <f t="shared" si="28"/>
        <v>0</v>
      </c>
      <c r="BF311" s="58" t="e">
        <f t="shared" si="29"/>
        <v>#N/A</v>
      </c>
      <c r="BG311" s="58">
        <f t="shared" si="30"/>
        <v>0.76425205011450337</v>
      </c>
      <c r="BH311" s="58"/>
      <c r="BI311" s="58"/>
      <c r="BJ311" s="58"/>
      <c r="BK311" s="58"/>
      <c r="BL311" s="58"/>
      <c r="BM311" s="58"/>
      <c r="BN311" s="58"/>
      <c r="BO311" s="58"/>
      <c r="BP311" s="58"/>
      <c r="BQ311" s="58"/>
      <c r="BR311" s="58"/>
      <c r="BS311" s="58"/>
      <c r="BT311" s="58"/>
      <c r="BU311" s="58"/>
      <c r="BV311" s="58"/>
      <c r="BW311" s="58"/>
      <c r="BX311" s="58"/>
      <c r="BY311" s="58"/>
      <c r="BZ311" s="58"/>
      <c r="CA311" s="58"/>
      <c r="CB311" s="58"/>
      <c r="CC311" s="58"/>
      <c r="CD311" s="58"/>
      <c r="CE311" s="58"/>
      <c r="CF311" s="58"/>
      <c r="CG311" s="58"/>
      <c r="CH311" s="58"/>
      <c r="CI311" s="58"/>
      <c r="CJ311" s="58"/>
      <c r="CK311" s="58"/>
      <c r="CL311" s="58"/>
      <c r="CM311" s="58"/>
      <c r="CN311" s="58"/>
      <c r="CO311" s="58"/>
      <c r="CP311" s="58"/>
      <c r="CQ311" s="58"/>
      <c r="CR311" s="58"/>
      <c r="CS311" s="58"/>
      <c r="CT311" s="58"/>
      <c r="CU311" s="58"/>
      <c r="CV311" s="58"/>
      <c r="CW311" s="58"/>
      <c r="CX311" s="58"/>
      <c r="CY311" s="58"/>
      <c r="CZ311" s="58"/>
      <c r="DA311" s="58"/>
      <c r="DB311" s="58"/>
      <c r="DC311" s="58"/>
      <c r="DD311" s="58"/>
      <c r="DE311" s="58"/>
      <c r="DF311" s="58"/>
      <c r="DG311" s="58"/>
      <c r="DH311" s="58"/>
      <c r="DI311" s="58"/>
      <c r="DJ311" s="58"/>
      <c r="DK311" s="58"/>
      <c r="DL311" s="58"/>
      <c r="DM311" s="58"/>
      <c r="DN311" s="58"/>
      <c r="DO311" s="58"/>
      <c r="DP311" s="58"/>
      <c r="DQ311" s="58"/>
      <c r="DR311" s="58"/>
      <c r="DS311" s="58"/>
      <c r="DT311" s="58"/>
      <c r="DU311" s="58"/>
      <c r="DV311" s="58"/>
      <c r="DW311" s="58"/>
      <c r="DX311" s="58"/>
      <c r="DY311" s="58"/>
      <c r="DZ311" s="58"/>
      <c r="EA311" s="58"/>
      <c r="EB311" s="58"/>
      <c r="EC311" s="58"/>
      <c r="ED311" s="58"/>
      <c r="EE311" s="58"/>
      <c r="EF311" s="58"/>
      <c r="EG311" s="58"/>
      <c r="EH311" s="58"/>
      <c r="EI311" s="58"/>
      <c r="EJ311" s="58"/>
      <c r="EK311" s="58"/>
      <c r="EL311" s="58"/>
      <c r="EM311" s="58"/>
      <c r="EN311" s="58"/>
      <c r="EO311" s="58"/>
      <c r="EP311" s="58"/>
      <c r="EQ311" s="58"/>
    </row>
    <row r="312" spans="1:147" outlineLevel="1" x14ac:dyDescent="0.2">
      <c r="A312" s="16">
        <v>115</v>
      </c>
      <c r="B312" s="16">
        <v>0</v>
      </c>
      <c r="C312" s="1">
        <v>2.8224923584979861E-8</v>
      </c>
      <c r="D312" s="1">
        <f t="shared" si="22"/>
        <v>-2.8224923584979861E-8</v>
      </c>
      <c r="E312" s="1">
        <f t="shared" si="23"/>
        <v>5.644984799873494E-8</v>
      </c>
      <c r="F312" s="1">
        <f t="shared" si="24"/>
        <v>-2.3759176753148444E-4</v>
      </c>
      <c r="G312" s="1">
        <f t="shared" si="25"/>
        <v>-1.6800275111326658E-4</v>
      </c>
      <c r="H312" s="1">
        <v>5.417561211380415E-7</v>
      </c>
      <c r="I312" s="1">
        <f t="shared" si="26"/>
        <v>1.5291033836415521E-14</v>
      </c>
      <c r="J312" s="1">
        <f t="shared" si="27"/>
        <v>-1.6800279662154447E-4</v>
      </c>
      <c r="AT312" s="58"/>
      <c r="AU312" s="58"/>
      <c r="AV312" s="58"/>
      <c r="AW312" s="58"/>
      <c r="AX312" s="58"/>
      <c r="AY312" s="58"/>
      <c r="AZ312" s="58"/>
      <c r="BA312" s="71"/>
      <c r="BB312" s="58"/>
      <c r="BC312" s="58"/>
      <c r="BD312" s="58"/>
      <c r="BE312" s="58">
        <f t="shared" si="28"/>
        <v>1</v>
      </c>
      <c r="BF312" s="58">
        <f t="shared" si="29"/>
        <v>2.8224923584979861E-8</v>
      </c>
      <c r="BG312" s="58" t="e">
        <f t="shared" si="30"/>
        <v>#N/A</v>
      </c>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58"/>
      <c r="CM312" s="58"/>
      <c r="CN312" s="58"/>
      <c r="CO312" s="58"/>
      <c r="CP312" s="58"/>
      <c r="CQ312" s="58"/>
      <c r="CR312" s="58"/>
      <c r="CS312" s="58"/>
      <c r="CT312" s="58"/>
      <c r="CU312" s="58"/>
      <c r="CV312" s="58"/>
      <c r="CW312" s="58"/>
      <c r="CX312" s="58"/>
      <c r="CY312" s="58"/>
      <c r="CZ312" s="58"/>
      <c r="DA312" s="58"/>
      <c r="DB312" s="58"/>
      <c r="DC312" s="58"/>
      <c r="DD312" s="58"/>
      <c r="DE312" s="58"/>
      <c r="DF312" s="58"/>
      <c r="DG312" s="58"/>
      <c r="DH312" s="58"/>
      <c r="DI312" s="58"/>
      <c r="DJ312" s="58"/>
      <c r="DK312" s="58"/>
      <c r="DL312" s="58"/>
      <c r="DM312" s="58"/>
      <c r="DN312" s="58"/>
      <c r="DO312" s="58"/>
      <c r="DP312" s="58"/>
      <c r="DQ312" s="58"/>
      <c r="DR312" s="58"/>
      <c r="DS312" s="58"/>
      <c r="DT312" s="58"/>
      <c r="DU312" s="58"/>
      <c r="DV312" s="58"/>
      <c r="DW312" s="58"/>
      <c r="DX312" s="58"/>
      <c r="DY312" s="58"/>
      <c r="DZ312" s="58"/>
      <c r="EA312" s="58"/>
      <c r="EB312" s="58"/>
      <c r="EC312" s="58"/>
      <c r="ED312" s="58"/>
      <c r="EE312" s="58"/>
      <c r="EF312" s="58"/>
      <c r="EG312" s="58"/>
      <c r="EH312" s="58"/>
      <c r="EI312" s="58"/>
      <c r="EJ312" s="58"/>
      <c r="EK312" s="58"/>
      <c r="EL312" s="58"/>
      <c r="EM312" s="58"/>
      <c r="EN312" s="58"/>
      <c r="EO312" s="58"/>
      <c r="EP312" s="58"/>
      <c r="EQ312" s="58"/>
    </row>
    <row r="313" spans="1:147" outlineLevel="1" x14ac:dyDescent="0.2">
      <c r="A313" s="16">
        <v>116</v>
      </c>
      <c r="B313" s="16">
        <v>0</v>
      </c>
      <c r="C313" s="1">
        <v>3.7009050711872687E-6</v>
      </c>
      <c r="D313" s="1">
        <f t="shared" si="22"/>
        <v>-3.7009050711872687E-6</v>
      </c>
      <c r="E313" s="1">
        <f t="shared" si="23"/>
        <v>7.4018238390150092E-6</v>
      </c>
      <c r="F313" s="1">
        <f t="shared" si="24"/>
        <v>-2.7206293093721919E-3</v>
      </c>
      <c r="G313" s="1">
        <f t="shared" si="25"/>
        <v>-1.9237772136960934E-3</v>
      </c>
      <c r="H313" s="1">
        <v>3.0897200684678699E-5</v>
      </c>
      <c r="I313" s="1">
        <f t="shared" si="26"/>
        <v>1.1435156303381349E-10</v>
      </c>
      <c r="J313" s="1">
        <f t="shared" si="27"/>
        <v>-1.923806934050124E-3</v>
      </c>
      <c r="AT313" s="58"/>
      <c r="AU313" s="58"/>
      <c r="AV313" s="58"/>
      <c r="AW313" s="58"/>
      <c r="AX313" s="58"/>
      <c r="AY313" s="58"/>
      <c r="AZ313" s="58"/>
      <c r="BA313" s="71"/>
      <c r="BB313" s="58"/>
      <c r="BC313" s="58"/>
      <c r="BD313" s="58"/>
      <c r="BE313" s="58">
        <f t="shared" si="28"/>
        <v>1</v>
      </c>
      <c r="BF313" s="58">
        <f t="shared" si="29"/>
        <v>3.7009050711872687E-6</v>
      </c>
      <c r="BG313" s="58" t="e">
        <f t="shared" si="30"/>
        <v>#N/A</v>
      </c>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58"/>
      <c r="CM313" s="58"/>
      <c r="CN313" s="58"/>
      <c r="CO313" s="58"/>
      <c r="CP313" s="58"/>
      <c r="CQ313" s="58"/>
      <c r="CR313" s="58"/>
      <c r="CS313" s="58"/>
      <c r="CT313" s="58"/>
      <c r="CU313" s="58"/>
      <c r="CV313" s="58"/>
      <c r="CW313" s="58"/>
      <c r="CX313" s="58"/>
      <c r="CY313" s="58"/>
      <c r="CZ313" s="58"/>
      <c r="DA313" s="58"/>
      <c r="DB313" s="58"/>
      <c r="DC313" s="58"/>
      <c r="DD313" s="58"/>
      <c r="DE313" s="58"/>
      <c r="DF313" s="58"/>
      <c r="DG313" s="58"/>
      <c r="DH313" s="58"/>
      <c r="DI313" s="58"/>
      <c r="DJ313" s="58"/>
      <c r="DK313" s="58"/>
      <c r="DL313" s="58"/>
      <c r="DM313" s="58"/>
      <c r="DN313" s="58"/>
      <c r="DO313" s="58"/>
      <c r="DP313" s="58"/>
      <c r="DQ313" s="58"/>
      <c r="DR313" s="58"/>
      <c r="DS313" s="58"/>
      <c r="DT313" s="58"/>
      <c r="DU313" s="58"/>
      <c r="DV313" s="58"/>
      <c r="DW313" s="58"/>
      <c r="DX313" s="58"/>
      <c r="DY313" s="58"/>
      <c r="DZ313" s="58"/>
      <c r="EA313" s="58"/>
      <c r="EB313" s="58"/>
      <c r="EC313" s="58"/>
      <c r="ED313" s="58"/>
      <c r="EE313" s="58"/>
      <c r="EF313" s="58"/>
      <c r="EG313" s="58"/>
      <c r="EH313" s="58"/>
      <c r="EI313" s="58"/>
      <c r="EJ313" s="58"/>
      <c r="EK313" s="58"/>
      <c r="EL313" s="58"/>
      <c r="EM313" s="58"/>
      <c r="EN313" s="58"/>
      <c r="EO313" s="58"/>
      <c r="EP313" s="58"/>
      <c r="EQ313" s="58"/>
    </row>
    <row r="314" spans="1:147" outlineLevel="1" x14ac:dyDescent="0.2">
      <c r="A314" s="16">
        <v>117</v>
      </c>
      <c r="B314" s="16">
        <v>0</v>
      </c>
      <c r="C314" s="1">
        <v>2.2781351895585585E-5</v>
      </c>
      <c r="D314" s="1">
        <f t="shared" si="22"/>
        <v>-2.2781351895585585E-5</v>
      </c>
      <c r="E314" s="1">
        <f t="shared" si="23"/>
        <v>4.5563222788892963E-5</v>
      </c>
      <c r="F314" s="1">
        <f t="shared" si="24"/>
        <v>-6.7500535397056636E-3</v>
      </c>
      <c r="G314" s="1">
        <f t="shared" si="25"/>
        <v>-4.7730358156422136E-3</v>
      </c>
      <c r="H314" s="1">
        <v>1.7536635660298422E-4</v>
      </c>
      <c r="I314" s="1">
        <f t="shared" si="26"/>
        <v>3.995874437818784E-9</v>
      </c>
      <c r="J314" s="1">
        <f t="shared" si="27"/>
        <v>-4.7734543856458034E-3</v>
      </c>
      <c r="AT314" s="58"/>
      <c r="AU314" s="58"/>
      <c r="AV314" s="58"/>
      <c r="AW314" s="58"/>
      <c r="AX314" s="58"/>
      <c r="AY314" s="58"/>
      <c r="AZ314" s="58"/>
      <c r="BA314" s="71"/>
      <c r="BB314" s="58"/>
      <c r="BC314" s="58"/>
      <c r="BD314" s="58"/>
      <c r="BE314" s="58">
        <f t="shared" si="28"/>
        <v>1</v>
      </c>
      <c r="BF314" s="58">
        <f t="shared" si="29"/>
        <v>2.2781351895585585E-5</v>
      </c>
      <c r="BG314" s="58" t="e">
        <f t="shared" si="30"/>
        <v>#N/A</v>
      </c>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58"/>
      <c r="CM314" s="58"/>
      <c r="CN314" s="58"/>
      <c r="CO314" s="58"/>
      <c r="CP314" s="58"/>
      <c r="CQ314" s="58"/>
      <c r="CR314" s="58"/>
      <c r="CS314" s="58"/>
      <c r="CT314" s="58"/>
      <c r="CU314" s="58"/>
      <c r="CV314" s="58"/>
      <c r="CW314" s="58"/>
      <c r="CX314" s="58"/>
      <c r="CY314" s="58"/>
      <c r="CZ314" s="58"/>
      <c r="DA314" s="58"/>
      <c r="DB314" s="58"/>
      <c r="DC314" s="58"/>
      <c r="DD314" s="58"/>
      <c r="DE314" s="58"/>
      <c r="DF314" s="58"/>
      <c r="DG314" s="58"/>
      <c r="DH314" s="58"/>
      <c r="DI314" s="58"/>
      <c r="DJ314" s="58"/>
      <c r="DK314" s="58"/>
      <c r="DL314" s="58"/>
      <c r="DM314" s="58"/>
      <c r="DN314" s="58"/>
      <c r="DO314" s="58"/>
      <c r="DP314" s="58"/>
      <c r="DQ314" s="58"/>
      <c r="DR314" s="58"/>
      <c r="DS314" s="58"/>
      <c r="DT314" s="58"/>
      <c r="DU314" s="58"/>
      <c r="DV314" s="58"/>
      <c r="DW314" s="58"/>
      <c r="DX314" s="58"/>
      <c r="DY314" s="58"/>
      <c r="DZ314" s="58"/>
      <c r="EA314" s="58"/>
      <c r="EB314" s="58"/>
      <c r="EC314" s="58"/>
      <c r="ED314" s="58"/>
      <c r="EE314" s="58"/>
      <c r="EF314" s="58"/>
      <c r="EG314" s="58"/>
      <c r="EH314" s="58"/>
      <c r="EI314" s="58"/>
      <c r="EJ314" s="58"/>
      <c r="EK314" s="58"/>
      <c r="EL314" s="58"/>
      <c r="EM314" s="58"/>
      <c r="EN314" s="58"/>
      <c r="EO314" s="58"/>
      <c r="EP314" s="58"/>
      <c r="EQ314" s="58"/>
    </row>
    <row r="315" spans="1:147" outlineLevel="1" x14ac:dyDescent="0.2">
      <c r="A315" s="16">
        <v>118</v>
      </c>
      <c r="B315" s="16">
        <v>0</v>
      </c>
      <c r="C315" s="1">
        <v>3.3598998175477857E-4</v>
      </c>
      <c r="D315" s="1">
        <f t="shared" si="22"/>
        <v>-3.3598998175477857E-4</v>
      </c>
      <c r="E315" s="1">
        <f t="shared" si="23"/>
        <v>6.7209287807019186E-4</v>
      </c>
      <c r="F315" s="1">
        <f t="shared" si="24"/>
        <v>-2.5924754156407961E-2</v>
      </c>
      <c r="G315" s="1">
        <f t="shared" si="25"/>
        <v>-1.8333109637075469E-2</v>
      </c>
      <c r="H315" s="1">
        <v>1.9214240332402039E-3</v>
      </c>
      <c r="I315" s="1">
        <f t="shared" si="26"/>
        <v>6.470394440656342E-7</v>
      </c>
      <c r="J315" s="1">
        <f t="shared" si="27"/>
        <v>-1.8350747897813185E-2</v>
      </c>
      <c r="AT315" s="58"/>
      <c r="AU315" s="58"/>
      <c r="AV315" s="58"/>
      <c r="AW315" s="58"/>
      <c r="AX315" s="58"/>
      <c r="AY315" s="58"/>
      <c r="AZ315" s="58"/>
      <c r="BA315" s="71"/>
      <c r="BB315" s="58"/>
      <c r="BC315" s="58"/>
      <c r="BD315" s="58"/>
      <c r="BE315" s="58">
        <f t="shared" si="28"/>
        <v>1</v>
      </c>
      <c r="BF315" s="58">
        <f t="shared" si="29"/>
        <v>3.3598998175477857E-4</v>
      </c>
      <c r="BG315" s="58" t="e">
        <f t="shared" si="30"/>
        <v>#N/A</v>
      </c>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58"/>
      <c r="CM315" s="58"/>
      <c r="CN315" s="58"/>
      <c r="CO315" s="58"/>
      <c r="CP315" s="58"/>
      <c r="CQ315" s="58"/>
      <c r="CR315" s="58"/>
      <c r="CS315" s="58"/>
      <c r="CT315" s="58"/>
      <c r="CU315" s="58"/>
      <c r="CV315" s="58"/>
      <c r="CW315" s="58"/>
      <c r="CX315" s="58"/>
      <c r="CY315" s="58"/>
      <c r="CZ315" s="58"/>
      <c r="DA315" s="58"/>
      <c r="DB315" s="58"/>
      <c r="DC315" s="58"/>
      <c r="DD315" s="58"/>
      <c r="DE315" s="58"/>
      <c r="DF315" s="58"/>
      <c r="DG315" s="58"/>
      <c r="DH315" s="58"/>
      <c r="DI315" s="58"/>
      <c r="DJ315" s="58"/>
      <c r="DK315" s="58"/>
      <c r="DL315" s="58"/>
      <c r="DM315" s="58"/>
      <c r="DN315" s="58"/>
      <c r="DO315" s="58"/>
      <c r="DP315" s="58"/>
      <c r="DQ315" s="58"/>
      <c r="DR315" s="58"/>
      <c r="DS315" s="58"/>
      <c r="DT315" s="58"/>
      <c r="DU315" s="58"/>
      <c r="DV315" s="58"/>
      <c r="DW315" s="58"/>
      <c r="DX315" s="58"/>
      <c r="DY315" s="58"/>
      <c r="DZ315" s="58"/>
      <c r="EA315" s="58"/>
      <c r="EB315" s="58"/>
      <c r="EC315" s="58"/>
      <c r="ED315" s="58"/>
      <c r="EE315" s="58"/>
      <c r="EF315" s="58"/>
      <c r="EG315" s="58"/>
      <c r="EH315" s="58"/>
      <c r="EI315" s="58"/>
      <c r="EJ315" s="58"/>
      <c r="EK315" s="58"/>
      <c r="EL315" s="58"/>
      <c r="EM315" s="58"/>
      <c r="EN315" s="58"/>
      <c r="EO315" s="58"/>
      <c r="EP315" s="58"/>
      <c r="EQ315" s="58"/>
    </row>
    <row r="316" spans="1:147" outlineLevel="1" x14ac:dyDescent="0.2">
      <c r="A316" s="16">
        <v>119</v>
      </c>
      <c r="B316" s="16">
        <v>1</v>
      </c>
      <c r="C316" s="1">
        <v>9.6187181179748185E-2</v>
      </c>
      <c r="D316" s="1">
        <f t="shared" si="22"/>
        <v>0.90381281882025177</v>
      </c>
      <c r="E316" s="1">
        <f t="shared" si="23"/>
        <v>4.6829183639181027</v>
      </c>
      <c r="F316" s="1">
        <f t="shared" si="24"/>
        <v>2.1640051672577179</v>
      </c>
      <c r="G316" s="1">
        <f t="shared" si="25"/>
        <v>3.0653540958820824</v>
      </c>
      <c r="H316" s="1">
        <v>0.19697645132073877</v>
      </c>
      <c r="I316" s="1">
        <f t="shared" si="26"/>
        <v>2.304874732208781</v>
      </c>
      <c r="J316" s="1">
        <f t="shared" si="27"/>
        <v>3.4207119822267762</v>
      </c>
      <c r="AT316" s="58"/>
      <c r="AU316" s="58"/>
      <c r="AV316" s="58"/>
      <c r="AW316" s="58"/>
      <c r="AX316" s="58"/>
      <c r="AY316" s="58"/>
      <c r="AZ316" s="58"/>
      <c r="BA316" s="71"/>
      <c r="BB316" s="58"/>
      <c r="BC316" s="58"/>
      <c r="BD316" s="58"/>
      <c r="BE316" s="58">
        <f t="shared" si="28"/>
        <v>0</v>
      </c>
      <c r="BF316" s="58" t="e">
        <f t="shared" si="29"/>
        <v>#N/A</v>
      </c>
      <c r="BG316" s="58">
        <f t="shared" si="30"/>
        <v>9.6187181179748185E-2</v>
      </c>
      <c r="BH316" s="58"/>
      <c r="BI316" s="58"/>
      <c r="BJ316" s="58"/>
      <c r="BK316" s="58"/>
      <c r="BL316" s="58"/>
      <c r="BM316" s="58"/>
      <c r="BN316" s="58"/>
      <c r="BO316" s="58"/>
      <c r="BP316" s="58"/>
      <c r="BQ316" s="58"/>
      <c r="BR316" s="58"/>
      <c r="BS316" s="58"/>
      <c r="BT316" s="58"/>
      <c r="BU316" s="58"/>
      <c r="BV316" s="58"/>
      <c r="BW316" s="58"/>
      <c r="BX316" s="58"/>
      <c r="BY316" s="58"/>
      <c r="BZ316" s="58"/>
      <c r="CA316" s="58"/>
      <c r="CB316" s="58"/>
      <c r="CC316" s="58"/>
      <c r="CD316" s="58"/>
      <c r="CE316" s="58"/>
      <c r="CF316" s="58"/>
      <c r="CG316" s="58"/>
      <c r="CH316" s="58"/>
      <c r="CI316" s="58"/>
      <c r="CJ316" s="58"/>
      <c r="CK316" s="58"/>
      <c r="CL316" s="58"/>
      <c r="CM316" s="58"/>
      <c r="CN316" s="58"/>
      <c r="CO316" s="58"/>
      <c r="CP316" s="58"/>
      <c r="CQ316" s="58"/>
      <c r="CR316" s="58"/>
      <c r="CS316" s="58"/>
      <c r="CT316" s="58"/>
      <c r="CU316" s="58"/>
      <c r="CV316" s="58"/>
      <c r="CW316" s="58"/>
      <c r="CX316" s="58"/>
      <c r="CY316" s="58"/>
      <c r="CZ316" s="58"/>
      <c r="DA316" s="58"/>
      <c r="DB316" s="58"/>
      <c r="DC316" s="58"/>
      <c r="DD316" s="58"/>
      <c r="DE316" s="58"/>
      <c r="DF316" s="58"/>
      <c r="DG316" s="58"/>
      <c r="DH316" s="58"/>
      <c r="DI316" s="58"/>
      <c r="DJ316" s="58"/>
      <c r="DK316" s="58"/>
      <c r="DL316" s="58"/>
      <c r="DM316" s="58"/>
      <c r="DN316" s="58"/>
      <c r="DO316" s="58"/>
      <c r="DP316" s="58"/>
      <c r="DQ316" s="58"/>
      <c r="DR316" s="58"/>
      <c r="DS316" s="58"/>
      <c r="DT316" s="58"/>
      <c r="DU316" s="58"/>
      <c r="DV316" s="58"/>
      <c r="DW316" s="58"/>
      <c r="DX316" s="58"/>
      <c r="DY316" s="58"/>
      <c r="DZ316" s="58"/>
      <c r="EA316" s="58"/>
      <c r="EB316" s="58"/>
      <c r="EC316" s="58"/>
      <c r="ED316" s="58"/>
      <c r="EE316" s="58"/>
      <c r="EF316" s="58"/>
      <c r="EG316" s="58"/>
      <c r="EH316" s="58"/>
      <c r="EI316" s="58"/>
      <c r="EJ316" s="58"/>
      <c r="EK316" s="58"/>
      <c r="EL316" s="58"/>
      <c r="EM316" s="58"/>
      <c r="EN316" s="58"/>
      <c r="EO316" s="58"/>
      <c r="EP316" s="58"/>
      <c r="EQ316" s="58"/>
    </row>
    <row r="317" spans="1:147" outlineLevel="1" x14ac:dyDescent="0.2">
      <c r="A317" s="16">
        <v>120</v>
      </c>
      <c r="B317" s="16">
        <v>0</v>
      </c>
      <c r="C317" s="1">
        <v>1.1238260105606572E-3</v>
      </c>
      <c r="D317" s="1">
        <f t="shared" si="22"/>
        <v>-1.1238260105606572E-3</v>
      </c>
      <c r="E317" s="1">
        <f t="shared" si="23"/>
        <v>2.2489159530716938E-3</v>
      </c>
      <c r="F317" s="1">
        <f t="shared" si="24"/>
        <v>-4.7422736667886364E-2</v>
      </c>
      <c r="G317" s="1">
        <f t="shared" si="25"/>
        <v>-3.3542367484047382E-2</v>
      </c>
      <c r="H317" s="1">
        <v>5.6905143790255521E-3</v>
      </c>
      <c r="I317" s="1">
        <f t="shared" si="26"/>
        <v>6.4389843253160571E-6</v>
      </c>
      <c r="J317" s="1">
        <f t="shared" si="27"/>
        <v>-3.3638213400241625E-2</v>
      </c>
      <c r="AT317" s="58"/>
      <c r="AU317" s="58"/>
      <c r="AV317" s="58"/>
      <c r="AW317" s="58"/>
      <c r="AX317" s="58"/>
      <c r="AY317" s="58"/>
      <c r="AZ317" s="58"/>
      <c r="BA317" s="71"/>
      <c r="BB317" s="58"/>
      <c r="BC317" s="58"/>
      <c r="BD317" s="58"/>
      <c r="BE317" s="58">
        <f t="shared" si="28"/>
        <v>1</v>
      </c>
      <c r="BF317" s="58">
        <f t="shared" si="29"/>
        <v>1.1238260105606572E-3</v>
      </c>
      <c r="BG317" s="58" t="e">
        <f t="shared" si="30"/>
        <v>#N/A</v>
      </c>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c r="CH317" s="58"/>
      <c r="CI317" s="58"/>
      <c r="CJ317" s="58"/>
      <c r="CK317" s="58"/>
      <c r="CL317" s="58"/>
      <c r="CM317" s="58"/>
      <c r="CN317" s="58"/>
      <c r="CO317" s="58"/>
      <c r="CP317" s="58"/>
      <c r="CQ317" s="58"/>
      <c r="CR317" s="58"/>
      <c r="CS317" s="58"/>
      <c r="CT317" s="58"/>
      <c r="CU317" s="58"/>
      <c r="CV317" s="58"/>
      <c r="CW317" s="58"/>
      <c r="CX317" s="58"/>
      <c r="CY317" s="58"/>
      <c r="CZ317" s="58"/>
      <c r="DA317" s="58"/>
      <c r="DB317" s="58"/>
      <c r="DC317" s="58"/>
      <c r="DD317" s="58"/>
      <c r="DE317" s="58"/>
      <c r="DF317" s="58"/>
      <c r="DG317" s="58"/>
      <c r="DH317" s="58"/>
      <c r="DI317" s="58"/>
      <c r="DJ317" s="58"/>
      <c r="DK317" s="58"/>
      <c r="DL317" s="58"/>
      <c r="DM317" s="58"/>
      <c r="DN317" s="58"/>
      <c r="DO317" s="58"/>
      <c r="DP317" s="58"/>
      <c r="DQ317" s="58"/>
      <c r="DR317" s="58"/>
      <c r="DS317" s="58"/>
      <c r="DT317" s="58"/>
      <c r="DU317" s="58"/>
      <c r="DV317" s="58"/>
      <c r="DW317" s="58"/>
      <c r="DX317" s="58"/>
      <c r="DY317" s="58"/>
      <c r="DZ317" s="58"/>
      <c r="EA317" s="58"/>
      <c r="EB317" s="58"/>
      <c r="EC317" s="58"/>
      <c r="ED317" s="58"/>
      <c r="EE317" s="58"/>
      <c r="EF317" s="58"/>
      <c r="EG317" s="58"/>
      <c r="EH317" s="58"/>
      <c r="EI317" s="58"/>
      <c r="EJ317" s="58"/>
      <c r="EK317" s="58"/>
      <c r="EL317" s="58"/>
      <c r="EM317" s="58"/>
      <c r="EN317" s="58"/>
      <c r="EO317" s="58"/>
      <c r="EP317" s="58"/>
      <c r="EQ317" s="58"/>
    </row>
    <row r="318" spans="1:147" outlineLevel="1" x14ac:dyDescent="0.2">
      <c r="A318" s="16">
        <v>121</v>
      </c>
      <c r="B318" s="16">
        <v>0</v>
      </c>
      <c r="C318" s="1">
        <v>1.7035211439610226E-6</v>
      </c>
      <c r="D318" s="1">
        <f t="shared" si="22"/>
        <v>-1.7035211439610226E-6</v>
      </c>
      <c r="E318" s="1">
        <f t="shared" si="23"/>
        <v>3.4070451896617192E-6</v>
      </c>
      <c r="F318" s="1">
        <f t="shared" si="24"/>
        <v>-1.8458182981165073E-3</v>
      </c>
      <c r="G318" s="1">
        <f t="shared" si="25"/>
        <v>-1.3051911913395118E-3</v>
      </c>
      <c r="H318" s="1">
        <v>2.2303979100276535E-5</v>
      </c>
      <c r="I318" s="1">
        <f t="shared" si="26"/>
        <v>3.7996212184415441E-11</v>
      </c>
      <c r="J318" s="1">
        <f t="shared" si="27"/>
        <v>-1.3052057470615268E-3</v>
      </c>
      <c r="AT318" s="58"/>
      <c r="AU318" s="58"/>
      <c r="AV318" s="58"/>
      <c r="AW318" s="58"/>
      <c r="AX318" s="58"/>
      <c r="AY318" s="58"/>
      <c r="AZ318" s="58"/>
      <c r="BA318" s="71"/>
      <c r="BB318" s="58"/>
      <c r="BC318" s="58"/>
      <c r="BD318" s="58"/>
      <c r="BE318" s="58">
        <f t="shared" si="28"/>
        <v>1</v>
      </c>
      <c r="BF318" s="58">
        <f t="shared" si="29"/>
        <v>1.7035211439610226E-6</v>
      </c>
      <c r="BG318" s="58" t="e">
        <f t="shared" si="30"/>
        <v>#N/A</v>
      </c>
      <c r="BH318" s="58"/>
      <c r="BI318" s="58"/>
      <c r="BJ318" s="58"/>
      <c r="BK318" s="58"/>
      <c r="BL318" s="58"/>
      <c r="BM318" s="58"/>
      <c r="BN318" s="58"/>
      <c r="BO318" s="58"/>
      <c r="BP318" s="58"/>
      <c r="BQ318" s="58"/>
      <c r="BR318" s="58"/>
      <c r="BS318" s="58"/>
      <c r="BT318" s="58"/>
      <c r="BU318" s="58"/>
      <c r="BV318" s="58"/>
      <c r="BW318" s="58"/>
      <c r="BX318" s="58"/>
      <c r="BY318" s="58"/>
      <c r="BZ318" s="58"/>
      <c r="CA318" s="58"/>
      <c r="CB318" s="58"/>
      <c r="CC318" s="58"/>
      <c r="CD318" s="58"/>
      <c r="CE318" s="58"/>
      <c r="CF318" s="58"/>
      <c r="CG318" s="58"/>
      <c r="CH318" s="58"/>
      <c r="CI318" s="58"/>
      <c r="CJ318" s="58"/>
      <c r="CK318" s="58"/>
      <c r="CL318" s="58"/>
      <c r="CM318" s="58"/>
      <c r="CN318" s="58"/>
      <c r="CO318" s="58"/>
      <c r="CP318" s="58"/>
      <c r="CQ318" s="58"/>
      <c r="CR318" s="58"/>
      <c r="CS318" s="58"/>
      <c r="CT318" s="58"/>
      <c r="CU318" s="58"/>
      <c r="CV318" s="58"/>
      <c r="CW318" s="58"/>
      <c r="CX318" s="58"/>
      <c r="CY318" s="58"/>
      <c r="CZ318" s="58"/>
      <c r="DA318" s="58"/>
      <c r="DB318" s="58"/>
      <c r="DC318" s="58"/>
      <c r="DD318" s="58"/>
      <c r="DE318" s="58"/>
      <c r="DF318" s="58"/>
      <c r="DG318" s="58"/>
      <c r="DH318" s="58"/>
      <c r="DI318" s="58"/>
      <c r="DJ318" s="58"/>
      <c r="DK318" s="58"/>
      <c r="DL318" s="58"/>
      <c r="DM318" s="58"/>
      <c r="DN318" s="58"/>
      <c r="DO318" s="58"/>
      <c r="DP318" s="58"/>
      <c r="DQ318" s="58"/>
      <c r="DR318" s="58"/>
      <c r="DS318" s="58"/>
      <c r="DT318" s="58"/>
      <c r="DU318" s="58"/>
      <c r="DV318" s="58"/>
      <c r="DW318" s="58"/>
      <c r="DX318" s="58"/>
      <c r="DY318" s="58"/>
      <c r="DZ318" s="58"/>
      <c r="EA318" s="58"/>
      <c r="EB318" s="58"/>
      <c r="EC318" s="58"/>
      <c r="ED318" s="58"/>
      <c r="EE318" s="58"/>
      <c r="EF318" s="58"/>
      <c r="EG318" s="58"/>
      <c r="EH318" s="58"/>
      <c r="EI318" s="58"/>
      <c r="EJ318" s="58"/>
      <c r="EK318" s="58"/>
      <c r="EL318" s="58"/>
      <c r="EM318" s="58"/>
      <c r="EN318" s="58"/>
      <c r="EO318" s="58"/>
      <c r="EP318" s="58"/>
      <c r="EQ318" s="58"/>
    </row>
    <row r="319" spans="1:147" outlineLevel="1" x14ac:dyDescent="0.2">
      <c r="A319" s="16">
        <v>122</v>
      </c>
      <c r="B319" s="16">
        <v>0</v>
      </c>
      <c r="C319" s="1">
        <v>2.027813890916811E-4</v>
      </c>
      <c r="D319" s="1">
        <f t="shared" si="22"/>
        <v>-2.027813890916811E-4</v>
      </c>
      <c r="E319" s="1">
        <f t="shared" si="23"/>
        <v>4.0560390403483889E-4</v>
      </c>
      <c r="F319" s="1">
        <f t="shared" si="24"/>
        <v>-2.0139610324801195E-2</v>
      </c>
      <c r="G319" s="1">
        <f t="shared" si="25"/>
        <v>-1.4241577079929181E-2</v>
      </c>
      <c r="H319" s="1">
        <v>1.6196278888803647E-3</v>
      </c>
      <c r="I319" s="1">
        <f t="shared" si="26"/>
        <v>3.290299122201242E-7</v>
      </c>
      <c r="J319" s="1">
        <f t="shared" si="27"/>
        <v>-1.4253124135984514E-2</v>
      </c>
      <c r="AT319" s="58"/>
      <c r="AU319" s="58"/>
      <c r="AV319" s="58"/>
      <c r="AW319" s="58"/>
      <c r="AX319" s="58"/>
      <c r="AY319" s="58"/>
      <c r="AZ319" s="58"/>
      <c r="BA319" s="71"/>
      <c r="BB319" s="58"/>
      <c r="BC319" s="58"/>
      <c r="BD319" s="58"/>
      <c r="BE319" s="58">
        <f t="shared" si="28"/>
        <v>1</v>
      </c>
      <c r="BF319" s="58">
        <f t="shared" si="29"/>
        <v>2.027813890916811E-4</v>
      </c>
      <c r="BG319" s="58" t="e">
        <f t="shared" si="30"/>
        <v>#N/A</v>
      </c>
      <c r="BH319" s="58"/>
      <c r="BI319" s="58"/>
      <c r="BJ319" s="58"/>
      <c r="BK319" s="58"/>
      <c r="BL319" s="58"/>
      <c r="BM319" s="58"/>
      <c r="BN319" s="58"/>
      <c r="BO319" s="58"/>
      <c r="BP319" s="58"/>
      <c r="BQ319" s="58"/>
      <c r="BR319" s="58"/>
      <c r="BS319" s="58"/>
      <c r="BT319" s="58"/>
      <c r="BU319" s="58"/>
      <c r="BV319" s="58"/>
      <c r="BW319" s="58"/>
      <c r="BX319" s="58"/>
      <c r="BY319" s="58"/>
      <c r="BZ319" s="58"/>
      <c r="CA319" s="58"/>
      <c r="CB319" s="58"/>
      <c r="CC319" s="58"/>
      <c r="CD319" s="58"/>
      <c r="CE319" s="58"/>
      <c r="CF319" s="58"/>
      <c r="CG319" s="58"/>
      <c r="CH319" s="58"/>
      <c r="CI319" s="58"/>
      <c r="CJ319" s="58"/>
      <c r="CK319" s="58"/>
      <c r="CL319" s="58"/>
      <c r="CM319" s="58"/>
      <c r="CN319" s="58"/>
      <c r="CO319" s="58"/>
      <c r="CP319" s="58"/>
      <c r="CQ319" s="58"/>
      <c r="CR319" s="58"/>
      <c r="CS319" s="58"/>
      <c r="CT319" s="58"/>
      <c r="CU319" s="58"/>
      <c r="CV319" s="58"/>
      <c r="CW319" s="58"/>
      <c r="CX319" s="58"/>
      <c r="CY319" s="58"/>
      <c r="CZ319" s="58"/>
      <c r="DA319" s="58"/>
      <c r="DB319" s="58"/>
      <c r="DC319" s="58"/>
      <c r="DD319" s="58"/>
      <c r="DE319" s="58"/>
      <c r="DF319" s="58"/>
      <c r="DG319" s="58"/>
      <c r="DH319" s="58"/>
      <c r="DI319" s="58"/>
      <c r="DJ319" s="58"/>
      <c r="DK319" s="58"/>
      <c r="DL319" s="58"/>
      <c r="DM319" s="58"/>
      <c r="DN319" s="58"/>
      <c r="DO319" s="58"/>
      <c r="DP319" s="58"/>
      <c r="DQ319" s="58"/>
      <c r="DR319" s="58"/>
      <c r="DS319" s="58"/>
      <c r="DT319" s="58"/>
      <c r="DU319" s="58"/>
      <c r="DV319" s="58"/>
      <c r="DW319" s="58"/>
      <c r="DX319" s="58"/>
      <c r="DY319" s="58"/>
      <c r="DZ319" s="58"/>
      <c r="EA319" s="58"/>
      <c r="EB319" s="58"/>
      <c r="EC319" s="58"/>
      <c r="ED319" s="58"/>
      <c r="EE319" s="58"/>
      <c r="EF319" s="58"/>
      <c r="EG319" s="58"/>
      <c r="EH319" s="58"/>
      <c r="EI319" s="58"/>
      <c r="EJ319" s="58"/>
      <c r="EK319" s="58"/>
      <c r="EL319" s="58"/>
      <c r="EM319" s="58"/>
      <c r="EN319" s="58"/>
      <c r="EO319" s="58"/>
      <c r="EP319" s="58"/>
      <c r="EQ319" s="58"/>
    </row>
    <row r="320" spans="1:147" outlineLevel="1" x14ac:dyDescent="0.2">
      <c r="A320" s="16">
        <v>123</v>
      </c>
      <c r="B320" s="16">
        <v>0</v>
      </c>
      <c r="C320" s="1">
        <v>2.56630693841376E-4</v>
      </c>
      <c r="D320" s="1">
        <f t="shared" si="22"/>
        <v>-2.56630693841376E-4</v>
      </c>
      <c r="E320" s="1">
        <f t="shared" si="23"/>
        <v>5.1332725826577481E-4</v>
      </c>
      <c r="F320" s="1">
        <f t="shared" si="24"/>
        <v>-2.2656726556715443E-2</v>
      </c>
      <c r="G320" s="1">
        <f t="shared" si="25"/>
        <v>-1.6021753027064711E-2</v>
      </c>
      <c r="H320" s="1">
        <v>1.4419010487709783E-3</v>
      </c>
      <c r="I320" s="1">
        <f t="shared" si="26"/>
        <v>3.7066551658290193E-7</v>
      </c>
      <c r="J320" s="1">
        <f t="shared" si="27"/>
        <v>-1.6033316424771269E-2</v>
      </c>
      <c r="AT320" s="58"/>
      <c r="AU320" s="58"/>
      <c r="AV320" s="58"/>
      <c r="AW320" s="58"/>
      <c r="AX320" s="58"/>
      <c r="AY320" s="58"/>
      <c r="AZ320" s="58"/>
      <c r="BA320" s="71"/>
      <c r="BB320" s="58"/>
      <c r="BC320" s="58"/>
      <c r="BD320" s="58"/>
      <c r="BE320" s="58">
        <f t="shared" si="28"/>
        <v>1</v>
      </c>
      <c r="BF320" s="58">
        <f t="shared" si="29"/>
        <v>2.56630693841376E-4</v>
      </c>
      <c r="BG320" s="58" t="e">
        <f t="shared" si="30"/>
        <v>#N/A</v>
      </c>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58"/>
      <c r="CM320" s="58"/>
      <c r="CN320" s="58"/>
      <c r="CO320" s="58"/>
      <c r="CP320" s="58"/>
      <c r="CQ320" s="58"/>
      <c r="CR320" s="58"/>
      <c r="CS320" s="58"/>
      <c r="CT320" s="58"/>
      <c r="CU320" s="58"/>
      <c r="CV320" s="58"/>
      <c r="CW320" s="58"/>
      <c r="CX320" s="58"/>
      <c r="CY320" s="58"/>
      <c r="CZ320" s="58"/>
      <c r="DA320" s="58"/>
      <c r="DB320" s="58"/>
      <c r="DC320" s="58"/>
      <c r="DD320" s="58"/>
      <c r="DE320" s="58"/>
      <c r="DF320" s="58"/>
      <c r="DG320" s="58"/>
      <c r="DH320" s="58"/>
      <c r="DI320" s="58"/>
      <c r="DJ320" s="58"/>
      <c r="DK320" s="58"/>
      <c r="DL320" s="58"/>
      <c r="DM320" s="58"/>
      <c r="DN320" s="58"/>
      <c r="DO320" s="58"/>
      <c r="DP320" s="58"/>
      <c r="DQ320" s="58"/>
      <c r="DR320" s="58"/>
      <c r="DS320" s="58"/>
      <c r="DT320" s="58"/>
      <c r="DU320" s="58"/>
      <c r="DV320" s="58"/>
      <c r="DW320" s="58"/>
      <c r="DX320" s="58"/>
      <c r="DY320" s="58"/>
      <c r="DZ320" s="58"/>
      <c r="EA320" s="58"/>
      <c r="EB320" s="58"/>
      <c r="EC320" s="58"/>
      <c r="ED320" s="58"/>
      <c r="EE320" s="58"/>
      <c r="EF320" s="58"/>
      <c r="EG320" s="58"/>
      <c r="EH320" s="58"/>
      <c r="EI320" s="58"/>
      <c r="EJ320" s="58"/>
      <c r="EK320" s="58"/>
      <c r="EL320" s="58"/>
      <c r="EM320" s="58"/>
      <c r="EN320" s="58"/>
      <c r="EO320" s="58"/>
      <c r="EP320" s="58"/>
      <c r="EQ320" s="58"/>
    </row>
    <row r="321" spans="1:147" outlineLevel="1" x14ac:dyDescent="0.2">
      <c r="A321" s="16">
        <v>124</v>
      </c>
      <c r="B321" s="16">
        <v>1</v>
      </c>
      <c r="C321" s="1">
        <v>0.63413845059926832</v>
      </c>
      <c r="D321" s="1">
        <f t="shared" si="22"/>
        <v>0.36586154940073168</v>
      </c>
      <c r="E321" s="1">
        <f t="shared" si="23"/>
        <v>0.91097594409202665</v>
      </c>
      <c r="F321" s="1">
        <f t="shared" si="24"/>
        <v>0.95445059803639221</v>
      </c>
      <c r="G321" s="1">
        <f t="shared" si="25"/>
        <v>0.75956744221413652</v>
      </c>
      <c r="H321" s="1">
        <v>0.3436006427590419</v>
      </c>
      <c r="I321" s="1">
        <f t="shared" si="26"/>
        <v>0.30200803842671992</v>
      </c>
      <c r="J321" s="1">
        <f t="shared" si="27"/>
        <v>0.93752372647226667</v>
      </c>
      <c r="AT321" s="58"/>
      <c r="AU321" s="58"/>
      <c r="AV321" s="58"/>
      <c r="AW321" s="58"/>
      <c r="AX321" s="58"/>
      <c r="AY321" s="58"/>
      <c r="AZ321" s="58"/>
      <c r="BA321" s="71"/>
      <c r="BB321" s="58"/>
      <c r="BC321" s="58"/>
      <c r="BD321" s="58"/>
      <c r="BE321" s="58">
        <f t="shared" si="28"/>
        <v>0</v>
      </c>
      <c r="BF321" s="58" t="e">
        <f t="shared" si="29"/>
        <v>#N/A</v>
      </c>
      <c r="BG321" s="58">
        <f t="shared" si="30"/>
        <v>0.63413845059926832</v>
      </c>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58"/>
      <c r="CM321" s="58"/>
      <c r="CN321" s="58"/>
      <c r="CO321" s="58"/>
      <c r="CP321" s="58"/>
      <c r="CQ321" s="58"/>
      <c r="CR321" s="58"/>
      <c r="CS321" s="58"/>
      <c r="CT321" s="58"/>
      <c r="CU321" s="58"/>
      <c r="CV321" s="58"/>
      <c r="CW321" s="58"/>
      <c r="CX321" s="58"/>
      <c r="CY321" s="58"/>
      <c r="CZ321" s="58"/>
      <c r="DA321" s="58"/>
      <c r="DB321" s="58"/>
      <c r="DC321" s="58"/>
      <c r="DD321" s="58"/>
      <c r="DE321" s="58"/>
      <c r="DF321" s="58"/>
      <c r="DG321" s="58"/>
      <c r="DH321" s="58"/>
      <c r="DI321" s="58"/>
      <c r="DJ321" s="58"/>
      <c r="DK321" s="58"/>
      <c r="DL321" s="58"/>
      <c r="DM321" s="58"/>
      <c r="DN321" s="58"/>
      <c r="DO321" s="58"/>
      <c r="DP321" s="58"/>
      <c r="DQ321" s="58"/>
      <c r="DR321" s="58"/>
      <c r="DS321" s="58"/>
      <c r="DT321" s="58"/>
      <c r="DU321" s="58"/>
      <c r="DV321" s="58"/>
      <c r="DW321" s="58"/>
      <c r="DX321" s="58"/>
      <c r="DY321" s="58"/>
      <c r="DZ321" s="58"/>
      <c r="EA321" s="58"/>
      <c r="EB321" s="58"/>
      <c r="EC321" s="58"/>
      <c r="ED321" s="58"/>
      <c r="EE321" s="58"/>
      <c r="EF321" s="58"/>
      <c r="EG321" s="58"/>
      <c r="EH321" s="58"/>
      <c r="EI321" s="58"/>
      <c r="EJ321" s="58"/>
      <c r="EK321" s="58"/>
      <c r="EL321" s="58"/>
      <c r="EM321" s="58"/>
      <c r="EN321" s="58"/>
      <c r="EO321" s="58"/>
      <c r="EP321" s="58"/>
      <c r="EQ321" s="58"/>
    </row>
    <row r="322" spans="1:147" outlineLevel="1" x14ac:dyDescent="0.2">
      <c r="A322" s="16">
        <v>125</v>
      </c>
      <c r="B322" s="16">
        <v>0</v>
      </c>
      <c r="C322" s="1">
        <v>4.2111526375224755E-7</v>
      </c>
      <c r="D322" s="1">
        <f t="shared" si="22"/>
        <v>-4.2111526375224755E-7</v>
      </c>
      <c r="E322" s="1">
        <f t="shared" si="23"/>
        <v>8.422307050315117E-7</v>
      </c>
      <c r="F322" s="1">
        <f t="shared" si="24"/>
        <v>-9.1773128149339649E-4</v>
      </c>
      <c r="G322" s="1">
        <f t="shared" si="25"/>
        <v>-6.4893408069725193E-4</v>
      </c>
      <c r="H322" s="1">
        <v>4.9336725085183881E-6</v>
      </c>
      <c r="I322" s="1">
        <f t="shared" si="26"/>
        <v>2.0776559250941596E-12</v>
      </c>
      <c r="J322" s="1">
        <f t="shared" si="27"/>
        <v>-6.4893568151729226E-4</v>
      </c>
      <c r="AT322" s="58"/>
      <c r="AU322" s="58"/>
      <c r="AV322" s="58"/>
      <c r="AW322" s="58"/>
      <c r="AX322" s="58"/>
      <c r="AY322" s="58"/>
      <c r="AZ322" s="58"/>
      <c r="BA322" s="71"/>
      <c r="BB322" s="58"/>
      <c r="BC322" s="58"/>
      <c r="BD322" s="58"/>
      <c r="BE322" s="58">
        <f t="shared" si="28"/>
        <v>1</v>
      </c>
      <c r="BF322" s="58">
        <f t="shared" si="29"/>
        <v>4.2111526375224755E-7</v>
      </c>
      <c r="BG322" s="58" t="e">
        <f t="shared" si="30"/>
        <v>#N/A</v>
      </c>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58"/>
      <c r="CM322" s="58"/>
      <c r="CN322" s="58"/>
      <c r="CO322" s="58"/>
      <c r="CP322" s="58"/>
      <c r="CQ322" s="58"/>
      <c r="CR322" s="58"/>
      <c r="CS322" s="58"/>
      <c r="CT322" s="58"/>
      <c r="CU322" s="58"/>
      <c r="CV322" s="58"/>
      <c r="CW322" s="58"/>
      <c r="CX322" s="58"/>
      <c r="CY322" s="58"/>
      <c r="CZ322" s="58"/>
      <c r="DA322" s="58"/>
      <c r="DB322" s="58"/>
      <c r="DC322" s="58"/>
      <c r="DD322" s="58"/>
      <c r="DE322" s="58"/>
      <c r="DF322" s="58"/>
      <c r="DG322" s="58"/>
      <c r="DH322" s="58"/>
      <c r="DI322" s="58"/>
      <c r="DJ322" s="58"/>
      <c r="DK322" s="58"/>
      <c r="DL322" s="58"/>
      <c r="DM322" s="58"/>
      <c r="DN322" s="58"/>
      <c r="DO322" s="58"/>
      <c r="DP322" s="58"/>
      <c r="DQ322" s="58"/>
      <c r="DR322" s="58"/>
      <c r="DS322" s="58"/>
      <c r="DT322" s="58"/>
      <c r="DU322" s="58"/>
      <c r="DV322" s="58"/>
      <c r="DW322" s="58"/>
      <c r="DX322" s="58"/>
      <c r="DY322" s="58"/>
      <c r="DZ322" s="58"/>
      <c r="EA322" s="58"/>
      <c r="EB322" s="58"/>
      <c r="EC322" s="58"/>
      <c r="ED322" s="58"/>
      <c r="EE322" s="58"/>
      <c r="EF322" s="58"/>
      <c r="EG322" s="58"/>
      <c r="EH322" s="58"/>
      <c r="EI322" s="58"/>
      <c r="EJ322" s="58"/>
      <c r="EK322" s="58"/>
      <c r="EL322" s="58"/>
      <c r="EM322" s="58"/>
      <c r="EN322" s="58"/>
      <c r="EO322" s="58"/>
      <c r="EP322" s="58"/>
      <c r="EQ322" s="58"/>
    </row>
    <row r="323" spans="1:147" outlineLevel="1" x14ac:dyDescent="0.2">
      <c r="A323" s="16">
        <v>126</v>
      </c>
      <c r="B323" s="16">
        <v>0</v>
      </c>
      <c r="C323" s="1">
        <v>4.3368646755481784E-8</v>
      </c>
      <c r="D323" s="1">
        <f t="shared" si="22"/>
        <v>-4.3368646755481784E-8</v>
      </c>
      <c r="E323" s="1">
        <f t="shared" si="23"/>
        <v>8.6737295463701638E-8</v>
      </c>
      <c r="F323" s="1">
        <f t="shared" si="24"/>
        <v>-2.9451196149511759E-4</v>
      </c>
      <c r="G323" s="1">
        <f t="shared" si="25"/>
        <v>-2.082514072853324E-4</v>
      </c>
      <c r="H323" s="1">
        <v>6.7413185315044635E-7</v>
      </c>
      <c r="I323" s="1">
        <f t="shared" si="26"/>
        <v>2.9236207182892445E-14</v>
      </c>
      <c r="J323" s="1">
        <f t="shared" si="27"/>
        <v>-2.0825147747982142E-4</v>
      </c>
      <c r="AT323" s="58"/>
      <c r="AU323" s="58"/>
      <c r="AV323" s="58"/>
      <c r="AW323" s="58"/>
      <c r="AX323" s="58"/>
      <c r="AY323" s="58"/>
      <c r="AZ323" s="58"/>
      <c r="BA323" s="71"/>
      <c r="BB323" s="58"/>
      <c r="BC323" s="58"/>
      <c r="BD323" s="58"/>
      <c r="BE323" s="58">
        <f t="shared" si="28"/>
        <v>1</v>
      </c>
      <c r="BF323" s="58">
        <f t="shared" si="29"/>
        <v>4.3368646755481784E-8</v>
      </c>
      <c r="BG323" s="58" t="e">
        <f t="shared" si="30"/>
        <v>#N/A</v>
      </c>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58"/>
      <c r="CM323" s="58"/>
      <c r="CN323" s="58"/>
      <c r="CO323" s="58"/>
      <c r="CP323" s="58"/>
      <c r="CQ323" s="58"/>
      <c r="CR323" s="58"/>
      <c r="CS323" s="58"/>
      <c r="CT323" s="58"/>
      <c r="CU323" s="58"/>
      <c r="CV323" s="58"/>
      <c r="CW323" s="58"/>
      <c r="CX323" s="58"/>
      <c r="CY323" s="58"/>
      <c r="CZ323" s="58"/>
      <c r="DA323" s="58"/>
      <c r="DB323" s="58"/>
      <c r="DC323" s="58"/>
      <c r="DD323" s="58"/>
      <c r="DE323" s="58"/>
      <c r="DF323" s="58"/>
      <c r="DG323" s="58"/>
      <c r="DH323" s="58"/>
      <c r="DI323" s="58"/>
      <c r="DJ323" s="58"/>
      <c r="DK323" s="58"/>
      <c r="DL323" s="58"/>
      <c r="DM323" s="58"/>
      <c r="DN323" s="58"/>
      <c r="DO323" s="58"/>
      <c r="DP323" s="58"/>
      <c r="DQ323" s="58"/>
      <c r="DR323" s="58"/>
      <c r="DS323" s="58"/>
      <c r="DT323" s="58"/>
      <c r="DU323" s="58"/>
      <c r="DV323" s="58"/>
      <c r="DW323" s="58"/>
      <c r="DX323" s="58"/>
      <c r="DY323" s="58"/>
      <c r="DZ323" s="58"/>
      <c r="EA323" s="58"/>
      <c r="EB323" s="58"/>
      <c r="EC323" s="58"/>
      <c r="ED323" s="58"/>
      <c r="EE323" s="58"/>
      <c r="EF323" s="58"/>
      <c r="EG323" s="58"/>
      <c r="EH323" s="58"/>
      <c r="EI323" s="58"/>
      <c r="EJ323" s="58"/>
      <c r="EK323" s="58"/>
      <c r="EL323" s="58"/>
      <c r="EM323" s="58"/>
      <c r="EN323" s="58"/>
      <c r="EO323" s="58"/>
      <c r="EP323" s="58"/>
      <c r="EQ323" s="58"/>
    </row>
    <row r="324" spans="1:147" outlineLevel="1" x14ac:dyDescent="0.2">
      <c r="A324" s="16">
        <v>127</v>
      </c>
      <c r="B324" s="16">
        <v>0</v>
      </c>
      <c r="C324" s="1">
        <v>3.0796063230654587E-5</v>
      </c>
      <c r="D324" s="1">
        <f t="shared" si="22"/>
        <v>-3.0796063230654587E-5</v>
      </c>
      <c r="E324" s="1">
        <f t="shared" si="23"/>
        <v>6.1593074878171756E-5</v>
      </c>
      <c r="F324" s="1">
        <f t="shared" si="24"/>
        <v>-7.848125564628267E-3</v>
      </c>
      <c r="G324" s="1">
        <f t="shared" si="25"/>
        <v>-5.5495055326914402E-3</v>
      </c>
      <c r="H324" s="1">
        <v>1.9923610271442709E-4</v>
      </c>
      <c r="I324" s="1">
        <f t="shared" si="26"/>
        <v>6.1370993096141755E-9</v>
      </c>
      <c r="J324" s="1">
        <f t="shared" si="27"/>
        <v>-5.5500584462402306E-3</v>
      </c>
      <c r="AT324" s="58"/>
      <c r="AU324" s="58"/>
      <c r="AV324" s="58"/>
      <c r="AW324" s="58"/>
      <c r="AX324" s="58"/>
      <c r="AY324" s="58"/>
      <c r="AZ324" s="58"/>
      <c r="BA324" s="71"/>
      <c r="BB324" s="58"/>
      <c r="BC324" s="58"/>
      <c r="BD324" s="58"/>
      <c r="BE324" s="58">
        <f t="shared" si="28"/>
        <v>1</v>
      </c>
      <c r="BF324" s="58">
        <f t="shared" si="29"/>
        <v>3.0796063230654587E-5</v>
      </c>
      <c r="BG324" s="58" t="e">
        <f t="shared" si="30"/>
        <v>#N/A</v>
      </c>
      <c r="BH324" s="58"/>
      <c r="BI324" s="58"/>
      <c r="BJ324" s="58"/>
      <c r="BK324" s="58"/>
      <c r="BL324" s="58"/>
      <c r="BM324" s="58"/>
      <c r="BN324" s="58"/>
      <c r="BO324" s="58"/>
      <c r="BP324" s="58"/>
      <c r="BQ324" s="58"/>
      <c r="BR324" s="58"/>
      <c r="BS324" s="58"/>
      <c r="BT324" s="58"/>
      <c r="BU324" s="58"/>
      <c r="BV324" s="58"/>
      <c r="BW324" s="58"/>
      <c r="BX324" s="58"/>
      <c r="BY324" s="58"/>
      <c r="BZ324" s="58"/>
      <c r="CA324" s="58"/>
      <c r="CB324" s="58"/>
      <c r="CC324" s="58"/>
      <c r="CD324" s="58"/>
      <c r="CE324" s="58"/>
      <c r="CF324" s="58"/>
      <c r="CG324" s="58"/>
      <c r="CH324" s="58"/>
      <c r="CI324" s="58"/>
      <c r="CJ324" s="58"/>
      <c r="CK324" s="58"/>
      <c r="CL324" s="58"/>
      <c r="CM324" s="58"/>
      <c r="CN324" s="58"/>
      <c r="CO324" s="58"/>
      <c r="CP324" s="58"/>
      <c r="CQ324" s="58"/>
      <c r="CR324" s="58"/>
      <c r="CS324" s="58"/>
      <c r="CT324" s="58"/>
      <c r="CU324" s="58"/>
      <c r="CV324" s="58"/>
      <c r="CW324" s="58"/>
      <c r="CX324" s="58"/>
      <c r="CY324" s="58"/>
      <c r="CZ324" s="58"/>
      <c r="DA324" s="58"/>
      <c r="DB324" s="58"/>
      <c r="DC324" s="58"/>
      <c r="DD324" s="58"/>
      <c r="DE324" s="58"/>
      <c r="DF324" s="58"/>
      <c r="DG324" s="58"/>
      <c r="DH324" s="58"/>
      <c r="DI324" s="58"/>
      <c r="DJ324" s="58"/>
      <c r="DK324" s="58"/>
      <c r="DL324" s="58"/>
      <c r="DM324" s="58"/>
      <c r="DN324" s="58"/>
      <c r="DO324" s="58"/>
      <c r="DP324" s="58"/>
      <c r="DQ324" s="58"/>
      <c r="DR324" s="58"/>
      <c r="DS324" s="58"/>
      <c r="DT324" s="58"/>
      <c r="DU324" s="58"/>
      <c r="DV324" s="58"/>
      <c r="DW324" s="58"/>
      <c r="DX324" s="58"/>
      <c r="DY324" s="58"/>
      <c r="DZ324" s="58"/>
      <c r="EA324" s="58"/>
      <c r="EB324" s="58"/>
      <c r="EC324" s="58"/>
      <c r="ED324" s="58"/>
      <c r="EE324" s="58"/>
      <c r="EF324" s="58"/>
      <c r="EG324" s="58"/>
      <c r="EH324" s="58"/>
      <c r="EI324" s="58"/>
      <c r="EJ324" s="58"/>
      <c r="EK324" s="58"/>
      <c r="EL324" s="58"/>
      <c r="EM324" s="58"/>
      <c r="EN324" s="58"/>
      <c r="EO324" s="58"/>
      <c r="EP324" s="58"/>
      <c r="EQ324" s="58"/>
    </row>
    <row r="325" spans="1:147" outlineLevel="1" x14ac:dyDescent="0.2">
      <c r="A325" s="16">
        <v>128</v>
      </c>
      <c r="B325" s="16">
        <v>0</v>
      </c>
      <c r="C325" s="1">
        <v>5.6604582834735805E-5</v>
      </c>
      <c r="D325" s="1">
        <f t="shared" si="22"/>
        <v>-5.6604582834735805E-5</v>
      </c>
      <c r="E325" s="1">
        <f t="shared" si="23"/>
        <v>1.1321236986922814E-4</v>
      </c>
      <c r="F325" s="1">
        <f t="shared" si="24"/>
        <v>-1.0640130162231481E-2</v>
      </c>
      <c r="G325" s="1">
        <f t="shared" si="25"/>
        <v>-7.5238146637799036E-3</v>
      </c>
      <c r="H325" s="1">
        <v>3.1995527329638831E-4</v>
      </c>
      <c r="I325" s="1">
        <f t="shared" si="26"/>
        <v>1.8117756862503993E-8</v>
      </c>
      <c r="J325" s="1">
        <f t="shared" si="27"/>
        <v>-7.5250185947791518E-3</v>
      </c>
      <c r="AT325" s="58"/>
      <c r="AU325" s="58"/>
      <c r="AV325" s="58"/>
      <c r="AW325" s="58"/>
      <c r="AX325" s="58"/>
      <c r="AY325" s="58"/>
      <c r="AZ325" s="58"/>
      <c r="BA325" s="71"/>
      <c r="BB325" s="58"/>
      <c r="BC325" s="58"/>
      <c r="BD325" s="58"/>
      <c r="BE325" s="58">
        <f t="shared" si="28"/>
        <v>1</v>
      </c>
      <c r="BF325" s="58">
        <f t="shared" si="29"/>
        <v>5.6604582834735805E-5</v>
      </c>
      <c r="BG325" s="58" t="e">
        <f t="shared" si="30"/>
        <v>#N/A</v>
      </c>
      <c r="BH325" s="58"/>
      <c r="BI325" s="58"/>
      <c r="BJ325" s="58"/>
      <c r="BK325" s="58"/>
      <c r="BL325" s="58"/>
      <c r="BM325" s="58"/>
      <c r="BN325" s="58"/>
      <c r="BO325" s="58"/>
      <c r="BP325" s="58"/>
      <c r="BQ325" s="58"/>
      <c r="BR325" s="58"/>
      <c r="BS325" s="58"/>
      <c r="BT325" s="58"/>
      <c r="BU325" s="58"/>
      <c r="BV325" s="58"/>
      <c r="BW325" s="58"/>
      <c r="BX325" s="58"/>
      <c r="BY325" s="58"/>
      <c r="BZ325" s="58"/>
      <c r="CA325" s="58"/>
      <c r="CB325" s="58"/>
      <c r="CC325" s="58"/>
      <c r="CD325" s="58"/>
      <c r="CE325" s="58"/>
      <c r="CF325" s="58"/>
      <c r="CG325" s="58"/>
      <c r="CH325" s="58"/>
      <c r="CI325" s="58"/>
      <c r="CJ325" s="58"/>
      <c r="CK325" s="58"/>
      <c r="CL325" s="58"/>
      <c r="CM325" s="58"/>
      <c r="CN325" s="58"/>
      <c r="CO325" s="58"/>
      <c r="CP325" s="58"/>
      <c r="CQ325" s="58"/>
      <c r="CR325" s="58"/>
      <c r="CS325" s="58"/>
      <c r="CT325" s="58"/>
      <c r="CU325" s="58"/>
      <c r="CV325" s="58"/>
      <c r="CW325" s="58"/>
      <c r="CX325" s="58"/>
      <c r="CY325" s="58"/>
      <c r="CZ325" s="58"/>
      <c r="DA325" s="58"/>
      <c r="DB325" s="58"/>
      <c r="DC325" s="58"/>
      <c r="DD325" s="58"/>
      <c r="DE325" s="58"/>
      <c r="DF325" s="58"/>
      <c r="DG325" s="58"/>
      <c r="DH325" s="58"/>
      <c r="DI325" s="58"/>
      <c r="DJ325" s="58"/>
      <c r="DK325" s="58"/>
      <c r="DL325" s="58"/>
      <c r="DM325" s="58"/>
      <c r="DN325" s="58"/>
      <c r="DO325" s="58"/>
      <c r="DP325" s="58"/>
      <c r="DQ325" s="58"/>
      <c r="DR325" s="58"/>
      <c r="DS325" s="58"/>
      <c r="DT325" s="58"/>
      <c r="DU325" s="58"/>
      <c r="DV325" s="58"/>
      <c r="DW325" s="58"/>
      <c r="DX325" s="58"/>
      <c r="DY325" s="58"/>
      <c r="DZ325" s="58"/>
      <c r="EA325" s="58"/>
      <c r="EB325" s="58"/>
      <c r="EC325" s="58"/>
      <c r="ED325" s="58"/>
      <c r="EE325" s="58"/>
      <c r="EF325" s="58"/>
      <c r="EG325" s="58"/>
      <c r="EH325" s="58"/>
      <c r="EI325" s="58"/>
      <c r="EJ325" s="58"/>
      <c r="EK325" s="58"/>
      <c r="EL325" s="58"/>
      <c r="EM325" s="58"/>
      <c r="EN325" s="58"/>
      <c r="EO325" s="58"/>
      <c r="EP325" s="58"/>
      <c r="EQ325" s="58"/>
    </row>
    <row r="326" spans="1:147" outlineLevel="1" x14ac:dyDescent="0.2">
      <c r="A326" s="16">
        <v>129</v>
      </c>
      <c r="B326" s="16">
        <v>0</v>
      </c>
      <c r="C326" s="1">
        <v>1.4403916779807593E-2</v>
      </c>
      <c r="D326" s="1">
        <f t="shared" si="22"/>
        <v>-1.4403916779807593E-2</v>
      </c>
      <c r="E326" s="1">
        <f t="shared" si="23"/>
        <v>2.901732043252922E-2</v>
      </c>
      <c r="F326" s="1">
        <f t="shared" si="24"/>
        <v>-0.17034471060919157</v>
      </c>
      <c r="G326" s="1">
        <f t="shared" si="25"/>
        <v>-0.12089012239909513</v>
      </c>
      <c r="H326" s="1">
        <v>2.8168019049020041E-2</v>
      </c>
      <c r="I326" s="1">
        <f t="shared" si="26"/>
        <v>4.2359102882664047E-4</v>
      </c>
      <c r="J326" s="1">
        <f t="shared" si="27"/>
        <v>-0.12262957523572707</v>
      </c>
      <c r="AT326" s="58"/>
      <c r="AU326" s="58"/>
      <c r="AV326" s="58"/>
      <c r="AW326" s="58"/>
      <c r="AX326" s="58"/>
      <c r="AY326" s="58"/>
      <c r="AZ326" s="58"/>
      <c r="BA326" s="71"/>
      <c r="BB326" s="58"/>
      <c r="BC326" s="58"/>
      <c r="BD326" s="58"/>
      <c r="BE326" s="58">
        <f t="shared" si="28"/>
        <v>1</v>
      </c>
      <c r="BF326" s="58">
        <f t="shared" si="29"/>
        <v>1.4403916779807593E-2</v>
      </c>
      <c r="BG326" s="58" t="e">
        <f t="shared" si="30"/>
        <v>#N/A</v>
      </c>
      <c r="BH326" s="58"/>
      <c r="BI326" s="58"/>
      <c r="BJ326" s="58"/>
      <c r="BK326" s="58"/>
      <c r="BL326" s="58"/>
      <c r="BM326" s="58"/>
      <c r="BN326" s="58"/>
      <c r="BO326" s="58"/>
      <c r="BP326" s="58"/>
      <c r="BQ326" s="58"/>
      <c r="BR326" s="58"/>
      <c r="BS326" s="58"/>
      <c r="BT326" s="58"/>
      <c r="BU326" s="58"/>
      <c r="BV326" s="58"/>
      <c r="BW326" s="58"/>
      <c r="BX326" s="58"/>
      <c r="BY326" s="58"/>
      <c r="BZ326" s="58"/>
      <c r="CA326" s="58"/>
      <c r="CB326" s="58"/>
      <c r="CC326" s="58"/>
      <c r="CD326" s="58"/>
      <c r="CE326" s="58"/>
      <c r="CF326" s="58"/>
      <c r="CG326" s="58"/>
      <c r="CH326" s="58"/>
      <c r="CI326" s="58"/>
      <c r="CJ326" s="58"/>
      <c r="CK326" s="58"/>
      <c r="CL326" s="58"/>
      <c r="CM326" s="58"/>
      <c r="CN326" s="58"/>
      <c r="CO326" s="58"/>
      <c r="CP326" s="58"/>
      <c r="CQ326" s="58"/>
      <c r="CR326" s="58"/>
      <c r="CS326" s="58"/>
      <c r="CT326" s="58"/>
      <c r="CU326" s="58"/>
      <c r="CV326" s="58"/>
      <c r="CW326" s="58"/>
      <c r="CX326" s="58"/>
      <c r="CY326" s="58"/>
      <c r="CZ326" s="58"/>
      <c r="DA326" s="58"/>
      <c r="DB326" s="58"/>
      <c r="DC326" s="58"/>
      <c r="DD326" s="58"/>
      <c r="DE326" s="58"/>
      <c r="DF326" s="58"/>
      <c r="DG326" s="58"/>
      <c r="DH326" s="58"/>
      <c r="DI326" s="58"/>
      <c r="DJ326" s="58"/>
      <c r="DK326" s="58"/>
      <c r="DL326" s="58"/>
      <c r="DM326" s="58"/>
      <c r="DN326" s="58"/>
      <c r="DO326" s="58"/>
      <c r="DP326" s="58"/>
      <c r="DQ326" s="58"/>
      <c r="DR326" s="58"/>
      <c r="DS326" s="58"/>
      <c r="DT326" s="58"/>
      <c r="DU326" s="58"/>
      <c r="DV326" s="58"/>
      <c r="DW326" s="58"/>
      <c r="DX326" s="58"/>
      <c r="DY326" s="58"/>
      <c r="DZ326" s="58"/>
      <c r="EA326" s="58"/>
      <c r="EB326" s="58"/>
      <c r="EC326" s="58"/>
      <c r="ED326" s="58"/>
      <c r="EE326" s="58"/>
      <c r="EF326" s="58"/>
      <c r="EG326" s="58"/>
      <c r="EH326" s="58"/>
      <c r="EI326" s="58"/>
      <c r="EJ326" s="58"/>
      <c r="EK326" s="58"/>
      <c r="EL326" s="58"/>
      <c r="EM326" s="58"/>
      <c r="EN326" s="58"/>
      <c r="EO326" s="58"/>
      <c r="EP326" s="58"/>
      <c r="EQ326" s="58"/>
    </row>
    <row r="327" spans="1:147" outlineLevel="1" x14ac:dyDescent="0.2">
      <c r="A327" s="16">
        <v>130</v>
      </c>
      <c r="B327" s="16">
        <v>1</v>
      </c>
      <c r="C327" s="1">
        <v>0.97678537492446826</v>
      </c>
      <c r="D327" s="1">
        <f t="shared" ref="D327:D390" si="31">B327 - C327</f>
        <v>2.3214625075531736E-2</v>
      </c>
      <c r="E327" s="1">
        <f t="shared" ref="E327:E390" si="32">2*IF(B327=1,LN(1/C327),LN(1/(1-C327)))</f>
        <v>4.6976657467556228E-2</v>
      </c>
      <c r="F327" s="1">
        <f t="shared" ref="F327:F390" si="33">SQRT(E327)*SIGN(D327)</f>
        <v>0.21674099166414329</v>
      </c>
      <c r="G327" s="1">
        <f t="shared" ref="G327:G390" si="34">D327/(SQRT(C327*(1-C327)))</f>
        <v>0.15416339392753919</v>
      </c>
      <c r="H327" s="1">
        <v>6.2636799095595552E-2</v>
      </c>
      <c r="I327" s="1">
        <f t="shared" ref="I327:I390" si="35">G327^2*H327/(1-H327)</f>
        <v>1.588123169045073E-3</v>
      </c>
      <c r="J327" s="1">
        <f t="shared" ref="J327:J390" si="36">G327/SQRT(1-H327)</f>
        <v>0.15923088643948041</v>
      </c>
      <c r="AT327" s="58"/>
      <c r="AU327" s="58"/>
      <c r="AV327" s="58"/>
      <c r="AW327" s="58"/>
      <c r="AX327" s="58"/>
      <c r="AY327" s="58"/>
      <c r="AZ327" s="58"/>
      <c r="BA327" s="71"/>
      <c r="BB327" s="58"/>
      <c r="BC327" s="58"/>
      <c r="BD327" s="58"/>
      <c r="BE327" s="58">
        <f t="shared" ref="BE327:BE390" si="37">1-B327</f>
        <v>0</v>
      </c>
      <c r="BF327" s="58" t="e">
        <f t="shared" ref="BF327:BF390" si="38">IF(B327=0,C327,NA())</f>
        <v>#N/A</v>
      </c>
      <c r="BG327" s="58">
        <f t="shared" ref="BG327:BG390" si="39">IF(B327=1,C327,NA())</f>
        <v>0.97678537492446826</v>
      </c>
      <c r="BH327" s="58"/>
      <c r="BI327" s="58"/>
      <c r="BJ327" s="58"/>
      <c r="BK327" s="58"/>
      <c r="BL327" s="58"/>
      <c r="BM327" s="58"/>
      <c r="BN327" s="58"/>
      <c r="BO327" s="58"/>
      <c r="BP327" s="58"/>
      <c r="BQ327" s="58"/>
      <c r="BR327" s="58"/>
      <c r="BS327" s="58"/>
      <c r="BT327" s="58"/>
      <c r="BU327" s="58"/>
      <c r="BV327" s="58"/>
      <c r="BW327" s="58"/>
      <c r="BX327" s="58"/>
      <c r="BY327" s="58"/>
      <c r="BZ327" s="58"/>
      <c r="CA327" s="58"/>
      <c r="CB327" s="58"/>
      <c r="CC327" s="58"/>
      <c r="CD327" s="58"/>
      <c r="CE327" s="58"/>
      <c r="CF327" s="58"/>
      <c r="CG327" s="58"/>
      <c r="CH327" s="58"/>
      <c r="CI327" s="58"/>
      <c r="CJ327" s="58"/>
      <c r="CK327" s="58"/>
      <c r="CL327" s="58"/>
      <c r="CM327" s="58"/>
      <c r="CN327" s="58"/>
      <c r="CO327" s="58"/>
      <c r="CP327" s="58"/>
      <c r="CQ327" s="58"/>
      <c r="CR327" s="58"/>
      <c r="CS327" s="58"/>
      <c r="CT327" s="58"/>
      <c r="CU327" s="58"/>
      <c r="CV327" s="58"/>
      <c r="CW327" s="58"/>
      <c r="CX327" s="58"/>
      <c r="CY327" s="58"/>
      <c r="CZ327" s="58"/>
      <c r="DA327" s="58"/>
      <c r="DB327" s="58"/>
      <c r="DC327" s="58"/>
      <c r="DD327" s="58"/>
      <c r="DE327" s="58"/>
      <c r="DF327" s="58"/>
      <c r="DG327" s="58"/>
      <c r="DH327" s="58"/>
      <c r="DI327" s="58"/>
      <c r="DJ327" s="58"/>
      <c r="DK327" s="58"/>
      <c r="DL327" s="58"/>
      <c r="DM327" s="58"/>
      <c r="DN327" s="58"/>
      <c r="DO327" s="58"/>
      <c r="DP327" s="58"/>
      <c r="DQ327" s="58"/>
      <c r="DR327" s="58"/>
      <c r="DS327" s="58"/>
      <c r="DT327" s="58"/>
      <c r="DU327" s="58"/>
      <c r="DV327" s="58"/>
      <c r="DW327" s="58"/>
      <c r="DX327" s="58"/>
      <c r="DY327" s="58"/>
      <c r="DZ327" s="58"/>
      <c r="EA327" s="58"/>
      <c r="EB327" s="58"/>
      <c r="EC327" s="58"/>
      <c r="ED327" s="58"/>
      <c r="EE327" s="58"/>
      <c r="EF327" s="58"/>
      <c r="EG327" s="58"/>
      <c r="EH327" s="58"/>
      <c r="EI327" s="58"/>
      <c r="EJ327" s="58"/>
      <c r="EK327" s="58"/>
      <c r="EL327" s="58"/>
      <c r="EM327" s="58"/>
      <c r="EN327" s="58"/>
      <c r="EO327" s="58"/>
      <c r="EP327" s="58"/>
      <c r="EQ327" s="58"/>
    </row>
    <row r="328" spans="1:147" outlineLevel="1" x14ac:dyDescent="0.2">
      <c r="A328" s="16">
        <v>131</v>
      </c>
      <c r="B328" s="16">
        <v>0</v>
      </c>
      <c r="C328" s="1">
        <v>4.5139326896287903E-8</v>
      </c>
      <c r="D328" s="1">
        <f t="shared" si="31"/>
        <v>-4.5139326896287903E-8</v>
      </c>
      <c r="E328" s="1">
        <f t="shared" si="32"/>
        <v>9.0278655845133003E-8</v>
      </c>
      <c r="F328" s="1">
        <f t="shared" si="33"/>
        <v>-3.0046406747751551E-4</v>
      </c>
      <c r="G328" s="1">
        <f t="shared" si="34"/>
        <v>-2.124601819961727E-4</v>
      </c>
      <c r="H328" s="1">
        <v>8.1566278357704519E-7</v>
      </c>
      <c r="I328" s="1">
        <f t="shared" si="35"/>
        <v>3.6818500718462144E-14</v>
      </c>
      <c r="J328" s="1">
        <f t="shared" si="36"/>
        <v>-2.1246026864415741E-4</v>
      </c>
      <c r="AT328" s="58"/>
      <c r="AU328" s="58"/>
      <c r="AV328" s="58"/>
      <c r="AW328" s="58"/>
      <c r="AX328" s="58"/>
      <c r="AY328" s="58"/>
      <c r="AZ328" s="58"/>
      <c r="BA328" s="71"/>
      <c r="BB328" s="58"/>
      <c r="BC328" s="58"/>
      <c r="BD328" s="58"/>
      <c r="BE328" s="58">
        <f t="shared" si="37"/>
        <v>1</v>
      </c>
      <c r="BF328" s="58">
        <f t="shared" si="38"/>
        <v>4.5139326896287903E-8</v>
      </c>
      <c r="BG328" s="58" t="e">
        <f t="shared" si="39"/>
        <v>#N/A</v>
      </c>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58"/>
      <c r="CM328" s="58"/>
      <c r="CN328" s="58"/>
      <c r="CO328" s="58"/>
      <c r="CP328" s="58"/>
      <c r="CQ328" s="58"/>
      <c r="CR328" s="58"/>
      <c r="CS328" s="58"/>
      <c r="CT328" s="58"/>
      <c r="CU328" s="58"/>
      <c r="CV328" s="58"/>
      <c r="CW328" s="58"/>
      <c r="CX328" s="58"/>
      <c r="CY328" s="58"/>
      <c r="CZ328" s="58"/>
      <c r="DA328" s="58"/>
      <c r="DB328" s="58"/>
      <c r="DC328" s="58"/>
      <c r="DD328" s="58"/>
      <c r="DE328" s="58"/>
      <c r="DF328" s="58"/>
      <c r="DG328" s="58"/>
      <c r="DH328" s="58"/>
      <c r="DI328" s="58"/>
      <c r="DJ328" s="58"/>
      <c r="DK328" s="58"/>
      <c r="DL328" s="58"/>
      <c r="DM328" s="58"/>
      <c r="DN328" s="58"/>
      <c r="DO328" s="58"/>
      <c r="DP328" s="58"/>
      <c r="DQ328" s="58"/>
      <c r="DR328" s="58"/>
      <c r="DS328" s="58"/>
      <c r="DT328" s="58"/>
      <c r="DU328" s="58"/>
      <c r="DV328" s="58"/>
      <c r="DW328" s="58"/>
      <c r="DX328" s="58"/>
      <c r="DY328" s="58"/>
      <c r="DZ328" s="58"/>
      <c r="EA328" s="58"/>
      <c r="EB328" s="58"/>
      <c r="EC328" s="58"/>
      <c r="ED328" s="58"/>
      <c r="EE328" s="58"/>
      <c r="EF328" s="58"/>
      <c r="EG328" s="58"/>
      <c r="EH328" s="58"/>
      <c r="EI328" s="58"/>
      <c r="EJ328" s="58"/>
      <c r="EK328" s="58"/>
      <c r="EL328" s="58"/>
      <c r="EM328" s="58"/>
      <c r="EN328" s="58"/>
      <c r="EO328" s="58"/>
      <c r="EP328" s="58"/>
      <c r="EQ328" s="58"/>
    </row>
    <row r="329" spans="1:147" outlineLevel="1" x14ac:dyDescent="0.2">
      <c r="A329" s="16">
        <v>132</v>
      </c>
      <c r="B329" s="16">
        <v>0</v>
      </c>
      <c r="C329" s="1">
        <v>2.9249075281830374E-8</v>
      </c>
      <c r="D329" s="1">
        <f t="shared" si="31"/>
        <v>-2.9249075281830374E-8</v>
      </c>
      <c r="E329" s="1">
        <f t="shared" si="32"/>
        <v>5.8498151244619777E-8</v>
      </c>
      <c r="F329" s="1">
        <f t="shared" si="33"/>
        <v>-2.4186391058737925E-4</v>
      </c>
      <c r="G329" s="1">
        <f t="shared" si="34"/>
        <v>-1.7102361280635725E-4</v>
      </c>
      <c r="H329" s="1">
        <v>5.2590979426264308E-7</v>
      </c>
      <c r="I329" s="1">
        <f t="shared" si="35"/>
        <v>1.538238370350648E-14</v>
      </c>
      <c r="J329" s="1">
        <f t="shared" si="36"/>
        <v>-1.710236577778715E-4</v>
      </c>
      <c r="AT329" s="58"/>
      <c r="AU329" s="58"/>
      <c r="AV329" s="58"/>
      <c r="AW329" s="58"/>
      <c r="AX329" s="58"/>
      <c r="AY329" s="58"/>
      <c r="AZ329" s="58"/>
      <c r="BA329" s="71"/>
      <c r="BB329" s="58"/>
      <c r="BC329" s="58"/>
      <c r="BD329" s="58"/>
      <c r="BE329" s="58">
        <f t="shared" si="37"/>
        <v>1</v>
      </c>
      <c r="BF329" s="58">
        <f t="shared" si="38"/>
        <v>2.9249075281830374E-8</v>
      </c>
      <c r="BG329" s="58" t="e">
        <f t="shared" si="39"/>
        <v>#N/A</v>
      </c>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c r="CH329" s="58"/>
      <c r="CI329" s="58"/>
      <c r="CJ329" s="58"/>
      <c r="CK329" s="58"/>
      <c r="CL329" s="58"/>
      <c r="CM329" s="58"/>
      <c r="CN329" s="58"/>
      <c r="CO329" s="58"/>
      <c r="CP329" s="58"/>
      <c r="CQ329" s="58"/>
      <c r="CR329" s="58"/>
      <c r="CS329" s="58"/>
      <c r="CT329" s="58"/>
      <c r="CU329" s="58"/>
      <c r="CV329" s="58"/>
      <c r="CW329" s="58"/>
      <c r="CX329" s="58"/>
      <c r="CY329" s="58"/>
      <c r="CZ329" s="58"/>
      <c r="DA329" s="58"/>
      <c r="DB329" s="58"/>
      <c r="DC329" s="58"/>
      <c r="DD329" s="58"/>
      <c r="DE329" s="58"/>
      <c r="DF329" s="58"/>
      <c r="DG329" s="58"/>
      <c r="DH329" s="58"/>
      <c r="DI329" s="58"/>
      <c r="DJ329" s="58"/>
      <c r="DK329" s="58"/>
      <c r="DL329" s="58"/>
      <c r="DM329" s="58"/>
      <c r="DN329" s="58"/>
      <c r="DO329" s="58"/>
      <c r="DP329" s="58"/>
      <c r="DQ329" s="58"/>
      <c r="DR329" s="58"/>
      <c r="DS329" s="58"/>
      <c r="DT329" s="58"/>
      <c r="DU329" s="58"/>
      <c r="DV329" s="58"/>
      <c r="DW329" s="58"/>
      <c r="DX329" s="58"/>
      <c r="DY329" s="58"/>
      <c r="DZ329" s="58"/>
      <c r="EA329" s="58"/>
      <c r="EB329" s="58"/>
      <c r="EC329" s="58"/>
      <c r="ED329" s="58"/>
      <c r="EE329" s="58"/>
      <c r="EF329" s="58"/>
      <c r="EG329" s="58"/>
      <c r="EH329" s="58"/>
      <c r="EI329" s="58"/>
      <c r="EJ329" s="58"/>
      <c r="EK329" s="58"/>
      <c r="EL329" s="58"/>
      <c r="EM329" s="58"/>
      <c r="EN329" s="58"/>
      <c r="EO329" s="58"/>
      <c r="EP329" s="58"/>
      <c r="EQ329" s="58"/>
    </row>
    <row r="330" spans="1:147" outlineLevel="1" x14ac:dyDescent="0.2">
      <c r="A330" s="16">
        <v>133</v>
      </c>
      <c r="B330" s="16">
        <v>0</v>
      </c>
      <c r="C330" s="1">
        <v>5.3453719647328851E-6</v>
      </c>
      <c r="D330" s="1">
        <f t="shared" si="31"/>
        <v>-5.3453719647328851E-6</v>
      </c>
      <c r="E330" s="1">
        <f t="shared" si="32"/>
        <v>1.069077250275812E-5</v>
      </c>
      <c r="F330" s="1">
        <f t="shared" si="33"/>
        <v>-3.2696746784287452E-3</v>
      </c>
      <c r="G330" s="1">
        <f t="shared" si="34"/>
        <v>-2.3120122270193686E-3</v>
      </c>
      <c r="H330" s="1">
        <v>4.4432273692150931E-5</v>
      </c>
      <c r="I330" s="1">
        <f t="shared" si="35"/>
        <v>2.3751885319626096E-10</v>
      </c>
      <c r="J330" s="1">
        <f t="shared" si="36"/>
        <v>-2.3120635927111211E-3</v>
      </c>
      <c r="AT330" s="58"/>
      <c r="AU330" s="58"/>
      <c r="AV330" s="58"/>
      <c r="AW330" s="58"/>
      <c r="AX330" s="58"/>
      <c r="AY330" s="58"/>
      <c r="AZ330" s="58"/>
      <c r="BA330" s="71"/>
      <c r="BB330" s="58"/>
      <c r="BC330" s="58"/>
      <c r="BD330" s="58"/>
      <c r="BE330" s="58">
        <f t="shared" si="37"/>
        <v>1</v>
      </c>
      <c r="BF330" s="58">
        <f t="shared" si="38"/>
        <v>5.3453719647328851E-6</v>
      </c>
      <c r="BG330" s="58" t="e">
        <f t="shared" si="39"/>
        <v>#N/A</v>
      </c>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c r="CH330" s="58"/>
      <c r="CI330" s="58"/>
      <c r="CJ330" s="58"/>
      <c r="CK330" s="58"/>
      <c r="CL330" s="58"/>
      <c r="CM330" s="58"/>
      <c r="CN330" s="58"/>
      <c r="CO330" s="58"/>
      <c r="CP330" s="58"/>
      <c r="CQ330" s="58"/>
      <c r="CR330" s="58"/>
      <c r="CS330" s="58"/>
      <c r="CT330" s="58"/>
      <c r="CU330" s="58"/>
      <c r="CV330" s="58"/>
      <c r="CW330" s="58"/>
      <c r="CX330" s="58"/>
      <c r="CY330" s="58"/>
      <c r="CZ330" s="58"/>
      <c r="DA330" s="58"/>
      <c r="DB330" s="58"/>
      <c r="DC330" s="58"/>
      <c r="DD330" s="58"/>
      <c r="DE330" s="58"/>
      <c r="DF330" s="58"/>
      <c r="DG330" s="58"/>
      <c r="DH330" s="58"/>
      <c r="DI330" s="58"/>
      <c r="DJ330" s="58"/>
      <c r="DK330" s="58"/>
      <c r="DL330" s="58"/>
      <c r="DM330" s="58"/>
      <c r="DN330" s="58"/>
      <c r="DO330" s="58"/>
      <c r="DP330" s="58"/>
      <c r="DQ330" s="58"/>
      <c r="DR330" s="58"/>
      <c r="DS330" s="58"/>
      <c r="DT330" s="58"/>
      <c r="DU330" s="58"/>
      <c r="DV330" s="58"/>
      <c r="DW330" s="58"/>
      <c r="DX330" s="58"/>
      <c r="DY330" s="58"/>
      <c r="DZ330" s="58"/>
      <c r="EA330" s="58"/>
      <c r="EB330" s="58"/>
      <c r="EC330" s="58"/>
      <c r="ED330" s="58"/>
      <c r="EE330" s="58"/>
      <c r="EF330" s="58"/>
      <c r="EG330" s="58"/>
      <c r="EH330" s="58"/>
      <c r="EI330" s="58"/>
      <c r="EJ330" s="58"/>
      <c r="EK330" s="58"/>
      <c r="EL330" s="58"/>
      <c r="EM330" s="58"/>
      <c r="EN330" s="58"/>
      <c r="EO330" s="58"/>
      <c r="EP330" s="58"/>
      <c r="EQ330" s="58"/>
    </row>
    <row r="331" spans="1:147" outlineLevel="1" x14ac:dyDescent="0.2">
      <c r="A331" s="16">
        <v>134</v>
      </c>
      <c r="B331" s="16">
        <v>0</v>
      </c>
      <c r="C331" s="1">
        <v>4.1711373761699005E-4</v>
      </c>
      <c r="D331" s="1">
        <f t="shared" si="31"/>
        <v>-4.1711373761699005E-4</v>
      </c>
      <c r="E331" s="1">
        <f t="shared" si="32"/>
        <v>8.344015074999491E-4</v>
      </c>
      <c r="F331" s="1">
        <f t="shared" si="33"/>
        <v>-2.8886008853767756E-2</v>
      </c>
      <c r="G331" s="1">
        <f t="shared" si="34"/>
        <v>-2.0427623309833286E-2</v>
      </c>
      <c r="H331" s="1">
        <v>3.5381624162581816E-3</v>
      </c>
      <c r="I331" s="1">
        <f t="shared" si="35"/>
        <v>1.4816743944626363E-6</v>
      </c>
      <c r="J331" s="1">
        <f t="shared" si="36"/>
        <v>-2.046385761490015E-2</v>
      </c>
      <c r="AT331" s="58"/>
      <c r="AU331" s="58"/>
      <c r="AV331" s="58"/>
      <c r="AW331" s="58"/>
      <c r="AX331" s="58"/>
      <c r="AY331" s="58"/>
      <c r="AZ331" s="58"/>
      <c r="BA331" s="71"/>
      <c r="BB331" s="58"/>
      <c r="BC331" s="58"/>
      <c r="BD331" s="58"/>
      <c r="BE331" s="58">
        <f t="shared" si="37"/>
        <v>1</v>
      </c>
      <c r="BF331" s="58">
        <f t="shared" si="38"/>
        <v>4.1711373761699005E-4</v>
      </c>
      <c r="BG331" s="58" t="e">
        <f t="shared" si="39"/>
        <v>#N/A</v>
      </c>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c r="CH331" s="58"/>
      <c r="CI331" s="58"/>
      <c r="CJ331" s="58"/>
      <c r="CK331" s="58"/>
      <c r="CL331" s="58"/>
      <c r="CM331" s="58"/>
      <c r="CN331" s="58"/>
      <c r="CO331" s="58"/>
      <c r="CP331" s="58"/>
      <c r="CQ331" s="58"/>
      <c r="CR331" s="58"/>
      <c r="CS331" s="58"/>
      <c r="CT331" s="58"/>
      <c r="CU331" s="58"/>
      <c r="CV331" s="58"/>
      <c r="CW331" s="58"/>
      <c r="CX331" s="58"/>
      <c r="CY331" s="58"/>
      <c r="CZ331" s="58"/>
      <c r="DA331" s="58"/>
      <c r="DB331" s="58"/>
      <c r="DC331" s="58"/>
      <c r="DD331" s="58"/>
      <c r="DE331" s="58"/>
      <c r="DF331" s="58"/>
      <c r="DG331" s="58"/>
      <c r="DH331" s="58"/>
      <c r="DI331" s="58"/>
      <c r="DJ331" s="58"/>
      <c r="DK331" s="58"/>
      <c r="DL331" s="58"/>
      <c r="DM331" s="58"/>
      <c r="DN331" s="58"/>
      <c r="DO331" s="58"/>
      <c r="DP331" s="58"/>
      <c r="DQ331" s="58"/>
      <c r="DR331" s="58"/>
      <c r="DS331" s="58"/>
      <c r="DT331" s="58"/>
      <c r="DU331" s="58"/>
      <c r="DV331" s="58"/>
      <c r="DW331" s="58"/>
      <c r="DX331" s="58"/>
      <c r="DY331" s="58"/>
      <c r="DZ331" s="58"/>
      <c r="EA331" s="58"/>
      <c r="EB331" s="58"/>
      <c r="EC331" s="58"/>
      <c r="ED331" s="58"/>
      <c r="EE331" s="58"/>
      <c r="EF331" s="58"/>
      <c r="EG331" s="58"/>
      <c r="EH331" s="58"/>
      <c r="EI331" s="58"/>
      <c r="EJ331" s="58"/>
      <c r="EK331" s="58"/>
      <c r="EL331" s="58"/>
      <c r="EM331" s="58"/>
      <c r="EN331" s="58"/>
      <c r="EO331" s="58"/>
      <c r="EP331" s="58"/>
      <c r="EQ331" s="58"/>
    </row>
    <row r="332" spans="1:147" outlineLevel="1" x14ac:dyDescent="0.2">
      <c r="A332" s="16">
        <v>135</v>
      </c>
      <c r="B332" s="16">
        <v>0</v>
      </c>
      <c r="C332" s="1">
        <v>9.268974802716232E-6</v>
      </c>
      <c r="D332" s="1">
        <f t="shared" si="31"/>
        <v>-9.268974802716232E-6</v>
      </c>
      <c r="E332" s="1">
        <f t="shared" si="32"/>
        <v>1.8538035519863351E-5</v>
      </c>
      <c r="F332" s="1">
        <f t="shared" si="33"/>
        <v>-4.305581902584522E-3</v>
      </c>
      <c r="G332" s="1">
        <f t="shared" si="34"/>
        <v>-3.044513215180132E-3</v>
      </c>
      <c r="H332" s="1">
        <v>6.9003352238156248E-5</v>
      </c>
      <c r="I332" s="1">
        <f t="shared" si="35"/>
        <v>6.3964039893180873E-10</v>
      </c>
      <c r="J332" s="1">
        <f t="shared" si="36"/>
        <v>-3.0446182614254609E-3</v>
      </c>
      <c r="AT332" s="58"/>
      <c r="AU332" s="58"/>
      <c r="AV332" s="58"/>
      <c r="AW332" s="58"/>
      <c r="AX332" s="58"/>
      <c r="AY332" s="58"/>
      <c r="AZ332" s="58"/>
      <c r="BA332" s="71"/>
      <c r="BB332" s="58"/>
      <c r="BC332" s="58"/>
      <c r="BD332" s="58"/>
      <c r="BE332" s="58">
        <f t="shared" si="37"/>
        <v>1</v>
      </c>
      <c r="BF332" s="58">
        <f t="shared" si="38"/>
        <v>9.268974802716232E-6</v>
      </c>
      <c r="BG332" s="58" t="e">
        <f t="shared" si="39"/>
        <v>#N/A</v>
      </c>
      <c r="BH332" s="58"/>
      <c r="BI332" s="58"/>
      <c r="BJ332" s="58"/>
      <c r="BK332" s="58"/>
      <c r="BL332" s="58"/>
      <c r="BM332" s="58"/>
      <c r="BN332" s="58"/>
      <c r="BO332" s="58"/>
      <c r="BP332" s="58"/>
      <c r="BQ332" s="58"/>
      <c r="BR332" s="58"/>
      <c r="BS332" s="58"/>
      <c r="BT332" s="58"/>
      <c r="BU332" s="58"/>
      <c r="BV332" s="58"/>
      <c r="BW332" s="58"/>
      <c r="BX332" s="58"/>
      <c r="BY332" s="58"/>
      <c r="BZ332" s="58"/>
      <c r="CA332" s="58"/>
      <c r="CB332" s="58"/>
      <c r="CC332" s="58"/>
      <c r="CD332" s="58"/>
      <c r="CE332" s="58"/>
      <c r="CF332" s="58"/>
      <c r="CG332" s="58"/>
      <c r="CH332" s="58"/>
      <c r="CI332" s="58"/>
      <c r="CJ332" s="58"/>
      <c r="CK332" s="58"/>
      <c r="CL332" s="58"/>
      <c r="CM332" s="58"/>
      <c r="CN332" s="58"/>
      <c r="CO332" s="58"/>
      <c r="CP332" s="58"/>
      <c r="CQ332" s="58"/>
      <c r="CR332" s="58"/>
      <c r="CS332" s="58"/>
      <c r="CT332" s="58"/>
      <c r="CU332" s="58"/>
      <c r="CV332" s="58"/>
      <c r="CW332" s="58"/>
      <c r="CX332" s="58"/>
      <c r="CY332" s="58"/>
      <c r="CZ332" s="58"/>
      <c r="DA332" s="58"/>
      <c r="DB332" s="58"/>
      <c r="DC332" s="58"/>
      <c r="DD332" s="58"/>
      <c r="DE332" s="58"/>
      <c r="DF332" s="58"/>
      <c r="DG332" s="58"/>
      <c r="DH332" s="58"/>
      <c r="DI332" s="58"/>
      <c r="DJ332" s="58"/>
      <c r="DK332" s="58"/>
      <c r="DL332" s="58"/>
      <c r="DM332" s="58"/>
      <c r="DN332" s="58"/>
      <c r="DO332" s="58"/>
      <c r="DP332" s="58"/>
      <c r="DQ332" s="58"/>
      <c r="DR332" s="58"/>
      <c r="DS332" s="58"/>
      <c r="DT332" s="58"/>
      <c r="DU332" s="58"/>
      <c r="DV332" s="58"/>
      <c r="DW332" s="58"/>
      <c r="DX332" s="58"/>
      <c r="DY332" s="58"/>
      <c r="DZ332" s="58"/>
      <c r="EA332" s="58"/>
      <c r="EB332" s="58"/>
      <c r="EC332" s="58"/>
      <c r="ED332" s="58"/>
      <c r="EE332" s="58"/>
      <c r="EF332" s="58"/>
      <c r="EG332" s="58"/>
      <c r="EH332" s="58"/>
      <c r="EI332" s="58"/>
      <c r="EJ332" s="58"/>
      <c r="EK332" s="58"/>
      <c r="EL332" s="58"/>
      <c r="EM332" s="58"/>
      <c r="EN332" s="58"/>
      <c r="EO332" s="58"/>
      <c r="EP332" s="58"/>
      <c r="EQ332" s="58"/>
    </row>
    <row r="333" spans="1:147" outlineLevel="1" x14ac:dyDescent="0.2">
      <c r="A333" s="16">
        <v>136</v>
      </c>
      <c r="B333" s="16">
        <v>0</v>
      </c>
      <c r="C333" s="1">
        <v>7.6667709887659243E-7</v>
      </c>
      <c r="D333" s="1">
        <f t="shared" si="31"/>
        <v>-7.6667709887659243E-7</v>
      </c>
      <c r="E333" s="1">
        <f t="shared" si="32"/>
        <v>1.5333547855454983E-6</v>
      </c>
      <c r="F333" s="1">
        <f t="shared" si="33"/>
        <v>-1.2382870368155754E-3</v>
      </c>
      <c r="G333" s="1">
        <f t="shared" si="34"/>
        <v>-8.7560132861412272E-4</v>
      </c>
      <c r="H333" s="1">
        <v>8.5960672503435389E-6</v>
      </c>
      <c r="I333" s="1">
        <f t="shared" si="35"/>
        <v>6.5904696060801003E-12</v>
      </c>
      <c r="J333" s="1">
        <f t="shared" si="36"/>
        <v>-8.7560509200233815E-4</v>
      </c>
      <c r="AT333" s="58"/>
      <c r="AU333" s="58"/>
      <c r="AV333" s="58"/>
      <c r="AW333" s="58"/>
      <c r="AX333" s="58"/>
      <c r="AY333" s="58"/>
      <c r="AZ333" s="58"/>
      <c r="BA333" s="71"/>
      <c r="BB333" s="58"/>
      <c r="BC333" s="58"/>
      <c r="BD333" s="58"/>
      <c r="BE333" s="58">
        <f t="shared" si="37"/>
        <v>1</v>
      </c>
      <c r="BF333" s="58">
        <f t="shared" si="38"/>
        <v>7.6667709887659243E-7</v>
      </c>
      <c r="BG333" s="58" t="e">
        <f t="shared" si="39"/>
        <v>#N/A</v>
      </c>
      <c r="BH333" s="58"/>
      <c r="BI333" s="58"/>
      <c r="BJ333" s="58"/>
      <c r="BK333" s="58"/>
      <c r="BL333" s="58"/>
      <c r="BM333" s="58"/>
      <c r="BN333" s="58"/>
      <c r="BO333" s="58"/>
      <c r="BP333" s="58"/>
      <c r="BQ333" s="58"/>
      <c r="BR333" s="58"/>
      <c r="BS333" s="58"/>
      <c r="BT333" s="58"/>
      <c r="BU333" s="58"/>
      <c r="BV333" s="58"/>
      <c r="BW333" s="58"/>
      <c r="BX333" s="58"/>
      <c r="BY333" s="58"/>
      <c r="BZ333" s="58"/>
      <c r="CA333" s="58"/>
      <c r="CB333" s="58"/>
      <c r="CC333" s="58"/>
      <c r="CD333" s="58"/>
      <c r="CE333" s="58"/>
      <c r="CF333" s="58"/>
      <c r="CG333" s="58"/>
      <c r="CH333" s="58"/>
      <c r="CI333" s="58"/>
      <c r="CJ333" s="58"/>
      <c r="CK333" s="58"/>
      <c r="CL333" s="58"/>
      <c r="CM333" s="58"/>
      <c r="CN333" s="58"/>
      <c r="CO333" s="58"/>
      <c r="CP333" s="58"/>
      <c r="CQ333" s="58"/>
      <c r="CR333" s="58"/>
      <c r="CS333" s="58"/>
      <c r="CT333" s="58"/>
      <c r="CU333" s="58"/>
      <c r="CV333" s="58"/>
      <c r="CW333" s="58"/>
      <c r="CX333" s="58"/>
      <c r="CY333" s="58"/>
      <c r="CZ333" s="58"/>
      <c r="DA333" s="58"/>
      <c r="DB333" s="58"/>
      <c r="DC333" s="58"/>
      <c r="DD333" s="58"/>
      <c r="DE333" s="58"/>
      <c r="DF333" s="58"/>
      <c r="DG333" s="58"/>
      <c r="DH333" s="58"/>
      <c r="DI333" s="58"/>
      <c r="DJ333" s="58"/>
      <c r="DK333" s="58"/>
      <c r="DL333" s="58"/>
      <c r="DM333" s="58"/>
      <c r="DN333" s="58"/>
      <c r="DO333" s="58"/>
      <c r="DP333" s="58"/>
      <c r="DQ333" s="58"/>
      <c r="DR333" s="58"/>
      <c r="DS333" s="58"/>
      <c r="DT333" s="58"/>
      <c r="DU333" s="58"/>
      <c r="DV333" s="58"/>
      <c r="DW333" s="58"/>
      <c r="DX333" s="58"/>
      <c r="DY333" s="58"/>
      <c r="DZ333" s="58"/>
      <c r="EA333" s="58"/>
      <c r="EB333" s="58"/>
      <c r="EC333" s="58"/>
      <c r="ED333" s="58"/>
      <c r="EE333" s="58"/>
      <c r="EF333" s="58"/>
      <c r="EG333" s="58"/>
      <c r="EH333" s="58"/>
      <c r="EI333" s="58"/>
      <c r="EJ333" s="58"/>
      <c r="EK333" s="58"/>
      <c r="EL333" s="58"/>
      <c r="EM333" s="58"/>
      <c r="EN333" s="58"/>
      <c r="EO333" s="58"/>
      <c r="EP333" s="58"/>
      <c r="EQ333" s="58"/>
    </row>
    <row r="334" spans="1:147" outlineLevel="1" x14ac:dyDescent="0.2">
      <c r="A334" s="16">
        <v>137</v>
      </c>
      <c r="B334" s="16">
        <v>0</v>
      </c>
      <c r="C334" s="1">
        <v>1.0348590553603102E-2</v>
      </c>
      <c r="D334" s="1">
        <f t="shared" si="31"/>
        <v>-1.0348590553603102E-2</v>
      </c>
      <c r="E334" s="1">
        <f t="shared" si="32"/>
        <v>2.0805019059355299E-2</v>
      </c>
      <c r="F334" s="1">
        <f t="shared" si="33"/>
        <v>-0.14423945042655736</v>
      </c>
      <c r="G334" s="1">
        <f t="shared" si="34"/>
        <v>-0.10225851423693329</v>
      </c>
      <c r="H334" s="1">
        <v>3.3052654081733641E-2</v>
      </c>
      <c r="I334" s="1">
        <f t="shared" si="35"/>
        <v>3.5743943874259573E-4</v>
      </c>
      <c r="J334" s="1">
        <f t="shared" si="36"/>
        <v>-0.10399155337183728</v>
      </c>
      <c r="AT334" s="58"/>
      <c r="AU334" s="58"/>
      <c r="AV334" s="58"/>
      <c r="AW334" s="58"/>
      <c r="AX334" s="58"/>
      <c r="AY334" s="58"/>
      <c r="AZ334" s="58"/>
      <c r="BA334" s="71"/>
      <c r="BB334" s="58"/>
      <c r="BC334" s="58"/>
      <c r="BD334" s="58"/>
      <c r="BE334" s="58">
        <f t="shared" si="37"/>
        <v>1</v>
      </c>
      <c r="BF334" s="58">
        <f t="shared" si="38"/>
        <v>1.0348590553603102E-2</v>
      </c>
      <c r="BG334" s="58" t="e">
        <f t="shared" si="39"/>
        <v>#N/A</v>
      </c>
      <c r="BH334" s="58"/>
      <c r="BI334" s="58"/>
      <c r="BJ334" s="58"/>
      <c r="BK334" s="58"/>
      <c r="BL334" s="58"/>
      <c r="BM334" s="58"/>
      <c r="BN334" s="58"/>
      <c r="BO334" s="58"/>
      <c r="BP334" s="58"/>
      <c r="BQ334" s="58"/>
      <c r="BR334" s="58"/>
      <c r="BS334" s="58"/>
      <c r="BT334" s="58"/>
      <c r="BU334" s="58"/>
      <c r="BV334" s="58"/>
      <c r="BW334" s="58"/>
      <c r="BX334" s="58"/>
      <c r="BY334" s="58"/>
      <c r="BZ334" s="58"/>
      <c r="CA334" s="58"/>
      <c r="CB334" s="58"/>
      <c r="CC334" s="58"/>
      <c r="CD334" s="58"/>
      <c r="CE334" s="58"/>
      <c r="CF334" s="58"/>
      <c r="CG334" s="58"/>
      <c r="CH334" s="58"/>
      <c r="CI334" s="58"/>
      <c r="CJ334" s="58"/>
      <c r="CK334" s="58"/>
      <c r="CL334" s="58"/>
      <c r="CM334" s="58"/>
      <c r="CN334" s="58"/>
      <c r="CO334" s="58"/>
      <c r="CP334" s="58"/>
      <c r="CQ334" s="58"/>
      <c r="CR334" s="58"/>
      <c r="CS334" s="58"/>
      <c r="CT334" s="58"/>
      <c r="CU334" s="58"/>
      <c r="CV334" s="58"/>
      <c r="CW334" s="58"/>
      <c r="CX334" s="58"/>
      <c r="CY334" s="58"/>
      <c r="CZ334" s="58"/>
      <c r="DA334" s="58"/>
      <c r="DB334" s="58"/>
      <c r="DC334" s="58"/>
      <c r="DD334" s="58"/>
      <c r="DE334" s="58"/>
      <c r="DF334" s="58"/>
      <c r="DG334" s="58"/>
      <c r="DH334" s="58"/>
      <c r="DI334" s="58"/>
      <c r="DJ334" s="58"/>
      <c r="DK334" s="58"/>
      <c r="DL334" s="58"/>
      <c r="DM334" s="58"/>
      <c r="DN334" s="58"/>
      <c r="DO334" s="58"/>
      <c r="DP334" s="58"/>
      <c r="DQ334" s="58"/>
      <c r="DR334" s="58"/>
      <c r="DS334" s="58"/>
      <c r="DT334" s="58"/>
      <c r="DU334" s="58"/>
      <c r="DV334" s="58"/>
      <c r="DW334" s="58"/>
      <c r="DX334" s="58"/>
      <c r="DY334" s="58"/>
      <c r="DZ334" s="58"/>
      <c r="EA334" s="58"/>
      <c r="EB334" s="58"/>
      <c r="EC334" s="58"/>
      <c r="ED334" s="58"/>
      <c r="EE334" s="58"/>
      <c r="EF334" s="58"/>
      <c r="EG334" s="58"/>
      <c r="EH334" s="58"/>
      <c r="EI334" s="58"/>
      <c r="EJ334" s="58"/>
      <c r="EK334" s="58"/>
      <c r="EL334" s="58"/>
      <c r="EM334" s="58"/>
      <c r="EN334" s="58"/>
      <c r="EO334" s="58"/>
      <c r="EP334" s="58"/>
      <c r="EQ334" s="58"/>
    </row>
    <row r="335" spans="1:147" outlineLevel="1" x14ac:dyDescent="0.2">
      <c r="A335" s="16">
        <v>138</v>
      </c>
      <c r="B335" s="16">
        <v>0</v>
      </c>
      <c r="C335" s="1">
        <v>3.2988990047215822E-8</v>
      </c>
      <c r="D335" s="1">
        <f t="shared" si="31"/>
        <v>-3.2988990047215822E-8</v>
      </c>
      <c r="E335" s="1">
        <f t="shared" si="32"/>
        <v>6.5977981100496086E-8</v>
      </c>
      <c r="F335" s="1">
        <f t="shared" si="33"/>
        <v>-2.5686179377341445E-4</v>
      </c>
      <c r="G335" s="1">
        <f t="shared" si="34"/>
        <v>-1.8162871781601423E-4</v>
      </c>
      <c r="H335" s="1">
        <v>6.3818143148792165E-7</v>
      </c>
      <c r="I335" s="1">
        <f t="shared" si="35"/>
        <v>2.1052975021806671E-14</v>
      </c>
      <c r="J335" s="1">
        <f t="shared" si="36"/>
        <v>-1.8162877577207955E-4</v>
      </c>
      <c r="AT335" s="58"/>
      <c r="AU335" s="58"/>
      <c r="AV335" s="58"/>
      <c r="AW335" s="58"/>
      <c r="AX335" s="58"/>
      <c r="AY335" s="58"/>
      <c r="AZ335" s="58"/>
      <c r="BA335" s="71"/>
      <c r="BB335" s="58"/>
      <c r="BC335" s="58"/>
      <c r="BD335" s="58"/>
      <c r="BE335" s="58">
        <f t="shared" si="37"/>
        <v>1</v>
      </c>
      <c r="BF335" s="58">
        <f t="shared" si="38"/>
        <v>3.2988990047215822E-8</v>
      </c>
      <c r="BG335" s="58" t="e">
        <f t="shared" si="39"/>
        <v>#N/A</v>
      </c>
      <c r="BH335" s="58"/>
      <c r="BI335" s="58"/>
      <c r="BJ335" s="58"/>
      <c r="BK335" s="58"/>
      <c r="BL335" s="58"/>
      <c r="BM335" s="58"/>
      <c r="BN335" s="58"/>
      <c r="BO335" s="58"/>
      <c r="BP335" s="58"/>
      <c r="BQ335" s="58"/>
      <c r="BR335" s="58"/>
      <c r="BS335" s="58"/>
      <c r="BT335" s="58"/>
      <c r="BU335" s="58"/>
      <c r="BV335" s="58"/>
      <c r="BW335" s="58"/>
      <c r="BX335" s="58"/>
      <c r="BY335" s="58"/>
      <c r="BZ335" s="58"/>
      <c r="CA335" s="58"/>
      <c r="CB335" s="58"/>
      <c r="CC335" s="58"/>
      <c r="CD335" s="58"/>
      <c r="CE335" s="58"/>
      <c r="CF335" s="58"/>
      <c r="CG335" s="58"/>
      <c r="CH335" s="58"/>
      <c r="CI335" s="58"/>
      <c r="CJ335" s="58"/>
      <c r="CK335" s="58"/>
      <c r="CL335" s="58"/>
      <c r="CM335" s="58"/>
      <c r="CN335" s="58"/>
      <c r="CO335" s="58"/>
      <c r="CP335" s="58"/>
      <c r="CQ335" s="58"/>
      <c r="CR335" s="58"/>
      <c r="CS335" s="58"/>
      <c r="CT335" s="58"/>
      <c r="CU335" s="58"/>
      <c r="CV335" s="58"/>
      <c r="CW335" s="58"/>
      <c r="CX335" s="58"/>
      <c r="CY335" s="58"/>
      <c r="CZ335" s="58"/>
      <c r="DA335" s="58"/>
      <c r="DB335" s="58"/>
      <c r="DC335" s="58"/>
      <c r="DD335" s="58"/>
      <c r="DE335" s="58"/>
      <c r="DF335" s="58"/>
      <c r="DG335" s="58"/>
      <c r="DH335" s="58"/>
      <c r="DI335" s="58"/>
      <c r="DJ335" s="58"/>
      <c r="DK335" s="58"/>
      <c r="DL335" s="58"/>
      <c r="DM335" s="58"/>
      <c r="DN335" s="58"/>
      <c r="DO335" s="58"/>
      <c r="DP335" s="58"/>
      <c r="DQ335" s="58"/>
      <c r="DR335" s="58"/>
      <c r="DS335" s="58"/>
      <c r="DT335" s="58"/>
      <c r="DU335" s="58"/>
      <c r="DV335" s="58"/>
      <c r="DW335" s="58"/>
      <c r="DX335" s="58"/>
      <c r="DY335" s="58"/>
      <c r="DZ335" s="58"/>
      <c r="EA335" s="58"/>
      <c r="EB335" s="58"/>
      <c r="EC335" s="58"/>
      <c r="ED335" s="58"/>
      <c r="EE335" s="58"/>
      <c r="EF335" s="58"/>
      <c r="EG335" s="58"/>
      <c r="EH335" s="58"/>
      <c r="EI335" s="58"/>
      <c r="EJ335" s="58"/>
      <c r="EK335" s="58"/>
      <c r="EL335" s="58"/>
      <c r="EM335" s="58"/>
      <c r="EN335" s="58"/>
      <c r="EO335" s="58"/>
      <c r="EP335" s="58"/>
      <c r="EQ335" s="58"/>
    </row>
    <row r="336" spans="1:147" outlineLevel="1" x14ac:dyDescent="0.2">
      <c r="A336" s="16">
        <v>139</v>
      </c>
      <c r="B336" s="16">
        <v>0</v>
      </c>
      <c r="C336" s="1">
        <v>2.5195585748858182E-4</v>
      </c>
      <c r="D336" s="1">
        <f t="shared" si="31"/>
        <v>-2.5195585748858182E-4</v>
      </c>
      <c r="E336" s="1">
        <f t="shared" si="32"/>
        <v>5.039752073963548E-4</v>
      </c>
      <c r="F336" s="1">
        <f t="shared" si="33"/>
        <v>-2.2449392138682838E-2</v>
      </c>
      <c r="G336" s="1">
        <f t="shared" si="34"/>
        <v>-1.5875117487481324E-2</v>
      </c>
      <c r="H336" s="1">
        <v>1.3350813751141118E-3</v>
      </c>
      <c r="I336" s="1">
        <f t="shared" si="35"/>
        <v>3.3691615783827866E-7</v>
      </c>
      <c r="J336" s="1">
        <f t="shared" si="36"/>
        <v>-1.588572539732365E-2</v>
      </c>
      <c r="AT336" s="58"/>
      <c r="AU336" s="58"/>
      <c r="AV336" s="58"/>
      <c r="AW336" s="58"/>
      <c r="AX336" s="58"/>
      <c r="AY336" s="58"/>
      <c r="AZ336" s="58"/>
      <c r="BA336" s="71"/>
      <c r="BB336" s="58"/>
      <c r="BC336" s="58"/>
      <c r="BD336" s="58"/>
      <c r="BE336" s="58">
        <f t="shared" si="37"/>
        <v>1</v>
      </c>
      <c r="BF336" s="58">
        <f t="shared" si="38"/>
        <v>2.5195585748858182E-4</v>
      </c>
      <c r="BG336" s="58" t="e">
        <f t="shared" si="39"/>
        <v>#N/A</v>
      </c>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c r="CH336" s="58"/>
      <c r="CI336" s="58"/>
      <c r="CJ336" s="58"/>
      <c r="CK336" s="58"/>
      <c r="CL336" s="58"/>
      <c r="CM336" s="58"/>
      <c r="CN336" s="58"/>
      <c r="CO336" s="58"/>
      <c r="CP336" s="58"/>
      <c r="CQ336" s="58"/>
      <c r="CR336" s="58"/>
      <c r="CS336" s="58"/>
      <c r="CT336" s="58"/>
      <c r="CU336" s="58"/>
      <c r="CV336" s="58"/>
      <c r="CW336" s="58"/>
      <c r="CX336" s="58"/>
      <c r="CY336" s="58"/>
      <c r="CZ336" s="58"/>
      <c r="DA336" s="58"/>
      <c r="DB336" s="58"/>
      <c r="DC336" s="58"/>
      <c r="DD336" s="58"/>
      <c r="DE336" s="58"/>
      <c r="DF336" s="58"/>
      <c r="DG336" s="58"/>
      <c r="DH336" s="58"/>
      <c r="DI336" s="58"/>
      <c r="DJ336" s="58"/>
      <c r="DK336" s="58"/>
      <c r="DL336" s="58"/>
      <c r="DM336" s="58"/>
      <c r="DN336" s="58"/>
      <c r="DO336" s="58"/>
      <c r="DP336" s="58"/>
      <c r="DQ336" s="58"/>
      <c r="DR336" s="58"/>
      <c r="DS336" s="58"/>
      <c r="DT336" s="58"/>
      <c r="DU336" s="58"/>
      <c r="DV336" s="58"/>
      <c r="DW336" s="58"/>
      <c r="DX336" s="58"/>
      <c r="DY336" s="58"/>
      <c r="DZ336" s="58"/>
      <c r="EA336" s="58"/>
      <c r="EB336" s="58"/>
      <c r="EC336" s="58"/>
      <c r="ED336" s="58"/>
      <c r="EE336" s="58"/>
      <c r="EF336" s="58"/>
      <c r="EG336" s="58"/>
      <c r="EH336" s="58"/>
      <c r="EI336" s="58"/>
      <c r="EJ336" s="58"/>
      <c r="EK336" s="58"/>
      <c r="EL336" s="58"/>
      <c r="EM336" s="58"/>
      <c r="EN336" s="58"/>
      <c r="EO336" s="58"/>
      <c r="EP336" s="58"/>
      <c r="EQ336" s="58"/>
    </row>
    <row r="337" spans="1:147" outlineLevel="1" x14ac:dyDescent="0.2">
      <c r="A337" s="16">
        <v>140</v>
      </c>
      <c r="B337" s="16">
        <v>0</v>
      </c>
      <c r="C337" s="1">
        <v>7.4682254138443429E-7</v>
      </c>
      <c r="D337" s="1">
        <f t="shared" si="31"/>
        <v>-7.4682254138443429E-7</v>
      </c>
      <c r="E337" s="1">
        <f t="shared" si="32"/>
        <v>1.4936456405361657E-6</v>
      </c>
      <c r="F337" s="1">
        <f t="shared" si="33"/>
        <v>-1.2221479618017474E-3</v>
      </c>
      <c r="G337" s="1">
        <f t="shared" si="34"/>
        <v>-8.6418927274570993E-4</v>
      </c>
      <c r="H337" s="1">
        <v>9.2576200715935835E-6</v>
      </c>
      <c r="I337" s="1">
        <f t="shared" si="35"/>
        <v>6.9138685183920926E-12</v>
      </c>
      <c r="J337" s="1">
        <f t="shared" si="36"/>
        <v>-8.641932729414627E-4</v>
      </c>
      <c r="AT337" s="58"/>
      <c r="AU337" s="58"/>
      <c r="AV337" s="58"/>
      <c r="AW337" s="58"/>
      <c r="AX337" s="58"/>
      <c r="AY337" s="58"/>
      <c r="AZ337" s="58"/>
      <c r="BA337" s="71"/>
      <c r="BB337" s="58"/>
      <c r="BC337" s="58"/>
      <c r="BD337" s="58"/>
      <c r="BE337" s="58">
        <f t="shared" si="37"/>
        <v>1</v>
      </c>
      <c r="BF337" s="58">
        <f t="shared" si="38"/>
        <v>7.4682254138443429E-7</v>
      </c>
      <c r="BG337" s="58" t="e">
        <f t="shared" si="39"/>
        <v>#N/A</v>
      </c>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c r="CH337" s="58"/>
      <c r="CI337" s="58"/>
      <c r="CJ337" s="58"/>
      <c r="CK337" s="58"/>
      <c r="CL337" s="58"/>
      <c r="CM337" s="58"/>
      <c r="CN337" s="58"/>
      <c r="CO337" s="58"/>
      <c r="CP337" s="58"/>
      <c r="CQ337" s="58"/>
      <c r="CR337" s="58"/>
      <c r="CS337" s="58"/>
      <c r="CT337" s="58"/>
      <c r="CU337" s="58"/>
      <c r="CV337" s="58"/>
      <c r="CW337" s="58"/>
      <c r="CX337" s="58"/>
      <c r="CY337" s="58"/>
      <c r="CZ337" s="58"/>
      <c r="DA337" s="58"/>
      <c r="DB337" s="58"/>
      <c r="DC337" s="58"/>
      <c r="DD337" s="58"/>
      <c r="DE337" s="58"/>
      <c r="DF337" s="58"/>
      <c r="DG337" s="58"/>
      <c r="DH337" s="58"/>
      <c r="DI337" s="58"/>
      <c r="DJ337" s="58"/>
      <c r="DK337" s="58"/>
      <c r="DL337" s="58"/>
      <c r="DM337" s="58"/>
      <c r="DN337" s="58"/>
      <c r="DO337" s="58"/>
      <c r="DP337" s="58"/>
      <c r="DQ337" s="58"/>
      <c r="DR337" s="58"/>
      <c r="DS337" s="58"/>
      <c r="DT337" s="58"/>
      <c r="DU337" s="58"/>
      <c r="DV337" s="58"/>
      <c r="DW337" s="58"/>
      <c r="DX337" s="58"/>
      <c r="DY337" s="58"/>
      <c r="DZ337" s="58"/>
      <c r="EA337" s="58"/>
      <c r="EB337" s="58"/>
      <c r="EC337" s="58"/>
      <c r="ED337" s="58"/>
      <c r="EE337" s="58"/>
      <c r="EF337" s="58"/>
      <c r="EG337" s="58"/>
      <c r="EH337" s="58"/>
      <c r="EI337" s="58"/>
      <c r="EJ337" s="58"/>
      <c r="EK337" s="58"/>
      <c r="EL337" s="58"/>
      <c r="EM337" s="58"/>
      <c r="EN337" s="58"/>
      <c r="EO337" s="58"/>
      <c r="EP337" s="58"/>
      <c r="EQ337" s="58"/>
    </row>
    <row r="338" spans="1:147" outlineLevel="1" x14ac:dyDescent="0.2">
      <c r="A338" s="16">
        <v>141</v>
      </c>
      <c r="B338" s="16">
        <v>0</v>
      </c>
      <c r="C338" s="1">
        <v>4.4924829552213163E-4</v>
      </c>
      <c r="D338" s="1">
        <f t="shared" si="31"/>
        <v>-4.4924829552213163E-4</v>
      </c>
      <c r="E338" s="1">
        <f t="shared" si="32"/>
        <v>8.98698475541689E-4</v>
      </c>
      <c r="F338" s="1">
        <f t="shared" si="33"/>
        <v>-2.9978300077584268E-2</v>
      </c>
      <c r="G338" s="1">
        <f t="shared" si="34"/>
        <v>-2.1200240806722323E-2</v>
      </c>
      <c r="H338" s="1">
        <v>2.1121532799962249E-3</v>
      </c>
      <c r="I338" s="1">
        <f t="shared" si="35"/>
        <v>9.5131706325749448E-7</v>
      </c>
      <c r="J338" s="1">
        <f t="shared" si="36"/>
        <v>-2.1222665415217567E-2</v>
      </c>
      <c r="AT338" s="58"/>
      <c r="AU338" s="58"/>
      <c r="AV338" s="58"/>
      <c r="AW338" s="58"/>
      <c r="AX338" s="58"/>
      <c r="AY338" s="58"/>
      <c r="AZ338" s="58"/>
      <c r="BA338" s="71"/>
      <c r="BB338" s="58"/>
      <c r="BC338" s="58"/>
      <c r="BD338" s="58"/>
      <c r="BE338" s="58">
        <f t="shared" si="37"/>
        <v>1</v>
      </c>
      <c r="BF338" s="58">
        <f t="shared" si="38"/>
        <v>4.4924829552213163E-4</v>
      </c>
      <c r="BG338" s="58" t="e">
        <f t="shared" si="39"/>
        <v>#N/A</v>
      </c>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c r="CH338" s="58"/>
      <c r="CI338" s="58"/>
      <c r="CJ338" s="58"/>
      <c r="CK338" s="58"/>
      <c r="CL338" s="58"/>
      <c r="CM338" s="58"/>
      <c r="CN338" s="58"/>
      <c r="CO338" s="58"/>
      <c r="CP338" s="58"/>
      <c r="CQ338" s="58"/>
      <c r="CR338" s="58"/>
      <c r="CS338" s="58"/>
      <c r="CT338" s="58"/>
      <c r="CU338" s="58"/>
      <c r="CV338" s="58"/>
      <c r="CW338" s="58"/>
      <c r="CX338" s="58"/>
      <c r="CY338" s="58"/>
      <c r="CZ338" s="58"/>
      <c r="DA338" s="58"/>
      <c r="DB338" s="58"/>
      <c r="DC338" s="58"/>
      <c r="DD338" s="58"/>
      <c r="DE338" s="58"/>
      <c r="DF338" s="58"/>
      <c r="DG338" s="58"/>
      <c r="DH338" s="58"/>
      <c r="DI338" s="58"/>
      <c r="DJ338" s="58"/>
      <c r="DK338" s="58"/>
      <c r="DL338" s="58"/>
      <c r="DM338" s="58"/>
      <c r="DN338" s="58"/>
      <c r="DO338" s="58"/>
      <c r="DP338" s="58"/>
      <c r="DQ338" s="58"/>
      <c r="DR338" s="58"/>
      <c r="DS338" s="58"/>
      <c r="DT338" s="58"/>
      <c r="DU338" s="58"/>
      <c r="DV338" s="58"/>
      <c r="DW338" s="58"/>
      <c r="DX338" s="58"/>
      <c r="DY338" s="58"/>
      <c r="DZ338" s="58"/>
      <c r="EA338" s="58"/>
      <c r="EB338" s="58"/>
      <c r="EC338" s="58"/>
      <c r="ED338" s="58"/>
      <c r="EE338" s="58"/>
      <c r="EF338" s="58"/>
      <c r="EG338" s="58"/>
      <c r="EH338" s="58"/>
      <c r="EI338" s="58"/>
      <c r="EJ338" s="58"/>
      <c r="EK338" s="58"/>
      <c r="EL338" s="58"/>
      <c r="EM338" s="58"/>
      <c r="EN338" s="58"/>
      <c r="EO338" s="58"/>
      <c r="EP338" s="58"/>
      <c r="EQ338" s="58"/>
    </row>
    <row r="339" spans="1:147" outlineLevel="1" x14ac:dyDescent="0.2">
      <c r="A339" s="16">
        <v>142</v>
      </c>
      <c r="B339" s="16">
        <v>0</v>
      </c>
      <c r="C339" s="1">
        <v>1.9275780609243716E-3</v>
      </c>
      <c r="D339" s="1">
        <f t="shared" si="31"/>
        <v>-1.9275780609243716E-3</v>
      </c>
      <c r="E339" s="1">
        <f t="shared" si="32"/>
        <v>3.858876460627385E-3</v>
      </c>
      <c r="F339" s="1">
        <f t="shared" si="33"/>
        <v>-6.2119855606942498E-2</v>
      </c>
      <c r="G339" s="1">
        <f t="shared" si="34"/>
        <v>-4.3946567487846672E-2</v>
      </c>
      <c r="H339" s="1">
        <v>8.3749311452763313E-3</v>
      </c>
      <c r="I339" s="1">
        <f t="shared" si="35"/>
        <v>1.6311115640658006E-5</v>
      </c>
      <c r="J339" s="1">
        <f t="shared" si="36"/>
        <v>-4.4131756248811584E-2</v>
      </c>
      <c r="AT339" s="58"/>
      <c r="AU339" s="58"/>
      <c r="AV339" s="58"/>
      <c r="AW339" s="58"/>
      <c r="AX339" s="58"/>
      <c r="AY339" s="58"/>
      <c r="AZ339" s="58"/>
      <c r="BA339" s="71"/>
      <c r="BB339" s="58"/>
      <c r="BC339" s="58"/>
      <c r="BD339" s="58"/>
      <c r="BE339" s="58">
        <f t="shared" si="37"/>
        <v>1</v>
      </c>
      <c r="BF339" s="58">
        <f t="shared" si="38"/>
        <v>1.9275780609243716E-3</v>
      </c>
      <c r="BG339" s="58" t="e">
        <f t="shared" si="39"/>
        <v>#N/A</v>
      </c>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c r="CH339" s="58"/>
      <c r="CI339" s="58"/>
      <c r="CJ339" s="58"/>
      <c r="CK339" s="58"/>
      <c r="CL339" s="58"/>
      <c r="CM339" s="58"/>
      <c r="CN339" s="58"/>
      <c r="CO339" s="58"/>
      <c r="CP339" s="58"/>
      <c r="CQ339" s="58"/>
      <c r="CR339" s="58"/>
      <c r="CS339" s="58"/>
      <c r="CT339" s="58"/>
      <c r="CU339" s="58"/>
      <c r="CV339" s="58"/>
      <c r="CW339" s="58"/>
      <c r="CX339" s="58"/>
      <c r="CY339" s="58"/>
      <c r="CZ339" s="58"/>
      <c r="DA339" s="58"/>
      <c r="DB339" s="58"/>
      <c r="DC339" s="58"/>
      <c r="DD339" s="58"/>
      <c r="DE339" s="58"/>
      <c r="DF339" s="58"/>
      <c r="DG339" s="58"/>
      <c r="DH339" s="58"/>
      <c r="DI339" s="58"/>
      <c r="DJ339" s="58"/>
      <c r="DK339" s="58"/>
      <c r="DL339" s="58"/>
      <c r="DM339" s="58"/>
      <c r="DN339" s="58"/>
      <c r="DO339" s="58"/>
      <c r="DP339" s="58"/>
      <c r="DQ339" s="58"/>
      <c r="DR339" s="58"/>
      <c r="DS339" s="58"/>
      <c r="DT339" s="58"/>
      <c r="DU339" s="58"/>
      <c r="DV339" s="58"/>
      <c r="DW339" s="58"/>
      <c r="DX339" s="58"/>
      <c r="DY339" s="58"/>
      <c r="DZ339" s="58"/>
      <c r="EA339" s="58"/>
      <c r="EB339" s="58"/>
      <c r="EC339" s="58"/>
      <c r="ED339" s="58"/>
      <c r="EE339" s="58"/>
      <c r="EF339" s="58"/>
      <c r="EG339" s="58"/>
      <c r="EH339" s="58"/>
      <c r="EI339" s="58"/>
      <c r="EJ339" s="58"/>
      <c r="EK339" s="58"/>
      <c r="EL339" s="58"/>
      <c r="EM339" s="58"/>
      <c r="EN339" s="58"/>
      <c r="EO339" s="58"/>
      <c r="EP339" s="58"/>
      <c r="EQ339" s="58"/>
    </row>
    <row r="340" spans="1:147" outlineLevel="1" x14ac:dyDescent="0.2">
      <c r="A340" s="16">
        <v>143</v>
      </c>
      <c r="B340" s="16">
        <v>0</v>
      </c>
      <c r="C340" s="1">
        <v>1.8202912732014518E-4</v>
      </c>
      <c r="D340" s="1">
        <f t="shared" si="31"/>
        <v>-1.8202912732014518E-4</v>
      </c>
      <c r="E340" s="1">
        <f t="shared" si="32"/>
        <v>3.6409139326482346E-4</v>
      </c>
      <c r="F340" s="1">
        <f t="shared" si="33"/>
        <v>-1.9081179032356031E-2</v>
      </c>
      <c r="G340" s="1">
        <f t="shared" si="34"/>
        <v>-1.3493045169860624E-2</v>
      </c>
      <c r="H340" s="1">
        <v>1.2735784274739708E-3</v>
      </c>
      <c r="I340" s="1">
        <f t="shared" si="35"/>
        <v>2.3216625886449588E-7</v>
      </c>
      <c r="J340" s="1">
        <f t="shared" si="36"/>
        <v>-1.3501645611360255E-2</v>
      </c>
      <c r="AT340" s="58"/>
      <c r="AU340" s="58"/>
      <c r="AV340" s="58"/>
      <c r="AW340" s="58"/>
      <c r="AX340" s="58"/>
      <c r="AY340" s="58"/>
      <c r="AZ340" s="58"/>
      <c r="BA340" s="71"/>
      <c r="BB340" s="58"/>
      <c r="BC340" s="58"/>
      <c r="BD340" s="58"/>
      <c r="BE340" s="58">
        <f t="shared" si="37"/>
        <v>1</v>
      </c>
      <c r="BF340" s="58">
        <f t="shared" si="38"/>
        <v>1.8202912732014518E-4</v>
      </c>
      <c r="BG340" s="58" t="e">
        <f t="shared" si="39"/>
        <v>#N/A</v>
      </c>
      <c r="BH340" s="58"/>
      <c r="BI340" s="58"/>
      <c r="BJ340" s="58"/>
      <c r="BK340" s="58"/>
      <c r="BL340" s="58"/>
      <c r="BM340" s="58"/>
      <c r="BN340" s="58"/>
      <c r="BO340" s="58"/>
      <c r="BP340" s="58"/>
      <c r="BQ340" s="58"/>
      <c r="BR340" s="58"/>
      <c r="BS340" s="58"/>
      <c r="BT340" s="58"/>
      <c r="BU340" s="58"/>
      <c r="BV340" s="58"/>
      <c r="BW340" s="58"/>
      <c r="BX340" s="58"/>
      <c r="BY340" s="58"/>
      <c r="BZ340" s="58"/>
      <c r="CA340" s="58"/>
      <c r="CB340" s="58"/>
      <c r="CC340" s="58"/>
      <c r="CD340" s="58"/>
      <c r="CE340" s="58"/>
      <c r="CF340" s="58"/>
      <c r="CG340" s="58"/>
      <c r="CH340" s="58"/>
      <c r="CI340" s="58"/>
      <c r="CJ340" s="58"/>
      <c r="CK340" s="58"/>
      <c r="CL340" s="58"/>
      <c r="CM340" s="58"/>
      <c r="CN340" s="58"/>
      <c r="CO340" s="58"/>
      <c r="CP340" s="58"/>
      <c r="CQ340" s="58"/>
      <c r="CR340" s="58"/>
      <c r="CS340" s="58"/>
      <c r="CT340" s="58"/>
      <c r="CU340" s="58"/>
      <c r="CV340" s="58"/>
      <c r="CW340" s="58"/>
      <c r="CX340" s="58"/>
      <c r="CY340" s="58"/>
      <c r="CZ340" s="58"/>
      <c r="DA340" s="58"/>
      <c r="DB340" s="58"/>
      <c r="DC340" s="58"/>
      <c r="DD340" s="58"/>
      <c r="DE340" s="58"/>
      <c r="DF340" s="58"/>
      <c r="DG340" s="58"/>
      <c r="DH340" s="58"/>
      <c r="DI340" s="58"/>
      <c r="DJ340" s="58"/>
      <c r="DK340" s="58"/>
      <c r="DL340" s="58"/>
      <c r="DM340" s="58"/>
      <c r="DN340" s="58"/>
      <c r="DO340" s="58"/>
      <c r="DP340" s="58"/>
      <c r="DQ340" s="58"/>
      <c r="DR340" s="58"/>
      <c r="DS340" s="58"/>
      <c r="DT340" s="58"/>
      <c r="DU340" s="58"/>
      <c r="DV340" s="58"/>
      <c r="DW340" s="58"/>
      <c r="DX340" s="58"/>
      <c r="DY340" s="58"/>
      <c r="DZ340" s="58"/>
      <c r="EA340" s="58"/>
      <c r="EB340" s="58"/>
      <c r="EC340" s="58"/>
      <c r="ED340" s="58"/>
      <c r="EE340" s="58"/>
      <c r="EF340" s="58"/>
      <c r="EG340" s="58"/>
      <c r="EH340" s="58"/>
      <c r="EI340" s="58"/>
      <c r="EJ340" s="58"/>
      <c r="EK340" s="58"/>
      <c r="EL340" s="58"/>
      <c r="EM340" s="58"/>
      <c r="EN340" s="58"/>
      <c r="EO340" s="58"/>
      <c r="EP340" s="58"/>
      <c r="EQ340" s="58"/>
    </row>
    <row r="341" spans="1:147" outlineLevel="1" x14ac:dyDescent="0.2">
      <c r="A341" s="16">
        <v>144</v>
      </c>
      <c r="B341" s="16">
        <v>0</v>
      </c>
      <c r="C341" s="1">
        <v>2.7423283787140937E-4</v>
      </c>
      <c r="D341" s="1">
        <f t="shared" si="31"/>
        <v>-2.7423283787140937E-4</v>
      </c>
      <c r="E341" s="1">
        <f t="shared" si="32"/>
        <v>5.4854089314375061E-4</v>
      </c>
      <c r="F341" s="1">
        <f t="shared" si="33"/>
        <v>-2.3420949877059866E-2</v>
      </c>
      <c r="G341" s="1">
        <f t="shared" si="34"/>
        <v>-1.6562248100718203E-2</v>
      </c>
      <c r="H341" s="1">
        <v>2.3340470049818965E-3</v>
      </c>
      <c r="I341" s="1">
        <f t="shared" si="35"/>
        <v>6.4174577570875001E-7</v>
      </c>
      <c r="J341" s="1">
        <f t="shared" si="36"/>
        <v>-1.6581610534729504E-2</v>
      </c>
      <c r="AT341" s="58"/>
      <c r="AU341" s="58"/>
      <c r="AV341" s="58"/>
      <c r="AW341" s="58"/>
      <c r="AX341" s="58"/>
      <c r="AY341" s="58"/>
      <c r="AZ341" s="58"/>
      <c r="BA341" s="71"/>
      <c r="BB341" s="58"/>
      <c r="BC341" s="58"/>
      <c r="BD341" s="58"/>
      <c r="BE341" s="58">
        <f t="shared" si="37"/>
        <v>1</v>
      </c>
      <c r="BF341" s="58">
        <f t="shared" si="38"/>
        <v>2.7423283787140937E-4</v>
      </c>
      <c r="BG341" s="58" t="e">
        <f t="shared" si="39"/>
        <v>#N/A</v>
      </c>
      <c r="BH341" s="58"/>
      <c r="BI341" s="58"/>
      <c r="BJ341" s="58"/>
      <c r="BK341" s="58"/>
      <c r="BL341" s="58"/>
      <c r="BM341" s="58"/>
      <c r="BN341" s="58"/>
      <c r="BO341" s="58"/>
      <c r="BP341" s="58"/>
      <c r="BQ341" s="58"/>
      <c r="BR341" s="58"/>
      <c r="BS341" s="58"/>
      <c r="BT341" s="58"/>
      <c r="BU341" s="58"/>
      <c r="BV341" s="58"/>
      <c r="BW341" s="58"/>
      <c r="BX341" s="58"/>
      <c r="BY341" s="58"/>
      <c r="BZ341" s="58"/>
      <c r="CA341" s="58"/>
      <c r="CB341" s="58"/>
      <c r="CC341" s="58"/>
      <c r="CD341" s="58"/>
      <c r="CE341" s="58"/>
      <c r="CF341" s="58"/>
      <c r="CG341" s="58"/>
      <c r="CH341" s="58"/>
      <c r="CI341" s="58"/>
      <c r="CJ341" s="58"/>
      <c r="CK341" s="58"/>
      <c r="CL341" s="58"/>
      <c r="CM341" s="58"/>
      <c r="CN341" s="58"/>
      <c r="CO341" s="58"/>
      <c r="CP341" s="58"/>
      <c r="CQ341" s="58"/>
      <c r="CR341" s="58"/>
      <c r="CS341" s="58"/>
      <c r="CT341" s="58"/>
      <c r="CU341" s="58"/>
      <c r="CV341" s="58"/>
      <c r="CW341" s="58"/>
      <c r="CX341" s="58"/>
      <c r="CY341" s="58"/>
      <c r="CZ341" s="58"/>
      <c r="DA341" s="58"/>
      <c r="DB341" s="58"/>
      <c r="DC341" s="58"/>
      <c r="DD341" s="58"/>
      <c r="DE341" s="58"/>
      <c r="DF341" s="58"/>
      <c r="DG341" s="58"/>
      <c r="DH341" s="58"/>
      <c r="DI341" s="58"/>
      <c r="DJ341" s="58"/>
      <c r="DK341" s="58"/>
      <c r="DL341" s="58"/>
      <c r="DM341" s="58"/>
      <c r="DN341" s="58"/>
      <c r="DO341" s="58"/>
      <c r="DP341" s="58"/>
      <c r="DQ341" s="58"/>
      <c r="DR341" s="58"/>
      <c r="DS341" s="58"/>
      <c r="DT341" s="58"/>
      <c r="DU341" s="58"/>
      <c r="DV341" s="58"/>
      <c r="DW341" s="58"/>
      <c r="DX341" s="58"/>
      <c r="DY341" s="58"/>
      <c r="DZ341" s="58"/>
      <c r="EA341" s="58"/>
      <c r="EB341" s="58"/>
      <c r="EC341" s="58"/>
      <c r="ED341" s="58"/>
      <c r="EE341" s="58"/>
      <c r="EF341" s="58"/>
      <c r="EG341" s="58"/>
      <c r="EH341" s="58"/>
      <c r="EI341" s="58"/>
      <c r="EJ341" s="58"/>
      <c r="EK341" s="58"/>
      <c r="EL341" s="58"/>
      <c r="EM341" s="58"/>
      <c r="EN341" s="58"/>
      <c r="EO341" s="58"/>
      <c r="EP341" s="58"/>
      <c r="EQ341" s="58"/>
    </row>
    <row r="342" spans="1:147" outlineLevel="1" x14ac:dyDescent="0.2">
      <c r="A342" s="16">
        <v>145</v>
      </c>
      <c r="B342" s="16">
        <v>0</v>
      </c>
      <c r="C342" s="1">
        <v>2.3737498404354211E-7</v>
      </c>
      <c r="D342" s="1">
        <f t="shared" si="31"/>
        <v>-2.3737498404354211E-7</v>
      </c>
      <c r="E342" s="1">
        <f t="shared" si="32"/>
        <v>4.747500242343868E-7</v>
      </c>
      <c r="F342" s="1">
        <f t="shared" si="33"/>
        <v>-6.8902106225745142E-4</v>
      </c>
      <c r="G342" s="1">
        <f t="shared" si="34"/>
        <v>-4.8721149451797473E-4</v>
      </c>
      <c r="H342" s="1">
        <v>2.9607651660491052E-6</v>
      </c>
      <c r="I342" s="1">
        <f t="shared" si="35"/>
        <v>7.0281383174422103E-13</v>
      </c>
      <c r="J342" s="1">
        <f t="shared" si="36"/>
        <v>-4.8721221577898707E-4</v>
      </c>
      <c r="AT342" s="58"/>
      <c r="AU342" s="58"/>
      <c r="AV342" s="58"/>
      <c r="AW342" s="58"/>
      <c r="AX342" s="58"/>
      <c r="AY342" s="58"/>
      <c r="AZ342" s="58"/>
      <c r="BA342" s="71"/>
      <c r="BB342" s="58"/>
      <c r="BC342" s="58"/>
      <c r="BD342" s="58"/>
      <c r="BE342" s="58">
        <f t="shared" si="37"/>
        <v>1</v>
      </c>
      <c r="BF342" s="58">
        <f t="shared" si="38"/>
        <v>2.3737498404354211E-7</v>
      </c>
      <c r="BG342" s="58" t="e">
        <f t="shared" si="39"/>
        <v>#N/A</v>
      </c>
      <c r="BH342" s="58"/>
      <c r="BI342" s="58"/>
      <c r="BJ342" s="58"/>
      <c r="BK342" s="58"/>
      <c r="BL342" s="58"/>
      <c r="BM342" s="58"/>
      <c r="BN342" s="58"/>
      <c r="BO342" s="58"/>
      <c r="BP342" s="58"/>
      <c r="BQ342" s="58"/>
      <c r="BR342" s="58"/>
      <c r="BS342" s="58"/>
      <c r="BT342" s="58"/>
      <c r="BU342" s="58"/>
      <c r="BV342" s="58"/>
      <c r="BW342" s="58"/>
      <c r="BX342" s="58"/>
      <c r="BY342" s="58"/>
      <c r="BZ342" s="58"/>
      <c r="CA342" s="58"/>
      <c r="CB342" s="58"/>
      <c r="CC342" s="58"/>
      <c r="CD342" s="58"/>
      <c r="CE342" s="58"/>
      <c r="CF342" s="58"/>
      <c r="CG342" s="58"/>
      <c r="CH342" s="58"/>
      <c r="CI342" s="58"/>
      <c r="CJ342" s="58"/>
      <c r="CK342" s="58"/>
      <c r="CL342" s="58"/>
      <c r="CM342" s="58"/>
      <c r="CN342" s="58"/>
      <c r="CO342" s="58"/>
      <c r="CP342" s="58"/>
      <c r="CQ342" s="58"/>
      <c r="CR342" s="58"/>
      <c r="CS342" s="58"/>
      <c r="CT342" s="58"/>
      <c r="CU342" s="58"/>
      <c r="CV342" s="58"/>
      <c r="CW342" s="58"/>
      <c r="CX342" s="58"/>
      <c r="CY342" s="58"/>
      <c r="CZ342" s="58"/>
      <c r="DA342" s="58"/>
      <c r="DB342" s="58"/>
      <c r="DC342" s="58"/>
      <c r="DD342" s="58"/>
      <c r="DE342" s="58"/>
      <c r="DF342" s="58"/>
      <c r="DG342" s="58"/>
      <c r="DH342" s="58"/>
      <c r="DI342" s="58"/>
      <c r="DJ342" s="58"/>
      <c r="DK342" s="58"/>
      <c r="DL342" s="58"/>
      <c r="DM342" s="58"/>
      <c r="DN342" s="58"/>
      <c r="DO342" s="58"/>
      <c r="DP342" s="58"/>
      <c r="DQ342" s="58"/>
      <c r="DR342" s="58"/>
      <c r="DS342" s="58"/>
      <c r="DT342" s="58"/>
      <c r="DU342" s="58"/>
      <c r="DV342" s="58"/>
      <c r="DW342" s="58"/>
      <c r="DX342" s="58"/>
      <c r="DY342" s="58"/>
      <c r="DZ342" s="58"/>
      <c r="EA342" s="58"/>
      <c r="EB342" s="58"/>
      <c r="EC342" s="58"/>
      <c r="ED342" s="58"/>
      <c r="EE342" s="58"/>
      <c r="EF342" s="58"/>
      <c r="EG342" s="58"/>
      <c r="EH342" s="58"/>
      <c r="EI342" s="58"/>
      <c r="EJ342" s="58"/>
      <c r="EK342" s="58"/>
      <c r="EL342" s="58"/>
      <c r="EM342" s="58"/>
      <c r="EN342" s="58"/>
      <c r="EO342" s="58"/>
      <c r="EP342" s="58"/>
      <c r="EQ342" s="58"/>
    </row>
    <row r="343" spans="1:147" outlineLevel="1" x14ac:dyDescent="0.2">
      <c r="A343" s="16">
        <v>146</v>
      </c>
      <c r="B343" s="16">
        <v>0</v>
      </c>
      <c r="C343" s="1">
        <v>3.0320332835130821E-4</v>
      </c>
      <c r="D343" s="1">
        <f t="shared" si="31"/>
        <v>-3.0320332835130821E-4</v>
      </c>
      <c r="E343" s="1">
        <f t="shared" si="32"/>
        <v>6.0649860754797332E-4</v>
      </c>
      <c r="F343" s="1">
        <f t="shared" si="33"/>
        <v>-2.4627192441445154E-2</v>
      </c>
      <c r="G343" s="1">
        <f t="shared" si="34"/>
        <v>-1.7415375060338273E-2</v>
      </c>
      <c r="H343" s="1">
        <v>2.3577550417297542E-3</v>
      </c>
      <c r="I343" s="1">
        <f t="shared" si="35"/>
        <v>7.1678600138409281E-7</v>
      </c>
      <c r="J343" s="1">
        <f t="shared" si="36"/>
        <v>-1.7435942030576849E-2</v>
      </c>
      <c r="AT343" s="58"/>
      <c r="AU343" s="58"/>
      <c r="AV343" s="58"/>
      <c r="AW343" s="58"/>
      <c r="AX343" s="58"/>
      <c r="AY343" s="58"/>
      <c r="AZ343" s="58"/>
      <c r="BA343" s="71"/>
      <c r="BB343" s="58"/>
      <c r="BC343" s="58"/>
      <c r="BD343" s="58"/>
      <c r="BE343" s="58">
        <f t="shared" si="37"/>
        <v>1</v>
      </c>
      <c r="BF343" s="58">
        <f t="shared" si="38"/>
        <v>3.0320332835130821E-4</v>
      </c>
      <c r="BG343" s="58" t="e">
        <f t="shared" si="39"/>
        <v>#N/A</v>
      </c>
      <c r="BH343" s="58"/>
      <c r="BI343" s="58"/>
      <c r="BJ343" s="58"/>
      <c r="BK343" s="58"/>
      <c r="BL343" s="58"/>
      <c r="BM343" s="58"/>
      <c r="BN343" s="58"/>
      <c r="BO343" s="58"/>
      <c r="BP343" s="58"/>
      <c r="BQ343" s="58"/>
      <c r="BR343" s="58"/>
      <c r="BS343" s="58"/>
      <c r="BT343" s="58"/>
      <c r="BU343" s="58"/>
      <c r="BV343" s="58"/>
      <c r="BW343" s="58"/>
      <c r="BX343" s="58"/>
      <c r="BY343" s="58"/>
      <c r="BZ343" s="58"/>
      <c r="CA343" s="58"/>
      <c r="CB343" s="58"/>
      <c r="CC343" s="58"/>
      <c r="CD343" s="58"/>
      <c r="CE343" s="58"/>
      <c r="CF343" s="58"/>
      <c r="CG343" s="58"/>
      <c r="CH343" s="58"/>
      <c r="CI343" s="58"/>
      <c r="CJ343" s="58"/>
      <c r="CK343" s="58"/>
      <c r="CL343" s="58"/>
      <c r="CM343" s="58"/>
      <c r="CN343" s="58"/>
      <c r="CO343" s="58"/>
      <c r="CP343" s="58"/>
      <c r="CQ343" s="58"/>
      <c r="CR343" s="58"/>
      <c r="CS343" s="58"/>
      <c r="CT343" s="58"/>
      <c r="CU343" s="58"/>
      <c r="CV343" s="58"/>
      <c r="CW343" s="58"/>
      <c r="CX343" s="58"/>
      <c r="CY343" s="58"/>
      <c r="CZ343" s="58"/>
      <c r="DA343" s="58"/>
      <c r="DB343" s="58"/>
      <c r="DC343" s="58"/>
      <c r="DD343" s="58"/>
      <c r="DE343" s="58"/>
      <c r="DF343" s="58"/>
      <c r="DG343" s="58"/>
      <c r="DH343" s="58"/>
      <c r="DI343" s="58"/>
      <c r="DJ343" s="58"/>
      <c r="DK343" s="58"/>
      <c r="DL343" s="58"/>
      <c r="DM343" s="58"/>
      <c r="DN343" s="58"/>
      <c r="DO343" s="58"/>
      <c r="DP343" s="58"/>
      <c r="DQ343" s="58"/>
      <c r="DR343" s="58"/>
      <c r="DS343" s="58"/>
      <c r="DT343" s="58"/>
      <c r="DU343" s="58"/>
      <c r="DV343" s="58"/>
      <c r="DW343" s="58"/>
      <c r="DX343" s="58"/>
      <c r="DY343" s="58"/>
      <c r="DZ343" s="58"/>
      <c r="EA343" s="58"/>
      <c r="EB343" s="58"/>
      <c r="EC343" s="58"/>
      <c r="ED343" s="58"/>
      <c r="EE343" s="58"/>
      <c r="EF343" s="58"/>
      <c r="EG343" s="58"/>
      <c r="EH343" s="58"/>
      <c r="EI343" s="58"/>
      <c r="EJ343" s="58"/>
      <c r="EK343" s="58"/>
      <c r="EL343" s="58"/>
      <c r="EM343" s="58"/>
      <c r="EN343" s="58"/>
      <c r="EO343" s="58"/>
      <c r="EP343" s="58"/>
      <c r="EQ343" s="58"/>
    </row>
    <row r="344" spans="1:147" outlineLevel="1" x14ac:dyDescent="0.2">
      <c r="A344" s="16">
        <v>147</v>
      </c>
      <c r="B344" s="16">
        <v>0</v>
      </c>
      <c r="C344" s="1">
        <v>3.2678357048383224E-3</v>
      </c>
      <c r="D344" s="1">
        <f t="shared" si="31"/>
        <v>-3.2678357048383224E-3</v>
      </c>
      <c r="E344" s="1">
        <f t="shared" si="32"/>
        <v>6.5463734813053388E-3</v>
      </c>
      <c r="F344" s="1">
        <f t="shared" si="33"/>
        <v>-8.0909662471829277E-2</v>
      </c>
      <c r="G344" s="1">
        <f t="shared" si="34"/>
        <v>-5.725861914020354E-2</v>
      </c>
      <c r="H344" s="1">
        <v>8.8053294323936562E-3</v>
      </c>
      <c r="I344" s="1">
        <f t="shared" si="35"/>
        <v>2.9125164777785996E-5</v>
      </c>
      <c r="J344" s="1">
        <f t="shared" si="36"/>
        <v>-5.7512386758164273E-2</v>
      </c>
      <c r="AT344" s="58"/>
      <c r="AU344" s="58"/>
      <c r="AV344" s="58"/>
      <c r="AW344" s="58"/>
      <c r="AX344" s="58"/>
      <c r="AY344" s="58"/>
      <c r="AZ344" s="58"/>
      <c r="BA344" s="71"/>
      <c r="BB344" s="58"/>
      <c r="BC344" s="58"/>
      <c r="BD344" s="58"/>
      <c r="BE344" s="58">
        <f t="shared" si="37"/>
        <v>1</v>
      </c>
      <c r="BF344" s="58">
        <f t="shared" si="38"/>
        <v>3.2678357048383224E-3</v>
      </c>
      <c r="BG344" s="58" t="e">
        <f t="shared" si="39"/>
        <v>#N/A</v>
      </c>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c r="CH344" s="58"/>
      <c r="CI344" s="58"/>
      <c r="CJ344" s="58"/>
      <c r="CK344" s="58"/>
      <c r="CL344" s="58"/>
      <c r="CM344" s="58"/>
      <c r="CN344" s="58"/>
      <c r="CO344" s="58"/>
      <c r="CP344" s="58"/>
      <c r="CQ344" s="58"/>
      <c r="CR344" s="58"/>
      <c r="CS344" s="58"/>
      <c r="CT344" s="58"/>
      <c r="CU344" s="58"/>
      <c r="CV344" s="58"/>
      <c r="CW344" s="58"/>
      <c r="CX344" s="58"/>
      <c r="CY344" s="58"/>
      <c r="CZ344" s="58"/>
      <c r="DA344" s="58"/>
      <c r="DB344" s="58"/>
      <c r="DC344" s="58"/>
      <c r="DD344" s="58"/>
      <c r="DE344" s="58"/>
      <c r="DF344" s="58"/>
      <c r="DG344" s="58"/>
      <c r="DH344" s="58"/>
      <c r="DI344" s="58"/>
      <c r="DJ344" s="58"/>
      <c r="DK344" s="58"/>
      <c r="DL344" s="58"/>
      <c r="DM344" s="58"/>
      <c r="DN344" s="58"/>
      <c r="DO344" s="58"/>
      <c r="DP344" s="58"/>
      <c r="DQ344" s="58"/>
      <c r="DR344" s="58"/>
      <c r="DS344" s="58"/>
      <c r="DT344" s="58"/>
      <c r="DU344" s="58"/>
      <c r="DV344" s="58"/>
      <c r="DW344" s="58"/>
      <c r="DX344" s="58"/>
      <c r="DY344" s="58"/>
      <c r="DZ344" s="58"/>
      <c r="EA344" s="58"/>
      <c r="EB344" s="58"/>
      <c r="EC344" s="58"/>
      <c r="ED344" s="58"/>
      <c r="EE344" s="58"/>
      <c r="EF344" s="58"/>
      <c r="EG344" s="58"/>
      <c r="EH344" s="58"/>
      <c r="EI344" s="58"/>
      <c r="EJ344" s="58"/>
      <c r="EK344" s="58"/>
      <c r="EL344" s="58"/>
      <c r="EM344" s="58"/>
      <c r="EN344" s="58"/>
      <c r="EO344" s="58"/>
      <c r="EP344" s="58"/>
      <c r="EQ344" s="58"/>
    </row>
    <row r="345" spans="1:147" outlineLevel="1" x14ac:dyDescent="0.2">
      <c r="A345" s="16">
        <v>148</v>
      </c>
      <c r="B345" s="16">
        <v>0</v>
      </c>
      <c r="C345" s="1">
        <v>1.7858097069355136E-2</v>
      </c>
      <c r="D345" s="1">
        <f t="shared" si="31"/>
        <v>-1.7858097069355136E-2</v>
      </c>
      <c r="E345" s="1">
        <f t="shared" si="32"/>
        <v>3.6038954129351063E-2</v>
      </c>
      <c r="F345" s="1">
        <f t="shared" si="33"/>
        <v>-0.18983928500010491</v>
      </c>
      <c r="G345" s="1">
        <f t="shared" si="34"/>
        <v>-0.1348436405955413</v>
      </c>
      <c r="H345" s="1">
        <v>4.8324331023290507E-2</v>
      </c>
      <c r="I345" s="1">
        <f t="shared" si="35"/>
        <v>9.2328934406080208E-4</v>
      </c>
      <c r="J345" s="1">
        <f t="shared" si="36"/>
        <v>-0.13822480512961599</v>
      </c>
      <c r="AT345" s="58"/>
      <c r="AU345" s="58"/>
      <c r="AV345" s="58"/>
      <c r="AW345" s="58"/>
      <c r="AX345" s="58"/>
      <c r="AY345" s="58"/>
      <c r="AZ345" s="58"/>
      <c r="BA345" s="71"/>
      <c r="BB345" s="58"/>
      <c r="BC345" s="58"/>
      <c r="BD345" s="58"/>
      <c r="BE345" s="58">
        <f t="shared" si="37"/>
        <v>1</v>
      </c>
      <c r="BF345" s="58">
        <f t="shared" si="38"/>
        <v>1.7858097069355136E-2</v>
      </c>
      <c r="BG345" s="58" t="e">
        <f t="shared" si="39"/>
        <v>#N/A</v>
      </c>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c r="CH345" s="58"/>
      <c r="CI345" s="58"/>
      <c r="CJ345" s="58"/>
      <c r="CK345" s="58"/>
      <c r="CL345" s="58"/>
      <c r="CM345" s="58"/>
      <c r="CN345" s="58"/>
      <c r="CO345" s="58"/>
      <c r="CP345" s="58"/>
      <c r="CQ345" s="58"/>
      <c r="CR345" s="58"/>
      <c r="CS345" s="58"/>
      <c r="CT345" s="58"/>
      <c r="CU345" s="58"/>
      <c r="CV345" s="58"/>
      <c r="CW345" s="58"/>
      <c r="CX345" s="58"/>
      <c r="CY345" s="58"/>
      <c r="CZ345" s="58"/>
      <c r="DA345" s="58"/>
      <c r="DB345" s="58"/>
      <c r="DC345" s="58"/>
      <c r="DD345" s="58"/>
      <c r="DE345" s="58"/>
      <c r="DF345" s="58"/>
      <c r="DG345" s="58"/>
      <c r="DH345" s="58"/>
      <c r="DI345" s="58"/>
      <c r="DJ345" s="58"/>
      <c r="DK345" s="58"/>
      <c r="DL345" s="58"/>
      <c r="DM345" s="58"/>
      <c r="DN345" s="58"/>
      <c r="DO345" s="58"/>
      <c r="DP345" s="58"/>
      <c r="DQ345" s="58"/>
      <c r="DR345" s="58"/>
      <c r="DS345" s="58"/>
      <c r="DT345" s="58"/>
      <c r="DU345" s="58"/>
      <c r="DV345" s="58"/>
      <c r="DW345" s="58"/>
      <c r="DX345" s="58"/>
      <c r="DY345" s="58"/>
      <c r="DZ345" s="58"/>
      <c r="EA345" s="58"/>
      <c r="EB345" s="58"/>
      <c r="EC345" s="58"/>
      <c r="ED345" s="58"/>
      <c r="EE345" s="58"/>
      <c r="EF345" s="58"/>
      <c r="EG345" s="58"/>
      <c r="EH345" s="58"/>
      <c r="EI345" s="58"/>
      <c r="EJ345" s="58"/>
      <c r="EK345" s="58"/>
      <c r="EL345" s="58"/>
      <c r="EM345" s="58"/>
      <c r="EN345" s="58"/>
      <c r="EO345" s="58"/>
      <c r="EP345" s="58"/>
      <c r="EQ345" s="58"/>
    </row>
    <row r="346" spans="1:147" outlineLevel="1" x14ac:dyDescent="0.2">
      <c r="A346" s="16">
        <v>149</v>
      </c>
      <c r="B346" s="16">
        <v>0</v>
      </c>
      <c r="C346" s="1">
        <v>5.4903224981629132E-4</v>
      </c>
      <c r="D346" s="1">
        <f t="shared" si="31"/>
        <v>-5.4903224981629132E-4</v>
      </c>
      <c r="E346" s="1">
        <f t="shared" si="32"/>
        <v>1.0983660464214092E-3</v>
      </c>
      <c r="F346" s="1">
        <f t="shared" si="33"/>
        <v>-3.3141605972273121E-2</v>
      </c>
      <c r="G346" s="1">
        <f t="shared" si="34"/>
        <v>-2.3437872169138022E-2</v>
      </c>
      <c r="H346" s="1">
        <v>2.8274043623345473E-3</v>
      </c>
      <c r="I346" s="1">
        <f t="shared" si="35"/>
        <v>1.5575928738913963E-6</v>
      </c>
      <c r="J346" s="1">
        <f t="shared" si="36"/>
        <v>-2.3471076768881865E-2</v>
      </c>
      <c r="AT346" s="58"/>
      <c r="AU346" s="58"/>
      <c r="AV346" s="58"/>
      <c r="AW346" s="58"/>
      <c r="AX346" s="58"/>
      <c r="AY346" s="58"/>
      <c r="AZ346" s="58"/>
      <c r="BA346" s="71"/>
      <c r="BB346" s="58"/>
      <c r="BC346" s="58"/>
      <c r="BD346" s="58"/>
      <c r="BE346" s="58">
        <f t="shared" si="37"/>
        <v>1</v>
      </c>
      <c r="BF346" s="58">
        <f t="shared" si="38"/>
        <v>5.4903224981629132E-4</v>
      </c>
      <c r="BG346" s="58" t="e">
        <f t="shared" si="39"/>
        <v>#N/A</v>
      </c>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c r="CH346" s="58"/>
      <c r="CI346" s="58"/>
      <c r="CJ346" s="58"/>
      <c r="CK346" s="58"/>
      <c r="CL346" s="58"/>
      <c r="CM346" s="58"/>
      <c r="CN346" s="58"/>
      <c r="CO346" s="58"/>
      <c r="CP346" s="58"/>
      <c r="CQ346" s="58"/>
      <c r="CR346" s="58"/>
      <c r="CS346" s="58"/>
      <c r="CT346" s="58"/>
      <c r="CU346" s="58"/>
      <c r="CV346" s="58"/>
      <c r="CW346" s="58"/>
      <c r="CX346" s="58"/>
      <c r="CY346" s="58"/>
      <c r="CZ346" s="58"/>
      <c r="DA346" s="58"/>
      <c r="DB346" s="58"/>
      <c r="DC346" s="58"/>
      <c r="DD346" s="58"/>
      <c r="DE346" s="58"/>
      <c r="DF346" s="58"/>
      <c r="DG346" s="58"/>
      <c r="DH346" s="58"/>
      <c r="DI346" s="58"/>
      <c r="DJ346" s="58"/>
      <c r="DK346" s="58"/>
      <c r="DL346" s="58"/>
      <c r="DM346" s="58"/>
      <c r="DN346" s="58"/>
      <c r="DO346" s="58"/>
      <c r="DP346" s="58"/>
      <c r="DQ346" s="58"/>
      <c r="DR346" s="58"/>
      <c r="DS346" s="58"/>
      <c r="DT346" s="58"/>
      <c r="DU346" s="58"/>
      <c r="DV346" s="58"/>
      <c r="DW346" s="58"/>
      <c r="DX346" s="58"/>
      <c r="DY346" s="58"/>
      <c r="DZ346" s="58"/>
      <c r="EA346" s="58"/>
      <c r="EB346" s="58"/>
      <c r="EC346" s="58"/>
      <c r="ED346" s="58"/>
      <c r="EE346" s="58"/>
      <c r="EF346" s="58"/>
      <c r="EG346" s="58"/>
      <c r="EH346" s="58"/>
      <c r="EI346" s="58"/>
      <c r="EJ346" s="58"/>
      <c r="EK346" s="58"/>
      <c r="EL346" s="58"/>
      <c r="EM346" s="58"/>
      <c r="EN346" s="58"/>
      <c r="EO346" s="58"/>
      <c r="EP346" s="58"/>
      <c r="EQ346" s="58"/>
    </row>
    <row r="347" spans="1:147" outlineLevel="1" x14ac:dyDescent="0.2">
      <c r="A347" s="16">
        <v>150</v>
      </c>
      <c r="B347" s="16">
        <v>0</v>
      </c>
      <c r="C347" s="1">
        <v>4.3262678023785364E-5</v>
      </c>
      <c r="D347" s="1">
        <f t="shared" si="31"/>
        <v>-4.3262678023785364E-5</v>
      </c>
      <c r="E347" s="1">
        <f t="shared" si="32"/>
        <v>8.6527227760941814E-5</v>
      </c>
      <c r="F347" s="1">
        <f t="shared" si="33"/>
        <v>-9.3020012771952362E-3</v>
      </c>
      <c r="G347" s="1">
        <f t="shared" si="34"/>
        <v>-6.5775793240425203E-3</v>
      </c>
      <c r="H347" s="1">
        <v>2.5256792045310695E-4</v>
      </c>
      <c r="I347" s="1">
        <f t="shared" si="35"/>
        <v>1.0929997930099299E-8</v>
      </c>
      <c r="J347" s="1">
        <f t="shared" si="36"/>
        <v>-6.5784101241866764E-3</v>
      </c>
      <c r="AT347" s="58"/>
      <c r="AU347" s="58"/>
      <c r="AV347" s="58"/>
      <c r="AW347" s="58"/>
      <c r="AX347" s="58"/>
      <c r="AY347" s="58"/>
      <c r="AZ347" s="58"/>
      <c r="BA347" s="71"/>
      <c r="BB347" s="58"/>
      <c r="BC347" s="58"/>
      <c r="BD347" s="58"/>
      <c r="BE347" s="58">
        <f t="shared" si="37"/>
        <v>1</v>
      </c>
      <c r="BF347" s="58">
        <f t="shared" si="38"/>
        <v>4.3262678023785364E-5</v>
      </c>
      <c r="BG347" s="58" t="e">
        <f t="shared" si="39"/>
        <v>#N/A</v>
      </c>
      <c r="BH347" s="58"/>
      <c r="BI347" s="58"/>
      <c r="BJ347" s="58"/>
      <c r="BK347" s="58"/>
      <c r="BL347" s="58"/>
      <c r="BM347" s="58"/>
      <c r="BN347" s="58"/>
      <c r="BO347" s="58"/>
      <c r="BP347" s="58"/>
      <c r="BQ347" s="58"/>
      <c r="BR347" s="58"/>
      <c r="BS347" s="58"/>
      <c r="BT347" s="58"/>
      <c r="BU347" s="58"/>
      <c r="BV347" s="58"/>
      <c r="BW347" s="58"/>
      <c r="BX347" s="58"/>
      <c r="BY347" s="58"/>
      <c r="BZ347" s="58"/>
      <c r="CA347" s="58"/>
      <c r="CB347" s="58"/>
      <c r="CC347" s="58"/>
      <c r="CD347" s="58"/>
      <c r="CE347" s="58"/>
      <c r="CF347" s="58"/>
      <c r="CG347" s="58"/>
      <c r="CH347" s="58"/>
      <c r="CI347" s="58"/>
      <c r="CJ347" s="58"/>
      <c r="CK347" s="58"/>
      <c r="CL347" s="58"/>
      <c r="CM347" s="58"/>
      <c r="CN347" s="58"/>
      <c r="CO347" s="58"/>
      <c r="CP347" s="58"/>
      <c r="CQ347" s="58"/>
      <c r="CR347" s="58"/>
      <c r="CS347" s="58"/>
      <c r="CT347" s="58"/>
      <c r="CU347" s="58"/>
      <c r="CV347" s="58"/>
      <c r="CW347" s="58"/>
      <c r="CX347" s="58"/>
      <c r="CY347" s="58"/>
      <c r="CZ347" s="58"/>
      <c r="DA347" s="58"/>
      <c r="DB347" s="58"/>
      <c r="DC347" s="58"/>
      <c r="DD347" s="58"/>
      <c r="DE347" s="58"/>
      <c r="DF347" s="58"/>
      <c r="DG347" s="58"/>
      <c r="DH347" s="58"/>
      <c r="DI347" s="58"/>
      <c r="DJ347" s="58"/>
      <c r="DK347" s="58"/>
      <c r="DL347" s="58"/>
      <c r="DM347" s="58"/>
      <c r="DN347" s="58"/>
      <c r="DO347" s="58"/>
      <c r="DP347" s="58"/>
      <c r="DQ347" s="58"/>
      <c r="DR347" s="58"/>
      <c r="DS347" s="58"/>
      <c r="DT347" s="58"/>
      <c r="DU347" s="58"/>
      <c r="DV347" s="58"/>
      <c r="DW347" s="58"/>
      <c r="DX347" s="58"/>
      <c r="DY347" s="58"/>
      <c r="DZ347" s="58"/>
      <c r="EA347" s="58"/>
      <c r="EB347" s="58"/>
      <c r="EC347" s="58"/>
      <c r="ED347" s="58"/>
      <c r="EE347" s="58"/>
      <c r="EF347" s="58"/>
      <c r="EG347" s="58"/>
      <c r="EH347" s="58"/>
      <c r="EI347" s="58"/>
      <c r="EJ347" s="58"/>
      <c r="EK347" s="58"/>
      <c r="EL347" s="58"/>
      <c r="EM347" s="58"/>
      <c r="EN347" s="58"/>
      <c r="EO347" s="58"/>
      <c r="EP347" s="58"/>
      <c r="EQ347" s="58"/>
    </row>
    <row r="348" spans="1:147" outlineLevel="1" x14ac:dyDescent="0.2">
      <c r="A348" s="16">
        <v>151</v>
      </c>
      <c r="B348" s="16">
        <v>0</v>
      </c>
      <c r="C348" s="1">
        <v>5.9655329123345875E-9</v>
      </c>
      <c r="D348" s="1">
        <f t="shared" si="31"/>
        <v>-5.9655329123345875E-9</v>
      </c>
      <c r="E348" s="1">
        <f t="shared" si="32"/>
        <v>1.1931065877430263E-8</v>
      </c>
      <c r="F348" s="1">
        <f t="shared" si="33"/>
        <v>-1.0922941855301741E-4</v>
      </c>
      <c r="G348" s="1">
        <f t="shared" si="34"/>
        <v>-7.7236862623504925E-5</v>
      </c>
      <c r="H348" s="1">
        <v>1.1860425937525825E-7</v>
      </c>
      <c r="I348" s="1">
        <f t="shared" si="35"/>
        <v>7.0753770098399539E-16</v>
      </c>
      <c r="J348" s="1">
        <f t="shared" si="36"/>
        <v>-7.7236867203815774E-5</v>
      </c>
      <c r="AT348" s="58"/>
      <c r="AU348" s="58"/>
      <c r="AV348" s="58"/>
      <c r="AW348" s="58"/>
      <c r="AX348" s="58"/>
      <c r="AY348" s="58"/>
      <c r="AZ348" s="58"/>
      <c r="BA348" s="71"/>
      <c r="BB348" s="58"/>
      <c r="BC348" s="58"/>
      <c r="BD348" s="58"/>
      <c r="BE348" s="58">
        <f t="shared" si="37"/>
        <v>1</v>
      </c>
      <c r="BF348" s="58">
        <f t="shared" si="38"/>
        <v>5.9655329123345875E-9</v>
      </c>
      <c r="BG348" s="58" t="e">
        <f t="shared" si="39"/>
        <v>#N/A</v>
      </c>
      <c r="BH348" s="58"/>
      <c r="BI348" s="58"/>
      <c r="BJ348" s="58"/>
      <c r="BK348" s="58"/>
      <c r="BL348" s="58"/>
      <c r="BM348" s="58"/>
      <c r="BN348" s="58"/>
      <c r="BO348" s="58"/>
      <c r="BP348" s="58"/>
      <c r="BQ348" s="58"/>
      <c r="BR348" s="58"/>
      <c r="BS348" s="58"/>
      <c r="BT348" s="58"/>
      <c r="BU348" s="58"/>
      <c r="BV348" s="58"/>
      <c r="BW348" s="58"/>
      <c r="BX348" s="58"/>
      <c r="BY348" s="58"/>
      <c r="BZ348" s="58"/>
      <c r="CA348" s="58"/>
      <c r="CB348" s="58"/>
      <c r="CC348" s="58"/>
      <c r="CD348" s="58"/>
      <c r="CE348" s="58"/>
      <c r="CF348" s="58"/>
      <c r="CG348" s="58"/>
      <c r="CH348" s="58"/>
      <c r="CI348" s="58"/>
      <c r="CJ348" s="58"/>
      <c r="CK348" s="58"/>
      <c r="CL348" s="58"/>
      <c r="CM348" s="58"/>
      <c r="CN348" s="58"/>
      <c r="CO348" s="58"/>
      <c r="CP348" s="58"/>
      <c r="CQ348" s="58"/>
      <c r="CR348" s="58"/>
      <c r="CS348" s="58"/>
      <c r="CT348" s="58"/>
      <c r="CU348" s="58"/>
      <c r="CV348" s="58"/>
      <c r="CW348" s="58"/>
      <c r="CX348" s="58"/>
      <c r="CY348" s="58"/>
      <c r="CZ348" s="58"/>
      <c r="DA348" s="58"/>
      <c r="DB348" s="58"/>
      <c r="DC348" s="58"/>
      <c r="DD348" s="58"/>
      <c r="DE348" s="58"/>
      <c r="DF348" s="58"/>
      <c r="DG348" s="58"/>
      <c r="DH348" s="58"/>
      <c r="DI348" s="58"/>
      <c r="DJ348" s="58"/>
      <c r="DK348" s="58"/>
      <c r="DL348" s="58"/>
      <c r="DM348" s="58"/>
      <c r="DN348" s="58"/>
      <c r="DO348" s="58"/>
      <c r="DP348" s="58"/>
      <c r="DQ348" s="58"/>
      <c r="DR348" s="58"/>
      <c r="DS348" s="58"/>
      <c r="DT348" s="58"/>
      <c r="DU348" s="58"/>
      <c r="DV348" s="58"/>
      <c r="DW348" s="58"/>
      <c r="DX348" s="58"/>
      <c r="DY348" s="58"/>
      <c r="DZ348" s="58"/>
      <c r="EA348" s="58"/>
      <c r="EB348" s="58"/>
      <c r="EC348" s="58"/>
      <c r="ED348" s="58"/>
      <c r="EE348" s="58"/>
      <c r="EF348" s="58"/>
      <c r="EG348" s="58"/>
      <c r="EH348" s="58"/>
      <c r="EI348" s="58"/>
      <c r="EJ348" s="58"/>
      <c r="EK348" s="58"/>
      <c r="EL348" s="58"/>
      <c r="EM348" s="58"/>
      <c r="EN348" s="58"/>
      <c r="EO348" s="58"/>
      <c r="EP348" s="58"/>
      <c r="EQ348" s="58"/>
    </row>
    <row r="349" spans="1:147" outlineLevel="1" x14ac:dyDescent="0.2">
      <c r="A349" s="16">
        <v>152</v>
      </c>
      <c r="B349" s="16">
        <v>0</v>
      </c>
      <c r="C349" s="1">
        <v>3.6705096768138087E-5</v>
      </c>
      <c r="D349" s="1">
        <f t="shared" si="31"/>
        <v>-3.6705096768138087E-5</v>
      </c>
      <c r="E349" s="1">
        <f t="shared" si="32"/>
        <v>7.3411540833137815E-5</v>
      </c>
      <c r="F349" s="1">
        <f t="shared" si="33"/>
        <v>-8.5680535031673211E-3</v>
      </c>
      <c r="G349" s="1">
        <f t="shared" si="34"/>
        <v>-6.0585843298348275E-3</v>
      </c>
      <c r="H349" s="1">
        <v>3.2544263307723685E-4</v>
      </c>
      <c r="I349" s="1">
        <f t="shared" si="35"/>
        <v>1.1949730764701984E-8</v>
      </c>
      <c r="J349" s="1">
        <f t="shared" si="36"/>
        <v>-6.059570431349472E-3</v>
      </c>
      <c r="AT349" s="58"/>
      <c r="AU349" s="58"/>
      <c r="AV349" s="58"/>
      <c r="AW349" s="58"/>
      <c r="AX349" s="58"/>
      <c r="AY349" s="58"/>
      <c r="AZ349" s="58"/>
      <c r="BA349" s="71"/>
      <c r="BB349" s="58"/>
      <c r="BC349" s="58"/>
      <c r="BD349" s="58"/>
      <c r="BE349" s="58">
        <f t="shared" si="37"/>
        <v>1</v>
      </c>
      <c r="BF349" s="58">
        <f t="shared" si="38"/>
        <v>3.6705096768138087E-5</v>
      </c>
      <c r="BG349" s="58" t="e">
        <f t="shared" si="39"/>
        <v>#N/A</v>
      </c>
      <c r="BH349" s="58"/>
      <c r="BI349" s="58"/>
      <c r="BJ349" s="58"/>
      <c r="BK349" s="58"/>
      <c r="BL349" s="58"/>
      <c r="BM349" s="58"/>
      <c r="BN349" s="58"/>
      <c r="BO349" s="58"/>
      <c r="BP349" s="58"/>
      <c r="BQ349" s="58"/>
      <c r="BR349" s="58"/>
      <c r="BS349" s="58"/>
      <c r="BT349" s="58"/>
      <c r="BU349" s="58"/>
      <c r="BV349" s="58"/>
      <c r="BW349" s="58"/>
      <c r="BX349" s="58"/>
      <c r="BY349" s="58"/>
      <c r="BZ349" s="58"/>
      <c r="CA349" s="58"/>
      <c r="CB349" s="58"/>
      <c r="CC349" s="58"/>
      <c r="CD349" s="58"/>
      <c r="CE349" s="58"/>
      <c r="CF349" s="58"/>
      <c r="CG349" s="58"/>
      <c r="CH349" s="58"/>
      <c r="CI349" s="58"/>
      <c r="CJ349" s="58"/>
      <c r="CK349" s="58"/>
      <c r="CL349" s="58"/>
      <c r="CM349" s="58"/>
      <c r="CN349" s="58"/>
      <c r="CO349" s="58"/>
      <c r="CP349" s="58"/>
      <c r="CQ349" s="58"/>
      <c r="CR349" s="58"/>
      <c r="CS349" s="58"/>
      <c r="CT349" s="58"/>
      <c r="CU349" s="58"/>
      <c r="CV349" s="58"/>
      <c r="CW349" s="58"/>
      <c r="CX349" s="58"/>
      <c r="CY349" s="58"/>
      <c r="CZ349" s="58"/>
      <c r="DA349" s="58"/>
      <c r="DB349" s="58"/>
      <c r="DC349" s="58"/>
      <c r="DD349" s="58"/>
      <c r="DE349" s="58"/>
      <c r="DF349" s="58"/>
      <c r="DG349" s="58"/>
      <c r="DH349" s="58"/>
      <c r="DI349" s="58"/>
      <c r="DJ349" s="58"/>
      <c r="DK349" s="58"/>
      <c r="DL349" s="58"/>
      <c r="DM349" s="58"/>
      <c r="DN349" s="58"/>
      <c r="DO349" s="58"/>
      <c r="DP349" s="58"/>
      <c r="DQ349" s="58"/>
      <c r="DR349" s="58"/>
      <c r="DS349" s="58"/>
      <c r="DT349" s="58"/>
      <c r="DU349" s="58"/>
      <c r="DV349" s="58"/>
      <c r="DW349" s="58"/>
      <c r="DX349" s="58"/>
      <c r="DY349" s="58"/>
      <c r="DZ349" s="58"/>
      <c r="EA349" s="58"/>
      <c r="EB349" s="58"/>
      <c r="EC349" s="58"/>
      <c r="ED349" s="58"/>
      <c r="EE349" s="58"/>
      <c r="EF349" s="58"/>
      <c r="EG349" s="58"/>
      <c r="EH349" s="58"/>
      <c r="EI349" s="58"/>
      <c r="EJ349" s="58"/>
      <c r="EK349" s="58"/>
      <c r="EL349" s="58"/>
      <c r="EM349" s="58"/>
      <c r="EN349" s="58"/>
      <c r="EO349" s="58"/>
      <c r="EP349" s="58"/>
      <c r="EQ349" s="58"/>
    </row>
    <row r="350" spans="1:147" outlineLevel="1" x14ac:dyDescent="0.2">
      <c r="A350" s="16">
        <v>153</v>
      </c>
      <c r="B350" s="16">
        <v>0</v>
      </c>
      <c r="C350" s="1">
        <v>7.2416668676264888E-3</v>
      </c>
      <c r="D350" s="1">
        <f t="shared" si="31"/>
        <v>-7.2416668676264888E-3</v>
      </c>
      <c r="E350" s="1">
        <f t="shared" si="32"/>
        <v>1.4536030034426776E-2</v>
      </c>
      <c r="F350" s="1">
        <f t="shared" si="33"/>
        <v>-0.12056545954139095</v>
      </c>
      <c r="G350" s="1">
        <f t="shared" si="34"/>
        <v>-8.5407793218470154E-2</v>
      </c>
      <c r="H350" s="1">
        <v>3.0973889772323099E-2</v>
      </c>
      <c r="I350" s="1">
        <f t="shared" si="35"/>
        <v>2.3316065708313665E-4</v>
      </c>
      <c r="J350" s="1">
        <f t="shared" si="36"/>
        <v>-8.6762041236545906E-2</v>
      </c>
      <c r="AT350" s="58"/>
      <c r="AU350" s="58"/>
      <c r="AV350" s="58"/>
      <c r="AW350" s="58"/>
      <c r="AX350" s="58"/>
      <c r="AY350" s="58"/>
      <c r="AZ350" s="58"/>
      <c r="BA350" s="71"/>
      <c r="BB350" s="58"/>
      <c r="BC350" s="58"/>
      <c r="BD350" s="58"/>
      <c r="BE350" s="58">
        <f t="shared" si="37"/>
        <v>1</v>
      </c>
      <c r="BF350" s="58">
        <f t="shared" si="38"/>
        <v>7.2416668676264888E-3</v>
      </c>
      <c r="BG350" s="58" t="e">
        <f t="shared" si="39"/>
        <v>#N/A</v>
      </c>
      <c r="BH350" s="58"/>
      <c r="BI350" s="58"/>
      <c r="BJ350" s="58"/>
      <c r="BK350" s="58"/>
      <c r="BL350" s="58"/>
      <c r="BM350" s="58"/>
      <c r="BN350" s="58"/>
      <c r="BO350" s="58"/>
      <c r="BP350" s="58"/>
      <c r="BQ350" s="58"/>
      <c r="BR350" s="58"/>
      <c r="BS350" s="58"/>
      <c r="BT350" s="58"/>
      <c r="BU350" s="58"/>
      <c r="BV350" s="58"/>
      <c r="BW350" s="58"/>
      <c r="BX350" s="58"/>
      <c r="BY350" s="58"/>
      <c r="BZ350" s="58"/>
      <c r="CA350" s="58"/>
      <c r="CB350" s="58"/>
      <c r="CC350" s="58"/>
      <c r="CD350" s="58"/>
      <c r="CE350" s="58"/>
      <c r="CF350" s="58"/>
      <c r="CG350" s="58"/>
      <c r="CH350" s="58"/>
      <c r="CI350" s="58"/>
      <c r="CJ350" s="58"/>
      <c r="CK350" s="58"/>
      <c r="CL350" s="58"/>
      <c r="CM350" s="58"/>
      <c r="CN350" s="58"/>
      <c r="CO350" s="58"/>
      <c r="CP350" s="58"/>
      <c r="CQ350" s="58"/>
      <c r="CR350" s="58"/>
      <c r="CS350" s="58"/>
      <c r="CT350" s="58"/>
      <c r="CU350" s="58"/>
      <c r="CV350" s="58"/>
      <c r="CW350" s="58"/>
      <c r="CX350" s="58"/>
      <c r="CY350" s="58"/>
      <c r="CZ350" s="58"/>
      <c r="DA350" s="58"/>
      <c r="DB350" s="58"/>
      <c r="DC350" s="58"/>
      <c r="DD350" s="58"/>
      <c r="DE350" s="58"/>
      <c r="DF350" s="58"/>
      <c r="DG350" s="58"/>
      <c r="DH350" s="58"/>
      <c r="DI350" s="58"/>
      <c r="DJ350" s="58"/>
      <c r="DK350" s="58"/>
      <c r="DL350" s="58"/>
      <c r="DM350" s="58"/>
      <c r="DN350" s="58"/>
      <c r="DO350" s="58"/>
      <c r="DP350" s="58"/>
      <c r="DQ350" s="58"/>
      <c r="DR350" s="58"/>
      <c r="DS350" s="58"/>
      <c r="DT350" s="58"/>
      <c r="DU350" s="58"/>
      <c r="DV350" s="58"/>
      <c r="DW350" s="58"/>
      <c r="DX350" s="58"/>
      <c r="DY350" s="58"/>
      <c r="DZ350" s="58"/>
      <c r="EA350" s="58"/>
      <c r="EB350" s="58"/>
      <c r="EC350" s="58"/>
      <c r="ED350" s="58"/>
      <c r="EE350" s="58"/>
      <c r="EF350" s="58"/>
      <c r="EG350" s="58"/>
      <c r="EH350" s="58"/>
      <c r="EI350" s="58"/>
      <c r="EJ350" s="58"/>
      <c r="EK350" s="58"/>
      <c r="EL350" s="58"/>
      <c r="EM350" s="58"/>
      <c r="EN350" s="58"/>
      <c r="EO350" s="58"/>
      <c r="EP350" s="58"/>
      <c r="EQ350" s="58"/>
    </row>
    <row r="351" spans="1:147" outlineLevel="1" x14ac:dyDescent="0.2">
      <c r="A351" s="16">
        <v>154</v>
      </c>
      <c r="B351" s="16">
        <v>0</v>
      </c>
      <c r="C351" s="1">
        <v>2.8111286179732032E-6</v>
      </c>
      <c r="D351" s="1">
        <f t="shared" si="31"/>
        <v>-2.8111286179732032E-6</v>
      </c>
      <c r="E351" s="1">
        <f t="shared" si="32"/>
        <v>5.6222651384323958E-6</v>
      </c>
      <c r="F351" s="1">
        <f t="shared" si="33"/>
        <v>-2.3711316155861943E-3</v>
      </c>
      <c r="G351" s="1">
        <f t="shared" si="34"/>
        <v>-1.676644422780073E-3</v>
      </c>
      <c r="H351" s="1">
        <v>2.8704324284935898E-5</v>
      </c>
      <c r="I351" s="1">
        <f t="shared" si="35"/>
        <v>8.0694090561265779E-11</v>
      </c>
      <c r="J351" s="1">
        <f t="shared" si="36"/>
        <v>-1.6766684867707408E-3</v>
      </c>
      <c r="AT351" s="58"/>
      <c r="AU351" s="58"/>
      <c r="AV351" s="58"/>
      <c r="AW351" s="58"/>
      <c r="AX351" s="58"/>
      <c r="AY351" s="58"/>
      <c r="AZ351" s="58"/>
      <c r="BA351" s="71"/>
      <c r="BB351" s="58"/>
      <c r="BC351" s="58"/>
      <c r="BD351" s="58"/>
      <c r="BE351" s="58">
        <f t="shared" si="37"/>
        <v>1</v>
      </c>
      <c r="BF351" s="58">
        <f t="shared" si="38"/>
        <v>2.8111286179732032E-6</v>
      </c>
      <c r="BG351" s="58" t="e">
        <f t="shared" si="39"/>
        <v>#N/A</v>
      </c>
      <c r="BH351" s="58"/>
      <c r="BI351" s="58"/>
      <c r="BJ351" s="58"/>
      <c r="BK351" s="58"/>
      <c r="BL351" s="58"/>
      <c r="BM351" s="58"/>
      <c r="BN351" s="58"/>
      <c r="BO351" s="58"/>
      <c r="BP351" s="58"/>
      <c r="BQ351" s="58"/>
      <c r="BR351" s="58"/>
      <c r="BS351" s="58"/>
      <c r="BT351" s="58"/>
      <c r="BU351" s="58"/>
      <c r="BV351" s="58"/>
      <c r="BW351" s="58"/>
      <c r="BX351" s="58"/>
      <c r="BY351" s="58"/>
      <c r="BZ351" s="58"/>
      <c r="CA351" s="58"/>
      <c r="CB351" s="58"/>
      <c r="CC351" s="58"/>
      <c r="CD351" s="58"/>
      <c r="CE351" s="58"/>
      <c r="CF351" s="58"/>
      <c r="CG351" s="58"/>
      <c r="CH351" s="58"/>
      <c r="CI351" s="58"/>
      <c r="CJ351" s="58"/>
      <c r="CK351" s="58"/>
      <c r="CL351" s="58"/>
      <c r="CM351" s="58"/>
      <c r="CN351" s="58"/>
      <c r="CO351" s="58"/>
      <c r="CP351" s="58"/>
      <c r="CQ351" s="58"/>
      <c r="CR351" s="58"/>
      <c r="CS351" s="58"/>
      <c r="CT351" s="58"/>
      <c r="CU351" s="58"/>
      <c r="CV351" s="58"/>
      <c r="CW351" s="58"/>
      <c r="CX351" s="58"/>
      <c r="CY351" s="58"/>
      <c r="CZ351" s="58"/>
      <c r="DA351" s="58"/>
      <c r="DB351" s="58"/>
      <c r="DC351" s="58"/>
      <c r="DD351" s="58"/>
      <c r="DE351" s="58"/>
      <c r="DF351" s="58"/>
      <c r="DG351" s="58"/>
      <c r="DH351" s="58"/>
      <c r="DI351" s="58"/>
      <c r="DJ351" s="58"/>
      <c r="DK351" s="58"/>
      <c r="DL351" s="58"/>
      <c r="DM351" s="58"/>
      <c r="DN351" s="58"/>
      <c r="DO351" s="58"/>
      <c r="DP351" s="58"/>
      <c r="DQ351" s="58"/>
      <c r="DR351" s="58"/>
      <c r="DS351" s="58"/>
      <c r="DT351" s="58"/>
      <c r="DU351" s="58"/>
      <c r="DV351" s="58"/>
      <c r="DW351" s="58"/>
      <c r="DX351" s="58"/>
      <c r="DY351" s="58"/>
      <c r="DZ351" s="58"/>
      <c r="EA351" s="58"/>
      <c r="EB351" s="58"/>
      <c r="EC351" s="58"/>
      <c r="ED351" s="58"/>
      <c r="EE351" s="58"/>
      <c r="EF351" s="58"/>
      <c r="EG351" s="58"/>
      <c r="EH351" s="58"/>
      <c r="EI351" s="58"/>
      <c r="EJ351" s="58"/>
      <c r="EK351" s="58"/>
      <c r="EL351" s="58"/>
      <c r="EM351" s="58"/>
      <c r="EN351" s="58"/>
      <c r="EO351" s="58"/>
      <c r="EP351" s="58"/>
      <c r="EQ351" s="58"/>
    </row>
    <row r="352" spans="1:147" outlineLevel="1" x14ac:dyDescent="0.2">
      <c r="A352" s="16">
        <v>155</v>
      </c>
      <c r="B352" s="16">
        <v>0</v>
      </c>
      <c r="C352" s="1">
        <v>2.4993757249849476E-2</v>
      </c>
      <c r="D352" s="1">
        <f t="shared" si="31"/>
        <v>-2.4993757249849476E-2</v>
      </c>
      <c r="E352" s="1">
        <f t="shared" si="32"/>
        <v>5.0622810368241303E-2</v>
      </c>
      <c r="F352" s="1">
        <f t="shared" si="33"/>
        <v>-0.2249951340990318</v>
      </c>
      <c r="G352" s="1">
        <f t="shared" si="34"/>
        <v>-0.16010764718624954</v>
      </c>
      <c r="H352" s="1">
        <v>4.7094493480360468E-2</v>
      </c>
      <c r="I352" s="1">
        <f t="shared" si="35"/>
        <v>1.266906151000332E-3</v>
      </c>
      <c r="J352" s="1">
        <f t="shared" si="36"/>
        <v>-0.16401635539944451</v>
      </c>
      <c r="AT352" s="58"/>
      <c r="AU352" s="58"/>
      <c r="AV352" s="58"/>
      <c r="AW352" s="58"/>
      <c r="AX352" s="58"/>
      <c r="AY352" s="58"/>
      <c r="AZ352" s="58"/>
      <c r="BA352" s="71"/>
      <c r="BB352" s="58"/>
      <c r="BC352" s="58"/>
      <c r="BD352" s="58"/>
      <c r="BE352" s="58">
        <f t="shared" si="37"/>
        <v>1</v>
      </c>
      <c r="BF352" s="58">
        <f t="shared" si="38"/>
        <v>2.4993757249849476E-2</v>
      </c>
      <c r="BG352" s="58" t="e">
        <f t="shared" si="39"/>
        <v>#N/A</v>
      </c>
      <c r="BH352" s="58"/>
      <c r="BI352" s="58"/>
      <c r="BJ352" s="58"/>
      <c r="BK352" s="58"/>
      <c r="BL352" s="58"/>
      <c r="BM352" s="58"/>
      <c r="BN352" s="58"/>
      <c r="BO352" s="58"/>
      <c r="BP352" s="58"/>
      <c r="BQ352" s="58"/>
      <c r="BR352" s="58"/>
      <c r="BS352" s="58"/>
      <c r="BT352" s="58"/>
      <c r="BU352" s="58"/>
      <c r="BV352" s="58"/>
      <c r="BW352" s="58"/>
      <c r="BX352" s="58"/>
      <c r="BY352" s="58"/>
      <c r="BZ352" s="58"/>
      <c r="CA352" s="58"/>
      <c r="CB352" s="58"/>
      <c r="CC352" s="58"/>
      <c r="CD352" s="58"/>
      <c r="CE352" s="58"/>
      <c r="CF352" s="58"/>
      <c r="CG352" s="58"/>
      <c r="CH352" s="58"/>
      <c r="CI352" s="58"/>
      <c r="CJ352" s="58"/>
      <c r="CK352" s="58"/>
      <c r="CL352" s="58"/>
      <c r="CM352" s="58"/>
      <c r="CN352" s="58"/>
      <c r="CO352" s="58"/>
      <c r="CP352" s="58"/>
      <c r="CQ352" s="58"/>
      <c r="CR352" s="58"/>
      <c r="CS352" s="58"/>
      <c r="CT352" s="58"/>
      <c r="CU352" s="58"/>
      <c r="CV352" s="58"/>
      <c r="CW352" s="58"/>
      <c r="CX352" s="58"/>
      <c r="CY352" s="58"/>
      <c r="CZ352" s="58"/>
      <c r="DA352" s="58"/>
      <c r="DB352" s="58"/>
      <c r="DC352" s="58"/>
      <c r="DD352" s="58"/>
      <c r="DE352" s="58"/>
      <c r="DF352" s="58"/>
      <c r="DG352" s="58"/>
      <c r="DH352" s="58"/>
      <c r="DI352" s="58"/>
      <c r="DJ352" s="58"/>
      <c r="DK352" s="58"/>
      <c r="DL352" s="58"/>
      <c r="DM352" s="58"/>
      <c r="DN352" s="58"/>
      <c r="DO352" s="58"/>
      <c r="DP352" s="58"/>
      <c r="DQ352" s="58"/>
      <c r="DR352" s="58"/>
      <c r="DS352" s="58"/>
      <c r="DT352" s="58"/>
      <c r="DU352" s="58"/>
      <c r="DV352" s="58"/>
      <c r="DW352" s="58"/>
      <c r="DX352" s="58"/>
      <c r="DY352" s="58"/>
      <c r="DZ352" s="58"/>
      <c r="EA352" s="58"/>
      <c r="EB352" s="58"/>
      <c r="EC352" s="58"/>
      <c r="ED352" s="58"/>
      <c r="EE352" s="58"/>
      <c r="EF352" s="58"/>
      <c r="EG352" s="58"/>
      <c r="EH352" s="58"/>
      <c r="EI352" s="58"/>
      <c r="EJ352" s="58"/>
      <c r="EK352" s="58"/>
      <c r="EL352" s="58"/>
      <c r="EM352" s="58"/>
      <c r="EN352" s="58"/>
      <c r="EO352" s="58"/>
      <c r="EP352" s="58"/>
      <c r="EQ352" s="58"/>
    </row>
    <row r="353" spans="1:147" outlineLevel="1" x14ac:dyDescent="0.2">
      <c r="A353" s="16">
        <v>156</v>
      </c>
      <c r="B353" s="16">
        <v>0</v>
      </c>
      <c r="C353" s="1">
        <v>0.10565307819391753</v>
      </c>
      <c r="D353" s="1">
        <f t="shared" si="31"/>
        <v>-0.10565307819391753</v>
      </c>
      <c r="E353" s="1">
        <f t="shared" si="32"/>
        <v>0.2233230467425317</v>
      </c>
      <c r="F353" s="1">
        <f t="shared" si="33"/>
        <v>-0.47257067909735123</v>
      </c>
      <c r="G353" s="1">
        <f t="shared" si="34"/>
        <v>-0.34370675618550406</v>
      </c>
      <c r="H353" s="1">
        <v>0.19512516826121182</v>
      </c>
      <c r="I353" s="1">
        <f t="shared" si="35"/>
        <v>2.8639213127939607E-2</v>
      </c>
      <c r="J353" s="1">
        <f t="shared" si="36"/>
        <v>-0.38311035926414355</v>
      </c>
      <c r="AT353" s="58"/>
      <c r="AU353" s="58"/>
      <c r="AV353" s="58"/>
      <c r="AW353" s="58"/>
      <c r="AX353" s="58"/>
      <c r="AY353" s="58"/>
      <c r="AZ353" s="58"/>
      <c r="BA353" s="71"/>
      <c r="BB353" s="58"/>
      <c r="BC353" s="58"/>
      <c r="BD353" s="58"/>
      <c r="BE353" s="58">
        <f t="shared" si="37"/>
        <v>1</v>
      </c>
      <c r="BF353" s="58">
        <f t="shared" si="38"/>
        <v>0.10565307819391753</v>
      </c>
      <c r="BG353" s="58" t="e">
        <f t="shared" si="39"/>
        <v>#N/A</v>
      </c>
      <c r="BH353" s="58"/>
      <c r="BI353" s="58"/>
      <c r="BJ353" s="58"/>
      <c r="BK353" s="58"/>
      <c r="BL353" s="58"/>
      <c r="BM353" s="58"/>
      <c r="BN353" s="58"/>
      <c r="BO353" s="58"/>
      <c r="BP353" s="58"/>
      <c r="BQ353" s="58"/>
      <c r="BR353" s="58"/>
      <c r="BS353" s="58"/>
      <c r="BT353" s="58"/>
      <c r="BU353" s="58"/>
      <c r="BV353" s="58"/>
      <c r="BW353" s="58"/>
      <c r="BX353" s="58"/>
      <c r="BY353" s="58"/>
      <c r="BZ353" s="58"/>
      <c r="CA353" s="58"/>
      <c r="CB353" s="58"/>
      <c r="CC353" s="58"/>
      <c r="CD353" s="58"/>
      <c r="CE353" s="58"/>
      <c r="CF353" s="58"/>
      <c r="CG353" s="58"/>
      <c r="CH353" s="58"/>
      <c r="CI353" s="58"/>
      <c r="CJ353" s="58"/>
      <c r="CK353" s="58"/>
      <c r="CL353" s="58"/>
      <c r="CM353" s="58"/>
      <c r="CN353" s="58"/>
      <c r="CO353" s="58"/>
      <c r="CP353" s="58"/>
      <c r="CQ353" s="58"/>
      <c r="CR353" s="58"/>
      <c r="CS353" s="58"/>
      <c r="CT353" s="58"/>
      <c r="CU353" s="58"/>
      <c r="CV353" s="58"/>
      <c r="CW353" s="58"/>
      <c r="CX353" s="58"/>
      <c r="CY353" s="58"/>
      <c r="CZ353" s="58"/>
      <c r="DA353" s="58"/>
      <c r="DB353" s="58"/>
      <c r="DC353" s="58"/>
      <c r="DD353" s="58"/>
      <c r="DE353" s="58"/>
      <c r="DF353" s="58"/>
      <c r="DG353" s="58"/>
      <c r="DH353" s="58"/>
      <c r="DI353" s="58"/>
      <c r="DJ353" s="58"/>
      <c r="DK353" s="58"/>
      <c r="DL353" s="58"/>
      <c r="DM353" s="58"/>
      <c r="DN353" s="58"/>
      <c r="DO353" s="58"/>
      <c r="DP353" s="58"/>
      <c r="DQ353" s="58"/>
      <c r="DR353" s="58"/>
      <c r="DS353" s="58"/>
      <c r="DT353" s="58"/>
      <c r="DU353" s="58"/>
      <c r="DV353" s="58"/>
      <c r="DW353" s="58"/>
      <c r="DX353" s="58"/>
      <c r="DY353" s="58"/>
      <c r="DZ353" s="58"/>
      <c r="EA353" s="58"/>
      <c r="EB353" s="58"/>
      <c r="EC353" s="58"/>
      <c r="ED353" s="58"/>
      <c r="EE353" s="58"/>
      <c r="EF353" s="58"/>
      <c r="EG353" s="58"/>
      <c r="EH353" s="58"/>
      <c r="EI353" s="58"/>
      <c r="EJ353" s="58"/>
      <c r="EK353" s="58"/>
      <c r="EL353" s="58"/>
      <c r="EM353" s="58"/>
      <c r="EN353" s="58"/>
      <c r="EO353" s="58"/>
      <c r="EP353" s="58"/>
      <c r="EQ353" s="58"/>
    </row>
    <row r="354" spans="1:147" outlineLevel="1" x14ac:dyDescent="0.2">
      <c r="A354" s="16">
        <v>157</v>
      </c>
      <c r="B354" s="16">
        <v>0</v>
      </c>
      <c r="C354" s="1">
        <v>4.2706081565876273E-9</v>
      </c>
      <c r="D354" s="1">
        <f t="shared" si="31"/>
        <v>-4.2706081565876273E-9</v>
      </c>
      <c r="E354" s="1">
        <f t="shared" si="32"/>
        <v>8.5412166046212428E-9</v>
      </c>
      <c r="F354" s="1">
        <f t="shared" si="33"/>
        <v>-9.2418702677657416E-5</v>
      </c>
      <c r="G354" s="1">
        <f t="shared" si="34"/>
        <v>-6.5349890396432353E-5</v>
      </c>
      <c r="H354" s="1">
        <v>9.0576298060374284E-8</v>
      </c>
      <c r="I354" s="1">
        <f t="shared" si="35"/>
        <v>3.8681591397843907E-16</v>
      </c>
      <c r="J354" s="1">
        <f t="shared" si="36"/>
        <v>-6.5349893356008121E-5</v>
      </c>
      <c r="AT354" s="58"/>
      <c r="AU354" s="58"/>
      <c r="AV354" s="58"/>
      <c r="AW354" s="58"/>
      <c r="AX354" s="58"/>
      <c r="AY354" s="58"/>
      <c r="AZ354" s="58"/>
      <c r="BA354" s="71"/>
      <c r="BB354" s="58"/>
      <c r="BC354" s="58"/>
      <c r="BD354" s="58"/>
      <c r="BE354" s="58">
        <f t="shared" si="37"/>
        <v>1</v>
      </c>
      <c r="BF354" s="58">
        <f t="shared" si="38"/>
        <v>4.2706081565876273E-9</v>
      </c>
      <c r="BG354" s="58" t="e">
        <f t="shared" si="39"/>
        <v>#N/A</v>
      </c>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c r="CH354" s="58"/>
      <c r="CI354" s="58"/>
      <c r="CJ354" s="58"/>
      <c r="CK354" s="58"/>
      <c r="CL354" s="58"/>
      <c r="CM354" s="58"/>
      <c r="CN354" s="58"/>
      <c r="CO354" s="58"/>
      <c r="CP354" s="58"/>
      <c r="CQ354" s="58"/>
      <c r="CR354" s="58"/>
      <c r="CS354" s="58"/>
      <c r="CT354" s="58"/>
      <c r="CU354" s="58"/>
      <c r="CV354" s="58"/>
      <c r="CW354" s="58"/>
      <c r="CX354" s="58"/>
      <c r="CY354" s="58"/>
      <c r="CZ354" s="58"/>
      <c r="DA354" s="58"/>
      <c r="DB354" s="58"/>
      <c r="DC354" s="58"/>
      <c r="DD354" s="58"/>
      <c r="DE354" s="58"/>
      <c r="DF354" s="58"/>
      <c r="DG354" s="58"/>
      <c r="DH354" s="58"/>
      <c r="DI354" s="58"/>
      <c r="DJ354" s="58"/>
      <c r="DK354" s="58"/>
      <c r="DL354" s="58"/>
      <c r="DM354" s="58"/>
      <c r="DN354" s="58"/>
      <c r="DO354" s="58"/>
      <c r="DP354" s="58"/>
      <c r="DQ354" s="58"/>
      <c r="DR354" s="58"/>
      <c r="DS354" s="58"/>
      <c r="DT354" s="58"/>
      <c r="DU354" s="58"/>
      <c r="DV354" s="58"/>
      <c r="DW354" s="58"/>
      <c r="DX354" s="58"/>
      <c r="DY354" s="58"/>
      <c r="DZ354" s="58"/>
      <c r="EA354" s="58"/>
      <c r="EB354" s="58"/>
      <c r="EC354" s="58"/>
      <c r="ED354" s="58"/>
      <c r="EE354" s="58"/>
      <c r="EF354" s="58"/>
      <c r="EG354" s="58"/>
      <c r="EH354" s="58"/>
      <c r="EI354" s="58"/>
      <c r="EJ354" s="58"/>
      <c r="EK354" s="58"/>
      <c r="EL354" s="58"/>
      <c r="EM354" s="58"/>
      <c r="EN354" s="58"/>
      <c r="EO354" s="58"/>
      <c r="EP354" s="58"/>
      <c r="EQ354" s="58"/>
    </row>
    <row r="355" spans="1:147" outlineLevel="1" x14ac:dyDescent="0.2">
      <c r="A355" s="16">
        <v>158</v>
      </c>
      <c r="B355" s="16">
        <v>0</v>
      </c>
      <c r="C355" s="1">
        <v>2.6092068216497554E-3</v>
      </c>
      <c r="D355" s="1">
        <f t="shared" si="31"/>
        <v>-2.6092068216497554E-3</v>
      </c>
      <c r="E355" s="1">
        <f t="shared" si="32"/>
        <v>5.2252334690110428E-3</v>
      </c>
      <c r="F355" s="1">
        <f t="shared" si="33"/>
        <v>-7.2285776394883122E-2</v>
      </c>
      <c r="G355" s="1">
        <f t="shared" si="34"/>
        <v>-5.1147166018595452E-2</v>
      </c>
      <c r="H355" s="1">
        <v>1.2191429233517121E-2</v>
      </c>
      <c r="I355" s="1">
        <f t="shared" si="35"/>
        <v>3.2286798432968953E-5</v>
      </c>
      <c r="J355" s="1">
        <f t="shared" si="36"/>
        <v>-5.146182459033817E-2</v>
      </c>
      <c r="AT355" s="58"/>
      <c r="AU355" s="58"/>
      <c r="AV355" s="58"/>
      <c r="AW355" s="58"/>
      <c r="AX355" s="58"/>
      <c r="AY355" s="58"/>
      <c r="AZ355" s="58"/>
      <c r="BA355" s="71"/>
      <c r="BB355" s="58"/>
      <c r="BC355" s="58"/>
      <c r="BD355" s="58"/>
      <c r="BE355" s="58">
        <f t="shared" si="37"/>
        <v>1</v>
      </c>
      <c r="BF355" s="58">
        <f t="shared" si="38"/>
        <v>2.6092068216497554E-3</v>
      </c>
      <c r="BG355" s="58" t="e">
        <f t="shared" si="39"/>
        <v>#N/A</v>
      </c>
      <c r="BH355" s="58"/>
      <c r="BI355" s="58"/>
      <c r="BJ355" s="58"/>
      <c r="BK355" s="58"/>
      <c r="BL355" s="58"/>
      <c r="BM355" s="58"/>
      <c r="BN355" s="58"/>
      <c r="BO355" s="58"/>
      <c r="BP355" s="58"/>
      <c r="BQ355" s="58"/>
      <c r="BR355" s="58"/>
      <c r="BS355" s="58"/>
      <c r="BT355" s="58"/>
      <c r="BU355" s="58"/>
      <c r="BV355" s="58"/>
      <c r="BW355" s="58"/>
      <c r="BX355" s="58"/>
      <c r="BY355" s="58"/>
      <c r="BZ355" s="58"/>
      <c r="CA355" s="58"/>
      <c r="CB355" s="58"/>
      <c r="CC355" s="58"/>
      <c r="CD355" s="58"/>
      <c r="CE355" s="58"/>
      <c r="CF355" s="58"/>
      <c r="CG355" s="58"/>
      <c r="CH355" s="58"/>
      <c r="CI355" s="58"/>
      <c r="CJ355" s="58"/>
      <c r="CK355" s="58"/>
      <c r="CL355" s="58"/>
      <c r="CM355" s="58"/>
      <c r="CN355" s="58"/>
      <c r="CO355" s="58"/>
      <c r="CP355" s="58"/>
      <c r="CQ355" s="58"/>
      <c r="CR355" s="58"/>
      <c r="CS355" s="58"/>
      <c r="CT355" s="58"/>
      <c r="CU355" s="58"/>
      <c r="CV355" s="58"/>
      <c r="CW355" s="58"/>
      <c r="CX355" s="58"/>
      <c r="CY355" s="58"/>
      <c r="CZ355" s="58"/>
      <c r="DA355" s="58"/>
      <c r="DB355" s="58"/>
      <c r="DC355" s="58"/>
      <c r="DD355" s="58"/>
      <c r="DE355" s="58"/>
      <c r="DF355" s="58"/>
      <c r="DG355" s="58"/>
      <c r="DH355" s="58"/>
      <c r="DI355" s="58"/>
      <c r="DJ355" s="58"/>
      <c r="DK355" s="58"/>
      <c r="DL355" s="58"/>
      <c r="DM355" s="58"/>
      <c r="DN355" s="58"/>
      <c r="DO355" s="58"/>
      <c r="DP355" s="58"/>
      <c r="DQ355" s="58"/>
      <c r="DR355" s="58"/>
      <c r="DS355" s="58"/>
      <c r="DT355" s="58"/>
      <c r="DU355" s="58"/>
      <c r="DV355" s="58"/>
      <c r="DW355" s="58"/>
      <c r="DX355" s="58"/>
      <c r="DY355" s="58"/>
      <c r="DZ355" s="58"/>
      <c r="EA355" s="58"/>
      <c r="EB355" s="58"/>
      <c r="EC355" s="58"/>
      <c r="ED355" s="58"/>
      <c r="EE355" s="58"/>
      <c r="EF355" s="58"/>
      <c r="EG355" s="58"/>
      <c r="EH355" s="58"/>
      <c r="EI355" s="58"/>
      <c r="EJ355" s="58"/>
      <c r="EK355" s="58"/>
      <c r="EL355" s="58"/>
      <c r="EM355" s="58"/>
      <c r="EN355" s="58"/>
      <c r="EO355" s="58"/>
      <c r="EP355" s="58"/>
      <c r="EQ355" s="58"/>
    </row>
    <row r="356" spans="1:147" outlineLevel="1" x14ac:dyDescent="0.2">
      <c r="A356" s="16">
        <v>159</v>
      </c>
      <c r="B356" s="16">
        <v>0</v>
      </c>
      <c r="C356" s="1">
        <v>3.7276523661036855E-7</v>
      </c>
      <c r="D356" s="1">
        <f t="shared" si="31"/>
        <v>-3.7276523661036855E-7</v>
      </c>
      <c r="E356" s="1">
        <f t="shared" si="32"/>
        <v>7.4553061195789185E-7</v>
      </c>
      <c r="F356" s="1">
        <f t="shared" si="33"/>
        <v>-8.6344114562481435E-4</v>
      </c>
      <c r="G356" s="1">
        <f t="shared" si="34"/>
        <v>-6.1054514621307235E-4</v>
      </c>
      <c r="H356" s="1">
        <v>4.898278138209004E-6</v>
      </c>
      <c r="I356" s="1">
        <f t="shared" si="35"/>
        <v>1.8259174336595318E-12</v>
      </c>
      <c r="J356" s="1">
        <f t="shared" si="36"/>
        <v>-6.1054664152853679E-4</v>
      </c>
      <c r="AT356" s="58"/>
      <c r="AU356" s="58"/>
      <c r="AV356" s="58"/>
      <c r="AW356" s="58"/>
      <c r="AX356" s="58"/>
      <c r="AY356" s="58"/>
      <c r="AZ356" s="58"/>
      <c r="BA356" s="71"/>
      <c r="BB356" s="58"/>
      <c r="BC356" s="58"/>
      <c r="BD356" s="58"/>
      <c r="BE356" s="58">
        <f t="shared" si="37"/>
        <v>1</v>
      </c>
      <c r="BF356" s="58">
        <f t="shared" si="38"/>
        <v>3.7276523661036855E-7</v>
      </c>
      <c r="BG356" s="58" t="e">
        <f t="shared" si="39"/>
        <v>#N/A</v>
      </c>
      <c r="BH356" s="58"/>
      <c r="BI356" s="58"/>
      <c r="BJ356" s="58"/>
      <c r="BK356" s="58"/>
      <c r="BL356" s="58"/>
      <c r="BM356" s="58"/>
      <c r="BN356" s="58"/>
      <c r="BO356" s="58"/>
      <c r="BP356" s="58"/>
      <c r="BQ356" s="58"/>
      <c r="BR356" s="58"/>
      <c r="BS356" s="58"/>
      <c r="BT356" s="58"/>
      <c r="BU356" s="58"/>
      <c r="BV356" s="58"/>
      <c r="BW356" s="58"/>
      <c r="BX356" s="58"/>
      <c r="BY356" s="58"/>
      <c r="BZ356" s="58"/>
      <c r="CA356" s="58"/>
      <c r="CB356" s="58"/>
      <c r="CC356" s="58"/>
      <c r="CD356" s="58"/>
      <c r="CE356" s="58"/>
      <c r="CF356" s="58"/>
      <c r="CG356" s="58"/>
      <c r="CH356" s="58"/>
      <c r="CI356" s="58"/>
      <c r="CJ356" s="58"/>
      <c r="CK356" s="58"/>
      <c r="CL356" s="58"/>
      <c r="CM356" s="58"/>
      <c r="CN356" s="58"/>
      <c r="CO356" s="58"/>
      <c r="CP356" s="58"/>
      <c r="CQ356" s="58"/>
      <c r="CR356" s="58"/>
      <c r="CS356" s="58"/>
      <c r="CT356" s="58"/>
      <c r="CU356" s="58"/>
      <c r="CV356" s="58"/>
      <c r="CW356" s="58"/>
      <c r="CX356" s="58"/>
      <c r="CY356" s="58"/>
      <c r="CZ356" s="58"/>
      <c r="DA356" s="58"/>
      <c r="DB356" s="58"/>
      <c r="DC356" s="58"/>
      <c r="DD356" s="58"/>
      <c r="DE356" s="58"/>
      <c r="DF356" s="58"/>
      <c r="DG356" s="58"/>
      <c r="DH356" s="58"/>
      <c r="DI356" s="58"/>
      <c r="DJ356" s="58"/>
      <c r="DK356" s="58"/>
      <c r="DL356" s="58"/>
      <c r="DM356" s="58"/>
      <c r="DN356" s="58"/>
      <c r="DO356" s="58"/>
      <c r="DP356" s="58"/>
      <c r="DQ356" s="58"/>
      <c r="DR356" s="58"/>
      <c r="DS356" s="58"/>
      <c r="DT356" s="58"/>
      <c r="DU356" s="58"/>
      <c r="DV356" s="58"/>
      <c r="DW356" s="58"/>
      <c r="DX356" s="58"/>
      <c r="DY356" s="58"/>
      <c r="DZ356" s="58"/>
      <c r="EA356" s="58"/>
      <c r="EB356" s="58"/>
      <c r="EC356" s="58"/>
      <c r="ED356" s="58"/>
      <c r="EE356" s="58"/>
      <c r="EF356" s="58"/>
      <c r="EG356" s="58"/>
      <c r="EH356" s="58"/>
      <c r="EI356" s="58"/>
      <c r="EJ356" s="58"/>
      <c r="EK356" s="58"/>
      <c r="EL356" s="58"/>
      <c r="EM356" s="58"/>
      <c r="EN356" s="58"/>
      <c r="EO356" s="58"/>
      <c r="EP356" s="58"/>
      <c r="EQ356" s="58"/>
    </row>
    <row r="357" spans="1:147" outlineLevel="1" x14ac:dyDescent="0.2">
      <c r="A357" s="16">
        <v>160</v>
      </c>
      <c r="B357" s="16">
        <v>0</v>
      </c>
      <c r="C357" s="1">
        <v>2.7872654295787042E-6</v>
      </c>
      <c r="D357" s="1">
        <f t="shared" si="31"/>
        <v>-2.7872654295787042E-6</v>
      </c>
      <c r="E357" s="1">
        <f t="shared" si="32"/>
        <v>5.5745386280584399E-6</v>
      </c>
      <c r="F357" s="1">
        <f t="shared" si="33"/>
        <v>-2.3610460876608147E-3</v>
      </c>
      <c r="G357" s="1">
        <f t="shared" si="34"/>
        <v>-1.6695128626185941E-3</v>
      </c>
      <c r="H357" s="1">
        <v>2.6301738679165312E-5</v>
      </c>
      <c r="I357" s="1">
        <f t="shared" si="35"/>
        <v>7.3312059527676836E-11</v>
      </c>
      <c r="J357" s="1">
        <f t="shared" si="36"/>
        <v>-1.6695348185972224E-3</v>
      </c>
      <c r="AT357" s="58"/>
      <c r="AU357" s="58"/>
      <c r="AV357" s="58"/>
      <c r="AW357" s="58"/>
      <c r="AX357" s="58"/>
      <c r="AY357" s="58"/>
      <c r="AZ357" s="58"/>
      <c r="BA357" s="71"/>
      <c r="BB357" s="58"/>
      <c r="BC357" s="58"/>
      <c r="BD357" s="58"/>
      <c r="BE357" s="58">
        <f t="shared" si="37"/>
        <v>1</v>
      </c>
      <c r="BF357" s="58">
        <f t="shared" si="38"/>
        <v>2.7872654295787042E-6</v>
      </c>
      <c r="BG357" s="58" t="e">
        <f t="shared" si="39"/>
        <v>#N/A</v>
      </c>
      <c r="BH357" s="58"/>
      <c r="BI357" s="58"/>
      <c r="BJ357" s="58"/>
      <c r="BK357" s="58"/>
      <c r="BL357" s="58"/>
      <c r="BM357" s="58"/>
      <c r="BN357" s="58"/>
      <c r="BO357" s="58"/>
      <c r="BP357" s="58"/>
      <c r="BQ357" s="58"/>
      <c r="BR357" s="58"/>
      <c r="BS357" s="58"/>
      <c r="BT357" s="58"/>
      <c r="BU357" s="58"/>
      <c r="BV357" s="58"/>
      <c r="BW357" s="58"/>
      <c r="BX357" s="58"/>
      <c r="BY357" s="58"/>
      <c r="BZ357" s="58"/>
      <c r="CA357" s="58"/>
      <c r="CB357" s="58"/>
      <c r="CC357" s="58"/>
      <c r="CD357" s="58"/>
      <c r="CE357" s="58"/>
      <c r="CF357" s="58"/>
      <c r="CG357" s="58"/>
      <c r="CH357" s="58"/>
      <c r="CI357" s="58"/>
      <c r="CJ357" s="58"/>
      <c r="CK357" s="58"/>
      <c r="CL357" s="58"/>
      <c r="CM357" s="58"/>
      <c r="CN357" s="58"/>
      <c r="CO357" s="58"/>
      <c r="CP357" s="58"/>
      <c r="CQ357" s="58"/>
      <c r="CR357" s="58"/>
      <c r="CS357" s="58"/>
      <c r="CT357" s="58"/>
      <c r="CU357" s="58"/>
      <c r="CV357" s="58"/>
      <c r="CW357" s="58"/>
      <c r="CX357" s="58"/>
      <c r="CY357" s="58"/>
      <c r="CZ357" s="58"/>
      <c r="DA357" s="58"/>
      <c r="DB357" s="58"/>
      <c r="DC357" s="58"/>
      <c r="DD357" s="58"/>
      <c r="DE357" s="58"/>
      <c r="DF357" s="58"/>
      <c r="DG357" s="58"/>
      <c r="DH357" s="58"/>
      <c r="DI357" s="58"/>
      <c r="DJ357" s="58"/>
      <c r="DK357" s="58"/>
      <c r="DL357" s="58"/>
      <c r="DM357" s="58"/>
      <c r="DN357" s="58"/>
      <c r="DO357" s="58"/>
      <c r="DP357" s="58"/>
      <c r="DQ357" s="58"/>
      <c r="DR357" s="58"/>
      <c r="DS357" s="58"/>
      <c r="DT357" s="58"/>
      <c r="DU357" s="58"/>
      <c r="DV357" s="58"/>
      <c r="DW357" s="58"/>
      <c r="DX357" s="58"/>
      <c r="DY357" s="58"/>
      <c r="DZ357" s="58"/>
      <c r="EA357" s="58"/>
      <c r="EB357" s="58"/>
      <c r="EC357" s="58"/>
      <c r="ED357" s="58"/>
      <c r="EE357" s="58"/>
      <c r="EF357" s="58"/>
      <c r="EG357" s="58"/>
      <c r="EH357" s="58"/>
      <c r="EI357" s="58"/>
      <c r="EJ357" s="58"/>
      <c r="EK357" s="58"/>
      <c r="EL357" s="58"/>
      <c r="EM357" s="58"/>
      <c r="EN357" s="58"/>
      <c r="EO357" s="58"/>
      <c r="EP357" s="58"/>
      <c r="EQ357" s="58"/>
    </row>
    <row r="358" spans="1:147" outlineLevel="1" x14ac:dyDescent="0.2">
      <c r="A358" s="16">
        <v>161</v>
      </c>
      <c r="B358" s="16">
        <v>0</v>
      </c>
      <c r="C358" s="1">
        <v>5.1647681307036841E-2</v>
      </c>
      <c r="D358" s="1">
        <f t="shared" si="31"/>
        <v>-5.1647681307036841E-2</v>
      </c>
      <c r="E358" s="1">
        <f t="shared" si="32"/>
        <v>0.10605840315764481</v>
      </c>
      <c r="F358" s="1">
        <f t="shared" si="33"/>
        <v>-0.32566609150730569</v>
      </c>
      <c r="G358" s="1">
        <f t="shared" si="34"/>
        <v>-0.23336759967769319</v>
      </c>
      <c r="H358" s="1">
        <v>9.6209225168637502E-2</v>
      </c>
      <c r="I358" s="1">
        <f t="shared" si="35"/>
        <v>5.7973554848693024E-3</v>
      </c>
      <c r="J358" s="1">
        <f t="shared" si="36"/>
        <v>-0.24547462611071919</v>
      </c>
      <c r="AT358" s="58"/>
      <c r="AU358" s="58"/>
      <c r="AV358" s="58"/>
      <c r="AW358" s="58"/>
      <c r="AX358" s="58"/>
      <c r="AY358" s="58"/>
      <c r="AZ358" s="58"/>
      <c r="BA358" s="71"/>
      <c r="BB358" s="58"/>
      <c r="BC358" s="58"/>
      <c r="BD358" s="58"/>
      <c r="BE358" s="58">
        <f t="shared" si="37"/>
        <v>1</v>
      </c>
      <c r="BF358" s="58">
        <f t="shared" si="38"/>
        <v>5.1647681307036841E-2</v>
      </c>
      <c r="BG358" s="58" t="e">
        <f t="shared" si="39"/>
        <v>#N/A</v>
      </c>
      <c r="BH358" s="58"/>
      <c r="BI358" s="58"/>
      <c r="BJ358" s="58"/>
      <c r="BK358" s="58"/>
      <c r="BL358" s="58"/>
      <c r="BM358" s="58"/>
      <c r="BN358" s="58"/>
      <c r="BO358" s="58"/>
      <c r="BP358" s="58"/>
      <c r="BQ358" s="58"/>
      <c r="BR358" s="58"/>
      <c r="BS358" s="58"/>
      <c r="BT358" s="58"/>
      <c r="BU358" s="58"/>
      <c r="BV358" s="58"/>
      <c r="BW358" s="58"/>
      <c r="BX358" s="58"/>
      <c r="BY358" s="58"/>
      <c r="BZ358" s="58"/>
      <c r="CA358" s="58"/>
      <c r="CB358" s="58"/>
      <c r="CC358" s="58"/>
      <c r="CD358" s="58"/>
      <c r="CE358" s="58"/>
      <c r="CF358" s="58"/>
      <c r="CG358" s="58"/>
      <c r="CH358" s="58"/>
      <c r="CI358" s="58"/>
      <c r="CJ358" s="58"/>
      <c r="CK358" s="58"/>
      <c r="CL358" s="58"/>
      <c r="CM358" s="58"/>
      <c r="CN358" s="58"/>
      <c r="CO358" s="58"/>
      <c r="CP358" s="58"/>
      <c r="CQ358" s="58"/>
      <c r="CR358" s="58"/>
      <c r="CS358" s="58"/>
      <c r="CT358" s="58"/>
      <c r="CU358" s="58"/>
      <c r="CV358" s="58"/>
      <c r="CW358" s="58"/>
      <c r="CX358" s="58"/>
      <c r="CY358" s="58"/>
      <c r="CZ358" s="58"/>
      <c r="DA358" s="58"/>
      <c r="DB358" s="58"/>
      <c r="DC358" s="58"/>
      <c r="DD358" s="58"/>
      <c r="DE358" s="58"/>
      <c r="DF358" s="58"/>
      <c r="DG358" s="58"/>
      <c r="DH358" s="58"/>
      <c r="DI358" s="58"/>
      <c r="DJ358" s="58"/>
      <c r="DK358" s="58"/>
      <c r="DL358" s="58"/>
      <c r="DM358" s="58"/>
      <c r="DN358" s="58"/>
      <c r="DO358" s="58"/>
      <c r="DP358" s="58"/>
      <c r="DQ358" s="58"/>
      <c r="DR358" s="58"/>
      <c r="DS358" s="58"/>
      <c r="DT358" s="58"/>
      <c r="DU358" s="58"/>
      <c r="DV358" s="58"/>
      <c r="DW358" s="58"/>
      <c r="DX358" s="58"/>
      <c r="DY358" s="58"/>
      <c r="DZ358" s="58"/>
      <c r="EA358" s="58"/>
      <c r="EB358" s="58"/>
      <c r="EC358" s="58"/>
      <c r="ED358" s="58"/>
      <c r="EE358" s="58"/>
      <c r="EF358" s="58"/>
      <c r="EG358" s="58"/>
      <c r="EH358" s="58"/>
      <c r="EI358" s="58"/>
      <c r="EJ358" s="58"/>
      <c r="EK358" s="58"/>
      <c r="EL358" s="58"/>
      <c r="EM358" s="58"/>
      <c r="EN358" s="58"/>
      <c r="EO358" s="58"/>
      <c r="EP358" s="58"/>
      <c r="EQ358" s="58"/>
    </row>
    <row r="359" spans="1:147" outlineLevel="1" x14ac:dyDescent="0.2">
      <c r="A359" s="16">
        <v>162</v>
      </c>
      <c r="B359" s="16">
        <v>0</v>
      </c>
      <c r="C359" s="1">
        <v>5.5282658381079635E-7</v>
      </c>
      <c r="D359" s="1">
        <f t="shared" si="31"/>
        <v>-5.5282658381079635E-7</v>
      </c>
      <c r="E359" s="1">
        <f t="shared" si="32"/>
        <v>1.1056534731371437E-6</v>
      </c>
      <c r="F359" s="1">
        <f t="shared" si="33"/>
        <v>-1.051500581615219E-3</v>
      </c>
      <c r="G359" s="1">
        <f t="shared" si="34"/>
        <v>-7.4352329447583364E-4</v>
      </c>
      <c r="H359" s="1">
        <v>6.5227274459676053E-6</v>
      </c>
      <c r="I359" s="1">
        <f t="shared" si="35"/>
        <v>3.6059626452537156E-12</v>
      </c>
      <c r="J359" s="1">
        <f t="shared" si="36"/>
        <v>-7.4352571938759624E-4</v>
      </c>
      <c r="AT359" s="58"/>
      <c r="AU359" s="58"/>
      <c r="AV359" s="58"/>
      <c r="AW359" s="58"/>
      <c r="AX359" s="58"/>
      <c r="AY359" s="58"/>
      <c r="AZ359" s="58"/>
      <c r="BA359" s="71"/>
      <c r="BB359" s="58"/>
      <c r="BC359" s="58"/>
      <c r="BD359" s="58"/>
      <c r="BE359" s="58">
        <f t="shared" si="37"/>
        <v>1</v>
      </c>
      <c r="BF359" s="58">
        <f t="shared" si="38"/>
        <v>5.5282658381079635E-7</v>
      </c>
      <c r="BG359" s="58" t="e">
        <f t="shared" si="39"/>
        <v>#N/A</v>
      </c>
      <c r="BH359" s="58"/>
      <c r="BI359" s="58"/>
      <c r="BJ359" s="58"/>
      <c r="BK359" s="58"/>
      <c r="BL359" s="58"/>
      <c r="BM359" s="58"/>
      <c r="BN359" s="58"/>
      <c r="BO359" s="58"/>
      <c r="BP359" s="58"/>
      <c r="BQ359" s="58"/>
      <c r="BR359" s="58"/>
      <c r="BS359" s="58"/>
      <c r="BT359" s="58"/>
      <c r="BU359" s="58"/>
      <c r="BV359" s="58"/>
      <c r="BW359" s="58"/>
      <c r="BX359" s="58"/>
      <c r="BY359" s="58"/>
      <c r="BZ359" s="58"/>
      <c r="CA359" s="58"/>
      <c r="CB359" s="58"/>
      <c r="CC359" s="58"/>
      <c r="CD359" s="58"/>
      <c r="CE359" s="58"/>
      <c r="CF359" s="58"/>
      <c r="CG359" s="58"/>
      <c r="CH359" s="58"/>
      <c r="CI359" s="58"/>
      <c r="CJ359" s="58"/>
      <c r="CK359" s="58"/>
      <c r="CL359" s="58"/>
      <c r="CM359" s="58"/>
      <c r="CN359" s="58"/>
      <c r="CO359" s="58"/>
      <c r="CP359" s="58"/>
      <c r="CQ359" s="58"/>
      <c r="CR359" s="58"/>
      <c r="CS359" s="58"/>
      <c r="CT359" s="58"/>
      <c r="CU359" s="58"/>
      <c r="CV359" s="58"/>
      <c r="CW359" s="58"/>
      <c r="CX359" s="58"/>
      <c r="CY359" s="58"/>
      <c r="CZ359" s="58"/>
      <c r="DA359" s="58"/>
      <c r="DB359" s="58"/>
      <c r="DC359" s="58"/>
      <c r="DD359" s="58"/>
      <c r="DE359" s="58"/>
      <c r="DF359" s="58"/>
      <c r="DG359" s="58"/>
      <c r="DH359" s="58"/>
      <c r="DI359" s="58"/>
      <c r="DJ359" s="58"/>
      <c r="DK359" s="58"/>
      <c r="DL359" s="58"/>
      <c r="DM359" s="58"/>
      <c r="DN359" s="58"/>
      <c r="DO359" s="58"/>
      <c r="DP359" s="58"/>
      <c r="DQ359" s="58"/>
      <c r="DR359" s="58"/>
      <c r="DS359" s="58"/>
      <c r="DT359" s="58"/>
      <c r="DU359" s="58"/>
      <c r="DV359" s="58"/>
      <c r="DW359" s="58"/>
      <c r="DX359" s="58"/>
      <c r="DY359" s="58"/>
      <c r="DZ359" s="58"/>
      <c r="EA359" s="58"/>
      <c r="EB359" s="58"/>
      <c r="EC359" s="58"/>
      <c r="ED359" s="58"/>
      <c r="EE359" s="58"/>
      <c r="EF359" s="58"/>
      <c r="EG359" s="58"/>
      <c r="EH359" s="58"/>
      <c r="EI359" s="58"/>
      <c r="EJ359" s="58"/>
      <c r="EK359" s="58"/>
      <c r="EL359" s="58"/>
      <c r="EM359" s="58"/>
      <c r="EN359" s="58"/>
      <c r="EO359" s="58"/>
      <c r="EP359" s="58"/>
      <c r="EQ359" s="58"/>
    </row>
    <row r="360" spans="1:147" outlineLevel="1" x14ac:dyDescent="0.2">
      <c r="A360" s="16">
        <v>163</v>
      </c>
      <c r="B360" s="16">
        <v>0</v>
      </c>
      <c r="C360" s="1">
        <v>3.6860863850468232E-5</v>
      </c>
      <c r="D360" s="1">
        <f t="shared" si="31"/>
        <v>-3.6860863850468232E-5</v>
      </c>
      <c r="E360" s="1">
        <f t="shared" si="32"/>
        <v>7.3723086457715457E-5</v>
      </c>
      <c r="F360" s="1">
        <f t="shared" si="33"/>
        <v>-8.5862149086611758E-3</v>
      </c>
      <c r="G360" s="1">
        <f t="shared" si="34"/>
        <v>-6.0714267370888687E-3</v>
      </c>
      <c r="H360" s="1">
        <v>2.1635791844641994E-4</v>
      </c>
      <c r="I360" s="1">
        <f t="shared" si="35"/>
        <v>7.977159677865046E-9</v>
      </c>
      <c r="J360" s="1">
        <f t="shared" si="36"/>
        <v>-6.0720836443115189E-3</v>
      </c>
      <c r="AT360" s="58"/>
      <c r="AU360" s="58"/>
      <c r="AV360" s="58"/>
      <c r="AW360" s="58"/>
      <c r="AX360" s="58"/>
      <c r="AY360" s="58"/>
      <c r="AZ360" s="58"/>
      <c r="BA360" s="71"/>
      <c r="BB360" s="58"/>
      <c r="BC360" s="58"/>
      <c r="BD360" s="58"/>
      <c r="BE360" s="58">
        <f t="shared" si="37"/>
        <v>1</v>
      </c>
      <c r="BF360" s="58">
        <f t="shared" si="38"/>
        <v>3.6860863850468232E-5</v>
      </c>
      <c r="BG360" s="58" t="e">
        <f t="shared" si="39"/>
        <v>#N/A</v>
      </c>
      <c r="BH360" s="58"/>
      <c r="BI360" s="58"/>
      <c r="BJ360" s="58"/>
      <c r="BK360" s="58"/>
      <c r="BL360" s="58"/>
      <c r="BM360" s="58"/>
      <c r="BN360" s="58"/>
      <c r="BO360" s="58"/>
      <c r="BP360" s="58"/>
      <c r="BQ360" s="58"/>
      <c r="BR360" s="58"/>
      <c r="BS360" s="58"/>
      <c r="BT360" s="58"/>
      <c r="BU360" s="58"/>
      <c r="BV360" s="58"/>
      <c r="BW360" s="58"/>
      <c r="BX360" s="58"/>
      <c r="BY360" s="58"/>
      <c r="BZ360" s="58"/>
      <c r="CA360" s="58"/>
      <c r="CB360" s="58"/>
      <c r="CC360" s="58"/>
      <c r="CD360" s="58"/>
      <c r="CE360" s="58"/>
      <c r="CF360" s="58"/>
      <c r="CG360" s="58"/>
      <c r="CH360" s="58"/>
      <c r="CI360" s="58"/>
      <c r="CJ360" s="58"/>
      <c r="CK360" s="58"/>
      <c r="CL360" s="58"/>
      <c r="CM360" s="58"/>
      <c r="CN360" s="58"/>
      <c r="CO360" s="58"/>
      <c r="CP360" s="58"/>
      <c r="CQ360" s="58"/>
      <c r="CR360" s="58"/>
      <c r="CS360" s="58"/>
      <c r="CT360" s="58"/>
      <c r="CU360" s="58"/>
      <c r="CV360" s="58"/>
      <c r="CW360" s="58"/>
      <c r="CX360" s="58"/>
      <c r="CY360" s="58"/>
      <c r="CZ360" s="58"/>
      <c r="DA360" s="58"/>
      <c r="DB360" s="58"/>
      <c r="DC360" s="58"/>
      <c r="DD360" s="58"/>
      <c r="DE360" s="58"/>
      <c r="DF360" s="58"/>
      <c r="DG360" s="58"/>
      <c r="DH360" s="58"/>
      <c r="DI360" s="58"/>
      <c r="DJ360" s="58"/>
      <c r="DK360" s="58"/>
      <c r="DL360" s="58"/>
      <c r="DM360" s="58"/>
      <c r="DN360" s="58"/>
      <c r="DO360" s="58"/>
      <c r="DP360" s="58"/>
      <c r="DQ360" s="58"/>
      <c r="DR360" s="58"/>
      <c r="DS360" s="58"/>
      <c r="DT360" s="58"/>
      <c r="DU360" s="58"/>
      <c r="DV360" s="58"/>
      <c r="DW360" s="58"/>
      <c r="DX360" s="58"/>
      <c r="DY360" s="58"/>
      <c r="DZ360" s="58"/>
      <c r="EA360" s="58"/>
      <c r="EB360" s="58"/>
      <c r="EC360" s="58"/>
      <c r="ED360" s="58"/>
      <c r="EE360" s="58"/>
      <c r="EF360" s="58"/>
      <c r="EG360" s="58"/>
      <c r="EH360" s="58"/>
      <c r="EI360" s="58"/>
      <c r="EJ360" s="58"/>
      <c r="EK360" s="58"/>
      <c r="EL360" s="58"/>
      <c r="EM360" s="58"/>
      <c r="EN360" s="58"/>
      <c r="EO360" s="58"/>
      <c r="EP360" s="58"/>
      <c r="EQ360" s="58"/>
    </row>
    <row r="361" spans="1:147" outlineLevel="1" x14ac:dyDescent="0.2">
      <c r="A361" s="16">
        <v>164</v>
      </c>
      <c r="B361" s="16">
        <v>0</v>
      </c>
      <c r="C361" s="1">
        <v>0.17704599148057878</v>
      </c>
      <c r="D361" s="1">
        <f t="shared" si="31"/>
        <v>-0.17704599148057878</v>
      </c>
      <c r="E361" s="1">
        <f t="shared" si="32"/>
        <v>0.38970992517803538</v>
      </c>
      <c r="F361" s="1">
        <f t="shared" si="33"/>
        <v>-0.62426751091021493</v>
      </c>
      <c r="G361" s="1">
        <f t="shared" si="34"/>
        <v>-0.46382618911898899</v>
      </c>
      <c r="H361" s="1">
        <v>0.32023432655869299</v>
      </c>
      <c r="I361" s="1">
        <f t="shared" si="35"/>
        <v>0.10134893428948764</v>
      </c>
      <c r="J361" s="1">
        <f t="shared" si="36"/>
        <v>-0.56256881179295015</v>
      </c>
      <c r="AT361" s="58"/>
      <c r="AU361" s="58"/>
      <c r="AV361" s="58"/>
      <c r="AW361" s="58"/>
      <c r="AX361" s="58"/>
      <c r="AY361" s="58"/>
      <c r="AZ361" s="58"/>
      <c r="BA361" s="71"/>
      <c r="BB361" s="58"/>
      <c r="BC361" s="58"/>
      <c r="BD361" s="58"/>
      <c r="BE361" s="58">
        <f t="shared" si="37"/>
        <v>1</v>
      </c>
      <c r="BF361" s="58">
        <f t="shared" si="38"/>
        <v>0.17704599148057878</v>
      </c>
      <c r="BG361" s="58" t="e">
        <f t="shared" si="39"/>
        <v>#N/A</v>
      </c>
      <c r="BH361" s="58"/>
      <c r="BI361" s="58"/>
      <c r="BJ361" s="58"/>
      <c r="BK361" s="58"/>
      <c r="BL361" s="58"/>
      <c r="BM361" s="58"/>
      <c r="BN361" s="58"/>
      <c r="BO361" s="58"/>
      <c r="BP361" s="58"/>
      <c r="BQ361" s="58"/>
      <c r="BR361" s="58"/>
      <c r="BS361" s="58"/>
      <c r="BT361" s="58"/>
      <c r="BU361" s="58"/>
      <c r="BV361" s="58"/>
      <c r="BW361" s="58"/>
      <c r="BX361" s="58"/>
      <c r="BY361" s="58"/>
      <c r="BZ361" s="58"/>
      <c r="CA361" s="58"/>
      <c r="CB361" s="58"/>
      <c r="CC361" s="58"/>
      <c r="CD361" s="58"/>
      <c r="CE361" s="58"/>
      <c r="CF361" s="58"/>
      <c r="CG361" s="58"/>
      <c r="CH361" s="58"/>
      <c r="CI361" s="58"/>
      <c r="CJ361" s="58"/>
      <c r="CK361" s="58"/>
      <c r="CL361" s="58"/>
      <c r="CM361" s="58"/>
      <c r="CN361" s="58"/>
      <c r="CO361" s="58"/>
      <c r="CP361" s="58"/>
      <c r="CQ361" s="58"/>
      <c r="CR361" s="58"/>
      <c r="CS361" s="58"/>
      <c r="CT361" s="58"/>
      <c r="CU361" s="58"/>
      <c r="CV361" s="58"/>
      <c r="CW361" s="58"/>
      <c r="CX361" s="58"/>
      <c r="CY361" s="58"/>
      <c r="CZ361" s="58"/>
      <c r="DA361" s="58"/>
      <c r="DB361" s="58"/>
      <c r="DC361" s="58"/>
      <c r="DD361" s="58"/>
      <c r="DE361" s="58"/>
      <c r="DF361" s="58"/>
      <c r="DG361" s="58"/>
      <c r="DH361" s="58"/>
      <c r="DI361" s="58"/>
      <c r="DJ361" s="58"/>
      <c r="DK361" s="58"/>
      <c r="DL361" s="58"/>
      <c r="DM361" s="58"/>
      <c r="DN361" s="58"/>
      <c r="DO361" s="58"/>
      <c r="DP361" s="58"/>
      <c r="DQ361" s="58"/>
      <c r="DR361" s="58"/>
      <c r="DS361" s="58"/>
      <c r="DT361" s="58"/>
      <c r="DU361" s="58"/>
      <c r="DV361" s="58"/>
      <c r="DW361" s="58"/>
      <c r="DX361" s="58"/>
      <c r="DY361" s="58"/>
      <c r="DZ361" s="58"/>
      <c r="EA361" s="58"/>
      <c r="EB361" s="58"/>
      <c r="EC361" s="58"/>
      <c r="ED361" s="58"/>
      <c r="EE361" s="58"/>
      <c r="EF361" s="58"/>
      <c r="EG361" s="58"/>
      <c r="EH361" s="58"/>
      <c r="EI361" s="58"/>
      <c r="EJ361" s="58"/>
      <c r="EK361" s="58"/>
      <c r="EL361" s="58"/>
      <c r="EM361" s="58"/>
      <c r="EN361" s="58"/>
      <c r="EO361" s="58"/>
      <c r="EP361" s="58"/>
      <c r="EQ361" s="58"/>
    </row>
    <row r="362" spans="1:147" outlineLevel="1" x14ac:dyDescent="0.2">
      <c r="A362" s="16">
        <v>165</v>
      </c>
      <c r="B362" s="16">
        <v>0</v>
      </c>
      <c r="C362" s="1">
        <v>1.783117540213268E-4</v>
      </c>
      <c r="D362" s="1">
        <f t="shared" si="31"/>
        <v>-1.783117540213268E-4</v>
      </c>
      <c r="E362" s="1">
        <f t="shared" si="32"/>
        <v>3.5665530690422837E-4</v>
      </c>
      <c r="F362" s="1">
        <f t="shared" si="33"/>
        <v>-1.8885319878260691E-2</v>
      </c>
      <c r="G362" s="1">
        <f t="shared" si="34"/>
        <v>-1.3354533117012997E-2</v>
      </c>
      <c r="H362" s="1">
        <v>1.1663928402557923E-3</v>
      </c>
      <c r="I362" s="1">
        <f t="shared" si="35"/>
        <v>2.0826156018615845E-7</v>
      </c>
      <c r="J362" s="1">
        <f t="shared" si="36"/>
        <v>-1.3362328252725384E-2</v>
      </c>
      <c r="AT362" s="58"/>
      <c r="AU362" s="58"/>
      <c r="AV362" s="58"/>
      <c r="AW362" s="58"/>
      <c r="AX362" s="58"/>
      <c r="AY362" s="58"/>
      <c r="AZ362" s="58"/>
      <c r="BA362" s="71"/>
      <c r="BB362" s="58"/>
      <c r="BC362" s="58"/>
      <c r="BD362" s="58"/>
      <c r="BE362" s="58">
        <f t="shared" si="37"/>
        <v>1</v>
      </c>
      <c r="BF362" s="58">
        <f t="shared" si="38"/>
        <v>1.783117540213268E-4</v>
      </c>
      <c r="BG362" s="58" t="e">
        <f t="shared" si="39"/>
        <v>#N/A</v>
      </c>
      <c r="BH362" s="58"/>
      <c r="BI362" s="58"/>
      <c r="BJ362" s="58"/>
      <c r="BK362" s="58"/>
      <c r="BL362" s="58"/>
      <c r="BM362" s="58"/>
      <c r="BN362" s="58"/>
      <c r="BO362" s="58"/>
      <c r="BP362" s="58"/>
      <c r="BQ362" s="58"/>
      <c r="BR362" s="58"/>
      <c r="BS362" s="58"/>
      <c r="BT362" s="58"/>
      <c r="BU362" s="58"/>
      <c r="BV362" s="58"/>
      <c r="BW362" s="58"/>
      <c r="BX362" s="58"/>
      <c r="BY362" s="58"/>
      <c r="BZ362" s="58"/>
      <c r="CA362" s="58"/>
      <c r="CB362" s="58"/>
      <c r="CC362" s="58"/>
      <c r="CD362" s="58"/>
      <c r="CE362" s="58"/>
      <c r="CF362" s="58"/>
      <c r="CG362" s="58"/>
      <c r="CH362" s="58"/>
      <c r="CI362" s="58"/>
      <c r="CJ362" s="58"/>
      <c r="CK362" s="58"/>
      <c r="CL362" s="58"/>
      <c r="CM362" s="58"/>
      <c r="CN362" s="58"/>
      <c r="CO362" s="58"/>
      <c r="CP362" s="58"/>
      <c r="CQ362" s="58"/>
      <c r="CR362" s="58"/>
      <c r="CS362" s="58"/>
      <c r="CT362" s="58"/>
      <c r="CU362" s="58"/>
      <c r="CV362" s="58"/>
      <c r="CW362" s="58"/>
      <c r="CX362" s="58"/>
      <c r="CY362" s="58"/>
      <c r="CZ362" s="58"/>
      <c r="DA362" s="58"/>
      <c r="DB362" s="58"/>
      <c r="DC362" s="58"/>
      <c r="DD362" s="58"/>
      <c r="DE362" s="58"/>
      <c r="DF362" s="58"/>
      <c r="DG362" s="58"/>
      <c r="DH362" s="58"/>
      <c r="DI362" s="58"/>
      <c r="DJ362" s="58"/>
      <c r="DK362" s="58"/>
      <c r="DL362" s="58"/>
      <c r="DM362" s="58"/>
      <c r="DN362" s="58"/>
      <c r="DO362" s="58"/>
      <c r="DP362" s="58"/>
      <c r="DQ362" s="58"/>
      <c r="DR362" s="58"/>
      <c r="DS362" s="58"/>
      <c r="DT362" s="58"/>
      <c r="DU362" s="58"/>
      <c r="DV362" s="58"/>
      <c r="DW362" s="58"/>
      <c r="DX362" s="58"/>
      <c r="DY362" s="58"/>
      <c r="DZ362" s="58"/>
      <c r="EA362" s="58"/>
      <c r="EB362" s="58"/>
      <c r="EC362" s="58"/>
      <c r="ED362" s="58"/>
      <c r="EE362" s="58"/>
      <c r="EF362" s="58"/>
      <c r="EG362" s="58"/>
      <c r="EH362" s="58"/>
      <c r="EI362" s="58"/>
      <c r="EJ362" s="58"/>
      <c r="EK362" s="58"/>
      <c r="EL362" s="58"/>
      <c r="EM362" s="58"/>
      <c r="EN362" s="58"/>
      <c r="EO362" s="58"/>
      <c r="EP362" s="58"/>
      <c r="EQ362" s="58"/>
    </row>
    <row r="363" spans="1:147" outlineLevel="1" x14ac:dyDescent="0.2">
      <c r="A363" s="16">
        <v>166</v>
      </c>
      <c r="B363" s="16">
        <v>0</v>
      </c>
      <c r="C363" s="1">
        <v>7.6256699081407661E-8</v>
      </c>
      <c r="D363" s="1">
        <f t="shared" si="31"/>
        <v>-7.6256699081407661E-8</v>
      </c>
      <c r="E363" s="1">
        <f t="shared" si="32"/>
        <v>1.5251340408610457E-7</v>
      </c>
      <c r="F363" s="1">
        <f t="shared" si="33"/>
        <v>-3.9052964559186103E-4</v>
      </c>
      <c r="G363" s="1">
        <f t="shared" si="34"/>
        <v>-2.7614616581892327E-4</v>
      </c>
      <c r="H363" s="1">
        <v>1.0862295529054197E-6</v>
      </c>
      <c r="I363" s="1">
        <f t="shared" si="35"/>
        <v>8.2832376440732536E-14</v>
      </c>
      <c r="J363" s="1">
        <f t="shared" si="36"/>
        <v>-2.7614631579810859E-4</v>
      </c>
      <c r="AT363" s="58"/>
      <c r="AU363" s="58"/>
      <c r="AV363" s="58"/>
      <c r="AW363" s="58"/>
      <c r="AX363" s="58"/>
      <c r="AY363" s="58"/>
      <c r="AZ363" s="58"/>
      <c r="BA363" s="71"/>
      <c r="BB363" s="58"/>
      <c r="BC363" s="58"/>
      <c r="BD363" s="58"/>
      <c r="BE363" s="58">
        <f t="shared" si="37"/>
        <v>1</v>
      </c>
      <c r="BF363" s="58">
        <f t="shared" si="38"/>
        <v>7.6256699081407661E-8</v>
      </c>
      <c r="BG363" s="58" t="e">
        <f t="shared" si="39"/>
        <v>#N/A</v>
      </c>
      <c r="BH363" s="58"/>
      <c r="BI363" s="58"/>
      <c r="BJ363" s="58"/>
      <c r="BK363" s="58"/>
      <c r="BL363" s="58"/>
      <c r="BM363" s="58"/>
      <c r="BN363" s="58"/>
      <c r="BO363" s="58"/>
      <c r="BP363" s="58"/>
      <c r="BQ363" s="58"/>
      <c r="BR363" s="58"/>
      <c r="BS363" s="58"/>
      <c r="BT363" s="58"/>
      <c r="BU363" s="58"/>
      <c r="BV363" s="58"/>
      <c r="BW363" s="58"/>
      <c r="BX363" s="58"/>
      <c r="BY363" s="58"/>
      <c r="BZ363" s="58"/>
      <c r="CA363" s="58"/>
      <c r="CB363" s="58"/>
      <c r="CC363" s="58"/>
      <c r="CD363" s="58"/>
      <c r="CE363" s="58"/>
      <c r="CF363" s="58"/>
      <c r="CG363" s="58"/>
      <c r="CH363" s="58"/>
      <c r="CI363" s="58"/>
      <c r="CJ363" s="58"/>
      <c r="CK363" s="58"/>
      <c r="CL363" s="58"/>
      <c r="CM363" s="58"/>
      <c r="CN363" s="58"/>
      <c r="CO363" s="58"/>
      <c r="CP363" s="58"/>
      <c r="CQ363" s="58"/>
      <c r="CR363" s="58"/>
      <c r="CS363" s="58"/>
      <c r="CT363" s="58"/>
      <c r="CU363" s="58"/>
      <c r="CV363" s="58"/>
      <c r="CW363" s="58"/>
      <c r="CX363" s="58"/>
      <c r="CY363" s="58"/>
      <c r="CZ363" s="58"/>
      <c r="DA363" s="58"/>
      <c r="DB363" s="58"/>
      <c r="DC363" s="58"/>
      <c r="DD363" s="58"/>
      <c r="DE363" s="58"/>
      <c r="DF363" s="58"/>
      <c r="DG363" s="58"/>
      <c r="DH363" s="58"/>
      <c r="DI363" s="58"/>
      <c r="DJ363" s="58"/>
      <c r="DK363" s="58"/>
      <c r="DL363" s="58"/>
      <c r="DM363" s="58"/>
      <c r="DN363" s="58"/>
      <c r="DO363" s="58"/>
      <c r="DP363" s="58"/>
      <c r="DQ363" s="58"/>
      <c r="DR363" s="58"/>
      <c r="DS363" s="58"/>
      <c r="DT363" s="58"/>
      <c r="DU363" s="58"/>
      <c r="DV363" s="58"/>
      <c r="DW363" s="58"/>
      <c r="DX363" s="58"/>
      <c r="DY363" s="58"/>
      <c r="DZ363" s="58"/>
      <c r="EA363" s="58"/>
      <c r="EB363" s="58"/>
      <c r="EC363" s="58"/>
      <c r="ED363" s="58"/>
      <c r="EE363" s="58"/>
      <c r="EF363" s="58"/>
      <c r="EG363" s="58"/>
      <c r="EH363" s="58"/>
      <c r="EI363" s="58"/>
      <c r="EJ363" s="58"/>
      <c r="EK363" s="58"/>
      <c r="EL363" s="58"/>
      <c r="EM363" s="58"/>
      <c r="EN363" s="58"/>
      <c r="EO363" s="58"/>
      <c r="EP363" s="58"/>
      <c r="EQ363" s="58"/>
    </row>
    <row r="364" spans="1:147" outlineLevel="1" x14ac:dyDescent="0.2">
      <c r="A364" s="16">
        <v>167</v>
      </c>
      <c r="B364" s="16">
        <v>0</v>
      </c>
      <c r="C364" s="1">
        <v>2.3218479052937432E-5</v>
      </c>
      <c r="D364" s="1">
        <f t="shared" si="31"/>
        <v>-2.3218479052937432E-5</v>
      </c>
      <c r="E364" s="1">
        <f t="shared" si="32"/>
        <v>4.6437497212075524E-5</v>
      </c>
      <c r="F364" s="1">
        <f t="shared" si="33"/>
        <v>-6.814506380661443E-3</v>
      </c>
      <c r="G364" s="1">
        <f t="shared" si="34"/>
        <v>-4.8186116427062558E-3</v>
      </c>
      <c r="H364" s="1">
        <v>1.794366405974358E-4</v>
      </c>
      <c r="I364" s="1">
        <f t="shared" si="35"/>
        <v>4.1670903458725384E-9</v>
      </c>
      <c r="J364" s="1">
        <f t="shared" si="36"/>
        <v>-4.8190440186379451E-3</v>
      </c>
      <c r="AT364" s="58"/>
      <c r="AU364" s="58"/>
      <c r="AV364" s="58"/>
      <c r="AW364" s="58"/>
      <c r="AX364" s="58"/>
      <c r="AY364" s="58"/>
      <c r="AZ364" s="58"/>
      <c r="BA364" s="71"/>
      <c r="BB364" s="58"/>
      <c r="BC364" s="58"/>
      <c r="BD364" s="58"/>
      <c r="BE364" s="58">
        <f t="shared" si="37"/>
        <v>1</v>
      </c>
      <c r="BF364" s="58">
        <f t="shared" si="38"/>
        <v>2.3218479052937432E-5</v>
      </c>
      <c r="BG364" s="58" t="e">
        <f t="shared" si="39"/>
        <v>#N/A</v>
      </c>
      <c r="BH364" s="58"/>
      <c r="BI364" s="58"/>
      <c r="BJ364" s="58"/>
      <c r="BK364" s="58"/>
      <c r="BL364" s="58"/>
      <c r="BM364" s="58"/>
      <c r="BN364" s="58"/>
      <c r="BO364" s="58"/>
      <c r="BP364" s="58"/>
      <c r="BQ364" s="58"/>
      <c r="BR364" s="58"/>
      <c r="BS364" s="58"/>
      <c r="BT364" s="58"/>
      <c r="BU364" s="58"/>
      <c r="BV364" s="58"/>
      <c r="BW364" s="58"/>
      <c r="BX364" s="58"/>
      <c r="BY364" s="58"/>
      <c r="BZ364" s="58"/>
      <c r="CA364" s="58"/>
      <c r="CB364" s="58"/>
      <c r="CC364" s="58"/>
      <c r="CD364" s="58"/>
      <c r="CE364" s="58"/>
      <c r="CF364" s="58"/>
      <c r="CG364" s="58"/>
      <c r="CH364" s="58"/>
      <c r="CI364" s="58"/>
      <c r="CJ364" s="58"/>
      <c r="CK364" s="58"/>
      <c r="CL364" s="58"/>
      <c r="CM364" s="58"/>
      <c r="CN364" s="58"/>
      <c r="CO364" s="58"/>
      <c r="CP364" s="58"/>
      <c r="CQ364" s="58"/>
      <c r="CR364" s="58"/>
      <c r="CS364" s="58"/>
      <c r="CT364" s="58"/>
      <c r="CU364" s="58"/>
      <c r="CV364" s="58"/>
      <c r="CW364" s="58"/>
      <c r="CX364" s="58"/>
      <c r="CY364" s="58"/>
      <c r="CZ364" s="58"/>
      <c r="DA364" s="58"/>
      <c r="DB364" s="58"/>
      <c r="DC364" s="58"/>
      <c r="DD364" s="58"/>
      <c r="DE364" s="58"/>
      <c r="DF364" s="58"/>
      <c r="DG364" s="58"/>
      <c r="DH364" s="58"/>
      <c r="DI364" s="58"/>
      <c r="DJ364" s="58"/>
      <c r="DK364" s="58"/>
      <c r="DL364" s="58"/>
      <c r="DM364" s="58"/>
      <c r="DN364" s="58"/>
      <c r="DO364" s="58"/>
      <c r="DP364" s="58"/>
      <c r="DQ364" s="58"/>
      <c r="DR364" s="58"/>
      <c r="DS364" s="58"/>
      <c r="DT364" s="58"/>
      <c r="DU364" s="58"/>
      <c r="DV364" s="58"/>
      <c r="DW364" s="58"/>
      <c r="DX364" s="58"/>
      <c r="DY364" s="58"/>
      <c r="DZ364" s="58"/>
      <c r="EA364" s="58"/>
      <c r="EB364" s="58"/>
      <c r="EC364" s="58"/>
      <c r="ED364" s="58"/>
      <c r="EE364" s="58"/>
      <c r="EF364" s="58"/>
      <c r="EG364" s="58"/>
      <c r="EH364" s="58"/>
      <c r="EI364" s="58"/>
      <c r="EJ364" s="58"/>
      <c r="EK364" s="58"/>
      <c r="EL364" s="58"/>
      <c r="EM364" s="58"/>
      <c r="EN364" s="58"/>
      <c r="EO364" s="58"/>
      <c r="EP364" s="58"/>
      <c r="EQ364" s="58"/>
    </row>
    <row r="365" spans="1:147" outlineLevel="1" x14ac:dyDescent="0.2">
      <c r="A365" s="16">
        <v>168</v>
      </c>
      <c r="B365" s="16">
        <v>0</v>
      </c>
      <c r="C365" s="1">
        <v>8.3087390561101935E-9</v>
      </c>
      <c r="D365" s="1">
        <f t="shared" si="31"/>
        <v>-8.3087390561101935E-9</v>
      </c>
      <c r="E365" s="1">
        <f t="shared" si="32"/>
        <v>1.6617477991219454E-8</v>
      </c>
      <c r="F365" s="1">
        <f t="shared" si="33"/>
        <v>-1.2890879718320024E-4</v>
      </c>
      <c r="G365" s="1">
        <f t="shared" si="34"/>
        <v>-9.1152285353387265E-5</v>
      </c>
      <c r="H365" s="1">
        <v>1.747832555260327E-7</v>
      </c>
      <c r="I365" s="1">
        <f t="shared" si="35"/>
        <v>1.452228727434688E-15</v>
      </c>
      <c r="J365" s="1">
        <f t="shared" si="36"/>
        <v>-9.1152293319334896E-5</v>
      </c>
      <c r="AT365" s="58"/>
      <c r="AU365" s="58"/>
      <c r="AV365" s="58"/>
      <c r="AW365" s="58"/>
      <c r="AX365" s="58"/>
      <c r="AY365" s="58"/>
      <c r="AZ365" s="58"/>
      <c r="BA365" s="71"/>
      <c r="BB365" s="58"/>
      <c r="BC365" s="58"/>
      <c r="BD365" s="58"/>
      <c r="BE365" s="58">
        <f t="shared" si="37"/>
        <v>1</v>
      </c>
      <c r="BF365" s="58">
        <f t="shared" si="38"/>
        <v>8.3087390561101935E-9</v>
      </c>
      <c r="BG365" s="58" t="e">
        <f t="shared" si="39"/>
        <v>#N/A</v>
      </c>
      <c r="BH365" s="58"/>
      <c r="BI365" s="58"/>
      <c r="BJ365" s="58"/>
      <c r="BK365" s="58"/>
      <c r="BL365" s="58"/>
      <c r="BM365" s="58"/>
      <c r="BN365" s="58"/>
      <c r="BO365" s="58"/>
      <c r="BP365" s="58"/>
      <c r="BQ365" s="58"/>
      <c r="BR365" s="58"/>
      <c r="BS365" s="58"/>
      <c r="BT365" s="58"/>
      <c r="BU365" s="58"/>
      <c r="BV365" s="58"/>
      <c r="BW365" s="58"/>
      <c r="BX365" s="58"/>
      <c r="BY365" s="58"/>
      <c r="BZ365" s="58"/>
      <c r="CA365" s="58"/>
      <c r="CB365" s="58"/>
      <c r="CC365" s="58"/>
      <c r="CD365" s="58"/>
      <c r="CE365" s="58"/>
      <c r="CF365" s="58"/>
      <c r="CG365" s="58"/>
      <c r="CH365" s="58"/>
      <c r="CI365" s="58"/>
      <c r="CJ365" s="58"/>
      <c r="CK365" s="58"/>
      <c r="CL365" s="58"/>
      <c r="CM365" s="58"/>
      <c r="CN365" s="58"/>
      <c r="CO365" s="58"/>
      <c r="CP365" s="58"/>
      <c r="CQ365" s="58"/>
      <c r="CR365" s="58"/>
      <c r="CS365" s="58"/>
      <c r="CT365" s="58"/>
      <c r="CU365" s="58"/>
      <c r="CV365" s="58"/>
      <c r="CW365" s="58"/>
      <c r="CX365" s="58"/>
      <c r="CY365" s="58"/>
      <c r="CZ365" s="58"/>
      <c r="DA365" s="58"/>
      <c r="DB365" s="58"/>
      <c r="DC365" s="58"/>
      <c r="DD365" s="58"/>
      <c r="DE365" s="58"/>
      <c r="DF365" s="58"/>
      <c r="DG365" s="58"/>
      <c r="DH365" s="58"/>
      <c r="DI365" s="58"/>
      <c r="DJ365" s="58"/>
      <c r="DK365" s="58"/>
      <c r="DL365" s="58"/>
      <c r="DM365" s="58"/>
      <c r="DN365" s="58"/>
      <c r="DO365" s="58"/>
      <c r="DP365" s="58"/>
      <c r="DQ365" s="58"/>
      <c r="DR365" s="58"/>
      <c r="DS365" s="58"/>
      <c r="DT365" s="58"/>
      <c r="DU365" s="58"/>
      <c r="DV365" s="58"/>
      <c r="DW365" s="58"/>
      <c r="DX365" s="58"/>
      <c r="DY365" s="58"/>
      <c r="DZ365" s="58"/>
      <c r="EA365" s="58"/>
      <c r="EB365" s="58"/>
      <c r="EC365" s="58"/>
      <c r="ED365" s="58"/>
      <c r="EE365" s="58"/>
      <c r="EF365" s="58"/>
      <c r="EG365" s="58"/>
      <c r="EH365" s="58"/>
      <c r="EI365" s="58"/>
      <c r="EJ365" s="58"/>
      <c r="EK365" s="58"/>
      <c r="EL365" s="58"/>
      <c r="EM365" s="58"/>
      <c r="EN365" s="58"/>
      <c r="EO365" s="58"/>
      <c r="EP365" s="58"/>
      <c r="EQ365" s="58"/>
    </row>
    <row r="366" spans="1:147" outlineLevel="1" x14ac:dyDescent="0.2">
      <c r="A366" s="16">
        <v>169</v>
      </c>
      <c r="B366" s="16">
        <v>1</v>
      </c>
      <c r="C366" s="1">
        <v>0.91818787219184428</v>
      </c>
      <c r="D366" s="1">
        <f t="shared" si="31"/>
        <v>8.1812127808155721E-2</v>
      </c>
      <c r="E366" s="1">
        <f t="shared" si="32"/>
        <v>0.17070651099325507</v>
      </c>
      <c r="F366" s="1">
        <f t="shared" si="33"/>
        <v>0.41316644466032704</v>
      </c>
      <c r="G366" s="1">
        <f t="shared" si="34"/>
        <v>0.29849912885079166</v>
      </c>
      <c r="H366" s="1">
        <v>0.13832906086778926</v>
      </c>
      <c r="I366" s="1">
        <f t="shared" si="35"/>
        <v>1.4304020319623944E-2</v>
      </c>
      <c r="J366" s="1">
        <f t="shared" si="36"/>
        <v>0.32156764489653722</v>
      </c>
      <c r="AT366" s="58"/>
      <c r="AU366" s="58"/>
      <c r="AV366" s="58"/>
      <c r="AW366" s="58"/>
      <c r="AX366" s="58"/>
      <c r="AY366" s="58"/>
      <c r="AZ366" s="58"/>
      <c r="BA366" s="71"/>
      <c r="BB366" s="58"/>
      <c r="BC366" s="58"/>
      <c r="BD366" s="58"/>
      <c r="BE366" s="58">
        <f t="shared" si="37"/>
        <v>0</v>
      </c>
      <c r="BF366" s="58" t="e">
        <f t="shared" si="38"/>
        <v>#N/A</v>
      </c>
      <c r="BG366" s="58">
        <f t="shared" si="39"/>
        <v>0.91818787219184428</v>
      </c>
      <c r="BH366" s="58"/>
      <c r="BI366" s="58"/>
      <c r="BJ366" s="58"/>
      <c r="BK366" s="58"/>
      <c r="BL366" s="58"/>
      <c r="BM366" s="58"/>
      <c r="BN366" s="58"/>
      <c r="BO366" s="58"/>
      <c r="BP366" s="58"/>
      <c r="BQ366" s="58"/>
      <c r="BR366" s="58"/>
      <c r="BS366" s="58"/>
      <c r="BT366" s="58"/>
      <c r="BU366" s="58"/>
      <c r="BV366" s="58"/>
      <c r="BW366" s="58"/>
      <c r="BX366" s="58"/>
      <c r="BY366" s="58"/>
      <c r="BZ366" s="58"/>
      <c r="CA366" s="58"/>
      <c r="CB366" s="58"/>
      <c r="CC366" s="58"/>
      <c r="CD366" s="58"/>
      <c r="CE366" s="58"/>
      <c r="CF366" s="58"/>
      <c r="CG366" s="58"/>
      <c r="CH366" s="58"/>
      <c r="CI366" s="58"/>
      <c r="CJ366" s="58"/>
      <c r="CK366" s="58"/>
      <c r="CL366" s="58"/>
      <c r="CM366" s="58"/>
      <c r="CN366" s="58"/>
      <c r="CO366" s="58"/>
      <c r="CP366" s="58"/>
      <c r="CQ366" s="58"/>
      <c r="CR366" s="58"/>
      <c r="CS366" s="58"/>
      <c r="CT366" s="58"/>
      <c r="CU366" s="58"/>
      <c r="CV366" s="58"/>
      <c r="CW366" s="58"/>
      <c r="CX366" s="58"/>
      <c r="CY366" s="58"/>
      <c r="CZ366" s="58"/>
      <c r="DA366" s="58"/>
      <c r="DB366" s="58"/>
      <c r="DC366" s="58"/>
      <c r="DD366" s="58"/>
      <c r="DE366" s="58"/>
      <c r="DF366" s="58"/>
      <c r="DG366" s="58"/>
      <c r="DH366" s="58"/>
      <c r="DI366" s="58"/>
      <c r="DJ366" s="58"/>
      <c r="DK366" s="58"/>
      <c r="DL366" s="58"/>
      <c r="DM366" s="58"/>
      <c r="DN366" s="58"/>
      <c r="DO366" s="58"/>
      <c r="DP366" s="58"/>
      <c r="DQ366" s="58"/>
      <c r="DR366" s="58"/>
      <c r="DS366" s="58"/>
      <c r="DT366" s="58"/>
      <c r="DU366" s="58"/>
      <c r="DV366" s="58"/>
      <c r="DW366" s="58"/>
      <c r="DX366" s="58"/>
      <c r="DY366" s="58"/>
      <c r="DZ366" s="58"/>
      <c r="EA366" s="58"/>
      <c r="EB366" s="58"/>
      <c r="EC366" s="58"/>
      <c r="ED366" s="58"/>
      <c r="EE366" s="58"/>
      <c r="EF366" s="58"/>
      <c r="EG366" s="58"/>
      <c r="EH366" s="58"/>
      <c r="EI366" s="58"/>
      <c r="EJ366" s="58"/>
      <c r="EK366" s="58"/>
      <c r="EL366" s="58"/>
      <c r="EM366" s="58"/>
      <c r="EN366" s="58"/>
      <c r="EO366" s="58"/>
      <c r="EP366" s="58"/>
      <c r="EQ366" s="58"/>
    </row>
    <row r="367" spans="1:147" outlineLevel="1" x14ac:dyDescent="0.2">
      <c r="A367" s="16">
        <v>170</v>
      </c>
      <c r="B367" s="16">
        <v>0</v>
      </c>
      <c r="C367" s="1">
        <v>1.5121050459830758E-5</v>
      </c>
      <c r="D367" s="1">
        <f t="shared" si="31"/>
        <v>-1.5121050459830758E-5</v>
      </c>
      <c r="E367" s="1">
        <f t="shared" si="32"/>
        <v>3.0242329568263291E-5</v>
      </c>
      <c r="F367" s="1">
        <f t="shared" si="33"/>
        <v>-5.499302643814331E-3</v>
      </c>
      <c r="G367" s="1">
        <f t="shared" si="34"/>
        <v>-3.8886088912945707E-3</v>
      </c>
      <c r="H367" s="1">
        <v>1.7404788498602756E-4</v>
      </c>
      <c r="I367" s="1">
        <f t="shared" si="35"/>
        <v>2.6322847908846126E-9</v>
      </c>
      <c r="J367" s="1">
        <f t="shared" si="36"/>
        <v>-3.8889473375511366E-3</v>
      </c>
      <c r="AT367" s="58"/>
      <c r="AU367" s="58"/>
      <c r="AV367" s="58"/>
      <c r="AW367" s="58"/>
      <c r="AX367" s="58"/>
      <c r="AY367" s="58"/>
      <c r="AZ367" s="58"/>
      <c r="BA367" s="71"/>
      <c r="BB367" s="58"/>
      <c r="BC367" s="58"/>
      <c r="BD367" s="58"/>
      <c r="BE367" s="58">
        <f t="shared" si="37"/>
        <v>1</v>
      </c>
      <c r="BF367" s="58">
        <f t="shared" si="38"/>
        <v>1.5121050459830758E-5</v>
      </c>
      <c r="BG367" s="58" t="e">
        <f t="shared" si="39"/>
        <v>#N/A</v>
      </c>
      <c r="BH367" s="58"/>
      <c r="BI367" s="58"/>
      <c r="BJ367" s="58"/>
      <c r="BK367" s="58"/>
      <c r="BL367" s="58"/>
      <c r="BM367" s="58"/>
      <c r="BN367" s="58"/>
      <c r="BO367" s="58"/>
      <c r="BP367" s="58"/>
      <c r="BQ367" s="58"/>
      <c r="BR367" s="58"/>
      <c r="BS367" s="58"/>
      <c r="BT367" s="58"/>
      <c r="BU367" s="58"/>
      <c r="BV367" s="58"/>
      <c r="BW367" s="58"/>
      <c r="BX367" s="58"/>
      <c r="BY367" s="58"/>
      <c r="BZ367" s="58"/>
      <c r="CA367" s="58"/>
      <c r="CB367" s="58"/>
      <c r="CC367" s="58"/>
      <c r="CD367" s="58"/>
      <c r="CE367" s="58"/>
      <c r="CF367" s="58"/>
      <c r="CG367" s="58"/>
      <c r="CH367" s="58"/>
      <c r="CI367" s="58"/>
      <c r="CJ367" s="58"/>
      <c r="CK367" s="58"/>
      <c r="CL367" s="58"/>
      <c r="CM367" s="58"/>
      <c r="CN367" s="58"/>
      <c r="CO367" s="58"/>
      <c r="CP367" s="58"/>
      <c r="CQ367" s="58"/>
      <c r="CR367" s="58"/>
      <c r="CS367" s="58"/>
      <c r="CT367" s="58"/>
      <c r="CU367" s="58"/>
      <c r="CV367" s="58"/>
      <c r="CW367" s="58"/>
      <c r="CX367" s="58"/>
      <c r="CY367" s="58"/>
      <c r="CZ367" s="58"/>
      <c r="DA367" s="58"/>
      <c r="DB367" s="58"/>
      <c r="DC367" s="58"/>
      <c r="DD367" s="58"/>
      <c r="DE367" s="58"/>
      <c r="DF367" s="58"/>
      <c r="DG367" s="58"/>
      <c r="DH367" s="58"/>
      <c r="DI367" s="58"/>
      <c r="DJ367" s="58"/>
      <c r="DK367" s="58"/>
      <c r="DL367" s="58"/>
      <c r="DM367" s="58"/>
      <c r="DN367" s="58"/>
      <c r="DO367" s="58"/>
      <c r="DP367" s="58"/>
      <c r="DQ367" s="58"/>
      <c r="DR367" s="58"/>
      <c r="DS367" s="58"/>
      <c r="DT367" s="58"/>
      <c r="DU367" s="58"/>
      <c r="DV367" s="58"/>
      <c r="DW367" s="58"/>
      <c r="DX367" s="58"/>
      <c r="DY367" s="58"/>
      <c r="DZ367" s="58"/>
      <c r="EA367" s="58"/>
      <c r="EB367" s="58"/>
      <c r="EC367" s="58"/>
      <c r="ED367" s="58"/>
      <c r="EE367" s="58"/>
      <c r="EF367" s="58"/>
      <c r="EG367" s="58"/>
      <c r="EH367" s="58"/>
      <c r="EI367" s="58"/>
      <c r="EJ367" s="58"/>
      <c r="EK367" s="58"/>
      <c r="EL367" s="58"/>
      <c r="EM367" s="58"/>
      <c r="EN367" s="58"/>
      <c r="EO367" s="58"/>
      <c r="EP367" s="58"/>
      <c r="EQ367" s="58"/>
    </row>
    <row r="368" spans="1:147" outlineLevel="1" x14ac:dyDescent="0.2">
      <c r="A368" s="16">
        <v>171</v>
      </c>
      <c r="B368" s="16">
        <v>0</v>
      </c>
      <c r="C368" s="1">
        <v>5.2472046577419964E-3</v>
      </c>
      <c r="D368" s="1">
        <f t="shared" si="31"/>
        <v>-5.2472046577419964E-3</v>
      </c>
      <c r="E368" s="1">
        <f t="shared" si="32"/>
        <v>1.0522039167578228E-2</v>
      </c>
      <c r="F368" s="1">
        <f t="shared" si="33"/>
        <v>-0.10257699141414817</v>
      </c>
      <c r="G368" s="1">
        <f t="shared" si="34"/>
        <v>-7.2628390100868162E-2</v>
      </c>
      <c r="H368" s="1">
        <v>2.1431235133283044E-2</v>
      </c>
      <c r="I368" s="1">
        <f t="shared" si="35"/>
        <v>1.1552306079527609E-4</v>
      </c>
      <c r="J368" s="1">
        <f t="shared" si="36"/>
        <v>-7.3419385106653953E-2</v>
      </c>
      <c r="AT368" s="58"/>
      <c r="AU368" s="58"/>
      <c r="AV368" s="58"/>
      <c r="AW368" s="58"/>
      <c r="AX368" s="58"/>
      <c r="AY368" s="58"/>
      <c r="AZ368" s="58"/>
      <c r="BA368" s="71"/>
      <c r="BB368" s="58"/>
      <c r="BC368" s="58"/>
      <c r="BD368" s="58"/>
      <c r="BE368" s="58">
        <f t="shared" si="37"/>
        <v>1</v>
      </c>
      <c r="BF368" s="58">
        <f t="shared" si="38"/>
        <v>5.2472046577419964E-3</v>
      </c>
      <c r="BG368" s="58" t="e">
        <f t="shared" si="39"/>
        <v>#N/A</v>
      </c>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c r="CH368" s="58"/>
      <c r="CI368" s="58"/>
      <c r="CJ368" s="58"/>
      <c r="CK368" s="58"/>
      <c r="CL368" s="58"/>
      <c r="CM368" s="58"/>
      <c r="CN368" s="58"/>
      <c r="CO368" s="58"/>
      <c r="CP368" s="58"/>
      <c r="CQ368" s="58"/>
      <c r="CR368" s="58"/>
      <c r="CS368" s="58"/>
      <c r="CT368" s="58"/>
      <c r="CU368" s="58"/>
      <c r="CV368" s="58"/>
      <c r="CW368" s="58"/>
      <c r="CX368" s="58"/>
      <c r="CY368" s="58"/>
      <c r="CZ368" s="58"/>
      <c r="DA368" s="58"/>
      <c r="DB368" s="58"/>
      <c r="DC368" s="58"/>
      <c r="DD368" s="58"/>
      <c r="DE368" s="58"/>
      <c r="DF368" s="58"/>
      <c r="DG368" s="58"/>
      <c r="DH368" s="58"/>
      <c r="DI368" s="58"/>
      <c r="DJ368" s="58"/>
      <c r="DK368" s="58"/>
      <c r="DL368" s="58"/>
      <c r="DM368" s="58"/>
      <c r="DN368" s="58"/>
      <c r="DO368" s="58"/>
      <c r="DP368" s="58"/>
      <c r="DQ368" s="58"/>
      <c r="DR368" s="58"/>
      <c r="DS368" s="58"/>
      <c r="DT368" s="58"/>
      <c r="DU368" s="58"/>
      <c r="DV368" s="58"/>
      <c r="DW368" s="58"/>
      <c r="DX368" s="58"/>
      <c r="DY368" s="58"/>
      <c r="DZ368" s="58"/>
      <c r="EA368" s="58"/>
      <c r="EB368" s="58"/>
      <c r="EC368" s="58"/>
      <c r="ED368" s="58"/>
      <c r="EE368" s="58"/>
      <c r="EF368" s="58"/>
      <c r="EG368" s="58"/>
      <c r="EH368" s="58"/>
      <c r="EI368" s="58"/>
      <c r="EJ368" s="58"/>
      <c r="EK368" s="58"/>
      <c r="EL368" s="58"/>
      <c r="EM368" s="58"/>
      <c r="EN368" s="58"/>
      <c r="EO368" s="58"/>
      <c r="EP368" s="58"/>
      <c r="EQ368" s="58"/>
    </row>
    <row r="369" spans="1:147" outlineLevel="1" x14ac:dyDescent="0.2">
      <c r="A369" s="16">
        <v>172</v>
      </c>
      <c r="B369" s="16">
        <v>0</v>
      </c>
      <c r="C369" s="1">
        <v>2.3432813041045447E-4</v>
      </c>
      <c r="D369" s="1">
        <f t="shared" si="31"/>
        <v>-2.3432813041045447E-4</v>
      </c>
      <c r="E369" s="1">
        <f t="shared" si="32"/>
        <v>4.6871117907289341E-4</v>
      </c>
      <c r="F369" s="1">
        <f t="shared" si="33"/>
        <v>-2.1649738545139373E-2</v>
      </c>
      <c r="G369" s="1">
        <f t="shared" si="34"/>
        <v>-1.5309573898481069E-2</v>
      </c>
      <c r="H369" s="1">
        <v>1.3673433433683965E-3</v>
      </c>
      <c r="I369" s="1">
        <f t="shared" si="35"/>
        <v>3.2092091633241398E-7</v>
      </c>
      <c r="J369" s="1">
        <f t="shared" si="36"/>
        <v>-1.5320051366408185E-2</v>
      </c>
      <c r="AT369" s="58"/>
      <c r="AU369" s="58"/>
      <c r="AV369" s="58"/>
      <c r="AW369" s="58"/>
      <c r="AX369" s="58"/>
      <c r="AY369" s="58"/>
      <c r="AZ369" s="58"/>
      <c r="BA369" s="71"/>
      <c r="BB369" s="58"/>
      <c r="BC369" s="58"/>
      <c r="BD369" s="58"/>
      <c r="BE369" s="58">
        <f t="shared" si="37"/>
        <v>1</v>
      </c>
      <c r="BF369" s="58">
        <f t="shared" si="38"/>
        <v>2.3432813041045447E-4</v>
      </c>
      <c r="BG369" s="58" t="e">
        <f t="shared" si="39"/>
        <v>#N/A</v>
      </c>
      <c r="BH369" s="58"/>
      <c r="BI369" s="58"/>
      <c r="BJ369" s="58"/>
      <c r="BK369" s="58"/>
      <c r="BL369" s="58"/>
      <c r="BM369" s="58"/>
      <c r="BN369" s="58"/>
      <c r="BO369" s="58"/>
      <c r="BP369" s="58"/>
      <c r="BQ369" s="58"/>
      <c r="BR369" s="58"/>
      <c r="BS369" s="58"/>
      <c r="BT369" s="58"/>
      <c r="BU369" s="58"/>
      <c r="BV369" s="58"/>
      <c r="BW369" s="58"/>
      <c r="BX369" s="58"/>
      <c r="BY369" s="58"/>
      <c r="BZ369" s="58"/>
      <c r="CA369" s="58"/>
      <c r="CB369" s="58"/>
      <c r="CC369" s="58"/>
      <c r="CD369" s="58"/>
      <c r="CE369" s="58"/>
      <c r="CF369" s="58"/>
      <c r="CG369" s="58"/>
      <c r="CH369" s="58"/>
      <c r="CI369" s="58"/>
      <c r="CJ369" s="58"/>
      <c r="CK369" s="58"/>
      <c r="CL369" s="58"/>
      <c r="CM369" s="58"/>
      <c r="CN369" s="58"/>
      <c r="CO369" s="58"/>
      <c r="CP369" s="58"/>
      <c r="CQ369" s="58"/>
      <c r="CR369" s="58"/>
      <c r="CS369" s="58"/>
      <c r="CT369" s="58"/>
      <c r="CU369" s="58"/>
      <c r="CV369" s="58"/>
      <c r="CW369" s="58"/>
      <c r="CX369" s="58"/>
      <c r="CY369" s="58"/>
      <c r="CZ369" s="58"/>
      <c r="DA369" s="58"/>
      <c r="DB369" s="58"/>
      <c r="DC369" s="58"/>
      <c r="DD369" s="58"/>
      <c r="DE369" s="58"/>
      <c r="DF369" s="58"/>
      <c r="DG369" s="58"/>
      <c r="DH369" s="58"/>
      <c r="DI369" s="58"/>
      <c r="DJ369" s="58"/>
      <c r="DK369" s="58"/>
      <c r="DL369" s="58"/>
      <c r="DM369" s="58"/>
      <c r="DN369" s="58"/>
      <c r="DO369" s="58"/>
      <c r="DP369" s="58"/>
      <c r="DQ369" s="58"/>
      <c r="DR369" s="58"/>
      <c r="DS369" s="58"/>
      <c r="DT369" s="58"/>
      <c r="DU369" s="58"/>
      <c r="DV369" s="58"/>
      <c r="DW369" s="58"/>
      <c r="DX369" s="58"/>
      <c r="DY369" s="58"/>
      <c r="DZ369" s="58"/>
      <c r="EA369" s="58"/>
      <c r="EB369" s="58"/>
      <c r="EC369" s="58"/>
      <c r="ED369" s="58"/>
      <c r="EE369" s="58"/>
      <c r="EF369" s="58"/>
      <c r="EG369" s="58"/>
      <c r="EH369" s="58"/>
      <c r="EI369" s="58"/>
      <c r="EJ369" s="58"/>
      <c r="EK369" s="58"/>
      <c r="EL369" s="58"/>
      <c r="EM369" s="58"/>
      <c r="EN369" s="58"/>
      <c r="EO369" s="58"/>
      <c r="EP369" s="58"/>
      <c r="EQ369" s="58"/>
    </row>
    <row r="370" spans="1:147" outlineLevel="1" x14ac:dyDescent="0.2">
      <c r="A370" s="16">
        <v>173</v>
      </c>
      <c r="B370" s="16">
        <v>0</v>
      </c>
      <c r="C370" s="1">
        <v>7.8464120518891673E-4</v>
      </c>
      <c r="D370" s="1">
        <f t="shared" si="31"/>
        <v>-7.8464120518891673E-4</v>
      </c>
      <c r="E370" s="1">
        <f t="shared" si="32"/>
        <v>1.5698983944374138E-3</v>
      </c>
      <c r="F370" s="1">
        <f t="shared" si="33"/>
        <v>-3.9621943345038164E-2</v>
      </c>
      <c r="G370" s="1">
        <f t="shared" si="34"/>
        <v>-2.8022443691847563E-2</v>
      </c>
      <c r="H370" s="1">
        <v>5.5332076600526862E-3</v>
      </c>
      <c r="I370" s="1">
        <f t="shared" si="35"/>
        <v>4.3691674977599188E-6</v>
      </c>
      <c r="J370" s="1">
        <f t="shared" si="36"/>
        <v>-2.8100293912351294E-2</v>
      </c>
      <c r="AT370" s="58"/>
      <c r="AU370" s="58"/>
      <c r="AV370" s="58"/>
      <c r="AW370" s="58"/>
      <c r="AX370" s="58"/>
      <c r="AY370" s="58"/>
      <c r="AZ370" s="58"/>
      <c r="BA370" s="71"/>
      <c r="BB370" s="58"/>
      <c r="BC370" s="58"/>
      <c r="BD370" s="58"/>
      <c r="BE370" s="58">
        <f t="shared" si="37"/>
        <v>1</v>
      </c>
      <c r="BF370" s="58">
        <f t="shared" si="38"/>
        <v>7.8464120518891673E-4</v>
      </c>
      <c r="BG370" s="58" t="e">
        <f t="shared" si="39"/>
        <v>#N/A</v>
      </c>
      <c r="BH370" s="58"/>
      <c r="BI370" s="58"/>
      <c r="BJ370" s="58"/>
      <c r="BK370" s="58"/>
      <c r="BL370" s="58"/>
      <c r="BM370" s="58"/>
      <c r="BN370" s="58"/>
      <c r="BO370" s="58"/>
      <c r="BP370" s="58"/>
      <c r="BQ370" s="58"/>
      <c r="BR370" s="58"/>
      <c r="BS370" s="58"/>
      <c r="BT370" s="58"/>
      <c r="BU370" s="58"/>
      <c r="BV370" s="58"/>
      <c r="BW370" s="58"/>
      <c r="BX370" s="58"/>
      <c r="BY370" s="58"/>
      <c r="BZ370" s="58"/>
      <c r="CA370" s="58"/>
      <c r="CB370" s="58"/>
      <c r="CC370" s="58"/>
      <c r="CD370" s="58"/>
      <c r="CE370" s="58"/>
      <c r="CF370" s="58"/>
      <c r="CG370" s="58"/>
      <c r="CH370" s="58"/>
      <c r="CI370" s="58"/>
      <c r="CJ370" s="58"/>
      <c r="CK370" s="58"/>
      <c r="CL370" s="58"/>
      <c r="CM370" s="58"/>
      <c r="CN370" s="58"/>
      <c r="CO370" s="58"/>
      <c r="CP370" s="58"/>
      <c r="CQ370" s="58"/>
      <c r="CR370" s="58"/>
      <c r="CS370" s="58"/>
      <c r="CT370" s="58"/>
      <c r="CU370" s="58"/>
      <c r="CV370" s="58"/>
      <c r="CW370" s="58"/>
      <c r="CX370" s="58"/>
      <c r="CY370" s="58"/>
      <c r="CZ370" s="58"/>
      <c r="DA370" s="58"/>
      <c r="DB370" s="58"/>
      <c r="DC370" s="58"/>
      <c r="DD370" s="58"/>
      <c r="DE370" s="58"/>
      <c r="DF370" s="58"/>
      <c r="DG370" s="58"/>
      <c r="DH370" s="58"/>
      <c r="DI370" s="58"/>
      <c r="DJ370" s="58"/>
      <c r="DK370" s="58"/>
      <c r="DL370" s="58"/>
      <c r="DM370" s="58"/>
      <c r="DN370" s="58"/>
      <c r="DO370" s="58"/>
      <c r="DP370" s="58"/>
      <c r="DQ370" s="58"/>
      <c r="DR370" s="58"/>
      <c r="DS370" s="58"/>
      <c r="DT370" s="58"/>
      <c r="DU370" s="58"/>
      <c r="DV370" s="58"/>
      <c r="DW370" s="58"/>
      <c r="DX370" s="58"/>
      <c r="DY370" s="58"/>
      <c r="DZ370" s="58"/>
      <c r="EA370" s="58"/>
      <c r="EB370" s="58"/>
      <c r="EC370" s="58"/>
      <c r="ED370" s="58"/>
      <c r="EE370" s="58"/>
      <c r="EF370" s="58"/>
      <c r="EG370" s="58"/>
      <c r="EH370" s="58"/>
      <c r="EI370" s="58"/>
      <c r="EJ370" s="58"/>
      <c r="EK370" s="58"/>
      <c r="EL370" s="58"/>
      <c r="EM370" s="58"/>
      <c r="EN370" s="58"/>
      <c r="EO370" s="58"/>
      <c r="EP370" s="58"/>
      <c r="EQ370" s="58"/>
    </row>
    <row r="371" spans="1:147" outlineLevel="1" x14ac:dyDescent="0.2">
      <c r="A371" s="16">
        <v>174</v>
      </c>
      <c r="B371" s="16">
        <v>0</v>
      </c>
      <c r="C371" s="1">
        <v>1.4626108450867631E-6</v>
      </c>
      <c r="D371" s="1">
        <f t="shared" si="31"/>
        <v>-1.4626108450867631E-6</v>
      </c>
      <c r="E371" s="1">
        <f t="shared" si="32"/>
        <v>2.9252238293294932E-6</v>
      </c>
      <c r="F371" s="1">
        <f t="shared" si="33"/>
        <v>-1.7103285734996925E-3</v>
      </c>
      <c r="G371" s="1">
        <f t="shared" si="34"/>
        <v>-1.20938537460992E-3</v>
      </c>
      <c r="H371" s="1">
        <v>3.1236816612188451E-5</v>
      </c>
      <c r="I371" s="1">
        <f t="shared" si="35"/>
        <v>4.5688800738511159E-11</v>
      </c>
      <c r="J371" s="1">
        <f t="shared" si="36"/>
        <v>-1.2094042637270281E-3</v>
      </c>
      <c r="AT371" s="58"/>
      <c r="AU371" s="58"/>
      <c r="AV371" s="58"/>
      <c r="AW371" s="58"/>
      <c r="AX371" s="58"/>
      <c r="AY371" s="58"/>
      <c r="AZ371" s="58"/>
      <c r="BA371" s="71"/>
      <c r="BB371" s="58"/>
      <c r="BC371" s="58"/>
      <c r="BD371" s="58"/>
      <c r="BE371" s="58">
        <f t="shared" si="37"/>
        <v>1</v>
      </c>
      <c r="BF371" s="58">
        <f t="shared" si="38"/>
        <v>1.4626108450867631E-6</v>
      </c>
      <c r="BG371" s="58" t="e">
        <f t="shared" si="39"/>
        <v>#N/A</v>
      </c>
      <c r="BH371" s="58"/>
      <c r="BI371" s="58"/>
      <c r="BJ371" s="58"/>
      <c r="BK371" s="58"/>
      <c r="BL371" s="58"/>
      <c r="BM371" s="58"/>
      <c r="BN371" s="58"/>
      <c r="BO371" s="58"/>
      <c r="BP371" s="58"/>
      <c r="BQ371" s="58"/>
      <c r="BR371" s="58"/>
      <c r="BS371" s="58"/>
      <c r="BT371" s="58"/>
      <c r="BU371" s="58"/>
      <c r="BV371" s="58"/>
      <c r="BW371" s="58"/>
      <c r="BX371" s="58"/>
      <c r="BY371" s="58"/>
      <c r="BZ371" s="58"/>
      <c r="CA371" s="58"/>
      <c r="CB371" s="58"/>
      <c r="CC371" s="58"/>
      <c r="CD371" s="58"/>
      <c r="CE371" s="58"/>
      <c r="CF371" s="58"/>
      <c r="CG371" s="58"/>
      <c r="CH371" s="58"/>
      <c r="CI371" s="58"/>
      <c r="CJ371" s="58"/>
      <c r="CK371" s="58"/>
      <c r="CL371" s="58"/>
      <c r="CM371" s="58"/>
      <c r="CN371" s="58"/>
      <c r="CO371" s="58"/>
      <c r="CP371" s="58"/>
      <c r="CQ371" s="58"/>
      <c r="CR371" s="58"/>
      <c r="CS371" s="58"/>
      <c r="CT371" s="58"/>
      <c r="CU371" s="58"/>
      <c r="CV371" s="58"/>
      <c r="CW371" s="58"/>
      <c r="CX371" s="58"/>
      <c r="CY371" s="58"/>
      <c r="CZ371" s="58"/>
      <c r="DA371" s="58"/>
      <c r="DB371" s="58"/>
      <c r="DC371" s="58"/>
      <c r="DD371" s="58"/>
      <c r="DE371" s="58"/>
      <c r="DF371" s="58"/>
      <c r="DG371" s="58"/>
      <c r="DH371" s="58"/>
      <c r="DI371" s="58"/>
      <c r="DJ371" s="58"/>
      <c r="DK371" s="58"/>
      <c r="DL371" s="58"/>
      <c r="DM371" s="58"/>
      <c r="DN371" s="58"/>
      <c r="DO371" s="58"/>
      <c r="DP371" s="58"/>
      <c r="DQ371" s="58"/>
      <c r="DR371" s="58"/>
      <c r="DS371" s="58"/>
      <c r="DT371" s="58"/>
      <c r="DU371" s="58"/>
      <c r="DV371" s="58"/>
      <c r="DW371" s="58"/>
      <c r="DX371" s="58"/>
      <c r="DY371" s="58"/>
      <c r="DZ371" s="58"/>
      <c r="EA371" s="58"/>
      <c r="EB371" s="58"/>
      <c r="EC371" s="58"/>
      <c r="ED371" s="58"/>
      <c r="EE371" s="58"/>
      <c r="EF371" s="58"/>
      <c r="EG371" s="58"/>
      <c r="EH371" s="58"/>
      <c r="EI371" s="58"/>
      <c r="EJ371" s="58"/>
      <c r="EK371" s="58"/>
      <c r="EL371" s="58"/>
      <c r="EM371" s="58"/>
      <c r="EN371" s="58"/>
      <c r="EO371" s="58"/>
      <c r="EP371" s="58"/>
      <c r="EQ371" s="58"/>
    </row>
    <row r="372" spans="1:147" outlineLevel="1" x14ac:dyDescent="0.2">
      <c r="A372" s="16">
        <v>175</v>
      </c>
      <c r="B372" s="16">
        <v>0</v>
      </c>
      <c r="C372" s="1">
        <v>4.634689731761495E-4</v>
      </c>
      <c r="D372" s="1">
        <f t="shared" si="31"/>
        <v>-4.634689731761495E-4</v>
      </c>
      <c r="E372" s="1">
        <f t="shared" si="32"/>
        <v>9.271528162343145E-4</v>
      </c>
      <c r="F372" s="1">
        <f t="shared" si="33"/>
        <v>-3.0449184163690076E-2</v>
      </c>
      <c r="G372" s="1">
        <f t="shared" si="34"/>
        <v>-2.1533320140335092E-2</v>
      </c>
      <c r="H372" s="1">
        <v>2.499785864960673E-3</v>
      </c>
      <c r="I372" s="1">
        <f t="shared" si="35"/>
        <v>1.1620151888442654E-6</v>
      </c>
      <c r="J372" s="1">
        <f t="shared" si="36"/>
        <v>-2.1560285050411677E-2</v>
      </c>
      <c r="AT372" s="58"/>
      <c r="AU372" s="58"/>
      <c r="AV372" s="58"/>
      <c r="AW372" s="58"/>
      <c r="AX372" s="58"/>
      <c r="AY372" s="58"/>
      <c r="AZ372" s="58"/>
      <c r="BA372" s="71"/>
      <c r="BB372" s="58"/>
      <c r="BC372" s="58"/>
      <c r="BD372" s="58"/>
      <c r="BE372" s="58">
        <f t="shared" si="37"/>
        <v>1</v>
      </c>
      <c r="BF372" s="58">
        <f t="shared" si="38"/>
        <v>4.634689731761495E-4</v>
      </c>
      <c r="BG372" s="58" t="e">
        <f t="shared" si="39"/>
        <v>#N/A</v>
      </c>
      <c r="BH372" s="58"/>
      <c r="BI372" s="58"/>
      <c r="BJ372" s="58"/>
      <c r="BK372" s="58"/>
      <c r="BL372" s="58"/>
      <c r="BM372" s="58"/>
      <c r="BN372" s="58"/>
      <c r="BO372" s="58"/>
      <c r="BP372" s="58"/>
      <c r="BQ372" s="58"/>
      <c r="BR372" s="58"/>
      <c r="BS372" s="58"/>
      <c r="BT372" s="58"/>
      <c r="BU372" s="58"/>
      <c r="BV372" s="58"/>
      <c r="BW372" s="58"/>
      <c r="BX372" s="58"/>
      <c r="BY372" s="58"/>
      <c r="BZ372" s="58"/>
      <c r="CA372" s="58"/>
      <c r="CB372" s="58"/>
      <c r="CC372" s="58"/>
      <c r="CD372" s="58"/>
      <c r="CE372" s="58"/>
      <c r="CF372" s="58"/>
      <c r="CG372" s="58"/>
      <c r="CH372" s="58"/>
      <c r="CI372" s="58"/>
      <c r="CJ372" s="58"/>
      <c r="CK372" s="58"/>
      <c r="CL372" s="58"/>
      <c r="CM372" s="58"/>
      <c r="CN372" s="58"/>
      <c r="CO372" s="58"/>
      <c r="CP372" s="58"/>
      <c r="CQ372" s="58"/>
      <c r="CR372" s="58"/>
      <c r="CS372" s="58"/>
      <c r="CT372" s="58"/>
      <c r="CU372" s="58"/>
      <c r="CV372" s="58"/>
      <c r="CW372" s="58"/>
      <c r="CX372" s="58"/>
      <c r="CY372" s="58"/>
      <c r="CZ372" s="58"/>
      <c r="DA372" s="58"/>
      <c r="DB372" s="58"/>
      <c r="DC372" s="58"/>
      <c r="DD372" s="58"/>
      <c r="DE372" s="58"/>
      <c r="DF372" s="58"/>
      <c r="DG372" s="58"/>
      <c r="DH372" s="58"/>
      <c r="DI372" s="58"/>
      <c r="DJ372" s="58"/>
      <c r="DK372" s="58"/>
      <c r="DL372" s="58"/>
      <c r="DM372" s="58"/>
      <c r="DN372" s="58"/>
      <c r="DO372" s="58"/>
      <c r="DP372" s="58"/>
      <c r="DQ372" s="58"/>
      <c r="DR372" s="58"/>
      <c r="DS372" s="58"/>
      <c r="DT372" s="58"/>
      <c r="DU372" s="58"/>
      <c r="DV372" s="58"/>
      <c r="DW372" s="58"/>
      <c r="DX372" s="58"/>
      <c r="DY372" s="58"/>
      <c r="DZ372" s="58"/>
      <c r="EA372" s="58"/>
      <c r="EB372" s="58"/>
      <c r="EC372" s="58"/>
      <c r="ED372" s="58"/>
      <c r="EE372" s="58"/>
      <c r="EF372" s="58"/>
      <c r="EG372" s="58"/>
      <c r="EH372" s="58"/>
      <c r="EI372" s="58"/>
      <c r="EJ372" s="58"/>
      <c r="EK372" s="58"/>
      <c r="EL372" s="58"/>
      <c r="EM372" s="58"/>
      <c r="EN372" s="58"/>
      <c r="EO372" s="58"/>
      <c r="EP372" s="58"/>
      <c r="EQ372" s="58"/>
    </row>
    <row r="373" spans="1:147" outlineLevel="1" x14ac:dyDescent="0.2">
      <c r="A373" s="16">
        <v>176</v>
      </c>
      <c r="B373" s="16">
        <v>0</v>
      </c>
      <c r="C373" s="1">
        <v>2.0532773467164269E-7</v>
      </c>
      <c r="D373" s="1">
        <f t="shared" si="31"/>
        <v>-2.0532773467164269E-7</v>
      </c>
      <c r="E373" s="1">
        <f t="shared" si="32"/>
        <v>4.1065551140263242E-7</v>
      </c>
      <c r="F373" s="1">
        <f t="shared" si="33"/>
        <v>-6.4082408772036061E-4</v>
      </c>
      <c r="G373" s="1">
        <f t="shared" si="34"/>
        <v>-4.5313108129009424E-4</v>
      </c>
      <c r="H373" s="1">
        <v>2.8158120744469672E-6</v>
      </c>
      <c r="I373" s="1">
        <f t="shared" si="35"/>
        <v>5.7816606122742433E-13</v>
      </c>
      <c r="J373" s="1">
        <f t="shared" si="36"/>
        <v>-4.5313171925742652E-4</v>
      </c>
      <c r="AT373" s="58"/>
      <c r="AU373" s="58"/>
      <c r="AV373" s="58"/>
      <c r="AW373" s="58"/>
      <c r="AX373" s="58"/>
      <c r="AY373" s="58"/>
      <c r="AZ373" s="58"/>
      <c r="BA373" s="71"/>
      <c r="BB373" s="58"/>
      <c r="BC373" s="58"/>
      <c r="BD373" s="58"/>
      <c r="BE373" s="58">
        <f t="shared" si="37"/>
        <v>1</v>
      </c>
      <c r="BF373" s="58">
        <f t="shared" si="38"/>
        <v>2.0532773467164269E-7</v>
      </c>
      <c r="BG373" s="58" t="e">
        <f t="shared" si="39"/>
        <v>#N/A</v>
      </c>
      <c r="BH373" s="58"/>
      <c r="BI373" s="58"/>
      <c r="BJ373" s="58"/>
      <c r="BK373" s="58"/>
      <c r="BL373" s="58"/>
      <c r="BM373" s="58"/>
      <c r="BN373" s="58"/>
      <c r="BO373" s="58"/>
      <c r="BP373" s="58"/>
      <c r="BQ373" s="58"/>
      <c r="BR373" s="58"/>
      <c r="BS373" s="58"/>
      <c r="BT373" s="58"/>
      <c r="BU373" s="58"/>
      <c r="BV373" s="58"/>
      <c r="BW373" s="58"/>
      <c r="BX373" s="58"/>
      <c r="BY373" s="58"/>
      <c r="BZ373" s="58"/>
      <c r="CA373" s="58"/>
      <c r="CB373" s="58"/>
      <c r="CC373" s="58"/>
      <c r="CD373" s="58"/>
      <c r="CE373" s="58"/>
      <c r="CF373" s="58"/>
      <c r="CG373" s="58"/>
      <c r="CH373" s="58"/>
      <c r="CI373" s="58"/>
      <c r="CJ373" s="58"/>
      <c r="CK373" s="58"/>
      <c r="CL373" s="58"/>
      <c r="CM373" s="58"/>
      <c r="CN373" s="58"/>
      <c r="CO373" s="58"/>
      <c r="CP373" s="58"/>
      <c r="CQ373" s="58"/>
      <c r="CR373" s="58"/>
      <c r="CS373" s="58"/>
      <c r="CT373" s="58"/>
      <c r="CU373" s="58"/>
      <c r="CV373" s="58"/>
      <c r="CW373" s="58"/>
      <c r="CX373" s="58"/>
      <c r="CY373" s="58"/>
      <c r="CZ373" s="58"/>
      <c r="DA373" s="58"/>
      <c r="DB373" s="58"/>
      <c r="DC373" s="58"/>
      <c r="DD373" s="58"/>
      <c r="DE373" s="58"/>
      <c r="DF373" s="58"/>
      <c r="DG373" s="58"/>
      <c r="DH373" s="58"/>
      <c r="DI373" s="58"/>
      <c r="DJ373" s="58"/>
      <c r="DK373" s="58"/>
      <c r="DL373" s="58"/>
      <c r="DM373" s="58"/>
      <c r="DN373" s="58"/>
      <c r="DO373" s="58"/>
      <c r="DP373" s="58"/>
      <c r="DQ373" s="58"/>
      <c r="DR373" s="58"/>
      <c r="DS373" s="58"/>
      <c r="DT373" s="58"/>
      <c r="DU373" s="58"/>
      <c r="DV373" s="58"/>
      <c r="DW373" s="58"/>
      <c r="DX373" s="58"/>
      <c r="DY373" s="58"/>
      <c r="DZ373" s="58"/>
      <c r="EA373" s="58"/>
      <c r="EB373" s="58"/>
      <c r="EC373" s="58"/>
      <c r="ED373" s="58"/>
      <c r="EE373" s="58"/>
      <c r="EF373" s="58"/>
      <c r="EG373" s="58"/>
      <c r="EH373" s="58"/>
      <c r="EI373" s="58"/>
      <c r="EJ373" s="58"/>
      <c r="EK373" s="58"/>
      <c r="EL373" s="58"/>
      <c r="EM373" s="58"/>
      <c r="EN373" s="58"/>
      <c r="EO373" s="58"/>
      <c r="EP373" s="58"/>
      <c r="EQ373" s="58"/>
    </row>
    <row r="374" spans="1:147" outlineLevel="1" x14ac:dyDescent="0.2">
      <c r="A374" s="16">
        <v>177</v>
      </c>
      <c r="B374" s="16">
        <v>0</v>
      </c>
      <c r="C374" s="1">
        <v>7.6993636752754062E-8</v>
      </c>
      <c r="D374" s="1">
        <f t="shared" si="31"/>
        <v>-7.6993636752754062E-8</v>
      </c>
      <c r="E374" s="1">
        <f t="shared" si="32"/>
        <v>1.5398727966133132E-7</v>
      </c>
      <c r="F374" s="1">
        <f t="shared" si="33"/>
        <v>-3.9241212986008896E-4</v>
      </c>
      <c r="G374" s="1">
        <f t="shared" si="34"/>
        <v>-2.7747728317967691E-4</v>
      </c>
      <c r="H374" s="1">
        <v>1.1003780089171829E-6</v>
      </c>
      <c r="I374" s="1">
        <f t="shared" si="35"/>
        <v>8.4722204458802448E-14</v>
      </c>
      <c r="J374" s="1">
        <f t="shared" si="36"/>
        <v>-2.7747743584475307E-4</v>
      </c>
      <c r="AT374" s="58"/>
      <c r="AU374" s="58"/>
      <c r="AV374" s="58"/>
      <c r="AW374" s="58"/>
      <c r="AX374" s="58"/>
      <c r="AY374" s="58"/>
      <c r="AZ374" s="58"/>
      <c r="BA374" s="71"/>
      <c r="BB374" s="58"/>
      <c r="BC374" s="58"/>
      <c r="BD374" s="58"/>
      <c r="BE374" s="58">
        <f t="shared" si="37"/>
        <v>1</v>
      </c>
      <c r="BF374" s="58">
        <f t="shared" si="38"/>
        <v>7.6993636752754062E-8</v>
      </c>
      <c r="BG374" s="58" t="e">
        <f t="shared" si="39"/>
        <v>#N/A</v>
      </c>
      <c r="BH374" s="58"/>
      <c r="BI374" s="58"/>
      <c r="BJ374" s="58"/>
      <c r="BK374" s="58"/>
      <c r="BL374" s="58"/>
      <c r="BM374" s="58"/>
      <c r="BN374" s="58"/>
      <c r="BO374" s="58"/>
      <c r="BP374" s="58"/>
      <c r="BQ374" s="58"/>
      <c r="BR374" s="58"/>
      <c r="BS374" s="58"/>
      <c r="BT374" s="58"/>
      <c r="BU374" s="58"/>
      <c r="BV374" s="58"/>
      <c r="BW374" s="58"/>
      <c r="BX374" s="58"/>
      <c r="BY374" s="58"/>
      <c r="BZ374" s="58"/>
      <c r="CA374" s="58"/>
      <c r="CB374" s="58"/>
      <c r="CC374" s="58"/>
      <c r="CD374" s="58"/>
      <c r="CE374" s="58"/>
      <c r="CF374" s="58"/>
      <c r="CG374" s="58"/>
      <c r="CH374" s="58"/>
      <c r="CI374" s="58"/>
      <c r="CJ374" s="58"/>
      <c r="CK374" s="58"/>
      <c r="CL374" s="58"/>
      <c r="CM374" s="58"/>
      <c r="CN374" s="58"/>
      <c r="CO374" s="58"/>
      <c r="CP374" s="58"/>
      <c r="CQ374" s="58"/>
      <c r="CR374" s="58"/>
      <c r="CS374" s="58"/>
      <c r="CT374" s="58"/>
      <c r="CU374" s="58"/>
      <c r="CV374" s="58"/>
      <c r="CW374" s="58"/>
      <c r="CX374" s="58"/>
      <c r="CY374" s="58"/>
      <c r="CZ374" s="58"/>
      <c r="DA374" s="58"/>
      <c r="DB374" s="58"/>
      <c r="DC374" s="58"/>
      <c r="DD374" s="58"/>
      <c r="DE374" s="58"/>
      <c r="DF374" s="58"/>
      <c r="DG374" s="58"/>
      <c r="DH374" s="58"/>
      <c r="DI374" s="58"/>
      <c r="DJ374" s="58"/>
      <c r="DK374" s="58"/>
      <c r="DL374" s="58"/>
      <c r="DM374" s="58"/>
      <c r="DN374" s="58"/>
      <c r="DO374" s="58"/>
      <c r="DP374" s="58"/>
      <c r="DQ374" s="58"/>
      <c r="DR374" s="58"/>
      <c r="DS374" s="58"/>
      <c r="DT374" s="58"/>
      <c r="DU374" s="58"/>
      <c r="DV374" s="58"/>
      <c r="DW374" s="58"/>
      <c r="DX374" s="58"/>
      <c r="DY374" s="58"/>
      <c r="DZ374" s="58"/>
      <c r="EA374" s="58"/>
      <c r="EB374" s="58"/>
      <c r="EC374" s="58"/>
      <c r="ED374" s="58"/>
      <c r="EE374" s="58"/>
      <c r="EF374" s="58"/>
      <c r="EG374" s="58"/>
      <c r="EH374" s="58"/>
      <c r="EI374" s="58"/>
      <c r="EJ374" s="58"/>
      <c r="EK374" s="58"/>
      <c r="EL374" s="58"/>
      <c r="EM374" s="58"/>
      <c r="EN374" s="58"/>
      <c r="EO374" s="58"/>
      <c r="EP374" s="58"/>
      <c r="EQ374" s="58"/>
    </row>
    <row r="375" spans="1:147" outlineLevel="1" x14ac:dyDescent="0.2">
      <c r="A375" s="16">
        <v>178</v>
      </c>
      <c r="B375" s="16">
        <v>0</v>
      </c>
      <c r="C375" s="1">
        <v>3.2509813393432523E-3</v>
      </c>
      <c r="D375" s="1">
        <f t="shared" si="31"/>
        <v>-3.2509813393432523E-3</v>
      </c>
      <c r="E375" s="1">
        <f t="shared" si="32"/>
        <v>6.5125545205052347E-3</v>
      </c>
      <c r="F375" s="1">
        <f t="shared" si="33"/>
        <v>-8.0700399754308746E-2</v>
      </c>
      <c r="G375" s="1">
        <f t="shared" si="34"/>
        <v>-5.7110285328547714E-2</v>
      </c>
      <c r="H375" s="1">
        <v>9.4172489588435111E-3</v>
      </c>
      <c r="I375" s="1">
        <f t="shared" si="35"/>
        <v>3.1007157147346747E-5</v>
      </c>
      <c r="J375" s="1">
        <f t="shared" si="36"/>
        <v>-5.7381110545679397E-2</v>
      </c>
      <c r="AT375" s="58"/>
      <c r="AU375" s="58"/>
      <c r="AV375" s="58"/>
      <c r="AW375" s="58"/>
      <c r="AX375" s="58"/>
      <c r="AY375" s="58"/>
      <c r="AZ375" s="58"/>
      <c r="BA375" s="71"/>
      <c r="BB375" s="58"/>
      <c r="BC375" s="58"/>
      <c r="BD375" s="58"/>
      <c r="BE375" s="58">
        <f t="shared" si="37"/>
        <v>1</v>
      </c>
      <c r="BF375" s="58">
        <f t="shared" si="38"/>
        <v>3.2509813393432523E-3</v>
      </c>
      <c r="BG375" s="58" t="e">
        <f t="shared" si="39"/>
        <v>#N/A</v>
      </c>
      <c r="BH375" s="58"/>
      <c r="BI375" s="58"/>
      <c r="BJ375" s="58"/>
      <c r="BK375" s="58"/>
      <c r="BL375" s="58"/>
      <c r="BM375" s="58"/>
      <c r="BN375" s="58"/>
      <c r="BO375" s="58"/>
      <c r="BP375" s="58"/>
      <c r="BQ375" s="58"/>
      <c r="BR375" s="58"/>
      <c r="BS375" s="58"/>
      <c r="BT375" s="58"/>
      <c r="BU375" s="58"/>
      <c r="BV375" s="58"/>
      <c r="BW375" s="58"/>
      <c r="BX375" s="58"/>
      <c r="BY375" s="58"/>
      <c r="BZ375" s="58"/>
      <c r="CA375" s="58"/>
      <c r="CB375" s="58"/>
      <c r="CC375" s="58"/>
      <c r="CD375" s="58"/>
      <c r="CE375" s="58"/>
      <c r="CF375" s="58"/>
      <c r="CG375" s="58"/>
      <c r="CH375" s="58"/>
      <c r="CI375" s="58"/>
      <c r="CJ375" s="58"/>
      <c r="CK375" s="58"/>
      <c r="CL375" s="58"/>
      <c r="CM375" s="58"/>
      <c r="CN375" s="58"/>
      <c r="CO375" s="58"/>
      <c r="CP375" s="58"/>
      <c r="CQ375" s="58"/>
      <c r="CR375" s="58"/>
      <c r="CS375" s="58"/>
      <c r="CT375" s="58"/>
      <c r="CU375" s="58"/>
      <c r="CV375" s="58"/>
      <c r="CW375" s="58"/>
      <c r="CX375" s="58"/>
      <c r="CY375" s="58"/>
      <c r="CZ375" s="58"/>
      <c r="DA375" s="58"/>
      <c r="DB375" s="58"/>
      <c r="DC375" s="58"/>
      <c r="DD375" s="58"/>
      <c r="DE375" s="58"/>
      <c r="DF375" s="58"/>
      <c r="DG375" s="58"/>
      <c r="DH375" s="58"/>
      <c r="DI375" s="58"/>
      <c r="DJ375" s="58"/>
      <c r="DK375" s="58"/>
      <c r="DL375" s="58"/>
      <c r="DM375" s="58"/>
      <c r="DN375" s="58"/>
      <c r="DO375" s="58"/>
      <c r="DP375" s="58"/>
      <c r="DQ375" s="58"/>
      <c r="DR375" s="58"/>
      <c r="DS375" s="58"/>
      <c r="DT375" s="58"/>
      <c r="DU375" s="58"/>
      <c r="DV375" s="58"/>
      <c r="DW375" s="58"/>
      <c r="DX375" s="58"/>
      <c r="DY375" s="58"/>
      <c r="DZ375" s="58"/>
      <c r="EA375" s="58"/>
      <c r="EB375" s="58"/>
      <c r="EC375" s="58"/>
      <c r="ED375" s="58"/>
      <c r="EE375" s="58"/>
      <c r="EF375" s="58"/>
      <c r="EG375" s="58"/>
      <c r="EH375" s="58"/>
      <c r="EI375" s="58"/>
      <c r="EJ375" s="58"/>
      <c r="EK375" s="58"/>
      <c r="EL375" s="58"/>
      <c r="EM375" s="58"/>
      <c r="EN375" s="58"/>
      <c r="EO375" s="58"/>
      <c r="EP375" s="58"/>
      <c r="EQ375" s="58"/>
    </row>
    <row r="376" spans="1:147" outlineLevel="1" x14ac:dyDescent="0.2">
      <c r="A376" s="16">
        <v>179</v>
      </c>
      <c r="B376" s="16">
        <v>0</v>
      </c>
      <c r="C376" s="1">
        <v>2.0722499155739088E-3</v>
      </c>
      <c r="D376" s="1">
        <f t="shared" si="31"/>
        <v>-2.0722499155739088E-3</v>
      </c>
      <c r="E376" s="1">
        <f t="shared" si="32"/>
        <v>4.1487999925602075E-3</v>
      </c>
      <c r="F376" s="1">
        <f t="shared" si="33"/>
        <v>-6.4411179096180243E-2</v>
      </c>
      <c r="G376" s="1">
        <f t="shared" si="34"/>
        <v>-4.5569211672592674E-2</v>
      </c>
      <c r="H376" s="1">
        <v>1.1522434015151418E-2</v>
      </c>
      <c r="I376" s="1">
        <f t="shared" si="35"/>
        <v>2.4205855903376466E-5</v>
      </c>
      <c r="J376" s="1">
        <f t="shared" si="36"/>
        <v>-4.5834036570707282E-2</v>
      </c>
      <c r="AT376" s="58"/>
      <c r="AU376" s="58"/>
      <c r="AV376" s="58"/>
      <c r="AW376" s="58"/>
      <c r="AX376" s="58"/>
      <c r="AY376" s="58"/>
      <c r="AZ376" s="58"/>
      <c r="BA376" s="71"/>
      <c r="BB376" s="58"/>
      <c r="BC376" s="58"/>
      <c r="BD376" s="58"/>
      <c r="BE376" s="58">
        <f t="shared" si="37"/>
        <v>1</v>
      </c>
      <c r="BF376" s="58">
        <f t="shared" si="38"/>
        <v>2.0722499155739088E-3</v>
      </c>
      <c r="BG376" s="58" t="e">
        <f t="shared" si="39"/>
        <v>#N/A</v>
      </c>
      <c r="BH376" s="58"/>
      <c r="BI376" s="58"/>
      <c r="BJ376" s="58"/>
      <c r="BK376" s="58"/>
      <c r="BL376" s="58"/>
      <c r="BM376" s="58"/>
      <c r="BN376" s="58"/>
      <c r="BO376" s="58"/>
      <c r="BP376" s="58"/>
      <c r="BQ376" s="58"/>
      <c r="BR376" s="58"/>
      <c r="BS376" s="58"/>
      <c r="BT376" s="58"/>
      <c r="BU376" s="58"/>
      <c r="BV376" s="58"/>
      <c r="BW376" s="58"/>
      <c r="BX376" s="58"/>
      <c r="BY376" s="58"/>
      <c r="BZ376" s="58"/>
      <c r="CA376" s="58"/>
      <c r="CB376" s="58"/>
      <c r="CC376" s="58"/>
      <c r="CD376" s="58"/>
      <c r="CE376" s="58"/>
      <c r="CF376" s="58"/>
      <c r="CG376" s="58"/>
      <c r="CH376" s="58"/>
      <c r="CI376" s="58"/>
      <c r="CJ376" s="58"/>
      <c r="CK376" s="58"/>
      <c r="CL376" s="58"/>
      <c r="CM376" s="58"/>
      <c r="CN376" s="58"/>
      <c r="CO376" s="58"/>
      <c r="CP376" s="58"/>
      <c r="CQ376" s="58"/>
      <c r="CR376" s="58"/>
      <c r="CS376" s="58"/>
      <c r="CT376" s="58"/>
      <c r="CU376" s="58"/>
      <c r="CV376" s="58"/>
      <c r="CW376" s="58"/>
      <c r="CX376" s="58"/>
      <c r="CY376" s="58"/>
      <c r="CZ376" s="58"/>
      <c r="DA376" s="58"/>
      <c r="DB376" s="58"/>
      <c r="DC376" s="58"/>
      <c r="DD376" s="58"/>
      <c r="DE376" s="58"/>
      <c r="DF376" s="58"/>
      <c r="DG376" s="58"/>
      <c r="DH376" s="58"/>
      <c r="DI376" s="58"/>
      <c r="DJ376" s="58"/>
      <c r="DK376" s="58"/>
      <c r="DL376" s="58"/>
      <c r="DM376" s="58"/>
      <c r="DN376" s="58"/>
      <c r="DO376" s="58"/>
      <c r="DP376" s="58"/>
      <c r="DQ376" s="58"/>
      <c r="DR376" s="58"/>
      <c r="DS376" s="58"/>
      <c r="DT376" s="58"/>
      <c r="DU376" s="58"/>
      <c r="DV376" s="58"/>
      <c r="DW376" s="58"/>
      <c r="DX376" s="58"/>
      <c r="DY376" s="58"/>
      <c r="DZ376" s="58"/>
      <c r="EA376" s="58"/>
      <c r="EB376" s="58"/>
      <c r="EC376" s="58"/>
      <c r="ED376" s="58"/>
      <c r="EE376" s="58"/>
      <c r="EF376" s="58"/>
      <c r="EG376" s="58"/>
      <c r="EH376" s="58"/>
      <c r="EI376" s="58"/>
      <c r="EJ376" s="58"/>
      <c r="EK376" s="58"/>
      <c r="EL376" s="58"/>
      <c r="EM376" s="58"/>
      <c r="EN376" s="58"/>
      <c r="EO376" s="58"/>
      <c r="EP376" s="58"/>
      <c r="EQ376" s="58"/>
    </row>
    <row r="377" spans="1:147" outlineLevel="1" x14ac:dyDescent="0.2">
      <c r="A377" s="16">
        <v>180</v>
      </c>
      <c r="B377" s="16">
        <v>0</v>
      </c>
      <c r="C377" s="1">
        <v>1.8812091283066524E-3</v>
      </c>
      <c r="D377" s="1">
        <f t="shared" si="31"/>
        <v>-1.8812091283066524E-3</v>
      </c>
      <c r="E377" s="1">
        <f t="shared" si="32"/>
        <v>3.7659616490033519E-3</v>
      </c>
      <c r="F377" s="1">
        <f t="shared" si="33"/>
        <v>-6.1367431500783477E-2</v>
      </c>
      <c r="G377" s="1">
        <f t="shared" si="34"/>
        <v>-4.3413762174450046E-2</v>
      </c>
      <c r="H377" s="1">
        <v>5.6200448116798668E-3</v>
      </c>
      <c r="I377" s="1">
        <f t="shared" si="35"/>
        <v>1.0652272380455861E-5</v>
      </c>
      <c r="J377" s="1">
        <f t="shared" si="36"/>
        <v>-4.3536272446319579E-2</v>
      </c>
      <c r="AT377" s="58"/>
      <c r="AU377" s="58"/>
      <c r="AV377" s="58"/>
      <c r="AW377" s="58"/>
      <c r="AX377" s="58"/>
      <c r="AY377" s="58"/>
      <c r="AZ377" s="58"/>
      <c r="BA377" s="71"/>
      <c r="BB377" s="58"/>
      <c r="BC377" s="58"/>
      <c r="BD377" s="58"/>
      <c r="BE377" s="58">
        <f t="shared" si="37"/>
        <v>1</v>
      </c>
      <c r="BF377" s="58">
        <f t="shared" si="38"/>
        <v>1.8812091283066524E-3</v>
      </c>
      <c r="BG377" s="58" t="e">
        <f t="shared" si="39"/>
        <v>#N/A</v>
      </c>
      <c r="BH377" s="58"/>
      <c r="BI377" s="58"/>
      <c r="BJ377" s="58"/>
      <c r="BK377" s="58"/>
      <c r="BL377" s="58"/>
      <c r="BM377" s="58"/>
      <c r="BN377" s="58"/>
      <c r="BO377" s="58"/>
      <c r="BP377" s="58"/>
      <c r="BQ377" s="58"/>
      <c r="BR377" s="58"/>
      <c r="BS377" s="58"/>
      <c r="BT377" s="58"/>
      <c r="BU377" s="58"/>
      <c r="BV377" s="58"/>
      <c r="BW377" s="58"/>
      <c r="BX377" s="58"/>
      <c r="BY377" s="58"/>
      <c r="BZ377" s="58"/>
      <c r="CA377" s="58"/>
      <c r="CB377" s="58"/>
      <c r="CC377" s="58"/>
      <c r="CD377" s="58"/>
      <c r="CE377" s="58"/>
      <c r="CF377" s="58"/>
      <c r="CG377" s="58"/>
      <c r="CH377" s="58"/>
      <c r="CI377" s="58"/>
      <c r="CJ377" s="58"/>
      <c r="CK377" s="58"/>
      <c r="CL377" s="58"/>
      <c r="CM377" s="58"/>
      <c r="CN377" s="58"/>
      <c r="CO377" s="58"/>
      <c r="CP377" s="58"/>
      <c r="CQ377" s="58"/>
      <c r="CR377" s="58"/>
      <c r="CS377" s="58"/>
      <c r="CT377" s="58"/>
      <c r="CU377" s="58"/>
      <c r="CV377" s="58"/>
      <c r="CW377" s="58"/>
      <c r="CX377" s="58"/>
      <c r="CY377" s="58"/>
      <c r="CZ377" s="58"/>
      <c r="DA377" s="58"/>
      <c r="DB377" s="58"/>
      <c r="DC377" s="58"/>
      <c r="DD377" s="58"/>
      <c r="DE377" s="58"/>
      <c r="DF377" s="58"/>
      <c r="DG377" s="58"/>
      <c r="DH377" s="58"/>
      <c r="DI377" s="58"/>
      <c r="DJ377" s="58"/>
      <c r="DK377" s="58"/>
      <c r="DL377" s="58"/>
      <c r="DM377" s="58"/>
      <c r="DN377" s="58"/>
      <c r="DO377" s="58"/>
      <c r="DP377" s="58"/>
      <c r="DQ377" s="58"/>
      <c r="DR377" s="58"/>
      <c r="DS377" s="58"/>
      <c r="DT377" s="58"/>
      <c r="DU377" s="58"/>
      <c r="DV377" s="58"/>
      <c r="DW377" s="58"/>
      <c r="DX377" s="58"/>
      <c r="DY377" s="58"/>
      <c r="DZ377" s="58"/>
      <c r="EA377" s="58"/>
      <c r="EB377" s="58"/>
      <c r="EC377" s="58"/>
      <c r="ED377" s="58"/>
      <c r="EE377" s="58"/>
      <c r="EF377" s="58"/>
      <c r="EG377" s="58"/>
      <c r="EH377" s="58"/>
      <c r="EI377" s="58"/>
      <c r="EJ377" s="58"/>
      <c r="EK377" s="58"/>
      <c r="EL377" s="58"/>
      <c r="EM377" s="58"/>
      <c r="EN377" s="58"/>
      <c r="EO377" s="58"/>
      <c r="EP377" s="58"/>
      <c r="EQ377" s="58"/>
    </row>
    <row r="378" spans="1:147" outlineLevel="1" x14ac:dyDescent="0.2">
      <c r="A378" s="16">
        <v>181</v>
      </c>
      <c r="B378" s="16">
        <v>0</v>
      </c>
      <c r="C378" s="1">
        <v>4.6108036519946375E-6</v>
      </c>
      <c r="D378" s="1">
        <f t="shared" si="31"/>
        <v>-4.6108036519946375E-6</v>
      </c>
      <c r="E378" s="1">
        <f t="shared" si="32"/>
        <v>9.2216285636689573E-6</v>
      </c>
      <c r="F378" s="1">
        <f t="shared" si="33"/>
        <v>-3.0367134477373653E-3</v>
      </c>
      <c r="G378" s="1">
        <f t="shared" si="34"/>
        <v>-2.1472831465838356E-3</v>
      </c>
      <c r="H378" s="1">
        <v>3.8714355388914358E-5</v>
      </c>
      <c r="I378" s="1">
        <f t="shared" si="35"/>
        <v>1.7851202524184374E-10</v>
      </c>
      <c r="J378" s="1">
        <f t="shared" si="36"/>
        <v>-2.1473247131321847E-3</v>
      </c>
      <c r="AT378" s="58"/>
      <c r="AU378" s="58"/>
      <c r="AV378" s="58"/>
      <c r="AW378" s="58"/>
      <c r="AX378" s="58"/>
      <c r="AY378" s="58"/>
      <c r="AZ378" s="58"/>
      <c r="BA378" s="71"/>
      <c r="BB378" s="58"/>
      <c r="BC378" s="58"/>
      <c r="BD378" s="58"/>
      <c r="BE378" s="58">
        <f t="shared" si="37"/>
        <v>1</v>
      </c>
      <c r="BF378" s="58">
        <f t="shared" si="38"/>
        <v>4.6108036519946375E-6</v>
      </c>
      <c r="BG378" s="58" t="e">
        <f t="shared" si="39"/>
        <v>#N/A</v>
      </c>
      <c r="BH378" s="58"/>
      <c r="BI378" s="58"/>
      <c r="BJ378" s="58"/>
      <c r="BK378" s="58"/>
      <c r="BL378" s="58"/>
      <c r="BM378" s="58"/>
      <c r="BN378" s="58"/>
      <c r="BO378" s="58"/>
      <c r="BP378" s="58"/>
      <c r="BQ378" s="58"/>
      <c r="BR378" s="58"/>
      <c r="BS378" s="58"/>
      <c r="BT378" s="58"/>
      <c r="BU378" s="58"/>
      <c r="BV378" s="58"/>
      <c r="BW378" s="58"/>
      <c r="BX378" s="58"/>
      <c r="BY378" s="58"/>
      <c r="BZ378" s="58"/>
      <c r="CA378" s="58"/>
      <c r="CB378" s="58"/>
      <c r="CC378" s="58"/>
      <c r="CD378" s="58"/>
      <c r="CE378" s="58"/>
      <c r="CF378" s="58"/>
      <c r="CG378" s="58"/>
      <c r="CH378" s="58"/>
      <c r="CI378" s="58"/>
      <c r="CJ378" s="58"/>
      <c r="CK378" s="58"/>
      <c r="CL378" s="58"/>
      <c r="CM378" s="58"/>
      <c r="CN378" s="58"/>
      <c r="CO378" s="58"/>
      <c r="CP378" s="58"/>
      <c r="CQ378" s="58"/>
      <c r="CR378" s="58"/>
      <c r="CS378" s="58"/>
      <c r="CT378" s="58"/>
      <c r="CU378" s="58"/>
      <c r="CV378" s="58"/>
      <c r="CW378" s="58"/>
      <c r="CX378" s="58"/>
      <c r="CY378" s="58"/>
      <c r="CZ378" s="58"/>
      <c r="DA378" s="58"/>
      <c r="DB378" s="58"/>
      <c r="DC378" s="58"/>
      <c r="DD378" s="58"/>
      <c r="DE378" s="58"/>
      <c r="DF378" s="58"/>
      <c r="DG378" s="58"/>
      <c r="DH378" s="58"/>
      <c r="DI378" s="58"/>
      <c r="DJ378" s="58"/>
      <c r="DK378" s="58"/>
      <c r="DL378" s="58"/>
      <c r="DM378" s="58"/>
      <c r="DN378" s="58"/>
      <c r="DO378" s="58"/>
      <c r="DP378" s="58"/>
      <c r="DQ378" s="58"/>
      <c r="DR378" s="58"/>
      <c r="DS378" s="58"/>
      <c r="DT378" s="58"/>
      <c r="DU378" s="58"/>
      <c r="DV378" s="58"/>
      <c r="DW378" s="58"/>
      <c r="DX378" s="58"/>
      <c r="DY378" s="58"/>
      <c r="DZ378" s="58"/>
      <c r="EA378" s="58"/>
      <c r="EB378" s="58"/>
      <c r="EC378" s="58"/>
      <c r="ED378" s="58"/>
      <c r="EE378" s="58"/>
      <c r="EF378" s="58"/>
      <c r="EG378" s="58"/>
      <c r="EH378" s="58"/>
      <c r="EI378" s="58"/>
      <c r="EJ378" s="58"/>
      <c r="EK378" s="58"/>
      <c r="EL378" s="58"/>
      <c r="EM378" s="58"/>
      <c r="EN378" s="58"/>
      <c r="EO378" s="58"/>
      <c r="EP378" s="58"/>
      <c r="EQ378" s="58"/>
    </row>
    <row r="379" spans="1:147" outlineLevel="1" x14ac:dyDescent="0.2">
      <c r="A379" s="16">
        <v>182</v>
      </c>
      <c r="B379" s="16">
        <v>0</v>
      </c>
      <c r="C379" s="1">
        <v>7.6154811514281202E-6</v>
      </c>
      <c r="D379" s="1">
        <f t="shared" si="31"/>
        <v>-7.6154811514281202E-6</v>
      </c>
      <c r="E379" s="1">
        <f t="shared" si="32"/>
        <v>1.5231020298899496E-5</v>
      </c>
      <c r="F379" s="1">
        <f t="shared" si="33"/>
        <v>-3.9026939796632139E-3</v>
      </c>
      <c r="G379" s="1">
        <f t="shared" si="34"/>
        <v>-2.7596266318875378E-3</v>
      </c>
      <c r="H379" s="1">
        <v>6.0002126908443836E-5</v>
      </c>
      <c r="I379" s="1">
        <f t="shared" si="35"/>
        <v>4.5697596592979622E-10</v>
      </c>
      <c r="J379" s="1">
        <f t="shared" si="36"/>
        <v>-2.7597094273471776E-3</v>
      </c>
      <c r="AT379" s="58"/>
      <c r="AU379" s="58"/>
      <c r="AV379" s="58"/>
      <c r="AW379" s="58"/>
      <c r="AX379" s="58"/>
      <c r="AY379" s="58"/>
      <c r="AZ379" s="58"/>
      <c r="BA379" s="71"/>
      <c r="BB379" s="58"/>
      <c r="BC379" s="58"/>
      <c r="BD379" s="58"/>
      <c r="BE379" s="58">
        <f t="shared" si="37"/>
        <v>1</v>
      </c>
      <c r="BF379" s="58">
        <f t="shared" si="38"/>
        <v>7.6154811514281202E-6</v>
      </c>
      <c r="BG379" s="58" t="e">
        <f t="shared" si="39"/>
        <v>#N/A</v>
      </c>
      <c r="BH379" s="58"/>
      <c r="BI379" s="58"/>
      <c r="BJ379" s="58"/>
      <c r="BK379" s="58"/>
      <c r="BL379" s="58"/>
      <c r="BM379" s="58"/>
      <c r="BN379" s="58"/>
      <c r="BO379" s="58"/>
      <c r="BP379" s="58"/>
      <c r="BQ379" s="58"/>
      <c r="BR379" s="58"/>
      <c r="BS379" s="58"/>
      <c r="BT379" s="58"/>
      <c r="BU379" s="58"/>
      <c r="BV379" s="58"/>
      <c r="BW379" s="58"/>
      <c r="BX379" s="58"/>
      <c r="BY379" s="58"/>
      <c r="BZ379" s="58"/>
      <c r="CA379" s="58"/>
      <c r="CB379" s="58"/>
      <c r="CC379" s="58"/>
      <c r="CD379" s="58"/>
      <c r="CE379" s="58"/>
      <c r="CF379" s="58"/>
      <c r="CG379" s="58"/>
      <c r="CH379" s="58"/>
      <c r="CI379" s="58"/>
      <c r="CJ379" s="58"/>
      <c r="CK379" s="58"/>
      <c r="CL379" s="58"/>
      <c r="CM379" s="58"/>
      <c r="CN379" s="58"/>
      <c r="CO379" s="58"/>
      <c r="CP379" s="58"/>
      <c r="CQ379" s="58"/>
      <c r="CR379" s="58"/>
      <c r="CS379" s="58"/>
      <c r="CT379" s="58"/>
      <c r="CU379" s="58"/>
      <c r="CV379" s="58"/>
      <c r="CW379" s="58"/>
      <c r="CX379" s="58"/>
      <c r="CY379" s="58"/>
      <c r="CZ379" s="58"/>
      <c r="DA379" s="58"/>
      <c r="DB379" s="58"/>
      <c r="DC379" s="58"/>
      <c r="DD379" s="58"/>
      <c r="DE379" s="58"/>
      <c r="DF379" s="58"/>
      <c r="DG379" s="58"/>
      <c r="DH379" s="58"/>
      <c r="DI379" s="58"/>
      <c r="DJ379" s="58"/>
      <c r="DK379" s="58"/>
      <c r="DL379" s="58"/>
      <c r="DM379" s="58"/>
      <c r="DN379" s="58"/>
      <c r="DO379" s="58"/>
      <c r="DP379" s="58"/>
      <c r="DQ379" s="58"/>
      <c r="DR379" s="58"/>
      <c r="DS379" s="58"/>
      <c r="DT379" s="58"/>
      <c r="DU379" s="58"/>
      <c r="DV379" s="58"/>
      <c r="DW379" s="58"/>
      <c r="DX379" s="58"/>
      <c r="DY379" s="58"/>
      <c r="DZ379" s="58"/>
      <c r="EA379" s="58"/>
      <c r="EB379" s="58"/>
      <c r="EC379" s="58"/>
      <c r="ED379" s="58"/>
      <c r="EE379" s="58"/>
      <c r="EF379" s="58"/>
      <c r="EG379" s="58"/>
      <c r="EH379" s="58"/>
      <c r="EI379" s="58"/>
      <c r="EJ379" s="58"/>
      <c r="EK379" s="58"/>
      <c r="EL379" s="58"/>
      <c r="EM379" s="58"/>
      <c r="EN379" s="58"/>
      <c r="EO379" s="58"/>
      <c r="EP379" s="58"/>
      <c r="EQ379" s="58"/>
    </row>
    <row r="380" spans="1:147" outlineLevel="1" x14ac:dyDescent="0.2">
      <c r="A380" s="16">
        <v>183</v>
      </c>
      <c r="B380" s="16">
        <v>0</v>
      </c>
      <c r="C380" s="1">
        <v>1.0449735697302974E-5</v>
      </c>
      <c r="D380" s="1">
        <f t="shared" si="31"/>
        <v>-1.0449735697302974E-5</v>
      </c>
      <c r="E380" s="1">
        <f t="shared" si="32"/>
        <v>2.0899580592301105E-5</v>
      </c>
      <c r="F380" s="1">
        <f t="shared" si="33"/>
        <v>-4.5716059095575051E-3</v>
      </c>
      <c r="G380" s="1">
        <f t="shared" si="34"/>
        <v>-3.2326219846156167E-3</v>
      </c>
      <c r="H380" s="1">
        <v>7.4472627180023154E-5</v>
      </c>
      <c r="I380" s="1">
        <f t="shared" si="35"/>
        <v>7.7828536394144564E-10</v>
      </c>
      <c r="J380" s="1">
        <f t="shared" si="36"/>
        <v>-3.2327423622652255E-3</v>
      </c>
      <c r="AT380" s="58"/>
      <c r="AU380" s="58"/>
      <c r="AV380" s="58"/>
      <c r="AW380" s="58"/>
      <c r="AX380" s="58"/>
      <c r="AY380" s="58"/>
      <c r="AZ380" s="58"/>
      <c r="BA380" s="71"/>
      <c r="BB380" s="58"/>
      <c r="BC380" s="58"/>
      <c r="BD380" s="58"/>
      <c r="BE380" s="58">
        <f t="shared" si="37"/>
        <v>1</v>
      </c>
      <c r="BF380" s="58">
        <f t="shared" si="38"/>
        <v>1.0449735697302974E-5</v>
      </c>
      <c r="BG380" s="58" t="e">
        <f t="shared" si="39"/>
        <v>#N/A</v>
      </c>
      <c r="BH380" s="58"/>
      <c r="BI380" s="58"/>
      <c r="BJ380" s="58"/>
      <c r="BK380" s="58"/>
      <c r="BL380" s="58"/>
      <c r="BM380" s="58"/>
      <c r="BN380" s="58"/>
      <c r="BO380" s="58"/>
      <c r="BP380" s="58"/>
      <c r="BQ380" s="58"/>
      <c r="BR380" s="58"/>
      <c r="BS380" s="58"/>
      <c r="BT380" s="58"/>
      <c r="BU380" s="58"/>
      <c r="BV380" s="58"/>
      <c r="BW380" s="58"/>
      <c r="BX380" s="58"/>
      <c r="BY380" s="58"/>
      <c r="BZ380" s="58"/>
      <c r="CA380" s="58"/>
      <c r="CB380" s="58"/>
      <c r="CC380" s="58"/>
      <c r="CD380" s="58"/>
      <c r="CE380" s="58"/>
      <c r="CF380" s="58"/>
      <c r="CG380" s="58"/>
      <c r="CH380" s="58"/>
      <c r="CI380" s="58"/>
      <c r="CJ380" s="58"/>
      <c r="CK380" s="58"/>
      <c r="CL380" s="58"/>
      <c r="CM380" s="58"/>
      <c r="CN380" s="58"/>
      <c r="CO380" s="58"/>
      <c r="CP380" s="58"/>
      <c r="CQ380" s="58"/>
      <c r="CR380" s="58"/>
      <c r="CS380" s="58"/>
      <c r="CT380" s="58"/>
      <c r="CU380" s="58"/>
      <c r="CV380" s="58"/>
      <c r="CW380" s="58"/>
      <c r="CX380" s="58"/>
      <c r="CY380" s="58"/>
      <c r="CZ380" s="58"/>
      <c r="DA380" s="58"/>
      <c r="DB380" s="58"/>
      <c r="DC380" s="58"/>
      <c r="DD380" s="58"/>
      <c r="DE380" s="58"/>
      <c r="DF380" s="58"/>
      <c r="DG380" s="58"/>
      <c r="DH380" s="58"/>
      <c r="DI380" s="58"/>
      <c r="DJ380" s="58"/>
      <c r="DK380" s="58"/>
      <c r="DL380" s="58"/>
      <c r="DM380" s="58"/>
      <c r="DN380" s="58"/>
      <c r="DO380" s="58"/>
      <c r="DP380" s="58"/>
      <c r="DQ380" s="58"/>
      <c r="DR380" s="58"/>
      <c r="DS380" s="58"/>
      <c r="DT380" s="58"/>
      <c r="DU380" s="58"/>
      <c r="DV380" s="58"/>
      <c r="DW380" s="58"/>
      <c r="DX380" s="58"/>
      <c r="DY380" s="58"/>
      <c r="DZ380" s="58"/>
      <c r="EA380" s="58"/>
      <c r="EB380" s="58"/>
      <c r="EC380" s="58"/>
      <c r="ED380" s="58"/>
      <c r="EE380" s="58"/>
      <c r="EF380" s="58"/>
      <c r="EG380" s="58"/>
      <c r="EH380" s="58"/>
      <c r="EI380" s="58"/>
      <c r="EJ380" s="58"/>
      <c r="EK380" s="58"/>
      <c r="EL380" s="58"/>
      <c r="EM380" s="58"/>
      <c r="EN380" s="58"/>
      <c r="EO380" s="58"/>
      <c r="EP380" s="58"/>
      <c r="EQ380" s="58"/>
    </row>
    <row r="381" spans="1:147" outlineLevel="1" x14ac:dyDescent="0.2">
      <c r="A381" s="16">
        <v>184</v>
      </c>
      <c r="B381" s="16">
        <v>0</v>
      </c>
      <c r="C381" s="1">
        <v>3.2945989823847865E-3</v>
      </c>
      <c r="D381" s="1">
        <f t="shared" si="31"/>
        <v>-3.2945989823847865E-3</v>
      </c>
      <c r="E381" s="1">
        <f t="shared" si="32"/>
        <v>6.6000762468470513E-3</v>
      </c>
      <c r="F381" s="1">
        <f t="shared" si="33"/>
        <v>-8.1240853311908612E-2</v>
      </c>
      <c r="G381" s="1">
        <f t="shared" si="34"/>
        <v>-5.7493384348844614E-2</v>
      </c>
      <c r="H381" s="1">
        <v>2.5872954757983516E-2</v>
      </c>
      <c r="I381" s="1">
        <f t="shared" si="35"/>
        <v>8.7794270857928459E-5</v>
      </c>
      <c r="J381" s="1">
        <f t="shared" si="36"/>
        <v>-5.8251897091355746E-2</v>
      </c>
      <c r="AT381" s="58"/>
      <c r="AU381" s="58"/>
      <c r="AV381" s="58"/>
      <c r="AW381" s="58"/>
      <c r="AX381" s="58"/>
      <c r="AY381" s="58"/>
      <c r="AZ381" s="58"/>
      <c r="BA381" s="71"/>
      <c r="BB381" s="58"/>
      <c r="BC381" s="58"/>
      <c r="BD381" s="58"/>
      <c r="BE381" s="58">
        <f t="shared" si="37"/>
        <v>1</v>
      </c>
      <c r="BF381" s="58">
        <f t="shared" si="38"/>
        <v>3.2945989823847865E-3</v>
      </c>
      <c r="BG381" s="58" t="e">
        <f t="shared" si="39"/>
        <v>#N/A</v>
      </c>
      <c r="BH381" s="58"/>
      <c r="BI381" s="58"/>
      <c r="BJ381" s="58"/>
      <c r="BK381" s="58"/>
      <c r="BL381" s="58"/>
      <c r="BM381" s="58"/>
      <c r="BN381" s="58"/>
      <c r="BO381" s="58"/>
      <c r="BP381" s="58"/>
      <c r="BQ381" s="58"/>
      <c r="BR381" s="58"/>
      <c r="BS381" s="58"/>
      <c r="BT381" s="58"/>
      <c r="BU381" s="58"/>
      <c r="BV381" s="58"/>
      <c r="BW381" s="58"/>
      <c r="BX381" s="58"/>
      <c r="BY381" s="58"/>
      <c r="BZ381" s="58"/>
      <c r="CA381" s="58"/>
      <c r="CB381" s="58"/>
      <c r="CC381" s="58"/>
      <c r="CD381" s="58"/>
      <c r="CE381" s="58"/>
      <c r="CF381" s="58"/>
      <c r="CG381" s="58"/>
      <c r="CH381" s="58"/>
      <c r="CI381" s="58"/>
      <c r="CJ381" s="58"/>
      <c r="CK381" s="58"/>
      <c r="CL381" s="58"/>
      <c r="CM381" s="58"/>
      <c r="CN381" s="58"/>
      <c r="CO381" s="58"/>
      <c r="CP381" s="58"/>
      <c r="CQ381" s="58"/>
      <c r="CR381" s="58"/>
      <c r="CS381" s="58"/>
      <c r="CT381" s="58"/>
      <c r="CU381" s="58"/>
      <c r="CV381" s="58"/>
      <c r="CW381" s="58"/>
      <c r="CX381" s="58"/>
      <c r="CY381" s="58"/>
      <c r="CZ381" s="58"/>
      <c r="DA381" s="58"/>
      <c r="DB381" s="58"/>
      <c r="DC381" s="58"/>
      <c r="DD381" s="58"/>
      <c r="DE381" s="58"/>
      <c r="DF381" s="58"/>
      <c r="DG381" s="58"/>
      <c r="DH381" s="58"/>
      <c r="DI381" s="58"/>
      <c r="DJ381" s="58"/>
      <c r="DK381" s="58"/>
      <c r="DL381" s="58"/>
      <c r="DM381" s="58"/>
      <c r="DN381" s="58"/>
      <c r="DO381" s="58"/>
      <c r="DP381" s="58"/>
      <c r="DQ381" s="58"/>
      <c r="DR381" s="58"/>
      <c r="DS381" s="58"/>
      <c r="DT381" s="58"/>
      <c r="DU381" s="58"/>
      <c r="DV381" s="58"/>
      <c r="DW381" s="58"/>
      <c r="DX381" s="58"/>
      <c r="DY381" s="58"/>
      <c r="DZ381" s="58"/>
      <c r="EA381" s="58"/>
      <c r="EB381" s="58"/>
      <c r="EC381" s="58"/>
      <c r="ED381" s="58"/>
      <c r="EE381" s="58"/>
      <c r="EF381" s="58"/>
      <c r="EG381" s="58"/>
      <c r="EH381" s="58"/>
      <c r="EI381" s="58"/>
      <c r="EJ381" s="58"/>
      <c r="EK381" s="58"/>
      <c r="EL381" s="58"/>
      <c r="EM381" s="58"/>
      <c r="EN381" s="58"/>
      <c r="EO381" s="58"/>
      <c r="EP381" s="58"/>
      <c r="EQ381" s="58"/>
    </row>
    <row r="382" spans="1:147" outlineLevel="1" x14ac:dyDescent="0.2">
      <c r="A382" s="16">
        <v>185</v>
      </c>
      <c r="B382" s="16">
        <v>0</v>
      </c>
      <c r="C382" s="1">
        <v>4.7270481455385291E-7</v>
      </c>
      <c r="D382" s="1">
        <f t="shared" si="31"/>
        <v>-4.7270481455385291E-7</v>
      </c>
      <c r="E382" s="1">
        <f t="shared" si="32"/>
        <v>9.4540985255314559E-7</v>
      </c>
      <c r="F382" s="1">
        <f t="shared" si="33"/>
        <v>-9.7232188731569017E-4</v>
      </c>
      <c r="G382" s="1">
        <f t="shared" si="34"/>
        <v>-6.8753548126900346E-4</v>
      </c>
      <c r="H382" s="1">
        <v>5.4729664545027238E-6</v>
      </c>
      <c r="I382" s="1">
        <f t="shared" si="35"/>
        <v>2.5871129750517602E-12</v>
      </c>
      <c r="J382" s="1">
        <f t="shared" si="36"/>
        <v>-6.8753736270603892E-4</v>
      </c>
      <c r="AT382" s="58"/>
      <c r="AU382" s="58"/>
      <c r="AV382" s="58"/>
      <c r="AW382" s="58"/>
      <c r="AX382" s="58"/>
      <c r="AY382" s="58"/>
      <c r="AZ382" s="58"/>
      <c r="BA382" s="71"/>
      <c r="BB382" s="58"/>
      <c r="BC382" s="58"/>
      <c r="BD382" s="58"/>
      <c r="BE382" s="58">
        <f t="shared" si="37"/>
        <v>1</v>
      </c>
      <c r="BF382" s="58">
        <f t="shared" si="38"/>
        <v>4.7270481455385291E-7</v>
      </c>
      <c r="BG382" s="58" t="e">
        <f t="shared" si="39"/>
        <v>#N/A</v>
      </c>
      <c r="BH382" s="58"/>
      <c r="BI382" s="58"/>
      <c r="BJ382" s="58"/>
      <c r="BK382" s="58"/>
      <c r="BL382" s="58"/>
      <c r="BM382" s="58"/>
      <c r="BN382" s="58"/>
      <c r="BO382" s="58"/>
      <c r="BP382" s="58"/>
      <c r="BQ382" s="58"/>
      <c r="BR382" s="58"/>
      <c r="BS382" s="58"/>
      <c r="BT382" s="58"/>
      <c r="BU382" s="58"/>
      <c r="BV382" s="58"/>
      <c r="BW382" s="58"/>
      <c r="BX382" s="58"/>
      <c r="BY382" s="58"/>
      <c r="BZ382" s="58"/>
      <c r="CA382" s="58"/>
      <c r="CB382" s="58"/>
      <c r="CC382" s="58"/>
      <c r="CD382" s="58"/>
      <c r="CE382" s="58"/>
      <c r="CF382" s="58"/>
      <c r="CG382" s="58"/>
      <c r="CH382" s="58"/>
      <c r="CI382" s="58"/>
      <c r="CJ382" s="58"/>
      <c r="CK382" s="58"/>
      <c r="CL382" s="58"/>
      <c r="CM382" s="58"/>
      <c r="CN382" s="58"/>
      <c r="CO382" s="58"/>
      <c r="CP382" s="58"/>
      <c r="CQ382" s="58"/>
      <c r="CR382" s="58"/>
      <c r="CS382" s="58"/>
      <c r="CT382" s="58"/>
      <c r="CU382" s="58"/>
      <c r="CV382" s="58"/>
      <c r="CW382" s="58"/>
      <c r="CX382" s="58"/>
      <c r="CY382" s="58"/>
      <c r="CZ382" s="58"/>
      <c r="DA382" s="58"/>
      <c r="DB382" s="58"/>
      <c r="DC382" s="58"/>
      <c r="DD382" s="58"/>
      <c r="DE382" s="58"/>
      <c r="DF382" s="58"/>
      <c r="DG382" s="58"/>
      <c r="DH382" s="58"/>
      <c r="DI382" s="58"/>
      <c r="DJ382" s="58"/>
      <c r="DK382" s="58"/>
      <c r="DL382" s="58"/>
      <c r="DM382" s="58"/>
      <c r="DN382" s="58"/>
      <c r="DO382" s="58"/>
      <c r="DP382" s="58"/>
      <c r="DQ382" s="58"/>
      <c r="DR382" s="58"/>
      <c r="DS382" s="58"/>
      <c r="DT382" s="58"/>
      <c r="DU382" s="58"/>
      <c r="DV382" s="58"/>
      <c r="DW382" s="58"/>
      <c r="DX382" s="58"/>
      <c r="DY382" s="58"/>
      <c r="DZ382" s="58"/>
      <c r="EA382" s="58"/>
      <c r="EB382" s="58"/>
      <c r="EC382" s="58"/>
      <c r="ED382" s="58"/>
      <c r="EE382" s="58"/>
      <c r="EF382" s="58"/>
      <c r="EG382" s="58"/>
      <c r="EH382" s="58"/>
      <c r="EI382" s="58"/>
      <c r="EJ382" s="58"/>
      <c r="EK382" s="58"/>
      <c r="EL382" s="58"/>
      <c r="EM382" s="58"/>
      <c r="EN382" s="58"/>
      <c r="EO382" s="58"/>
      <c r="EP382" s="58"/>
      <c r="EQ382" s="58"/>
    </row>
    <row r="383" spans="1:147" outlineLevel="1" x14ac:dyDescent="0.2">
      <c r="A383" s="16">
        <v>186</v>
      </c>
      <c r="B383" s="16">
        <v>0</v>
      </c>
      <c r="C383" s="1">
        <v>3.4884861883723349E-6</v>
      </c>
      <c r="D383" s="1">
        <f t="shared" si="31"/>
        <v>-3.4884861883723349E-6</v>
      </c>
      <c r="E383" s="1">
        <f t="shared" si="32"/>
        <v>6.9769845463313973E-6</v>
      </c>
      <c r="F383" s="1">
        <f t="shared" si="33"/>
        <v>-2.64139821805259E-3</v>
      </c>
      <c r="G383" s="1">
        <f t="shared" si="34"/>
        <v>-1.8677522207055932E-3</v>
      </c>
      <c r="H383" s="1">
        <v>2.9751854024639826E-5</v>
      </c>
      <c r="I383" s="1">
        <f t="shared" si="35"/>
        <v>1.0379238192674017E-10</v>
      </c>
      <c r="J383" s="1">
        <f t="shared" si="36"/>
        <v>-1.8677800058713022E-3</v>
      </c>
      <c r="AT383" s="58"/>
      <c r="AU383" s="58"/>
      <c r="AV383" s="58"/>
      <c r="AW383" s="58"/>
      <c r="AX383" s="58"/>
      <c r="AY383" s="58"/>
      <c r="AZ383" s="58"/>
      <c r="BA383" s="71"/>
      <c r="BB383" s="58"/>
      <c r="BC383" s="58"/>
      <c r="BD383" s="58"/>
      <c r="BE383" s="58">
        <f t="shared" si="37"/>
        <v>1</v>
      </c>
      <c r="BF383" s="58">
        <f t="shared" si="38"/>
        <v>3.4884861883723349E-6</v>
      </c>
      <c r="BG383" s="58" t="e">
        <f t="shared" si="39"/>
        <v>#N/A</v>
      </c>
      <c r="BH383" s="58"/>
      <c r="BI383" s="58"/>
      <c r="BJ383" s="58"/>
      <c r="BK383" s="58"/>
      <c r="BL383" s="58"/>
      <c r="BM383" s="58"/>
      <c r="BN383" s="58"/>
      <c r="BO383" s="58"/>
      <c r="BP383" s="58"/>
      <c r="BQ383" s="58"/>
      <c r="BR383" s="58"/>
      <c r="BS383" s="58"/>
      <c r="BT383" s="58"/>
      <c r="BU383" s="58"/>
      <c r="BV383" s="58"/>
      <c r="BW383" s="58"/>
      <c r="BX383" s="58"/>
      <c r="BY383" s="58"/>
      <c r="BZ383" s="58"/>
      <c r="CA383" s="58"/>
      <c r="CB383" s="58"/>
      <c r="CC383" s="58"/>
      <c r="CD383" s="58"/>
      <c r="CE383" s="58"/>
      <c r="CF383" s="58"/>
      <c r="CG383" s="58"/>
      <c r="CH383" s="58"/>
      <c r="CI383" s="58"/>
      <c r="CJ383" s="58"/>
      <c r="CK383" s="58"/>
      <c r="CL383" s="58"/>
      <c r="CM383" s="58"/>
      <c r="CN383" s="58"/>
      <c r="CO383" s="58"/>
      <c r="CP383" s="58"/>
      <c r="CQ383" s="58"/>
      <c r="CR383" s="58"/>
      <c r="CS383" s="58"/>
      <c r="CT383" s="58"/>
      <c r="CU383" s="58"/>
      <c r="CV383" s="58"/>
      <c r="CW383" s="58"/>
      <c r="CX383" s="58"/>
      <c r="CY383" s="58"/>
      <c r="CZ383" s="58"/>
      <c r="DA383" s="58"/>
      <c r="DB383" s="58"/>
      <c r="DC383" s="58"/>
      <c r="DD383" s="58"/>
      <c r="DE383" s="58"/>
      <c r="DF383" s="58"/>
      <c r="DG383" s="58"/>
      <c r="DH383" s="58"/>
      <c r="DI383" s="58"/>
      <c r="DJ383" s="58"/>
      <c r="DK383" s="58"/>
      <c r="DL383" s="58"/>
      <c r="DM383" s="58"/>
      <c r="DN383" s="58"/>
      <c r="DO383" s="58"/>
      <c r="DP383" s="58"/>
      <c r="DQ383" s="58"/>
      <c r="DR383" s="58"/>
      <c r="DS383" s="58"/>
      <c r="DT383" s="58"/>
      <c r="DU383" s="58"/>
      <c r="DV383" s="58"/>
      <c r="DW383" s="58"/>
      <c r="DX383" s="58"/>
      <c r="DY383" s="58"/>
      <c r="DZ383" s="58"/>
      <c r="EA383" s="58"/>
      <c r="EB383" s="58"/>
      <c r="EC383" s="58"/>
      <c r="ED383" s="58"/>
      <c r="EE383" s="58"/>
      <c r="EF383" s="58"/>
      <c r="EG383" s="58"/>
      <c r="EH383" s="58"/>
      <c r="EI383" s="58"/>
      <c r="EJ383" s="58"/>
      <c r="EK383" s="58"/>
      <c r="EL383" s="58"/>
      <c r="EM383" s="58"/>
      <c r="EN383" s="58"/>
      <c r="EO383" s="58"/>
      <c r="EP383" s="58"/>
      <c r="EQ383" s="58"/>
    </row>
    <row r="384" spans="1:147" outlineLevel="1" x14ac:dyDescent="0.2">
      <c r="A384" s="16">
        <v>187</v>
      </c>
      <c r="B384" s="16">
        <v>0</v>
      </c>
      <c r="C384" s="1">
        <v>0.11159681333171186</v>
      </c>
      <c r="D384" s="1">
        <f t="shared" si="31"/>
        <v>-0.11159681333171186</v>
      </c>
      <c r="E384" s="1">
        <f t="shared" si="32"/>
        <v>0.23665919998727517</v>
      </c>
      <c r="F384" s="1">
        <f t="shared" si="33"/>
        <v>-0.48647630979038964</v>
      </c>
      <c r="G384" s="1">
        <f t="shared" si="34"/>
        <v>-0.35442213947086149</v>
      </c>
      <c r="H384" s="1">
        <v>0.22881402238259979</v>
      </c>
      <c r="I384" s="1">
        <f t="shared" si="35"/>
        <v>3.7270498129945928E-2</v>
      </c>
      <c r="J384" s="1">
        <f t="shared" si="36"/>
        <v>-0.40359082134886165</v>
      </c>
      <c r="AT384" s="58"/>
      <c r="AU384" s="58"/>
      <c r="AV384" s="58"/>
      <c r="AW384" s="58"/>
      <c r="AX384" s="58"/>
      <c r="AY384" s="58"/>
      <c r="AZ384" s="58"/>
      <c r="BA384" s="71"/>
      <c r="BB384" s="58"/>
      <c r="BC384" s="58"/>
      <c r="BD384" s="58"/>
      <c r="BE384" s="58">
        <f t="shared" si="37"/>
        <v>1</v>
      </c>
      <c r="BF384" s="58">
        <f t="shared" si="38"/>
        <v>0.11159681333171186</v>
      </c>
      <c r="BG384" s="58" t="e">
        <f t="shared" si="39"/>
        <v>#N/A</v>
      </c>
      <c r="BH384" s="58"/>
      <c r="BI384" s="58"/>
      <c r="BJ384" s="58"/>
      <c r="BK384" s="58"/>
      <c r="BL384" s="58"/>
      <c r="BM384" s="58"/>
      <c r="BN384" s="58"/>
      <c r="BO384" s="58"/>
      <c r="BP384" s="58"/>
      <c r="BQ384" s="58"/>
      <c r="BR384" s="58"/>
      <c r="BS384" s="58"/>
      <c r="BT384" s="58"/>
      <c r="BU384" s="58"/>
      <c r="BV384" s="58"/>
      <c r="BW384" s="58"/>
      <c r="BX384" s="58"/>
      <c r="BY384" s="58"/>
      <c r="BZ384" s="58"/>
      <c r="CA384" s="58"/>
      <c r="CB384" s="58"/>
      <c r="CC384" s="58"/>
      <c r="CD384" s="58"/>
      <c r="CE384" s="58"/>
      <c r="CF384" s="58"/>
      <c r="CG384" s="58"/>
      <c r="CH384" s="58"/>
      <c r="CI384" s="58"/>
      <c r="CJ384" s="58"/>
      <c r="CK384" s="58"/>
      <c r="CL384" s="58"/>
      <c r="CM384" s="58"/>
      <c r="CN384" s="58"/>
      <c r="CO384" s="58"/>
      <c r="CP384" s="58"/>
      <c r="CQ384" s="58"/>
      <c r="CR384" s="58"/>
      <c r="CS384" s="58"/>
      <c r="CT384" s="58"/>
      <c r="CU384" s="58"/>
      <c r="CV384" s="58"/>
      <c r="CW384" s="58"/>
      <c r="CX384" s="58"/>
      <c r="CY384" s="58"/>
      <c r="CZ384" s="58"/>
      <c r="DA384" s="58"/>
      <c r="DB384" s="58"/>
      <c r="DC384" s="58"/>
      <c r="DD384" s="58"/>
      <c r="DE384" s="58"/>
      <c r="DF384" s="58"/>
      <c r="DG384" s="58"/>
      <c r="DH384" s="58"/>
      <c r="DI384" s="58"/>
      <c r="DJ384" s="58"/>
      <c r="DK384" s="58"/>
      <c r="DL384" s="58"/>
      <c r="DM384" s="58"/>
      <c r="DN384" s="58"/>
      <c r="DO384" s="58"/>
      <c r="DP384" s="58"/>
      <c r="DQ384" s="58"/>
      <c r="DR384" s="58"/>
      <c r="DS384" s="58"/>
      <c r="DT384" s="58"/>
      <c r="DU384" s="58"/>
      <c r="DV384" s="58"/>
      <c r="DW384" s="58"/>
      <c r="DX384" s="58"/>
      <c r="DY384" s="58"/>
      <c r="DZ384" s="58"/>
      <c r="EA384" s="58"/>
      <c r="EB384" s="58"/>
      <c r="EC384" s="58"/>
      <c r="ED384" s="58"/>
      <c r="EE384" s="58"/>
      <c r="EF384" s="58"/>
      <c r="EG384" s="58"/>
      <c r="EH384" s="58"/>
      <c r="EI384" s="58"/>
      <c r="EJ384" s="58"/>
      <c r="EK384" s="58"/>
      <c r="EL384" s="58"/>
      <c r="EM384" s="58"/>
      <c r="EN384" s="58"/>
      <c r="EO384" s="58"/>
      <c r="EP384" s="58"/>
      <c r="EQ384" s="58"/>
    </row>
    <row r="385" spans="1:147" outlineLevel="1" x14ac:dyDescent="0.2">
      <c r="A385" s="16">
        <v>188</v>
      </c>
      <c r="B385" s="16">
        <v>0</v>
      </c>
      <c r="C385" s="1">
        <v>5.6171647458475533E-7</v>
      </c>
      <c r="D385" s="1">
        <f t="shared" si="31"/>
        <v>-5.6171647458475533E-7</v>
      </c>
      <c r="E385" s="1">
        <f t="shared" si="32"/>
        <v>1.1234332648599456E-6</v>
      </c>
      <c r="F385" s="1">
        <f t="shared" si="33"/>
        <v>-1.0599213484310738E-3</v>
      </c>
      <c r="G385" s="1">
        <f t="shared" si="34"/>
        <v>-7.4947767819350723E-4</v>
      </c>
      <c r="H385" s="1">
        <v>6.6186412008655372E-6</v>
      </c>
      <c r="I385" s="1">
        <f t="shared" si="35"/>
        <v>3.717826497201804E-12</v>
      </c>
      <c r="J385" s="1">
        <f t="shared" si="36"/>
        <v>-7.4948015846773932E-4</v>
      </c>
      <c r="AT385" s="58"/>
      <c r="AU385" s="58"/>
      <c r="AV385" s="58"/>
      <c r="AW385" s="58"/>
      <c r="AX385" s="58"/>
      <c r="AY385" s="58"/>
      <c r="AZ385" s="58"/>
      <c r="BA385" s="71"/>
      <c r="BB385" s="58"/>
      <c r="BC385" s="58"/>
      <c r="BD385" s="58"/>
      <c r="BE385" s="58">
        <f t="shared" si="37"/>
        <v>1</v>
      </c>
      <c r="BF385" s="58">
        <f t="shared" si="38"/>
        <v>5.6171647458475533E-7</v>
      </c>
      <c r="BG385" s="58" t="e">
        <f t="shared" si="39"/>
        <v>#N/A</v>
      </c>
      <c r="BH385" s="58"/>
      <c r="BI385" s="58"/>
      <c r="BJ385" s="58"/>
      <c r="BK385" s="58"/>
      <c r="BL385" s="58"/>
      <c r="BM385" s="58"/>
      <c r="BN385" s="58"/>
      <c r="BO385" s="58"/>
      <c r="BP385" s="58"/>
      <c r="BQ385" s="58"/>
      <c r="BR385" s="58"/>
      <c r="BS385" s="58"/>
      <c r="BT385" s="58"/>
      <c r="BU385" s="58"/>
      <c r="BV385" s="58"/>
      <c r="BW385" s="58"/>
      <c r="BX385" s="58"/>
      <c r="BY385" s="58"/>
      <c r="BZ385" s="58"/>
      <c r="CA385" s="58"/>
      <c r="CB385" s="58"/>
      <c r="CC385" s="58"/>
      <c r="CD385" s="58"/>
      <c r="CE385" s="58"/>
      <c r="CF385" s="58"/>
      <c r="CG385" s="58"/>
      <c r="CH385" s="58"/>
      <c r="CI385" s="58"/>
      <c r="CJ385" s="58"/>
      <c r="CK385" s="58"/>
      <c r="CL385" s="58"/>
      <c r="CM385" s="58"/>
      <c r="CN385" s="58"/>
      <c r="CO385" s="58"/>
      <c r="CP385" s="58"/>
      <c r="CQ385" s="58"/>
      <c r="CR385" s="58"/>
      <c r="CS385" s="58"/>
      <c r="CT385" s="58"/>
      <c r="CU385" s="58"/>
      <c r="CV385" s="58"/>
      <c r="CW385" s="58"/>
      <c r="CX385" s="58"/>
      <c r="CY385" s="58"/>
      <c r="CZ385" s="58"/>
      <c r="DA385" s="58"/>
      <c r="DB385" s="58"/>
      <c r="DC385" s="58"/>
      <c r="DD385" s="58"/>
      <c r="DE385" s="58"/>
      <c r="DF385" s="58"/>
      <c r="DG385" s="58"/>
      <c r="DH385" s="58"/>
      <c r="DI385" s="58"/>
      <c r="DJ385" s="58"/>
      <c r="DK385" s="58"/>
      <c r="DL385" s="58"/>
      <c r="DM385" s="58"/>
      <c r="DN385" s="58"/>
      <c r="DO385" s="58"/>
      <c r="DP385" s="58"/>
      <c r="DQ385" s="58"/>
      <c r="DR385" s="58"/>
      <c r="DS385" s="58"/>
      <c r="DT385" s="58"/>
      <c r="DU385" s="58"/>
      <c r="DV385" s="58"/>
      <c r="DW385" s="58"/>
      <c r="DX385" s="58"/>
      <c r="DY385" s="58"/>
      <c r="DZ385" s="58"/>
      <c r="EA385" s="58"/>
      <c r="EB385" s="58"/>
      <c r="EC385" s="58"/>
      <c r="ED385" s="58"/>
      <c r="EE385" s="58"/>
      <c r="EF385" s="58"/>
      <c r="EG385" s="58"/>
      <c r="EH385" s="58"/>
      <c r="EI385" s="58"/>
      <c r="EJ385" s="58"/>
      <c r="EK385" s="58"/>
      <c r="EL385" s="58"/>
      <c r="EM385" s="58"/>
      <c r="EN385" s="58"/>
      <c r="EO385" s="58"/>
      <c r="EP385" s="58"/>
      <c r="EQ385" s="58"/>
    </row>
    <row r="386" spans="1:147" outlineLevel="1" x14ac:dyDescent="0.2">
      <c r="A386" s="16">
        <v>189</v>
      </c>
      <c r="B386" s="16">
        <v>0</v>
      </c>
      <c r="C386" s="1">
        <v>1.5065581778878103E-5</v>
      </c>
      <c r="D386" s="1">
        <f t="shared" si="31"/>
        <v>-1.5065581778878103E-5</v>
      </c>
      <c r="E386" s="1">
        <f t="shared" si="32"/>
        <v>3.013139053188634E-5</v>
      </c>
      <c r="F386" s="1">
        <f t="shared" si="33"/>
        <v>-5.4892067306566567E-3</v>
      </c>
      <c r="G386" s="1">
        <f t="shared" si="34"/>
        <v>-3.8814699218275477E-3</v>
      </c>
      <c r="H386" s="1">
        <v>1.580855719711369E-4</v>
      </c>
      <c r="I386" s="1">
        <f t="shared" si="35"/>
        <v>2.3820635639730466E-9</v>
      </c>
      <c r="J386" s="1">
        <f t="shared" si="36"/>
        <v>-3.8817767604044312E-3</v>
      </c>
      <c r="AT386" s="58"/>
      <c r="AU386" s="58"/>
      <c r="AV386" s="58"/>
      <c r="AW386" s="58"/>
      <c r="AX386" s="58"/>
      <c r="AY386" s="58"/>
      <c r="AZ386" s="58"/>
      <c r="BA386" s="71"/>
      <c r="BB386" s="58"/>
      <c r="BC386" s="58"/>
      <c r="BD386" s="58"/>
      <c r="BE386" s="58">
        <f t="shared" si="37"/>
        <v>1</v>
      </c>
      <c r="BF386" s="58">
        <f t="shared" si="38"/>
        <v>1.5065581778878103E-5</v>
      </c>
      <c r="BG386" s="58" t="e">
        <f t="shared" si="39"/>
        <v>#N/A</v>
      </c>
      <c r="BH386" s="58"/>
      <c r="BI386" s="58"/>
      <c r="BJ386" s="58"/>
      <c r="BK386" s="58"/>
      <c r="BL386" s="58"/>
      <c r="BM386" s="58"/>
      <c r="BN386" s="58"/>
      <c r="BO386" s="58"/>
      <c r="BP386" s="58"/>
      <c r="BQ386" s="58"/>
      <c r="BR386" s="58"/>
      <c r="BS386" s="58"/>
      <c r="BT386" s="58"/>
      <c r="BU386" s="58"/>
      <c r="BV386" s="58"/>
      <c r="BW386" s="58"/>
      <c r="BX386" s="58"/>
      <c r="BY386" s="58"/>
      <c r="BZ386" s="58"/>
      <c r="CA386" s="58"/>
      <c r="CB386" s="58"/>
      <c r="CC386" s="58"/>
      <c r="CD386" s="58"/>
      <c r="CE386" s="58"/>
      <c r="CF386" s="58"/>
      <c r="CG386" s="58"/>
      <c r="CH386" s="58"/>
      <c r="CI386" s="58"/>
      <c r="CJ386" s="58"/>
      <c r="CK386" s="58"/>
      <c r="CL386" s="58"/>
      <c r="CM386" s="58"/>
      <c r="CN386" s="58"/>
      <c r="CO386" s="58"/>
      <c r="CP386" s="58"/>
      <c r="CQ386" s="58"/>
      <c r="CR386" s="58"/>
      <c r="CS386" s="58"/>
      <c r="CT386" s="58"/>
      <c r="CU386" s="58"/>
      <c r="CV386" s="58"/>
      <c r="CW386" s="58"/>
      <c r="CX386" s="58"/>
      <c r="CY386" s="58"/>
      <c r="CZ386" s="58"/>
      <c r="DA386" s="58"/>
      <c r="DB386" s="58"/>
      <c r="DC386" s="58"/>
      <c r="DD386" s="58"/>
      <c r="DE386" s="58"/>
      <c r="DF386" s="58"/>
      <c r="DG386" s="58"/>
      <c r="DH386" s="58"/>
      <c r="DI386" s="58"/>
      <c r="DJ386" s="58"/>
      <c r="DK386" s="58"/>
      <c r="DL386" s="58"/>
      <c r="DM386" s="58"/>
      <c r="DN386" s="58"/>
      <c r="DO386" s="58"/>
      <c r="DP386" s="58"/>
      <c r="DQ386" s="58"/>
      <c r="DR386" s="58"/>
      <c r="DS386" s="58"/>
      <c r="DT386" s="58"/>
      <c r="DU386" s="58"/>
      <c r="DV386" s="58"/>
      <c r="DW386" s="58"/>
      <c r="DX386" s="58"/>
      <c r="DY386" s="58"/>
      <c r="DZ386" s="58"/>
      <c r="EA386" s="58"/>
      <c r="EB386" s="58"/>
      <c r="EC386" s="58"/>
      <c r="ED386" s="58"/>
      <c r="EE386" s="58"/>
      <c r="EF386" s="58"/>
      <c r="EG386" s="58"/>
      <c r="EH386" s="58"/>
      <c r="EI386" s="58"/>
      <c r="EJ386" s="58"/>
      <c r="EK386" s="58"/>
      <c r="EL386" s="58"/>
      <c r="EM386" s="58"/>
      <c r="EN386" s="58"/>
      <c r="EO386" s="58"/>
      <c r="EP386" s="58"/>
      <c r="EQ386" s="58"/>
    </row>
    <row r="387" spans="1:147" outlineLevel="1" x14ac:dyDescent="0.2">
      <c r="A387" s="16">
        <v>190</v>
      </c>
      <c r="B387" s="16">
        <v>0</v>
      </c>
      <c r="C387" s="1">
        <v>2.4683469164055099E-6</v>
      </c>
      <c r="D387" s="1">
        <f t="shared" si="31"/>
        <v>-2.4683469164055099E-6</v>
      </c>
      <c r="E387" s="1">
        <f t="shared" si="32"/>
        <v>4.9366999254427366E-6</v>
      </c>
      <c r="F387" s="1">
        <f t="shared" si="33"/>
        <v>-2.2218685661943949E-3</v>
      </c>
      <c r="G387" s="1">
        <f t="shared" si="34"/>
        <v>-1.5710992995851818E-3</v>
      </c>
      <c r="H387" s="1">
        <v>3.3771608192819152E-5</v>
      </c>
      <c r="I387" s="1">
        <f t="shared" si="35"/>
        <v>8.3363066011621095E-11</v>
      </c>
      <c r="J387" s="1">
        <f t="shared" si="36"/>
        <v>-1.5711258295321418E-3</v>
      </c>
      <c r="AT387" s="58"/>
      <c r="AU387" s="58"/>
      <c r="AV387" s="58"/>
      <c r="AW387" s="58"/>
      <c r="AX387" s="58"/>
      <c r="AY387" s="58"/>
      <c r="AZ387" s="58"/>
      <c r="BA387" s="71"/>
      <c r="BB387" s="58"/>
      <c r="BC387" s="58"/>
      <c r="BD387" s="58"/>
      <c r="BE387" s="58">
        <f t="shared" si="37"/>
        <v>1</v>
      </c>
      <c r="BF387" s="58">
        <f t="shared" si="38"/>
        <v>2.4683469164055099E-6</v>
      </c>
      <c r="BG387" s="58" t="e">
        <f t="shared" si="39"/>
        <v>#N/A</v>
      </c>
      <c r="BH387" s="58"/>
      <c r="BI387" s="58"/>
      <c r="BJ387" s="58"/>
      <c r="BK387" s="58"/>
      <c r="BL387" s="58"/>
      <c r="BM387" s="58"/>
      <c r="BN387" s="58"/>
      <c r="BO387" s="58"/>
      <c r="BP387" s="58"/>
      <c r="BQ387" s="58"/>
      <c r="BR387" s="58"/>
      <c r="BS387" s="58"/>
      <c r="BT387" s="58"/>
      <c r="BU387" s="58"/>
      <c r="BV387" s="58"/>
      <c r="BW387" s="58"/>
      <c r="BX387" s="58"/>
      <c r="BY387" s="58"/>
      <c r="BZ387" s="58"/>
      <c r="CA387" s="58"/>
      <c r="CB387" s="58"/>
      <c r="CC387" s="58"/>
      <c r="CD387" s="58"/>
      <c r="CE387" s="58"/>
      <c r="CF387" s="58"/>
      <c r="CG387" s="58"/>
      <c r="CH387" s="58"/>
      <c r="CI387" s="58"/>
      <c r="CJ387" s="58"/>
      <c r="CK387" s="58"/>
      <c r="CL387" s="58"/>
      <c r="CM387" s="58"/>
      <c r="CN387" s="58"/>
      <c r="CO387" s="58"/>
      <c r="CP387" s="58"/>
      <c r="CQ387" s="58"/>
      <c r="CR387" s="58"/>
      <c r="CS387" s="58"/>
      <c r="CT387" s="58"/>
      <c r="CU387" s="58"/>
      <c r="CV387" s="58"/>
      <c r="CW387" s="58"/>
      <c r="CX387" s="58"/>
      <c r="CY387" s="58"/>
      <c r="CZ387" s="58"/>
      <c r="DA387" s="58"/>
      <c r="DB387" s="58"/>
      <c r="DC387" s="58"/>
      <c r="DD387" s="58"/>
      <c r="DE387" s="58"/>
      <c r="DF387" s="58"/>
      <c r="DG387" s="58"/>
      <c r="DH387" s="58"/>
      <c r="DI387" s="58"/>
      <c r="DJ387" s="58"/>
      <c r="DK387" s="58"/>
      <c r="DL387" s="58"/>
      <c r="DM387" s="58"/>
      <c r="DN387" s="58"/>
      <c r="DO387" s="58"/>
      <c r="DP387" s="58"/>
      <c r="DQ387" s="58"/>
      <c r="DR387" s="58"/>
      <c r="DS387" s="58"/>
      <c r="DT387" s="58"/>
      <c r="DU387" s="58"/>
      <c r="DV387" s="58"/>
      <c r="DW387" s="58"/>
      <c r="DX387" s="58"/>
      <c r="DY387" s="58"/>
      <c r="DZ387" s="58"/>
      <c r="EA387" s="58"/>
      <c r="EB387" s="58"/>
      <c r="EC387" s="58"/>
      <c r="ED387" s="58"/>
      <c r="EE387" s="58"/>
      <c r="EF387" s="58"/>
      <c r="EG387" s="58"/>
      <c r="EH387" s="58"/>
      <c r="EI387" s="58"/>
      <c r="EJ387" s="58"/>
      <c r="EK387" s="58"/>
      <c r="EL387" s="58"/>
      <c r="EM387" s="58"/>
      <c r="EN387" s="58"/>
      <c r="EO387" s="58"/>
      <c r="EP387" s="58"/>
      <c r="EQ387" s="58"/>
    </row>
    <row r="388" spans="1:147" outlineLevel="1" x14ac:dyDescent="0.2">
      <c r="A388" s="16">
        <v>191</v>
      </c>
      <c r="B388" s="16">
        <v>0</v>
      </c>
      <c r="C388" s="1">
        <v>1.0226745629860572E-3</v>
      </c>
      <c r="D388" s="1">
        <f t="shared" si="31"/>
        <v>-1.0226745629860572E-3</v>
      </c>
      <c r="E388" s="1">
        <f t="shared" si="32"/>
        <v>2.0463957028333097E-3</v>
      </c>
      <c r="F388" s="1">
        <f t="shared" si="33"/>
        <v>-4.5237105376375597E-2</v>
      </c>
      <c r="G388" s="1">
        <f t="shared" si="34"/>
        <v>-3.1995648093460151E-2</v>
      </c>
      <c r="H388" s="1">
        <v>6.0367758491249321E-3</v>
      </c>
      <c r="I388" s="1">
        <f t="shared" si="35"/>
        <v>6.2175109286557196E-6</v>
      </c>
      <c r="J388" s="1">
        <f t="shared" si="36"/>
        <v>-3.2092662835127843E-2</v>
      </c>
      <c r="AT388" s="58"/>
      <c r="AU388" s="58"/>
      <c r="AV388" s="58"/>
      <c r="AW388" s="58"/>
      <c r="AX388" s="58"/>
      <c r="AY388" s="58"/>
      <c r="AZ388" s="58"/>
      <c r="BA388" s="71"/>
      <c r="BB388" s="58"/>
      <c r="BC388" s="58"/>
      <c r="BD388" s="58"/>
      <c r="BE388" s="58">
        <f t="shared" si="37"/>
        <v>1</v>
      </c>
      <c r="BF388" s="58">
        <f t="shared" si="38"/>
        <v>1.0226745629860572E-3</v>
      </c>
      <c r="BG388" s="58" t="e">
        <f t="shared" si="39"/>
        <v>#N/A</v>
      </c>
      <c r="BH388" s="58"/>
      <c r="BI388" s="58"/>
      <c r="BJ388" s="58"/>
      <c r="BK388" s="58"/>
      <c r="BL388" s="58"/>
      <c r="BM388" s="58"/>
      <c r="BN388" s="58"/>
      <c r="BO388" s="58"/>
      <c r="BP388" s="58"/>
      <c r="BQ388" s="58"/>
      <c r="BR388" s="58"/>
      <c r="BS388" s="58"/>
      <c r="BT388" s="58"/>
      <c r="BU388" s="58"/>
      <c r="BV388" s="58"/>
      <c r="BW388" s="58"/>
      <c r="BX388" s="58"/>
      <c r="BY388" s="58"/>
      <c r="BZ388" s="58"/>
      <c r="CA388" s="58"/>
      <c r="CB388" s="58"/>
      <c r="CC388" s="58"/>
      <c r="CD388" s="58"/>
      <c r="CE388" s="58"/>
      <c r="CF388" s="58"/>
      <c r="CG388" s="58"/>
      <c r="CH388" s="58"/>
      <c r="CI388" s="58"/>
      <c r="CJ388" s="58"/>
      <c r="CK388" s="58"/>
      <c r="CL388" s="58"/>
      <c r="CM388" s="58"/>
      <c r="CN388" s="58"/>
      <c r="CO388" s="58"/>
      <c r="CP388" s="58"/>
      <c r="CQ388" s="58"/>
      <c r="CR388" s="58"/>
      <c r="CS388" s="58"/>
      <c r="CT388" s="58"/>
      <c r="CU388" s="58"/>
      <c r="CV388" s="58"/>
      <c r="CW388" s="58"/>
      <c r="CX388" s="58"/>
      <c r="CY388" s="58"/>
      <c r="CZ388" s="58"/>
      <c r="DA388" s="58"/>
      <c r="DB388" s="58"/>
      <c r="DC388" s="58"/>
      <c r="DD388" s="58"/>
      <c r="DE388" s="58"/>
      <c r="DF388" s="58"/>
      <c r="DG388" s="58"/>
      <c r="DH388" s="58"/>
      <c r="DI388" s="58"/>
      <c r="DJ388" s="58"/>
      <c r="DK388" s="58"/>
      <c r="DL388" s="58"/>
      <c r="DM388" s="58"/>
      <c r="DN388" s="58"/>
      <c r="DO388" s="58"/>
      <c r="DP388" s="58"/>
      <c r="DQ388" s="58"/>
      <c r="DR388" s="58"/>
      <c r="DS388" s="58"/>
      <c r="DT388" s="58"/>
      <c r="DU388" s="58"/>
      <c r="DV388" s="58"/>
      <c r="DW388" s="58"/>
      <c r="DX388" s="58"/>
      <c r="DY388" s="58"/>
      <c r="DZ388" s="58"/>
      <c r="EA388" s="58"/>
      <c r="EB388" s="58"/>
      <c r="EC388" s="58"/>
      <c r="ED388" s="58"/>
      <c r="EE388" s="58"/>
      <c r="EF388" s="58"/>
      <c r="EG388" s="58"/>
      <c r="EH388" s="58"/>
      <c r="EI388" s="58"/>
      <c r="EJ388" s="58"/>
      <c r="EK388" s="58"/>
      <c r="EL388" s="58"/>
      <c r="EM388" s="58"/>
      <c r="EN388" s="58"/>
      <c r="EO388" s="58"/>
      <c r="EP388" s="58"/>
      <c r="EQ388" s="58"/>
    </row>
    <row r="389" spans="1:147" outlineLevel="1" x14ac:dyDescent="0.2">
      <c r="A389" s="16">
        <v>192</v>
      </c>
      <c r="B389" s="16">
        <v>0</v>
      </c>
      <c r="C389" s="1">
        <v>9.0848481062670537E-3</v>
      </c>
      <c r="D389" s="1">
        <f t="shared" si="31"/>
        <v>-9.0848481062670537E-3</v>
      </c>
      <c r="E389" s="1">
        <f t="shared" si="32"/>
        <v>1.825273398394597E-2</v>
      </c>
      <c r="F389" s="1">
        <f t="shared" si="33"/>
        <v>-0.13510267941068368</v>
      </c>
      <c r="G389" s="1">
        <f t="shared" si="34"/>
        <v>-9.5750400828669216E-2</v>
      </c>
      <c r="H389" s="1">
        <v>2.0779037543665564E-2</v>
      </c>
      <c r="I389" s="1">
        <f t="shared" si="35"/>
        <v>1.9454762221117215E-4</v>
      </c>
      <c r="J389" s="1">
        <f t="shared" si="36"/>
        <v>-9.6760978090664168E-2</v>
      </c>
      <c r="AT389" s="58"/>
      <c r="AU389" s="58"/>
      <c r="AV389" s="58"/>
      <c r="AW389" s="58"/>
      <c r="AX389" s="58"/>
      <c r="AY389" s="58"/>
      <c r="AZ389" s="58"/>
      <c r="BA389" s="71"/>
      <c r="BB389" s="58"/>
      <c r="BC389" s="58"/>
      <c r="BD389" s="58"/>
      <c r="BE389" s="58">
        <f t="shared" si="37"/>
        <v>1</v>
      </c>
      <c r="BF389" s="58">
        <f t="shared" si="38"/>
        <v>9.0848481062670537E-3</v>
      </c>
      <c r="BG389" s="58" t="e">
        <f t="shared" si="39"/>
        <v>#N/A</v>
      </c>
      <c r="BH389" s="58"/>
      <c r="BI389" s="58"/>
      <c r="BJ389" s="58"/>
      <c r="BK389" s="58"/>
      <c r="BL389" s="58"/>
      <c r="BM389" s="58"/>
      <c r="BN389" s="58"/>
      <c r="BO389" s="58"/>
      <c r="BP389" s="58"/>
      <c r="BQ389" s="58"/>
      <c r="BR389" s="58"/>
      <c r="BS389" s="58"/>
      <c r="BT389" s="58"/>
      <c r="BU389" s="58"/>
      <c r="BV389" s="58"/>
      <c r="BW389" s="58"/>
      <c r="BX389" s="58"/>
      <c r="BY389" s="58"/>
      <c r="BZ389" s="58"/>
      <c r="CA389" s="58"/>
      <c r="CB389" s="58"/>
      <c r="CC389" s="58"/>
      <c r="CD389" s="58"/>
      <c r="CE389" s="58"/>
      <c r="CF389" s="58"/>
      <c r="CG389" s="58"/>
      <c r="CH389" s="58"/>
      <c r="CI389" s="58"/>
      <c r="CJ389" s="58"/>
      <c r="CK389" s="58"/>
      <c r="CL389" s="58"/>
      <c r="CM389" s="58"/>
      <c r="CN389" s="58"/>
      <c r="CO389" s="58"/>
      <c r="CP389" s="58"/>
      <c r="CQ389" s="58"/>
      <c r="CR389" s="58"/>
      <c r="CS389" s="58"/>
      <c r="CT389" s="58"/>
      <c r="CU389" s="58"/>
      <c r="CV389" s="58"/>
      <c r="CW389" s="58"/>
      <c r="CX389" s="58"/>
      <c r="CY389" s="58"/>
      <c r="CZ389" s="58"/>
      <c r="DA389" s="58"/>
      <c r="DB389" s="58"/>
      <c r="DC389" s="58"/>
      <c r="DD389" s="58"/>
      <c r="DE389" s="58"/>
      <c r="DF389" s="58"/>
      <c r="DG389" s="58"/>
      <c r="DH389" s="58"/>
      <c r="DI389" s="58"/>
      <c r="DJ389" s="58"/>
      <c r="DK389" s="58"/>
      <c r="DL389" s="58"/>
      <c r="DM389" s="58"/>
      <c r="DN389" s="58"/>
      <c r="DO389" s="58"/>
      <c r="DP389" s="58"/>
      <c r="DQ389" s="58"/>
      <c r="DR389" s="58"/>
      <c r="DS389" s="58"/>
      <c r="DT389" s="58"/>
      <c r="DU389" s="58"/>
      <c r="DV389" s="58"/>
      <c r="DW389" s="58"/>
      <c r="DX389" s="58"/>
      <c r="DY389" s="58"/>
      <c r="DZ389" s="58"/>
      <c r="EA389" s="58"/>
      <c r="EB389" s="58"/>
      <c r="EC389" s="58"/>
      <c r="ED389" s="58"/>
      <c r="EE389" s="58"/>
      <c r="EF389" s="58"/>
      <c r="EG389" s="58"/>
      <c r="EH389" s="58"/>
      <c r="EI389" s="58"/>
      <c r="EJ389" s="58"/>
      <c r="EK389" s="58"/>
      <c r="EL389" s="58"/>
      <c r="EM389" s="58"/>
      <c r="EN389" s="58"/>
      <c r="EO389" s="58"/>
      <c r="EP389" s="58"/>
      <c r="EQ389" s="58"/>
    </row>
    <row r="390" spans="1:147" outlineLevel="1" x14ac:dyDescent="0.2">
      <c r="A390" s="16">
        <v>193</v>
      </c>
      <c r="B390" s="16">
        <v>0</v>
      </c>
      <c r="C390" s="1">
        <v>1.0411409687195749E-3</v>
      </c>
      <c r="D390" s="1">
        <f t="shared" si="31"/>
        <v>-1.0411409687195749E-3</v>
      </c>
      <c r="E390" s="1">
        <f t="shared" si="32"/>
        <v>2.0833666649239537E-3</v>
      </c>
      <c r="F390" s="1">
        <f t="shared" si="33"/>
        <v>-4.5643911586584617E-2</v>
      </c>
      <c r="G390" s="1">
        <f t="shared" si="34"/>
        <v>-3.2283526340578489E-2</v>
      </c>
      <c r="H390" s="1">
        <v>5.9594917804255583E-3</v>
      </c>
      <c r="I390" s="1">
        <f t="shared" si="35"/>
        <v>6.2483748538690045E-6</v>
      </c>
      <c r="J390" s="1">
        <f t="shared" si="36"/>
        <v>-3.23801551546112E-2</v>
      </c>
      <c r="AT390" s="58"/>
      <c r="AU390" s="58"/>
      <c r="AV390" s="58"/>
      <c r="AW390" s="58"/>
      <c r="AX390" s="58"/>
      <c r="AY390" s="58"/>
      <c r="AZ390" s="58"/>
      <c r="BA390" s="71"/>
      <c r="BB390" s="58"/>
      <c r="BC390" s="58"/>
      <c r="BD390" s="58"/>
      <c r="BE390" s="58">
        <f t="shared" si="37"/>
        <v>1</v>
      </c>
      <c r="BF390" s="58">
        <f t="shared" si="38"/>
        <v>1.0411409687195749E-3</v>
      </c>
      <c r="BG390" s="58" t="e">
        <f t="shared" si="39"/>
        <v>#N/A</v>
      </c>
      <c r="BH390" s="58"/>
      <c r="BI390" s="58"/>
      <c r="BJ390" s="58"/>
      <c r="BK390" s="58"/>
      <c r="BL390" s="58"/>
      <c r="BM390" s="58"/>
      <c r="BN390" s="58"/>
      <c r="BO390" s="58"/>
      <c r="BP390" s="58"/>
      <c r="BQ390" s="58"/>
      <c r="BR390" s="58"/>
      <c r="BS390" s="58"/>
      <c r="BT390" s="58"/>
      <c r="BU390" s="58"/>
      <c r="BV390" s="58"/>
      <c r="BW390" s="58"/>
      <c r="BX390" s="58"/>
      <c r="BY390" s="58"/>
      <c r="BZ390" s="58"/>
      <c r="CA390" s="58"/>
      <c r="CB390" s="58"/>
      <c r="CC390" s="58"/>
      <c r="CD390" s="58"/>
      <c r="CE390" s="58"/>
      <c r="CF390" s="58"/>
      <c r="CG390" s="58"/>
      <c r="CH390" s="58"/>
      <c r="CI390" s="58"/>
      <c r="CJ390" s="58"/>
      <c r="CK390" s="58"/>
      <c r="CL390" s="58"/>
      <c r="CM390" s="58"/>
      <c r="CN390" s="58"/>
      <c r="CO390" s="58"/>
      <c r="CP390" s="58"/>
      <c r="CQ390" s="58"/>
      <c r="CR390" s="58"/>
      <c r="CS390" s="58"/>
      <c r="CT390" s="58"/>
      <c r="CU390" s="58"/>
      <c r="CV390" s="58"/>
      <c r="CW390" s="58"/>
      <c r="CX390" s="58"/>
      <c r="CY390" s="58"/>
      <c r="CZ390" s="58"/>
      <c r="DA390" s="58"/>
      <c r="DB390" s="58"/>
      <c r="DC390" s="58"/>
      <c r="DD390" s="58"/>
      <c r="DE390" s="58"/>
      <c r="DF390" s="58"/>
      <c r="DG390" s="58"/>
      <c r="DH390" s="58"/>
      <c r="DI390" s="58"/>
      <c r="DJ390" s="58"/>
      <c r="DK390" s="58"/>
      <c r="DL390" s="58"/>
      <c r="DM390" s="58"/>
      <c r="DN390" s="58"/>
      <c r="DO390" s="58"/>
      <c r="DP390" s="58"/>
      <c r="DQ390" s="58"/>
      <c r="DR390" s="58"/>
      <c r="DS390" s="58"/>
      <c r="DT390" s="58"/>
      <c r="DU390" s="58"/>
      <c r="DV390" s="58"/>
      <c r="DW390" s="58"/>
      <c r="DX390" s="58"/>
      <c r="DY390" s="58"/>
      <c r="DZ390" s="58"/>
      <c r="EA390" s="58"/>
      <c r="EB390" s="58"/>
      <c r="EC390" s="58"/>
      <c r="ED390" s="58"/>
      <c r="EE390" s="58"/>
      <c r="EF390" s="58"/>
      <c r="EG390" s="58"/>
      <c r="EH390" s="58"/>
      <c r="EI390" s="58"/>
      <c r="EJ390" s="58"/>
      <c r="EK390" s="58"/>
      <c r="EL390" s="58"/>
      <c r="EM390" s="58"/>
      <c r="EN390" s="58"/>
      <c r="EO390" s="58"/>
      <c r="EP390" s="58"/>
      <c r="EQ390" s="58"/>
    </row>
    <row r="391" spans="1:147" outlineLevel="1" x14ac:dyDescent="0.2">
      <c r="A391" s="16">
        <v>194</v>
      </c>
      <c r="B391" s="16">
        <v>0</v>
      </c>
      <c r="C391" s="1">
        <v>5.2636217959786159E-4</v>
      </c>
      <c r="D391" s="1">
        <f t="shared" ref="D391:D454" si="40">B391 - C391</f>
        <v>-5.2636217959786159E-4</v>
      </c>
      <c r="E391" s="1">
        <f t="shared" ref="E391:E454" si="41">2*IF(B391=1,LN(1/C391),LN(1/(1-C391)))</f>
        <v>1.05300151360007E-3</v>
      </c>
      <c r="F391" s="1">
        <f t="shared" ref="F391:F454" si="42">SQRT(E391)*SIGN(D391)</f>
        <v>-3.2449984801230188E-2</v>
      </c>
      <c r="G391" s="1">
        <f t="shared" ref="G391:G454" si="43">D391/(SQRT(C391*(1-C391)))</f>
        <v>-2.2948624853162247E-2</v>
      </c>
      <c r="H391" s="1">
        <v>3.3655394800983711E-3</v>
      </c>
      <c r="I391" s="1">
        <f t="shared" ref="I391:I454" si="44">G391^2*H391/(1-H391)</f>
        <v>1.7784109463389081E-6</v>
      </c>
      <c r="J391" s="1">
        <f t="shared" ref="J391:J454" si="45">G391/SQRT(1-H391)</f>
        <v>-2.2987339854744281E-2</v>
      </c>
      <c r="AT391" s="58"/>
      <c r="AU391" s="58"/>
      <c r="AV391" s="58"/>
      <c r="AW391" s="58"/>
      <c r="AX391" s="58"/>
      <c r="AY391" s="58"/>
      <c r="AZ391" s="58"/>
      <c r="BA391" s="71"/>
      <c r="BB391" s="58"/>
      <c r="BC391" s="58"/>
      <c r="BD391" s="58"/>
      <c r="BE391" s="58">
        <f t="shared" ref="BE391:BE454" si="46">1-B391</f>
        <v>1</v>
      </c>
      <c r="BF391" s="58">
        <f t="shared" ref="BF391:BF454" si="47">IF(B391=0,C391,NA())</f>
        <v>5.2636217959786159E-4</v>
      </c>
      <c r="BG391" s="58" t="e">
        <f t="shared" ref="BG391:BG454" si="48">IF(B391=1,C391,NA())</f>
        <v>#N/A</v>
      </c>
      <c r="BH391" s="58"/>
      <c r="BI391" s="58"/>
      <c r="BJ391" s="58"/>
      <c r="BK391" s="58"/>
      <c r="BL391" s="58"/>
      <c r="BM391" s="58"/>
      <c r="BN391" s="58"/>
      <c r="BO391" s="58"/>
      <c r="BP391" s="58"/>
      <c r="BQ391" s="58"/>
      <c r="BR391" s="58"/>
      <c r="BS391" s="58"/>
      <c r="BT391" s="58"/>
      <c r="BU391" s="58"/>
      <c r="BV391" s="58"/>
      <c r="BW391" s="58"/>
      <c r="BX391" s="58"/>
      <c r="BY391" s="58"/>
      <c r="BZ391" s="58"/>
      <c r="CA391" s="58"/>
      <c r="CB391" s="58"/>
      <c r="CC391" s="58"/>
      <c r="CD391" s="58"/>
      <c r="CE391" s="58"/>
      <c r="CF391" s="58"/>
      <c r="CG391" s="58"/>
      <c r="CH391" s="58"/>
      <c r="CI391" s="58"/>
      <c r="CJ391" s="58"/>
      <c r="CK391" s="58"/>
      <c r="CL391" s="58"/>
      <c r="CM391" s="58"/>
      <c r="CN391" s="58"/>
      <c r="CO391" s="58"/>
      <c r="CP391" s="58"/>
      <c r="CQ391" s="58"/>
      <c r="CR391" s="58"/>
      <c r="CS391" s="58"/>
      <c r="CT391" s="58"/>
      <c r="CU391" s="58"/>
      <c r="CV391" s="58"/>
      <c r="CW391" s="58"/>
      <c r="CX391" s="58"/>
      <c r="CY391" s="58"/>
      <c r="CZ391" s="58"/>
      <c r="DA391" s="58"/>
      <c r="DB391" s="58"/>
      <c r="DC391" s="58"/>
      <c r="DD391" s="58"/>
      <c r="DE391" s="58"/>
      <c r="DF391" s="58"/>
      <c r="DG391" s="58"/>
      <c r="DH391" s="58"/>
      <c r="DI391" s="58"/>
      <c r="DJ391" s="58"/>
      <c r="DK391" s="58"/>
      <c r="DL391" s="58"/>
      <c r="DM391" s="58"/>
      <c r="DN391" s="58"/>
      <c r="DO391" s="58"/>
      <c r="DP391" s="58"/>
      <c r="DQ391" s="58"/>
      <c r="DR391" s="58"/>
      <c r="DS391" s="58"/>
      <c r="DT391" s="58"/>
      <c r="DU391" s="58"/>
      <c r="DV391" s="58"/>
      <c r="DW391" s="58"/>
      <c r="DX391" s="58"/>
      <c r="DY391" s="58"/>
      <c r="DZ391" s="58"/>
      <c r="EA391" s="58"/>
      <c r="EB391" s="58"/>
      <c r="EC391" s="58"/>
      <c r="ED391" s="58"/>
      <c r="EE391" s="58"/>
      <c r="EF391" s="58"/>
      <c r="EG391" s="58"/>
      <c r="EH391" s="58"/>
      <c r="EI391" s="58"/>
      <c r="EJ391" s="58"/>
      <c r="EK391" s="58"/>
      <c r="EL391" s="58"/>
      <c r="EM391" s="58"/>
      <c r="EN391" s="58"/>
      <c r="EO391" s="58"/>
      <c r="EP391" s="58"/>
      <c r="EQ391" s="58"/>
    </row>
    <row r="392" spans="1:147" outlineLevel="1" x14ac:dyDescent="0.2">
      <c r="A392" s="16">
        <v>195</v>
      </c>
      <c r="B392" s="16">
        <v>0</v>
      </c>
      <c r="C392" s="1">
        <v>2.3526710441468504E-3</v>
      </c>
      <c r="D392" s="1">
        <f t="shared" si="40"/>
        <v>-2.3526710441468504E-3</v>
      </c>
      <c r="E392" s="1">
        <f t="shared" si="41"/>
        <v>4.7108858461348243E-3</v>
      </c>
      <c r="F392" s="1">
        <f t="shared" si="42"/>
        <v>-6.8635893278479479E-2</v>
      </c>
      <c r="G392" s="1">
        <f t="shared" si="43"/>
        <v>-4.8561498721474895E-2</v>
      </c>
      <c r="H392" s="1">
        <v>7.0115822758435231E-3</v>
      </c>
      <c r="I392" s="1">
        <f t="shared" si="44"/>
        <v>1.6651601726851367E-5</v>
      </c>
      <c r="J392" s="1">
        <f t="shared" si="45"/>
        <v>-4.873264572955853E-2</v>
      </c>
      <c r="AT392" s="58"/>
      <c r="AU392" s="58"/>
      <c r="AV392" s="58"/>
      <c r="AW392" s="58"/>
      <c r="AX392" s="58"/>
      <c r="AY392" s="58"/>
      <c r="AZ392" s="58"/>
      <c r="BA392" s="71"/>
      <c r="BB392" s="58"/>
      <c r="BC392" s="58"/>
      <c r="BD392" s="58"/>
      <c r="BE392" s="58">
        <f t="shared" si="46"/>
        <v>1</v>
      </c>
      <c r="BF392" s="58">
        <f t="shared" si="47"/>
        <v>2.3526710441468504E-3</v>
      </c>
      <c r="BG392" s="58" t="e">
        <f t="shared" si="48"/>
        <v>#N/A</v>
      </c>
      <c r="BH392" s="58"/>
      <c r="BI392" s="58"/>
      <c r="BJ392" s="58"/>
      <c r="BK392" s="58"/>
      <c r="BL392" s="58"/>
      <c r="BM392" s="58"/>
      <c r="BN392" s="58"/>
      <c r="BO392" s="58"/>
      <c r="BP392" s="58"/>
      <c r="BQ392" s="58"/>
      <c r="BR392" s="58"/>
      <c r="BS392" s="58"/>
      <c r="BT392" s="58"/>
      <c r="BU392" s="58"/>
      <c r="BV392" s="58"/>
      <c r="BW392" s="58"/>
      <c r="BX392" s="58"/>
      <c r="BY392" s="58"/>
      <c r="BZ392" s="58"/>
      <c r="CA392" s="58"/>
      <c r="CB392" s="58"/>
      <c r="CC392" s="58"/>
      <c r="CD392" s="58"/>
      <c r="CE392" s="58"/>
      <c r="CF392" s="58"/>
      <c r="CG392" s="58"/>
      <c r="CH392" s="58"/>
      <c r="CI392" s="58"/>
      <c r="CJ392" s="58"/>
      <c r="CK392" s="58"/>
      <c r="CL392" s="58"/>
      <c r="CM392" s="58"/>
      <c r="CN392" s="58"/>
      <c r="CO392" s="58"/>
      <c r="CP392" s="58"/>
      <c r="CQ392" s="58"/>
      <c r="CR392" s="58"/>
      <c r="CS392" s="58"/>
      <c r="CT392" s="58"/>
      <c r="CU392" s="58"/>
      <c r="CV392" s="58"/>
      <c r="CW392" s="58"/>
      <c r="CX392" s="58"/>
      <c r="CY392" s="58"/>
      <c r="CZ392" s="58"/>
      <c r="DA392" s="58"/>
      <c r="DB392" s="58"/>
      <c r="DC392" s="58"/>
      <c r="DD392" s="58"/>
      <c r="DE392" s="58"/>
      <c r="DF392" s="58"/>
      <c r="DG392" s="58"/>
      <c r="DH392" s="58"/>
      <c r="DI392" s="58"/>
      <c r="DJ392" s="58"/>
      <c r="DK392" s="58"/>
      <c r="DL392" s="58"/>
      <c r="DM392" s="58"/>
      <c r="DN392" s="58"/>
      <c r="DO392" s="58"/>
      <c r="DP392" s="58"/>
      <c r="DQ392" s="58"/>
      <c r="DR392" s="58"/>
      <c r="DS392" s="58"/>
      <c r="DT392" s="58"/>
      <c r="DU392" s="58"/>
      <c r="DV392" s="58"/>
      <c r="DW392" s="58"/>
      <c r="DX392" s="58"/>
      <c r="DY392" s="58"/>
      <c r="DZ392" s="58"/>
      <c r="EA392" s="58"/>
      <c r="EB392" s="58"/>
      <c r="EC392" s="58"/>
      <c r="ED392" s="58"/>
      <c r="EE392" s="58"/>
      <c r="EF392" s="58"/>
      <c r="EG392" s="58"/>
      <c r="EH392" s="58"/>
      <c r="EI392" s="58"/>
      <c r="EJ392" s="58"/>
      <c r="EK392" s="58"/>
      <c r="EL392" s="58"/>
      <c r="EM392" s="58"/>
      <c r="EN392" s="58"/>
      <c r="EO392" s="58"/>
      <c r="EP392" s="58"/>
      <c r="EQ392" s="58"/>
    </row>
    <row r="393" spans="1:147" outlineLevel="1" x14ac:dyDescent="0.2">
      <c r="A393" s="16">
        <v>196</v>
      </c>
      <c r="B393" s="16">
        <v>0</v>
      </c>
      <c r="C393" s="1">
        <v>5.3581684459203688E-7</v>
      </c>
      <c r="D393" s="1">
        <f t="shared" si="40"/>
        <v>-5.3581684459203688E-7</v>
      </c>
      <c r="E393" s="1">
        <f t="shared" si="41"/>
        <v>1.0716339760057404E-6</v>
      </c>
      <c r="F393" s="1">
        <f t="shared" si="42"/>
        <v>-1.0351975540957099E-3</v>
      </c>
      <c r="G393" s="1">
        <f t="shared" si="43"/>
        <v>-7.3199530851767185E-4</v>
      </c>
      <c r="H393" s="1">
        <v>6.8544879926518323E-6</v>
      </c>
      <c r="I393" s="1">
        <f t="shared" si="44"/>
        <v>3.6727772704468482E-12</v>
      </c>
      <c r="J393" s="1">
        <f t="shared" si="45"/>
        <v>-7.319978172570954E-4</v>
      </c>
      <c r="AT393" s="58"/>
      <c r="AU393" s="58"/>
      <c r="AV393" s="58"/>
      <c r="AW393" s="58"/>
      <c r="AX393" s="58"/>
      <c r="AY393" s="58"/>
      <c r="AZ393" s="58"/>
      <c r="BA393" s="71"/>
      <c r="BB393" s="58"/>
      <c r="BC393" s="58"/>
      <c r="BD393" s="58"/>
      <c r="BE393" s="58">
        <f t="shared" si="46"/>
        <v>1</v>
      </c>
      <c r="BF393" s="58">
        <f t="shared" si="47"/>
        <v>5.3581684459203688E-7</v>
      </c>
      <c r="BG393" s="58" t="e">
        <f t="shared" si="48"/>
        <v>#N/A</v>
      </c>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58"/>
      <c r="CH393" s="58"/>
      <c r="CI393" s="58"/>
      <c r="CJ393" s="58"/>
      <c r="CK393" s="58"/>
      <c r="CL393" s="58"/>
      <c r="CM393" s="58"/>
      <c r="CN393" s="58"/>
      <c r="CO393" s="58"/>
      <c r="CP393" s="58"/>
      <c r="CQ393" s="58"/>
      <c r="CR393" s="58"/>
      <c r="CS393" s="58"/>
      <c r="CT393" s="58"/>
      <c r="CU393" s="58"/>
      <c r="CV393" s="58"/>
      <c r="CW393" s="58"/>
      <c r="CX393" s="58"/>
      <c r="CY393" s="58"/>
      <c r="CZ393" s="58"/>
      <c r="DA393" s="58"/>
      <c r="DB393" s="58"/>
      <c r="DC393" s="58"/>
      <c r="DD393" s="58"/>
      <c r="DE393" s="58"/>
      <c r="DF393" s="58"/>
      <c r="DG393" s="58"/>
      <c r="DH393" s="58"/>
      <c r="DI393" s="58"/>
      <c r="DJ393" s="58"/>
      <c r="DK393" s="58"/>
      <c r="DL393" s="58"/>
      <c r="DM393" s="58"/>
      <c r="DN393" s="58"/>
      <c r="DO393" s="58"/>
      <c r="DP393" s="58"/>
      <c r="DQ393" s="58"/>
      <c r="DR393" s="58"/>
      <c r="DS393" s="58"/>
      <c r="DT393" s="58"/>
      <c r="DU393" s="58"/>
      <c r="DV393" s="58"/>
      <c r="DW393" s="58"/>
      <c r="DX393" s="58"/>
      <c r="DY393" s="58"/>
      <c r="DZ393" s="58"/>
      <c r="EA393" s="58"/>
      <c r="EB393" s="58"/>
      <c r="EC393" s="58"/>
      <c r="ED393" s="58"/>
      <c r="EE393" s="58"/>
      <c r="EF393" s="58"/>
      <c r="EG393" s="58"/>
      <c r="EH393" s="58"/>
      <c r="EI393" s="58"/>
      <c r="EJ393" s="58"/>
      <c r="EK393" s="58"/>
      <c r="EL393" s="58"/>
      <c r="EM393" s="58"/>
      <c r="EN393" s="58"/>
      <c r="EO393" s="58"/>
      <c r="EP393" s="58"/>
      <c r="EQ393" s="58"/>
    </row>
    <row r="394" spans="1:147" outlineLevel="1" x14ac:dyDescent="0.2">
      <c r="A394" s="16">
        <v>197</v>
      </c>
      <c r="B394" s="16">
        <v>0</v>
      </c>
      <c r="C394" s="1">
        <v>2.6205245066406092E-6</v>
      </c>
      <c r="D394" s="1">
        <f t="shared" si="40"/>
        <v>-2.6205245066406092E-6</v>
      </c>
      <c r="E394" s="1">
        <f t="shared" si="41"/>
        <v>5.2410558801793488E-6</v>
      </c>
      <c r="F394" s="1">
        <f t="shared" si="42"/>
        <v>-2.2893352485338072E-3</v>
      </c>
      <c r="G394" s="1">
        <f t="shared" si="43"/>
        <v>-1.6188055392193637E-3</v>
      </c>
      <c r="H394" s="1">
        <v>2.7598164507044061E-5</v>
      </c>
      <c r="I394" s="1">
        <f t="shared" si="44"/>
        <v>7.2323851955767954E-11</v>
      </c>
      <c r="J394" s="1">
        <f t="shared" si="45"/>
        <v>-1.6188278777125289E-3</v>
      </c>
      <c r="AT394" s="58"/>
      <c r="AU394" s="58"/>
      <c r="AV394" s="58"/>
      <c r="AW394" s="58"/>
      <c r="AX394" s="58"/>
      <c r="AY394" s="58"/>
      <c r="AZ394" s="58"/>
      <c r="BA394" s="71"/>
      <c r="BB394" s="58"/>
      <c r="BC394" s="58"/>
      <c r="BD394" s="58"/>
      <c r="BE394" s="58">
        <f t="shared" si="46"/>
        <v>1</v>
      </c>
      <c r="BF394" s="58">
        <f t="shared" si="47"/>
        <v>2.6205245066406092E-6</v>
      </c>
      <c r="BG394" s="58" t="e">
        <f t="shared" si="48"/>
        <v>#N/A</v>
      </c>
      <c r="BH394" s="58"/>
      <c r="BI394" s="58"/>
      <c r="BJ394" s="58"/>
      <c r="BK394" s="58"/>
      <c r="BL394" s="58"/>
      <c r="BM394" s="58"/>
      <c r="BN394" s="58"/>
      <c r="BO394" s="58"/>
      <c r="BP394" s="58"/>
      <c r="BQ394" s="58"/>
      <c r="BR394" s="58"/>
      <c r="BS394" s="58"/>
      <c r="BT394" s="58"/>
      <c r="BU394" s="58"/>
      <c r="BV394" s="58"/>
      <c r="BW394" s="58"/>
      <c r="BX394" s="58"/>
      <c r="BY394" s="58"/>
      <c r="BZ394" s="58"/>
      <c r="CA394" s="58"/>
      <c r="CB394" s="58"/>
      <c r="CC394" s="58"/>
      <c r="CD394" s="58"/>
      <c r="CE394" s="58"/>
      <c r="CF394" s="58"/>
      <c r="CG394" s="58"/>
      <c r="CH394" s="58"/>
      <c r="CI394" s="58"/>
      <c r="CJ394" s="58"/>
      <c r="CK394" s="58"/>
      <c r="CL394" s="58"/>
      <c r="CM394" s="58"/>
      <c r="CN394" s="58"/>
      <c r="CO394" s="58"/>
      <c r="CP394" s="58"/>
      <c r="CQ394" s="58"/>
      <c r="CR394" s="58"/>
      <c r="CS394" s="58"/>
      <c r="CT394" s="58"/>
      <c r="CU394" s="58"/>
      <c r="CV394" s="58"/>
      <c r="CW394" s="58"/>
      <c r="CX394" s="58"/>
      <c r="CY394" s="58"/>
      <c r="CZ394" s="58"/>
      <c r="DA394" s="58"/>
      <c r="DB394" s="58"/>
      <c r="DC394" s="58"/>
      <c r="DD394" s="58"/>
      <c r="DE394" s="58"/>
      <c r="DF394" s="58"/>
      <c r="DG394" s="58"/>
      <c r="DH394" s="58"/>
      <c r="DI394" s="58"/>
      <c r="DJ394" s="58"/>
      <c r="DK394" s="58"/>
      <c r="DL394" s="58"/>
      <c r="DM394" s="58"/>
      <c r="DN394" s="58"/>
      <c r="DO394" s="58"/>
      <c r="DP394" s="58"/>
      <c r="DQ394" s="58"/>
      <c r="DR394" s="58"/>
      <c r="DS394" s="58"/>
      <c r="DT394" s="58"/>
      <c r="DU394" s="58"/>
      <c r="DV394" s="58"/>
      <c r="DW394" s="58"/>
      <c r="DX394" s="58"/>
      <c r="DY394" s="58"/>
      <c r="DZ394" s="58"/>
      <c r="EA394" s="58"/>
      <c r="EB394" s="58"/>
      <c r="EC394" s="58"/>
      <c r="ED394" s="58"/>
      <c r="EE394" s="58"/>
      <c r="EF394" s="58"/>
      <c r="EG394" s="58"/>
      <c r="EH394" s="58"/>
      <c r="EI394" s="58"/>
      <c r="EJ394" s="58"/>
      <c r="EK394" s="58"/>
      <c r="EL394" s="58"/>
      <c r="EM394" s="58"/>
      <c r="EN394" s="58"/>
      <c r="EO394" s="58"/>
      <c r="EP394" s="58"/>
      <c r="EQ394" s="58"/>
    </row>
    <row r="395" spans="1:147" outlineLevel="1" x14ac:dyDescent="0.2">
      <c r="A395" s="16">
        <v>198</v>
      </c>
      <c r="B395" s="16">
        <v>0</v>
      </c>
      <c r="C395" s="1">
        <v>5.0270562767846931E-4</v>
      </c>
      <c r="D395" s="1">
        <f t="shared" si="40"/>
        <v>-5.0270562767846931E-4</v>
      </c>
      <c r="E395" s="1">
        <f t="shared" si="41"/>
        <v>1.0056640530305733E-3</v>
      </c>
      <c r="F395" s="1">
        <f t="shared" si="42"/>
        <v>-3.1712206688128367E-2</v>
      </c>
      <c r="G395" s="1">
        <f t="shared" si="43"/>
        <v>-2.2426735556711905E-2</v>
      </c>
      <c r="H395" s="1">
        <v>2.1308275508401652E-3</v>
      </c>
      <c r="I395" s="1">
        <f t="shared" si="44"/>
        <v>1.0740062821446693E-6</v>
      </c>
      <c r="J395" s="1">
        <f t="shared" si="45"/>
        <v>-2.2450667562743668E-2</v>
      </c>
      <c r="AT395" s="58"/>
      <c r="AU395" s="58"/>
      <c r="AV395" s="58"/>
      <c r="AW395" s="58"/>
      <c r="AX395" s="58"/>
      <c r="AY395" s="58"/>
      <c r="AZ395" s="58"/>
      <c r="BA395" s="71"/>
      <c r="BB395" s="58"/>
      <c r="BC395" s="58"/>
      <c r="BD395" s="58"/>
      <c r="BE395" s="58">
        <f t="shared" si="46"/>
        <v>1</v>
      </c>
      <c r="BF395" s="58">
        <f t="shared" si="47"/>
        <v>5.0270562767846931E-4</v>
      </c>
      <c r="BG395" s="58" t="e">
        <f t="shared" si="48"/>
        <v>#N/A</v>
      </c>
      <c r="BH395" s="58"/>
      <c r="BI395" s="58"/>
      <c r="BJ395" s="58"/>
      <c r="BK395" s="58"/>
      <c r="BL395" s="58"/>
      <c r="BM395" s="58"/>
      <c r="BN395" s="58"/>
      <c r="BO395" s="58"/>
      <c r="BP395" s="58"/>
      <c r="BQ395" s="58"/>
      <c r="BR395" s="58"/>
      <c r="BS395" s="58"/>
      <c r="BT395" s="58"/>
      <c r="BU395" s="58"/>
      <c r="BV395" s="58"/>
      <c r="BW395" s="58"/>
      <c r="BX395" s="58"/>
      <c r="BY395" s="58"/>
      <c r="BZ395" s="58"/>
      <c r="CA395" s="58"/>
      <c r="CB395" s="58"/>
      <c r="CC395" s="58"/>
      <c r="CD395" s="58"/>
      <c r="CE395" s="58"/>
      <c r="CF395" s="58"/>
      <c r="CG395" s="58"/>
      <c r="CH395" s="58"/>
      <c r="CI395" s="58"/>
      <c r="CJ395" s="58"/>
      <c r="CK395" s="58"/>
      <c r="CL395" s="58"/>
      <c r="CM395" s="58"/>
      <c r="CN395" s="58"/>
      <c r="CO395" s="58"/>
      <c r="CP395" s="58"/>
      <c r="CQ395" s="58"/>
      <c r="CR395" s="58"/>
      <c r="CS395" s="58"/>
      <c r="CT395" s="58"/>
      <c r="CU395" s="58"/>
      <c r="CV395" s="58"/>
      <c r="CW395" s="58"/>
      <c r="CX395" s="58"/>
      <c r="CY395" s="58"/>
      <c r="CZ395" s="58"/>
      <c r="DA395" s="58"/>
      <c r="DB395" s="58"/>
      <c r="DC395" s="58"/>
      <c r="DD395" s="58"/>
      <c r="DE395" s="58"/>
      <c r="DF395" s="58"/>
      <c r="DG395" s="58"/>
      <c r="DH395" s="58"/>
      <c r="DI395" s="58"/>
      <c r="DJ395" s="58"/>
      <c r="DK395" s="58"/>
      <c r="DL395" s="58"/>
      <c r="DM395" s="58"/>
      <c r="DN395" s="58"/>
      <c r="DO395" s="58"/>
      <c r="DP395" s="58"/>
      <c r="DQ395" s="58"/>
      <c r="DR395" s="58"/>
      <c r="DS395" s="58"/>
      <c r="DT395" s="58"/>
      <c r="DU395" s="58"/>
      <c r="DV395" s="58"/>
      <c r="DW395" s="58"/>
      <c r="DX395" s="58"/>
      <c r="DY395" s="58"/>
      <c r="DZ395" s="58"/>
      <c r="EA395" s="58"/>
      <c r="EB395" s="58"/>
      <c r="EC395" s="58"/>
      <c r="ED395" s="58"/>
      <c r="EE395" s="58"/>
      <c r="EF395" s="58"/>
      <c r="EG395" s="58"/>
      <c r="EH395" s="58"/>
      <c r="EI395" s="58"/>
      <c r="EJ395" s="58"/>
      <c r="EK395" s="58"/>
      <c r="EL395" s="58"/>
      <c r="EM395" s="58"/>
      <c r="EN395" s="58"/>
      <c r="EO395" s="58"/>
      <c r="EP395" s="58"/>
      <c r="EQ395" s="58"/>
    </row>
    <row r="396" spans="1:147" outlineLevel="1" x14ac:dyDescent="0.2">
      <c r="A396" s="16">
        <v>199</v>
      </c>
      <c r="B396" s="16">
        <v>0</v>
      </c>
      <c r="C396" s="1">
        <v>1.8863261375728881E-2</v>
      </c>
      <c r="D396" s="1">
        <f t="shared" si="40"/>
        <v>-1.8863261375728881E-2</v>
      </c>
      <c r="E396" s="1">
        <f t="shared" si="41"/>
        <v>3.8086884306810113E-2</v>
      </c>
      <c r="F396" s="1">
        <f t="shared" si="42"/>
        <v>-0.19515861320169836</v>
      </c>
      <c r="G396" s="1">
        <f t="shared" si="43"/>
        <v>-0.13865758192273223</v>
      </c>
      <c r="H396" s="1">
        <v>5.1435196874090518E-2</v>
      </c>
      <c r="I396" s="1">
        <f t="shared" si="44"/>
        <v>1.0425109971095854E-3</v>
      </c>
      <c r="J396" s="1">
        <f t="shared" si="45"/>
        <v>-0.14236725754810614</v>
      </c>
      <c r="AT396" s="58"/>
      <c r="AU396" s="58"/>
      <c r="AV396" s="58"/>
      <c r="AW396" s="58"/>
      <c r="AX396" s="58"/>
      <c r="AY396" s="58"/>
      <c r="AZ396" s="58"/>
      <c r="BA396" s="71"/>
      <c r="BB396" s="58"/>
      <c r="BC396" s="58"/>
      <c r="BD396" s="58"/>
      <c r="BE396" s="58">
        <f t="shared" si="46"/>
        <v>1</v>
      </c>
      <c r="BF396" s="58">
        <f t="shared" si="47"/>
        <v>1.8863261375728881E-2</v>
      </c>
      <c r="BG396" s="58" t="e">
        <f t="shared" si="48"/>
        <v>#N/A</v>
      </c>
      <c r="BH396" s="58"/>
      <c r="BI396" s="58"/>
      <c r="BJ396" s="58"/>
      <c r="BK396" s="58"/>
      <c r="BL396" s="58"/>
      <c r="BM396" s="58"/>
      <c r="BN396" s="58"/>
      <c r="BO396" s="58"/>
      <c r="BP396" s="58"/>
      <c r="BQ396" s="58"/>
      <c r="BR396" s="58"/>
      <c r="BS396" s="58"/>
      <c r="BT396" s="58"/>
      <c r="BU396" s="58"/>
      <c r="BV396" s="58"/>
      <c r="BW396" s="58"/>
      <c r="BX396" s="58"/>
      <c r="BY396" s="58"/>
      <c r="BZ396" s="58"/>
      <c r="CA396" s="58"/>
      <c r="CB396" s="58"/>
      <c r="CC396" s="58"/>
      <c r="CD396" s="58"/>
      <c r="CE396" s="58"/>
      <c r="CF396" s="58"/>
      <c r="CG396" s="58"/>
      <c r="CH396" s="58"/>
      <c r="CI396" s="58"/>
      <c r="CJ396" s="58"/>
      <c r="CK396" s="58"/>
      <c r="CL396" s="58"/>
      <c r="CM396" s="58"/>
      <c r="CN396" s="58"/>
      <c r="CO396" s="58"/>
      <c r="CP396" s="58"/>
      <c r="CQ396" s="58"/>
      <c r="CR396" s="58"/>
      <c r="CS396" s="58"/>
      <c r="CT396" s="58"/>
      <c r="CU396" s="58"/>
      <c r="CV396" s="58"/>
      <c r="CW396" s="58"/>
      <c r="CX396" s="58"/>
      <c r="CY396" s="58"/>
      <c r="CZ396" s="58"/>
      <c r="DA396" s="58"/>
      <c r="DB396" s="58"/>
      <c r="DC396" s="58"/>
      <c r="DD396" s="58"/>
      <c r="DE396" s="58"/>
      <c r="DF396" s="58"/>
      <c r="DG396" s="58"/>
      <c r="DH396" s="58"/>
      <c r="DI396" s="58"/>
      <c r="DJ396" s="58"/>
      <c r="DK396" s="58"/>
      <c r="DL396" s="58"/>
      <c r="DM396" s="58"/>
      <c r="DN396" s="58"/>
      <c r="DO396" s="58"/>
      <c r="DP396" s="58"/>
      <c r="DQ396" s="58"/>
      <c r="DR396" s="58"/>
      <c r="DS396" s="58"/>
      <c r="DT396" s="58"/>
      <c r="DU396" s="58"/>
      <c r="DV396" s="58"/>
      <c r="DW396" s="58"/>
      <c r="DX396" s="58"/>
      <c r="DY396" s="58"/>
      <c r="DZ396" s="58"/>
      <c r="EA396" s="58"/>
      <c r="EB396" s="58"/>
      <c r="EC396" s="58"/>
      <c r="ED396" s="58"/>
      <c r="EE396" s="58"/>
      <c r="EF396" s="58"/>
      <c r="EG396" s="58"/>
      <c r="EH396" s="58"/>
      <c r="EI396" s="58"/>
      <c r="EJ396" s="58"/>
      <c r="EK396" s="58"/>
      <c r="EL396" s="58"/>
      <c r="EM396" s="58"/>
      <c r="EN396" s="58"/>
      <c r="EO396" s="58"/>
      <c r="EP396" s="58"/>
      <c r="EQ396" s="58"/>
    </row>
    <row r="397" spans="1:147" outlineLevel="1" x14ac:dyDescent="0.2">
      <c r="A397" s="16">
        <v>200</v>
      </c>
      <c r="B397" s="16">
        <v>0</v>
      </c>
      <c r="C397" s="1">
        <v>5.3483500646755383E-3</v>
      </c>
      <c r="D397" s="1">
        <f t="shared" si="40"/>
        <v>-5.3483500646755383E-3</v>
      </c>
      <c r="E397" s="1">
        <f t="shared" si="41"/>
        <v>1.0725407381137664E-2</v>
      </c>
      <c r="F397" s="1">
        <f t="shared" si="42"/>
        <v>-0.10356354272202967</v>
      </c>
      <c r="G397" s="1">
        <f t="shared" si="43"/>
        <v>-7.3328771464342857E-2</v>
      </c>
      <c r="H397" s="1">
        <v>1.3239778167579645E-2</v>
      </c>
      <c r="I397" s="1">
        <f t="shared" si="44"/>
        <v>7.2146936124699158E-5</v>
      </c>
      <c r="J397" s="1">
        <f t="shared" si="45"/>
        <v>-7.3819073826447604E-2</v>
      </c>
      <c r="AT397" s="58"/>
      <c r="AU397" s="58"/>
      <c r="AV397" s="58"/>
      <c r="AW397" s="58"/>
      <c r="AX397" s="58"/>
      <c r="AY397" s="58"/>
      <c r="AZ397" s="58"/>
      <c r="BA397" s="71"/>
      <c r="BB397" s="58"/>
      <c r="BC397" s="58"/>
      <c r="BD397" s="58"/>
      <c r="BE397" s="58">
        <f t="shared" si="46"/>
        <v>1</v>
      </c>
      <c r="BF397" s="58">
        <f t="shared" si="47"/>
        <v>5.3483500646755383E-3</v>
      </c>
      <c r="BG397" s="58" t="e">
        <f t="shared" si="48"/>
        <v>#N/A</v>
      </c>
      <c r="BH397" s="58"/>
      <c r="BI397" s="58"/>
      <c r="BJ397" s="58"/>
      <c r="BK397" s="58"/>
      <c r="BL397" s="58"/>
      <c r="BM397" s="58"/>
      <c r="BN397" s="58"/>
      <c r="BO397" s="58"/>
      <c r="BP397" s="58"/>
      <c r="BQ397" s="58"/>
      <c r="BR397" s="58"/>
      <c r="BS397" s="58"/>
      <c r="BT397" s="58"/>
      <c r="BU397" s="58"/>
      <c r="BV397" s="58"/>
      <c r="BW397" s="58"/>
      <c r="BX397" s="58"/>
      <c r="BY397" s="58"/>
      <c r="BZ397" s="58"/>
      <c r="CA397" s="58"/>
      <c r="CB397" s="58"/>
      <c r="CC397" s="58"/>
      <c r="CD397" s="58"/>
      <c r="CE397" s="58"/>
      <c r="CF397" s="58"/>
      <c r="CG397" s="58"/>
      <c r="CH397" s="58"/>
      <c r="CI397" s="58"/>
      <c r="CJ397" s="58"/>
      <c r="CK397" s="58"/>
      <c r="CL397" s="58"/>
      <c r="CM397" s="58"/>
      <c r="CN397" s="58"/>
      <c r="CO397" s="58"/>
      <c r="CP397" s="58"/>
      <c r="CQ397" s="58"/>
      <c r="CR397" s="58"/>
      <c r="CS397" s="58"/>
      <c r="CT397" s="58"/>
      <c r="CU397" s="58"/>
      <c r="CV397" s="58"/>
      <c r="CW397" s="58"/>
      <c r="CX397" s="58"/>
      <c r="CY397" s="58"/>
      <c r="CZ397" s="58"/>
      <c r="DA397" s="58"/>
      <c r="DB397" s="58"/>
      <c r="DC397" s="58"/>
      <c r="DD397" s="58"/>
      <c r="DE397" s="58"/>
      <c r="DF397" s="58"/>
      <c r="DG397" s="58"/>
      <c r="DH397" s="58"/>
      <c r="DI397" s="58"/>
      <c r="DJ397" s="58"/>
      <c r="DK397" s="58"/>
      <c r="DL397" s="58"/>
      <c r="DM397" s="58"/>
      <c r="DN397" s="58"/>
      <c r="DO397" s="58"/>
      <c r="DP397" s="58"/>
      <c r="DQ397" s="58"/>
      <c r="DR397" s="58"/>
      <c r="DS397" s="58"/>
      <c r="DT397" s="58"/>
      <c r="DU397" s="58"/>
      <c r="DV397" s="58"/>
      <c r="DW397" s="58"/>
      <c r="DX397" s="58"/>
      <c r="DY397" s="58"/>
      <c r="DZ397" s="58"/>
      <c r="EA397" s="58"/>
      <c r="EB397" s="58"/>
      <c r="EC397" s="58"/>
      <c r="ED397" s="58"/>
      <c r="EE397" s="58"/>
      <c r="EF397" s="58"/>
      <c r="EG397" s="58"/>
      <c r="EH397" s="58"/>
      <c r="EI397" s="58"/>
      <c r="EJ397" s="58"/>
      <c r="EK397" s="58"/>
      <c r="EL397" s="58"/>
      <c r="EM397" s="58"/>
      <c r="EN397" s="58"/>
      <c r="EO397" s="58"/>
      <c r="EP397" s="58"/>
      <c r="EQ397" s="58"/>
    </row>
    <row r="398" spans="1:147" outlineLevel="1" x14ac:dyDescent="0.2">
      <c r="A398" s="16">
        <v>201</v>
      </c>
      <c r="B398" s="16">
        <v>0</v>
      </c>
      <c r="C398" s="1">
        <v>2.5157317363929777E-2</v>
      </c>
      <c r="D398" s="1">
        <f t="shared" si="40"/>
        <v>-2.5157317363929777E-2</v>
      </c>
      <c r="E398" s="1">
        <f t="shared" si="41"/>
        <v>5.0958344290555936E-2</v>
      </c>
      <c r="F398" s="1">
        <f t="shared" si="42"/>
        <v>-0.22573954968183119</v>
      </c>
      <c r="G398" s="1">
        <f t="shared" si="43"/>
        <v>-0.16064414305645619</v>
      </c>
      <c r="H398" s="1">
        <v>9.845493042066876E-2</v>
      </c>
      <c r="I398" s="1">
        <f t="shared" si="44"/>
        <v>2.8182519705188818E-3</v>
      </c>
      <c r="J398" s="1">
        <f t="shared" si="45"/>
        <v>-0.16918863043615562</v>
      </c>
      <c r="AT398" s="58"/>
      <c r="AU398" s="58"/>
      <c r="AV398" s="58"/>
      <c r="AW398" s="58"/>
      <c r="AX398" s="58"/>
      <c r="AY398" s="58"/>
      <c r="AZ398" s="58"/>
      <c r="BA398" s="71"/>
      <c r="BB398" s="58"/>
      <c r="BC398" s="58"/>
      <c r="BD398" s="58"/>
      <c r="BE398" s="58">
        <f t="shared" si="46"/>
        <v>1</v>
      </c>
      <c r="BF398" s="58">
        <f t="shared" si="47"/>
        <v>2.5157317363929777E-2</v>
      </c>
      <c r="BG398" s="58" t="e">
        <f t="shared" si="48"/>
        <v>#N/A</v>
      </c>
      <c r="BH398" s="58"/>
      <c r="BI398" s="58"/>
      <c r="BJ398" s="58"/>
      <c r="BK398" s="58"/>
      <c r="BL398" s="58"/>
      <c r="BM398" s="58"/>
      <c r="BN398" s="58"/>
      <c r="BO398" s="58"/>
      <c r="BP398" s="58"/>
      <c r="BQ398" s="58"/>
      <c r="BR398" s="58"/>
      <c r="BS398" s="58"/>
      <c r="BT398" s="58"/>
      <c r="BU398" s="58"/>
      <c r="BV398" s="58"/>
      <c r="BW398" s="58"/>
      <c r="BX398" s="58"/>
      <c r="BY398" s="58"/>
      <c r="BZ398" s="58"/>
      <c r="CA398" s="58"/>
      <c r="CB398" s="58"/>
      <c r="CC398" s="58"/>
      <c r="CD398" s="58"/>
      <c r="CE398" s="58"/>
      <c r="CF398" s="58"/>
      <c r="CG398" s="58"/>
      <c r="CH398" s="58"/>
      <c r="CI398" s="58"/>
      <c r="CJ398" s="58"/>
      <c r="CK398" s="58"/>
      <c r="CL398" s="58"/>
      <c r="CM398" s="58"/>
      <c r="CN398" s="58"/>
      <c r="CO398" s="58"/>
      <c r="CP398" s="58"/>
      <c r="CQ398" s="58"/>
      <c r="CR398" s="58"/>
      <c r="CS398" s="58"/>
      <c r="CT398" s="58"/>
      <c r="CU398" s="58"/>
      <c r="CV398" s="58"/>
      <c r="CW398" s="58"/>
      <c r="CX398" s="58"/>
      <c r="CY398" s="58"/>
      <c r="CZ398" s="58"/>
      <c r="DA398" s="58"/>
      <c r="DB398" s="58"/>
      <c r="DC398" s="58"/>
      <c r="DD398" s="58"/>
      <c r="DE398" s="58"/>
      <c r="DF398" s="58"/>
      <c r="DG398" s="58"/>
      <c r="DH398" s="58"/>
      <c r="DI398" s="58"/>
      <c r="DJ398" s="58"/>
      <c r="DK398" s="58"/>
      <c r="DL398" s="58"/>
      <c r="DM398" s="58"/>
      <c r="DN398" s="58"/>
      <c r="DO398" s="58"/>
      <c r="DP398" s="58"/>
      <c r="DQ398" s="58"/>
      <c r="DR398" s="58"/>
      <c r="DS398" s="58"/>
      <c r="DT398" s="58"/>
      <c r="DU398" s="58"/>
      <c r="DV398" s="58"/>
      <c r="DW398" s="58"/>
      <c r="DX398" s="58"/>
      <c r="DY398" s="58"/>
      <c r="DZ398" s="58"/>
      <c r="EA398" s="58"/>
      <c r="EB398" s="58"/>
      <c r="EC398" s="58"/>
      <c r="ED398" s="58"/>
      <c r="EE398" s="58"/>
      <c r="EF398" s="58"/>
      <c r="EG398" s="58"/>
      <c r="EH398" s="58"/>
      <c r="EI398" s="58"/>
      <c r="EJ398" s="58"/>
      <c r="EK398" s="58"/>
      <c r="EL398" s="58"/>
      <c r="EM398" s="58"/>
      <c r="EN398" s="58"/>
      <c r="EO398" s="58"/>
      <c r="EP398" s="58"/>
      <c r="EQ398" s="58"/>
    </row>
    <row r="399" spans="1:147" outlineLevel="1" x14ac:dyDescent="0.2">
      <c r="A399" s="16">
        <v>202</v>
      </c>
      <c r="B399" s="16">
        <v>0</v>
      </c>
      <c r="C399" s="1">
        <v>1.6389600818281969E-5</v>
      </c>
      <c r="D399" s="1">
        <f t="shared" si="40"/>
        <v>-1.6389600818281969E-5</v>
      </c>
      <c r="E399" s="1">
        <f t="shared" si="41"/>
        <v>3.2779470258385515E-5</v>
      </c>
      <c r="F399" s="1">
        <f t="shared" si="42"/>
        <v>-5.7253358205772978E-3</v>
      </c>
      <c r="G399" s="1">
        <f t="shared" si="43"/>
        <v>-4.0484403715134037E-3</v>
      </c>
      <c r="H399" s="1">
        <v>1.1363616019719157E-4</v>
      </c>
      <c r="I399" s="1">
        <f t="shared" si="44"/>
        <v>1.8626934988248594E-9</v>
      </c>
      <c r="J399" s="1">
        <f t="shared" si="45"/>
        <v>-4.0486704157288982E-3</v>
      </c>
      <c r="AT399" s="58"/>
      <c r="AU399" s="58"/>
      <c r="AV399" s="58"/>
      <c r="AW399" s="58"/>
      <c r="AX399" s="58"/>
      <c r="AY399" s="58"/>
      <c r="AZ399" s="58"/>
      <c r="BA399" s="71"/>
      <c r="BB399" s="58"/>
      <c r="BC399" s="58"/>
      <c r="BD399" s="58"/>
      <c r="BE399" s="58">
        <f t="shared" si="46"/>
        <v>1</v>
      </c>
      <c r="BF399" s="58">
        <f t="shared" si="47"/>
        <v>1.6389600818281969E-5</v>
      </c>
      <c r="BG399" s="58" t="e">
        <f t="shared" si="48"/>
        <v>#N/A</v>
      </c>
      <c r="BH399" s="58"/>
      <c r="BI399" s="58"/>
      <c r="BJ399" s="58"/>
      <c r="BK399" s="58"/>
      <c r="BL399" s="58"/>
      <c r="BM399" s="58"/>
      <c r="BN399" s="58"/>
      <c r="BO399" s="58"/>
      <c r="BP399" s="58"/>
      <c r="BQ399" s="58"/>
      <c r="BR399" s="58"/>
      <c r="BS399" s="58"/>
      <c r="BT399" s="58"/>
      <c r="BU399" s="58"/>
      <c r="BV399" s="58"/>
      <c r="BW399" s="58"/>
      <c r="BX399" s="58"/>
      <c r="BY399" s="58"/>
      <c r="BZ399" s="58"/>
      <c r="CA399" s="58"/>
      <c r="CB399" s="58"/>
      <c r="CC399" s="58"/>
      <c r="CD399" s="58"/>
      <c r="CE399" s="58"/>
      <c r="CF399" s="58"/>
      <c r="CG399" s="58"/>
      <c r="CH399" s="58"/>
      <c r="CI399" s="58"/>
      <c r="CJ399" s="58"/>
      <c r="CK399" s="58"/>
      <c r="CL399" s="58"/>
      <c r="CM399" s="58"/>
      <c r="CN399" s="58"/>
      <c r="CO399" s="58"/>
      <c r="CP399" s="58"/>
      <c r="CQ399" s="58"/>
      <c r="CR399" s="58"/>
      <c r="CS399" s="58"/>
      <c r="CT399" s="58"/>
      <c r="CU399" s="58"/>
      <c r="CV399" s="58"/>
      <c r="CW399" s="58"/>
      <c r="CX399" s="58"/>
      <c r="CY399" s="58"/>
      <c r="CZ399" s="58"/>
      <c r="DA399" s="58"/>
      <c r="DB399" s="58"/>
      <c r="DC399" s="58"/>
      <c r="DD399" s="58"/>
      <c r="DE399" s="58"/>
      <c r="DF399" s="58"/>
      <c r="DG399" s="58"/>
      <c r="DH399" s="58"/>
      <c r="DI399" s="58"/>
      <c r="DJ399" s="58"/>
      <c r="DK399" s="58"/>
      <c r="DL399" s="58"/>
      <c r="DM399" s="58"/>
      <c r="DN399" s="58"/>
      <c r="DO399" s="58"/>
      <c r="DP399" s="58"/>
      <c r="DQ399" s="58"/>
      <c r="DR399" s="58"/>
      <c r="DS399" s="58"/>
      <c r="DT399" s="58"/>
      <c r="DU399" s="58"/>
      <c r="DV399" s="58"/>
      <c r="DW399" s="58"/>
      <c r="DX399" s="58"/>
      <c r="DY399" s="58"/>
      <c r="DZ399" s="58"/>
      <c r="EA399" s="58"/>
      <c r="EB399" s="58"/>
      <c r="EC399" s="58"/>
      <c r="ED399" s="58"/>
      <c r="EE399" s="58"/>
      <c r="EF399" s="58"/>
      <c r="EG399" s="58"/>
      <c r="EH399" s="58"/>
      <c r="EI399" s="58"/>
      <c r="EJ399" s="58"/>
      <c r="EK399" s="58"/>
      <c r="EL399" s="58"/>
      <c r="EM399" s="58"/>
      <c r="EN399" s="58"/>
      <c r="EO399" s="58"/>
      <c r="EP399" s="58"/>
      <c r="EQ399" s="58"/>
    </row>
    <row r="400" spans="1:147" outlineLevel="1" x14ac:dyDescent="0.2">
      <c r="A400" s="16">
        <v>203</v>
      </c>
      <c r="B400" s="16">
        <v>0</v>
      </c>
      <c r="C400" s="1">
        <v>1.190957739401131E-5</v>
      </c>
      <c r="D400" s="1">
        <f t="shared" si="40"/>
        <v>-1.190957739401131E-5</v>
      </c>
      <c r="E400" s="1">
        <f t="shared" si="41"/>
        <v>2.3819296627123485E-5</v>
      </c>
      <c r="F400" s="1">
        <f t="shared" si="42"/>
        <v>-4.8805016778117683E-3</v>
      </c>
      <c r="G400" s="1">
        <f t="shared" si="43"/>
        <v>-3.4510461071585621E-3</v>
      </c>
      <c r="H400" s="1">
        <v>8.689737152902554E-5</v>
      </c>
      <c r="I400" s="1">
        <f t="shared" si="44"/>
        <v>1.03501323698998E-9</v>
      </c>
      <c r="J400" s="1">
        <f t="shared" si="45"/>
        <v>-3.4511960603494053E-3</v>
      </c>
      <c r="AT400" s="58"/>
      <c r="AU400" s="58"/>
      <c r="AV400" s="58"/>
      <c r="AW400" s="58"/>
      <c r="AX400" s="58"/>
      <c r="AY400" s="58"/>
      <c r="AZ400" s="58"/>
      <c r="BA400" s="71"/>
      <c r="BB400" s="58"/>
      <c r="BC400" s="58"/>
      <c r="BD400" s="58"/>
      <c r="BE400" s="58">
        <f t="shared" si="46"/>
        <v>1</v>
      </c>
      <c r="BF400" s="58">
        <f t="shared" si="47"/>
        <v>1.190957739401131E-5</v>
      </c>
      <c r="BG400" s="58" t="e">
        <f t="shared" si="48"/>
        <v>#N/A</v>
      </c>
      <c r="BH400" s="58"/>
      <c r="BI400" s="58"/>
      <c r="BJ400" s="58"/>
      <c r="BK400" s="58"/>
      <c r="BL400" s="58"/>
      <c r="BM400" s="58"/>
      <c r="BN400" s="58"/>
      <c r="BO400" s="58"/>
      <c r="BP400" s="58"/>
      <c r="BQ400" s="58"/>
      <c r="BR400" s="58"/>
      <c r="BS400" s="58"/>
      <c r="BT400" s="58"/>
      <c r="BU400" s="58"/>
      <c r="BV400" s="58"/>
      <c r="BW400" s="58"/>
      <c r="BX400" s="58"/>
      <c r="BY400" s="58"/>
      <c r="BZ400" s="58"/>
      <c r="CA400" s="58"/>
      <c r="CB400" s="58"/>
      <c r="CC400" s="58"/>
      <c r="CD400" s="58"/>
      <c r="CE400" s="58"/>
      <c r="CF400" s="58"/>
      <c r="CG400" s="58"/>
      <c r="CH400" s="58"/>
      <c r="CI400" s="58"/>
      <c r="CJ400" s="58"/>
      <c r="CK400" s="58"/>
      <c r="CL400" s="58"/>
      <c r="CM400" s="58"/>
      <c r="CN400" s="58"/>
      <c r="CO400" s="58"/>
      <c r="CP400" s="58"/>
      <c r="CQ400" s="58"/>
      <c r="CR400" s="58"/>
      <c r="CS400" s="58"/>
      <c r="CT400" s="58"/>
      <c r="CU400" s="58"/>
      <c r="CV400" s="58"/>
      <c r="CW400" s="58"/>
      <c r="CX400" s="58"/>
      <c r="CY400" s="58"/>
      <c r="CZ400" s="58"/>
      <c r="DA400" s="58"/>
      <c r="DB400" s="58"/>
      <c r="DC400" s="58"/>
      <c r="DD400" s="58"/>
      <c r="DE400" s="58"/>
      <c r="DF400" s="58"/>
      <c r="DG400" s="58"/>
      <c r="DH400" s="58"/>
      <c r="DI400" s="58"/>
      <c r="DJ400" s="58"/>
      <c r="DK400" s="58"/>
      <c r="DL400" s="58"/>
      <c r="DM400" s="58"/>
      <c r="DN400" s="58"/>
      <c r="DO400" s="58"/>
      <c r="DP400" s="58"/>
      <c r="DQ400" s="58"/>
      <c r="DR400" s="58"/>
      <c r="DS400" s="58"/>
      <c r="DT400" s="58"/>
      <c r="DU400" s="58"/>
      <c r="DV400" s="58"/>
      <c r="DW400" s="58"/>
      <c r="DX400" s="58"/>
      <c r="DY400" s="58"/>
      <c r="DZ400" s="58"/>
      <c r="EA400" s="58"/>
      <c r="EB400" s="58"/>
      <c r="EC400" s="58"/>
      <c r="ED400" s="58"/>
      <c r="EE400" s="58"/>
      <c r="EF400" s="58"/>
      <c r="EG400" s="58"/>
      <c r="EH400" s="58"/>
      <c r="EI400" s="58"/>
      <c r="EJ400" s="58"/>
      <c r="EK400" s="58"/>
      <c r="EL400" s="58"/>
      <c r="EM400" s="58"/>
      <c r="EN400" s="58"/>
      <c r="EO400" s="58"/>
      <c r="EP400" s="58"/>
      <c r="EQ400" s="58"/>
    </row>
    <row r="401" spans="1:147" outlineLevel="1" x14ac:dyDescent="0.2">
      <c r="A401" s="16">
        <v>204</v>
      </c>
      <c r="B401" s="16">
        <v>0</v>
      </c>
      <c r="C401" s="1">
        <v>2.9680521253124605E-4</v>
      </c>
      <c r="D401" s="1">
        <f t="shared" si="40"/>
        <v>-2.9680521253124605E-4</v>
      </c>
      <c r="E401" s="1">
        <f t="shared" si="41"/>
        <v>5.9369853583161956E-4</v>
      </c>
      <c r="F401" s="1">
        <f t="shared" si="42"/>
        <v>-2.4365929816685009E-2</v>
      </c>
      <c r="G401" s="1">
        <f t="shared" si="43"/>
        <v>-1.723059290969859E-2</v>
      </c>
      <c r="H401" s="1">
        <v>1.3959198770023646E-3</v>
      </c>
      <c r="I401" s="1">
        <f t="shared" si="44"/>
        <v>4.1501863627954808E-7</v>
      </c>
      <c r="J401" s="1">
        <f t="shared" si="45"/>
        <v>-1.7242631778705792E-2</v>
      </c>
      <c r="AT401" s="58"/>
      <c r="AU401" s="58"/>
      <c r="AV401" s="58"/>
      <c r="AW401" s="58"/>
      <c r="AX401" s="58"/>
      <c r="AY401" s="58"/>
      <c r="AZ401" s="58"/>
      <c r="BA401" s="71"/>
      <c r="BB401" s="58"/>
      <c r="BC401" s="58"/>
      <c r="BD401" s="58"/>
      <c r="BE401" s="58">
        <f t="shared" si="46"/>
        <v>1</v>
      </c>
      <c r="BF401" s="58">
        <f t="shared" si="47"/>
        <v>2.9680521253124605E-4</v>
      </c>
      <c r="BG401" s="58" t="e">
        <f t="shared" si="48"/>
        <v>#N/A</v>
      </c>
      <c r="BH401" s="58"/>
      <c r="BI401" s="58"/>
      <c r="BJ401" s="58"/>
      <c r="BK401" s="58"/>
      <c r="BL401" s="58"/>
      <c r="BM401" s="58"/>
      <c r="BN401" s="58"/>
      <c r="BO401" s="58"/>
      <c r="BP401" s="58"/>
      <c r="BQ401" s="58"/>
      <c r="BR401" s="58"/>
      <c r="BS401" s="58"/>
      <c r="BT401" s="58"/>
      <c r="BU401" s="58"/>
      <c r="BV401" s="58"/>
      <c r="BW401" s="58"/>
      <c r="BX401" s="58"/>
      <c r="BY401" s="58"/>
      <c r="BZ401" s="58"/>
      <c r="CA401" s="58"/>
      <c r="CB401" s="58"/>
      <c r="CC401" s="58"/>
      <c r="CD401" s="58"/>
      <c r="CE401" s="58"/>
      <c r="CF401" s="58"/>
      <c r="CG401" s="58"/>
      <c r="CH401" s="58"/>
      <c r="CI401" s="58"/>
      <c r="CJ401" s="58"/>
      <c r="CK401" s="58"/>
      <c r="CL401" s="58"/>
      <c r="CM401" s="58"/>
      <c r="CN401" s="58"/>
      <c r="CO401" s="58"/>
      <c r="CP401" s="58"/>
      <c r="CQ401" s="58"/>
      <c r="CR401" s="58"/>
      <c r="CS401" s="58"/>
      <c r="CT401" s="58"/>
      <c r="CU401" s="58"/>
      <c r="CV401" s="58"/>
      <c r="CW401" s="58"/>
      <c r="CX401" s="58"/>
      <c r="CY401" s="58"/>
      <c r="CZ401" s="58"/>
      <c r="DA401" s="58"/>
      <c r="DB401" s="58"/>
      <c r="DC401" s="58"/>
      <c r="DD401" s="58"/>
      <c r="DE401" s="58"/>
      <c r="DF401" s="58"/>
      <c r="DG401" s="58"/>
      <c r="DH401" s="58"/>
      <c r="DI401" s="58"/>
      <c r="DJ401" s="58"/>
      <c r="DK401" s="58"/>
      <c r="DL401" s="58"/>
      <c r="DM401" s="58"/>
      <c r="DN401" s="58"/>
      <c r="DO401" s="58"/>
      <c r="DP401" s="58"/>
      <c r="DQ401" s="58"/>
      <c r="DR401" s="58"/>
      <c r="DS401" s="58"/>
      <c r="DT401" s="58"/>
      <c r="DU401" s="58"/>
      <c r="DV401" s="58"/>
      <c r="DW401" s="58"/>
      <c r="DX401" s="58"/>
      <c r="DY401" s="58"/>
      <c r="DZ401" s="58"/>
      <c r="EA401" s="58"/>
      <c r="EB401" s="58"/>
      <c r="EC401" s="58"/>
      <c r="ED401" s="58"/>
      <c r="EE401" s="58"/>
      <c r="EF401" s="58"/>
      <c r="EG401" s="58"/>
      <c r="EH401" s="58"/>
      <c r="EI401" s="58"/>
      <c r="EJ401" s="58"/>
      <c r="EK401" s="58"/>
      <c r="EL401" s="58"/>
      <c r="EM401" s="58"/>
      <c r="EN401" s="58"/>
      <c r="EO401" s="58"/>
      <c r="EP401" s="58"/>
      <c r="EQ401" s="58"/>
    </row>
    <row r="402" spans="1:147" outlineLevel="1" x14ac:dyDescent="0.2">
      <c r="A402" s="16">
        <v>205</v>
      </c>
      <c r="B402" s="16">
        <v>0</v>
      </c>
      <c r="C402" s="1">
        <v>1.0272221560821785E-4</v>
      </c>
      <c r="D402" s="1">
        <f t="shared" si="40"/>
        <v>-1.0272221560821785E-4</v>
      </c>
      <c r="E402" s="1">
        <f t="shared" si="41"/>
        <v>2.0545498379281619E-4</v>
      </c>
      <c r="F402" s="1">
        <f t="shared" si="42"/>
        <v>-1.4333700980305687E-2</v>
      </c>
      <c r="G402" s="1">
        <f t="shared" si="43"/>
        <v>-1.0135717465765236E-2</v>
      </c>
      <c r="H402" s="1">
        <v>6.1929430210629815E-4</v>
      </c>
      <c r="I402" s="1">
        <f t="shared" si="44"/>
        <v>6.3661243245237278E-8</v>
      </c>
      <c r="J402" s="1">
        <f t="shared" si="45"/>
        <v>-1.013885742029464E-2</v>
      </c>
      <c r="AT402" s="58"/>
      <c r="AU402" s="58"/>
      <c r="AV402" s="58"/>
      <c r="AW402" s="58"/>
      <c r="AX402" s="58"/>
      <c r="AY402" s="58"/>
      <c r="AZ402" s="58"/>
      <c r="BA402" s="71"/>
      <c r="BB402" s="58"/>
      <c r="BC402" s="58"/>
      <c r="BD402" s="58"/>
      <c r="BE402" s="58">
        <f t="shared" si="46"/>
        <v>1</v>
      </c>
      <c r="BF402" s="58">
        <f t="shared" si="47"/>
        <v>1.0272221560821785E-4</v>
      </c>
      <c r="BG402" s="58" t="e">
        <f t="shared" si="48"/>
        <v>#N/A</v>
      </c>
      <c r="BH402" s="58"/>
      <c r="BI402" s="58"/>
      <c r="BJ402" s="58"/>
      <c r="BK402" s="58"/>
      <c r="BL402" s="58"/>
      <c r="BM402" s="58"/>
      <c r="BN402" s="58"/>
      <c r="BO402" s="58"/>
      <c r="BP402" s="58"/>
      <c r="BQ402" s="58"/>
      <c r="BR402" s="58"/>
      <c r="BS402" s="58"/>
      <c r="BT402" s="58"/>
      <c r="BU402" s="58"/>
      <c r="BV402" s="58"/>
      <c r="BW402" s="58"/>
      <c r="BX402" s="58"/>
      <c r="BY402" s="58"/>
      <c r="BZ402" s="58"/>
      <c r="CA402" s="58"/>
      <c r="CB402" s="58"/>
      <c r="CC402" s="58"/>
      <c r="CD402" s="58"/>
      <c r="CE402" s="58"/>
      <c r="CF402" s="58"/>
      <c r="CG402" s="58"/>
      <c r="CH402" s="58"/>
      <c r="CI402" s="58"/>
      <c r="CJ402" s="58"/>
      <c r="CK402" s="58"/>
      <c r="CL402" s="58"/>
      <c r="CM402" s="58"/>
      <c r="CN402" s="58"/>
      <c r="CO402" s="58"/>
      <c r="CP402" s="58"/>
      <c r="CQ402" s="58"/>
      <c r="CR402" s="58"/>
      <c r="CS402" s="58"/>
      <c r="CT402" s="58"/>
      <c r="CU402" s="58"/>
      <c r="CV402" s="58"/>
      <c r="CW402" s="58"/>
      <c r="CX402" s="58"/>
      <c r="CY402" s="58"/>
      <c r="CZ402" s="58"/>
      <c r="DA402" s="58"/>
      <c r="DB402" s="58"/>
      <c r="DC402" s="58"/>
      <c r="DD402" s="58"/>
      <c r="DE402" s="58"/>
      <c r="DF402" s="58"/>
      <c r="DG402" s="58"/>
      <c r="DH402" s="58"/>
      <c r="DI402" s="58"/>
      <c r="DJ402" s="58"/>
      <c r="DK402" s="58"/>
      <c r="DL402" s="58"/>
      <c r="DM402" s="58"/>
      <c r="DN402" s="58"/>
      <c r="DO402" s="58"/>
      <c r="DP402" s="58"/>
      <c r="DQ402" s="58"/>
      <c r="DR402" s="58"/>
      <c r="DS402" s="58"/>
      <c r="DT402" s="58"/>
      <c r="DU402" s="58"/>
      <c r="DV402" s="58"/>
      <c r="DW402" s="58"/>
      <c r="DX402" s="58"/>
      <c r="DY402" s="58"/>
      <c r="DZ402" s="58"/>
      <c r="EA402" s="58"/>
      <c r="EB402" s="58"/>
      <c r="EC402" s="58"/>
      <c r="ED402" s="58"/>
      <c r="EE402" s="58"/>
      <c r="EF402" s="58"/>
      <c r="EG402" s="58"/>
      <c r="EH402" s="58"/>
      <c r="EI402" s="58"/>
      <c r="EJ402" s="58"/>
      <c r="EK402" s="58"/>
      <c r="EL402" s="58"/>
      <c r="EM402" s="58"/>
      <c r="EN402" s="58"/>
      <c r="EO402" s="58"/>
      <c r="EP402" s="58"/>
      <c r="EQ402" s="58"/>
    </row>
    <row r="403" spans="1:147" outlineLevel="1" x14ac:dyDescent="0.2">
      <c r="A403" s="16">
        <v>206</v>
      </c>
      <c r="B403" s="16">
        <v>1</v>
      </c>
      <c r="C403" s="1">
        <v>0.9998408338935646</v>
      </c>
      <c r="D403" s="1">
        <f t="shared" si="40"/>
        <v>1.5916610643540441E-4</v>
      </c>
      <c r="E403" s="1">
        <f t="shared" si="41"/>
        <v>3.1835754940871689E-4</v>
      </c>
      <c r="F403" s="1">
        <f t="shared" si="42"/>
        <v>1.7842576871313093E-2</v>
      </c>
      <c r="G403" s="1">
        <f t="shared" si="43"/>
        <v>1.2617109190213673E-2</v>
      </c>
      <c r="H403" s="1">
        <v>1.5739672818555794E-3</v>
      </c>
      <c r="I403" s="1">
        <f t="shared" si="44"/>
        <v>2.5095712320858997E-7</v>
      </c>
      <c r="J403" s="1">
        <f t="shared" si="45"/>
        <v>1.262705038561987E-2</v>
      </c>
      <c r="AT403" s="58"/>
      <c r="AU403" s="58"/>
      <c r="AV403" s="58"/>
      <c r="AW403" s="58"/>
      <c r="AX403" s="58"/>
      <c r="AY403" s="58"/>
      <c r="AZ403" s="58"/>
      <c r="BA403" s="71"/>
      <c r="BB403" s="58"/>
      <c r="BC403" s="58"/>
      <c r="BD403" s="58"/>
      <c r="BE403" s="58">
        <f t="shared" si="46"/>
        <v>0</v>
      </c>
      <c r="BF403" s="58" t="e">
        <f t="shared" si="47"/>
        <v>#N/A</v>
      </c>
      <c r="BG403" s="58">
        <f t="shared" si="48"/>
        <v>0.9998408338935646</v>
      </c>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c r="CH403" s="58"/>
      <c r="CI403" s="58"/>
      <c r="CJ403" s="58"/>
      <c r="CK403" s="58"/>
      <c r="CL403" s="58"/>
      <c r="CM403" s="58"/>
      <c r="CN403" s="58"/>
      <c r="CO403" s="58"/>
      <c r="CP403" s="58"/>
      <c r="CQ403" s="58"/>
      <c r="CR403" s="58"/>
      <c r="CS403" s="58"/>
      <c r="CT403" s="58"/>
      <c r="CU403" s="58"/>
      <c r="CV403" s="58"/>
      <c r="CW403" s="58"/>
      <c r="CX403" s="58"/>
      <c r="CY403" s="58"/>
      <c r="CZ403" s="58"/>
      <c r="DA403" s="58"/>
      <c r="DB403" s="58"/>
      <c r="DC403" s="58"/>
      <c r="DD403" s="58"/>
      <c r="DE403" s="58"/>
      <c r="DF403" s="58"/>
      <c r="DG403" s="58"/>
      <c r="DH403" s="58"/>
      <c r="DI403" s="58"/>
      <c r="DJ403" s="58"/>
      <c r="DK403" s="58"/>
      <c r="DL403" s="58"/>
      <c r="DM403" s="58"/>
      <c r="DN403" s="58"/>
      <c r="DO403" s="58"/>
      <c r="DP403" s="58"/>
      <c r="DQ403" s="58"/>
      <c r="DR403" s="58"/>
      <c r="DS403" s="58"/>
      <c r="DT403" s="58"/>
      <c r="DU403" s="58"/>
      <c r="DV403" s="58"/>
      <c r="DW403" s="58"/>
      <c r="DX403" s="58"/>
      <c r="DY403" s="58"/>
      <c r="DZ403" s="58"/>
      <c r="EA403" s="58"/>
      <c r="EB403" s="58"/>
      <c r="EC403" s="58"/>
      <c r="ED403" s="58"/>
      <c r="EE403" s="58"/>
      <c r="EF403" s="58"/>
      <c r="EG403" s="58"/>
      <c r="EH403" s="58"/>
      <c r="EI403" s="58"/>
      <c r="EJ403" s="58"/>
      <c r="EK403" s="58"/>
      <c r="EL403" s="58"/>
      <c r="EM403" s="58"/>
      <c r="EN403" s="58"/>
      <c r="EO403" s="58"/>
      <c r="EP403" s="58"/>
      <c r="EQ403" s="58"/>
    </row>
    <row r="404" spans="1:147" outlineLevel="1" x14ac:dyDescent="0.2">
      <c r="A404" s="16">
        <v>207</v>
      </c>
      <c r="B404" s="16">
        <v>0</v>
      </c>
      <c r="C404" s="1">
        <v>8.2448906918045561E-4</v>
      </c>
      <c r="D404" s="1">
        <f t="shared" si="40"/>
        <v>-8.2448906918045561E-4</v>
      </c>
      <c r="E404" s="1">
        <f t="shared" si="41"/>
        <v>1.6496582944659243E-3</v>
      </c>
      <c r="F404" s="1">
        <f t="shared" si="42"/>
        <v>-4.0615985701025703E-2</v>
      </c>
      <c r="G404" s="1">
        <f t="shared" si="43"/>
        <v>-2.8725762171631808E-2</v>
      </c>
      <c r="H404" s="1">
        <v>3.3118393434456816E-3</v>
      </c>
      <c r="I404" s="1">
        <f t="shared" si="44"/>
        <v>2.7419092878550601E-6</v>
      </c>
      <c r="J404" s="1">
        <f t="shared" si="45"/>
        <v>-2.8773448205402983E-2</v>
      </c>
      <c r="AT404" s="58"/>
      <c r="AU404" s="58"/>
      <c r="AV404" s="58"/>
      <c r="AW404" s="58"/>
      <c r="AX404" s="58"/>
      <c r="AY404" s="58"/>
      <c r="AZ404" s="58"/>
      <c r="BA404" s="71"/>
      <c r="BB404" s="58"/>
      <c r="BC404" s="58"/>
      <c r="BD404" s="58"/>
      <c r="BE404" s="58">
        <f t="shared" si="46"/>
        <v>1</v>
      </c>
      <c r="BF404" s="58">
        <f t="shared" si="47"/>
        <v>8.2448906918045561E-4</v>
      </c>
      <c r="BG404" s="58" t="e">
        <f t="shared" si="48"/>
        <v>#N/A</v>
      </c>
      <c r="BH404" s="58"/>
      <c r="BI404" s="58"/>
      <c r="BJ404" s="58"/>
      <c r="BK404" s="58"/>
      <c r="BL404" s="58"/>
      <c r="BM404" s="58"/>
      <c r="BN404" s="58"/>
      <c r="BO404" s="58"/>
      <c r="BP404" s="58"/>
      <c r="BQ404" s="58"/>
      <c r="BR404" s="58"/>
      <c r="BS404" s="58"/>
      <c r="BT404" s="58"/>
      <c r="BU404" s="58"/>
      <c r="BV404" s="58"/>
      <c r="BW404" s="58"/>
      <c r="BX404" s="58"/>
      <c r="BY404" s="58"/>
      <c r="BZ404" s="58"/>
      <c r="CA404" s="58"/>
      <c r="CB404" s="58"/>
      <c r="CC404" s="58"/>
      <c r="CD404" s="58"/>
      <c r="CE404" s="58"/>
      <c r="CF404" s="58"/>
      <c r="CG404" s="58"/>
      <c r="CH404" s="58"/>
      <c r="CI404" s="58"/>
      <c r="CJ404" s="58"/>
      <c r="CK404" s="58"/>
      <c r="CL404" s="58"/>
      <c r="CM404" s="58"/>
      <c r="CN404" s="58"/>
      <c r="CO404" s="58"/>
      <c r="CP404" s="58"/>
      <c r="CQ404" s="58"/>
      <c r="CR404" s="58"/>
      <c r="CS404" s="58"/>
      <c r="CT404" s="58"/>
      <c r="CU404" s="58"/>
      <c r="CV404" s="58"/>
      <c r="CW404" s="58"/>
      <c r="CX404" s="58"/>
      <c r="CY404" s="58"/>
      <c r="CZ404" s="58"/>
      <c r="DA404" s="58"/>
      <c r="DB404" s="58"/>
      <c r="DC404" s="58"/>
      <c r="DD404" s="58"/>
      <c r="DE404" s="58"/>
      <c r="DF404" s="58"/>
      <c r="DG404" s="58"/>
      <c r="DH404" s="58"/>
      <c r="DI404" s="58"/>
      <c r="DJ404" s="58"/>
      <c r="DK404" s="58"/>
      <c r="DL404" s="58"/>
      <c r="DM404" s="58"/>
      <c r="DN404" s="58"/>
      <c r="DO404" s="58"/>
      <c r="DP404" s="58"/>
      <c r="DQ404" s="58"/>
      <c r="DR404" s="58"/>
      <c r="DS404" s="58"/>
      <c r="DT404" s="58"/>
      <c r="DU404" s="58"/>
      <c r="DV404" s="58"/>
      <c r="DW404" s="58"/>
      <c r="DX404" s="58"/>
      <c r="DY404" s="58"/>
      <c r="DZ404" s="58"/>
      <c r="EA404" s="58"/>
      <c r="EB404" s="58"/>
      <c r="EC404" s="58"/>
      <c r="ED404" s="58"/>
      <c r="EE404" s="58"/>
      <c r="EF404" s="58"/>
      <c r="EG404" s="58"/>
      <c r="EH404" s="58"/>
      <c r="EI404" s="58"/>
      <c r="EJ404" s="58"/>
      <c r="EK404" s="58"/>
      <c r="EL404" s="58"/>
      <c r="EM404" s="58"/>
      <c r="EN404" s="58"/>
      <c r="EO404" s="58"/>
      <c r="EP404" s="58"/>
      <c r="EQ404" s="58"/>
    </row>
    <row r="405" spans="1:147" outlineLevel="1" x14ac:dyDescent="0.2">
      <c r="A405" s="16">
        <v>208</v>
      </c>
      <c r="B405" s="16">
        <v>0</v>
      </c>
      <c r="C405" s="1">
        <v>8.1214534061513528E-4</v>
      </c>
      <c r="D405" s="1">
        <f t="shared" si="40"/>
        <v>-8.1214534061513528E-4</v>
      </c>
      <c r="E405" s="1">
        <f t="shared" si="41"/>
        <v>1.6249506186189306E-3</v>
      </c>
      <c r="F405" s="1">
        <f t="shared" si="42"/>
        <v>-4.0310676236189967E-2</v>
      </c>
      <c r="G405" s="1">
        <f t="shared" si="43"/>
        <v>-2.8509743190349601E-2</v>
      </c>
      <c r="H405" s="1">
        <v>3.2567030798955933E-3</v>
      </c>
      <c r="I405" s="1">
        <f t="shared" si="44"/>
        <v>2.6557149093750323E-6</v>
      </c>
      <c r="J405" s="1">
        <f t="shared" si="45"/>
        <v>-2.8556280774797344E-2</v>
      </c>
      <c r="AT405" s="58"/>
      <c r="AU405" s="58"/>
      <c r="AV405" s="58"/>
      <c r="AW405" s="58"/>
      <c r="AX405" s="58"/>
      <c r="AY405" s="58"/>
      <c r="AZ405" s="58"/>
      <c r="BA405" s="71"/>
      <c r="BB405" s="58"/>
      <c r="BC405" s="58"/>
      <c r="BD405" s="58"/>
      <c r="BE405" s="58">
        <f t="shared" si="46"/>
        <v>1</v>
      </c>
      <c r="BF405" s="58">
        <f t="shared" si="47"/>
        <v>8.1214534061513528E-4</v>
      </c>
      <c r="BG405" s="58" t="e">
        <f t="shared" si="48"/>
        <v>#N/A</v>
      </c>
      <c r="BH405" s="58"/>
      <c r="BI405" s="58"/>
      <c r="BJ405" s="58"/>
      <c r="BK405" s="58"/>
      <c r="BL405" s="58"/>
      <c r="BM405" s="58"/>
      <c r="BN405" s="58"/>
      <c r="BO405" s="58"/>
      <c r="BP405" s="58"/>
      <c r="BQ405" s="58"/>
      <c r="BR405" s="58"/>
      <c r="BS405" s="58"/>
      <c r="BT405" s="58"/>
      <c r="BU405" s="58"/>
      <c r="BV405" s="58"/>
      <c r="BW405" s="58"/>
      <c r="BX405" s="58"/>
      <c r="BY405" s="58"/>
      <c r="BZ405" s="58"/>
      <c r="CA405" s="58"/>
      <c r="CB405" s="58"/>
      <c r="CC405" s="58"/>
      <c r="CD405" s="58"/>
      <c r="CE405" s="58"/>
      <c r="CF405" s="58"/>
      <c r="CG405" s="58"/>
      <c r="CH405" s="58"/>
      <c r="CI405" s="58"/>
      <c r="CJ405" s="58"/>
      <c r="CK405" s="58"/>
      <c r="CL405" s="58"/>
      <c r="CM405" s="58"/>
      <c r="CN405" s="58"/>
      <c r="CO405" s="58"/>
      <c r="CP405" s="58"/>
      <c r="CQ405" s="58"/>
      <c r="CR405" s="58"/>
      <c r="CS405" s="58"/>
      <c r="CT405" s="58"/>
      <c r="CU405" s="58"/>
      <c r="CV405" s="58"/>
      <c r="CW405" s="58"/>
      <c r="CX405" s="58"/>
      <c r="CY405" s="58"/>
      <c r="CZ405" s="58"/>
      <c r="DA405" s="58"/>
      <c r="DB405" s="58"/>
      <c r="DC405" s="58"/>
      <c r="DD405" s="58"/>
      <c r="DE405" s="58"/>
      <c r="DF405" s="58"/>
      <c r="DG405" s="58"/>
      <c r="DH405" s="58"/>
      <c r="DI405" s="58"/>
      <c r="DJ405" s="58"/>
      <c r="DK405" s="58"/>
      <c r="DL405" s="58"/>
      <c r="DM405" s="58"/>
      <c r="DN405" s="58"/>
      <c r="DO405" s="58"/>
      <c r="DP405" s="58"/>
      <c r="DQ405" s="58"/>
      <c r="DR405" s="58"/>
      <c r="DS405" s="58"/>
      <c r="DT405" s="58"/>
      <c r="DU405" s="58"/>
      <c r="DV405" s="58"/>
      <c r="DW405" s="58"/>
      <c r="DX405" s="58"/>
      <c r="DY405" s="58"/>
      <c r="DZ405" s="58"/>
      <c r="EA405" s="58"/>
      <c r="EB405" s="58"/>
      <c r="EC405" s="58"/>
      <c r="ED405" s="58"/>
      <c r="EE405" s="58"/>
      <c r="EF405" s="58"/>
      <c r="EG405" s="58"/>
      <c r="EH405" s="58"/>
      <c r="EI405" s="58"/>
      <c r="EJ405" s="58"/>
      <c r="EK405" s="58"/>
      <c r="EL405" s="58"/>
      <c r="EM405" s="58"/>
      <c r="EN405" s="58"/>
      <c r="EO405" s="58"/>
      <c r="EP405" s="58"/>
      <c r="EQ405" s="58"/>
    </row>
    <row r="406" spans="1:147" outlineLevel="1" x14ac:dyDescent="0.2">
      <c r="A406" s="16">
        <v>209</v>
      </c>
      <c r="B406" s="16">
        <v>0</v>
      </c>
      <c r="C406" s="1">
        <v>1.7239158367652038E-2</v>
      </c>
      <c r="D406" s="1">
        <f t="shared" si="40"/>
        <v>-1.7239158367652038E-2</v>
      </c>
      <c r="E406" s="1">
        <f t="shared" si="41"/>
        <v>3.4778965615645918E-2</v>
      </c>
      <c r="F406" s="1">
        <f t="shared" si="42"/>
        <v>-0.18649119447214102</v>
      </c>
      <c r="G406" s="1">
        <f t="shared" si="43"/>
        <v>-0.13244455481534786</v>
      </c>
      <c r="H406" s="1">
        <v>3.8870619169302886E-2</v>
      </c>
      <c r="I406" s="1">
        <f t="shared" si="44"/>
        <v>7.0942717587343007E-4</v>
      </c>
      <c r="J406" s="1">
        <f t="shared" si="45"/>
        <v>-0.13509621488446341</v>
      </c>
      <c r="AT406" s="58"/>
      <c r="AU406" s="58"/>
      <c r="AV406" s="58"/>
      <c r="AW406" s="58"/>
      <c r="AX406" s="58"/>
      <c r="AY406" s="58"/>
      <c r="AZ406" s="58"/>
      <c r="BA406" s="71"/>
      <c r="BB406" s="58"/>
      <c r="BC406" s="58"/>
      <c r="BD406" s="58"/>
      <c r="BE406" s="58">
        <f t="shared" si="46"/>
        <v>1</v>
      </c>
      <c r="BF406" s="58">
        <f t="shared" si="47"/>
        <v>1.7239158367652038E-2</v>
      </c>
      <c r="BG406" s="58" t="e">
        <f t="shared" si="48"/>
        <v>#N/A</v>
      </c>
      <c r="BH406" s="58"/>
      <c r="BI406" s="58"/>
      <c r="BJ406" s="58"/>
      <c r="BK406" s="58"/>
      <c r="BL406" s="58"/>
      <c r="BM406" s="58"/>
      <c r="BN406" s="58"/>
      <c r="BO406" s="58"/>
      <c r="BP406" s="58"/>
      <c r="BQ406" s="58"/>
      <c r="BR406" s="58"/>
      <c r="BS406" s="58"/>
      <c r="BT406" s="58"/>
      <c r="BU406" s="58"/>
      <c r="BV406" s="58"/>
      <c r="BW406" s="58"/>
      <c r="BX406" s="58"/>
      <c r="BY406" s="58"/>
      <c r="BZ406" s="58"/>
      <c r="CA406" s="58"/>
      <c r="CB406" s="58"/>
      <c r="CC406" s="58"/>
      <c r="CD406" s="58"/>
      <c r="CE406" s="58"/>
      <c r="CF406" s="58"/>
      <c r="CG406" s="58"/>
      <c r="CH406" s="58"/>
      <c r="CI406" s="58"/>
      <c r="CJ406" s="58"/>
      <c r="CK406" s="58"/>
      <c r="CL406" s="58"/>
      <c r="CM406" s="58"/>
      <c r="CN406" s="58"/>
      <c r="CO406" s="58"/>
      <c r="CP406" s="58"/>
      <c r="CQ406" s="58"/>
      <c r="CR406" s="58"/>
      <c r="CS406" s="58"/>
      <c r="CT406" s="58"/>
      <c r="CU406" s="58"/>
      <c r="CV406" s="58"/>
      <c r="CW406" s="58"/>
      <c r="CX406" s="58"/>
      <c r="CY406" s="58"/>
      <c r="CZ406" s="58"/>
      <c r="DA406" s="58"/>
      <c r="DB406" s="58"/>
      <c r="DC406" s="58"/>
      <c r="DD406" s="58"/>
      <c r="DE406" s="58"/>
      <c r="DF406" s="58"/>
      <c r="DG406" s="58"/>
      <c r="DH406" s="58"/>
      <c r="DI406" s="58"/>
      <c r="DJ406" s="58"/>
      <c r="DK406" s="58"/>
      <c r="DL406" s="58"/>
      <c r="DM406" s="58"/>
      <c r="DN406" s="58"/>
      <c r="DO406" s="58"/>
      <c r="DP406" s="58"/>
      <c r="DQ406" s="58"/>
      <c r="DR406" s="58"/>
      <c r="DS406" s="58"/>
      <c r="DT406" s="58"/>
      <c r="DU406" s="58"/>
      <c r="DV406" s="58"/>
      <c r="DW406" s="58"/>
      <c r="DX406" s="58"/>
      <c r="DY406" s="58"/>
      <c r="DZ406" s="58"/>
      <c r="EA406" s="58"/>
      <c r="EB406" s="58"/>
      <c r="EC406" s="58"/>
      <c r="ED406" s="58"/>
      <c r="EE406" s="58"/>
      <c r="EF406" s="58"/>
      <c r="EG406" s="58"/>
      <c r="EH406" s="58"/>
      <c r="EI406" s="58"/>
      <c r="EJ406" s="58"/>
      <c r="EK406" s="58"/>
      <c r="EL406" s="58"/>
      <c r="EM406" s="58"/>
      <c r="EN406" s="58"/>
      <c r="EO406" s="58"/>
      <c r="EP406" s="58"/>
      <c r="EQ406" s="58"/>
    </row>
    <row r="407" spans="1:147" outlineLevel="1" x14ac:dyDescent="0.2">
      <c r="A407" s="16">
        <v>210</v>
      </c>
      <c r="B407" s="16">
        <v>0</v>
      </c>
      <c r="C407" s="1">
        <v>2.4221556100841781E-2</v>
      </c>
      <c r="D407" s="1">
        <f t="shared" si="40"/>
        <v>-2.4221556100841781E-2</v>
      </c>
      <c r="E407" s="1">
        <f t="shared" si="41"/>
        <v>4.9039445080160636E-2</v>
      </c>
      <c r="F407" s="1">
        <f t="shared" si="42"/>
        <v>-0.22144851564226081</v>
      </c>
      <c r="G407" s="1">
        <f t="shared" si="43"/>
        <v>-0.15755254049583173</v>
      </c>
      <c r="H407" s="1">
        <v>9.5314684133065805E-2</v>
      </c>
      <c r="I407" s="1">
        <f t="shared" si="44"/>
        <v>2.6152492887164167E-3</v>
      </c>
      <c r="J407" s="1">
        <f t="shared" si="45"/>
        <v>-0.16564435488542045</v>
      </c>
      <c r="AT407" s="58"/>
      <c r="AU407" s="58"/>
      <c r="AV407" s="58"/>
      <c r="AW407" s="58"/>
      <c r="AX407" s="58"/>
      <c r="AY407" s="58"/>
      <c r="AZ407" s="58"/>
      <c r="BA407" s="71"/>
      <c r="BB407" s="58"/>
      <c r="BC407" s="58"/>
      <c r="BD407" s="58"/>
      <c r="BE407" s="58">
        <f t="shared" si="46"/>
        <v>1</v>
      </c>
      <c r="BF407" s="58">
        <f t="shared" si="47"/>
        <v>2.4221556100841781E-2</v>
      </c>
      <c r="BG407" s="58" t="e">
        <f t="shared" si="48"/>
        <v>#N/A</v>
      </c>
      <c r="BH407" s="58"/>
      <c r="BI407" s="58"/>
      <c r="BJ407" s="58"/>
      <c r="BK407" s="58"/>
      <c r="BL407" s="58"/>
      <c r="BM407" s="58"/>
      <c r="BN407" s="58"/>
      <c r="BO407" s="58"/>
      <c r="BP407" s="58"/>
      <c r="BQ407" s="58"/>
      <c r="BR407" s="58"/>
      <c r="BS407" s="58"/>
      <c r="BT407" s="58"/>
      <c r="BU407" s="58"/>
      <c r="BV407" s="58"/>
      <c r="BW407" s="58"/>
      <c r="BX407" s="58"/>
      <c r="BY407" s="58"/>
      <c r="BZ407" s="58"/>
      <c r="CA407" s="58"/>
      <c r="CB407" s="58"/>
      <c r="CC407" s="58"/>
      <c r="CD407" s="58"/>
      <c r="CE407" s="58"/>
      <c r="CF407" s="58"/>
      <c r="CG407" s="58"/>
      <c r="CH407" s="58"/>
      <c r="CI407" s="58"/>
      <c r="CJ407" s="58"/>
      <c r="CK407" s="58"/>
      <c r="CL407" s="58"/>
      <c r="CM407" s="58"/>
      <c r="CN407" s="58"/>
      <c r="CO407" s="58"/>
      <c r="CP407" s="58"/>
      <c r="CQ407" s="58"/>
      <c r="CR407" s="58"/>
      <c r="CS407" s="58"/>
      <c r="CT407" s="58"/>
      <c r="CU407" s="58"/>
      <c r="CV407" s="58"/>
      <c r="CW407" s="58"/>
      <c r="CX407" s="58"/>
      <c r="CY407" s="58"/>
      <c r="CZ407" s="58"/>
      <c r="DA407" s="58"/>
      <c r="DB407" s="58"/>
      <c r="DC407" s="58"/>
      <c r="DD407" s="58"/>
      <c r="DE407" s="58"/>
      <c r="DF407" s="58"/>
      <c r="DG407" s="58"/>
      <c r="DH407" s="58"/>
      <c r="DI407" s="58"/>
      <c r="DJ407" s="58"/>
      <c r="DK407" s="58"/>
      <c r="DL407" s="58"/>
      <c r="DM407" s="58"/>
      <c r="DN407" s="58"/>
      <c r="DO407" s="58"/>
      <c r="DP407" s="58"/>
      <c r="DQ407" s="58"/>
      <c r="DR407" s="58"/>
      <c r="DS407" s="58"/>
      <c r="DT407" s="58"/>
      <c r="DU407" s="58"/>
      <c r="DV407" s="58"/>
      <c r="DW407" s="58"/>
      <c r="DX407" s="58"/>
      <c r="DY407" s="58"/>
      <c r="DZ407" s="58"/>
      <c r="EA407" s="58"/>
      <c r="EB407" s="58"/>
      <c r="EC407" s="58"/>
      <c r="ED407" s="58"/>
      <c r="EE407" s="58"/>
      <c r="EF407" s="58"/>
      <c r="EG407" s="58"/>
      <c r="EH407" s="58"/>
      <c r="EI407" s="58"/>
      <c r="EJ407" s="58"/>
      <c r="EK407" s="58"/>
      <c r="EL407" s="58"/>
      <c r="EM407" s="58"/>
      <c r="EN407" s="58"/>
      <c r="EO407" s="58"/>
      <c r="EP407" s="58"/>
      <c r="EQ407" s="58"/>
    </row>
    <row r="408" spans="1:147" outlineLevel="1" x14ac:dyDescent="0.2">
      <c r="A408" s="16">
        <v>211</v>
      </c>
      <c r="B408" s="16">
        <v>0</v>
      </c>
      <c r="C408" s="1">
        <v>8.2036315538592185E-6</v>
      </c>
      <c r="D408" s="1">
        <f t="shared" si="40"/>
        <v>-8.2036315538592185E-6</v>
      </c>
      <c r="E408" s="1">
        <f t="shared" si="41"/>
        <v>1.6407330407722423E-5</v>
      </c>
      <c r="F408" s="1">
        <f t="shared" si="42"/>
        <v>-4.0505963027340089E-3</v>
      </c>
      <c r="G408" s="1">
        <f t="shared" si="43"/>
        <v>-2.8642099877596258E-3</v>
      </c>
      <c r="H408" s="1">
        <v>7.0692976874009371E-5</v>
      </c>
      <c r="I408" s="1">
        <f t="shared" si="44"/>
        <v>5.7998489422460119E-10</v>
      </c>
      <c r="J408" s="1">
        <f t="shared" si="45"/>
        <v>-2.8643112328928608E-3</v>
      </c>
      <c r="AT408" s="58"/>
      <c r="AU408" s="58"/>
      <c r="AV408" s="58"/>
      <c r="AW408" s="58"/>
      <c r="AX408" s="58"/>
      <c r="AY408" s="58"/>
      <c r="AZ408" s="58"/>
      <c r="BA408" s="71"/>
      <c r="BB408" s="58"/>
      <c r="BC408" s="58"/>
      <c r="BD408" s="58"/>
      <c r="BE408" s="58">
        <f t="shared" si="46"/>
        <v>1</v>
      </c>
      <c r="BF408" s="58">
        <f t="shared" si="47"/>
        <v>8.2036315538592185E-6</v>
      </c>
      <c r="BG408" s="58" t="e">
        <f t="shared" si="48"/>
        <v>#N/A</v>
      </c>
      <c r="BH408" s="58"/>
      <c r="BI408" s="58"/>
      <c r="BJ408" s="58"/>
      <c r="BK408" s="58"/>
      <c r="BL408" s="58"/>
      <c r="BM408" s="58"/>
      <c r="BN408" s="58"/>
      <c r="BO408" s="58"/>
      <c r="BP408" s="58"/>
      <c r="BQ408" s="58"/>
      <c r="BR408" s="58"/>
      <c r="BS408" s="58"/>
      <c r="BT408" s="58"/>
      <c r="BU408" s="58"/>
      <c r="BV408" s="58"/>
      <c r="BW408" s="58"/>
      <c r="BX408" s="58"/>
      <c r="BY408" s="58"/>
      <c r="BZ408" s="58"/>
      <c r="CA408" s="58"/>
      <c r="CB408" s="58"/>
      <c r="CC408" s="58"/>
      <c r="CD408" s="58"/>
      <c r="CE408" s="58"/>
      <c r="CF408" s="58"/>
      <c r="CG408" s="58"/>
      <c r="CH408" s="58"/>
      <c r="CI408" s="58"/>
      <c r="CJ408" s="58"/>
      <c r="CK408" s="58"/>
      <c r="CL408" s="58"/>
      <c r="CM408" s="58"/>
      <c r="CN408" s="58"/>
      <c r="CO408" s="58"/>
      <c r="CP408" s="58"/>
      <c r="CQ408" s="58"/>
      <c r="CR408" s="58"/>
      <c r="CS408" s="58"/>
      <c r="CT408" s="58"/>
      <c r="CU408" s="58"/>
      <c r="CV408" s="58"/>
      <c r="CW408" s="58"/>
      <c r="CX408" s="58"/>
      <c r="CY408" s="58"/>
      <c r="CZ408" s="58"/>
      <c r="DA408" s="58"/>
      <c r="DB408" s="58"/>
      <c r="DC408" s="58"/>
      <c r="DD408" s="58"/>
      <c r="DE408" s="58"/>
      <c r="DF408" s="58"/>
      <c r="DG408" s="58"/>
      <c r="DH408" s="58"/>
      <c r="DI408" s="58"/>
      <c r="DJ408" s="58"/>
      <c r="DK408" s="58"/>
      <c r="DL408" s="58"/>
      <c r="DM408" s="58"/>
      <c r="DN408" s="58"/>
      <c r="DO408" s="58"/>
      <c r="DP408" s="58"/>
      <c r="DQ408" s="58"/>
      <c r="DR408" s="58"/>
      <c r="DS408" s="58"/>
      <c r="DT408" s="58"/>
      <c r="DU408" s="58"/>
      <c r="DV408" s="58"/>
      <c r="DW408" s="58"/>
      <c r="DX408" s="58"/>
      <c r="DY408" s="58"/>
      <c r="DZ408" s="58"/>
      <c r="EA408" s="58"/>
      <c r="EB408" s="58"/>
      <c r="EC408" s="58"/>
      <c r="ED408" s="58"/>
      <c r="EE408" s="58"/>
      <c r="EF408" s="58"/>
      <c r="EG408" s="58"/>
      <c r="EH408" s="58"/>
      <c r="EI408" s="58"/>
      <c r="EJ408" s="58"/>
      <c r="EK408" s="58"/>
      <c r="EL408" s="58"/>
      <c r="EM408" s="58"/>
      <c r="EN408" s="58"/>
      <c r="EO408" s="58"/>
      <c r="EP408" s="58"/>
      <c r="EQ408" s="58"/>
    </row>
    <row r="409" spans="1:147" outlineLevel="1" x14ac:dyDescent="0.2">
      <c r="A409" s="16">
        <v>212</v>
      </c>
      <c r="B409" s="16">
        <v>1</v>
      </c>
      <c r="C409" s="1">
        <v>0.9996558233070173</v>
      </c>
      <c r="D409" s="1">
        <f t="shared" si="40"/>
        <v>3.4417669298270059E-4</v>
      </c>
      <c r="E409" s="1">
        <f t="shared" si="41"/>
        <v>6.8847187074855525E-4</v>
      </c>
      <c r="F409" s="1">
        <f t="shared" si="42"/>
        <v>2.623874750723737E-2</v>
      </c>
      <c r="G409" s="1">
        <f t="shared" si="43"/>
        <v>1.8555193110368694E-2</v>
      </c>
      <c r="H409" s="1">
        <v>2.8546939286672743E-3</v>
      </c>
      <c r="I409" s="1">
        <f t="shared" si="44"/>
        <v>9.8567118199240043E-7</v>
      </c>
      <c r="J409" s="1">
        <f t="shared" si="45"/>
        <v>1.8581734648440824E-2</v>
      </c>
      <c r="AT409" s="58"/>
      <c r="AU409" s="58"/>
      <c r="AV409" s="58"/>
      <c r="AW409" s="58"/>
      <c r="AX409" s="58"/>
      <c r="AY409" s="58"/>
      <c r="AZ409" s="58"/>
      <c r="BA409" s="71"/>
      <c r="BB409" s="58"/>
      <c r="BC409" s="58"/>
      <c r="BD409" s="58"/>
      <c r="BE409" s="58">
        <f t="shared" si="46"/>
        <v>0</v>
      </c>
      <c r="BF409" s="58" t="e">
        <f t="shared" si="47"/>
        <v>#N/A</v>
      </c>
      <c r="BG409" s="58">
        <f t="shared" si="48"/>
        <v>0.9996558233070173</v>
      </c>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c r="CE409" s="58"/>
      <c r="CF409" s="58"/>
      <c r="CG409" s="58"/>
      <c r="CH409" s="58"/>
      <c r="CI409" s="58"/>
      <c r="CJ409" s="58"/>
      <c r="CK409" s="58"/>
      <c r="CL409" s="58"/>
      <c r="CM409" s="58"/>
      <c r="CN409" s="58"/>
      <c r="CO409" s="58"/>
      <c r="CP409" s="58"/>
      <c r="CQ409" s="58"/>
      <c r="CR409" s="58"/>
      <c r="CS409" s="58"/>
      <c r="CT409" s="58"/>
      <c r="CU409" s="58"/>
      <c r="CV409" s="58"/>
      <c r="CW409" s="58"/>
      <c r="CX409" s="58"/>
      <c r="CY409" s="58"/>
      <c r="CZ409" s="58"/>
      <c r="DA409" s="58"/>
      <c r="DB409" s="58"/>
      <c r="DC409" s="58"/>
      <c r="DD409" s="58"/>
      <c r="DE409" s="58"/>
      <c r="DF409" s="58"/>
      <c r="DG409" s="58"/>
      <c r="DH409" s="58"/>
      <c r="DI409" s="58"/>
      <c r="DJ409" s="58"/>
      <c r="DK409" s="58"/>
      <c r="DL409" s="58"/>
      <c r="DM409" s="58"/>
      <c r="DN409" s="58"/>
      <c r="DO409" s="58"/>
      <c r="DP409" s="58"/>
      <c r="DQ409" s="58"/>
      <c r="DR409" s="58"/>
      <c r="DS409" s="58"/>
      <c r="DT409" s="58"/>
      <c r="DU409" s="58"/>
      <c r="DV409" s="58"/>
      <c r="DW409" s="58"/>
      <c r="DX409" s="58"/>
      <c r="DY409" s="58"/>
      <c r="DZ409" s="58"/>
      <c r="EA409" s="58"/>
      <c r="EB409" s="58"/>
      <c r="EC409" s="58"/>
      <c r="ED409" s="58"/>
      <c r="EE409" s="58"/>
      <c r="EF409" s="58"/>
      <c r="EG409" s="58"/>
      <c r="EH409" s="58"/>
      <c r="EI409" s="58"/>
      <c r="EJ409" s="58"/>
      <c r="EK409" s="58"/>
      <c r="EL409" s="58"/>
      <c r="EM409" s="58"/>
      <c r="EN409" s="58"/>
      <c r="EO409" s="58"/>
      <c r="EP409" s="58"/>
      <c r="EQ409" s="58"/>
    </row>
    <row r="410" spans="1:147" outlineLevel="1" x14ac:dyDescent="0.2">
      <c r="A410" s="16">
        <v>213</v>
      </c>
      <c r="B410" s="16">
        <v>0</v>
      </c>
      <c r="C410" s="1">
        <v>2.9990628095097426E-7</v>
      </c>
      <c r="D410" s="1">
        <f t="shared" si="40"/>
        <v>-2.9990628095097426E-7</v>
      </c>
      <c r="E410" s="1">
        <f t="shared" si="41"/>
        <v>5.998126517534788E-7</v>
      </c>
      <c r="F410" s="1">
        <f t="shared" si="42"/>
        <v>-7.7447572702666332E-4</v>
      </c>
      <c r="G410" s="1">
        <f t="shared" si="43"/>
        <v>-5.4763707954701038E-4</v>
      </c>
      <c r="H410" s="1">
        <v>3.5327197166663176E-6</v>
      </c>
      <c r="I410" s="1">
        <f t="shared" si="44"/>
        <v>1.0594888924911258E-12</v>
      </c>
      <c r="J410" s="1">
        <f t="shared" si="45"/>
        <v>-5.4763804687372759E-4</v>
      </c>
      <c r="AT410" s="58"/>
      <c r="AU410" s="58"/>
      <c r="AV410" s="58"/>
      <c r="AW410" s="58"/>
      <c r="AX410" s="58"/>
      <c r="AY410" s="58"/>
      <c r="AZ410" s="58"/>
      <c r="BA410" s="71"/>
      <c r="BB410" s="58"/>
      <c r="BC410" s="58"/>
      <c r="BD410" s="58"/>
      <c r="BE410" s="58">
        <f t="shared" si="46"/>
        <v>1</v>
      </c>
      <c r="BF410" s="58">
        <f t="shared" si="47"/>
        <v>2.9990628095097426E-7</v>
      </c>
      <c r="BG410" s="58" t="e">
        <f t="shared" si="48"/>
        <v>#N/A</v>
      </c>
      <c r="BH410" s="58"/>
      <c r="BI410" s="58"/>
      <c r="BJ410" s="58"/>
      <c r="BK410" s="58"/>
      <c r="BL410" s="58"/>
      <c r="BM410" s="58"/>
      <c r="BN410" s="58"/>
      <c r="BO410" s="58"/>
      <c r="BP410" s="58"/>
      <c r="BQ410" s="58"/>
      <c r="BR410" s="58"/>
      <c r="BS410" s="58"/>
      <c r="BT410" s="58"/>
      <c r="BU410" s="58"/>
      <c r="BV410" s="58"/>
      <c r="BW410" s="58"/>
      <c r="BX410" s="58"/>
      <c r="BY410" s="58"/>
      <c r="BZ410" s="58"/>
      <c r="CA410" s="58"/>
      <c r="CB410" s="58"/>
      <c r="CC410" s="58"/>
      <c r="CD410" s="58"/>
      <c r="CE410" s="58"/>
      <c r="CF410" s="58"/>
      <c r="CG410" s="58"/>
      <c r="CH410" s="58"/>
      <c r="CI410" s="58"/>
      <c r="CJ410" s="58"/>
      <c r="CK410" s="58"/>
      <c r="CL410" s="58"/>
      <c r="CM410" s="58"/>
      <c r="CN410" s="58"/>
      <c r="CO410" s="58"/>
      <c r="CP410" s="58"/>
      <c r="CQ410" s="58"/>
      <c r="CR410" s="58"/>
      <c r="CS410" s="58"/>
      <c r="CT410" s="58"/>
      <c r="CU410" s="58"/>
      <c r="CV410" s="58"/>
      <c r="CW410" s="58"/>
      <c r="CX410" s="58"/>
      <c r="CY410" s="58"/>
      <c r="CZ410" s="58"/>
      <c r="DA410" s="58"/>
      <c r="DB410" s="58"/>
      <c r="DC410" s="58"/>
      <c r="DD410" s="58"/>
      <c r="DE410" s="58"/>
      <c r="DF410" s="58"/>
      <c r="DG410" s="58"/>
      <c r="DH410" s="58"/>
      <c r="DI410" s="58"/>
      <c r="DJ410" s="58"/>
      <c r="DK410" s="58"/>
      <c r="DL410" s="58"/>
      <c r="DM410" s="58"/>
      <c r="DN410" s="58"/>
      <c r="DO410" s="58"/>
      <c r="DP410" s="58"/>
      <c r="DQ410" s="58"/>
      <c r="DR410" s="58"/>
      <c r="DS410" s="58"/>
      <c r="DT410" s="58"/>
      <c r="DU410" s="58"/>
      <c r="DV410" s="58"/>
      <c r="DW410" s="58"/>
      <c r="DX410" s="58"/>
      <c r="DY410" s="58"/>
      <c r="DZ410" s="58"/>
      <c r="EA410" s="58"/>
      <c r="EB410" s="58"/>
      <c r="EC410" s="58"/>
      <c r="ED410" s="58"/>
      <c r="EE410" s="58"/>
      <c r="EF410" s="58"/>
      <c r="EG410" s="58"/>
      <c r="EH410" s="58"/>
      <c r="EI410" s="58"/>
      <c r="EJ410" s="58"/>
      <c r="EK410" s="58"/>
      <c r="EL410" s="58"/>
      <c r="EM410" s="58"/>
      <c r="EN410" s="58"/>
      <c r="EO410" s="58"/>
      <c r="EP410" s="58"/>
      <c r="EQ410" s="58"/>
    </row>
    <row r="411" spans="1:147" outlineLevel="1" x14ac:dyDescent="0.2">
      <c r="A411" s="16">
        <v>214</v>
      </c>
      <c r="B411" s="16">
        <v>0</v>
      </c>
      <c r="C411" s="1">
        <v>1.5027594101122292E-4</v>
      </c>
      <c r="D411" s="1">
        <f t="shared" si="40"/>
        <v>-1.5027594101122292E-4</v>
      </c>
      <c r="E411" s="1">
        <f t="shared" si="41"/>
        <v>3.0057446714369239E-4</v>
      </c>
      <c r="F411" s="1">
        <f t="shared" si="42"/>
        <v>-1.7337083582416403E-2</v>
      </c>
      <c r="G411" s="1">
        <f t="shared" si="43"/>
        <v>-1.2259629980706599E-2</v>
      </c>
      <c r="H411" s="1">
        <v>8.6129099652173179E-4</v>
      </c>
      <c r="I411" s="1">
        <f t="shared" si="44"/>
        <v>1.2956235921630263E-7</v>
      </c>
      <c r="J411" s="1">
        <f t="shared" si="45"/>
        <v>-1.226491294804233E-2</v>
      </c>
      <c r="AT411" s="58"/>
      <c r="AU411" s="58"/>
      <c r="AV411" s="58"/>
      <c r="AW411" s="58"/>
      <c r="AX411" s="58"/>
      <c r="AY411" s="58"/>
      <c r="AZ411" s="58"/>
      <c r="BA411" s="71"/>
      <c r="BB411" s="58"/>
      <c r="BC411" s="58"/>
      <c r="BD411" s="58"/>
      <c r="BE411" s="58">
        <f t="shared" si="46"/>
        <v>1</v>
      </c>
      <c r="BF411" s="58">
        <f t="shared" si="47"/>
        <v>1.5027594101122292E-4</v>
      </c>
      <c r="BG411" s="58" t="e">
        <f t="shared" si="48"/>
        <v>#N/A</v>
      </c>
      <c r="BH411" s="58"/>
      <c r="BI411" s="58"/>
      <c r="BJ411" s="58"/>
      <c r="BK411" s="58"/>
      <c r="BL411" s="58"/>
      <c r="BM411" s="58"/>
      <c r="BN411" s="58"/>
      <c r="BO411" s="58"/>
      <c r="BP411" s="58"/>
      <c r="BQ411" s="58"/>
      <c r="BR411" s="58"/>
      <c r="BS411" s="58"/>
      <c r="BT411" s="58"/>
      <c r="BU411" s="58"/>
      <c r="BV411" s="58"/>
      <c r="BW411" s="58"/>
      <c r="BX411" s="58"/>
      <c r="BY411" s="58"/>
      <c r="BZ411" s="58"/>
      <c r="CA411" s="58"/>
      <c r="CB411" s="58"/>
      <c r="CC411" s="58"/>
      <c r="CD411" s="58"/>
      <c r="CE411" s="58"/>
      <c r="CF411" s="58"/>
      <c r="CG411" s="58"/>
      <c r="CH411" s="58"/>
      <c r="CI411" s="58"/>
      <c r="CJ411" s="58"/>
      <c r="CK411" s="58"/>
      <c r="CL411" s="58"/>
      <c r="CM411" s="58"/>
      <c r="CN411" s="58"/>
      <c r="CO411" s="58"/>
      <c r="CP411" s="58"/>
      <c r="CQ411" s="58"/>
      <c r="CR411" s="58"/>
      <c r="CS411" s="58"/>
      <c r="CT411" s="58"/>
      <c r="CU411" s="58"/>
      <c r="CV411" s="58"/>
      <c r="CW411" s="58"/>
      <c r="CX411" s="58"/>
      <c r="CY411" s="58"/>
      <c r="CZ411" s="58"/>
      <c r="DA411" s="58"/>
      <c r="DB411" s="58"/>
      <c r="DC411" s="58"/>
      <c r="DD411" s="58"/>
      <c r="DE411" s="58"/>
      <c r="DF411" s="58"/>
      <c r="DG411" s="58"/>
      <c r="DH411" s="58"/>
      <c r="DI411" s="58"/>
      <c r="DJ411" s="58"/>
      <c r="DK411" s="58"/>
      <c r="DL411" s="58"/>
      <c r="DM411" s="58"/>
      <c r="DN411" s="58"/>
      <c r="DO411" s="58"/>
      <c r="DP411" s="58"/>
      <c r="DQ411" s="58"/>
      <c r="DR411" s="58"/>
      <c r="DS411" s="58"/>
      <c r="DT411" s="58"/>
      <c r="DU411" s="58"/>
      <c r="DV411" s="58"/>
      <c r="DW411" s="58"/>
      <c r="DX411" s="58"/>
      <c r="DY411" s="58"/>
      <c r="DZ411" s="58"/>
      <c r="EA411" s="58"/>
      <c r="EB411" s="58"/>
      <c r="EC411" s="58"/>
      <c r="ED411" s="58"/>
      <c r="EE411" s="58"/>
      <c r="EF411" s="58"/>
      <c r="EG411" s="58"/>
      <c r="EH411" s="58"/>
      <c r="EI411" s="58"/>
      <c r="EJ411" s="58"/>
      <c r="EK411" s="58"/>
      <c r="EL411" s="58"/>
      <c r="EM411" s="58"/>
      <c r="EN411" s="58"/>
      <c r="EO411" s="58"/>
      <c r="EP411" s="58"/>
      <c r="EQ411" s="58"/>
    </row>
    <row r="412" spans="1:147" outlineLevel="1" x14ac:dyDescent="0.2">
      <c r="A412" s="16">
        <v>215</v>
      </c>
      <c r="B412" s="16">
        <v>0</v>
      </c>
      <c r="C412" s="1">
        <v>1.6519624202141634E-5</v>
      </c>
      <c r="D412" s="1">
        <f t="shared" si="40"/>
        <v>-1.6519624202141634E-5</v>
      </c>
      <c r="E412" s="1">
        <f t="shared" si="41"/>
        <v>3.3039521305438134E-5</v>
      </c>
      <c r="F412" s="1">
        <f t="shared" si="42"/>
        <v>-5.7480015053441086E-3</v>
      </c>
      <c r="G412" s="1">
        <f t="shared" si="43"/>
        <v>-4.0644676286856639E-3</v>
      </c>
      <c r="H412" s="1">
        <v>1.0740995545382251E-4</v>
      </c>
      <c r="I412" s="1">
        <f t="shared" si="44"/>
        <v>1.7745920209603533E-9</v>
      </c>
      <c r="J412" s="1">
        <f t="shared" si="45"/>
        <v>-4.0646859284149649E-3</v>
      </c>
      <c r="AT412" s="58"/>
      <c r="AU412" s="58"/>
      <c r="AV412" s="58"/>
      <c r="AW412" s="58"/>
      <c r="AX412" s="58"/>
      <c r="AY412" s="58"/>
      <c r="AZ412" s="58"/>
      <c r="BA412" s="71"/>
      <c r="BB412" s="58"/>
      <c r="BC412" s="58"/>
      <c r="BD412" s="58"/>
      <c r="BE412" s="58">
        <f t="shared" si="46"/>
        <v>1</v>
      </c>
      <c r="BF412" s="58">
        <f t="shared" si="47"/>
        <v>1.6519624202141634E-5</v>
      </c>
      <c r="BG412" s="58" t="e">
        <f t="shared" si="48"/>
        <v>#N/A</v>
      </c>
      <c r="BH412" s="58"/>
      <c r="BI412" s="58"/>
      <c r="BJ412" s="58"/>
      <c r="BK412" s="58"/>
      <c r="BL412" s="58"/>
      <c r="BM412" s="58"/>
      <c r="BN412" s="58"/>
      <c r="BO412" s="58"/>
      <c r="BP412" s="58"/>
      <c r="BQ412" s="58"/>
      <c r="BR412" s="58"/>
      <c r="BS412" s="58"/>
      <c r="BT412" s="58"/>
      <c r="BU412" s="58"/>
      <c r="BV412" s="58"/>
      <c r="BW412" s="58"/>
      <c r="BX412" s="58"/>
      <c r="BY412" s="58"/>
      <c r="BZ412" s="58"/>
      <c r="CA412" s="58"/>
      <c r="CB412" s="58"/>
      <c r="CC412" s="58"/>
      <c r="CD412" s="58"/>
      <c r="CE412" s="58"/>
      <c r="CF412" s="58"/>
      <c r="CG412" s="58"/>
      <c r="CH412" s="58"/>
      <c r="CI412" s="58"/>
      <c r="CJ412" s="58"/>
      <c r="CK412" s="58"/>
      <c r="CL412" s="58"/>
      <c r="CM412" s="58"/>
      <c r="CN412" s="58"/>
      <c r="CO412" s="58"/>
      <c r="CP412" s="58"/>
      <c r="CQ412" s="58"/>
      <c r="CR412" s="58"/>
      <c r="CS412" s="58"/>
      <c r="CT412" s="58"/>
      <c r="CU412" s="58"/>
      <c r="CV412" s="58"/>
      <c r="CW412" s="58"/>
      <c r="CX412" s="58"/>
      <c r="CY412" s="58"/>
      <c r="CZ412" s="58"/>
      <c r="DA412" s="58"/>
      <c r="DB412" s="58"/>
      <c r="DC412" s="58"/>
      <c r="DD412" s="58"/>
      <c r="DE412" s="58"/>
      <c r="DF412" s="58"/>
      <c r="DG412" s="58"/>
      <c r="DH412" s="58"/>
      <c r="DI412" s="58"/>
      <c r="DJ412" s="58"/>
      <c r="DK412" s="58"/>
      <c r="DL412" s="58"/>
      <c r="DM412" s="58"/>
      <c r="DN412" s="58"/>
      <c r="DO412" s="58"/>
      <c r="DP412" s="58"/>
      <c r="DQ412" s="58"/>
      <c r="DR412" s="58"/>
      <c r="DS412" s="58"/>
      <c r="DT412" s="58"/>
      <c r="DU412" s="58"/>
      <c r="DV412" s="58"/>
      <c r="DW412" s="58"/>
      <c r="DX412" s="58"/>
      <c r="DY412" s="58"/>
      <c r="DZ412" s="58"/>
      <c r="EA412" s="58"/>
      <c r="EB412" s="58"/>
      <c r="EC412" s="58"/>
      <c r="ED412" s="58"/>
      <c r="EE412" s="58"/>
      <c r="EF412" s="58"/>
      <c r="EG412" s="58"/>
      <c r="EH412" s="58"/>
      <c r="EI412" s="58"/>
      <c r="EJ412" s="58"/>
      <c r="EK412" s="58"/>
      <c r="EL412" s="58"/>
      <c r="EM412" s="58"/>
      <c r="EN412" s="58"/>
      <c r="EO412" s="58"/>
      <c r="EP412" s="58"/>
      <c r="EQ412" s="58"/>
    </row>
    <row r="413" spans="1:147" outlineLevel="1" x14ac:dyDescent="0.2">
      <c r="A413" s="16">
        <v>216</v>
      </c>
      <c r="B413" s="16">
        <v>0</v>
      </c>
      <c r="C413" s="1">
        <v>1.6201694848228746E-5</v>
      </c>
      <c r="D413" s="1">
        <f t="shared" si="40"/>
        <v>-1.6201694848228746E-5</v>
      </c>
      <c r="E413" s="1">
        <f t="shared" si="41"/>
        <v>3.2403652194469554E-5</v>
      </c>
      <c r="F413" s="1">
        <f t="shared" si="42"/>
        <v>-5.6924205918457531E-3</v>
      </c>
      <c r="G413" s="1">
        <f t="shared" si="43"/>
        <v>-4.0251655055907496E-3</v>
      </c>
      <c r="H413" s="1">
        <v>1.0578285106927229E-4</v>
      </c>
      <c r="I413" s="1">
        <f t="shared" si="44"/>
        <v>1.714070560381277E-9</v>
      </c>
      <c r="J413" s="1">
        <f t="shared" si="45"/>
        <v>-4.0253784192244603E-3</v>
      </c>
      <c r="AT413" s="58"/>
      <c r="AU413" s="58"/>
      <c r="AV413" s="58"/>
      <c r="AW413" s="58"/>
      <c r="AX413" s="58"/>
      <c r="AY413" s="58"/>
      <c r="AZ413" s="58"/>
      <c r="BA413" s="71"/>
      <c r="BB413" s="58"/>
      <c r="BC413" s="58"/>
      <c r="BD413" s="58"/>
      <c r="BE413" s="58">
        <f t="shared" si="46"/>
        <v>1</v>
      </c>
      <c r="BF413" s="58">
        <f t="shared" si="47"/>
        <v>1.6201694848228746E-5</v>
      </c>
      <c r="BG413" s="58" t="e">
        <f t="shared" si="48"/>
        <v>#N/A</v>
      </c>
      <c r="BH413" s="58"/>
      <c r="BI413" s="58"/>
      <c r="BJ413" s="58"/>
      <c r="BK413" s="58"/>
      <c r="BL413" s="58"/>
      <c r="BM413" s="58"/>
      <c r="BN413" s="58"/>
      <c r="BO413" s="58"/>
      <c r="BP413" s="58"/>
      <c r="BQ413" s="58"/>
      <c r="BR413" s="58"/>
      <c r="BS413" s="58"/>
      <c r="BT413" s="58"/>
      <c r="BU413" s="58"/>
      <c r="BV413" s="58"/>
      <c r="BW413" s="58"/>
      <c r="BX413" s="58"/>
      <c r="BY413" s="58"/>
      <c r="BZ413" s="58"/>
      <c r="CA413" s="58"/>
      <c r="CB413" s="58"/>
      <c r="CC413" s="58"/>
      <c r="CD413" s="58"/>
      <c r="CE413" s="58"/>
      <c r="CF413" s="58"/>
      <c r="CG413" s="58"/>
      <c r="CH413" s="58"/>
      <c r="CI413" s="58"/>
      <c r="CJ413" s="58"/>
      <c r="CK413" s="58"/>
      <c r="CL413" s="58"/>
      <c r="CM413" s="58"/>
      <c r="CN413" s="58"/>
      <c r="CO413" s="58"/>
      <c r="CP413" s="58"/>
      <c r="CQ413" s="58"/>
      <c r="CR413" s="58"/>
      <c r="CS413" s="58"/>
      <c r="CT413" s="58"/>
      <c r="CU413" s="58"/>
      <c r="CV413" s="58"/>
      <c r="CW413" s="58"/>
      <c r="CX413" s="58"/>
      <c r="CY413" s="58"/>
      <c r="CZ413" s="58"/>
      <c r="DA413" s="58"/>
      <c r="DB413" s="58"/>
      <c r="DC413" s="58"/>
      <c r="DD413" s="58"/>
      <c r="DE413" s="58"/>
      <c r="DF413" s="58"/>
      <c r="DG413" s="58"/>
      <c r="DH413" s="58"/>
      <c r="DI413" s="58"/>
      <c r="DJ413" s="58"/>
      <c r="DK413" s="58"/>
      <c r="DL413" s="58"/>
      <c r="DM413" s="58"/>
      <c r="DN413" s="58"/>
      <c r="DO413" s="58"/>
      <c r="DP413" s="58"/>
      <c r="DQ413" s="58"/>
      <c r="DR413" s="58"/>
      <c r="DS413" s="58"/>
      <c r="DT413" s="58"/>
      <c r="DU413" s="58"/>
      <c r="DV413" s="58"/>
      <c r="DW413" s="58"/>
      <c r="DX413" s="58"/>
      <c r="DY413" s="58"/>
      <c r="DZ413" s="58"/>
      <c r="EA413" s="58"/>
      <c r="EB413" s="58"/>
      <c r="EC413" s="58"/>
      <c r="ED413" s="58"/>
      <c r="EE413" s="58"/>
      <c r="EF413" s="58"/>
      <c r="EG413" s="58"/>
      <c r="EH413" s="58"/>
      <c r="EI413" s="58"/>
      <c r="EJ413" s="58"/>
      <c r="EK413" s="58"/>
      <c r="EL413" s="58"/>
      <c r="EM413" s="58"/>
      <c r="EN413" s="58"/>
      <c r="EO413" s="58"/>
      <c r="EP413" s="58"/>
      <c r="EQ413" s="58"/>
    </row>
    <row r="414" spans="1:147" outlineLevel="1" x14ac:dyDescent="0.2">
      <c r="A414" s="16">
        <v>217</v>
      </c>
      <c r="B414" s="16">
        <v>0</v>
      </c>
      <c r="C414" s="1">
        <v>4.3168240304759447E-8</v>
      </c>
      <c r="D414" s="1">
        <f t="shared" si="40"/>
        <v>-4.3168240304759447E-8</v>
      </c>
      <c r="E414" s="1">
        <f t="shared" si="41"/>
        <v>8.6336482320604817E-8</v>
      </c>
      <c r="F414" s="1">
        <f t="shared" si="42"/>
        <v>-2.9383070350221202E-4</v>
      </c>
      <c r="G414" s="1">
        <f t="shared" si="43"/>
        <v>-2.077696853928804E-4</v>
      </c>
      <c r="H414" s="1">
        <v>7.910133869563598E-7</v>
      </c>
      <c r="I414" s="1">
        <f t="shared" si="44"/>
        <v>3.4146684456949455E-14</v>
      </c>
      <c r="J414" s="1">
        <f t="shared" si="45"/>
        <v>-2.0776976756723043E-4</v>
      </c>
      <c r="AT414" s="58"/>
      <c r="AU414" s="58"/>
      <c r="AV414" s="58"/>
      <c r="AW414" s="58"/>
      <c r="AX414" s="58"/>
      <c r="AY414" s="58"/>
      <c r="AZ414" s="58"/>
      <c r="BA414" s="71"/>
      <c r="BB414" s="58"/>
      <c r="BC414" s="58"/>
      <c r="BD414" s="58"/>
      <c r="BE414" s="58">
        <f t="shared" si="46"/>
        <v>1</v>
      </c>
      <c r="BF414" s="58">
        <f t="shared" si="47"/>
        <v>4.3168240304759447E-8</v>
      </c>
      <c r="BG414" s="58" t="e">
        <f t="shared" si="48"/>
        <v>#N/A</v>
      </c>
      <c r="BH414" s="58"/>
      <c r="BI414" s="58"/>
      <c r="BJ414" s="58"/>
      <c r="BK414" s="58"/>
      <c r="BL414" s="58"/>
      <c r="BM414" s="58"/>
      <c r="BN414" s="58"/>
      <c r="BO414" s="58"/>
      <c r="BP414" s="58"/>
      <c r="BQ414" s="58"/>
      <c r="BR414" s="58"/>
      <c r="BS414" s="58"/>
      <c r="BT414" s="58"/>
      <c r="BU414" s="58"/>
      <c r="BV414" s="58"/>
      <c r="BW414" s="58"/>
      <c r="BX414" s="58"/>
      <c r="BY414" s="58"/>
      <c r="BZ414" s="58"/>
      <c r="CA414" s="58"/>
      <c r="CB414" s="58"/>
      <c r="CC414" s="58"/>
      <c r="CD414" s="58"/>
      <c r="CE414" s="58"/>
      <c r="CF414" s="58"/>
      <c r="CG414" s="58"/>
      <c r="CH414" s="58"/>
      <c r="CI414" s="58"/>
      <c r="CJ414" s="58"/>
      <c r="CK414" s="58"/>
      <c r="CL414" s="58"/>
      <c r="CM414" s="58"/>
      <c r="CN414" s="58"/>
      <c r="CO414" s="58"/>
      <c r="CP414" s="58"/>
      <c r="CQ414" s="58"/>
      <c r="CR414" s="58"/>
      <c r="CS414" s="58"/>
      <c r="CT414" s="58"/>
      <c r="CU414" s="58"/>
      <c r="CV414" s="58"/>
      <c r="CW414" s="58"/>
      <c r="CX414" s="58"/>
      <c r="CY414" s="58"/>
      <c r="CZ414" s="58"/>
      <c r="DA414" s="58"/>
      <c r="DB414" s="58"/>
      <c r="DC414" s="58"/>
      <c r="DD414" s="58"/>
      <c r="DE414" s="58"/>
      <c r="DF414" s="58"/>
      <c r="DG414" s="58"/>
      <c r="DH414" s="58"/>
      <c r="DI414" s="58"/>
      <c r="DJ414" s="58"/>
      <c r="DK414" s="58"/>
      <c r="DL414" s="58"/>
      <c r="DM414" s="58"/>
      <c r="DN414" s="58"/>
      <c r="DO414" s="58"/>
      <c r="DP414" s="58"/>
      <c r="DQ414" s="58"/>
      <c r="DR414" s="58"/>
      <c r="DS414" s="58"/>
      <c r="DT414" s="58"/>
      <c r="DU414" s="58"/>
      <c r="DV414" s="58"/>
      <c r="DW414" s="58"/>
      <c r="DX414" s="58"/>
      <c r="DY414" s="58"/>
      <c r="DZ414" s="58"/>
      <c r="EA414" s="58"/>
      <c r="EB414" s="58"/>
      <c r="EC414" s="58"/>
      <c r="ED414" s="58"/>
      <c r="EE414" s="58"/>
      <c r="EF414" s="58"/>
      <c r="EG414" s="58"/>
      <c r="EH414" s="58"/>
      <c r="EI414" s="58"/>
      <c r="EJ414" s="58"/>
      <c r="EK414" s="58"/>
      <c r="EL414" s="58"/>
      <c r="EM414" s="58"/>
      <c r="EN414" s="58"/>
      <c r="EO414" s="58"/>
      <c r="EP414" s="58"/>
      <c r="EQ414" s="58"/>
    </row>
    <row r="415" spans="1:147" outlineLevel="1" x14ac:dyDescent="0.2">
      <c r="A415" s="16">
        <v>218</v>
      </c>
      <c r="B415" s="16">
        <v>0</v>
      </c>
      <c r="C415" s="1">
        <v>4.863158527344326E-6</v>
      </c>
      <c r="D415" s="1">
        <f t="shared" si="40"/>
        <v>-4.863158527344326E-6</v>
      </c>
      <c r="E415" s="1">
        <f t="shared" si="41"/>
        <v>9.7263407052357387E-6</v>
      </c>
      <c r="F415" s="1">
        <f t="shared" si="42"/>
        <v>-3.1187081789157091E-3</v>
      </c>
      <c r="G415" s="1">
        <f t="shared" si="43"/>
        <v>-2.2052623829762761E-3</v>
      </c>
      <c r="H415" s="1">
        <v>4.3646361647123132E-5</v>
      </c>
      <c r="I415" s="1">
        <f t="shared" si="44"/>
        <v>2.1226947287698202E-10</v>
      </c>
      <c r="J415" s="1">
        <f t="shared" si="45"/>
        <v>-2.2053105103914689E-3</v>
      </c>
      <c r="AT415" s="58"/>
      <c r="AU415" s="58"/>
      <c r="AV415" s="58"/>
      <c r="AW415" s="58"/>
      <c r="AX415" s="58"/>
      <c r="AY415" s="58"/>
      <c r="AZ415" s="58"/>
      <c r="BA415" s="71"/>
      <c r="BB415" s="58"/>
      <c r="BC415" s="58"/>
      <c r="BD415" s="58"/>
      <c r="BE415" s="58">
        <f t="shared" si="46"/>
        <v>1</v>
      </c>
      <c r="BF415" s="58">
        <f t="shared" si="47"/>
        <v>4.863158527344326E-6</v>
      </c>
      <c r="BG415" s="58" t="e">
        <f t="shared" si="48"/>
        <v>#N/A</v>
      </c>
      <c r="BH415" s="58"/>
      <c r="BI415" s="58"/>
      <c r="BJ415" s="58"/>
      <c r="BK415" s="58"/>
      <c r="BL415" s="58"/>
      <c r="BM415" s="58"/>
      <c r="BN415" s="58"/>
      <c r="BO415" s="58"/>
      <c r="BP415" s="58"/>
      <c r="BQ415" s="58"/>
      <c r="BR415" s="58"/>
      <c r="BS415" s="58"/>
      <c r="BT415" s="58"/>
      <c r="BU415" s="58"/>
      <c r="BV415" s="58"/>
      <c r="BW415" s="58"/>
      <c r="BX415" s="58"/>
      <c r="BY415" s="58"/>
      <c r="BZ415" s="58"/>
      <c r="CA415" s="58"/>
      <c r="CB415" s="58"/>
      <c r="CC415" s="58"/>
      <c r="CD415" s="58"/>
      <c r="CE415" s="58"/>
      <c r="CF415" s="58"/>
      <c r="CG415" s="58"/>
      <c r="CH415" s="58"/>
      <c r="CI415" s="58"/>
      <c r="CJ415" s="58"/>
      <c r="CK415" s="58"/>
      <c r="CL415" s="58"/>
      <c r="CM415" s="58"/>
      <c r="CN415" s="58"/>
      <c r="CO415" s="58"/>
      <c r="CP415" s="58"/>
      <c r="CQ415" s="58"/>
      <c r="CR415" s="58"/>
      <c r="CS415" s="58"/>
      <c r="CT415" s="58"/>
      <c r="CU415" s="58"/>
      <c r="CV415" s="58"/>
      <c r="CW415" s="58"/>
      <c r="CX415" s="58"/>
      <c r="CY415" s="58"/>
      <c r="CZ415" s="58"/>
      <c r="DA415" s="58"/>
      <c r="DB415" s="58"/>
      <c r="DC415" s="58"/>
      <c r="DD415" s="58"/>
      <c r="DE415" s="58"/>
      <c r="DF415" s="58"/>
      <c r="DG415" s="58"/>
      <c r="DH415" s="58"/>
      <c r="DI415" s="58"/>
      <c r="DJ415" s="58"/>
      <c r="DK415" s="58"/>
      <c r="DL415" s="58"/>
      <c r="DM415" s="58"/>
      <c r="DN415" s="58"/>
      <c r="DO415" s="58"/>
      <c r="DP415" s="58"/>
      <c r="DQ415" s="58"/>
      <c r="DR415" s="58"/>
      <c r="DS415" s="58"/>
      <c r="DT415" s="58"/>
      <c r="DU415" s="58"/>
      <c r="DV415" s="58"/>
      <c r="DW415" s="58"/>
      <c r="DX415" s="58"/>
      <c r="DY415" s="58"/>
      <c r="DZ415" s="58"/>
      <c r="EA415" s="58"/>
      <c r="EB415" s="58"/>
      <c r="EC415" s="58"/>
      <c r="ED415" s="58"/>
      <c r="EE415" s="58"/>
      <c r="EF415" s="58"/>
      <c r="EG415" s="58"/>
      <c r="EH415" s="58"/>
      <c r="EI415" s="58"/>
      <c r="EJ415" s="58"/>
      <c r="EK415" s="58"/>
      <c r="EL415" s="58"/>
      <c r="EM415" s="58"/>
      <c r="EN415" s="58"/>
      <c r="EO415" s="58"/>
      <c r="EP415" s="58"/>
      <c r="EQ415" s="58"/>
    </row>
    <row r="416" spans="1:147" outlineLevel="1" x14ac:dyDescent="0.2">
      <c r="A416" s="16">
        <v>219</v>
      </c>
      <c r="B416" s="16">
        <v>0</v>
      </c>
      <c r="C416" s="1">
        <v>5.3163881619545106E-2</v>
      </c>
      <c r="D416" s="1">
        <f t="shared" si="40"/>
        <v>-5.3163881619545106E-2</v>
      </c>
      <c r="E416" s="1">
        <f t="shared" si="41"/>
        <v>0.10925850844812882</v>
      </c>
      <c r="F416" s="1">
        <f t="shared" si="42"/>
        <v>-0.33054274829154673</v>
      </c>
      <c r="G416" s="1">
        <f t="shared" si="43"/>
        <v>-0.23695775848991288</v>
      </c>
      <c r="H416" s="1">
        <v>0.18743610292919791</v>
      </c>
      <c r="I416" s="1">
        <f t="shared" si="44"/>
        <v>1.2952022484617418E-2</v>
      </c>
      <c r="J416" s="1">
        <f t="shared" si="45"/>
        <v>-0.26287069405542585</v>
      </c>
      <c r="AT416" s="58"/>
      <c r="AU416" s="58"/>
      <c r="AV416" s="58"/>
      <c r="AW416" s="58"/>
      <c r="AX416" s="58"/>
      <c r="AY416" s="58"/>
      <c r="AZ416" s="58"/>
      <c r="BA416" s="71"/>
      <c r="BB416" s="58"/>
      <c r="BC416" s="58"/>
      <c r="BD416" s="58"/>
      <c r="BE416" s="58">
        <f t="shared" si="46"/>
        <v>1</v>
      </c>
      <c r="BF416" s="58">
        <f t="shared" si="47"/>
        <v>5.3163881619545106E-2</v>
      </c>
      <c r="BG416" s="58" t="e">
        <f t="shared" si="48"/>
        <v>#N/A</v>
      </c>
      <c r="BH416" s="58"/>
      <c r="BI416" s="58"/>
      <c r="BJ416" s="58"/>
      <c r="BK416" s="58"/>
      <c r="BL416" s="58"/>
      <c r="BM416" s="58"/>
      <c r="BN416" s="58"/>
      <c r="BO416" s="58"/>
      <c r="BP416" s="58"/>
      <c r="BQ416" s="58"/>
      <c r="BR416" s="58"/>
      <c r="BS416" s="58"/>
      <c r="BT416" s="58"/>
      <c r="BU416" s="58"/>
      <c r="BV416" s="58"/>
      <c r="BW416" s="58"/>
      <c r="BX416" s="58"/>
      <c r="BY416" s="58"/>
      <c r="BZ416" s="58"/>
      <c r="CA416" s="58"/>
      <c r="CB416" s="58"/>
      <c r="CC416" s="58"/>
      <c r="CD416" s="58"/>
      <c r="CE416" s="58"/>
      <c r="CF416" s="58"/>
      <c r="CG416" s="58"/>
      <c r="CH416" s="58"/>
      <c r="CI416" s="58"/>
      <c r="CJ416" s="58"/>
      <c r="CK416" s="58"/>
      <c r="CL416" s="58"/>
      <c r="CM416" s="58"/>
      <c r="CN416" s="58"/>
      <c r="CO416" s="58"/>
      <c r="CP416" s="58"/>
      <c r="CQ416" s="58"/>
      <c r="CR416" s="58"/>
      <c r="CS416" s="58"/>
      <c r="CT416" s="58"/>
      <c r="CU416" s="58"/>
      <c r="CV416" s="58"/>
      <c r="CW416" s="58"/>
      <c r="CX416" s="58"/>
      <c r="CY416" s="58"/>
      <c r="CZ416" s="58"/>
      <c r="DA416" s="58"/>
      <c r="DB416" s="58"/>
      <c r="DC416" s="58"/>
      <c r="DD416" s="58"/>
      <c r="DE416" s="58"/>
      <c r="DF416" s="58"/>
      <c r="DG416" s="58"/>
      <c r="DH416" s="58"/>
      <c r="DI416" s="58"/>
      <c r="DJ416" s="58"/>
      <c r="DK416" s="58"/>
      <c r="DL416" s="58"/>
      <c r="DM416" s="58"/>
      <c r="DN416" s="58"/>
      <c r="DO416" s="58"/>
      <c r="DP416" s="58"/>
      <c r="DQ416" s="58"/>
      <c r="DR416" s="58"/>
      <c r="DS416" s="58"/>
      <c r="DT416" s="58"/>
      <c r="DU416" s="58"/>
      <c r="DV416" s="58"/>
      <c r="DW416" s="58"/>
      <c r="DX416" s="58"/>
      <c r="DY416" s="58"/>
      <c r="DZ416" s="58"/>
      <c r="EA416" s="58"/>
      <c r="EB416" s="58"/>
      <c r="EC416" s="58"/>
      <c r="ED416" s="58"/>
      <c r="EE416" s="58"/>
      <c r="EF416" s="58"/>
      <c r="EG416" s="58"/>
      <c r="EH416" s="58"/>
      <c r="EI416" s="58"/>
      <c r="EJ416" s="58"/>
      <c r="EK416" s="58"/>
      <c r="EL416" s="58"/>
      <c r="EM416" s="58"/>
      <c r="EN416" s="58"/>
      <c r="EO416" s="58"/>
      <c r="EP416" s="58"/>
      <c r="EQ416" s="58"/>
    </row>
    <row r="417" spans="1:147" outlineLevel="1" x14ac:dyDescent="0.2">
      <c r="A417" s="16">
        <v>220</v>
      </c>
      <c r="B417" s="16">
        <v>0</v>
      </c>
      <c r="C417" s="1">
        <v>1.4213328564584616E-4</v>
      </c>
      <c r="D417" s="1">
        <f t="shared" si="40"/>
        <v>-1.4213328564584616E-4</v>
      </c>
      <c r="E417" s="1">
        <f t="shared" si="41"/>
        <v>2.8428677507699311E-4</v>
      </c>
      <c r="F417" s="1">
        <f t="shared" si="42"/>
        <v>-1.6860805884565337E-2</v>
      </c>
      <c r="G417" s="1">
        <f t="shared" si="43"/>
        <v>-1.1922813862025235E-2</v>
      </c>
      <c r="H417" s="1">
        <v>8.1109455706454624E-4</v>
      </c>
      <c r="I417" s="1">
        <f t="shared" si="44"/>
        <v>1.153935173757045E-7</v>
      </c>
      <c r="J417" s="1">
        <f t="shared" si="45"/>
        <v>-1.1927652070121629E-2</v>
      </c>
      <c r="AT417" s="58"/>
      <c r="AU417" s="58"/>
      <c r="AV417" s="58"/>
      <c r="AW417" s="58"/>
      <c r="AX417" s="58"/>
      <c r="AY417" s="58"/>
      <c r="AZ417" s="58"/>
      <c r="BA417" s="71"/>
      <c r="BB417" s="58"/>
      <c r="BC417" s="58"/>
      <c r="BD417" s="58"/>
      <c r="BE417" s="58">
        <f t="shared" si="46"/>
        <v>1</v>
      </c>
      <c r="BF417" s="58">
        <f t="shared" si="47"/>
        <v>1.4213328564584616E-4</v>
      </c>
      <c r="BG417" s="58" t="e">
        <f t="shared" si="48"/>
        <v>#N/A</v>
      </c>
      <c r="BH417" s="58"/>
      <c r="BI417" s="58"/>
      <c r="BJ417" s="58"/>
      <c r="BK417" s="58"/>
      <c r="BL417" s="58"/>
      <c r="BM417" s="58"/>
      <c r="BN417" s="58"/>
      <c r="BO417" s="58"/>
      <c r="BP417" s="58"/>
      <c r="BQ417" s="58"/>
      <c r="BR417" s="58"/>
      <c r="BS417" s="58"/>
      <c r="BT417" s="58"/>
      <c r="BU417" s="58"/>
      <c r="BV417" s="58"/>
      <c r="BW417" s="58"/>
      <c r="BX417" s="58"/>
      <c r="BY417" s="58"/>
      <c r="BZ417" s="58"/>
      <c r="CA417" s="58"/>
      <c r="CB417" s="58"/>
      <c r="CC417" s="58"/>
      <c r="CD417" s="58"/>
      <c r="CE417" s="58"/>
      <c r="CF417" s="58"/>
      <c r="CG417" s="58"/>
      <c r="CH417" s="58"/>
      <c r="CI417" s="58"/>
      <c r="CJ417" s="58"/>
      <c r="CK417" s="58"/>
      <c r="CL417" s="58"/>
      <c r="CM417" s="58"/>
      <c r="CN417" s="58"/>
      <c r="CO417" s="58"/>
      <c r="CP417" s="58"/>
      <c r="CQ417" s="58"/>
      <c r="CR417" s="58"/>
      <c r="CS417" s="58"/>
      <c r="CT417" s="58"/>
      <c r="CU417" s="58"/>
      <c r="CV417" s="58"/>
      <c r="CW417" s="58"/>
      <c r="CX417" s="58"/>
      <c r="CY417" s="58"/>
      <c r="CZ417" s="58"/>
      <c r="DA417" s="58"/>
      <c r="DB417" s="58"/>
      <c r="DC417" s="58"/>
      <c r="DD417" s="58"/>
      <c r="DE417" s="58"/>
      <c r="DF417" s="58"/>
      <c r="DG417" s="58"/>
      <c r="DH417" s="58"/>
      <c r="DI417" s="58"/>
      <c r="DJ417" s="58"/>
      <c r="DK417" s="58"/>
      <c r="DL417" s="58"/>
      <c r="DM417" s="58"/>
      <c r="DN417" s="58"/>
      <c r="DO417" s="58"/>
      <c r="DP417" s="58"/>
      <c r="DQ417" s="58"/>
      <c r="DR417" s="58"/>
      <c r="DS417" s="58"/>
      <c r="DT417" s="58"/>
      <c r="DU417" s="58"/>
      <c r="DV417" s="58"/>
      <c r="DW417" s="58"/>
      <c r="DX417" s="58"/>
      <c r="DY417" s="58"/>
      <c r="DZ417" s="58"/>
      <c r="EA417" s="58"/>
      <c r="EB417" s="58"/>
      <c r="EC417" s="58"/>
      <c r="ED417" s="58"/>
      <c r="EE417" s="58"/>
      <c r="EF417" s="58"/>
      <c r="EG417" s="58"/>
      <c r="EH417" s="58"/>
      <c r="EI417" s="58"/>
      <c r="EJ417" s="58"/>
      <c r="EK417" s="58"/>
      <c r="EL417" s="58"/>
      <c r="EM417" s="58"/>
      <c r="EN417" s="58"/>
      <c r="EO417" s="58"/>
      <c r="EP417" s="58"/>
      <c r="EQ417" s="58"/>
    </row>
    <row r="418" spans="1:147" outlineLevel="1" x14ac:dyDescent="0.2">
      <c r="A418" s="16">
        <v>221</v>
      </c>
      <c r="B418" s="16">
        <v>0</v>
      </c>
      <c r="C418" s="1">
        <v>4.9246534355209755E-6</v>
      </c>
      <c r="D418" s="1">
        <f t="shared" si="40"/>
        <v>-4.9246534355209755E-6</v>
      </c>
      <c r="E418" s="1">
        <f t="shared" si="41"/>
        <v>9.8493311233643523E-6</v>
      </c>
      <c r="F418" s="1">
        <f t="shared" si="42"/>
        <v>-3.1383644025772968E-3</v>
      </c>
      <c r="G418" s="1">
        <f t="shared" si="43"/>
        <v>-2.2191614830498183E-3</v>
      </c>
      <c r="H418" s="1">
        <v>5.336620449493456E-5</v>
      </c>
      <c r="I418" s="1">
        <f t="shared" si="44"/>
        <v>2.6282538255465624E-10</v>
      </c>
      <c r="J418" s="1">
        <f t="shared" si="45"/>
        <v>-2.2192206995327039E-3</v>
      </c>
      <c r="AT418" s="58"/>
      <c r="AU418" s="58"/>
      <c r="AV418" s="58"/>
      <c r="AW418" s="58"/>
      <c r="AX418" s="58"/>
      <c r="AY418" s="58"/>
      <c r="AZ418" s="58"/>
      <c r="BA418" s="71"/>
      <c r="BB418" s="58"/>
      <c r="BC418" s="58"/>
      <c r="BD418" s="58"/>
      <c r="BE418" s="58">
        <f t="shared" si="46"/>
        <v>1</v>
      </c>
      <c r="BF418" s="58">
        <f t="shared" si="47"/>
        <v>4.9246534355209755E-6</v>
      </c>
      <c r="BG418" s="58" t="e">
        <f t="shared" si="48"/>
        <v>#N/A</v>
      </c>
      <c r="BH418" s="58"/>
      <c r="BI418" s="58"/>
      <c r="BJ418" s="58"/>
      <c r="BK418" s="58"/>
      <c r="BL418" s="58"/>
      <c r="BM418" s="58"/>
      <c r="BN418" s="58"/>
      <c r="BO418" s="58"/>
      <c r="BP418" s="58"/>
      <c r="BQ418" s="58"/>
      <c r="BR418" s="58"/>
      <c r="BS418" s="58"/>
      <c r="BT418" s="58"/>
      <c r="BU418" s="58"/>
      <c r="BV418" s="58"/>
      <c r="BW418" s="58"/>
      <c r="BX418" s="58"/>
      <c r="BY418" s="58"/>
      <c r="BZ418" s="58"/>
      <c r="CA418" s="58"/>
      <c r="CB418" s="58"/>
      <c r="CC418" s="58"/>
      <c r="CD418" s="58"/>
      <c r="CE418" s="58"/>
      <c r="CF418" s="58"/>
      <c r="CG418" s="58"/>
      <c r="CH418" s="58"/>
      <c r="CI418" s="58"/>
      <c r="CJ418" s="58"/>
      <c r="CK418" s="58"/>
      <c r="CL418" s="58"/>
      <c r="CM418" s="58"/>
      <c r="CN418" s="58"/>
      <c r="CO418" s="58"/>
      <c r="CP418" s="58"/>
      <c r="CQ418" s="58"/>
      <c r="CR418" s="58"/>
      <c r="CS418" s="58"/>
      <c r="CT418" s="58"/>
      <c r="CU418" s="58"/>
      <c r="CV418" s="58"/>
      <c r="CW418" s="58"/>
      <c r="CX418" s="58"/>
      <c r="CY418" s="58"/>
      <c r="CZ418" s="58"/>
      <c r="DA418" s="58"/>
      <c r="DB418" s="58"/>
      <c r="DC418" s="58"/>
      <c r="DD418" s="58"/>
      <c r="DE418" s="58"/>
      <c r="DF418" s="58"/>
      <c r="DG418" s="58"/>
      <c r="DH418" s="58"/>
      <c r="DI418" s="58"/>
      <c r="DJ418" s="58"/>
      <c r="DK418" s="58"/>
      <c r="DL418" s="58"/>
      <c r="DM418" s="58"/>
      <c r="DN418" s="58"/>
      <c r="DO418" s="58"/>
      <c r="DP418" s="58"/>
      <c r="DQ418" s="58"/>
      <c r="DR418" s="58"/>
      <c r="DS418" s="58"/>
      <c r="DT418" s="58"/>
      <c r="DU418" s="58"/>
      <c r="DV418" s="58"/>
      <c r="DW418" s="58"/>
      <c r="DX418" s="58"/>
      <c r="DY418" s="58"/>
      <c r="DZ418" s="58"/>
      <c r="EA418" s="58"/>
      <c r="EB418" s="58"/>
      <c r="EC418" s="58"/>
      <c r="ED418" s="58"/>
      <c r="EE418" s="58"/>
      <c r="EF418" s="58"/>
      <c r="EG418" s="58"/>
      <c r="EH418" s="58"/>
      <c r="EI418" s="58"/>
      <c r="EJ418" s="58"/>
      <c r="EK418" s="58"/>
      <c r="EL418" s="58"/>
      <c r="EM418" s="58"/>
      <c r="EN418" s="58"/>
      <c r="EO418" s="58"/>
      <c r="EP418" s="58"/>
      <c r="EQ418" s="58"/>
    </row>
    <row r="419" spans="1:147" outlineLevel="1" x14ac:dyDescent="0.2">
      <c r="A419" s="16">
        <v>222</v>
      </c>
      <c r="B419" s="16">
        <v>0</v>
      </c>
      <c r="C419" s="1">
        <v>7.4282357015398271E-4</v>
      </c>
      <c r="D419" s="1">
        <f t="shared" si="40"/>
        <v>-7.4282357015398271E-4</v>
      </c>
      <c r="E419" s="1">
        <f t="shared" si="41"/>
        <v>1.4861992005701108E-3</v>
      </c>
      <c r="F419" s="1">
        <f t="shared" si="42"/>
        <v>-3.8551254202296853E-2</v>
      </c>
      <c r="G419" s="1">
        <f t="shared" si="43"/>
        <v>-2.7264918250296234E-2</v>
      </c>
      <c r="H419" s="1">
        <v>3.0549948809116146E-3</v>
      </c>
      <c r="I419" s="1">
        <f t="shared" si="44"/>
        <v>2.277968345008377E-6</v>
      </c>
      <c r="J419" s="1">
        <f t="shared" si="45"/>
        <v>-2.7306661010463092E-2</v>
      </c>
      <c r="AT419" s="58"/>
      <c r="AU419" s="58"/>
      <c r="AV419" s="58"/>
      <c r="AW419" s="58"/>
      <c r="AX419" s="58"/>
      <c r="AY419" s="58"/>
      <c r="AZ419" s="58"/>
      <c r="BA419" s="71"/>
      <c r="BB419" s="58"/>
      <c r="BC419" s="58"/>
      <c r="BD419" s="58"/>
      <c r="BE419" s="58">
        <f t="shared" si="46"/>
        <v>1</v>
      </c>
      <c r="BF419" s="58">
        <f t="shared" si="47"/>
        <v>7.4282357015398271E-4</v>
      </c>
      <c r="BG419" s="58" t="e">
        <f t="shared" si="48"/>
        <v>#N/A</v>
      </c>
      <c r="BH419" s="58"/>
      <c r="BI419" s="58"/>
      <c r="BJ419" s="58"/>
      <c r="BK419" s="58"/>
      <c r="BL419" s="58"/>
      <c r="BM419" s="58"/>
      <c r="BN419" s="58"/>
      <c r="BO419" s="58"/>
      <c r="BP419" s="58"/>
      <c r="BQ419" s="58"/>
      <c r="BR419" s="58"/>
      <c r="BS419" s="58"/>
      <c r="BT419" s="58"/>
      <c r="BU419" s="58"/>
      <c r="BV419" s="58"/>
      <c r="BW419" s="58"/>
      <c r="BX419" s="58"/>
      <c r="BY419" s="58"/>
      <c r="BZ419" s="58"/>
      <c r="CA419" s="58"/>
      <c r="CB419" s="58"/>
      <c r="CC419" s="58"/>
      <c r="CD419" s="58"/>
      <c r="CE419" s="58"/>
      <c r="CF419" s="58"/>
      <c r="CG419" s="58"/>
      <c r="CH419" s="58"/>
      <c r="CI419" s="58"/>
      <c r="CJ419" s="58"/>
      <c r="CK419" s="58"/>
      <c r="CL419" s="58"/>
      <c r="CM419" s="58"/>
      <c r="CN419" s="58"/>
      <c r="CO419" s="58"/>
      <c r="CP419" s="58"/>
      <c r="CQ419" s="58"/>
      <c r="CR419" s="58"/>
      <c r="CS419" s="58"/>
      <c r="CT419" s="58"/>
      <c r="CU419" s="58"/>
      <c r="CV419" s="58"/>
      <c r="CW419" s="58"/>
      <c r="CX419" s="58"/>
      <c r="CY419" s="58"/>
      <c r="CZ419" s="58"/>
      <c r="DA419" s="58"/>
      <c r="DB419" s="58"/>
      <c r="DC419" s="58"/>
      <c r="DD419" s="58"/>
      <c r="DE419" s="58"/>
      <c r="DF419" s="58"/>
      <c r="DG419" s="58"/>
      <c r="DH419" s="58"/>
      <c r="DI419" s="58"/>
      <c r="DJ419" s="58"/>
      <c r="DK419" s="58"/>
      <c r="DL419" s="58"/>
      <c r="DM419" s="58"/>
      <c r="DN419" s="58"/>
      <c r="DO419" s="58"/>
      <c r="DP419" s="58"/>
      <c r="DQ419" s="58"/>
      <c r="DR419" s="58"/>
      <c r="DS419" s="58"/>
      <c r="DT419" s="58"/>
      <c r="DU419" s="58"/>
      <c r="DV419" s="58"/>
      <c r="DW419" s="58"/>
      <c r="DX419" s="58"/>
      <c r="DY419" s="58"/>
      <c r="DZ419" s="58"/>
      <c r="EA419" s="58"/>
      <c r="EB419" s="58"/>
      <c r="EC419" s="58"/>
      <c r="ED419" s="58"/>
      <c r="EE419" s="58"/>
      <c r="EF419" s="58"/>
      <c r="EG419" s="58"/>
      <c r="EH419" s="58"/>
      <c r="EI419" s="58"/>
      <c r="EJ419" s="58"/>
      <c r="EK419" s="58"/>
      <c r="EL419" s="58"/>
      <c r="EM419" s="58"/>
      <c r="EN419" s="58"/>
      <c r="EO419" s="58"/>
      <c r="EP419" s="58"/>
      <c r="EQ419" s="58"/>
    </row>
    <row r="420" spans="1:147" outlineLevel="1" x14ac:dyDescent="0.2">
      <c r="A420" s="16">
        <v>223</v>
      </c>
      <c r="B420" s="16">
        <v>0</v>
      </c>
      <c r="C420" s="1">
        <v>4.8425231574319291E-8</v>
      </c>
      <c r="D420" s="1">
        <f t="shared" si="40"/>
        <v>-4.8425231574319291E-8</v>
      </c>
      <c r="E420" s="1">
        <f t="shared" si="41"/>
        <v>9.6850465744823126E-8</v>
      </c>
      <c r="F420" s="1">
        <f t="shared" si="42"/>
        <v>-3.1120807467805702E-4</v>
      </c>
      <c r="G420" s="1">
        <f t="shared" si="43"/>
        <v>-2.2005734234358657E-4</v>
      </c>
      <c r="H420" s="1">
        <v>9.7005138912421801E-7</v>
      </c>
      <c r="I420" s="1">
        <f t="shared" si="44"/>
        <v>4.6975011000278627E-14</v>
      </c>
      <c r="J420" s="1">
        <f t="shared" si="45"/>
        <v>-2.2005744907712952E-4</v>
      </c>
      <c r="AT420" s="58"/>
      <c r="AU420" s="58"/>
      <c r="AV420" s="58"/>
      <c r="AW420" s="58"/>
      <c r="AX420" s="58"/>
      <c r="AY420" s="58"/>
      <c r="AZ420" s="58"/>
      <c r="BA420" s="71"/>
      <c r="BB420" s="58"/>
      <c r="BC420" s="58"/>
      <c r="BD420" s="58"/>
      <c r="BE420" s="58">
        <f t="shared" si="46"/>
        <v>1</v>
      </c>
      <c r="BF420" s="58">
        <f t="shared" si="47"/>
        <v>4.8425231574319291E-8</v>
      </c>
      <c r="BG420" s="58" t="e">
        <f t="shared" si="48"/>
        <v>#N/A</v>
      </c>
      <c r="BH420" s="58"/>
      <c r="BI420" s="58"/>
      <c r="BJ420" s="58"/>
      <c r="BK420" s="58"/>
      <c r="BL420" s="58"/>
      <c r="BM420" s="58"/>
      <c r="BN420" s="58"/>
      <c r="BO420" s="58"/>
      <c r="BP420" s="58"/>
      <c r="BQ420" s="58"/>
      <c r="BR420" s="58"/>
      <c r="BS420" s="58"/>
      <c r="BT420" s="58"/>
      <c r="BU420" s="58"/>
      <c r="BV420" s="58"/>
      <c r="BW420" s="58"/>
      <c r="BX420" s="58"/>
      <c r="BY420" s="58"/>
      <c r="BZ420" s="58"/>
      <c r="CA420" s="58"/>
      <c r="CB420" s="58"/>
      <c r="CC420" s="58"/>
      <c r="CD420" s="58"/>
      <c r="CE420" s="58"/>
      <c r="CF420" s="58"/>
      <c r="CG420" s="58"/>
      <c r="CH420" s="58"/>
      <c r="CI420" s="58"/>
      <c r="CJ420" s="58"/>
      <c r="CK420" s="58"/>
      <c r="CL420" s="58"/>
      <c r="CM420" s="58"/>
      <c r="CN420" s="58"/>
      <c r="CO420" s="58"/>
      <c r="CP420" s="58"/>
      <c r="CQ420" s="58"/>
      <c r="CR420" s="58"/>
      <c r="CS420" s="58"/>
      <c r="CT420" s="58"/>
      <c r="CU420" s="58"/>
      <c r="CV420" s="58"/>
      <c r="CW420" s="58"/>
      <c r="CX420" s="58"/>
      <c r="CY420" s="58"/>
      <c r="CZ420" s="58"/>
      <c r="DA420" s="58"/>
      <c r="DB420" s="58"/>
      <c r="DC420" s="58"/>
      <c r="DD420" s="58"/>
      <c r="DE420" s="58"/>
      <c r="DF420" s="58"/>
      <c r="DG420" s="58"/>
      <c r="DH420" s="58"/>
      <c r="DI420" s="58"/>
      <c r="DJ420" s="58"/>
      <c r="DK420" s="58"/>
      <c r="DL420" s="58"/>
      <c r="DM420" s="58"/>
      <c r="DN420" s="58"/>
      <c r="DO420" s="58"/>
      <c r="DP420" s="58"/>
      <c r="DQ420" s="58"/>
      <c r="DR420" s="58"/>
      <c r="DS420" s="58"/>
      <c r="DT420" s="58"/>
      <c r="DU420" s="58"/>
      <c r="DV420" s="58"/>
      <c r="DW420" s="58"/>
      <c r="DX420" s="58"/>
      <c r="DY420" s="58"/>
      <c r="DZ420" s="58"/>
      <c r="EA420" s="58"/>
      <c r="EB420" s="58"/>
      <c r="EC420" s="58"/>
      <c r="ED420" s="58"/>
      <c r="EE420" s="58"/>
      <c r="EF420" s="58"/>
      <c r="EG420" s="58"/>
      <c r="EH420" s="58"/>
      <c r="EI420" s="58"/>
      <c r="EJ420" s="58"/>
      <c r="EK420" s="58"/>
      <c r="EL420" s="58"/>
      <c r="EM420" s="58"/>
      <c r="EN420" s="58"/>
      <c r="EO420" s="58"/>
      <c r="EP420" s="58"/>
      <c r="EQ420" s="58"/>
    </row>
    <row r="421" spans="1:147" outlineLevel="1" x14ac:dyDescent="0.2">
      <c r="A421" s="16">
        <v>224</v>
      </c>
      <c r="B421" s="16">
        <v>0</v>
      </c>
      <c r="C421" s="1">
        <v>3.0344646912757507E-8</v>
      </c>
      <c r="D421" s="1">
        <f t="shared" si="40"/>
        <v>-3.0344646912757507E-8</v>
      </c>
      <c r="E421" s="1">
        <f t="shared" si="41"/>
        <v>6.0689294890247353E-8</v>
      </c>
      <c r="F421" s="1">
        <f t="shared" si="42"/>
        <v>-2.4635197358707594E-4</v>
      </c>
      <c r="G421" s="1">
        <f t="shared" si="43"/>
        <v>-1.7419715219702973E-4</v>
      </c>
      <c r="H421" s="1">
        <v>5.4105823818844346E-7</v>
      </c>
      <c r="I421" s="1">
        <f t="shared" si="44"/>
        <v>1.641823057849102E-14</v>
      </c>
      <c r="J421" s="1">
        <f t="shared" si="45"/>
        <v>-1.74197199322451E-4</v>
      </c>
      <c r="AT421" s="58"/>
      <c r="AU421" s="58"/>
      <c r="AV421" s="58"/>
      <c r="AW421" s="58"/>
      <c r="AX421" s="58"/>
      <c r="AY421" s="58"/>
      <c r="AZ421" s="58"/>
      <c r="BA421" s="71"/>
      <c r="BB421" s="58"/>
      <c r="BC421" s="58"/>
      <c r="BD421" s="58"/>
      <c r="BE421" s="58">
        <f t="shared" si="46"/>
        <v>1</v>
      </c>
      <c r="BF421" s="58">
        <f t="shared" si="47"/>
        <v>3.0344646912757507E-8</v>
      </c>
      <c r="BG421" s="58" t="e">
        <f t="shared" si="48"/>
        <v>#N/A</v>
      </c>
      <c r="BH421" s="58"/>
      <c r="BI421" s="58"/>
      <c r="BJ421" s="58"/>
      <c r="BK421" s="58"/>
      <c r="BL421" s="58"/>
      <c r="BM421" s="58"/>
      <c r="BN421" s="58"/>
      <c r="BO421" s="58"/>
      <c r="BP421" s="58"/>
      <c r="BQ421" s="58"/>
      <c r="BR421" s="58"/>
      <c r="BS421" s="58"/>
      <c r="BT421" s="58"/>
      <c r="BU421" s="58"/>
      <c r="BV421" s="58"/>
      <c r="BW421" s="58"/>
      <c r="BX421" s="58"/>
      <c r="BY421" s="58"/>
      <c r="BZ421" s="58"/>
      <c r="CA421" s="58"/>
      <c r="CB421" s="58"/>
      <c r="CC421" s="58"/>
      <c r="CD421" s="58"/>
      <c r="CE421" s="58"/>
      <c r="CF421" s="58"/>
      <c r="CG421" s="58"/>
      <c r="CH421" s="58"/>
      <c r="CI421" s="58"/>
      <c r="CJ421" s="58"/>
      <c r="CK421" s="58"/>
      <c r="CL421" s="58"/>
      <c r="CM421" s="58"/>
      <c r="CN421" s="58"/>
      <c r="CO421" s="58"/>
      <c r="CP421" s="58"/>
      <c r="CQ421" s="58"/>
      <c r="CR421" s="58"/>
      <c r="CS421" s="58"/>
      <c r="CT421" s="58"/>
      <c r="CU421" s="58"/>
      <c r="CV421" s="58"/>
      <c r="CW421" s="58"/>
      <c r="CX421" s="58"/>
      <c r="CY421" s="58"/>
      <c r="CZ421" s="58"/>
      <c r="DA421" s="58"/>
      <c r="DB421" s="58"/>
      <c r="DC421" s="58"/>
      <c r="DD421" s="58"/>
      <c r="DE421" s="58"/>
      <c r="DF421" s="58"/>
      <c r="DG421" s="58"/>
      <c r="DH421" s="58"/>
      <c r="DI421" s="58"/>
      <c r="DJ421" s="58"/>
      <c r="DK421" s="58"/>
      <c r="DL421" s="58"/>
      <c r="DM421" s="58"/>
      <c r="DN421" s="58"/>
      <c r="DO421" s="58"/>
      <c r="DP421" s="58"/>
      <c r="DQ421" s="58"/>
      <c r="DR421" s="58"/>
      <c r="DS421" s="58"/>
      <c r="DT421" s="58"/>
      <c r="DU421" s="58"/>
      <c r="DV421" s="58"/>
      <c r="DW421" s="58"/>
      <c r="DX421" s="58"/>
      <c r="DY421" s="58"/>
      <c r="DZ421" s="58"/>
      <c r="EA421" s="58"/>
      <c r="EB421" s="58"/>
      <c r="EC421" s="58"/>
      <c r="ED421" s="58"/>
      <c r="EE421" s="58"/>
      <c r="EF421" s="58"/>
      <c r="EG421" s="58"/>
      <c r="EH421" s="58"/>
      <c r="EI421" s="58"/>
      <c r="EJ421" s="58"/>
      <c r="EK421" s="58"/>
      <c r="EL421" s="58"/>
      <c r="EM421" s="58"/>
      <c r="EN421" s="58"/>
      <c r="EO421" s="58"/>
      <c r="EP421" s="58"/>
      <c r="EQ421" s="58"/>
    </row>
    <row r="422" spans="1:147" outlineLevel="1" x14ac:dyDescent="0.2">
      <c r="A422" s="16">
        <v>225</v>
      </c>
      <c r="B422" s="16">
        <v>0</v>
      </c>
      <c r="C422" s="1">
        <v>2.7809945227677286E-6</v>
      </c>
      <c r="D422" s="1">
        <f t="shared" si="40"/>
        <v>-2.7809945227677286E-6</v>
      </c>
      <c r="E422" s="1">
        <f t="shared" si="41"/>
        <v>5.5619967794449487E-6</v>
      </c>
      <c r="F422" s="1">
        <f t="shared" si="42"/>
        <v>-2.3583885980569337E-3</v>
      </c>
      <c r="G422" s="1">
        <f t="shared" si="43"/>
        <v>-1.6676337297859421E-3</v>
      </c>
      <c r="H422" s="1">
        <v>3.3430582316151194E-5</v>
      </c>
      <c r="I422" s="1">
        <f t="shared" si="44"/>
        <v>9.2973633027364763E-11</v>
      </c>
      <c r="J422" s="1">
        <f t="shared" si="45"/>
        <v>-1.6676616054682077E-3</v>
      </c>
      <c r="AT422" s="58"/>
      <c r="AU422" s="58"/>
      <c r="AV422" s="58"/>
      <c r="AW422" s="58"/>
      <c r="AX422" s="58"/>
      <c r="AY422" s="58"/>
      <c r="AZ422" s="58"/>
      <c r="BA422" s="71"/>
      <c r="BB422" s="58"/>
      <c r="BC422" s="58"/>
      <c r="BD422" s="58"/>
      <c r="BE422" s="58">
        <f t="shared" si="46"/>
        <v>1</v>
      </c>
      <c r="BF422" s="58">
        <f t="shared" si="47"/>
        <v>2.7809945227677286E-6</v>
      </c>
      <c r="BG422" s="58" t="e">
        <f t="shared" si="48"/>
        <v>#N/A</v>
      </c>
      <c r="BH422" s="58"/>
      <c r="BI422" s="58"/>
      <c r="BJ422" s="58"/>
      <c r="BK422" s="58"/>
      <c r="BL422" s="58"/>
      <c r="BM422" s="58"/>
      <c r="BN422" s="58"/>
      <c r="BO422" s="58"/>
      <c r="BP422" s="58"/>
      <c r="BQ422" s="58"/>
      <c r="BR422" s="58"/>
      <c r="BS422" s="58"/>
      <c r="BT422" s="58"/>
      <c r="BU422" s="58"/>
      <c r="BV422" s="58"/>
      <c r="BW422" s="58"/>
      <c r="BX422" s="58"/>
      <c r="BY422" s="58"/>
      <c r="BZ422" s="58"/>
      <c r="CA422" s="58"/>
      <c r="CB422" s="58"/>
      <c r="CC422" s="58"/>
      <c r="CD422" s="58"/>
      <c r="CE422" s="58"/>
      <c r="CF422" s="58"/>
      <c r="CG422" s="58"/>
      <c r="CH422" s="58"/>
      <c r="CI422" s="58"/>
      <c r="CJ422" s="58"/>
      <c r="CK422" s="58"/>
      <c r="CL422" s="58"/>
      <c r="CM422" s="58"/>
      <c r="CN422" s="58"/>
      <c r="CO422" s="58"/>
      <c r="CP422" s="58"/>
      <c r="CQ422" s="58"/>
      <c r="CR422" s="58"/>
      <c r="CS422" s="58"/>
      <c r="CT422" s="58"/>
      <c r="CU422" s="58"/>
      <c r="CV422" s="58"/>
      <c r="CW422" s="58"/>
      <c r="CX422" s="58"/>
      <c r="CY422" s="58"/>
      <c r="CZ422" s="58"/>
      <c r="DA422" s="58"/>
      <c r="DB422" s="58"/>
      <c r="DC422" s="58"/>
      <c r="DD422" s="58"/>
      <c r="DE422" s="58"/>
      <c r="DF422" s="58"/>
      <c r="DG422" s="58"/>
      <c r="DH422" s="58"/>
      <c r="DI422" s="58"/>
      <c r="DJ422" s="58"/>
      <c r="DK422" s="58"/>
      <c r="DL422" s="58"/>
      <c r="DM422" s="58"/>
      <c r="DN422" s="58"/>
      <c r="DO422" s="58"/>
      <c r="DP422" s="58"/>
      <c r="DQ422" s="58"/>
      <c r="DR422" s="58"/>
      <c r="DS422" s="58"/>
      <c r="DT422" s="58"/>
      <c r="DU422" s="58"/>
      <c r="DV422" s="58"/>
      <c r="DW422" s="58"/>
      <c r="DX422" s="58"/>
      <c r="DY422" s="58"/>
      <c r="DZ422" s="58"/>
      <c r="EA422" s="58"/>
      <c r="EB422" s="58"/>
      <c r="EC422" s="58"/>
      <c r="ED422" s="58"/>
      <c r="EE422" s="58"/>
      <c r="EF422" s="58"/>
      <c r="EG422" s="58"/>
      <c r="EH422" s="58"/>
      <c r="EI422" s="58"/>
      <c r="EJ422" s="58"/>
      <c r="EK422" s="58"/>
      <c r="EL422" s="58"/>
      <c r="EM422" s="58"/>
      <c r="EN422" s="58"/>
      <c r="EO422" s="58"/>
      <c r="EP422" s="58"/>
      <c r="EQ422" s="58"/>
    </row>
    <row r="423" spans="1:147" outlineLevel="1" x14ac:dyDescent="0.2">
      <c r="A423" s="16">
        <v>226</v>
      </c>
      <c r="B423" s="16">
        <v>0</v>
      </c>
      <c r="C423" s="1">
        <v>1.0640295136860183E-7</v>
      </c>
      <c r="D423" s="1">
        <f t="shared" si="40"/>
        <v>-1.0640295136860183E-7</v>
      </c>
      <c r="E423" s="1">
        <f t="shared" si="41"/>
        <v>2.1280591400431993E-7</v>
      </c>
      <c r="F423" s="1">
        <f t="shared" si="42"/>
        <v>-4.61308913857428E-4</v>
      </c>
      <c r="G423" s="1">
        <f t="shared" si="43"/>
        <v>-3.2619466992915607E-4</v>
      </c>
      <c r="H423" s="1">
        <v>1.5027763994879213E-6</v>
      </c>
      <c r="I423" s="1">
        <f t="shared" si="44"/>
        <v>1.5990010146051173E-13</v>
      </c>
      <c r="J423" s="1">
        <f t="shared" si="45"/>
        <v>-3.2619491502825816E-4</v>
      </c>
      <c r="AT423" s="58"/>
      <c r="AU423" s="58"/>
      <c r="AV423" s="58"/>
      <c r="AW423" s="58"/>
      <c r="AX423" s="58"/>
      <c r="AY423" s="58"/>
      <c r="AZ423" s="58"/>
      <c r="BA423" s="71"/>
      <c r="BB423" s="58"/>
      <c r="BC423" s="58"/>
      <c r="BD423" s="58"/>
      <c r="BE423" s="58">
        <f t="shared" si="46"/>
        <v>1</v>
      </c>
      <c r="BF423" s="58">
        <f t="shared" si="47"/>
        <v>1.0640295136860183E-7</v>
      </c>
      <c r="BG423" s="58" t="e">
        <f t="shared" si="48"/>
        <v>#N/A</v>
      </c>
      <c r="BH423" s="58"/>
      <c r="BI423" s="58"/>
      <c r="BJ423" s="58"/>
      <c r="BK423" s="58"/>
      <c r="BL423" s="58"/>
      <c r="BM423" s="58"/>
      <c r="BN423" s="58"/>
      <c r="BO423" s="58"/>
      <c r="BP423" s="58"/>
      <c r="BQ423" s="58"/>
      <c r="BR423" s="58"/>
      <c r="BS423" s="58"/>
      <c r="BT423" s="58"/>
      <c r="BU423" s="58"/>
      <c r="BV423" s="58"/>
      <c r="BW423" s="58"/>
      <c r="BX423" s="58"/>
      <c r="BY423" s="58"/>
      <c r="BZ423" s="58"/>
      <c r="CA423" s="58"/>
      <c r="CB423" s="58"/>
      <c r="CC423" s="58"/>
      <c r="CD423" s="58"/>
      <c r="CE423" s="58"/>
      <c r="CF423" s="58"/>
      <c r="CG423" s="58"/>
      <c r="CH423" s="58"/>
      <c r="CI423" s="58"/>
      <c r="CJ423" s="58"/>
      <c r="CK423" s="58"/>
      <c r="CL423" s="58"/>
      <c r="CM423" s="58"/>
      <c r="CN423" s="58"/>
      <c r="CO423" s="58"/>
      <c r="CP423" s="58"/>
      <c r="CQ423" s="58"/>
      <c r="CR423" s="58"/>
      <c r="CS423" s="58"/>
      <c r="CT423" s="58"/>
      <c r="CU423" s="58"/>
      <c r="CV423" s="58"/>
      <c r="CW423" s="58"/>
      <c r="CX423" s="58"/>
      <c r="CY423" s="58"/>
      <c r="CZ423" s="58"/>
      <c r="DA423" s="58"/>
      <c r="DB423" s="58"/>
      <c r="DC423" s="58"/>
      <c r="DD423" s="58"/>
      <c r="DE423" s="58"/>
      <c r="DF423" s="58"/>
      <c r="DG423" s="58"/>
      <c r="DH423" s="58"/>
      <c r="DI423" s="58"/>
      <c r="DJ423" s="58"/>
      <c r="DK423" s="58"/>
      <c r="DL423" s="58"/>
      <c r="DM423" s="58"/>
      <c r="DN423" s="58"/>
      <c r="DO423" s="58"/>
      <c r="DP423" s="58"/>
      <c r="DQ423" s="58"/>
      <c r="DR423" s="58"/>
      <c r="DS423" s="58"/>
      <c r="DT423" s="58"/>
      <c r="DU423" s="58"/>
      <c r="DV423" s="58"/>
      <c r="DW423" s="58"/>
      <c r="DX423" s="58"/>
      <c r="DY423" s="58"/>
      <c r="DZ423" s="58"/>
      <c r="EA423" s="58"/>
      <c r="EB423" s="58"/>
      <c r="EC423" s="58"/>
      <c r="ED423" s="58"/>
      <c r="EE423" s="58"/>
      <c r="EF423" s="58"/>
      <c r="EG423" s="58"/>
      <c r="EH423" s="58"/>
      <c r="EI423" s="58"/>
      <c r="EJ423" s="58"/>
      <c r="EK423" s="58"/>
      <c r="EL423" s="58"/>
      <c r="EM423" s="58"/>
      <c r="EN423" s="58"/>
      <c r="EO423" s="58"/>
      <c r="EP423" s="58"/>
      <c r="EQ423" s="58"/>
    </row>
    <row r="424" spans="1:147" outlineLevel="1" x14ac:dyDescent="0.2">
      <c r="A424" s="16">
        <v>227</v>
      </c>
      <c r="B424" s="16">
        <v>0</v>
      </c>
      <c r="C424" s="1">
        <v>7.2958402948117597E-3</v>
      </c>
      <c r="D424" s="1">
        <f t="shared" si="40"/>
        <v>-7.2958402948117597E-3</v>
      </c>
      <c r="E424" s="1">
        <f t="shared" si="41"/>
        <v>1.4645170201806409E-2</v>
      </c>
      <c r="F424" s="1">
        <f t="shared" si="42"/>
        <v>-0.12101723101197784</v>
      </c>
      <c r="G424" s="1">
        <f t="shared" si="43"/>
        <v>-8.5728996185459039E-2</v>
      </c>
      <c r="H424" s="1">
        <v>3.0055599633532826E-2</v>
      </c>
      <c r="I424" s="1">
        <f t="shared" si="44"/>
        <v>2.2773722994014347E-4</v>
      </c>
      <c r="J424" s="1">
        <f t="shared" si="45"/>
        <v>-8.704710228897107E-2</v>
      </c>
      <c r="AT424" s="58"/>
      <c r="AU424" s="58"/>
      <c r="AV424" s="58"/>
      <c r="AW424" s="58"/>
      <c r="AX424" s="58"/>
      <c r="AY424" s="58"/>
      <c r="AZ424" s="58"/>
      <c r="BA424" s="71"/>
      <c r="BB424" s="58"/>
      <c r="BC424" s="58"/>
      <c r="BD424" s="58"/>
      <c r="BE424" s="58">
        <f t="shared" si="46"/>
        <v>1</v>
      </c>
      <c r="BF424" s="58">
        <f t="shared" si="47"/>
        <v>7.2958402948117597E-3</v>
      </c>
      <c r="BG424" s="58" t="e">
        <f t="shared" si="48"/>
        <v>#N/A</v>
      </c>
      <c r="BH424" s="58"/>
      <c r="BI424" s="58"/>
      <c r="BJ424" s="58"/>
      <c r="BK424" s="58"/>
      <c r="BL424" s="58"/>
      <c r="BM424" s="58"/>
      <c r="BN424" s="58"/>
      <c r="BO424" s="58"/>
      <c r="BP424" s="58"/>
      <c r="BQ424" s="58"/>
      <c r="BR424" s="58"/>
      <c r="BS424" s="58"/>
      <c r="BT424" s="58"/>
      <c r="BU424" s="58"/>
      <c r="BV424" s="58"/>
      <c r="BW424" s="58"/>
      <c r="BX424" s="58"/>
      <c r="BY424" s="58"/>
      <c r="BZ424" s="58"/>
      <c r="CA424" s="58"/>
      <c r="CB424" s="58"/>
      <c r="CC424" s="58"/>
      <c r="CD424" s="58"/>
      <c r="CE424" s="58"/>
      <c r="CF424" s="58"/>
      <c r="CG424" s="58"/>
      <c r="CH424" s="58"/>
      <c r="CI424" s="58"/>
      <c r="CJ424" s="58"/>
      <c r="CK424" s="58"/>
      <c r="CL424" s="58"/>
      <c r="CM424" s="58"/>
      <c r="CN424" s="58"/>
      <c r="CO424" s="58"/>
      <c r="CP424" s="58"/>
      <c r="CQ424" s="58"/>
      <c r="CR424" s="58"/>
      <c r="CS424" s="58"/>
      <c r="CT424" s="58"/>
      <c r="CU424" s="58"/>
      <c r="CV424" s="58"/>
      <c r="CW424" s="58"/>
      <c r="CX424" s="58"/>
      <c r="CY424" s="58"/>
      <c r="CZ424" s="58"/>
      <c r="DA424" s="58"/>
      <c r="DB424" s="58"/>
      <c r="DC424" s="58"/>
      <c r="DD424" s="58"/>
      <c r="DE424" s="58"/>
      <c r="DF424" s="58"/>
      <c r="DG424" s="58"/>
      <c r="DH424" s="58"/>
      <c r="DI424" s="58"/>
      <c r="DJ424" s="58"/>
      <c r="DK424" s="58"/>
      <c r="DL424" s="58"/>
      <c r="DM424" s="58"/>
      <c r="DN424" s="58"/>
      <c r="DO424" s="58"/>
      <c r="DP424" s="58"/>
      <c r="DQ424" s="58"/>
      <c r="DR424" s="58"/>
      <c r="DS424" s="58"/>
      <c r="DT424" s="58"/>
      <c r="DU424" s="58"/>
      <c r="DV424" s="58"/>
      <c r="DW424" s="58"/>
      <c r="DX424" s="58"/>
      <c r="DY424" s="58"/>
      <c r="DZ424" s="58"/>
      <c r="EA424" s="58"/>
      <c r="EB424" s="58"/>
      <c r="EC424" s="58"/>
      <c r="ED424" s="58"/>
      <c r="EE424" s="58"/>
      <c r="EF424" s="58"/>
      <c r="EG424" s="58"/>
      <c r="EH424" s="58"/>
      <c r="EI424" s="58"/>
      <c r="EJ424" s="58"/>
      <c r="EK424" s="58"/>
      <c r="EL424" s="58"/>
      <c r="EM424" s="58"/>
      <c r="EN424" s="58"/>
      <c r="EO424" s="58"/>
      <c r="EP424" s="58"/>
      <c r="EQ424" s="58"/>
    </row>
    <row r="425" spans="1:147" outlineLevel="1" x14ac:dyDescent="0.2">
      <c r="A425" s="16">
        <v>228</v>
      </c>
      <c r="B425" s="16">
        <v>0</v>
      </c>
      <c r="C425" s="1">
        <v>7.4311476917476025E-6</v>
      </c>
      <c r="D425" s="1">
        <f t="shared" si="40"/>
        <v>-7.4311476917476025E-6</v>
      </c>
      <c r="E425" s="1">
        <f t="shared" si="41"/>
        <v>1.4862350605761086E-5</v>
      </c>
      <c r="F425" s="1">
        <f t="shared" si="42"/>
        <v>-3.8551719294683973E-3</v>
      </c>
      <c r="G425" s="1">
        <f t="shared" si="43"/>
        <v>-2.7260232783514497E-3</v>
      </c>
      <c r="H425" s="1">
        <v>1.2560528933425619E-4</v>
      </c>
      <c r="I425" s="1">
        <f t="shared" si="44"/>
        <v>9.3351564663174821E-10</v>
      </c>
      <c r="J425" s="1">
        <f t="shared" si="45"/>
        <v>-2.7261944959523004E-3</v>
      </c>
      <c r="AT425" s="58"/>
      <c r="AU425" s="58"/>
      <c r="AV425" s="58"/>
      <c r="AW425" s="58"/>
      <c r="AX425" s="58"/>
      <c r="AY425" s="58"/>
      <c r="AZ425" s="58"/>
      <c r="BA425" s="71"/>
      <c r="BB425" s="58"/>
      <c r="BC425" s="58"/>
      <c r="BD425" s="58"/>
      <c r="BE425" s="58">
        <f t="shared" si="46"/>
        <v>1</v>
      </c>
      <c r="BF425" s="58">
        <f t="shared" si="47"/>
        <v>7.4311476917476025E-6</v>
      </c>
      <c r="BG425" s="58" t="e">
        <f t="shared" si="48"/>
        <v>#N/A</v>
      </c>
      <c r="BH425" s="58"/>
      <c r="BI425" s="58"/>
      <c r="BJ425" s="58"/>
      <c r="BK425" s="58"/>
      <c r="BL425" s="58"/>
      <c r="BM425" s="58"/>
      <c r="BN425" s="58"/>
      <c r="BO425" s="58"/>
      <c r="BP425" s="58"/>
      <c r="BQ425" s="58"/>
      <c r="BR425" s="58"/>
      <c r="BS425" s="58"/>
      <c r="BT425" s="58"/>
      <c r="BU425" s="58"/>
      <c r="BV425" s="58"/>
      <c r="BW425" s="58"/>
      <c r="BX425" s="58"/>
      <c r="BY425" s="58"/>
      <c r="BZ425" s="58"/>
      <c r="CA425" s="58"/>
      <c r="CB425" s="58"/>
      <c r="CC425" s="58"/>
      <c r="CD425" s="58"/>
      <c r="CE425" s="58"/>
      <c r="CF425" s="58"/>
      <c r="CG425" s="58"/>
      <c r="CH425" s="58"/>
      <c r="CI425" s="58"/>
      <c r="CJ425" s="58"/>
      <c r="CK425" s="58"/>
      <c r="CL425" s="58"/>
      <c r="CM425" s="58"/>
      <c r="CN425" s="58"/>
      <c r="CO425" s="58"/>
      <c r="CP425" s="58"/>
      <c r="CQ425" s="58"/>
      <c r="CR425" s="58"/>
      <c r="CS425" s="58"/>
      <c r="CT425" s="58"/>
      <c r="CU425" s="58"/>
      <c r="CV425" s="58"/>
      <c r="CW425" s="58"/>
      <c r="CX425" s="58"/>
      <c r="CY425" s="58"/>
      <c r="CZ425" s="58"/>
      <c r="DA425" s="58"/>
      <c r="DB425" s="58"/>
      <c r="DC425" s="58"/>
      <c r="DD425" s="58"/>
      <c r="DE425" s="58"/>
      <c r="DF425" s="58"/>
      <c r="DG425" s="58"/>
      <c r="DH425" s="58"/>
      <c r="DI425" s="58"/>
      <c r="DJ425" s="58"/>
      <c r="DK425" s="58"/>
      <c r="DL425" s="58"/>
      <c r="DM425" s="58"/>
      <c r="DN425" s="58"/>
      <c r="DO425" s="58"/>
      <c r="DP425" s="58"/>
      <c r="DQ425" s="58"/>
      <c r="DR425" s="58"/>
      <c r="DS425" s="58"/>
      <c r="DT425" s="58"/>
      <c r="DU425" s="58"/>
      <c r="DV425" s="58"/>
      <c r="DW425" s="58"/>
      <c r="DX425" s="58"/>
      <c r="DY425" s="58"/>
      <c r="DZ425" s="58"/>
      <c r="EA425" s="58"/>
      <c r="EB425" s="58"/>
      <c r="EC425" s="58"/>
      <c r="ED425" s="58"/>
      <c r="EE425" s="58"/>
      <c r="EF425" s="58"/>
      <c r="EG425" s="58"/>
      <c r="EH425" s="58"/>
      <c r="EI425" s="58"/>
      <c r="EJ425" s="58"/>
      <c r="EK425" s="58"/>
      <c r="EL425" s="58"/>
      <c r="EM425" s="58"/>
      <c r="EN425" s="58"/>
      <c r="EO425" s="58"/>
      <c r="EP425" s="58"/>
      <c r="EQ425" s="58"/>
    </row>
    <row r="426" spans="1:147" outlineLevel="1" x14ac:dyDescent="0.2">
      <c r="A426" s="16">
        <v>229</v>
      </c>
      <c r="B426" s="16">
        <v>0</v>
      </c>
      <c r="C426" s="1">
        <v>2.3484747480017314E-2</v>
      </c>
      <c r="D426" s="1">
        <f t="shared" si="40"/>
        <v>-2.3484747480017314E-2</v>
      </c>
      <c r="E426" s="1">
        <f t="shared" si="41"/>
        <v>4.7529818414544678E-2</v>
      </c>
      <c r="F426" s="1">
        <f t="shared" si="42"/>
        <v>-0.2180133445790525</v>
      </c>
      <c r="G426" s="1">
        <f t="shared" si="43"/>
        <v>-0.15507915711230391</v>
      </c>
      <c r="H426" s="1">
        <v>4.719632116964563E-2</v>
      </c>
      <c r="I426" s="1">
        <f t="shared" si="44"/>
        <v>1.1912737887542562E-3</v>
      </c>
      <c r="J426" s="1">
        <f t="shared" si="45"/>
        <v>-0.15887359365047704</v>
      </c>
      <c r="AT426" s="58"/>
      <c r="AU426" s="58"/>
      <c r="AV426" s="58"/>
      <c r="AW426" s="58"/>
      <c r="AX426" s="58"/>
      <c r="AY426" s="58"/>
      <c r="AZ426" s="58"/>
      <c r="BA426" s="71"/>
      <c r="BB426" s="58"/>
      <c r="BC426" s="58"/>
      <c r="BD426" s="58"/>
      <c r="BE426" s="58">
        <f t="shared" si="46"/>
        <v>1</v>
      </c>
      <c r="BF426" s="58">
        <f t="shared" si="47"/>
        <v>2.3484747480017314E-2</v>
      </c>
      <c r="BG426" s="58" t="e">
        <f t="shared" si="48"/>
        <v>#N/A</v>
      </c>
      <c r="BH426" s="58"/>
      <c r="BI426" s="58"/>
      <c r="BJ426" s="58"/>
      <c r="BK426" s="58"/>
      <c r="BL426" s="58"/>
      <c r="BM426" s="58"/>
      <c r="BN426" s="58"/>
      <c r="BO426" s="58"/>
      <c r="BP426" s="58"/>
      <c r="BQ426" s="58"/>
      <c r="BR426" s="58"/>
      <c r="BS426" s="58"/>
      <c r="BT426" s="58"/>
      <c r="BU426" s="58"/>
      <c r="BV426" s="58"/>
      <c r="BW426" s="58"/>
      <c r="BX426" s="58"/>
      <c r="BY426" s="58"/>
      <c r="BZ426" s="58"/>
      <c r="CA426" s="58"/>
      <c r="CB426" s="58"/>
      <c r="CC426" s="58"/>
      <c r="CD426" s="58"/>
      <c r="CE426" s="58"/>
      <c r="CF426" s="58"/>
      <c r="CG426" s="58"/>
      <c r="CH426" s="58"/>
      <c r="CI426" s="58"/>
      <c r="CJ426" s="58"/>
      <c r="CK426" s="58"/>
      <c r="CL426" s="58"/>
      <c r="CM426" s="58"/>
      <c r="CN426" s="58"/>
      <c r="CO426" s="58"/>
      <c r="CP426" s="58"/>
      <c r="CQ426" s="58"/>
      <c r="CR426" s="58"/>
      <c r="CS426" s="58"/>
      <c r="CT426" s="58"/>
      <c r="CU426" s="58"/>
      <c r="CV426" s="58"/>
      <c r="CW426" s="58"/>
      <c r="CX426" s="58"/>
      <c r="CY426" s="58"/>
      <c r="CZ426" s="58"/>
      <c r="DA426" s="58"/>
      <c r="DB426" s="58"/>
      <c r="DC426" s="58"/>
      <c r="DD426" s="58"/>
      <c r="DE426" s="58"/>
      <c r="DF426" s="58"/>
      <c r="DG426" s="58"/>
      <c r="DH426" s="58"/>
      <c r="DI426" s="58"/>
      <c r="DJ426" s="58"/>
      <c r="DK426" s="58"/>
      <c r="DL426" s="58"/>
      <c r="DM426" s="58"/>
      <c r="DN426" s="58"/>
      <c r="DO426" s="58"/>
      <c r="DP426" s="58"/>
      <c r="DQ426" s="58"/>
      <c r="DR426" s="58"/>
      <c r="DS426" s="58"/>
      <c r="DT426" s="58"/>
      <c r="DU426" s="58"/>
      <c r="DV426" s="58"/>
      <c r="DW426" s="58"/>
      <c r="DX426" s="58"/>
      <c r="DY426" s="58"/>
      <c r="DZ426" s="58"/>
      <c r="EA426" s="58"/>
      <c r="EB426" s="58"/>
      <c r="EC426" s="58"/>
      <c r="ED426" s="58"/>
      <c r="EE426" s="58"/>
      <c r="EF426" s="58"/>
      <c r="EG426" s="58"/>
      <c r="EH426" s="58"/>
      <c r="EI426" s="58"/>
      <c r="EJ426" s="58"/>
      <c r="EK426" s="58"/>
      <c r="EL426" s="58"/>
      <c r="EM426" s="58"/>
      <c r="EN426" s="58"/>
      <c r="EO426" s="58"/>
      <c r="EP426" s="58"/>
      <c r="EQ426" s="58"/>
    </row>
    <row r="427" spans="1:147" outlineLevel="1" x14ac:dyDescent="0.2">
      <c r="A427" s="16">
        <v>230</v>
      </c>
      <c r="B427" s="16">
        <v>0</v>
      </c>
      <c r="C427" s="1">
        <v>5.1928381640217021E-8</v>
      </c>
      <c r="D427" s="1">
        <f t="shared" si="40"/>
        <v>-5.1928381640217021E-8</v>
      </c>
      <c r="E427" s="1">
        <f t="shared" si="41"/>
        <v>1.0385676582198287E-7</v>
      </c>
      <c r="F427" s="1">
        <f t="shared" si="42"/>
        <v>-3.2226815825021074E-4</v>
      </c>
      <c r="G427" s="1">
        <f t="shared" si="43"/>
        <v>-2.2787800318761347E-4</v>
      </c>
      <c r="H427" s="1">
        <v>9.2988505240468404E-7</v>
      </c>
      <c r="I427" s="1">
        <f t="shared" si="44"/>
        <v>4.8287473292091271E-14</v>
      </c>
      <c r="J427" s="1">
        <f t="shared" si="45"/>
        <v>-2.2787810913786182E-4</v>
      </c>
      <c r="AT427" s="58"/>
      <c r="AU427" s="58"/>
      <c r="AV427" s="58"/>
      <c r="AW427" s="58"/>
      <c r="AX427" s="58"/>
      <c r="AY427" s="58"/>
      <c r="AZ427" s="58"/>
      <c r="BA427" s="71"/>
      <c r="BB427" s="58"/>
      <c r="BC427" s="58"/>
      <c r="BD427" s="58"/>
      <c r="BE427" s="58">
        <f t="shared" si="46"/>
        <v>1</v>
      </c>
      <c r="BF427" s="58">
        <f t="shared" si="47"/>
        <v>5.1928381640217021E-8</v>
      </c>
      <c r="BG427" s="58" t="e">
        <f t="shared" si="48"/>
        <v>#N/A</v>
      </c>
      <c r="BH427" s="58"/>
      <c r="BI427" s="58"/>
      <c r="BJ427" s="58"/>
      <c r="BK427" s="58"/>
      <c r="BL427" s="58"/>
      <c r="BM427" s="58"/>
      <c r="BN427" s="58"/>
      <c r="BO427" s="58"/>
      <c r="BP427" s="58"/>
      <c r="BQ427" s="58"/>
      <c r="BR427" s="58"/>
      <c r="BS427" s="58"/>
      <c r="BT427" s="58"/>
      <c r="BU427" s="58"/>
      <c r="BV427" s="58"/>
      <c r="BW427" s="58"/>
      <c r="BX427" s="58"/>
      <c r="BY427" s="58"/>
      <c r="BZ427" s="58"/>
      <c r="CA427" s="58"/>
      <c r="CB427" s="58"/>
      <c r="CC427" s="58"/>
      <c r="CD427" s="58"/>
      <c r="CE427" s="58"/>
      <c r="CF427" s="58"/>
      <c r="CG427" s="58"/>
      <c r="CH427" s="58"/>
      <c r="CI427" s="58"/>
      <c r="CJ427" s="58"/>
      <c r="CK427" s="58"/>
      <c r="CL427" s="58"/>
      <c r="CM427" s="58"/>
      <c r="CN427" s="58"/>
      <c r="CO427" s="58"/>
      <c r="CP427" s="58"/>
      <c r="CQ427" s="58"/>
      <c r="CR427" s="58"/>
      <c r="CS427" s="58"/>
      <c r="CT427" s="58"/>
      <c r="CU427" s="58"/>
      <c r="CV427" s="58"/>
      <c r="CW427" s="58"/>
      <c r="CX427" s="58"/>
      <c r="CY427" s="58"/>
      <c r="CZ427" s="58"/>
      <c r="DA427" s="58"/>
      <c r="DB427" s="58"/>
      <c r="DC427" s="58"/>
      <c r="DD427" s="58"/>
      <c r="DE427" s="58"/>
      <c r="DF427" s="58"/>
      <c r="DG427" s="58"/>
      <c r="DH427" s="58"/>
      <c r="DI427" s="58"/>
      <c r="DJ427" s="58"/>
      <c r="DK427" s="58"/>
      <c r="DL427" s="58"/>
      <c r="DM427" s="58"/>
      <c r="DN427" s="58"/>
      <c r="DO427" s="58"/>
      <c r="DP427" s="58"/>
      <c r="DQ427" s="58"/>
      <c r="DR427" s="58"/>
      <c r="DS427" s="58"/>
      <c r="DT427" s="58"/>
      <c r="DU427" s="58"/>
      <c r="DV427" s="58"/>
      <c r="DW427" s="58"/>
      <c r="DX427" s="58"/>
      <c r="DY427" s="58"/>
      <c r="DZ427" s="58"/>
      <c r="EA427" s="58"/>
      <c r="EB427" s="58"/>
      <c r="EC427" s="58"/>
      <c r="ED427" s="58"/>
      <c r="EE427" s="58"/>
      <c r="EF427" s="58"/>
      <c r="EG427" s="58"/>
      <c r="EH427" s="58"/>
      <c r="EI427" s="58"/>
      <c r="EJ427" s="58"/>
      <c r="EK427" s="58"/>
      <c r="EL427" s="58"/>
      <c r="EM427" s="58"/>
      <c r="EN427" s="58"/>
      <c r="EO427" s="58"/>
      <c r="EP427" s="58"/>
      <c r="EQ427" s="58"/>
    </row>
    <row r="428" spans="1:147" outlineLevel="1" x14ac:dyDescent="0.2">
      <c r="A428" s="16">
        <v>231</v>
      </c>
      <c r="B428" s="16">
        <v>0</v>
      </c>
      <c r="C428" s="1">
        <v>8.1509831309387103E-4</v>
      </c>
      <c r="D428" s="1">
        <f t="shared" si="40"/>
        <v>-8.1509831309387103E-4</v>
      </c>
      <c r="E428" s="1">
        <f t="shared" si="41"/>
        <v>1.6308613726947845E-3</v>
      </c>
      <c r="F428" s="1">
        <f t="shared" si="42"/>
        <v>-4.0383924681669868E-2</v>
      </c>
      <c r="G428" s="1">
        <f t="shared" si="43"/>
        <v>-2.8561569290481082E-2</v>
      </c>
      <c r="H428" s="1">
        <v>3.3818875744086175E-3</v>
      </c>
      <c r="I428" s="1">
        <f t="shared" si="44"/>
        <v>2.7681812439005433E-6</v>
      </c>
      <c r="J428" s="1">
        <f t="shared" si="45"/>
        <v>-2.8609988143633556E-2</v>
      </c>
      <c r="AT428" s="58"/>
      <c r="AU428" s="58"/>
      <c r="AV428" s="58"/>
      <c r="AW428" s="58"/>
      <c r="AX428" s="58"/>
      <c r="AY428" s="58"/>
      <c r="AZ428" s="58"/>
      <c r="BA428" s="71"/>
      <c r="BB428" s="58"/>
      <c r="BC428" s="58"/>
      <c r="BD428" s="58"/>
      <c r="BE428" s="58">
        <f t="shared" si="46"/>
        <v>1</v>
      </c>
      <c r="BF428" s="58">
        <f t="shared" si="47"/>
        <v>8.1509831309387103E-4</v>
      </c>
      <c r="BG428" s="58" t="e">
        <f t="shared" si="48"/>
        <v>#N/A</v>
      </c>
      <c r="BH428" s="58"/>
      <c r="BI428" s="58"/>
      <c r="BJ428" s="58"/>
      <c r="BK428" s="58"/>
      <c r="BL428" s="58"/>
      <c r="BM428" s="58"/>
      <c r="BN428" s="58"/>
      <c r="BO428" s="58"/>
      <c r="BP428" s="58"/>
      <c r="BQ428" s="58"/>
      <c r="BR428" s="58"/>
      <c r="BS428" s="58"/>
      <c r="BT428" s="58"/>
      <c r="BU428" s="58"/>
      <c r="BV428" s="58"/>
      <c r="BW428" s="58"/>
      <c r="BX428" s="58"/>
      <c r="BY428" s="58"/>
      <c r="BZ428" s="58"/>
      <c r="CA428" s="58"/>
      <c r="CB428" s="58"/>
      <c r="CC428" s="58"/>
      <c r="CD428" s="58"/>
      <c r="CE428" s="58"/>
      <c r="CF428" s="58"/>
      <c r="CG428" s="58"/>
      <c r="CH428" s="58"/>
      <c r="CI428" s="58"/>
      <c r="CJ428" s="58"/>
      <c r="CK428" s="58"/>
      <c r="CL428" s="58"/>
      <c r="CM428" s="58"/>
      <c r="CN428" s="58"/>
      <c r="CO428" s="58"/>
      <c r="CP428" s="58"/>
      <c r="CQ428" s="58"/>
      <c r="CR428" s="58"/>
      <c r="CS428" s="58"/>
      <c r="CT428" s="58"/>
      <c r="CU428" s="58"/>
      <c r="CV428" s="58"/>
      <c r="CW428" s="58"/>
      <c r="CX428" s="58"/>
      <c r="CY428" s="58"/>
      <c r="CZ428" s="58"/>
      <c r="DA428" s="58"/>
      <c r="DB428" s="58"/>
      <c r="DC428" s="58"/>
      <c r="DD428" s="58"/>
      <c r="DE428" s="58"/>
      <c r="DF428" s="58"/>
      <c r="DG428" s="58"/>
      <c r="DH428" s="58"/>
      <c r="DI428" s="58"/>
      <c r="DJ428" s="58"/>
      <c r="DK428" s="58"/>
      <c r="DL428" s="58"/>
      <c r="DM428" s="58"/>
      <c r="DN428" s="58"/>
      <c r="DO428" s="58"/>
      <c r="DP428" s="58"/>
      <c r="DQ428" s="58"/>
      <c r="DR428" s="58"/>
      <c r="DS428" s="58"/>
      <c r="DT428" s="58"/>
      <c r="DU428" s="58"/>
      <c r="DV428" s="58"/>
      <c r="DW428" s="58"/>
      <c r="DX428" s="58"/>
      <c r="DY428" s="58"/>
      <c r="DZ428" s="58"/>
      <c r="EA428" s="58"/>
      <c r="EB428" s="58"/>
      <c r="EC428" s="58"/>
      <c r="ED428" s="58"/>
      <c r="EE428" s="58"/>
      <c r="EF428" s="58"/>
      <c r="EG428" s="58"/>
      <c r="EH428" s="58"/>
      <c r="EI428" s="58"/>
      <c r="EJ428" s="58"/>
      <c r="EK428" s="58"/>
      <c r="EL428" s="58"/>
      <c r="EM428" s="58"/>
      <c r="EN428" s="58"/>
      <c r="EO428" s="58"/>
      <c r="EP428" s="58"/>
      <c r="EQ428" s="58"/>
    </row>
    <row r="429" spans="1:147" outlineLevel="1" x14ac:dyDescent="0.2">
      <c r="A429" s="16">
        <v>232</v>
      </c>
      <c r="B429" s="16">
        <v>0</v>
      </c>
      <c r="C429" s="1">
        <v>2.0939738640809376E-4</v>
      </c>
      <c r="D429" s="1">
        <f t="shared" si="40"/>
        <v>-2.0939738640809376E-4</v>
      </c>
      <c r="E429" s="1">
        <f t="shared" si="41"/>
        <v>4.1883862620376657E-4</v>
      </c>
      <c r="F429" s="1">
        <f t="shared" si="42"/>
        <v>-2.0465547297928939E-2</v>
      </c>
      <c r="G429" s="1">
        <f t="shared" si="43"/>
        <v>-1.4472084951967151E-2</v>
      </c>
      <c r="H429" s="1">
        <v>1.147310213401851E-3</v>
      </c>
      <c r="I429" s="1">
        <f t="shared" si="44"/>
        <v>2.4057008555355539E-7</v>
      </c>
      <c r="J429" s="1">
        <f t="shared" si="45"/>
        <v>-1.4480394087955881E-2</v>
      </c>
      <c r="AT429" s="58"/>
      <c r="AU429" s="58"/>
      <c r="AV429" s="58"/>
      <c r="AW429" s="58"/>
      <c r="AX429" s="58"/>
      <c r="AY429" s="58"/>
      <c r="AZ429" s="58"/>
      <c r="BA429" s="71"/>
      <c r="BB429" s="58"/>
      <c r="BC429" s="58"/>
      <c r="BD429" s="58"/>
      <c r="BE429" s="58">
        <f t="shared" si="46"/>
        <v>1</v>
      </c>
      <c r="BF429" s="58">
        <f t="shared" si="47"/>
        <v>2.0939738640809376E-4</v>
      </c>
      <c r="BG429" s="58" t="e">
        <f t="shared" si="48"/>
        <v>#N/A</v>
      </c>
      <c r="BH429" s="58"/>
      <c r="BI429" s="58"/>
      <c r="BJ429" s="58"/>
      <c r="BK429" s="58"/>
      <c r="BL429" s="58"/>
      <c r="BM429" s="58"/>
      <c r="BN429" s="58"/>
      <c r="BO429" s="58"/>
      <c r="BP429" s="58"/>
      <c r="BQ429" s="58"/>
      <c r="BR429" s="58"/>
      <c r="BS429" s="58"/>
      <c r="BT429" s="58"/>
      <c r="BU429" s="58"/>
      <c r="BV429" s="58"/>
      <c r="BW429" s="58"/>
      <c r="BX429" s="58"/>
      <c r="BY429" s="58"/>
      <c r="BZ429" s="58"/>
      <c r="CA429" s="58"/>
      <c r="CB429" s="58"/>
      <c r="CC429" s="58"/>
      <c r="CD429" s="58"/>
      <c r="CE429" s="58"/>
      <c r="CF429" s="58"/>
      <c r="CG429" s="58"/>
      <c r="CH429" s="58"/>
      <c r="CI429" s="58"/>
      <c r="CJ429" s="58"/>
      <c r="CK429" s="58"/>
      <c r="CL429" s="58"/>
      <c r="CM429" s="58"/>
      <c r="CN429" s="58"/>
      <c r="CO429" s="58"/>
      <c r="CP429" s="58"/>
      <c r="CQ429" s="58"/>
      <c r="CR429" s="58"/>
      <c r="CS429" s="58"/>
      <c r="CT429" s="58"/>
      <c r="CU429" s="58"/>
      <c r="CV429" s="58"/>
      <c r="CW429" s="58"/>
      <c r="CX429" s="58"/>
      <c r="CY429" s="58"/>
      <c r="CZ429" s="58"/>
      <c r="DA429" s="58"/>
      <c r="DB429" s="58"/>
      <c r="DC429" s="58"/>
      <c r="DD429" s="58"/>
      <c r="DE429" s="58"/>
      <c r="DF429" s="58"/>
      <c r="DG429" s="58"/>
      <c r="DH429" s="58"/>
      <c r="DI429" s="58"/>
      <c r="DJ429" s="58"/>
      <c r="DK429" s="58"/>
      <c r="DL429" s="58"/>
      <c r="DM429" s="58"/>
      <c r="DN429" s="58"/>
      <c r="DO429" s="58"/>
      <c r="DP429" s="58"/>
      <c r="DQ429" s="58"/>
      <c r="DR429" s="58"/>
      <c r="DS429" s="58"/>
      <c r="DT429" s="58"/>
      <c r="DU429" s="58"/>
      <c r="DV429" s="58"/>
      <c r="DW429" s="58"/>
      <c r="DX429" s="58"/>
      <c r="DY429" s="58"/>
      <c r="DZ429" s="58"/>
      <c r="EA429" s="58"/>
      <c r="EB429" s="58"/>
      <c r="EC429" s="58"/>
      <c r="ED429" s="58"/>
      <c r="EE429" s="58"/>
      <c r="EF429" s="58"/>
      <c r="EG429" s="58"/>
      <c r="EH429" s="58"/>
      <c r="EI429" s="58"/>
      <c r="EJ429" s="58"/>
      <c r="EK429" s="58"/>
      <c r="EL429" s="58"/>
      <c r="EM429" s="58"/>
      <c r="EN429" s="58"/>
      <c r="EO429" s="58"/>
      <c r="EP429" s="58"/>
      <c r="EQ429" s="58"/>
    </row>
    <row r="430" spans="1:147" outlineLevel="1" x14ac:dyDescent="0.2">
      <c r="A430" s="16">
        <v>233</v>
      </c>
      <c r="B430" s="16">
        <v>1</v>
      </c>
      <c r="C430" s="1">
        <v>0.99999950474553523</v>
      </c>
      <c r="D430" s="1">
        <f t="shared" si="40"/>
        <v>4.9525446477183266E-7</v>
      </c>
      <c r="E430" s="1">
        <f t="shared" si="41"/>
        <v>9.905091749850952E-7</v>
      </c>
      <c r="F430" s="1">
        <f t="shared" si="42"/>
        <v>9.9524327427272545E-4</v>
      </c>
      <c r="G430" s="1">
        <f t="shared" si="43"/>
        <v>7.0374335524318735E-4</v>
      </c>
      <c r="H430" s="1">
        <v>1.0551809384373586E-5</v>
      </c>
      <c r="I430" s="1">
        <f t="shared" si="44"/>
        <v>5.2258884397282933E-12</v>
      </c>
      <c r="J430" s="1">
        <f t="shared" si="45"/>
        <v>7.0374706815544094E-4</v>
      </c>
      <c r="AT430" s="58"/>
      <c r="AU430" s="58"/>
      <c r="AV430" s="58"/>
      <c r="AW430" s="58"/>
      <c r="AX430" s="58"/>
      <c r="AY430" s="58"/>
      <c r="AZ430" s="58"/>
      <c r="BA430" s="71"/>
      <c r="BB430" s="58"/>
      <c r="BC430" s="58"/>
      <c r="BD430" s="58"/>
      <c r="BE430" s="58">
        <f t="shared" si="46"/>
        <v>0</v>
      </c>
      <c r="BF430" s="58" t="e">
        <f t="shared" si="47"/>
        <v>#N/A</v>
      </c>
      <c r="BG430" s="58">
        <f t="shared" si="48"/>
        <v>0.99999950474553523</v>
      </c>
      <c r="BH430" s="58"/>
      <c r="BI430" s="58"/>
      <c r="BJ430" s="58"/>
      <c r="BK430" s="58"/>
      <c r="BL430" s="58"/>
      <c r="BM430" s="58"/>
      <c r="BN430" s="58"/>
      <c r="BO430" s="58"/>
      <c r="BP430" s="58"/>
      <c r="BQ430" s="58"/>
      <c r="BR430" s="58"/>
      <c r="BS430" s="58"/>
      <c r="BT430" s="58"/>
      <c r="BU430" s="58"/>
      <c r="BV430" s="58"/>
      <c r="BW430" s="58"/>
      <c r="BX430" s="58"/>
      <c r="BY430" s="58"/>
      <c r="BZ430" s="58"/>
      <c r="CA430" s="58"/>
      <c r="CB430" s="58"/>
      <c r="CC430" s="58"/>
      <c r="CD430" s="58"/>
      <c r="CE430" s="58"/>
      <c r="CF430" s="58"/>
      <c r="CG430" s="58"/>
      <c r="CH430" s="58"/>
      <c r="CI430" s="58"/>
      <c r="CJ430" s="58"/>
      <c r="CK430" s="58"/>
      <c r="CL430" s="58"/>
      <c r="CM430" s="58"/>
      <c r="CN430" s="58"/>
      <c r="CO430" s="58"/>
      <c r="CP430" s="58"/>
      <c r="CQ430" s="58"/>
      <c r="CR430" s="58"/>
      <c r="CS430" s="58"/>
      <c r="CT430" s="58"/>
      <c r="CU430" s="58"/>
      <c r="CV430" s="58"/>
      <c r="CW430" s="58"/>
      <c r="CX430" s="58"/>
      <c r="CY430" s="58"/>
      <c r="CZ430" s="58"/>
      <c r="DA430" s="58"/>
      <c r="DB430" s="58"/>
      <c r="DC430" s="58"/>
      <c r="DD430" s="58"/>
      <c r="DE430" s="58"/>
      <c r="DF430" s="58"/>
      <c r="DG430" s="58"/>
      <c r="DH430" s="58"/>
      <c r="DI430" s="58"/>
      <c r="DJ430" s="58"/>
      <c r="DK430" s="58"/>
      <c r="DL430" s="58"/>
      <c r="DM430" s="58"/>
      <c r="DN430" s="58"/>
      <c r="DO430" s="58"/>
      <c r="DP430" s="58"/>
      <c r="DQ430" s="58"/>
      <c r="DR430" s="58"/>
      <c r="DS430" s="58"/>
      <c r="DT430" s="58"/>
      <c r="DU430" s="58"/>
      <c r="DV430" s="58"/>
      <c r="DW430" s="58"/>
      <c r="DX430" s="58"/>
      <c r="DY430" s="58"/>
      <c r="DZ430" s="58"/>
      <c r="EA430" s="58"/>
      <c r="EB430" s="58"/>
      <c r="EC430" s="58"/>
      <c r="ED430" s="58"/>
      <c r="EE430" s="58"/>
      <c r="EF430" s="58"/>
      <c r="EG430" s="58"/>
      <c r="EH430" s="58"/>
      <c r="EI430" s="58"/>
      <c r="EJ430" s="58"/>
      <c r="EK430" s="58"/>
      <c r="EL430" s="58"/>
      <c r="EM430" s="58"/>
      <c r="EN430" s="58"/>
      <c r="EO430" s="58"/>
      <c r="EP430" s="58"/>
      <c r="EQ430" s="58"/>
    </row>
    <row r="431" spans="1:147" outlineLevel="1" x14ac:dyDescent="0.2">
      <c r="A431" s="16">
        <v>234</v>
      </c>
      <c r="B431" s="16">
        <v>0</v>
      </c>
      <c r="C431" s="1">
        <v>1.8456825978149449E-4</v>
      </c>
      <c r="D431" s="1">
        <f t="shared" si="40"/>
        <v>-1.8456825978149449E-4</v>
      </c>
      <c r="E431" s="1">
        <f t="shared" si="41"/>
        <v>3.6917058919779861E-4</v>
      </c>
      <c r="F431" s="1">
        <f t="shared" si="42"/>
        <v>-1.9213812458692279E-2</v>
      </c>
      <c r="G431" s="1">
        <f t="shared" si="43"/>
        <v>-1.3586844060066832E-2</v>
      </c>
      <c r="H431" s="1">
        <v>1.397757746912924E-3</v>
      </c>
      <c r="I431" s="1">
        <f t="shared" si="44"/>
        <v>2.5839050630179933E-7</v>
      </c>
      <c r="J431" s="1">
        <f t="shared" si="45"/>
        <v>-1.3596349584313988E-2</v>
      </c>
      <c r="AT431" s="58"/>
      <c r="AU431" s="58"/>
      <c r="AV431" s="58"/>
      <c r="AW431" s="58"/>
      <c r="AX431" s="58"/>
      <c r="AY431" s="58"/>
      <c r="AZ431" s="58"/>
      <c r="BA431" s="71"/>
      <c r="BB431" s="58"/>
      <c r="BC431" s="58"/>
      <c r="BD431" s="58"/>
      <c r="BE431" s="58">
        <f t="shared" si="46"/>
        <v>1</v>
      </c>
      <c r="BF431" s="58">
        <f t="shared" si="47"/>
        <v>1.8456825978149449E-4</v>
      </c>
      <c r="BG431" s="58" t="e">
        <f t="shared" si="48"/>
        <v>#N/A</v>
      </c>
      <c r="BH431" s="58"/>
      <c r="BI431" s="58"/>
      <c r="BJ431" s="58"/>
      <c r="BK431" s="58"/>
      <c r="BL431" s="58"/>
      <c r="BM431" s="58"/>
      <c r="BN431" s="58"/>
      <c r="BO431" s="58"/>
      <c r="BP431" s="58"/>
      <c r="BQ431" s="58"/>
      <c r="BR431" s="58"/>
      <c r="BS431" s="58"/>
      <c r="BT431" s="58"/>
      <c r="BU431" s="58"/>
      <c r="BV431" s="58"/>
      <c r="BW431" s="58"/>
      <c r="BX431" s="58"/>
      <c r="BY431" s="58"/>
      <c r="BZ431" s="58"/>
      <c r="CA431" s="58"/>
      <c r="CB431" s="58"/>
      <c r="CC431" s="58"/>
      <c r="CD431" s="58"/>
      <c r="CE431" s="58"/>
      <c r="CF431" s="58"/>
      <c r="CG431" s="58"/>
      <c r="CH431" s="58"/>
      <c r="CI431" s="58"/>
      <c r="CJ431" s="58"/>
      <c r="CK431" s="58"/>
      <c r="CL431" s="58"/>
      <c r="CM431" s="58"/>
      <c r="CN431" s="58"/>
      <c r="CO431" s="58"/>
      <c r="CP431" s="58"/>
      <c r="CQ431" s="58"/>
      <c r="CR431" s="58"/>
      <c r="CS431" s="58"/>
      <c r="CT431" s="58"/>
      <c r="CU431" s="58"/>
      <c r="CV431" s="58"/>
      <c r="CW431" s="58"/>
      <c r="CX431" s="58"/>
      <c r="CY431" s="58"/>
      <c r="CZ431" s="58"/>
      <c r="DA431" s="58"/>
      <c r="DB431" s="58"/>
      <c r="DC431" s="58"/>
      <c r="DD431" s="58"/>
      <c r="DE431" s="58"/>
      <c r="DF431" s="58"/>
      <c r="DG431" s="58"/>
      <c r="DH431" s="58"/>
      <c r="DI431" s="58"/>
      <c r="DJ431" s="58"/>
      <c r="DK431" s="58"/>
      <c r="DL431" s="58"/>
      <c r="DM431" s="58"/>
      <c r="DN431" s="58"/>
      <c r="DO431" s="58"/>
      <c r="DP431" s="58"/>
      <c r="DQ431" s="58"/>
      <c r="DR431" s="58"/>
      <c r="DS431" s="58"/>
      <c r="DT431" s="58"/>
      <c r="DU431" s="58"/>
      <c r="DV431" s="58"/>
      <c r="DW431" s="58"/>
      <c r="DX431" s="58"/>
      <c r="DY431" s="58"/>
      <c r="DZ431" s="58"/>
      <c r="EA431" s="58"/>
      <c r="EB431" s="58"/>
      <c r="EC431" s="58"/>
      <c r="ED431" s="58"/>
      <c r="EE431" s="58"/>
      <c r="EF431" s="58"/>
      <c r="EG431" s="58"/>
      <c r="EH431" s="58"/>
      <c r="EI431" s="58"/>
      <c r="EJ431" s="58"/>
      <c r="EK431" s="58"/>
      <c r="EL431" s="58"/>
      <c r="EM431" s="58"/>
      <c r="EN431" s="58"/>
      <c r="EO431" s="58"/>
      <c r="EP431" s="58"/>
      <c r="EQ431" s="58"/>
    </row>
    <row r="432" spans="1:147" outlineLevel="1" x14ac:dyDescent="0.2">
      <c r="A432" s="16">
        <v>235</v>
      </c>
      <c r="B432" s="16">
        <v>0</v>
      </c>
      <c r="C432" s="1">
        <v>3.2487619296743092E-4</v>
      </c>
      <c r="D432" s="1">
        <f t="shared" si="40"/>
        <v>-3.2487619296743092E-4</v>
      </c>
      <c r="E432" s="1">
        <f t="shared" si="41"/>
        <v>6.4985795334055471E-4</v>
      </c>
      <c r="F432" s="1">
        <f t="shared" si="42"/>
        <v>-2.5492311651565746E-2</v>
      </c>
      <c r="G432" s="1">
        <f t="shared" si="43"/>
        <v>-1.8027250811153646E-2</v>
      </c>
      <c r="H432" s="1">
        <v>1.3281845699225118E-3</v>
      </c>
      <c r="I432" s="1">
        <f t="shared" si="44"/>
        <v>4.3220982924795883E-7</v>
      </c>
      <c r="J432" s="1">
        <f t="shared" si="45"/>
        <v>-1.8039234508079541E-2</v>
      </c>
      <c r="AT432" s="58"/>
      <c r="AU432" s="58"/>
      <c r="AV432" s="58"/>
      <c r="AW432" s="58"/>
      <c r="AX432" s="58"/>
      <c r="AY432" s="58"/>
      <c r="AZ432" s="58"/>
      <c r="BA432" s="71"/>
      <c r="BB432" s="58"/>
      <c r="BC432" s="58"/>
      <c r="BD432" s="58"/>
      <c r="BE432" s="58">
        <f t="shared" si="46"/>
        <v>1</v>
      </c>
      <c r="BF432" s="58">
        <f t="shared" si="47"/>
        <v>3.2487619296743092E-4</v>
      </c>
      <c r="BG432" s="58" t="e">
        <f t="shared" si="48"/>
        <v>#N/A</v>
      </c>
      <c r="BH432" s="58"/>
      <c r="BI432" s="58"/>
      <c r="BJ432" s="58"/>
      <c r="BK432" s="58"/>
      <c r="BL432" s="58"/>
      <c r="BM432" s="58"/>
      <c r="BN432" s="58"/>
      <c r="BO432" s="58"/>
      <c r="BP432" s="58"/>
      <c r="BQ432" s="58"/>
      <c r="BR432" s="58"/>
      <c r="BS432" s="58"/>
      <c r="BT432" s="58"/>
      <c r="BU432" s="58"/>
      <c r="BV432" s="58"/>
      <c r="BW432" s="58"/>
      <c r="BX432" s="58"/>
      <c r="BY432" s="58"/>
      <c r="BZ432" s="58"/>
      <c r="CA432" s="58"/>
      <c r="CB432" s="58"/>
      <c r="CC432" s="58"/>
      <c r="CD432" s="58"/>
      <c r="CE432" s="58"/>
      <c r="CF432" s="58"/>
      <c r="CG432" s="58"/>
      <c r="CH432" s="58"/>
      <c r="CI432" s="58"/>
      <c r="CJ432" s="58"/>
      <c r="CK432" s="58"/>
      <c r="CL432" s="58"/>
      <c r="CM432" s="58"/>
      <c r="CN432" s="58"/>
      <c r="CO432" s="58"/>
      <c r="CP432" s="58"/>
      <c r="CQ432" s="58"/>
      <c r="CR432" s="58"/>
      <c r="CS432" s="58"/>
      <c r="CT432" s="58"/>
      <c r="CU432" s="58"/>
      <c r="CV432" s="58"/>
      <c r="CW432" s="58"/>
      <c r="CX432" s="58"/>
      <c r="CY432" s="58"/>
      <c r="CZ432" s="58"/>
      <c r="DA432" s="58"/>
      <c r="DB432" s="58"/>
      <c r="DC432" s="58"/>
      <c r="DD432" s="58"/>
      <c r="DE432" s="58"/>
      <c r="DF432" s="58"/>
      <c r="DG432" s="58"/>
      <c r="DH432" s="58"/>
      <c r="DI432" s="58"/>
      <c r="DJ432" s="58"/>
      <c r="DK432" s="58"/>
      <c r="DL432" s="58"/>
      <c r="DM432" s="58"/>
      <c r="DN432" s="58"/>
      <c r="DO432" s="58"/>
      <c r="DP432" s="58"/>
      <c r="DQ432" s="58"/>
      <c r="DR432" s="58"/>
      <c r="DS432" s="58"/>
      <c r="DT432" s="58"/>
      <c r="DU432" s="58"/>
      <c r="DV432" s="58"/>
      <c r="DW432" s="58"/>
      <c r="DX432" s="58"/>
      <c r="DY432" s="58"/>
      <c r="DZ432" s="58"/>
      <c r="EA432" s="58"/>
      <c r="EB432" s="58"/>
      <c r="EC432" s="58"/>
      <c r="ED432" s="58"/>
      <c r="EE432" s="58"/>
      <c r="EF432" s="58"/>
      <c r="EG432" s="58"/>
      <c r="EH432" s="58"/>
      <c r="EI432" s="58"/>
      <c r="EJ432" s="58"/>
      <c r="EK432" s="58"/>
      <c r="EL432" s="58"/>
      <c r="EM432" s="58"/>
      <c r="EN432" s="58"/>
      <c r="EO432" s="58"/>
      <c r="EP432" s="58"/>
      <c r="EQ432" s="58"/>
    </row>
    <row r="433" spans="1:147" outlineLevel="1" x14ac:dyDescent="0.2">
      <c r="A433" s="16">
        <v>236</v>
      </c>
      <c r="B433" s="16">
        <v>0</v>
      </c>
      <c r="C433" s="1">
        <v>2.5195585748858182E-4</v>
      </c>
      <c r="D433" s="1">
        <f t="shared" si="40"/>
        <v>-2.5195585748858182E-4</v>
      </c>
      <c r="E433" s="1">
        <f t="shared" si="41"/>
        <v>5.039752073963548E-4</v>
      </c>
      <c r="F433" s="1">
        <f t="shared" si="42"/>
        <v>-2.2449392138682838E-2</v>
      </c>
      <c r="G433" s="1">
        <f t="shared" si="43"/>
        <v>-1.5875117487481324E-2</v>
      </c>
      <c r="H433" s="1">
        <v>1.3350813751141118E-3</v>
      </c>
      <c r="I433" s="1">
        <f t="shared" si="44"/>
        <v>3.3691615783827866E-7</v>
      </c>
      <c r="J433" s="1">
        <f t="shared" si="45"/>
        <v>-1.588572539732365E-2</v>
      </c>
      <c r="AT433" s="58"/>
      <c r="AU433" s="58"/>
      <c r="AV433" s="58"/>
      <c r="AW433" s="58"/>
      <c r="AX433" s="58"/>
      <c r="AY433" s="58"/>
      <c r="AZ433" s="58"/>
      <c r="BA433" s="71"/>
      <c r="BB433" s="58"/>
      <c r="BC433" s="58"/>
      <c r="BD433" s="58"/>
      <c r="BE433" s="58">
        <f t="shared" si="46"/>
        <v>1</v>
      </c>
      <c r="BF433" s="58">
        <f t="shared" si="47"/>
        <v>2.5195585748858182E-4</v>
      </c>
      <c r="BG433" s="58" t="e">
        <f t="shared" si="48"/>
        <v>#N/A</v>
      </c>
      <c r="BH433" s="58"/>
      <c r="BI433" s="58"/>
      <c r="BJ433" s="58"/>
      <c r="BK433" s="58"/>
      <c r="BL433" s="58"/>
      <c r="BM433" s="58"/>
      <c r="BN433" s="58"/>
      <c r="BO433" s="58"/>
      <c r="BP433" s="58"/>
      <c r="BQ433" s="58"/>
      <c r="BR433" s="58"/>
      <c r="BS433" s="58"/>
      <c r="BT433" s="58"/>
      <c r="BU433" s="58"/>
      <c r="BV433" s="58"/>
      <c r="BW433" s="58"/>
      <c r="BX433" s="58"/>
      <c r="BY433" s="58"/>
      <c r="BZ433" s="58"/>
      <c r="CA433" s="58"/>
      <c r="CB433" s="58"/>
      <c r="CC433" s="58"/>
      <c r="CD433" s="58"/>
      <c r="CE433" s="58"/>
      <c r="CF433" s="58"/>
      <c r="CG433" s="58"/>
      <c r="CH433" s="58"/>
      <c r="CI433" s="58"/>
      <c r="CJ433" s="58"/>
      <c r="CK433" s="58"/>
      <c r="CL433" s="58"/>
      <c r="CM433" s="58"/>
      <c r="CN433" s="58"/>
      <c r="CO433" s="58"/>
      <c r="CP433" s="58"/>
      <c r="CQ433" s="58"/>
      <c r="CR433" s="58"/>
      <c r="CS433" s="58"/>
      <c r="CT433" s="58"/>
      <c r="CU433" s="58"/>
      <c r="CV433" s="58"/>
      <c r="CW433" s="58"/>
      <c r="CX433" s="58"/>
      <c r="CY433" s="58"/>
      <c r="CZ433" s="58"/>
      <c r="DA433" s="58"/>
      <c r="DB433" s="58"/>
      <c r="DC433" s="58"/>
      <c r="DD433" s="58"/>
      <c r="DE433" s="58"/>
      <c r="DF433" s="58"/>
      <c r="DG433" s="58"/>
      <c r="DH433" s="58"/>
      <c r="DI433" s="58"/>
      <c r="DJ433" s="58"/>
      <c r="DK433" s="58"/>
      <c r="DL433" s="58"/>
      <c r="DM433" s="58"/>
      <c r="DN433" s="58"/>
      <c r="DO433" s="58"/>
      <c r="DP433" s="58"/>
      <c r="DQ433" s="58"/>
      <c r="DR433" s="58"/>
      <c r="DS433" s="58"/>
      <c r="DT433" s="58"/>
      <c r="DU433" s="58"/>
      <c r="DV433" s="58"/>
      <c r="DW433" s="58"/>
      <c r="DX433" s="58"/>
      <c r="DY433" s="58"/>
      <c r="DZ433" s="58"/>
      <c r="EA433" s="58"/>
      <c r="EB433" s="58"/>
      <c r="EC433" s="58"/>
      <c r="ED433" s="58"/>
      <c r="EE433" s="58"/>
      <c r="EF433" s="58"/>
      <c r="EG433" s="58"/>
      <c r="EH433" s="58"/>
      <c r="EI433" s="58"/>
      <c r="EJ433" s="58"/>
      <c r="EK433" s="58"/>
      <c r="EL433" s="58"/>
      <c r="EM433" s="58"/>
      <c r="EN433" s="58"/>
      <c r="EO433" s="58"/>
      <c r="EP433" s="58"/>
      <c r="EQ433" s="58"/>
    </row>
    <row r="434" spans="1:147" outlineLevel="1" x14ac:dyDescent="0.2">
      <c r="A434" s="16">
        <v>237</v>
      </c>
      <c r="B434" s="16">
        <v>0</v>
      </c>
      <c r="C434" s="1">
        <v>8.995502270214972E-10</v>
      </c>
      <c r="D434" s="1">
        <f t="shared" si="40"/>
        <v>-8.995502270214972E-10</v>
      </c>
      <c r="E434" s="1">
        <f t="shared" si="41"/>
        <v>1.7991004233843209E-9</v>
      </c>
      <c r="F434" s="1">
        <f t="shared" si="42"/>
        <v>-4.2415803934197933E-5</v>
      </c>
      <c r="G434" s="1">
        <f t="shared" si="43"/>
        <v>-2.9992502860393093E-5</v>
      </c>
      <c r="H434" s="1">
        <v>2.5622487899057641E-8</v>
      </c>
      <c r="I434" s="1">
        <f t="shared" si="44"/>
        <v>2.3048715417751776E-17</v>
      </c>
      <c r="J434" s="1">
        <f t="shared" si="45"/>
        <v>-2.9992503244634373E-5</v>
      </c>
      <c r="AT434" s="58"/>
      <c r="AU434" s="58"/>
      <c r="AV434" s="58"/>
      <c r="AW434" s="58"/>
      <c r="AX434" s="58"/>
      <c r="AY434" s="58"/>
      <c r="AZ434" s="58"/>
      <c r="BA434" s="71"/>
      <c r="BB434" s="58"/>
      <c r="BC434" s="58"/>
      <c r="BD434" s="58"/>
      <c r="BE434" s="58">
        <f t="shared" si="46"/>
        <v>1</v>
      </c>
      <c r="BF434" s="58">
        <f t="shared" si="47"/>
        <v>8.995502270214972E-10</v>
      </c>
      <c r="BG434" s="58" t="e">
        <f t="shared" si="48"/>
        <v>#N/A</v>
      </c>
      <c r="BH434" s="58"/>
      <c r="BI434" s="58"/>
      <c r="BJ434" s="58"/>
      <c r="BK434" s="58"/>
      <c r="BL434" s="58"/>
      <c r="BM434" s="58"/>
      <c r="BN434" s="58"/>
      <c r="BO434" s="58"/>
      <c r="BP434" s="58"/>
      <c r="BQ434" s="58"/>
      <c r="BR434" s="58"/>
      <c r="BS434" s="58"/>
      <c r="BT434" s="58"/>
      <c r="BU434" s="58"/>
      <c r="BV434" s="58"/>
      <c r="BW434" s="58"/>
      <c r="BX434" s="58"/>
      <c r="BY434" s="58"/>
      <c r="BZ434" s="58"/>
      <c r="CA434" s="58"/>
      <c r="CB434" s="58"/>
      <c r="CC434" s="58"/>
      <c r="CD434" s="58"/>
      <c r="CE434" s="58"/>
      <c r="CF434" s="58"/>
      <c r="CG434" s="58"/>
      <c r="CH434" s="58"/>
      <c r="CI434" s="58"/>
      <c r="CJ434" s="58"/>
      <c r="CK434" s="58"/>
      <c r="CL434" s="58"/>
      <c r="CM434" s="58"/>
      <c r="CN434" s="58"/>
      <c r="CO434" s="58"/>
      <c r="CP434" s="58"/>
      <c r="CQ434" s="58"/>
      <c r="CR434" s="58"/>
      <c r="CS434" s="58"/>
      <c r="CT434" s="58"/>
      <c r="CU434" s="58"/>
      <c r="CV434" s="58"/>
      <c r="CW434" s="58"/>
      <c r="CX434" s="58"/>
      <c r="CY434" s="58"/>
      <c r="CZ434" s="58"/>
      <c r="DA434" s="58"/>
      <c r="DB434" s="58"/>
      <c r="DC434" s="58"/>
      <c r="DD434" s="58"/>
      <c r="DE434" s="58"/>
      <c r="DF434" s="58"/>
      <c r="DG434" s="58"/>
      <c r="DH434" s="58"/>
      <c r="DI434" s="58"/>
      <c r="DJ434" s="58"/>
      <c r="DK434" s="58"/>
      <c r="DL434" s="58"/>
      <c r="DM434" s="58"/>
      <c r="DN434" s="58"/>
      <c r="DO434" s="58"/>
      <c r="DP434" s="58"/>
      <c r="DQ434" s="58"/>
      <c r="DR434" s="58"/>
      <c r="DS434" s="58"/>
      <c r="DT434" s="58"/>
      <c r="DU434" s="58"/>
      <c r="DV434" s="58"/>
      <c r="DW434" s="58"/>
      <c r="DX434" s="58"/>
      <c r="DY434" s="58"/>
      <c r="DZ434" s="58"/>
      <c r="EA434" s="58"/>
      <c r="EB434" s="58"/>
      <c r="EC434" s="58"/>
      <c r="ED434" s="58"/>
      <c r="EE434" s="58"/>
      <c r="EF434" s="58"/>
      <c r="EG434" s="58"/>
      <c r="EH434" s="58"/>
      <c r="EI434" s="58"/>
      <c r="EJ434" s="58"/>
      <c r="EK434" s="58"/>
      <c r="EL434" s="58"/>
      <c r="EM434" s="58"/>
      <c r="EN434" s="58"/>
      <c r="EO434" s="58"/>
      <c r="EP434" s="58"/>
      <c r="EQ434" s="58"/>
    </row>
    <row r="435" spans="1:147" outlineLevel="1" x14ac:dyDescent="0.2">
      <c r="A435" s="16">
        <v>238</v>
      </c>
      <c r="B435" s="16">
        <v>0</v>
      </c>
      <c r="C435" s="1">
        <v>4.6249611456289336E-2</v>
      </c>
      <c r="D435" s="1">
        <f t="shared" si="40"/>
        <v>-4.6249611456289336E-2</v>
      </c>
      <c r="E435" s="1">
        <f t="shared" si="41"/>
        <v>9.4706577996546859E-2</v>
      </c>
      <c r="F435" s="1">
        <f t="shared" si="42"/>
        <v>-0.30774433869130208</v>
      </c>
      <c r="G435" s="1">
        <f t="shared" si="43"/>
        <v>-0.22020981919910462</v>
      </c>
      <c r="H435" s="1">
        <v>9.1939431425346829E-2</v>
      </c>
      <c r="I435" s="1">
        <f t="shared" si="44"/>
        <v>4.9097610581165475E-3</v>
      </c>
      <c r="J435" s="1">
        <f t="shared" si="45"/>
        <v>-0.23108899915361375</v>
      </c>
      <c r="AT435" s="58"/>
      <c r="AU435" s="58"/>
      <c r="AV435" s="58"/>
      <c r="AW435" s="58"/>
      <c r="AX435" s="58"/>
      <c r="AY435" s="58"/>
      <c r="AZ435" s="58"/>
      <c r="BA435" s="71"/>
      <c r="BB435" s="58"/>
      <c r="BC435" s="58"/>
      <c r="BD435" s="58"/>
      <c r="BE435" s="58">
        <f t="shared" si="46"/>
        <v>1</v>
      </c>
      <c r="BF435" s="58">
        <f t="shared" si="47"/>
        <v>4.6249611456289336E-2</v>
      </c>
      <c r="BG435" s="58" t="e">
        <f t="shared" si="48"/>
        <v>#N/A</v>
      </c>
      <c r="BH435" s="58"/>
      <c r="BI435" s="58"/>
      <c r="BJ435" s="58"/>
      <c r="BK435" s="58"/>
      <c r="BL435" s="58"/>
      <c r="BM435" s="58"/>
      <c r="BN435" s="58"/>
      <c r="BO435" s="58"/>
      <c r="BP435" s="58"/>
      <c r="BQ435" s="58"/>
      <c r="BR435" s="58"/>
      <c r="BS435" s="58"/>
      <c r="BT435" s="58"/>
      <c r="BU435" s="58"/>
      <c r="BV435" s="58"/>
      <c r="BW435" s="58"/>
      <c r="BX435" s="58"/>
      <c r="BY435" s="58"/>
      <c r="BZ435" s="58"/>
      <c r="CA435" s="58"/>
      <c r="CB435" s="58"/>
      <c r="CC435" s="58"/>
      <c r="CD435" s="58"/>
      <c r="CE435" s="58"/>
      <c r="CF435" s="58"/>
      <c r="CG435" s="58"/>
      <c r="CH435" s="58"/>
      <c r="CI435" s="58"/>
      <c r="CJ435" s="58"/>
      <c r="CK435" s="58"/>
      <c r="CL435" s="58"/>
      <c r="CM435" s="58"/>
      <c r="CN435" s="58"/>
      <c r="CO435" s="58"/>
      <c r="CP435" s="58"/>
      <c r="CQ435" s="58"/>
      <c r="CR435" s="58"/>
      <c r="CS435" s="58"/>
      <c r="CT435" s="58"/>
      <c r="CU435" s="58"/>
      <c r="CV435" s="58"/>
      <c r="CW435" s="58"/>
      <c r="CX435" s="58"/>
      <c r="CY435" s="58"/>
      <c r="CZ435" s="58"/>
      <c r="DA435" s="58"/>
      <c r="DB435" s="58"/>
      <c r="DC435" s="58"/>
      <c r="DD435" s="58"/>
      <c r="DE435" s="58"/>
      <c r="DF435" s="58"/>
      <c r="DG435" s="58"/>
      <c r="DH435" s="58"/>
      <c r="DI435" s="58"/>
      <c r="DJ435" s="58"/>
      <c r="DK435" s="58"/>
      <c r="DL435" s="58"/>
      <c r="DM435" s="58"/>
      <c r="DN435" s="58"/>
      <c r="DO435" s="58"/>
      <c r="DP435" s="58"/>
      <c r="DQ435" s="58"/>
      <c r="DR435" s="58"/>
      <c r="DS435" s="58"/>
      <c r="DT435" s="58"/>
      <c r="DU435" s="58"/>
      <c r="DV435" s="58"/>
      <c r="DW435" s="58"/>
      <c r="DX435" s="58"/>
      <c r="DY435" s="58"/>
      <c r="DZ435" s="58"/>
      <c r="EA435" s="58"/>
      <c r="EB435" s="58"/>
      <c r="EC435" s="58"/>
      <c r="ED435" s="58"/>
      <c r="EE435" s="58"/>
      <c r="EF435" s="58"/>
      <c r="EG435" s="58"/>
      <c r="EH435" s="58"/>
      <c r="EI435" s="58"/>
      <c r="EJ435" s="58"/>
      <c r="EK435" s="58"/>
      <c r="EL435" s="58"/>
      <c r="EM435" s="58"/>
      <c r="EN435" s="58"/>
      <c r="EO435" s="58"/>
      <c r="EP435" s="58"/>
      <c r="EQ435" s="58"/>
    </row>
    <row r="436" spans="1:147" outlineLevel="1" x14ac:dyDescent="0.2">
      <c r="A436" s="16">
        <v>239</v>
      </c>
      <c r="B436" s="16">
        <v>0</v>
      </c>
      <c r="C436" s="1">
        <v>7.6154811514281202E-6</v>
      </c>
      <c r="D436" s="1">
        <f t="shared" si="40"/>
        <v>-7.6154811514281202E-6</v>
      </c>
      <c r="E436" s="1">
        <f t="shared" si="41"/>
        <v>1.5231020298899496E-5</v>
      </c>
      <c r="F436" s="1">
        <f t="shared" si="42"/>
        <v>-3.9026939796632139E-3</v>
      </c>
      <c r="G436" s="1">
        <f t="shared" si="43"/>
        <v>-2.7596266318875378E-3</v>
      </c>
      <c r="H436" s="1">
        <v>6.0002126908443836E-5</v>
      </c>
      <c r="I436" s="1">
        <f t="shared" si="44"/>
        <v>4.5697596592979622E-10</v>
      </c>
      <c r="J436" s="1">
        <f t="shared" si="45"/>
        <v>-2.7597094273471776E-3</v>
      </c>
      <c r="AT436" s="58"/>
      <c r="AU436" s="58"/>
      <c r="AV436" s="58"/>
      <c r="AW436" s="58"/>
      <c r="AX436" s="58"/>
      <c r="AY436" s="58"/>
      <c r="AZ436" s="58"/>
      <c r="BA436" s="71"/>
      <c r="BB436" s="58"/>
      <c r="BC436" s="58"/>
      <c r="BD436" s="58"/>
      <c r="BE436" s="58">
        <f t="shared" si="46"/>
        <v>1</v>
      </c>
      <c r="BF436" s="58">
        <f t="shared" si="47"/>
        <v>7.6154811514281202E-6</v>
      </c>
      <c r="BG436" s="58" t="e">
        <f t="shared" si="48"/>
        <v>#N/A</v>
      </c>
      <c r="BH436" s="58"/>
      <c r="BI436" s="58"/>
      <c r="BJ436" s="58"/>
      <c r="BK436" s="58"/>
      <c r="BL436" s="58"/>
      <c r="BM436" s="58"/>
      <c r="BN436" s="58"/>
      <c r="BO436" s="58"/>
      <c r="BP436" s="58"/>
      <c r="BQ436" s="58"/>
      <c r="BR436" s="58"/>
      <c r="BS436" s="58"/>
      <c r="BT436" s="58"/>
      <c r="BU436" s="58"/>
      <c r="BV436" s="58"/>
      <c r="BW436" s="58"/>
      <c r="BX436" s="58"/>
      <c r="BY436" s="58"/>
      <c r="BZ436" s="58"/>
      <c r="CA436" s="58"/>
      <c r="CB436" s="58"/>
      <c r="CC436" s="58"/>
      <c r="CD436" s="58"/>
      <c r="CE436" s="58"/>
      <c r="CF436" s="58"/>
      <c r="CG436" s="58"/>
      <c r="CH436" s="58"/>
      <c r="CI436" s="58"/>
      <c r="CJ436" s="58"/>
      <c r="CK436" s="58"/>
      <c r="CL436" s="58"/>
      <c r="CM436" s="58"/>
      <c r="CN436" s="58"/>
      <c r="CO436" s="58"/>
      <c r="CP436" s="58"/>
      <c r="CQ436" s="58"/>
      <c r="CR436" s="58"/>
      <c r="CS436" s="58"/>
      <c r="CT436" s="58"/>
      <c r="CU436" s="58"/>
      <c r="CV436" s="58"/>
      <c r="CW436" s="58"/>
      <c r="CX436" s="58"/>
      <c r="CY436" s="58"/>
      <c r="CZ436" s="58"/>
      <c r="DA436" s="58"/>
      <c r="DB436" s="58"/>
      <c r="DC436" s="58"/>
      <c r="DD436" s="58"/>
      <c r="DE436" s="58"/>
      <c r="DF436" s="58"/>
      <c r="DG436" s="58"/>
      <c r="DH436" s="58"/>
      <c r="DI436" s="58"/>
      <c r="DJ436" s="58"/>
      <c r="DK436" s="58"/>
      <c r="DL436" s="58"/>
      <c r="DM436" s="58"/>
      <c r="DN436" s="58"/>
      <c r="DO436" s="58"/>
      <c r="DP436" s="58"/>
      <c r="DQ436" s="58"/>
      <c r="DR436" s="58"/>
      <c r="DS436" s="58"/>
      <c r="DT436" s="58"/>
      <c r="DU436" s="58"/>
      <c r="DV436" s="58"/>
      <c r="DW436" s="58"/>
      <c r="DX436" s="58"/>
      <c r="DY436" s="58"/>
      <c r="DZ436" s="58"/>
      <c r="EA436" s="58"/>
      <c r="EB436" s="58"/>
      <c r="EC436" s="58"/>
      <c r="ED436" s="58"/>
      <c r="EE436" s="58"/>
      <c r="EF436" s="58"/>
      <c r="EG436" s="58"/>
      <c r="EH436" s="58"/>
      <c r="EI436" s="58"/>
      <c r="EJ436" s="58"/>
      <c r="EK436" s="58"/>
      <c r="EL436" s="58"/>
      <c r="EM436" s="58"/>
      <c r="EN436" s="58"/>
      <c r="EO436" s="58"/>
      <c r="EP436" s="58"/>
      <c r="EQ436" s="58"/>
    </row>
    <row r="437" spans="1:147" outlineLevel="1" x14ac:dyDescent="0.2">
      <c r="A437" s="16">
        <v>240</v>
      </c>
      <c r="B437" s="16">
        <v>0</v>
      </c>
      <c r="C437" s="1">
        <v>1.7722170991811394E-7</v>
      </c>
      <c r="D437" s="1">
        <f t="shared" si="40"/>
        <v>-1.7722170991811394E-7</v>
      </c>
      <c r="E437" s="1">
        <f t="shared" si="41"/>
        <v>3.5444345115665103E-7</v>
      </c>
      <c r="F437" s="1">
        <f t="shared" si="42"/>
        <v>-5.953515357808788E-4</v>
      </c>
      <c r="G437" s="1">
        <f t="shared" si="43"/>
        <v>-4.2097712684379177E-4</v>
      </c>
      <c r="H437" s="1">
        <v>2.4911999164678969E-6</v>
      </c>
      <c r="I437" s="1">
        <f t="shared" si="44"/>
        <v>4.4149588704128123E-13</v>
      </c>
      <c r="J437" s="1">
        <f t="shared" si="45"/>
        <v>-4.2097765121386311E-4</v>
      </c>
      <c r="AT437" s="58"/>
      <c r="AU437" s="58"/>
      <c r="AV437" s="58"/>
      <c r="AW437" s="58"/>
      <c r="AX437" s="58"/>
      <c r="AY437" s="58"/>
      <c r="AZ437" s="58"/>
      <c r="BA437" s="71"/>
      <c r="BB437" s="58"/>
      <c r="BC437" s="58"/>
      <c r="BD437" s="58"/>
      <c r="BE437" s="58">
        <f t="shared" si="46"/>
        <v>1</v>
      </c>
      <c r="BF437" s="58">
        <f t="shared" si="47"/>
        <v>1.7722170991811394E-7</v>
      </c>
      <c r="BG437" s="58" t="e">
        <f t="shared" si="48"/>
        <v>#N/A</v>
      </c>
      <c r="BH437" s="58"/>
      <c r="BI437" s="58"/>
      <c r="BJ437" s="58"/>
      <c r="BK437" s="58"/>
      <c r="BL437" s="58"/>
      <c r="BM437" s="58"/>
      <c r="BN437" s="58"/>
      <c r="BO437" s="58"/>
      <c r="BP437" s="58"/>
      <c r="BQ437" s="58"/>
      <c r="BR437" s="58"/>
      <c r="BS437" s="58"/>
      <c r="BT437" s="58"/>
      <c r="BU437" s="58"/>
      <c r="BV437" s="58"/>
      <c r="BW437" s="58"/>
      <c r="BX437" s="58"/>
      <c r="BY437" s="58"/>
      <c r="BZ437" s="58"/>
      <c r="CA437" s="58"/>
      <c r="CB437" s="58"/>
      <c r="CC437" s="58"/>
      <c r="CD437" s="58"/>
      <c r="CE437" s="58"/>
      <c r="CF437" s="58"/>
      <c r="CG437" s="58"/>
      <c r="CH437" s="58"/>
      <c r="CI437" s="58"/>
      <c r="CJ437" s="58"/>
      <c r="CK437" s="58"/>
      <c r="CL437" s="58"/>
      <c r="CM437" s="58"/>
      <c r="CN437" s="58"/>
      <c r="CO437" s="58"/>
      <c r="CP437" s="58"/>
      <c r="CQ437" s="58"/>
      <c r="CR437" s="58"/>
      <c r="CS437" s="58"/>
      <c r="CT437" s="58"/>
      <c r="CU437" s="58"/>
      <c r="CV437" s="58"/>
      <c r="CW437" s="58"/>
      <c r="CX437" s="58"/>
      <c r="CY437" s="58"/>
      <c r="CZ437" s="58"/>
      <c r="DA437" s="58"/>
      <c r="DB437" s="58"/>
      <c r="DC437" s="58"/>
      <c r="DD437" s="58"/>
      <c r="DE437" s="58"/>
      <c r="DF437" s="58"/>
      <c r="DG437" s="58"/>
      <c r="DH437" s="58"/>
      <c r="DI437" s="58"/>
      <c r="DJ437" s="58"/>
      <c r="DK437" s="58"/>
      <c r="DL437" s="58"/>
      <c r="DM437" s="58"/>
      <c r="DN437" s="58"/>
      <c r="DO437" s="58"/>
      <c r="DP437" s="58"/>
      <c r="DQ437" s="58"/>
      <c r="DR437" s="58"/>
      <c r="DS437" s="58"/>
      <c r="DT437" s="58"/>
      <c r="DU437" s="58"/>
      <c r="DV437" s="58"/>
      <c r="DW437" s="58"/>
      <c r="DX437" s="58"/>
      <c r="DY437" s="58"/>
      <c r="DZ437" s="58"/>
      <c r="EA437" s="58"/>
      <c r="EB437" s="58"/>
      <c r="EC437" s="58"/>
      <c r="ED437" s="58"/>
      <c r="EE437" s="58"/>
      <c r="EF437" s="58"/>
      <c r="EG437" s="58"/>
      <c r="EH437" s="58"/>
      <c r="EI437" s="58"/>
      <c r="EJ437" s="58"/>
      <c r="EK437" s="58"/>
      <c r="EL437" s="58"/>
      <c r="EM437" s="58"/>
      <c r="EN437" s="58"/>
      <c r="EO437" s="58"/>
      <c r="EP437" s="58"/>
      <c r="EQ437" s="58"/>
    </row>
    <row r="438" spans="1:147" outlineLevel="1" x14ac:dyDescent="0.2">
      <c r="A438" s="16">
        <v>241</v>
      </c>
      <c r="B438" s="16">
        <v>0</v>
      </c>
      <c r="C438" s="1">
        <v>4.3708266396186596E-7</v>
      </c>
      <c r="D438" s="1">
        <f t="shared" si="40"/>
        <v>-4.3708266396186596E-7</v>
      </c>
      <c r="E438" s="1">
        <f t="shared" si="41"/>
        <v>8.7416551899947526E-7</v>
      </c>
      <c r="F438" s="1">
        <f t="shared" si="42"/>
        <v>-9.3496819143726773E-4</v>
      </c>
      <c r="G438" s="1">
        <f t="shared" si="43"/>
        <v>-6.6112242058729523E-4</v>
      </c>
      <c r="H438" s="1">
        <v>7.9694642942334507E-6</v>
      </c>
      <c r="I438" s="1">
        <f t="shared" si="44"/>
        <v>3.4833439669550242E-12</v>
      </c>
      <c r="J438" s="1">
        <f t="shared" si="45"/>
        <v>-6.6112505499880394E-4</v>
      </c>
      <c r="AT438" s="58"/>
      <c r="AU438" s="58"/>
      <c r="AV438" s="58"/>
      <c r="AW438" s="58"/>
      <c r="AX438" s="58"/>
      <c r="AY438" s="58"/>
      <c r="AZ438" s="58"/>
      <c r="BA438" s="71"/>
      <c r="BB438" s="58"/>
      <c r="BC438" s="58"/>
      <c r="BD438" s="58"/>
      <c r="BE438" s="58">
        <f t="shared" si="46"/>
        <v>1</v>
      </c>
      <c r="BF438" s="58">
        <f t="shared" si="47"/>
        <v>4.3708266396186596E-7</v>
      </c>
      <c r="BG438" s="58" t="e">
        <f t="shared" si="48"/>
        <v>#N/A</v>
      </c>
      <c r="BH438" s="58"/>
      <c r="BI438" s="58"/>
      <c r="BJ438" s="58"/>
      <c r="BK438" s="58"/>
      <c r="BL438" s="58"/>
      <c r="BM438" s="58"/>
      <c r="BN438" s="58"/>
      <c r="BO438" s="58"/>
      <c r="BP438" s="58"/>
      <c r="BQ438" s="58"/>
      <c r="BR438" s="58"/>
      <c r="BS438" s="58"/>
      <c r="BT438" s="58"/>
      <c r="BU438" s="58"/>
      <c r="BV438" s="58"/>
      <c r="BW438" s="58"/>
      <c r="BX438" s="58"/>
      <c r="BY438" s="58"/>
      <c r="BZ438" s="58"/>
      <c r="CA438" s="58"/>
      <c r="CB438" s="58"/>
      <c r="CC438" s="58"/>
      <c r="CD438" s="58"/>
      <c r="CE438" s="58"/>
      <c r="CF438" s="58"/>
      <c r="CG438" s="58"/>
      <c r="CH438" s="58"/>
      <c r="CI438" s="58"/>
      <c r="CJ438" s="58"/>
      <c r="CK438" s="58"/>
      <c r="CL438" s="58"/>
      <c r="CM438" s="58"/>
      <c r="CN438" s="58"/>
      <c r="CO438" s="58"/>
      <c r="CP438" s="58"/>
      <c r="CQ438" s="58"/>
      <c r="CR438" s="58"/>
      <c r="CS438" s="58"/>
      <c r="CT438" s="58"/>
      <c r="CU438" s="58"/>
      <c r="CV438" s="58"/>
      <c r="CW438" s="58"/>
      <c r="CX438" s="58"/>
      <c r="CY438" s="58"/>
      <c r="CZ438" s="58"/>
      <c r="DA438" s="58"/>
      <c r="DB438" s="58"/>
      <c r="DC438" s="58"/>
      <c r="DD438" s="58"/>
      <c r="DE438" s="58"/>
      <c r="DF438" s="58"/>
      <c r="DG438" s="58"/>
      <c r="DH438" s="58"/>
      <c r="DI438" s="58"/>
      <c r="DJ438" s="58"/>
      <c r="DK438" s="58"/>
      <c r="DL438" s="58"/>
      <c r="DM438" s="58"/>
      <c r="DN438" s="58"/>
      <c r="DO438" s="58"/>
      <c r="DP438" s="58"/>
      <c r="DQ438" s="58"/>
      <c r="DR438" s="58"/>
      <c r="DS438" s="58"/>
      <c r="DT438" s="58"/>
      <c r="DU438" s="58"/>
      <c r="DV438" s="58"/>
      <c r="DW438" s="58"/>
      <c r="DX438" s="58"/>
      <c r="DY438" s="58"/>
      <c r="DZ438" s="58"/>
      <c r="EA438" s="58"/>
      <c r="EB438" s="58"/>
      <c r="EC438" s="58"/>
      <c r="ED438" s="58"/>
      <c r="EE438" s="58"/>
      <c r="EF438" s="58"/>
      <c r="EG438" s="58"/>
      <c r="EH438" s="58"/>
      <c r="EI438" s="58"/>
      <c r="EJ438" s="58"/>
      <c r="EK438" s="58"/>
      <c r="EL438" s="58"/>
      <c r="EM438" s="58"/>
      <c r="EN438" s="58"/>
      <c r="EO438" s="58"/>
      <c r="EP438" s="58"/>
      <c r="EQ438" s="58"/>
    </row>
    <row r="439" spans="1:147" outlineLevel="1" x14ac:dyDescent="0.2">
      <c r="A439" s="16">
        <v>242</v>
      </c>
      <c r="B439" s="16">
        <v>0</v>
      </c>
      <c r="C439" s="1">
        <v>1.9416359294790901E-7</v>
      </c>
      <c r="D439" s="1">
        <f t="shared" si="40"/>
        <v>-1.9416359294790901E-7</v>
      </c>
      <c r="E439" s="1">
        <f t="shared" si="41"/>
        <v>3.8832722375847742E-7</v>
      </c>
      <c r="F439" s="1">
        <f t="shared" si="42"/>
        <v>-6.2315906778163586E-4</v>
      </c>
      <c r="G439" s="1">
        <f t="shared" si="43"/>
        <v>-4.4064002388278026E-4</v>
      </c>
      <c r="H439" s="1">
        <v>3.3333114820054183E-6</v>
      </c>
      <c r="I439" s="1">
        <f t="shared" si="44"/>
        <v>6.4721001677747498E-13</v>
      </c>
      <c r="J439" s="1">
        <f t="shared" si="45"/>
        <v>-4.4064075827984176E-4</v>
      </c>
      <c r="AT439" s="58"/>
      <c r="AU439" s="58"/>
      <c r="AV439" s="58"/>
      <c r="AW439" s="58"/>
      <c r="AX439" s="58"/>
      <c r="AY439" s="58"/>
      <c r="AZ439" s="58"/>
      <c r="BA439" s="71"/>
      <c r="BB439" s="58"/>
      <c r="BC439" s="58"/>
      <c r="BD439" s="58"/>
      <c r="BE439" s="58">
        <f t="shared" si="46"/>
        <v>1</v>
      </c>
      <c r="BF439" s="58">
        <f t="shared" si="47"/>
        <v>1.9416359294790901E-7</v>
      </c>
      <c r="BG439" s="58" t="e">
        <f t="shared" si="48"/>
        <v>#N/A</v>
      </c>
      <c r="BH439" s="58"/>
      <c r="BI439" s="58"/>
      <c r="BJ439" s="58"/>
      <c r="BK439" s="58"/>
      <c r="BL439" s="58"/>
      <c r="BM439" s="58"/>
      <c r="BN439" s="58"/>
      <c r="BO439" s="58"/>
      <c r="BP439" s="58"/>
      <c r="BQ439" s="58"/>
      <c r="BR439" s="58"/>
      <c r="BS439" s="58"/>
      <c r="BT439" s="58"/>
      <c r="BU439" s="58"/>
      <c r="BV439" s="58"/>
      <c r="BW439" s="58"/>
      <c r="BX439" s="58"/>
      <c r="BY439" s="58"/>
      <c r="BZ439" s="58"/>
      <c r="CA439" s="58"/>
      <c r="CB439" s="58"/>
      <c r="CC439" s="58"/>
      <c r="CD439" s="58"/>
      <c r="CE439" s="58"/>
      <c r="CF439" s="58"/>
      <c r="CG439" s="58"/>
      <c r="CH439" s="58"/>
      <c r="CI439" s="58"/>
      <c r="CJ439" s="58"/>
      <c r="CK439" s="58"/>
      <c r="CL439" s="58"/>
      <c r="CM439" s="58"/>
      <c r="CN439" s="58"/>
      <c r="CO439" s="58"/>
      <c r="CP439" s="58"/>
      <c r="CQ439" s="58"/>
      <c r="CR439" s="58"/>
      <c r="CS439" s="58"/>
      <c r="CT439" s="58"/>
      <c r="CU439" s="58"/>
      <c r="CV439" s="58"/>
      <c r="CW439" s="58"/>
      <c r="CX439" s="58"/>
      <c r="CY439" s="58"/>
      <c r="CZ439" s="58"/>
      <c r="DA439" s="58"/>
      <c r="DB439" s="58"/>
      <c r="DC439" s="58"/>
      <c r="DD439" s="58"/>
      <c r="DE439" s="58"/>
      <c r="DF439" s="58"/>
      <c r="DG439" s="58"/>
      <c r="DH439" s="58"/>
      <c r="DI439" s="58"/>
      <c r="DJ439" s="58"/>
      <c r="DK439" s="58"/>
      <c r="DL439" s="58"/>
      <c r="DM439" s="58"/>
      <c r="DN439" s="58"/>
      <c r="DO439" s="58"/>
      <c r="DP439" s="58"/>
      <c r="DQ439" s="58"/>
      <c r="DR439" s="58"/>
      <c r="DS439" s="58"/>
      <c r="DT439" s="58"/>
      <c r="DU439" s="58"/>
      <c r="DV439" s="58"/>
      <c r="DW439" s="58"/>
      <c r="DX439" s="58"/>
      <c r="DY439" s="58"/>
      <c r="DZ439" s="58"/>
      <c r="EA439" s="58"/>
      <c r="EB439" s="58"/>
      <c r="EC439" s="58"/>
      <c r="ED439" s="58"/>
      <c r="EE439" s="58"/>
      <c r="EF439" s="58"/>
      <c r="EG439" s="58"/>
      <c r="EH439" s="58"/>
      <c r="EI439" s="58"/>
      <c r="EJ439" s="58"/>
      <c r="EK439" s="58"/>
      <c r="EL439" s="58"/>
      <c r="EM439" s="58"/>
      <c r="EN439" s="58"/>
      <c r="EO439" s="58"/>
      <c r="EP439" s="58"/>
      <c r="EQ439" s="58"/>
    </row>
    <row r="440" spans="1:147" outlineLevel="1" x14ac:dyDescent="0.2">
      <c r="A440" s="16">
        <v>243</v>
      </c>
      <c r="B440" s="16">
        <v>0</v>
      </c>
      <c r="C440" s="1">
        <v>3.2010407945589784E-4</v>
      </c>
      <c r="D440" s="1">
        <f t="shared" si="40"/>
        <v>-3.2010407945589784E-4</v>
      </c>
      <c r="E440" s="1">
        <f t="shared" si="41"/>
        <v>6.4031064740543704E-4</v>
      </c>
      <c r="F440" s="1">
        <f t="shared" si="42"/>
        <v>-2.5304360244934807E-2</v>
      </c>
      <c r="G440" s="1">
        <f t="shared" si="43"/>
        <v>-1.7894316943881054E-2</v>
      </c>
      <c r="H440" s="1">
        <v>1.6106990715038787E-3</v>
      </c>
      <c r="I440" s="1">
        <f t="shared" si="44"/>
        <v>5.1658850793452529E-7</v>
      </c>
      <c r="J440" s="1">
        <f t="shared" si="45"/>
        <v>-1.7908745556180175E-2</v>
      </c>
      <c r="AT440" s="58"/>
      <c r="AU440" s="58"/>
      <c r="AV440" s="58"/>
      <c r="AW440" s="58"/>
      <c r="AX440" s="58"/>
      <c r="AY440" s="58"/>
      <c r="AZ440" s="58"/>
      <c r="BA440" s="71"/>
      <c r="BB440" s="58"/>
      <c r="BC440" s="58"/>
      <c r="BD440" s="58"/>
      <c r="BE440" s="58">
        <f t="shared" si="46"/>
        <v>1</v>
      </c>
      <c r="BF440" s="58">
        <f t="shared" si="47"/>
        <v>3.2010407945589784E-4</v>
      </c>
      <c r="BG440" s="58" t="e">
        <f t="shared" si="48"/>
        <v>#N/A</v>
      </c>
      <c r="BH440" s="58"/>
      <c r="BI440" s="58"/>
      <c r="BJ440" s="58"/>
      <c r="BK440" s="58"/>
      <c r="BL440" s="58"/>
      <c r="BM440" s="58"/>
      <c r="BN440" s="58"/>
      <c r="BO440" s="58"/>
      <c r="BP440" s="58"/>
      <c r="BQ440" s="58"/>
      <c r="BR440" s="58"/>
      <c r="BS440" s="58"/>
      <c r="BT440" s="58"/>
      <c r="BU440" s="58"/>
      <c r="BV440" s="58"/>
      <c r="BW440" s="58"/>
      <c r="BX440" s="58"/>
      <c r="BY440" s="58"/>
      <c r="BZ440" s="58"/>
      <c r="CA440" s="58"/>
      <c r="CB440" s="58"/>
      <c r="CC440" s="58"/>
      <c r="CD440" s="58"/>
      <c r="CE440" s="58"/>
      <c r="CF440" s="58"/>
      <c r="CG440" s="58"/>
      <c r="CH440" s="58"/>
      <c r="CI440" s="58"/>
      <c r="CJ440" s="58"/>
      <c r="CK440" s="58"/>
      <c r="CL440" s="58"/>
      <c r="CM440" s="58"/>
      <c r="CN440" s="58"/>
      <c r="CO440" s="58"/>
      <c r="CP440" s="58"/>
      <c r="CQ440" s="58"/>
      <c r="CR440" s="58"/>
      <c r="CS440" s="58"/>
      <c r="CT440" s="58"/>
      <c r="CU440" s="58"/>
      <c r="CV440" s="58"/>
      <c r="CW440" s="58"/>
      <c r="CX440" s="58"/>
      <c r="CY440" s="58"/>
      <c r="CZ440" s="58"/>
      <c r="DA440" s="58"/>
      <c r="DB440" s="58"/>
      <c r="DC440" s="58"/>
      <c r="DD440" s="58"/>
      <c r="DE440" s="58"/>
      <c r="DF440" s="58"/>
      <c r="DG440" s="58"/>
      <c r="DH440" s="58"/>
      <c r="DI440" s="58"/>
      <c r="DJ440" s="58"/>
      <c r="DK440" s="58"/>
      <c r="DL440" s="58"/>
      <c r="DM440" s="58"/>
      <c r="DN440" s="58"/>
      <c r="DO440" s="58"/>
      <c r="DP440" s="58"/>
      <c r="DQ440" s="58"/>
      <c r="DR440" s="58"/>
      <c r="DS440" s="58"/>
      <c r="DT440" s="58"/>
      <c r="DU440" s="58"/>
      <c r="DV440" s="58"/>
      <c r="DW440" s="58"/>
      <c r="DX440" s="58"/>
      <c r="DY440" s="58"/>
      <c r="DZ440" s="58"/>
      <c r="EA440" s="58"/>
      <c r="EB440" s="58"/>
      <c r="EC440" s="58"/>
      <c r="ED440" s="58"/>
      <c r="EE440" s="58"/>
      <c r="EF440" s="58"/>
      <c r="EG440" s="58"/>
      <c r="EH440" s="58"/>
      <c r="EI440" s="58"/>
      <c r="EJ440" s="58"/>
      <c r="EK440" s="58"/>
      <c r="EL440" s="58"/>
      <c r="EM440" s="58"/>
      <c r="EN440" s="58"/>
      <c r="EO440" s="58"/>
      <c r="EP440" s="58"/>
      <c r="EQ440" s="58"/>
    </row>
    <row r="441" spans="1:147" outlineLevel="1" x14ac:dyDescent="0.2">
      <c r="A441" s="16">
        <v>244</v>
      </c>
      <c r="B441" s="16">
        <v>0</v>
      </c>
      <c r="C441" s="1">
        <v>6.7222078745610234E-4</v>
      </c>
      <c r="D441" s="1">
        <f t="shared" si="40"/>
        <v>-6.7222078745610234E-4</v>
      </c>
      <c r="E441" s="1">
        <f t="shared" si="41"/>
        <v>1.3448936583103359E-3</v>
      </c>
      <c r="F441" s="1">
        <f t="shared" si="42"/>
        <v>-3.6672791798693698E-2</v>
      </c>
      <c r="G441" s="1">
        <f t="shared" si="43"/>
        <v>-2.593593977883166E-2</v>
      </c>
      <c r="H441" s="1">
        <v>3.1119490738003171E-3</v>
      </c>
      <c r="I441" s="1">
        <f t="shared" si="44"/>
        <v>2.0998586861365297E-6</v>
      </c>
      <c r="J441" s="1">
        <f t="shared" si="45"/>
        <v>-2.5976389874216913E-2</v>
      </c>
      <c r="AT441" s="58"/>
      <c r="AU441" s="58"/>
      <c r="AV441" s="58"/>
      <c r="AW441" s="58"/>
      <c r="AX441" s="58"/>
      <c r="AY441" s="58"/>
      <c r="AZ441" s="58"/>
      <c r="BA441" s="71"/>
      <c r="BB441" s="58"/>
      <c r="BC441" s="58"/>
      <c r="BD441" s="58"/>
      <c r="BE441" s="58">
        <f t="shared" si="46"/>
        <v>1</v>
      </c>
      <c r="BF441" s="58">
        <f t="shared" si="47"/>
        <v>6.7222078745610234E-4</v>
      </c>
      <c r="BG441" s="58" t="e">
        <f t="shared" si="48"/>
        <v>#N/A</v>
      </c>
      <c r="BH441" s="58"/>
      <c r="BI441" s="58"/>
      <c r="BJ441" s="58"/>
      <c r="BK441" s="58"/>
      <c r="BL441" s="58"/>
      <c r="BM441" s="58"/>
      <c r="BN441" s="58"/>
      <c r="BO441" s="58"/>
      <c r="BP441" s="58"/>
      <c r="BQ441" s="58"/>
      <c r="BR441" s="58"/>
      <c r="BS441" s="58"/>
      <c r="BT441" s="58"/>
      <c r="BU441" s="58"/>
      <c r="BV441" s="58"/>
      <c r="BW441" s="58"/>
      <c r="BX441" s="58"/>
      <c r="BY441" s="58"/>
      <c r="BZ441" s="58"/>
      <c r="CA441" s="58"/>
      <c r="CB441" s="58"/>
      <c r="CC441" s="58"/>
      <c r="CD441" s="58"/>
      <c r="CE441" s="58"/>
      <c r="CF441" s="58"/>
      <c r="CG441" s="58"/>
      <c r="CH441" s="58"/>
      <c r="CI441" s="58"/>
      <c r="CJ441" s="58"/>
      <c r="CK441" s="58"/>
      <c r="CL441" s="58"/>
      <c r="CM441" s="58"/>
      <c r="CN441" s="58"/>
      <c r="CO441" s="58"/>
      <c r="CP441" s="58"/>
      <c r="CQ441" s="58"/>
      <c r="CR441" s="58"/>
      <c r="CS441" s="58"/>
      <c r="CT441" s="58"/>
      <c r="CU441" s="58"/>
      <c r="CV441" s="58"/>
      <c r="CW441" s="58"/>
      <c r="CX441" s="58"/>
      <c r="CY441" s="58"/>
      <c r="CZ441" s="58"/>
      <c r="DA441" s="58"/>
      <c r="DB441" s="58"/>
      <c r="DC441" s="58"/>
      <c r="DD441" s="58"/>
      <c r="DE441" s="58"/>
      <c r="DF441" s="58"/>
      <c r="DG441" s="58"/>
      <c r="DH441" s="58"/>
      <c r="DI441" s="58"/>
      <c r="DJ441" s="58"/>
      <c r="DK441" s="58"/>
      <c r="DL441" s="58"/>
      <c r="DM441" s="58"/>
      <c r="DN441" s="58"/>
      <c r="DO441" s="58"/>
      <c r="DP441" s="58"/>
      <c r="DQ441" s="58"/>
      <c r="DR441" s="58"/>
      <c r="DS441" s="58"/>
      <c r="DT441" s="58"/>
      <c r="DU441" s="58"/>
      <c r="DV441" s="58"/>
      <c r="DW441" s="58"/>
      <c r="DX441" s="58"/>
      <c r="DY441" s="58"/>
      <c r="DZ441" s="58"/>
      <c r="EA441" s="58"/>
      <c r="EB441" s="58"/>
      <c r="EC441" s="58"/>
      <c r="ED441" s="58"/>
      <c r="EE441" s="58"/>
      <c r="EF441" s="58"/>
      <c r="EG441" s="58"/>
      <c r="EH441" s="58"/>
      <c r="EI441" s="58"/>
      <c r="EJ441" s="58"/>
      <c r="EK441" s="58"/>
      <c r="EL441" s="58"/>
      <c r="EM441" s="58"/>
      <c r="EN441" s="58"/>
      <c r="EO441" s="58"/>
      <c r="EP441" s="58"/>
      <c r="EQ441" s="58"/>
    </row>
    <row r="442" spans="1:147" outlineLevel="1" x14ac:dyDescent="0.2">
      <c r="A442" s="16">
        <v>245</v>
      </c>
      <c r="B442" s="16">
        <v>0</v>
      </c>
      <c r="C442" s="1">
        <v>5.9353597747714831E-9</v>
      </c>
      <c r="D442" s="1">
        <f t="shared" si="40"/>
        <v>-5.9353597747714831E-9</v>
      </c>
      <c r="E442" s="1">
        <f t="shared" si="41"/>
        <v>1.1870719483241245E-8</v>
      </c>
      <c r="F442" s="1">
        <f t="shared" si="42"/>
        <v>-1.0895283146041339E-4</v>
      </c>
      <c r="G442" s="1">
        <f t="shared" si="43"/>
        <v>-7.7041286398917165E-5</v>
      </c>
      <c r="H442" s="1">
        <v>1.3301266232814641E-7</v>
      </c>
      <c r="I442" s="1">
        <f t="shared" si="44"/>
        <v>7.894781152141644E-16</v>
      </c>
      <c r="J442" s="1">
        <f t="shared" si="45"/>
        <v>-7.7041291522650973E-5</v>
      </c>
      <c r="AT442" s="58"/>
      <c r="AU442" s="58"/>
      <c r="AV442" s="58"/>
      <c r="AW442" s="58"/>
      <c r="AX442" s="58"/>
      <c r="AY442" s="58"/>
      <c r="AZ442" s="58"/>
      <c r="BA442" s="71"/>
      <c r="BB442" s="58"/>
      <c r="BC442" s="58"/>
      <c r="BD442" s="58"/>
      <c r="BE442" s="58">
        <f t="shared" si="46"/>
        <v>1</v>
      </c>
      <c r="BF442" s="58">
        <f t="shared" si="47"/>
        <v>5.9353597747714831E-9</v>
      </c>
      <c r="BG442" s="58" t="e">
        <f t="shared" si="48"/>
        <v>#N/A</v>
      </c>
      <c r="BH442" s="58"/>
      <c r="BI442" s="58"/>
      <c r="BJ442" s="58"/>
      <c r="BK442" s="58"/>
      <c r="BL442" s="58"/>
      <c r="BM442" s="58"/>
      <c r="BN442" s="58"/>
      <c r="BO442" s="58"/>
      <c r="BP442" s="58"/>
      <c r="BQ442" s="58"/>
      <c r="BR442" s="58"/>
      <c r="BS442" s="58"/>
      <c r="BT442" s="58"/>
      <c r="BU442" s="58"/>
      <c r="BV442" s="58"/>
      <c r="BW442" s="58"/>
      <c r="BX442" s="58"/>
      <c r="BY442" s="58"/>
      <c r="BZ442" s="58"/>
      <c r="CA442" s="58"/>
      <c r="CB442" s="58"/>
      <c r="CC442" s="58"/>
      <c r="CD442" s="58"/>
      <c r="CE442" s="58"/>
      <c r="CF442" s="58"/>
      <c r="CG442" s="58"/>
      <c r="CH442" s="58"/>
      <c r="CI442" s="58"/>
      <c r="CJ442" s="58"/>
      <c r="CK442" s="58"/>
      <c r="CL442" s="58"/>
      <c r="CM442" s="58"/>
      <c r="CN442" s="58"/>
      <c r="CO442" s="58"/>
      <c r="CP442" s="58"/>
      <c r="CQ442" s="58"/>
      <c r="CR442" s="58"/>
      <c r="CS442" s="58"/>
      <c r="CT442" s="58"/>
      <c r="CU442" s="58"/>
      <c r="CV442" s="58"/>
      <c r="CW442" s="58"/>
      <c r="CX442" s="58"/>
      <c r="CY442" s="58"/>
      <c r="CZ442" s="58"/>
      <c r="DA442" s="58"/>
      <c r="DB442" s="58"/>
      <c r="DC442" s="58"/>
      <c r="DD442" s="58"/>
      <c r="DE442" s="58"/>
      <c r="DF442" s="58"/>
      <c r="DG442" s="58"/>
      <c r="DH442" s="58"/>
      <c r="DI442" s="58"/>
      <c r="DJ442" s="58"/>
      <c r="DK442" s="58"/>
      <c r="DL442" s="58"/>
      <c r="DM442" s="58"/>
      <c r="DN442" s="58"/>
      <c r="DO442" s="58"/>
      <c r="DP442" s="58"/>
      <c r="DQ442" s="58"/>
      <c r="DR442" s="58"/>
      <c r="DS442" s="58"/>
      <c r="DT442" s="58"/>
      <c r="DU442" s="58"/>
      <c r="DV442" s="58"/>
      <c r="DW442" s="58"/>
      <c r="DX442" s="58"/>
      <c r="DY442" s="58"/>
      <c r="DZ442" s="58"/>
      <c r="EA442" s="58"/>
      <c r="EB442" s="58"/>
      <c r="EC442" s="58"/>
      <c r="ED442" s="58"/>
      <c r="EE442" s="58"/>
      <c r="EF442" s="58"/>
      <c r="EG442" s="58"/>
      <c r="EH442" s="58"/>
      <c r="EI442" s="58"/>
      <c r="EJ442" s="58"/>
      <c r="EK442" s="58"/>
      <c r="EL442" s="58"/>
      <c r="EM442" s="58"/>
      <c r="EN442" s="58"/>
      <c r="EO442" s="58"/>
      <c r="EP442" s="58"/>
      <c r="EQ442" s="58"/>
    </row>
    <row r="443" spans="1:147" outlineLevel="1" x14ac:dyDescent="0.2">
      <c r="A443" s="16">
        <v>246</v>
      </c>
      <c r="B443" s="16">
        <v>0</v>
      </c>
      <c r="C443" s="1">
        <v>7.1244834853139939E-3</v>
      </c>
      <c r="D443" s="1">
        <f t="shared" si="40"/>
        <v>-7.1244834853139939E-3</v>
      </c>
      <c r="E443" s="1">
        <f t="shared" si="41"/>
        <v>1.429996761542761E-2</v>
      </c>
      <c r="F443" s="1">
        <f t="shared" si="42"/>
        <v>-0.11958247202423777</v>
      </c>
      <c r="G443" s="1">
        <f t="shared" si="43"/>
        <v>-8.470894859196082E-2</v>
      </c>
      <c r="H443" s="1">
        <v>5.0730910669404897E-2</v>
      </c>
      <c r="I443" s="1">
        <f t="shared" si="44"/>
        <v>3.8347927856634555E-4</v>
      </c>
      <c r="J443" s="1">
        <f t="shared" si="45"/>
        <v>-8.6943000006451387E-2</v>
      </c>
      <c r="AT443" s="58"/>
      <c r="AU443" s="58"/>
      <c r="AV443" s="58"/>
      <c r="AW443" s="58"/>
      <c r="AX443" s="58"/>
      <c r="AY443" s="58"/>
      <c r="AZ443" s="58"/>
      <c r="BA443" s="71"/>
      <c r="BB443" s="58"/>
      <c r="BC443" s="58"/>
      <c r="BD443" s="58"/>
      <c r="BE443" s="58">
        <f t="shared" si="46"/>
        <v>1</v>
      </c>
      <c r="BF443" s="58">
        <f t="shared" si="47"/>
        <v>7.1244834853139939E-3</v>
      </c>
      <c r="BG443" s="58" t="e">
        <f t="shared" si="48"/>
        <v>#N/A</v>
      </c>
      <c r="BH443" s="58"/>
      <c r="BI443" s="58"/>
      <c r="BJ443" s="58"/>
      <c r="BK443" s="58"/>
      <c r="BL443" s="58"/>
      <c r="BM443" s="58"/>
      <c r="BN443" s="58"/>
      <c r="BO443" s="58"/>
      <c r="BP443" s="58"/>
      <c r="BQ443" s="58"/>
      <c r="BR443" s="58"/>
      <c r="BS443" s="58"/>
      <c r="BT443" s="58"/>
      <c r="BU443" s="58"/>
      <c r="BV443" s="58"/>
      <c r="BW443" s="58"/>
      <c r="BX443" s="58"/>
      <c r="BY443" s="58"/>
      <c r="BZ443" s="58"/>
      <c r="CA443" s="58"/>
      <c r="CB443" s="58"/>
      <c r="CC443" s="58"/>
      <c r="CD443" s="58"/>
      <c r="CE443" s="58"/>
      <c r="CF443" s="58"/>
      <c r="CG443" s="58"/>
      <c r="CH443" s="58"/>
      <c r="CI443" s="58"/>
      <c r="CJ443" s="58"/>
      <c r="CK443" s="58"/>
      <c r="CL443" s="58"/>
      <c r="CM443" s="58"/>
      <c r="CN443" s="58"/>
      <c r="CO443" s="58"/>
      <c r="CP443" s="58"/>
      <c r="CQ443" s="58"/>
      <c r="CR443" s="58"/>
      <c r="CS443" s="58"/>
      <c r="CT443" s="58"/>
      <c r="CU443" s="58"/>
      <c r="CV443" s="58"/>
      <c r="CW443" s="58"/>
      <c r="CX443" s="58"/>
      <c r="CY443" s="58"/>
      <c r="CZ443" s="58"/>
      <c r="DA443" s="58"/>
      <c r="DB443" s="58"/>
      <c r="DC443" s="58"/>
      <c r="DD443" s="58"/>
      <c r="DE443" s="58"/>
      <c r="DF443" s="58"/>
      <c r="DG443" s="58"/>
      <c r="DH443" s="58"/>
      <c r="DI443" s="58"/>
      <c r="DJ443" s="58"/>
      <c r="DK443" s="58"/>
      <c r="DL443" s="58"/>
      <c r="DM443" s="58"/>
      <c r="DN443" s="58"/>
      <c r="DO443" s="58"/>
      <c r="DP443" s="58"/>
      <c r="DQ443" s="58"/>
      <c r="DR443" s="58"/>
      <c r="DS443" s="58"/>
      <c r="DT443" s="58"/>
      <c r="DU443" s="58"/>
      <c r="DV443" s="58"/>
      <c r="DW443" s="58"/>
      <c r="DX443" s="58"/>
      <c r="DY443" s="58"/>
      <c r="DZ443" s="58"/>
      <c r="EA443" s="58"/>
      <c r="EB443" s="58"/>
      <c r="EC443" s="58"/>
      <c r="ED443" s="58"/>
      <c r="EE443" s="58"/>
      <c r="EF443" s="58"/>
      <c r="EG443" s="58"/>
      <c r="EH443" s="58"/>
      <c r="EI443" s="58"/>
      <c r="EJ443" s="58"/>
      <c r="EK443" s="58"/>
      <c r="EL443" s="58"/>
      <c r="EM443" s="58"/>
      <c r="EN443" s="58"/>
      <c r="EO443" s="58"/>
      <c r="EP443" s="58"/>
      <c r="EQ443" s="58"/>
    </row>
    <row r="444" spans="1:147" outlineLevel="1" x14ac:dyDescent="0.2">
      <c r="A444" s="16">
        <v>247</v>
      </c>
      <c r="B444" s="16">
        <v>0</v>
      </c>
      <c r="C444" s="1">
        <v>6.4845177164888642E-5</v>
      </c>
      <c r="D444" s="1">
        <f t="shared" si="40"/>
        <v>-6.4845177164888642E-5</v>
      </c>
      <c r="E444" s="1">
        <f t="shared" si="41"/>
        <v>1.2969455940847727E-4</v>
      </c>
      <c r="F444" s="1">
        <f t="shared" si="42"/>
        <v>-1.1388351918011547E-2</v>
      </c>
      <c r="G444" s="1">
        <f t="shared" si="43"/>
        <v>-8.0529114197646027E-3</v>
      </c>
      <c r="H444" s="1">
        <v>3.5415999393425147E-4</v>
      </c>
      <c r="I444" s="1">
        <f t="shared" si="44"/>
        <v>2.297519374873178E-8</v>
      </c>
      <c r="J444" s="1">
        <f t="shared" si="45"/>
        <v>-8.0543378081828609E-3</v>
      </c>
      <c r="AT444" s="58"/>
      <c r="AU444" s="58"/>
      <c r="AV444" s="58"/>
      <c r="AW444" s="58"/>
      <c r="AX444" s="58"/>
      <c r="AY444" s="58"/>
      <c r="AZ444" s="58"/>
      <c r="BA444" s="71"/>
      <c r="BB444" s="58"/>
      <c r="BC444" s="58"/>
      <c r="BD444" s="58"/>
      <c r="BE444" s="58">
        <f t="shared" si="46"/>
        <v>1</v>
      </c>
      <c r="BF444" s="58">
        <f t="shared" si="47"/>
        <v>6.4845177164888642E-5</v>
      </c>
      <c r="BG444" s="58" t="e">
        <f t="shared" si="48"/>
        <v>#N/A</v>
      </c>
      <c r="BH444" s="58"/>
      <c r="BI444" s="58"/>
      <c r="BJ444" s="58"/>
      <c r="BK444" s="58"/>
      <c r="BL444" s="58"/>
      <c r="BM444" s="58"/>
      <c r="BN444" s="58"/>
      <c r="BO444" s="58"/>
      <c r="BP444" s="58"/>
      <c r="BQ444" s="58"/>
      <c r="BR444" s="58"/>
      <c r="BS444" s="58"/>
      <c r="BT444" s="58"/>
      <c r="BU444" s="58"/>
      <c r="BV444" s="58"/>
      <c r="BW444" s="58"/>
      <c r="BX444" s="58"/>
      <c r="BY444" s="58"/>
      <c r="BZ444" s="58"/>
      <c r="CA444" s="58"/>
      <c r="CB444" s="58"/>
      <c r="CC444" s="58"/>
      <c r="CD444" s="58"/>
      <c r="CE444" s="58"/>
      <c r="CF444" s="58"/>
      <c r="CG444" s="58"/>
      <c r="CH444" s="58"/>
      <c r="CI444" s="58"/>
      <c r="CJ444" s="58"/>
      <c r="CK444" s="58"/>
      <c r="CL444" s="58"/>
      <c r="CM444" s="58"/>
      <c r="CN444" s="58"/>
      <c r="CO444" s="58"/>
      <c r="CP444" s="58"/>
      <c r="CQ444" s="58"/>
      <c r="CR444" s="58"/>
      <c r="CS444" s="58"/>
      <c r="CT444" s="58"/>
      <c r="CU444" s="58"/>
      <c r="CV444" s="58"/>
      <c r="CW444" s="58"/>
      <c r="CX444" s="58"/>
      <c r="CY444" s="58"/>
      <c r="CZ444" s="58"/>
      <c r="DA444" s="58"/>
      <c r="DB444" s="58"/>
      <c r="DC444" s="58"/>
      <c r="DD444" s="58"/>
      <c r="DE444" s="58"/>
      <c r="DF444" s="58"/>
      <c r="DG444" s="58"/>
      <c r="DH444" s="58"/>
      <c r="DI444" s="58"/>
      <c r="DJ444" s="58"/>
      <c r="DK444" s="58"/>
      <c r="DL444" s="58"/>
      <c r="DM444" s="58"/>
      <c r="DN444" s="58"/>
      <c r="DO444" s="58"/>
      <c r="DP444" s="58"/>
      <c r="DQ444" s="58"/>
      <c r="DR444" s="58"/>
      <c r="DS444" s="58"/>
      <c r="DT444" s="58"/>
      <c r="DU444" s="58"/>
      <c r="DV444" s="58"/>
      <c r="DW444" s="58"/>
      <c r="DX444" s="58"/>
      <c r="DY444" s="58"/>
      <c r="DZ444" s="58"/>
      <c r="EA444" s="58"/>
      <c r="EB444" s="58"/>
      <c r="EC444" s="58"/>
      <c r="ED444" s="58"/>
      <c r="EE444" s="58"/>
      <c r="EF444" s="58"/>
      <c r="EG444" s="58"/>
      <c r="EH444" s="58"/>
      <c r="EI444" s="58"/>
      <c r="EJ444" s="58"/>
      <c r="EK444" s="58"/>
      <c r="EL444" s="58"/>
      <c r="EM444" s="58"/>
      <c r="EN444" s="58"/>
      <c r="EO444" s="58"/>
      <c r="EP444" s="58"/>
      <c r="EQ444" s="58"/>
    </row>
    <row r="445" spans="1:147" outlineLevel="1" x14ac:dyDescent="0.2">
      <c r="A445" s="16">
        <v>248</v>
      </c>
      <c r="B445" s="16">
        <v>0</v>
      </c>
      <c r="C445" s="1">
        <v>2.2186312823964825E-3</v>
      </c>
      <c r="D445" s="1">
        <f t="shared" si="40"/>
        <v>-2.2186312823964825E-3</v>
      </c>
      <c r="E445" s="1">
        <f t="shared" si="41"/>
        <v>4.4421921822455079E-3</v>
      </c>
      <c r="F445" s="1">
        <f t="shared" si="42"/>
        <v>-6.6649772559593243E-2</v>
      </c>
      <c r="G445" s="1">
        <f t="shared" si="43"/>
        <v>-4.7154687489904736E-2</v>
      </c>
      <c r="H445" s="1">
        <v>1.4117772242745439E-2</v>
      </c>
      <c r="I445" s="1">
        <f t="shared" si="44"/>
        <v>3.1841306225197105E-5</v>
      </c>
      <c r="J445" s="1">
        <f t="shared" si="45"/>
        <v>-4.7491113468687757E-2</v>
      </c>
      <c r="AT445" s="58"/>
      <c r="AU445" s="58"/>
      <c r="AV445" s="58"/>
      <c r="AW445" s="58"/>
      <c r="AX445" s="58"/>
      <c r="AY445" s="58"/>
      <c r="AZ445" s="58"/>
      <c r="BA445" s="71"/>
      <c r="BB445" s="58"/>
      <c r="BC445" s="58"/>
      <c r="BD445" s="58"/>
      <c r="BE445" s="58">
        <f t="shared" si="46"/>
        <v>1</v>
      </c>
      <c r="BF445" s="58">
        <f t="shared" si="47"/>
        <v>2.2186312823964825E-3</v>
      </c>
      <c r="BG445" s="58" t="e">
        <f t="shared" si="48"/>
        <v>#N/A</v>
      </c>
      <c r="BH445" s="58"/>
      <c r="BI445" s="58"/>
      <c r="BJ445" s="58"/>
      <c r="BK445" s="58"/>
      <c r="BL445" s="58"/>
      <c r="BM445" s="58"/>
      <c r="BN445" s="58"/>
      <c r="BO445" s="58"/>
      <c r="BP445" s="58"/>
      <c r="BQ445" s="58"/>
      <c r="BR445" s="58"/>
      <c r="BS445" s="58"/>
      <c r="BT445" s="58"/>
      <c r="BU445" s="58"/>
      <c r="BV445" s="58"/>
      <c r="BW445" s="58"/>
      <c r="BX445" s="58"/>
      <c r="BY445" s="58"/>
      <c r="BZ445" s="58"/>
      <c r="CA445" s="58"/>
      <c r="CB445" s="58"/>
      <c r="CC445" s="58"/>
      <c r="CD445" s="58"/>
      <c r="CE445" s="58"/>
      <c r="CF445" s="58"/>
      <c r="CG445" s="58"/>
      <c r="CH445" s="58"/>
      <c r="CI445" s="58"/>
      <c r="CJ445" s="58"/>
      <c r="CK445" s="58"/>
      <c r="CL445" s="58"/>
      <c r="CM445" s="58"/>
      <c r="CN445" s="58"/>
      <c r="CO445" s="58"/>
      <c r="CP445" s="58"/>
      <c r="CQ445" s="58"/>
      <c r="CR445" s="58"/>
      <c r="CS445" s="58"/>
      <c r="CT445" s="58"/>
      <c r="CU445" s="58"/>
      <c r="CV445" s="58"/>
      <c r="CW445" s="58"/>
      <c r="CX445" s="58"/>
      <c r="CY445" s="58"/>
      <c r="CZ445" s="58"/>
      <c r="DA445" s="58"/>
      <c r="DB445" s="58"/>
      <c r="DC445" s="58"/>
      <c r="DD445" s="58"/>
      <c r="DE445" s="58"/>
      <c r="DF445" s="58"/>
      <c r="DG445" s="58"/>
      <c r="DH445" s="58"/>
      <c r="DI445" s="58"/>
      <c r="DJ445" s="58"/>
      <c r="DK445" s="58"/>
      <c r="DL445" s="58"/>
      <c r="DM445" s="58"/>
      <c r="DN445" s="58"/>
      <c r="DO445" s="58"/>
      <c r="DP445" s="58"/>
      <c r="DQ445" s="58"/>
      <c r="DR445" s="58"/>
      <c r="DS445" s="58"/>
      <c r="DT445" s="58"/>
      <c r="DU445" s="58"/>
      <c r="DV445" s="58"/>
      <c r="DW445" s="58"/>
      <c r="DX445" s="58"/>
      <c r="DY445" s="58"/>
      <c r="DZ445" s="58"/>
      <c r="EA445" s="58"/>
      <c r="EB445" s="58"/>
      <c r="EC445" s="58"/>
      <c r="ED445" s="58"/>
      <c r="EE445" s="58"/>
      <c r="EF445" s="58"/>
      <c r="EG445" s="58"/>
      <c r="EH445" s="58"/>
      <c r="EI445" s="58"/>
      <c r="EJ445" s="58"/>
      <c r="EK445" s="58"/>
      <c r="EL445" s="58"/>
      <c r="EM445" s="58"/>
      <c r="EN445" s="58"/>
      <c r="EO445" s="58"/>
      <c r="EP445" s="58"/>
      <c r="EQ445" s="58"/>
    </row>
    <row r="446" spans="1:147" outlineLevel="1" x14ac:dyDescent="0.2">
      <c r="A446" s="16">
        <v>249</v>
      </c>
      <c r="B446" s="16">
        <v>0</v>
      </c>
      <c r="C446" s="1">
        <v>1.8524475890052635E-3</v>
      </c>
      <c r="D446" s="1">
        <f t="shared" si="40"/>
        <v>-1.8524475890052635E-3</v>
      </c>
      <c r="E446" s="1">
        <f t="shared" si="41"/>
        <v>3.7083309838361563E-3</v>
      </c>
      <c r="F446" s="1">
        <f t="shared" si="42"/>
        <v>-6.0896067063778071E-2</v>
      </c>
      <c r="G446" s="1">
        <f t="shared" si="43"/>
        <v>-4.3079989782515392E-2</v>
      </c>
      <c r="H446" s="1">
        <v>9.6149957440387606E-3</v>
      </c>
      <c r="I446" s="1">
        <f t="shared" si="44"/>
        <v>1.801757023408842E-5</v>
      </c>
      <c r="J446" s="1">
        <f t="shared" si="45"/>
        <v>-4.3288602309334484E-2</v>
      </c>
      <c r="AT446" s="58"/>
      <c r="AU446" s="58"/>
      <c r="AV446" s="58"/>
      <c r="AW446" s="58"/>
      <c r="AX446" s="58"/>
      <c r="AY446" s="58"/>
      <c r="AZ446" s="58"/>
      <c r="BA446" s="71"/>
      <c r="BB446" s="58"/>
      <c r="BC446" s="58"/>
      <c r="BD446" s="58"/>
      <c r="BE446" s="58">
        <f t="shared" si="46"/>
        <v>1</v>
      </c>
      <c r="BF446" s="58">
        <f t="shared" si="47"/>
        <v>1.8524475890052635E-3</v>
      </c>
      <c r="BG446" s="58" t="e">
        <f t="shared" si="48"/>
        <v>#N/A</v>
      </c>
      <c r="BH446" s="58"/>
      <c r="BI446" s="58"/>
      <c r="BJ446" s="58"/>
      <c r="BK446" s="58"/>
      <c r="BL446" s="58"/>
      <c r="BM446" s="58"/>
      <c r="BN446" s="58"/>
      <c r="BO446" s="58"/>
      <c r="BP446" s="58"/>
      <c r="BQ446" s="58"/>
      <c r="BR446" s="58"/>
      <c r="BS446" s="58"/>
      <c r="BT446" s="58"/>
      <c r="BU446" s="58"/>
      <c r="BV446" s="58"/>
      <c r="BW446" s="58"/>
      <c r="BX446" s="58"/>
      <c r="BY446" s="58"/>
      <c r="BZ446" s="58"/>
      <c r="CA446" s="58"/>
      <c r="CB446" s="58"/>
      <c r="CC446" s="58"/>
      <c r="CD446" s="58"/>
      <c r="CE446" s="58"/>
      <c r="CF446" s="58"/>
      <c r="CG446" s="58"/>
      <c r="CH446" s="58"/>
      <c r="CI446" s="58"/>
      <c r="CJ446" s="58"/>
      <c r="CK446" s="58"/>
      <c r="CL446" s="58"/>
      <c r="CM446" s="58"/>
      <c r="CN446" s="58"/>
      <c r="CO446" s="58"/>
      <c r="CP446" s="58"/>
      <c r="CQ446" s="58"/>
      <c r="CR446" s="58"/>
      <c r="CS446" s="58"/>
      <c r="CT446" s="58"/>
      <c r="CU446" s="58"/>
      <c r="CV446" s="58"/>
      <c r="CW446" s="58"/>
      <c r="CX446" s="58"/>
      <c r="CY446" s="58"/>
      <c r="CZ446" s="58"/>
      <c r="DA446" s="58"/>
      <c r="DB446" s="58"/>
      <c r="DC446" s="58"/>
      <c r="DD446" s="58"/>
      <c r="DE446" s="58"/>
      <c r="DF446" s="58"/>
      <c r="DG446" s="58"/>
      <c r="DH446" s="58"/>
      <c r="DI446" s="58"/>
      <c r="DJ446" s="58"/>
      <c r="DK446" s="58"/>
      <c r="DL446" s="58"/>
      <c r="DM446" s="58"/>
      <c r="DN446" s="58"/>
      <c r="DO446" s="58"/>
      <c r="DP446" s="58"/>
      <c r="DQ446" s="58"/>
      <c r="DR446" s="58"/>
      <c r="DS446" s="58"/>
      <c r="DT446" s="58"/>
      <c r="DU446" s="58"/>
      <c r="DV446" s="58"/>
      <c r="DW446" s="58"/>
      <c r="DX446" s="58"/>
      <c r="DY446" s="58"/>
      <c r="DZ446" s="58"/>
      <c r="EA446" s="58"/>
      <c r="EB446" s="58"/>
      <c r="EC446" s="58"/>
      <c r="ED446" s="58"/>
      <c r="EE446" s="58"/>
      <c r="EF446" s="58"/>
      <c r="EG446" s="58"/>
      <c r="EH446" s="58"/>
      <c r="EI446" s="58"/>
      <c r="EJ446" s="58"/>
      <c r="EK446" s="58"/>
      <c r="EL446" s="58"/>
      <c r="EM446" s="58"/>
      <c r="EN446" s="58"/>
      <c r="EO446" s="58"/>
      <c r="EP446" s="58"/>
      <c r="EQ446" s="58"/>
    </row>
    <row r="447" spans="1:147" outlineLevel="1" x14ac:dyDescent="0.2">
      <c r="A447" s="16">
        <v>250</v>
      </c>
      <c r="B447" s="16">
        <v>1</v>
      </c>
      <c r="C447" s="1">
        <v>0.99950068577617757</v>
      </c>
      <c r="D447" s="1">
        <f t="shared" si="40"/>
        <v>4.9931422382243351E-4</v>
      </c>
      <c r="E447" s="1">
        <f t="shared" si="41"/>
        <v>9.9887784536104962E-4</v>
      </c>
      <c r="F447" s="1">
        <f t="shared" si="42"/>
        <v>3.1605028798611302E-2</v>
      </c>
      <c r="G447" s="1">
        <f t="shared" si="43"/>
        <v>2.2350920854969415E-2</v>
      </c>
      <c r="H447" s="1">
        <v>3.8946519873011816E-3</v>
      </c>
      <c r="I447" s="1">
        <f t="shared" si="44"/>
        <v>1.9532337789588613E-6</v>
      </c>
      <c r="J447" s="1">
        <f t="shared" si="45"/>
        <v>2.2394572932834991E-2</v>
      </c>
      <c r="AT447" s="58"/>
      <c r="AU447" s="58"/>
      <c r="AV447" s="58"/>
      <c r="AW447" s="58"/>
      <c r="AX447" s="58"/>
      <c r="AY447" s="58"/>
      <c r="AZ447" s="58"/>
      <c r="BA447" s="71"/>
      <c r="BB447" s="58"/>
      <c r="BC447" s="58"/>
      <c r="BD447" s="58"/>
      <c r="BE447" s="58">
        <f t="shared" si="46"/>
        <v>0</v>
      </c>
      <c r="BF447" s="58" t="e">
        <f t="shared" si="47"/>
        <v>#N/A</v>
      </c>
      <c r="BG447" s="58">
        <f t="shared" si="48"/>
        <v>0.99950068577617757</v>
      </c>
      <c r="BH447" s="58"/>
      <c r="BI447" s="58"/>
      <c r="BJ447" s="58"/>
      <c r="BK447" s="58"/>
      <c r="BL447" s="58"/>
      <c r="BM447" s="58"/>
      <c r="BN447" s="58"/>
      <c r="BO447" s="58"/>
      <c r="BP447" s="58"/>
      <c r="BQ447" s="58"/>
      <c r="BR447" s="58"/>
      <c r="BS447" s="58"/>
      <c r="BT447" s="58"/>
      <c r="BU447" s="58"/>
      <c r="BV447" s="58"/>
      <c r="BW447" s="58"/>
      <c r="BX447" s="58"/>
      <c r="BY447" s="58"/>
      <c r="BZ447" s="58"/>
      <c r="CA447" s="58"/>
      <c r="CB447" s="58"/>
      <c r="CC447" s="58"/>
      <c r="CD447" s="58"/>
      <c r="CE447" s="58"/>
      <c r="CF447" s="58"/>
      <c r="CG447" s="58"/>
      <c r="CH447" s="58"/>
      <c r="CI447" s="58"/>
      <c r="CJ447" s="58"/>
      <c r="CK447" s="58"/>
      <c r="CL447" s="58"/>
      <c r="CM447" s="58"/>
      <c r="CN447" s="58"/>
      <c r="CO447" s="58"/>
      <c r="CP447" s="58"/>
      <c r="CQ447" s="58"/>
      <c r="CR447" s="58"/>
      <c r="CS447" s="58"/>
      <c r="CT447" s="58"/>
      <c r="CU447" s="58"/>
      <c r="CV447" s="58"/>
      <c r="CW447" s="58"/>
      <c r="CX447" s="58"/>
      <c r="CY447" s="58"/>
      <c r="CZ447" s="58"/>
      <c r="DA447" s="58"/>
      <c r="DB447" s="58"/>
      <c r="DC447" s="58"/>
      <c r="DD447" s="58"/>
      <c r="DE447" s="58"/>
      <c r="DF447" s="58"/>
      <c r="DG447" s="58"/>
      <c r="DH447" s="58"/>
      <c r="DI447" s="58"/>
      <c r="DJ447" s="58"/>
      <c r="DK447" s="58"/>
      <c r="DL447" s="58"/>
      <c r="DM447" s="58"/>
      <c r="DN447" s="58"/>
      <c r="DO447" s="58"/>
      <c r="DP447" s="58"/>
      <c r="DQ447" s="58"/>
      <c r="DR447" s="58"/>
      <c r="DS447" s="58"/>
      <c r="DT447" s="58"/>
      <c r="DU447" s="58"/>
      <c r="DV447" s="58"/>
      <c r="DW447" s="58"/>
      <c r="DX447" s="58"/>
      <c r="DY447" s="58"/>
      <c r="DZ447" s="58"/>
      <c r="EA447" s="58"/>
      <c r="EB447" s="58"/>
      <c r="EC447" s="58"/>
      <c r="ED447" s="58"/>
      <c r="EE447" s="58"/>
      <c r="EF447" s="58"/>
      <c r="EG447" s="58"/>
      <c r="EH447" s="58"/>
      <c r="EI447" s="58"/>
      <c r="EJ447" s="58"/>
      <c r="EK447" s="58"/>
      <c r="EL447" s="58"/>
      <c r="EM447" s="58"/>
      <c r="EN447" s="58"/>
      <c r="EO447" s="58"/>
      <c r="EP447" s="58"/>
      <c r="EQ447" s="58"/>
    </row>
    <row r="448" spans="1:147" outlineLevel="1" x14ac:dyDescent="0.2">
      <c r="A448" s="16">
        <v>251</v>
      </c>
      <c r="B448" s="16">
        <v>0</v>
      </c>
      <c r="C448" s="1">
        <v>3.4339258307784455E-5</v>
      </c>
      <c r="D448" s="1">
        <f t="shared" si="40"/>
        <v>-3.4339258307784455E-5</v>
      </c>
      <c r="E448" s="1">
        <f t="shared" si="41"/>
        <v>6.8679695827187764E-5</v>
      </c>
      <c r="F448" s="1">
        <f t="shared" si="42"/>
        <v>-8.287321390364184E-3</v>
      </c>
      <c r="G448" s="1">
        <f t="shared" si="43"/>
        <v>-5.8600714614191612E-3</v>
      </c>
      <c r="H448" s="1">
        <v>2.0364984642946965E-4</v>
      </c>
      <c r="I448" s="1">
        <f t="shared" si="44"/>
        <v>6.9948493298957151E-9</v>
      </c>
      <c r="J448" s="1">
        <f t="shared" si="45"/>
        <v>-5.8606682538998233E-3</v>
      </c>
      <c r="AT448" s="58"/>
      <c r="AU448" s="58"/>
      <c r="AV448" s="58"/>
      <c r="AW448" s="58"/>
      <c r="AX448" s="58"/>
      <c r="AY448" s="58"/>
      <c r="AZ448" s="58"/>
      <c r="BA448" s="71"/>
      <c r="BB448" s="58"/>
      <c r="BC448" s="58"/>
      <c r="BD448" s="58"/>
      <c r="BE448" s="58">
        <f t="shared" si="46"/>
        <v>1</v>
      </c>
      <c r="BF448" s="58">
        <f t="shared" si="47"/>
        <v>3.4339258307784455E-5</v>
      </c>
      <c r="BG448" s="58" t="e">
        <f t="shared" si="48"/>
        <v>#N/A</v>
      </c>
      <c r="BH448" s="58"/>
      <c r="BI448" s="58"/>
      <c r="BJ448" s="58"/>
      <c r="BK448" s="58"/>
      <c r="BL448" s="58"/>
      <c r="BM448" s="58"/>
      <c r="BN448" s="58"/>
      <c r="BO448" s="58"/>
      <c r="BP448" s="58"/>
      <c r="BQ448" s="58"/>
      <c r="BR448" s="58"/>
      <c r="BS448" s="58"/>
      <c r="BT448" s="58"/>
      <c r="BU448" s="58"/>
      <c r="BV448" s="58"/>
      <c r="BW448" s="58"/>
      <c r="BX448" s="58"/>
      <c r="BY448" s="58"/>
      <c r="BZ448" s="58"/>
      <c r="CA448" s="58"/>
      <c r="CB448" s="58"/>
      <c r="CC448" s="58"/>
      <c r="CD448" s="58"/>
      <c r="CE448" s="58"/>
      <c r="CF448" s="58"/>
      <c r="CG448" s="58"/>
      <c r="CH448" s="58"/>
      <c r="CI448" s="58"/>
      <c r="CJ448" s="58"/>
      <c r="CK448" s="58"/>
      <c r="CL448" s="58"/>
      <c r="CM448" s="58"/>
      <c r="CN448" s="58"/>
      <c r="CO448" s="58"/>
      <c r="CP448" s="58"/>
      <c r="CQ448" s="58"/>
      <c r="CR448" s="58"/>
      <c r="CS448" s="58"/>
      <c r="CT448" s="58"/>
      <c r="CU448" s="58"/>
      <c r="CV448" s="58"/>
      <c r="CW448" s="58"/>
      <c r="CX448" s="58"/>
      <c r="CY448" s="58"/>
      <c r="CZ448" s="58"/>
      <c r="DA448" s="58"/>
      <c r="DB448" s="58"/>
      <c r="DC448" s="58"/>
      <c r="DD448" s="58"/>
      <c r="DE448" s="58"/>
      <c r="DF448" s="58"/>
      <c r="DG448" s="58"/>
      <c r="DH448" s="58"/>
      <c r="DI448" s="58"/>
      <c r="DJ448" s="58"/>
      <c r="DK448" s="58"/>
      <c r="DL448" s="58"/>
      <c r="DM448" s="58"/>
      <c r="DN448" s="58"/>
      <c r="DO448" s="58"/>
      <c r="DP448" s="58"/>
      <c r="DQ448" s="58"/>
      <c r="DR448" s="58"/>
      <c r="DS448" s="58"/>
      <c r="DT448" s="58"/>
      <c r="DU448" s="58"/>
      <c r="DV448" s="58"/>
      <c r="DW448" s="58"/>
      <c r="DX448" s="58"/>
      <c r="DY448" s="58"/>
      <c r="DZ448" s="58"/>
      <c r="EA448" s="58"/>
      <c r="EB448" s="58"/>
      <c r="EC448" s="58"/>
      <c r="ED448" s="58"/>
      <c r="EE448" s="58"/>
      <c r="EF448" s="58"/>
      <c r="EG448" s="58"/>
      <c r="EH448" s="58"/>
      <c r="EI448" s="58"/>
      <c r="EJ448" s="58"/>
      <c r="EK448" s="58"/>
      <c r="EL448" s="58"/>
      <c r="EM448" s="58"/>
      <c r="EN448" s="58"/>
      <c r="EO448" s="58"/>
      <c r="EP448" s="58"/>
      <c r="EQ448" s="58"/>
    </row>
    <row r="449" spans="1:147" outlineLevel="1" x14ac:dyDescent="0.2">
      <c r="A449" s="16">
        <v>252</v>
      </c>
      <c r="B449" s="16">
        <v>0</v>
      </c>
      <c r="C449" s="1">
        <v>1.043077951736924E-5</v>
      </c>
      <c r="D449" s="1">
        <f t="shared" si="40"/>
        <v>-1.043077951736924E-5</v>
      </c>
      <c r="E449" s="1">
        <f t="shared" si="41"/>
        <v>2.086166783639499E-5</v>
      </c>
      <c r="F449" s="1">
        <f t="shared" si="42"/>
        <v>-4.5674574805240377E-3</v>
      </c>
      <c r="G449" s="1">
        <f t="shared" si="43"/>
        <v>-3.2296885793626404E-3</v>
      </c>
      <c r="H449" s="1">
        <v>8.7396557922278786E-5</v>
      </c>
      <c r="I449" s="1">
        <f t="shared" si="44"/>
        <v>9.1170341495077704E-10</v>
      </c>
      <c r="J449" s="1">
        <f t="shared" si="45"/>
        <v>-3.2298297204466403E-3</v>
      </c>
      <c r="AT449" s="58"/>
      <c r="AU449" s="58"/>
      <c r="AV449" s="58"/>
      <c r="AW449" s="58"/>
      <c r="AX449" s="58"/>
      <c r="AY449" s="58"/>
      <c r="AZ449" s="58"/>
      <c r="BA449" s="71"/>
      <c r="BB449" s="58"/>
      <c r="BC449" s="58"/>
      <c r="BD449" s="58"/>
      <c r="BE449" s="58">
        <f t="shared" si="46"/>
        <v>1</v>
      </c>
      <c r="BF449" s="58">
        <f t="shared" si="47"/>
        <v>1.043077951736924E-5</v>
      </c>
      <c r="BG449" s="58" t="e">
        <f t="shared" si="48"/>
        <v>#N/A</v>
      </c>
      <c r="BH449" s="58"/>
      <c r="BI449" s="58"/>
      <c r="BJ449" s="58"/>
      <c r="BK449" s="58"/>
      <c r="BL449" s="58"/>
      <c r="BM449" s="58"/>
      <c r="BN449" s="58"/>
      <c r="BO449" s="58"/>
      <c r="BP449" s="58"/>
      <c r="BQ449" s="58"/>
      <c r="BR449" s="58"/>
      <c r="BS449" s="58"/>
      <c r="BT449" s="58"/>
      <c r="BU449" s="58"/>
      <c r="BV449" s="58"/>
      <c r="BW449" s="58"/>
      <c r="BX449" s="58"/>
      <c r="BY449" s="58"/>
      <c r="BZ449" s="58"/>
      <c r="CA449" s="58"/>
      <c r="CB449" s="58"/>
      <c r="CC449" s="58"/>
      <c r="CD449" s="58"/>
      <c r="CE449" s="58"/>
      <c r="CF449" s="58"/>
      <c r="CG449" s="58"/>
      <c r="CH449" s="58"/>
      <c r="CI449" s="58"/>
      <c r="CJ449" s="58"/>
      <c r="CK449" s="58"/>
      <c r="CL449" s="58"/>
      <c r="CM449" s="58"/>
      <c r="CN449" s="58"/>
      <c r="CO449" s="58"/>
      <c r="CP449" s="58"/>
      <c r="CQ449" s="58"/>
      <c r="CR449" s="58"/>
      <c r="CS449" s="58"/>
      <c r="CT449" s="58"/>
      <c r="CU449" s="58"/>
      <c r="CV449" s="58"/>
      <c r="CW449" s="58"/>
      <c r="CX449" s="58"/>
      <c r="CY449" s="58"/>
      <c r="CZ449" s="58"/>
      <c r="DA449" s="58"/>
      <c r="DB449" s="58"/>
      <c r="DC449" s="58"/>
      <c r="DD449" s="58"/>
      <c r="DE449" s="58"/>
      <c r="DF449" s="58"/>
      <c r="DG449" s="58"/>
      <c r="DH449" s="58"/>
      <c r="DI449" s="58"/>
      <c r="DJ449" s="58"/>
      <c r="DK449" s="58"/>
      <c r="DL449" s="58"/>
      <c r="DM449" s="58"/>
      <c r="DN449" s="58"/>
      <c r="DO449" s="58"/>
      <c r="DP449" s="58"/>
      <c r="DQ449" s="58"/>
      <c r="DR449" s="58"/>
      <c r="DS449" s="58"/>
      <c r="DT449" s="58"/>
      <c r="DU449" s="58"/>
      <c r="DV449" s="58"/>
      <c r="DW449" s="58"/>
      <c r="DX449" s="58"/>
      <c r="DY449" s="58"/>
      <c r="DZ449" s="58"/>
      <c r="EA449" s="58"/>
      <c r="EB449" s="58"/>
      <c r="EC449" s="58"/>
      <c r="ED449" s="58"/>
      <c r="EE449" s="58"/>
      <c r="EF449" s="58"/>
      <c r="EG449" s="58"/>
      <c r="EH449" s="58"/>
      <c r="EI449" s="58"/>
      <c r="EJ449" s="58"/>
      <c r="EK449" s="58"/>
      <c r="EL449" s="58"/>
      <c r="EM449" s="58"/>
      <c r="EN449" s="58"/>
      <c r="EO449" s="58"/>
      <c r="EP449" s="58"/>
      <c r="EQ449" s="58"/>
    </row>
    <row r="450" spans="1:147" outlineLevel="1" x14ac:dyDescent="0.2">
      <c r="A450" s="16">
        <v>253</v>
      </c>
      <c r="B450" s="16">
        <v>0</v>
      </c>
      <c r="C450" s="1">
        <v>1.0734156103666936E-7</v>
      </c>
      <c r="D450" s="1">
        <f t="shared" si="40"/>
        <v>-1.0734156103666936E-7</v>
      </c>
      <c r="E450" s="1">
        <f t="shared" si="41"/>
        <v>2.1468313351670624E-7</v>
      </c>
      <c r="F450" s="1">
        <f t="shared" si="42"/>
        <v>-4.6333911287167008E-4</v>
      </c>
      <c r="G450" s="1">
        <f t="shared" si="43"/>
        <v>-3.276302375527652E-4</v>
      </c>
      <c r="H450" s="1">
        <v>1.6144420956484089E-6</v>
      </c>
      <c r="I450" s="1">
        <f t="shared" si="44"/>
        <v>1.7329703313018151E-13</v>
      </c>
      <c r="J450" s="1">
        <f t="shared" si="45"/>
        <v>-3.276305020231091E-4</v>
      </c>
      <c r="AT450" s="58"/>
      <c r="AU450" s="58"/>
      <c r="AV450" s="58"/>
      <c r="AW450" s="58"/>
      <c r="AX450" s="58"/>
      <c r="AY450" s="58"/>
      <c r="AZ450" s="58"/>
      <c r="BA450" s="71"/>
      <c r="BB450" s="58"/>
      <c r="BC450" s="58"/>
      <c r="BD450" s="58"/>
      <c r="BE450" s="58">
        <f t="shared" si="46"/>
        <v>1</v>
      </c>
      <c r="BF450" s="58">
        <f t="shared" si="47"/>
        <v>1.0734156103666936E-7</v>
      </c>
      <c r="BG450" s="58" t="e">
        <f t="shared" si="48"/>
        <v>#N/A</v>
      </c>
      <c r="BH450" s="58"/>
      <c r="BI450" s="58"/>
      <c r="BJ450" s="58"/>
      <c r="BK450" s="58"/>
      <c r="BL450" s="58"/>
      <c r="BM450" s="58"/>
      <c r="BN450" s="58"/>
      <c r="BO450" s="58"/>
      <c r="BP450" s="58"/>
      <c r="BQ450" s="58"/>
      <c r="BR450" s="58"/>
      <c r="BS450" s="58"/>
      <c r="BT450" s="58"/>
      <c r="BU450" s="58"/>
      <c r="BV450" s="58"/>
      <c r="BW450" s="58"/>
      <c r="BX450" s="58"/>
      <c r="BY450" s="58"/>
      <c r="BZ450" s="58"/>
      <c r="CA450" s="58"/>
      <c r="CB450" s="58"/>
      <c r="CC450" s="58"/>
      <c r="CD450" s="58"/>
      <c r="CE450" s="58"/>
      <c r="CF450" s="58"/>
      <c r="CG450" s="58"/>
      <c r="CH450" s="58"/>
      <c r="CI450" s="58"/>
      <c r="CJ450" s="58"/>
      <c r="CK450" s="58"/>
      <c r="CL450" s="58"/>
      <c r="CM450" s="58"/>
      <c r="CN450" s="58"/>
      <c r="CO450" s="58"/>
      <c r="CP450" s="58"/>
      <c r="CQ450" s="58"/>
      <c r="CR450" s="58"/>
      <c r="CS450" s="58"/>
      <c r="CT450" s="58"/>
      <c r="CU450" s="58"/>
      <c r="CV450" s="58"/>
      <c r="CW450" s="58"/>
      <c r="CX450" s="58"/>
      <c r="CY450" s="58"/>
      <c r="CZ450" s="58"/>
      <c r="DA450" s="58"/>
      <c r="DB450" s="58"/>
      <c r="DC450" s="58"/>
      <c r="DD450" s="58"/>
      <c r="DE450" s="58"/>
      <c r="DF450" s="58"/>
      <c r="DG450" s="58"/>
      <c r="DH450" s="58"/>
      <c r="DI450" s="58"/>
      <c r="DJ450" s="58"/>
      <c r="DK450" s="58"/>
      <c r="DL450" s="58"/>
      <c r="DM450" s="58"/>
      <c r="DN450" s="58"/>
      <c r="DO450" s="58"/>
      <c r="DP450" s="58"/>
      <c r="DQ450" s="58"/>
      <c r="DR450" s="58"/>
      <c r="DS450" s="58"/>
      <c r="DT450" s="58"/>
      <c r="DU450" s="58"/>
      <c r="DV450" s="58"/>
      <c r="DW450" s="58"/>
      <c r="DX450" s="58"/>
      <c r="DY450" s="58"/>
      <c r="DZ450" s="58"/>
      <c r="EA450" s="58"/>
      <c r="EB450" s="58"/>
      <c r="EC450" s="58"/>
      <c r="ED450" s="58"/>
      <c r="EE450" s="58"/>
      <c r="EF450" s="58"/>
      <c r="EG450" s="58"/>
      <c r="EH450" s="58"/>
      <c r="EI450" s="58"/>
      <c r="EJ450" s="58"/>
      <c r="EK450" s="58"/>
      <c r="EL450" s="58"/>
      <c r="EM450" s="58"/>
      <c r="EN450" s="58"/>
      <c r="EO450" s="58"/>
      <c r="EP450" s="58"/>
      <c r="EQ450" s="58"/>
    </row>
    <row r="451" spans="1:147" outlineLevel="1" x14ac:dyDescent="0.2">
      <c r="A451" s="16">
        <v>254</v>
      </c>
      <c r="B451" s="16">
        <v>0</v>
      </c>
      <c r="C451" s="1">
        <v>2.665235077591764E-4</v>
      </c>
      <c r="D451" s="1">
        <f t="shared" si="40"/>
        <v>-2.665235077591764E-4</v>
      </c>
      <c r="E451" s="1">
        <f t="shared" si="41"/>
        <v>5.3311806292262573E-4</v>
      </c>
      <c r="F451" s="1">
        <f t="shared" si="42"/>
        <v>-2.3089349556075108E-2</v>
      </c>
      <c r="G451" s="1">
        <f t="shared" si="43"/>
        <v>-1.6327723707757022E-2</v>
      </c>
      <c r="H451" s="1">
        <v>1.2041417924062614E-3</v>
      </c>
      <c r="I451" s="1">
        <f t="shared" si="44"/>
        <v>3.2140466989779473E-7</v>
      </c>
      <c r="J451" s="1">
        <f t="shared" si="45"/>
        <v>-1.6337563041859959E-2</v>
      </c>
      <c r="AT451" s="58"/>
      <c r="AU451" s="58"/>
      <c r="AV451" s="58"/>
      <c r="AW451" s="58"/>
      <c r="AX451" s="58"/>
      <c r="AY451" s="58"/>
      <c r="AZ451" s="58"/>
      <c r="BA451" s="71"/>
      <c r="BB451" s="58"/>
      <c r="BC451" s="58"/>
      <c r="BD451" s="58"/>
      <c r="BE451" s="58">
        <f t="shared" si="46"/>
        <v>1</v>
      </c>
      <c r="BF451" s="58">
        <f t="shared" si="47"/>
        <v>2.665235077591764E-4</v>
      </c>
      <c r="BG451" s="58" t="e">
        <f t="shared" si="48"/>
        <v>#N/A</v>
      </c>
      <c r="BH451" s="58"/>
      <c r="BI451" s="58"/>
      <c r="BJ451" s="58"/>
      <c r="BK451" s="58"/>
      <c r="BL451" s="58"/>
      <c r="BM451" s="58"/>
      <c r="BN451" s="58"/>
      <c r="BO451" s="58"/>
      <c r="BP451" s="58"/>
      <c r="BQ451" s="58"/>
      <c r="BR451" s="58"/>
      <c r="BS451" s="58"/>
      <c r="BT451" s="58"/>
      <c r="BU451" s="58"/>
      <c r="BV451" s="58"/>
      <c r="BW451" s="58"/>
      <c r="BX451" s="58"/>
      <c r="BY451" s="58"/>
      <c r="BZ451" s="58"/>
      <c r="CA451" s="58"/>
      <c r="CB451" s="58"/>
      <c r="CC451" s="58"/>
      <c r="CD451" s="58"/>
      <c r="CE451" s="58"/>
      <c r="CF451" s="58"/>
      <c r="CG451" s="58"/>
      <c r="CH451" s="58"/>
      <c r="CI451" s="58"/>
      <c r="CJ451" s="58"/>
      <c r="CK451" s="58"/>
      <c r="CL451" s="58"/>
      <c r="CM451" s="58"/>
      <c r="CN451" s="58"/>
      <c r="CO451" s="58"/>
      <c r="CP451" s="58"/>
      <c r="CQ451" s="58"/>
      <c r="CR451" s="58"/>
      <c r="CS451" s="58"/>
      <c r="CT451" s="58"/>
      <c r="CU451" s="58"/>
      <c r="CV451" s="58"/>
      <c r="CW451" s="58"/>
      <c r="CX451" s="58"/>
      <c r="CY451" s="58"/>
      <c r="CZ451" s="58"/>
      <c r="DA451" s="58"/>
      <c r="DB451" s="58"/>
      <c r="DC451" s="58"/>
      <c r="DD451" s="58"/>
      <c r="DE451" s="58"/>
      <c r="DF451" s="58"/>
      <c r="DG451" s="58"/>
      <c r="DH451" s="58"/>
      <c r="DI451" s="58"/>
      <c r="DJ451" s="58"/>
      <c r="DK451" s="58"/>
      <c r="DL451" s="58"/>
      <c r="DM451" s="58"/>
      <c r="DN451" s="58"/>
      <c r="DO451" s="58"/>
      <c r="DP451" s="58"/>
      <c r="DQ451" s="58"/>
      <c r="DR451" s="58"/>
      <c r="DS451" s="58"/>
      <c r="DT451" s="58"/>
      <c r="DU451" s="58"/>
      <c r="DV451" s="58"/>
      <c r="DW451" s="58"/>
      <c r="DX451" s="58"/>
      <c r="DY451" s="58"/>
      <c r="DZ451" s="58"/>
      <c r="EA451" s="58"/>
      <c r="EB451" s="58"/>
      <c r="EC451" s="58"/>
      <c r="ED451" s="58"/>
      <c r="EE451" s="58"/>
      <c r="EF451" s="58"/>
      <c r="EG451" s="58"/>
      <c r="EH451" s="58"/>
      <c r="EI451" s="58"/>
      <c r="EJ451" s="58"/>
      <c r="EK451" s="58"/>
      <c r="EL451" s="58"/>
      <c r="EM451" s="58"/>
      <c r="EN451" s="58"/>
      <c r="EO451" s="58"/>
      <c r="EP451" s="58"/>
      <c r="EQ451" s="58"/>
    </row>
    <row r="452" spans="1:147" outlineLevel="1" x14ac:dyDescent="0.2">
      <c r="A452" s="16">
        <v>255</v>
      </c>
      <c r="B452" s="16">
        <v>0</v>
      </c>
      <c r="C452" s="1">
        <v>1.0189715221934567E-3</v>
      </c>
      <c r="D452" s="1">
        <f t="shared" si="40"/>
        <v>-1.0189715221934567E-3</v>
      </c>
      <c r="E452" s="1">
        <f t="shared" si="41"/>
        <v>2.0389820532236208E-3</v>
      </c>
      <c r="F452" s="1">
        <f t="shared" si="42"/>
        <v>-4.5155088896198854E-2</v>
      </c>
      <c r="G452" s="1">
        <f t="shared" si="43"/>
        <v>-3.1937609244225243E-2</v>
      </c>
      <c r="H452" s="1">
        <v>3.935396074414131E-3</v>
      </c>
      <c r="I452" s="1">
        <f t="shared" si="44"/>
        <v>4.0300065014509486E-6</v>
      </c>
      <c r="J452" s="1">
        <f t="shared" si="45"/>
        <v>-3.2000638911407267E-2</v>
      </c>
      <c r="AT452" s="58"/>
      <c r="AU452" s="58"/>
      <c r="AV452" s="58"/>
      <c r="AW452" s="58"/>
      <c r="AX452" s="58"/>
      <c r="AY452" s="58"/>
      <c r="AZ452" s="58"/>
      <c r="BA452" s="71"/>
      <c r="BB452" s="58"/>
      <c r="BC452" s="58"/>
      <c r="BD452" s="58"/>
      <c r="BE452" s="58">
        <f t="shared" si="46"/>
        <v>1</v>
      </c>
      <c r="BF452" s="58">
        <f t="shared" si="47"/>
        <v>1.0189715221934567E-3</v>
      </c>
      <c r="BG452" s="58" t="e">
        <f t="shared" si="48"/>
        <v>#N/A</v>
      </c>
      <c r="BH452" s="58"/>
      <c r="BI452" s="58"/>
      <c r="BJ452" s="58"/>
      <c r="BK452" s="58"/>
      <c r="BL452" s="58"/>
      <c r="BM452" s="58"/>
      <c r="BN452" s="58"/>
      <c r="BO452" s="58"/>
      <c r="BP452" s="58"/>
      <c r="BQ452" s="58"/>
      <c r="BR452" s="58"/>
      <c r="BS452" s="58"/>
      <c r="BT452" s="58"/>
      <c r="BU452" s="58"/>
      <c r="BV452" s="58"/>
      <c r="BW452" s="58"/>
      <c r="BX452" s="58"/>
      <c r="BY452" s="58"/>
      <c r="BZ452" s="58"/>
      <c r="CA452" s="58"/>
      <c r="CB452" s="58"/>
      <c r="CC452" s="58"/>
      <c r="CD452" s="58"/>
      <c r="CE452" s="58"/>
      <c r="CF452" s="58"/>
      <c r="CG452" s="58"/>
      <c r="CH452" s="58"/>
      <c r="CI452" s="58"/>
      <c r="CJ452" s="58"/>
      <c r="CK452" s="58"/>
      <c r="CL452" s="58"/>
      <c r="CM452" s="58"/>
      <c r="CN452" s="58"/>
      <c r="CO452" s="58"/>
      <c r="CP452" s="58"/>
      <c r="CQ452" s="58"/>
      <c r="CR452" s="58"/>
      <c r="CS452" s="58"/>
      <c r="CT452" s="58"/>
      <c r="CU452" s="58"/>
      <c r="CV452" s="58"/>
      <c r="CW452" s="58"/>
      <c r="CX452" s="58"/>
      <c r="CY452" s="58"/>
      <c r="CZ452" s="58"/>
      <c r="DA452" s="58"/>
      <c r="DB452" s="58"/>
      <c r="DC452" s="58"/>
      <c r="DD452" s="58"/>
      <c r="DE452" s="58"/>
      <c r="DF452" s="58"/>
      <c r="DG452" s="58"/>
      <c r="DH452" s="58"/>
      <c r="DI452" s="58"/>
      <c r="DJ452" s="58"/>
      <c r="DK452" s="58"/>
      <c r="DL452" s="58"/>
      <c r="DM452" s="58"/>
      <c r="DN452" s="58"/>
      <c r="DO452" s="58"/>
      <c r="DP452" s="58"/>
      <c r="DQ452" s="58"/>
      <c r="DR452" s="58"/>
      <c r="DS452" s="58"/>
      <c r="DT452" s="58"/>
      <c r="DU452" s="58"/>
      <c r="DV452" s="58"/>
      <c r="DW452" s="58"/>
      <c r="DX452" s="58"/>
      <c r="DY452" s="58"/>
      <c r="DZ452" s="58"/>
      <c r="EA452" s="58"/>
      <c r="EB452" s="58"/>
      <c r="EC452" s="58"/>
      <c r="ED452" s="58"/>
      <c r="EE452" s="58"/>
      <c r="EF452" s="58"/>
      <c r="EG452" s="58"/>
      <c r="EH452" s="58"/>
      <c r="EI452" s="58"/>
      <c r="EJ452" s="58"/>
      <c r="EK452" s="58"/>
      <c r="EL452" s="58"/>
      <c r="EM452" s="58"/>
      <c r="EN452" s="58"/>
      <c r="EO452" s="58"/>
      <c r="EP452" s="58"/>
      <c r="EQ452" s="58"/>
    </row>
    <row r="453" spans="1:147" outlineLevel="1" x14ac:dyDescent="0.2">
      <c r="A453" s="16">
        <v>256</v>
      </c>
      <c r="B453" s="16">
        <v>0</v>
      </c>
      <c r="C453" s="1">
        <v>3.3793218741586979E-3</v>
      </c>
      <c r="D453" s="1">
        <f t="shared" si="40"/>
        <v>-3.3793218741586979E-3</v>
      </c>
      <c r="E453" s="1">
        <f t="shared" si="41"/>
        <v>6.7700893575196545E-3</v>
      </c>
      <c r="F453" s="1">
        <f t="shared" si="42"/>
        <v>-8.2280552729789402E-2</v>
      </c>
      <c r="G453" s="1">
        <f t="shared" si="43"/>
        <v>-5.8230407971929833E-2</v>
      </c>
      <c r="H453" s="1">
        <v>2.5954451234404763E-2</v>
      </c>
      <c r="I453" s="1">
        <f t="shared" si="44"/>
        <v>9.0350851637630535E-5</v>
      </c>
      <c r="J453" s="1">
        <f t="shared" si="45"/>
        <v>-5.9001112398115167E-2</v>
      </c>
      <c r="AT453" s="58"/>
      <c r="AU453" s="58"/>
      <c r="AV453" s="58"/>
      <c r="AW453" s="58"/>
      <c r="AX453" s="58"/>
      <c r="AY453" s="58"/>
      <c r="AZ453" s="58"/>
      <c r="BA453" s="71"/>
      <c r="BB453" s="58"/>
      <c r="BC453" s="58"/>
      <c r="BD453" s="58"/>
      <c r="BE453" s="58">
        <f t="shared" si="46"/>
        <v>1</v>
      </c>
      <c r="BF453" s="58">
        <f t="shared" si="47"/>
        <v>3.3793218741586979E-3</v>
      </c>
      <c r="BG453" s="58" t="e">
        <f t="shared" si="48"/>
        <v>#N/A</v>
      </c>
      <c r="BH453" s="58"/>
      <c r="BI453" s="58"/>
      <c r="BJ453" s="58"/>
      <c r="BK453" s="58"/>
      <c r="BL453" s="58"/>
      <c r="BM453" s="58"/>
      <c r="BN453" s="58"/>
      <c r="BO453" s="58"/>
      <c r="BP453" s="58"/>
      <c r="BQ453" s="58"/>
      <c r="BR453" s="58"/>
      <c r="BS453" s="58"/>
      <c r="BT453" s="58"/>
      <c r="BU453" s="58"/>
      <c r="BV453" s="58"/>
      <c r="BW453" s="58"/>
      <c r="BX453" s="58"/>
      <c r="BY453" s="58"/>
      <c r="BZ453" s="58"/>
      <c r="CA453" s="58"/>
      <c r="CB453" s="58"/>
      <c r="CC453" s="58"/>
      <c r="CD453" s="58"/>
      <c r="CE453" s="58"/>
      <c r="CF453" s="58"/>
      <c r="CG453" s="58"/>
      <c r="CH453" s="58"/>
      <c r="CI453" s="58"/>
      <c r="CJ453" s="58"/>
      <c r="CK453" s="58"/>
      <c r="CL453" s="58"/>
      <c r="CM453" s="58"/>
      <c r="CN453" s="58"/>
      <c r="CO453" s="58"/>
      <c r="CP453" s="58"/>
      <c r="CQ453" s="58"/>
      <c r="CR453" s="58"/>
      <c r="CS453" s="58"/>
      <c r="CT453" s="58"/>
      <c r="CU453" s="58"/>
      <c r="CV453" s="58"/>
      <c r="CW453" s="58"/>
      <c r="CX453" s="58"/>
      <c r="CY453" s="58"/>
      <c r="CZ453" s="58"/>
      <c r="DA453" s="58"/>
      <c r="DB453" s="58"/>
      <c r="DC453" s="58"/>
      <c r="DD453" s="58"/>
      <c r="DE453" s="58"/>
      <c r="DF453" s="58"/>
      <c r="DG453" s="58"/>
      <c r="DH453" s="58"/>
      <c r="DI453" s="58"/>
      <c r="DJ453" s="58"/>
      <c r="DK453" s="58"/>
      <c r="DL453" s="58"/>
      <c r="DM453" s="58"/>
      <c r="DN453" s="58"/>
      <c r="DO453" s="58"/>
      <c r="DP453" s="58"/>
      <c r="DQ453" s="58"/>
      <c r="DR453" s="58"/>
      <c r="DS453" s="58"/>
      <c r="DT453" s="58"/>
      <c r="DU453" s="58"/>
      <c r="DV453" s="58"/>
      <c r="DW453" s="58"/>
      <c r="DX453" s="58"/>
      <c r="DY453" s="58"/>
      <c r="DZ453" s="58"/>
      <c r="EA453" s="58"/>
      <c r="EB453" s="58"/>
      <c r="EC453" s="58"/>
      <c r="ED453" s="58"/>
      <c r="EE453" s="58"/>
      <c r="EF453" s="58"/>
      <c r="EG453" s="58"/>
      <c r="EH453" s="58"/>
      <c r="EI453" s="58"/>
      <c r="EJ453" s="58"/>
      <c r="EK453" s="58"/>
      <c r="EL453" s="58"/>
      <c r="EM453" s="58"/>
      <c r="EN453" s="58"/>
      <c r="EO453" s="58"/>
      <c r="EP453" s="58"/>
      <c r="EQ453" s="58"/>
    </row>
    <row r="454" spans="1:147" outlineLevel="1" x14ac:dyDescent="0.2">
      <c r="A454" s="16">
        <v>257</v>
      </c>
      <c r="B454" s="16">
        <v>0</v>
      </c>
      <c r="C454" s="1">
        <v>8.774063488270762E-8</v>
      </c>
      <c r="D454" s="1">
        <f t="shared" si="40"/>
        <v>-8.774063488270762E-8</v>
      </c>
      <c r="E454" s="1">
        <f t="shared" si="41"/>
        <v>1.7548127736008978E-7</v>
      </c>
      <c r="F454" s="1">
        <f t="shared" si="42"/>
        <v>-4.1890485478219251E-4</v>
      </c>
      <c r="G454" s="1">
        <f t="shared" si="43"/>
        <v>-2.9621047007343833E-4</v>
      </c>
      <c r="H454" s="1">
        <v>1.3651015548707528E-6</v>
      </c>
      <c r="I454" s="1">
        <f t="shared" si="44"/>
        <v>1.1977505111796438E-13</v>
      </c>
      <c r="J454" s="1">
        <f t="shared" si="45"/>
        <v>-2.9621067225233197E-4</v>
      </c>
      <c r="AT454" s="58"/>
      <c r="AU454" s="58"/>
      <c r="AV454" s="58"/>
      <c r="AW454" s="58"/>
      <c r="AX454" s="58"/>
      <c r="AY454" s="58"/>
      <c r="AZ454" s="58"/>
      <c r="BA454" s="71"/>
      <c r="BB454" s="58"/>
      <c r="BC454" s="58"/>
      <c r="BD454" s="58"/>
      <c r="BE454" s="58">
        <f t="shared" si="46"/>
        <v>1</v>
      </c>
      <c r="BF454" s="58">
        <f t="shared" si="47"/>
        <v>8.774063488270762E-8</v>
      </c>
      <c r="BG454" s="58" t="e">
        <f t="shared" si="48"/>
        <v>#N/A</v>
      </c>
      <c r="BH454" s="58"/>
      <c r="BI454" s="58"/>
      <c r="BJ454" s="58"/>
      <c r="BK454" s="58"/>
      <c r="BL454" s="58"/>
      <c r="BM454" s="58"/>
      <c r="BN454" s="58"/>
      <c r="BO454" s="58"/>
      <c r="BP454" s="58"/>
      <c r="BQ454" s="58"/>
      <c r="BR454" s="58"/>
      <c r="BS454" s="58"/>
      <c r="BT454" s="58"/>
      <c r="BU454" s="58"/>
      <c r="BV454" s="58"/>
      <c r="BW454" s="58"/>
      <c r="BX454" s="58"/>
      <c r="BY454" s="58"/>
      <c r="BZ454" s="58"/>
      <c r="CA454" s="58"/>
      <c r="CB454" s="58"/>
      <c r="CC454" s="58"/>
      <c r="CD454" s="58"/>
      <c r="CE454" s="58"/>
      <c r="CF454" s="58"/>
      <c r="CG454" s="58"/>
      <c r="CH454" s="58"/>
      <c r="CI454" s="58"/>
      <c r="CJ454" s="58"/>
      <c r="CK454" s="58"/>
      <c r="CL454" s="58"/>
      <c r="CM454" s="58"/>
      <c r="CN454" s="58"/>
      <c r="CO454" s="58"/>
      <c r="CP454" s="58"/>
      <c r="CQ454" s="58"/>
      <c r="CR454" s="58"/>
      <c r="CS454" s="58"/>
      <c r="CT454" s="58"/>
      <c r="CU454" s="58"/>
      <c r="CV454" s="58"/>
      <c r="CW454" s="58"/>
      <c r="CX454" s="58"/>
      <c r="CY454" s="58"/>
      <c r="CZ454" s="58"/>
      <c r="DA454" s="58"/>
      <c r="DB454" s="58"/>
      <c r="DC454" s="58"/>
      <c r="DD454" s="58"/>
      <c r="DE454" s="58"/>
      <c r="DF454" s="58"/>
      <c r="DG454" s="58"/>
      <c r="DH454" s="58"/>
      <c r="DI454" s="58"/>
      <c r="DJ454" s="58"/>
      <c r="DK454" s="58"/>
      <c r="DL454" s="58"/>
      <c r="DM454" s="58"/>
      <c r="DN454" s="58"/>
      <c r="DO454" s="58"/>
      <c r="DP454" s="58"/>
      <c r="DQ454" s="58"/>
      <c r="DR454" s="58"/>
      <c r="DS454" s="58"/>
      <c r="DT454" s="58"/>
      <c r="DU454" s="58"/>
      <c r="DV454" s="58"/>
      <c r="DW454" s="58"/>
      <c r="DX454" s="58"/>
      <c r="DY454" s="58"/>
      <c r="DZ454" s="58"/>
      <c r="EA454" s="58"/>
      <c r="EB454" s="58"/>
      <c r="EC454" s="58"/>
      <c r="ED454" s="58"/>
      <c r="EE454" s="58"/>
      <c r="EF454" s="58"/>
      <c r="EG454" s="58"/>
      <c r="EH454" s="58"/>
      <c r="EI454" s="58"/>
      <c r="EJ454" s="58"/>
      <c r="EK454" s="58"/>
      <c r="EL454" s="58"/>
      <c r="EM454" s="58"/>
      <c r="EN454" s="58"/>
      <c r="EO454" s="58"/>
      <c r="EP454" s="58"/>
      <c r="EQ454" s="58"/>
    </row>
    <row r="455" spans="1:147" outlineLevel="1" x14ac:dyDescent="0.2">
      <c r="A455" s="16">
        <v>258</v>
      </c>
      <c r="B455" s="16">
        <v>0</v>
      </c>
      <c r="C455" s="1">
        <v>5.2059511647602034E-4</v>
      </c>
      <c r="D455" s="1">
        <f t="shared" ref="D455:D518" si="49">B455 - C455</f>
        <v>-5.2059511647602034E-4</v>
      </c>
      <c r="E455" s="1">
        <f t="shared" ref="E455:E518" si="50">2*IF(B455=1,LN(1/C455),LN(1/(1-C455)))</f>
        <v>1.0414613463248235E-3</v>
      </c>
      <c r="F455" s="1">
        <f t="shared" ref="F455:F518" si="51">SQRT(E455)*SIGN(D455)</f>
        <v>-3.2271680252580953E-2</v>
      </c>
      <c r="G455" s="1">
        <f t="shared" ref="G455:G518" si="52">D455/(SQRT(C455*(1-C455)))</f>
        <v>-2.2822494975705879E-2</v>
      </c>
      <c r="H455" s="1">
        <v>3.0216851303247016E-3</v>
      </c>
      <c r="I455" s="1">
        <f t="shared" ref="I455:I518" si="53">G455^2*H455/(1-H455)</f>
        <v>1.5786641097111199E-6</v>
      </c>
      <c r="J455" s="1">
        <f t="shared" ref="J455:J518" si="54">G455/SQRT(1-H455)</f>
        <v>-2.285705451334076E-2</v>
      </c>
      <c r="AT455" s="58"/>
      <c r="AU455" s="58"/>
      <c r="AV455" s="58"/>
      <c r="AW455" s="58"/>
      <c r="AX455" s="58"/>
      <c r="AY455" s="58"/>
      <c r="AZ455" s="58"/>
      <c r="BA455" s="71"/>
      <c r="BB455" s="58"/>
      <c r="BC455" s="58"/>
      <c r="BD455" s="58"/>
      <c r="BE455" s="58">
        <f t="shared" ref="BE455:BE518" si="55">1-B455</f>
        <v>1</v>
      </c>
      <c r="BF455" s="58">
        <f t="shared" ref="BF455:BF518" si="56">IF(B455=0,C455,NA())</f>
        <v>5.2059511647602034E-4</v>
      </c>
      <c r="BG455" s="58" t="e">
        <f t="shared" ref="BG455:BG518" si="57">IF(B455=1,C455,NA())</f>
        <v>#N/A</v>
      </c>
      <c r="BH455" s="58"/>
      <c r="BI455" s="58"/>
      <c r="BJ455" s="58"/>
      <c r="BK455" s="58"/>
      <c r="BL455" s="58"/>
      <c r="BM455" s="58"/>
      <c r="BN455" s="58"/>
      <c r="BO455" s="58"/>
      <c r="BP455" s="58"/>
      <c r="BQ455" s="58"/>
      <c r="BR455" s="58"/>
      <c r="BS455" s="58"/>
      <c r="BT455" s="58"/>
      <c r="BU455" s="58"/>
      <c r="BV455" s="58"/>
      <c r="BW455" s="58"/>
      <c r="BX455" s="58"/>
      <c r="BY455" s="58"/>
      <c r="BZ455" s="58"/>
      <c r="CA455" s="58"/>
      <c r="CB455" s="58"/>
      <c r="CC455" s="58"/>
      <c r="CD455" s="58"/>
      <c r="CE455" s="58"/>
      <c r="CF455" s="58"/>
      <c r="CG455" s="58"/>
      <c r="CH455" s="58"/>
      <c r="CI455" s="58"/>
      <c r="CJ455" s="58"/>
      <c r="CK455" s="58"/>
      <c r="CL455" s="58"/>
      <c r="CM455" s="58"/>
      <c r="CN455" s="58"/>
      <c r="CO455" s="58"/>
      <c r="CP455" s="58"/>
      <c r="CQ455" s="58"/>
      <c r="CR455" s="58"/>
      <c r="CS455" s="58"/>
      <c r="CT455" s="58"/>
      <c r="CU455" s="58"/>
      <c r="CV455" s="58"/>
      <c r="CW455" s="58"/>
      <c r="CX455" s="58"/>
      <c r="CY455" s="58"/>
      <c r="CZ455" s="58"/>
      <c r="DA455" s="58"/>
      <c r="DB455" s="58"/>
      <c r="DC455" s="58"/>
      <c r="DD455" s="58"/>
      <c r="DE455" s="58"/>
      <c r="DF455" s="58"/>
      <c r="DG455" s="58"/>
      <c r="DH455" s="58"/>
      <c r="DI455" s="58"/>
      <c r="DJ455" s="58"/>
      <c r="DK455" s="58"/>
      <c r="DL455" s="58"/>
      <c r="DM455" s="58"/>
      <c r="DN455" s="58"/>
      <c r="DO455" s="58"/>
      <c r="DP455" s="58"/>
      <c r="DQ455" s="58"/>
      <c r="DR455" s="58"/>
      <c r="DS455" s="58"/>
      <c r="DT455" s="58"/>
      <c r="DU455" s="58"/>
      <c r="DV455" s="58"/>
      <c r="DW455" s="58"/>
      <c r="DX455" s="58"/>
      <c r="DY455" s="58"/>
      <c r="DZ455" s="58"/>
      <c r="EA455" s="58"/>
      <c r="EB455" s="58"/>
      <c r="EC455" s="58"/>
      <c r="ED455" s="58"/>
      <c r="EE455" s="58"/>
      <c r="EF455" s="58"/>
      <c r="EG455" s="58"/>
      <c r="EH455" s="58"/>
      <c r="EI455" s="58"/>
      <c r="EJ455" s="58"/>
      <c r="EK455" s="58"/>
      <c r="EL455" s="58"/>
      <c r="EM455" s="58"/>
      <c r="EN455" s="58"/>
      <c r="EO455" s="58"/>
      <c r="EP455" s="58"/>
      <c r="EQ455" s="58"/>
    </row>
    <row r="456" spans="1:147" outlineLevel="1" x14ac:dyDescent="0.2">
      <c r="A456" s="16">
        <v>259</v>
      </c>
      <c r="B456" s="16">
        <v>0</v>
      </c>
      <c r="C456" s="1">
        <v>5.0151916379766552E-6</v>
      </c>
      <c r="D456" s="1">
        <f t="shared" si="49"/>
        <v>-5.0151916379766552E-6</v>
      </c>
      <c r="E456" s="1">
        <f t="shared" si="50"/>
        <v>1.0030408428294708E-5</v>
      </c>
      <c r="F456" s="1">
        <f t="shared" si="51"/>
        <v>-3.1670820052999431E-3</v>
      </c>
      <c r="G456" s="1">
        <f t="shared" si="52"/>
        <v>-2.2394679703558978E-3</v>
      </c>
      <c r="H456" s="1">
        <v>4.2526674671499765E-5</v>
      </c>
      <c r="I456" s="1">
        <f t="shared" si="53"/>
        <v>2.1328956334187458E-10</v>
      </c>
      <c r="J456" s="1">
        <f t="shared" si="54"/>
        <v>-2.2395155904376524E-3</v>
      </c>
      <c r="AT456" s="58"/>
      <c r="AU456" s="58"/>
      <c r="AV456" s="58"/>
      <c r="AW456" s="58"/>
      <c r="AX456" s="58"/>
      <c r="AY456" s="58"/>
      <c r="AZ456" s="58"/>
      <c r="BA456" s="71"/>
      <c r="BB456" s="58"/>
      <c r="BC456" s="58"/>
      <c r="BD456" s="58"/>
      <c r="BE456" s="58">
        <f t="shared" si="55"/>
        <v>1</v>
      </c>
      <c r="BF456" s="58">
        <f t="shared" si="56"/>
        <v>5.0151916379766552E-6</v>
      </c>
      <c r="BG456" s="58" t="e">
        <f t="shared" si="57"/>
        <v>#N/A</v>
      </c>
      <c r="BH456" s="58"/>
      <c r="BI456" s="58"/>
      <c r="BJ456" s="58"/>
      <c r="BK456" s="58"/>
      <c r="BL456" s="58"/>
      <c r="BM456" s="58"/>
      <c r="BN456" s="58"/>
      <c r="BO456" s="58"/>
      <c r="BP456" s="58"/>
      <c r="BQ456" s="58"/>
      <c r="BR456" s="58"/>
      <c r="BS456" s="58"/>
      <c r="BT456" s="58"/>
      <c r="BU456" s="58"/>
      <c r="BV456" s="58"/>
      <c r="BW456" s="58"/>
      <c r="BX456" s="58"/>
      <c r="BY456" s="58"/>
      <c r="BZ456" s="58"/>
      <c r="CA456" s="58"/>
      <c r="CB456" s="58"/>
      <c r="CC456" s="58"/>
      <c r="CD456" s="58"/>
      <c r="CE456" s="58"/>
      <c r="CF456" s="58"/>
      <c r="CG456" s="58"/>
      <c r="CH456" s="58"/>
      <c r="CI456" s="58"/>
      <c r="CJ456" s="58"/>
      <c r="CK456" s="58"/>
      <c r="CL456" s="58"/>
      <c r="CM456" s="58"/>
      <c r="CN456" s="58"/>
      <c r="CO456" s="58"/>
      <c r="CP456" s="58"/>
      <c r="CQ456" s="58"/>
      <c r="CR456" s="58"/>
      <c r="CS456" s="58"/>
      <c r="CT456" s="58"/>
      <c r="CU456" s="58"/>
      <c r="CV456" s="58"/>
      <c r="CW456" s="58"/>
      <c r="CX456" s="58"/>
      <c r="CY456" s="58"/>
      <c r="CZ456" s="58"/>
      <c r="DA456" s="58"/>
      <c r="DB456" s="58"/>
      <c r="DC456" s="58"/>
      <c r="DD456" s="58"/>
      <c r="DE456" s="58"/>
      <c r="DF456" s="58"/>
      <c r="DG456" s="58"/>
      <c r="DH456" s="58"/>
      <c r="DI456" s="58"/>
      <c r="DJ456" s="58"/>
      <c r="DK456" s="58"/>
      <c r="DL456" s="58"/>
      <c r="DM456" s="58"/>
      <c r="DN456" s="58"/>
      <c r="DO456" s="58"/>
      <c r="DP456" s="58"/>
      <c r="DQ456" s="58"/>
      <c r="DR456" s="58"/>
      <c r="DS456" s="58"/>
      <c r="DT456" s="58"/>
      <c r="DU456" s="58"/>
      <c r="DV456" s="58"/>
      <c r="DW456" s="58"/>
      <c r="DX456" s="58"/>
      <c r="DY456" s="58"/>
      <c r="DZ456" s="58"/>
      <c r="EA456" s="58"/>
      <c r="EB456" s="58"/>
      <c r="EC456" s="58"/>
      <c r="ED456" s="58"/>
      <c r="EE456" s="58"/>
      <c r="EF456" s="58"/>
      <c r="EG456" s="58"/>
      <c r="EH456" s="58"/>
      <c r="EI456" s="58"/>
      <c r="EJ456" s="58"/>
      <c r="EK456" s="58"/>
      <c r="EL456" s="58"/>
      <c r="EM456" s="58"/>
      <c r="EN456" s="58"/>
      <c r="EO456" s="58"/>
      <c r="EP456" s="58"/>
      <c r="EQ456" s="58"/>
    </row>
    <row r="457" spans="1:147" outlineLevel="1" x14ac:dyDescent="0.2">
      <c r="A457" s="16">
        <v>260</v>
      </c>
      <c r="B457" s="16">
        <v>0</v>
      </c>
      <c r="C457" s="1">
        <v>1.1864068327685361E-4</v>
      </c>
      <c r="D457" s="1">
        <f t="shared" si="49"/>
        <v>-1.1864068327685361E-4</v>
      </c>
      <c r="E457" s="1">
        <f t="shared" si="50"/>
        <v>2.3729544327883331E-4</v>
      </c>
      <c r="F457" s="1">
        <f t="shared" si="51"/>
        <v>-1.5404396881372321E-2</v>
      </c>
      <c r="G457" s="1">
        <f t="shared" si="52"/>
        <v>-1.089287659705738E-2</v>
      </c>
      <c r="H457" s="1">
        <v>1.0794702192537971E-3</v>
      </c>
      <c r="I457" s="1">
        <f t="shared" si="53"/>
        <v>1.2822269297432698E-7</v>
      </c>
      <c r="J457" s="1">
        <f t="shared" si="54"/>
        <v>-1.0898760629158469E-2</v>
      </c>
      <c r="AT457" s="58"/>
      <c r="AU457" s="58"/>
      <c r="AV457" s="58"/>
      <c r="AW457" s="58"/>
      <c r="AX457" s="58"/>
      <c r="AY457" s="58"/>
      <c r="AZ457" s="58"/>
      <c r="BA457" s="71"/>
      <c r="BB457" s="58"/>
      <c r="BC457" s="58"/>
      <c r="BD457" s="58"/>
      <c r="BE457" s="58">
        <f t="shared" si="55"/>
        <v>1</v>
      </c>
      <c r="BF457" s="58">
        <f t="shared" si="56"/>
        <v>1.1864068327685361E-4</v>
      </c>
      <c r="BG457" s="58" t="e">
        <f t="shared" si="57"/>
        <v>#N/A</v>
      </c>
      <c r="BH457" s="58"/>
      <c r="BI457" s="58"/>
      <c r="BJ457" s="58"/>
      <c r="BK457" s="58"/>
      <c r="BL457" s="58"/>
      <c r="BM457" s="58"/>
      <c r="BN457" s="58"/>
      <c r="BO457" s="58"/>
      <c r="BP457" s="58"/>
      <c r="BQ457" s="58"/>
      <c r="BR457" s="58"/>
      <c r="BS457" s="58"/>
      <c r="BT457" s="58"/>
      <c r="BU457" s="58"/>
      <c r="BV457" s="58"/>
      <c r="BW457" s="58"/>
      <c r="BX457" s="58"/>
      <c r="BY457" s="58"/>
      <c r="BZ457" s="58"/>
      <c r="CA457" s="58"/>
      <c r="CB457" s="58"/>
      <c r="CC457" s="58"/>
      <c r="CD457" s="58"/>
      <c r="CE457" s="58"/>
      <c r="CF457" s="58"/>
      <c r="CG457" s="58"/>
      <c r="CH457" s="58"/>
      <c r="CI457" s="58"/>
      <c r="CJ457" s="58"/>
      <c r="CK457" s="58"/>
      <c r="CL457" s="58"/>
      <c r="CM457" s="58"/>
      <c r="CN457" s="58"/>
      <c r="CO457" s="58"/>
      <c r="CP457" s="58"/>
      <c r="CQ457" s="58"/>
      <c r="CR457" s="58"/>
      <c r="CS457" s="58"/>
      <c r="CT457" s="58"/>
      <c r="CU457" s="58"/>
      <c r="CV457" s="58"/>
      <c r="CW457" s="58"/>
      <c r="CX457" s="58"/>
      <c r="CY457" s="58"/>
      <c r="CZ457" s="58"/>
      <c r="DA457" s="58"/>
      <c r="DB457" s="58"/>
      <c r="DC457" s="58"/>
      <c r="DD457" s="58"/>
      <c r="DE457" s="58"/>
      <c r="DF457" s="58"/>
      <c r="DG457" s="58"/>
      <c r="DH457" s="58"/>
      <c r="DI457" s="58"/>
      <c r="DJ457" s="58"/>
      <c r="DK457" s="58"/>
      <c r="DL457" s="58"/>
      <c r="DM457" s="58"/>
      <c r="DN457" s="58"/>
      <c r="DO457" s="58"/>
      <c r="DP457" s="58"/>
      <c r="DQ457" s="58"/>
      <c r="DR457" s="58"/>
      <c r="DS457" s="58"/>
      <c r="DT457" s="58"/>
      <c r="DU457" s="58"/>
      <c r="DV457" s="58"/>
      <c r="DW457" s="58"/>
      <c r="DX457" s="58"/>
      <c r="DY457" s="58"/>
      <c r="DZ457" s="58"/>
      <c r="EA457" s="58"/>
      <c r="EB457" s="58"/>
      <c r="EC457" s="58"/>
      <c r="ED457" s="58"/>
      <c r="EE457" s="58"/>
      <c r="EF457" s="58"/>
      <c r="EG457" s="58"/>
      <c r="EH457" s="58"/>
      <c r="EI457" s="58"/>
      <c r="EJ457" s="58"/>
      <c r="EK457" s="58"/>
      <c r="EL457" s="58"/>
      <c r="EM457" s="58"/>
      <c r="EN457" s="58"/>
      <c r="EO457" s="58"/>
      <c r="EP457" s="58"/>
      <c r="EQ457" s="58"/>
    </row>
    <row r="458" spans="1:147" outlineLevel="1" x14ac:dyDescent="0.2">
      <c r="A458" s="16">
        <v>261</v>
      </c>
      <c r="B458" s="16">
        <v>0</v>
      </c>
      <c r="C458" s="1">
        <v>6.0295595505234089E-4</v>
      </c>
      <c r="D458" s="1">
        <f t="shared" si="49"/>
        <v>-6.0295595505234089E-4</v>
      </c>
      <c r="E458" s="1">
        <f t="shared" si="50"/>
        <v>1.2062756121935159E-3</v>
      </c>
      <c r="F458" s="1">
        <f t="shared" si="51"/>
        <v>-3.4731478692873352E-2</v>
      </c>
      <c r="G458" s="1">
        <f t="shared" si="52"/>
        <v>-2.4562567664568612E-2</v>
      </c>
      <c r="H458" s="1">
        <v>2.2839953656277273E-3</v>
      </c>
      <c r="I458" s="1">
        <f t="shared" si="53"/>
        <v>1.3811339715336167E-6</v>
      </c>
      <c r="J458" s="1">
        <f t="shared" si="54"/>
        <v>-2.4590666201793829E-2</v>
      </c>
      <c r="AT458" s="58"/>
      <c r="AU458" s="58"/>
      <c r="AV458" s="58"/>
      <c r="AW458" s="58"/>
      <c r="AX458" s="58"/>
      <c r="AY458" s="58"/>
      <c r="AZ458" s="58"/>
      <c r="BA458" s="71"/>
      <c r="BB458" s="58"/>
      <c r="BC458" s="58"/>
      <c r="BD458" s="58"/>
      <c r="BE458" s="58">
        <f t="shared" si="55"/>
        <v>1</v>
      </c>
      <c r="BF458" s="58">
        <f t="shared" si="56"/>
        <v>6.0295595505234089E-4</v>
      </c>
      <c r="BG458" s="58" t="e">
        <f t="shared" si="57"/>
        <v>#N/A</v>
      </c>
      <c r="BH458" s="58"/>
      <c r="BI458" s="58"/>
      <c r="BJ458" s="58"/>
      <c r="BK458" s="58"/>
      <c r="BL458" s="58"/>
      <c r="BM458" s="58"/>
      <c r="BN458" s="58"/>
      <c r="BO458" s="58"/>
      <c r="BP458" s="58"/>
      <c r="BQ458" s="58"/>
      <c r="BR458" s="58"/>
      <c r="BS458" s="58"/>
      <c r="BT458" s="58"/>
      <c r="BU458" s="58"/>
      <c r="BV458" s="58"/>
      <c r="BW458" s="58"/>
      <c r="BX458" s="58"/>
      <c r="BY458" s="58"/>
      <c r="BZ458" s="58"/>
      <c r="CA458" s="58"/>
      <c r="CB458" s="58"/>
      <c r="CC458" s="58"/>
      <c r="CD458" s="58"/>
      <c r="CE458" s="58"/>
      <c r="CF458" s="58"/>
      <c r="CG458" s="58"/>
      <c r="CH458" s="58"/>
      <c r="CI458" s="58"/>
      <c r="CJ458" s="58"/>
      <c r="CK458" s="58"/>
      <c r="CL458" s="58"/>
      <c r="CM458" s="58"/>
      <c r="CN458" s="58"/>
      <c r="CO458" s="58"/>
      <c r="CP458" s="58"/>
      <c r="CQ458" s="58"/>
      <c r="CR458" s="58"/>
      <c r="CS458" s="58"/>
      <c r="CT458" s="58"/>
      <c r="CU458" s="58"/>
      <c r="CV458" s="58"/>
      <c r="CW458" s="58"/>
      <c r="CX458" s="58"/>
      <c r="CY458" s="58"/>
      <c r="CZ458" s="58"/>
      <c r="DA458" s="58"/>
      <c r="DB458" s="58"/>
      <c r="DC458" s="58"/>
      <c r="DD458" s="58"/>
      <c r="DE458" s="58"/>
      <c r="DF458" s="58"/>
      <c r="DG458" s="58"/>
      <c r="DH458" s="58"/>
      <c r="DI458" s="58"/>
      <c r="DJ458" s="58"/>
      <c r="DK458" s="58"/>
      <c r="DL458" s="58"/>
      <c r="DM458" s="58"/>
      <c r="DN458" s="58"/>
      <c r="DO458" s="58"/>
      <c r="DP458" s="58"/>
      <c r="DQ458" s="58"/>
      <c r="DR458" s="58"/>
      <c r="DS458" s="58"/>
      <c r="DT458" s="58"/>
      <c r="DU458" s="58"/>
      <c r="DV458" s="58"/>
      <c r="DW458" s="58"/>
      <c r="DX458" s="58"/>
      <c r="DY458" s="58"/>
      <c r="DZ458" s="58"/>
      <c r="EA458" s="58"/>
      <c r="EB458" s="58"/>
      <c r="EC458" s="58"/>
      <c r="ED458" s="58"/>
      <c r="EE458" s="58"/>
      <c r="EF458" s="58"/>
      <c r="EG458" s="58"/>
      <c r="EH458" s="58"/>
      <c r="EI458" s="58"/>
      <c r="EJ458" s="58"/>
      <c r="EK458" s="58"/>
      <c r="EL458" s="58"/>
      <c r="EM458" s="58"/>
      <c r="EN458" s="58"/>
      <c r="EO458" s="58"/>
      <c r="EP458" s="58"/>
      <c r="EQ458" s="58"/>
    </row>
    <row r="459" spans="1:147" outlineLevel="1" x14ac:dyDescent="0.2">
      <c r="A459" s="16">
        <v>262</v>
      </c>
      <c r="B459" s="16">
        <v>0</v>
      </c>
      <c r="C459" s="1">
        <v>0.57635175697021745</v>
      </c>
      <c r="D459" s="1">
        <f t="shared" si="49"/>
        <v>-0.57635175697021745</v>
      </c>
      <c r="E459" s="1">
        <f t="shared" si="50"/>
        <v>1.7177035671347201</v>
      </c>
      <c r="F459" s="1">
        <f t="shared" si="51"/>
        <v>-1.310611905613069</v>
      </c>
      <c r="G459" s="1">
        <f t="shared" si="52"/>
        <v>-1.1663827977833596</v>
      </c>
      <c r="H459" s="1">
        <v>0.35216621836946088</v>
      </c>
      <c r="I459" s="1">
        <f t="shared" si="53"/>
        <v>0.73954791131795294</v>
      </c>
      <c r="J459" s="1">
        <f t="shared" si="54"/>
        <v>-1.4491365505993183</v>
      </c>
      <c r="AT459" s="58"/>
      <c r="AU459" s="58"/>
      <c r="AV459" s="58"/>
      <c r="AW459" s="58"/>
      <c r="AX459" s="58"/>
      <c r="AY459" s="58"/>
      <c r="AZ459" s="58"/>
      <c r="BA459" s="71"/>
      <c r="BB459" s="58"/>
      <c r="BC459" s="58"/>
      <c r="BD459" s="58"/>
      <c r="BE459" s="58">
        <f t="shared" si="55"/>
        <v>1</v>
      </c>
      <c r="BF459" s="58">
        <f t="shared" si="56"/>
        <v>0.57635175697021745</v>
      </c>
      <c r="BG459" s="58" t="e">
        <f t="shared" si="57"/>
        <v>#N/A</v>
      </c>
      <c r="BH459" s="58"/>
      <c r="BI459" s="58"/>
      <c r="BJ459" s="58"/>
      <c r="BK459" s="58"/>
      <c r="BL459" s="58"/>
      <c r="BM459" s="58"/>
      <c r="BN459" s="58"/>
      <c r="BO459" s="58"/>
      <c r="BP459" s="58"/>
      <c r="BQ459" s="58"/>
      <c r="BR459" s="58"/>
      <c r="BS459" s="58"/>
      <c r="BT459" s="58"/>
      <c r="BU459" s="58"/>
      <c r="BV459" s="58"/>
      <c r="BW459" s="58"/>
      <c r="BX459" s="58"/>
      <c r="BY459" s="58"/>
      <c r="BZ459" s="58"/>
      <c r="CA459" s="58"/>
      <c r="CB459" s="58"/>
      <c r="CC459" s="58"/>
      <c r="CD459" s="58"/>
      <c r="CE459" s="58"/>
      <c r="CF459" s="58"/>
      <c r="CG459" s="58"/>
      <c r="CH459" s="58"/>
      <c r="CI459" s="58"/>
      <c r="CJ459" s="58"/>
      <c r="CK459" s="58"/>
      <c r="CL459" s="58"/>
      <c r="CM459" s="58"/>
      <c r="CN459" s="58"/>
      <c r="CO459" s="58"/>
      <c r="CP459" s="58"/>
      <c r="CQ459" s="58"/>
      <c r="CR459" s="58"/>
      <c r="CS459" s="58"/>
      <c r="CT459" s="58"/>
      <c r="CU459" s="58"/>
      <c r="CV459" s="58"/>
      <c r="CW459" s="58"/>
      <c r="CX459" s="58"/>
      <c r="CY459" s="58"/>
      <c r="CZ459" s="58"/>
      <c r="DA459" s="58"/>
      <c r="DB459" s="58"/>
      <c r="DC459" s="58"/>
      <c r="DD459" s="58"/>
      <c r="DE459" s="58"/>
      <c r="DF459" s="58"/>
      <c r="DG459" s="58"/>
      <c r="DH459" s="58"/>
      <c r="DI459" s="58"/>
      <c r="DJ459" s="58"/>
      <c r="DK459" s="58"/>
      <c r="DL459" s="58"/>
      <c r="DM459" s="58"/>
      <c r="DN459" s="58"/>
      <c r="DO459" s="58"/>
      <c r="DP459" s="58"/>
      <c r="DQ459" s="58"/>
      <c r="DR459" s="58"/>
      <c r="DS459" s="58"/>
      <c r="DT459" s="58"/>
      <c r="DU459" s="58"/>
      <c r="DV459" s="58"/>
      <c r="DW459" s="58"/>
      <c r="DX459" s="58"/>
      <c r="DY459" s="58"/>
      <c r="DZ459" s="58"/>
      <c r="EA459" s="58"/>
      <c r="EB459" s="58"/>
      <c r="EC459" s="58"/>
      <c r="ED459" s="58"/>
      <c r="EE459" s="58"/>
      <c r="EF459" s="58"/>
      <c r="EG459" s="58"/>
      <c r="EH459" s="58"/>
      <c r="EI459" s="58"/>
      <c r="EJ459" s="58"/>
      <c r="EK459" s="58"/>
      <c r="EL459" s="58"/>
      <c r="EM459" s="58"/>
      <c r="EN459" s="58"/>
      <c r="EO459" s="58"/>
      <c r="EP459" s="58"/>
      <c r="EQ459" s="58"/>
    </row>
    <row r="460" spans="1:147" outlineLevel="1" x14ac:dyDescent="0.2">
      <c r="A460" s="16">
        <v>263</v>
      </c>
      <c r="B460" s="16">
        <v>0</v>
      </c>
      <c r="C460" s="1">
        <v>1.0886125777491374E-5</v>
      </c>
      <c r="D460" s="1">
        <f t="shared" si="49"/>
        <v>-1.0886125777491374E-5</v>
      </c>
      <c r="E460" s="1">
        <f t="shared" si="50"/>
        <v>2.1772370063480762E-5</v>
      </c>
      <c r="F460" s="1">
        <f t="shared" si="51"/>
        <v>-4.6660872327337344E-3</v>
      </c>
      <c r="G460" s="1">
        <f t="shared" si="52"/>
        <v>-3.2994309034310634E-3</v>
      </c>
      <c r="H460" s="1">
        <v>9.0625464262149226E-5</v>
      </c>
      <c r="I460" s="1">
        <f t="shared" si="53"/>
        <v>9.8666035908978652E-10</v>
      </c>
      <c r="J460" s="1">
        <f t="shared" si="54"/>
        <v>-3.2995804198223465E-3</v>
      </c>
      <c r="AT460" s="58"/>
      <c r="AU460" s="58"/>
      <c r="AV460" s="58"/>
      <c r="AW460" s="58"/>
      <c r="AX460" s="58"/>
      <c r="AY460" s="58"/>
      <c r="AZ460" s="58"/>
      <c r="BA460" s="71"/>
      <c r="BB460" s="58"/>
      <c r="BC460" s="58"/>
      <c r="BD460" s="58"/>
      <c r="BE460" s="58">
        <f t="shared" si="55"/>
        <v>1</v>
      </c>
      <c r="BF460" s="58">
        <f t="shared" si="56"/>
        <v>1.0886125777491374E-5</v>
      </c>
      <c r="BG460" s="58" t="e">
        <f t="shared" si="57"/>
        <v>#N/A</v>
      </c>
      <c r="BH460" s="58"/>
      <c r="BI460" s="58"/>
      <c r="BJ460" s="58"/>
      <c r="BK460" s="58"/>
      <c r="BL460" s="58"/>
      <c r="BM460" s="58"/>
      <c r="BN460" s="58"/>
      <c r="BO460" s="58"/>
      <c r="BP460" s="58"/>
      <c r="BQ460" s="58"/>
      <c r="BR460" s="58"/>
      <c r="BS460" s="58"/>
      <c r="BT460" s="58"/>
      <c r="BU460" s="58"/>
      <c r="BV460" s="58"/>
      <c r="BW460" s="58"/>
      <c r="BX460" s="58"/>
      <c r="BY460" s="58"/>
      <c r="BZ460" s="58"/>
      <c r="CA460" s="58"/>
      <c r="CB460" s="58"/>
      <c r="CC460" s="58"/>
      <c r="CD460" s="58"/>
      <c r="CE460" s="58"/>
      <c r="CF460" s="58"/>
      <c r="CG460" s="58"/>
      <c r="CH460" s="58"/>
      <c r="CI460" s="58"/>
      <c r="CJ460" s="58"/>
      <c r="CK460" s="58"/>
      <c r="CL460" s="58"/>
      <c r="CM460" s="58"/>
      <c r="CN460" s="58"/>
      <c r="CO460" s="58"/>
      <c r="CP460" s="58"/>
      <c r="CQ460" s="58"/>
      <c r="CR460" s="58"/>
      <c r="CS460" s="58"/>
      <c r="CT460" s="58"/>
      <c r="CU460" s="58"/>
      <c r="CV460" s="58"/>
      <c r="CW460" s="58"/>
      <c r="CX460" s="58"/>
      <c r="CY460" s="58"/>
      <c r="CZ460" s="58"/>
      <c r="DA460" s="58"/>
      <c r="DB460" s="58"/>
      <c r="DC460" s="58"/>
      <c r="DD460" s="58"/>
      <c r="DE460" s="58"/>
      <c r="DF460" s="58"/>
      <c r="DG460" s="58"/>
      <c r="DH460" s="58"/>
      <c r="DI460" s="58"/>
      <c r="DJ460" s="58"/>
      <c r="DK460" s="58"/>
      <c r="DL460" s="58"/>
      <c r="DM460" s="58"/>
      <c r="DN460" s="58"/>
      <c r="DO460" s="58"/>
      <c r="DP460" s="58"/>
      <c r="DQ460" s="58"/>
      <c r="DR460" s="58"/>
      <c r="DS460" s="58"/>
      <c r="DT460" s="58"/>
      <c r="DU460" s="58"/>
      <c r="DV460" s="58"/>
      <c r="DW460" s="58"/>
      <c r="DX460" s="58"/>
      <c r="DY460" s="58"/>
      <c r="DZ460" s="58"/>
      <c r="EA460" s="58"/>
      <c r="EB460" s="58"/>
      <c r="EC460" s="58"/>
      <c r="ED460" s="58"/>
      <c r="EE460" s="58"/>
      <c r="EF460" s="58"/>
      <c r="EG460" s="58"/>
      <c r="EH460" s="58"/>
      <c r="EI460" s="58"/>
      <c r="EJ460" s="58"/>
      <c r="EK460" s="58"/>
      <c r="EL460" s="58"/>
      <c r="EM460" s="58"/>
      <c r="EN460" s="58"/>
      <c r="EO460" s="58"/>
      <c r="EP460" s="58"/>
      <c r="EQ460" s="58"/>
    </row>
    <row r="461" spans="1:147" outlineLevel="1" x14ac:dyDescent="0.2">
      <c r="A461" s="16">
        <v>264</v>
      </c>
      <c r="B461" s="16">
        <v>0</v>
      </c>
      <c r="C461" s="1">
        <v>1.7909982915535678E-3</v>
      </c>
      <c r="D461" s="1">
        <f t="shared" si="49"/>
        <v>-1.7909982915535678E-3</v>
      </c>
      <c r="E461" s="1">
        <f t="shared" si="50"/>
        <v>3.5852080930996685E-3</v>
      </c>
      <c r="F461" s="1">
        <f t="shared" si="51"/>
        <v>-5.9876607227695097E-2</v>
      </c>
      <c r="G461" s="1">
        <f t="shared" si="52"/>
        <v>-4.235813642833907E-2</v>
      </c>
      <c r="H461" s="1">
        <v>9.5772247073909952E-3</v>
      </c>
      <c r="I461" s="1">
        <f t="shared" si="53"/>
        <v>1.734973110458273E-5</v>
      </c>
      <c r="J461" s="1">
        <f t="shared" si="54"/>
        <v>-4.2562441809491709E-2</v>
      </c>
      <c r="AT461" s="58"/>
      <c r="AU461" s="58"/>
      <c r="AV461" s="58"/>
      <c r="AW461" s="58"/>
      <c r="AX461" s="58"/>
      <c r="AY461" s="58"/>
      <c r="AZ461" s="58"/>
      <c r="BA461" s="71"/>
      <c r="BB461" s="58"/>
      <c r="BC461" s="58"/>
      <c r="BD461" s="58"/>
      <c r="BE461" s="58">
        <f t="shared" si="55"/>
        <v>1</v>
      </c>
      <c r="BF461" s="58">
        <f t="shared" si="56"/>
        <v>1.7909982915535678E-3</v>
      </c>
      <c r="BG461" s="58" t="e">
        <f t="shared" si="57"/>
        <v>#N/A</v>
      </c>
      <c r="BH461" s="58"/>
      <c r="BI461" s="58"/>
      <c r="BJ461" s="58"/>
      <c r="BK461" s="58"/>
      <c r="BL461" s="58"/>
      <c r="BM461" s="58"/>
      <c r="BN461" s="58"/>
      <c r="BO461" s="58"/>
      <c r="BP461" s="58"/>
      <c r="BQ461" s="58"/>
      <c r="BR461" s="58"/>
      <c r="BS461" s="58"/>
      <c r="BT461" s="58"/>
      <c r="BU461" s="58"/>
      <c r="BV461" s="58"/>
      <c r="BW461" s="58"/>
      <c r="BX461" s="58"/>
      <c r="BY461" s="58"/>
      <c r="BZ461" s="58"/>
      <c r="CA461" s="58"/>
      <c r="CB461" s="58"/>
      <c r="CC461" s="58"/>
      <c r="CD461" s="58"/>
      <c r="CE461" s="58"/>
      <c r="CF461" s="58"/>
      <c r="CG461" s="58"/>
      <c r="CH461" s="58"/>
      <c r="CI461" s="58"/>
      <c r="CJ461" s="58"/>
      <c r="CK461" s="58"/>
      <c r="CL461" s="58"/>
      <c r="CM461" s="58"/>
      <c r="CN461" s="58"/>
      <c r="CO461" s="58"/>
      <c r="CP461" s="58"/>
      <c r="CQ461" s="58"/>
      <c r="CR461" s="58"/>
      <c r="CS461" s="58"/>
      <c r="CT461" s="58"/>
      <c r="CU461" s="58"/>
      <c r="CV461" s="58"/>
      <c r="CW461" s="58"/>
      <c r="CX461" s="58"/>
      <c r="CY461" s="58"/>
      <c r="CZ461" s="58"/>
      <c r="DA461" s="58"/>
      <c r="DB461" s="58"/>
      <c r="DC461" s="58"/>
      <c r="DD461" s="58"/>
      <c r="DE461" s="58"/>
      <c r="DF461" s="58"/>
      <c r="DG461" s="58"/>
      <c r="DH461" s="58"/>
      <c r="DI461" s="58"/>
      <c r="DJ461" s="58"/>
      <c r="DK461" s="58"/>
      <c r="DL461" s="58"/>
      <c r="DM461" s="58"/>
      <c r="DN461" s="58"/>
      <c r="DO461" s="58"/>
      <c r="DP461" s="58"/>
      <c r="DQ461" s="58"/>
      <c r="DR461" s="58"/>
      <c r="DS461" s="58"/>
      <c r="DT461" s="58"/>
      <c r="DU461" s="58"/>
      <c r="DV461" s="58"/>
      <c r="DW461" s="58"/>
      <c r="DX461" s="58"/>
      <c r="DY461" s="58"/>
      <c r="DZ461" s="58"/>
      <c r="EA461" s="58"/>
      <c r="EB461" s="58"/>
      <c r="EC461" s="58"/>
      <c r="ED461" s="58"/>
      <c r="EE461" s="58"/>
      <c r="EF461" s="58"/>
      <c r="EG461" s="58"/>
      <c r="EH461" s="58"/>
      <c r="EI461" s="58"/>
      <c r="EJ461" s="58"/>
      <c r="EK461" s="58"/>
      <c r="EL461" s="58"/>
      <c r="EM461" s="58"/>
      <c r="EN461" s="58"/>
      <c r="EO461" s="58"/>
      <c r="EP461" s="58"/>
      <c r="EQ461" s="58"/>
    </row>
    <row r="462" spans="1:147" outlineLevel="1" x14ac:dyDescent="0.2">
      <c r="A462" s="16">
        <v>265</v>
      </c>
      <c r="B462" s="16">
        <v>0</v>
      </c>
      <c r="C462" s="1">
        <v>0.5592824869016243</v>
      </c>
      <c r="D462" s="1">
        <f t="shared" si="49"/>
        <v>-0.5592824869016243</v>
      </c>
      <c r="E462" s="1">
        <f t="shared" si="50"/>
        <v>1.6387023372980898</v>
      </c>
      <c r="F462" s="1">
        <f t="shared" si="51"/>
        <v>-1.280118095059237</v>
      </c>
      <c r="G462" s="1">
        <f t="shared" si="52"/>
        <v>-1.1265110491566648</v>
      </c>
      <c r="H462" s="1">
        <v>0.37225190780790779</v>
      </c>
      <c r="I462" s="1">
        <f t="shared" si="53"/>
        <v>0.75252761616013975</v>
      </c>
      <c r="J462" s="1">
        <f t="shared" si="54"/>
        <v>-1.4218138978193278</v>
      </c>
      <c r="AT462" s="58"/>
      <c r="AU462" s="58"/>
      <c r="AV462" s="58"/>
      <c r="AW462" s="58"/>
      <c r="AX462" s="58"/>
      <c r="AY462" s="58"/>
      <c r="AZ462" s="58"/>
      <c r="BA462" s="71"/>
      <c r="BB462" s="58"/>
      <c r="BC462" s="58"/>
      <c r="BD462" s="58"/>
      <c r="BE462" s="58">
        <f t="shared" si="55"/>
        <v>1</v>
      </c>
      <c r="BF462" s="58">
        <f t="shared" si="56"/>
        <v>0.5592824869016243</v>
      </c>
      <c r="BG462" s="58" t="e">
        <f t="shared" si="57"/>
        <v>#N/A</v>
      </c>
      <c r="BH462" s="58"/>
      <c r="BI462" s="58"/>
      <c r="BJ462" s="58"/>
      <c r="BK462" s="58"/>
      <c r="BL462" s="58"/>
      <c r="BM462" s="58"/>
      <c r="BN462" s="58"/>
      <c r="BO462" s="58"/>
      <c r="BP462" s="58"/>
      <c r="BQ462" s="58"/>
      <c r="BR462" s="58"/>
      <c r="BS462" s="58"/>
      <c r="BT462" s="58"/>
      <c r="BU462" s="58"/>
      <c r="BV462" s="58"/>
      <c r="BW462" s="58"/>
      <c r="BX462" s="58"/>
      <c r="BY462" s="58"/>
      <c r="BZ462" s="58"/>
      <c r="CA462" s="58"/>
      <c r="CB462" s="58"/>
      <c r="CC462" s="58"/>
      <c r="CD462" s="58"/>
      <c r="CE462" s="58"/>
      <c r="CF462" s="58"/>
      <c r="CG462" s="58"/>
      <c r="CH462" s="58"/>
      <c r="CI462" s="58"/>
      <c r="CJ462" s="58"/>
      <c r="CK462" s="58"/>
      <c r="CL462" s="58"/>
      <c r="CM462" s="58"/>
      <c r="CN462" s="58"/>
      <c r="CO462" s="58"/>
      <c r="CP462" s="58"/>
      <c r="CQ462" s="58"/>
      <c r="CR462" s="58"/>
      <c r="CS462" s="58"/>
      <c r="CT462" s="58"/>
      <c r="CU462" s="58"/>
      <c r="CV462" s="58"/>
      <c r="CW462" s="58"/>
      <c r="CX462" s="58"/>
      <c r="CY462" s="58"/>
      <c r="CZ462" s="58"/>
      <c r="DA462" s="58"/>
      <c r="DB462" s="58"/>
      <c r="DC462" s="58"/>
      <c r="DD462" s="58"/>
      <c r="DE462" s="58"/>
      <c r="DF462" s="58"/>
      <c r="DG462" s="58"/>
      <c r="DH462" s="58"/>
      <c r="DI462" s="58"/>
      <c r="DJ462" s="58"/>
      <c r="DK462" s="58"/>
      <c r="DL462" s="58"/>
      <c r="DM462" s="58"/>
      <c r="DN462" s="58"/>
      <c r="DO462" s="58"/>
      <c r="DP462" s="58"/>
      <c r="DQ462" s="58"/>
      <c r="DR462" s="58"/>
      <c r="DS462" s="58"/>
      <c r="DT462" s="58"/>
      <c r="DU462" s="58"/>
      <c r="DV462" s="58"/>
      <c r="DW462" s="58"/>
      <c r="DX462" s="58"/>
      <c r="DY462" s="58"/>
      <c r="DZ462" s="58"/>
      <c r="EA462" s="58"/>
      <c r="EB462" s="58"/>
      <c r="EC462" s="58"/>
      <c r="ED462" s="58"/>
      <c r="EE462" s="58"/>
      <c r="EF462" s="58"/>
      <c r="EG462" s="58"/>
      <c r="EH462" s="58"/>
      <c r="EI462" s="58"/>
      <c r="EJ462" s="58"/>
      <c r="EK462" s="58"/>
      <c r="EL462" s="58"/>
      <c r="EM462" s="58"/>
      <c r="EN462" s="58"/>
      <c r="EO462" s="58"/>
      <c r="EP462" s="58"/>
      <c r="EQ462" s="58"/>
    </row>
    <row r="463" spans="1:147" outlineLevel="1" x14ac:dyDescent="0.2">
      <c r="A463" s="16">
        <v>266</v>
      </c>
      <c r="B463" s="16">
        <v>0</v>
      </c>
      <c r="C463" s="1">
        <v>2.0504083058607145E-3</v>
      </c>
      <c r="D463" s="1">
        <f t="shared" si="49"/>
        <v>-2.0504083058607145E-3</v>
      </c>
      <c r="E463" s="1">
        <f t="shared" si="50"/>
        <v>4.1050265416432748E-3</v>
      </c>
      <c r="F463" s="1">
        <f t="shared" si="51"/>
        <v>-6.407048104738465E-2</v>
      </c>
      <c r="G463" s="1">
        <f t="shared" si="52"/>
        <v>-4.5327928676110886E-2</v>
      </c>
      <c r="H463" s="1">
        <v>1.0625251410756159E-2</v>
      </c>
      <c r="I463" s="1">
        <f t="shared" si="53"/>
        <v>2.2065315457500074E-5</v>
      </c>
      <c r="J463" s="1">
        <f t="shared" si="54"/>
        <v>-4.5570675148872829E-2</v>
      </c>
      <c r="AT463" s="58"/>
      <c r="AU463" s="58"/>
      <c r="AV463" s="58"/>
      <c r="AW463" s="58"/>
      <c r="AX463" s="58"/>
      <c r="AY463" s="58"/>
      <c r="AZ463" s="58"/>
      <c r="BA463" s="71"/>
      <c r="BB463" s="58"/>
      <c r="BC463" s="58"/>
      <c r="BD463" s="58"/>
      <c r="BE463" s="58">
        <f t="shared" si="55"/>
        <v>1</v>
      </c>
      <c r="BF463" s="58">
        <f t="shared" si="56"/>
        <v>2.0504083058607145E-3</v>
      </c>
      <c r="BG463" s="58" t="e">
        <f t="shared" si="57"/>
        <v>#N/A</v>
      </c>
      <c r="BH463" s="58"/>
      <c r="BI463" s="58"/>
      <c r="BJ463" s="58"/>
      <c r="BK463" s="58"/>
      <c r="BL463" s="58"/>
      <c r="BM463" s="58"/>
      <c r="BN463" s="58"/>
      <c r="BO463" s="58"/>
      <c r="BP463" s="58"/>
      <c r="BQ463" s="58"/>
      <c r="BR463" s="58"/>
      <c r="BS463" s="58"/>
      <c r="BT463" s="58"/>
      <c r="BU463" s="58"/>
      <c r="BV463" s="58"/>
      <c r="BW463" s="58"/>
      <c r="BX463" s="58"/>
      <c r="BY463" s="58"/>
      <c r="BZ463" s="58"/>
      <c r="CA463" s="58"/>
      <c r="CB463" s="58"/>
      <c r="CC463" s="58"/>
      <c r="CD463" s="58"/>
      <c r="CE463" s="58"/>
      <c r="CF463" s="58"/>
      <c r="CG463" s="58"/>
      <c r="CH463" s="58"/>
      <c r="CI463" s="58"/>
      <c r="CJ463" s="58"/>
      <c r="CK463" s="58"/>
      <c r="CL463" s="58"/>
      <c r="CM463" s="58"/>
      <c r="CN463" s="58"/>
      <c r="CO463" s="58"/>
      <c r="CP463" s="58"/>
      <c r="CQ463" s="58"/>
      <c r="CR463" s="58"/>
      <c r="CS463" s="58"/>
      <c r="CT463" s="58"/>
      <c r="CU463" s="58"/>
      <c r="CV463" s="58"/>
      <c r="CW463" s="58"/>
      <c r="CX463" s="58"/>
      <c r="CY463" s="58"/>
      <c r="CZ463" s="58"/>
      <c r="DA463" s="58"/>
      <c r="DB463" s="58"/>
      <c r="DC463" s="58"/>
      <c r="DD463" s="58"/>
      <c r="DE463" s="58"/>
      <c r="DF463" s="58"/>
      <c r="DG463" s="58"/>
      <c r="DH463" s="58"/>
      <c r="DI463" s="58"/>
      <c r="DJ463" s="58"/>
      <c r="DK463" s="58"/>
      <c r="DL463" s="58"/>
      <c r="DM463" s="58"/>
      <c r="DN463" s="58"/>
      <c r="DO463" s="58"/>
      <c r="DP463" s="58"/>
      <c r="DQ463" s="58"/>
      <c r="DR463" s="58"/>
      <c r="DS463" s="58"/>
      <c r="DT463" s="58"/>
      <c r="DU463" s="58"/>
      <c r="DV463" s="58"/>
      <c r="DW463" s="58"/>
      <c r="DX463" s="58"/>
      <c r="DY463" s="58"/>
      <c r="DZ463" s="58"/>
      <c r="EA463" s="58"/>
      <c r="EB463" s="58"/>
      <c r="EC463" s="58"/>
      <c r="ED463" s="58"/>
      <c r="EE463" s="58"/>
      <c r="EF463" s="58"/>
      <c r="EG463" s="58"/>
      <c r="EH463" s="58"/>
      <c r="EI463" s="58"/>
      <c r="EJ463" s="58"/>
      <c r="EK463" s="58"/>
      <c r="EL463" s="58"/>
      <c r="EM463" s="58"/>
      <c r="EN463" s="58"/>
      <c r="EO463" s="58"/>
      <c r="EP463" s="58"/>
      <c r="EQ463" s="58"/>
    </row>
    <row r="464" spans="1:147" outlineLevel="1" x14ac:dyDescent="0.2">
      <c r="A464" s="16">
        <v>267</v>
      </c>
      <c r="B464" s="16">
        <v>0</v>
      </c>
      <c r="C464" s="1">
        <v>6.7164394565788488E-4</v>
      </c>
      <c r="D464" s="1">
        <f t="shared" si="49"/>
        <v>-6.7164394565788488E-4</v>
      </c>
      <c r="E464" s="1">
        <f t="shared" si="50"/>
        <v>1.3437391989957234E-3</v>
      </c>
      <c r="F464" s="1">
        <f t="shared" si="51"/>
        <v>-3.6657048421766356E-2</v>
      </c>
      <c r="G464" s="1">
        <f t="shared" si="52"/>
        <v>-2.5924801916959655E-2</v>
      </c>
      <c r="H464" s="1">
        <v>4.4598830783704364E-3</v>
      </c>
      <c r="I464" s="1">
        <f t="shared" si="53"/>
        <v>3.0108949376730507E-6</v>
      </c>
      <c r="J464" s="1">
        <f t="shared" si="54"/>
        <v>-2.5982806803177907E-2</v>
      </c>
      <c r="AT464" s="58"/>
      <c r="AU464" s="58"/>
      <c r="AV464" s="58"/>
      <c r="AW464" s="58"/>
      <c r="AX464" s="58"/>
      <c r="AY464" s="58"/>
      <c r="AZ464" s="58"/>
      <c r="BA464" s="71"/>
      <c r="BB464" s="58"/>
      <c r="BC464" s="58"/>
      <c r="BD464" s="58"/>
      <c r="BE464" s="58">
        <f t="shared" si="55"/>
        <v>1</v>
      </c>
      <c r="BF464" s="58">
        <f t="shared" si="56"/>
        <v>6.7164394565788488E-4</v>
      </c>
      <c r="BG464" s="58" t="e">
        <f t="shared" si="57"/>
        <v>#N/A</v>
      </c>
      <c r="BH464" s="58"/>
      <c r="BI464" s="58"/>
      <c r="BJ464" s="58"/>
      <c r="BK464" s="58"/>
      <c r="BL464" s="58"/>
      <c r="BM464" s="58"/>
      <c r="BN464" s="58"/>
      <c r="BO464" s="58"/>
      <c r="BP464" s="58"/>
      <c r="BQ464" s="58"/>
      <c r="BR464" s="58"/>
      <c r="BS464" s="58"/>
      <c r="BT464" s="58"/>
      <c r="BU464" s="58"/>
      <c r="BV464" s="58"/>
      <c r="BW464" s="58"/>
      <c r="BX464" s="58"/>
      <c r="BY464" s="58"/>
      <c r="BZ464" s="58"/>
      <c r="CA464" s="58"/>
      <c r="CB464" s="58"/>
      <c r="CC464" s="58"/>
      <c r="CD464" s="58"/>
      <c r="CE464" s="58"/>
      <c r="CF464" s="58"/>
      <c r="CG464" s="58"/>
      <c r="CH464" s="58"/>
      <c r="CI464" s="58"/>
      <c r="CJ464" s="58"/>
      <c r="CK464" s="58"/>
      <c r="CL464" s="58"/>
      <c r="CM464" s="58"/>
      <c r="CN464" s="58"/>
      <c r="CO464" s="58"/>
      <c r="CP464" s="58"/>
      <c r="CQ464" s="58"/>
      <c r="CR464" s="58"/>
      <c r="CS464" s="58"/>
      <c r="CT464" s="58"/>
      <c r="CU464" s="58"/>
      <c r="CV464" s="58"/>
      <c r="CW464" s="58"/>
      <c r="CX464" s="58"/>
      <c r="CY464" s="58"/>
      <c r="CZ464" s="58"/>
      <c r="DA464" s="58"/>
      <c r="DB464" s="58"/>
      <c r="DC464" s="58"/>
      <c r="DD464" s="58"/>
      <c r="DE464" s="58"/>
      <c r="DF464" s="58"/>
      <c r="DG464" s="58"/>
      <c r="DH464" s="58"/>
      <c r="DI464" s="58"/>
      <c r="DJ464" s="58"/>
      <c r="DK464" s="58"/>
      <c r="DL464" s="58"/>
      <c r="DM464" s="58"/>
      <c r="DN464" s="58"/>
      <c r="DO464" s="58"/>
      <c r="DP464" s="58"/>
      <c r="DQ464" s="58"/>
      <c r="DR464" s="58"/>
      <c r="DS464" s="58"/>
      <c r="DT464" s="58"/>
      <c r="DU464" s="58"/>
      <c r="DV464" s="58"/>
      <c r="DW464" s="58"/>
      <c r="DX464" s="58"/>
      <c r="DY464" s="58"/>
      <c r="DZ464" s="58"/>
      <c r="EA464" s="58"/>
      <c r="EB464" s="58"/>
      <c r="EC464" s="58"/>
      <c r="ED464" s="58"/>
      <c r="EE464" s="58"/>
      <c r="EF464" s="58"/>
      <c r="EG464" s="58"/>
      <c r="EH464" s="58"/>
      <c r="EI464" s="58"/>
      <c r="EJ464" s="58"/>
      <c r="EK464" s="58"/>
      <c r="EL464" s="58"/>
      <c r="EM464" s="58"/>
      <c r="EN464" s="58"/>
      <c r="EO464" s="58"/>
      <c r="EP464" s="58"/>
      <c r="EQ464" s="58"/>
    </row>
    <row r="465" spans="1:147" outlineLevel="1" x14ac:dyDescent="0.2">
      <c r="A465" s="16">
        <v>268</v>
      </c>
      <c r="B465" s="16">
        <v>0</v>
      </c>
      <c r="C465" s="1">
        <v>2.6027143810701141E-7</v>
      </c>
      <c r="D465" s="1">
        <f t="shared" si="49"/>
        <v>-2.6027143810701141E-7</v>
      </c>
      <c r="E465" s="1">
        <f t="shared" si="50"/>
        <v>5.2054294406479555E-7</v>
      </c>
      <c r="F465" s="1">
        <f t="shared" si="51"/>
        <v>-7.2148662084947602E-4</v>
      </c>
      <c r="G465" s="1">
        <f t="shared" si="52"/>
        <v>-5.1016811527990506E-4</v>
      </c>
      <c r="H465" s="1">
        <v>3.5281219143937604E-6</v>
      </c>
      <c r="I465" s="1">
        <f t="shared" si="53"/>
        <v>9.1827284325401809E-13</v>
      </c>
      <c r="J465" s="1">
        <f t="shared" si="54"/>
        <v>-5.101690152499403E-4</v>
      </c>
      <c r="AT465" s="58"/>
      <c r="AU465" s="58"/>
      <c r="AV465" s="58"/>
      <c r="AW465" s="58"/>
      <c r="AX465" s="58"/>
      <c r="AY465" s="58"/>
      <c r="AZ465" s="58"/>
      <c r="BA465" s="71"/>
      <c r="BB465" s="58"/>
      <c r="BC465" s="58"/>
      <c r="BD465" s="58"/>
      <c r="BE465" s="58">
        <f t="shared" si="55"/>
        <v>1</v>
      </c>
      <c r="BF465" s="58">
        <f t="shared" si="56"/>
        <v>2.6027143810701141E-7</v>
      </c>
      <c r="BG465" s="58" t="e">
        <f t="shared" si="57"/>
        <v>#N/A</v>
      </c>
      <c r="BH465" s="58"/>
      <c r="BI465" s="58"/>
      <c r="BJ465" s="58"/>
      <c r="BK465" s="58"/>
      <c r="BL465" s="58"/>
      <c r="BM465" s="58"/>
      <c r="BN465" s="58"/>
      <c r="BO465" s="58"/>
      <c r="BP465" s="58"/>
      <c r="BQ465" s="58"/>
      <c r="BR465" s="58"/>
      <c r="BS465" s="58"/>
      <c r="BT465" s="58"/>
      <c r="BU465" s="58"/>
      <c r="BV465" s="58"/>
      <c r="BW465" s="58"/>
      <c r="BX465" s="58"/>
      <c r="BY465" s="58"/>
      <c r="BZ465" s="58"/>
      <c r="CA465" s="58"/>
      <c r="CB465" s="58"/>
      <c r="CC465" s="58"/>
      <c r="CD465" s="58"/>
      <c r="CE465" s="58"/>
      <c r="CF465" s="58"/>
      <c r="CG465" s="58"/>
      <c r="CH465" s="58"/>
      <c r="CI465" s="58"/>
      <c r="CJ465" s="58"/>
      <c r="CK465" s="58"/>
      <c r="CL465" s="58"/>
      <c r="CM465" s="58"/>
      <c r="CN465" s="58"/>
      <c r="CO465" s="58"/>
      <c r="CP465" s="58"/>
      <c r="CQ465" s="58"/>
      <c r="CR465" s="58"/>
      <c r="CS465" s="58"/>
      <c r="CT465" s="58"/>
      <c r="CU465" s="58"/>
      <c r="CV465" s="58"/>
      <c r="CW465" s="58"/>
      <c r="CX465" s="58"/>
      <c r="CY465" s="58"/>
      <c r="CZ465" s="58"/>
      <c r="DA465" s="58"/>
      <c r="DB465" s="58"/>
      <c r="DC465" s="58"/>
      <c r="DD465" s="58"/>
      <c r="DE465" s="58"/>
      <c r="DF465" s="58"/>
      <c r="DG465" s="58"/>
      <c r="DH465" s="58"/>
      <c r="DI465" s="58"/>
      <c r="DJ465" s="58"/>
      <c r="DK465" s="58"/>
      <c r="DL465" s="58"/>
      <c r="DM465" s="58"/>
      <c r="DN465" s="58"/>
      <c r="DO465" s="58"/>
      <c r="DP465" s="58"/>
      <c r="DQ465" s="58"/>
      <c r="DR465" s="58"/>
      <c r="DS465" s="58"/>
      <c r="DT465" s="58"/>
      <c r="DU465" s="58"/>
      <c r="DV465" s="58"/>
      <c r="DW465" s="58"/>
      <c r="DX465" s="58"/>
      <c r="DY465" s="58"/>
      <c r="DZ465" s="58"/>
      <c r="EA465" s="58"/>
      <c r="EB465" s="58"/>
      <c r="EC465" s="58"/>
      <c r="ED465" s="58"/>
      <c r="EE465" s="58"/>
      <c r="EF465" s="58"/>
      <c r="EG465" s="58"/>
      <c r="EH465" s="58"/>
      <c r="EI465" s="58"/>
      <c r="EJ465" s="58"/>
      <c r="EK465" s="58"/>
      <c r="EL465" s="58"/>
      <c r="EM465" s="58"/>
      <c r="EN465" s="58"/>
      <c r="EO465" s="58"/>
      <c r="EP465" s="58"/>
      <c r="EQ465" s="58"/>
    </row>
    <row r="466" spans="1:147" outlineLevel="1" x14ac:dyDescent="0.2">
      <c r="A466" s="16">
        <v>269</v>
      </c>
      <c r="B466" s="16">
        <v>0</v>
      </c>
      <c r="C466" s="1">
        <v>8.5037189003083337E-4</v>
      </c>
      <c r="D466" s="1">
        <f t="shared" si="49"/>
        <v>-8.5037189003083337E-4</v>
      </c>
      <c r="E466" s="1">
        <f t="shared" si="50"/>
        <v>1.7014673226288235E-3</v>
      </c>
      <c r="F466" s="1">
        <f t="shared" si="51"/>
        <v>-4.1248846318761738E-2</v>
      </c>
      <c r="G466" s="1">
        <f t="shared" si="52"/>
        <v>-2.9173543456991607E-2</v>
      </c>
      <c r="H466" s="1">
        <v>3.0265073856851192E-3</v>
      </c>
      <c r="I466" s="1">
        <f t="shared" si="53"/>
        <v>2.5836667202489831E-6</v>
      </c>
      <c r="J466" s="1">
        <f t="shared" si="54"/>
        <v>-2.9217790891120202E-2</v>
      </c>
      <c r="AT466" s="58"/>
      <c r="AU466" s="58"/>
      <c r="AV466" s="58"/>
      <c r="AW466" s="58"/>
      <c r="AX466" s="58"/>
      <c r="AY466" s="58"/>
      <c r="AZ466" s="58"/>
      <c r="BA466" s="71"/>
      <c r="BB466" s="58"/>
      <c r="BC466" s="58"/>
      <c r="BD466" s="58"/>
      <c r="BE466" s="58">
        <f t="shared" si="55"/>
        <v>1</v>
      </c>
      <c r="BF466" s="58">
        <f t="shared" si="56"/>
        <v>8.5037189003083337E-4</v>
      </c>
      <c r="BG466" s="58" t="e">
        <f t="shared" si="57"/>
        <v>#N/A</v>
      </c>
      <c r="BH466" s="58"/>
      <c r="BI466" s="58"/>
      <c r="BJ466" s="58"/>
      <c r="BK466" s="58"/>
      <c r="BL466" s="58"/>
      <c r="BM466" s="58"/>
      <c r="BN466" s="58"/>
      <c r="BO466" s="58"/>
      <c r="BP466" s="58"/>
      <c r="BQ466" s="58"/>
      <c r="BR466" s="58"/>
      <c r="BS466" s="58"/>
      <c r="BT466" s="58"/>
      <c r="BU466" s="58"/>
      <c r="BV466" s="58"/>
      <c r="BW466" s="58"/>
      <c r="BX466" s="58"/>
      <c r="BY466" s="58"/>
      <c r="BZ466" s="58"/>
      <c r="CA466" s="58"/>
      <c r="CB466" s="58"/>
      <c r="CC466" s="58"/>
      <c r="CD466" s="58"/>
      <c r="CE466" s="58"/>
      <c r="CF466" s="58"/>
      <c r="CG466" s="58"/>
      <c r="CH466" s="58"/>
      <c r="CI466" s="58"/>
      <c r="CJ466" s="58"/>
      <c r="CK466" s="58"/>
      <c r="CL466" s="58"/>
      <c r="CM466" s="58"/>
      <c r="CN466" s="58"/>
      <c r="CO466" s="58"/>
      <c r="CP466" s="58"/>
      <c r="CQ466" s="58"/>
      <c r="CR466" s="58"/>
      <c r="CS466" s="58"/>
      <c r="CT466" s="58"/>
      <c r="CU466" s="58"/>
      <c r="CV466" s="58"/>
      <c r="CW466" s="58"/>
      <c r="CX466" s="58"/>
      <c r="CY466" s="58"/>
      <c r="CZ466" s="58"/>
      <c r="DA466" s="58"/>
      <c r="DB466" s="58"/>
      <c r="DC466" s="58"/>
      <c r="DD466" s="58"/>
      <c r="DE466" s="58"/>
      <c r="DF466" s="58"/>
      <c r="DG466" s="58"/>
      <c r="DH466" s="58"/>
      <c r="DI466" s="58"/>
      <c r="DJ466" s="58"/>
      <c r="DK466" s="58"/>
      <c r="DL466" s="58"/>
      <c r="DM466" s="58"/>
      <c r="DN466" s="58"/>
      <c r="DO466" s="58"/>
      <c r="DP466" s="58"/>
      <c r="DQ466" s="58"/>
      <c r="DR466" s="58"/>
      <c r="DS466" s="58"/>
      <c r="DT466" s="58"/>
      <c r="DU466" s="58"/>
      <c r="DV466" s="58"/>
      <c r="DW466" s="58"/>
      <c r="DX466" s="58"/>
      <c r="DY466" s="58"/>
      <c r="DZ466" s="58"/>
      <c r="EA466" s="58"/>
      <c r="EB466" s="58"/>
      <c r="EC466" s="58"/>
      <c r="ED466" s="58"/>
      <c r="EE466" s="58"/>
      <c r="EF466" s="58"/>
      <c r="EG466" s="58"/>
      <c r="EH466" s="58"/>
      <c r="EI466" s="58"/>
      <c r="EJ466" s="58"/>
      <c r="EK466" s="58"/>
      <c r="EL466" s="58"/>
      <c r="EM466" s="58"/>
      <c r="EN466" s="58"/>
      <c r="EO466" s="58"/>
      <c r="EP466" s="58"/>
      <c r="EQ466" s="58"/>
    </row>
    <row r="467" spans="1:147" outlineLevel="1" x14ac:dyDescent="0.2">
      <c r="A467" s="16">
        <v>270</v>
      </c>
      <c r="B467" s="16">
        <v>0</v>
      </c>
      <c r="C467" s="1">
        <v>2.0072263616843585E-5</v>
      </c>
      <c r="D467" s="1">
        <f t="shared" si="49"/>
        <v>-2.0072263616843585E-5</v>
      </c>
      <c r="E467" s="1">
        <f t="shared" si="50"/>
        <v>4.0144930134869551E-5</v>
      </c>
      <c r="F467" s="1">
        <f t="shared" si="51"/>
        <v>-6.3360026937233499E-3</v>
      </c>
      <c r="G467" s="1">
        <f t="shared" si="52"/>
        <v>-4.4802529527580787E-3</v>
      </c>
      <c r="H467" s="1">
        <v>1.5969963478550014E-4</v>
      </c>
      <c r="I467" s="1">
        <f t="shared" si="53"/>
        <v>3.2061095270470756E-9</v>
      </c>
      <c r="J467" s="1">
        <f t="shared" si="54"/>
        <v>-4.4806107429930277E-3</v>
      </c>
      <c r="AT467" s="58"/>
      <c r="AU467" s="58"/>
      <c r="AV467" s="58"/>
      <c r="AW467" s="58"/>
      <c r="AX467" s="58"/>
      <c r="AY467" s="58"/>
      <c r="AZ467" s="58"/>
      <c r="BA467" s="71"/>
      <c r="BB467" s="58"/>
      <c r="BC467" s="58"/>
      <c r="BD467" s="58"/>
      <c r="BE467" s="58">
        <f t="shared" si="55"/>
        <v>1</v>
      </c>
      <c r="BF467" s="58">
        <f t="shared" si="56"/>
        <v>2.0072263616843585E-5</v>
      </c>
      <c r="BG467" s="58" t="e">
        <f t="shared" si="57"/>
        <v>#N/A</v>
      </c>
      <c r="BH467" s="58"/>
      <c r="BI467" s="58"/>
      <c r="BJ467" s="58"/>
      <c r="BK467" s="58"/>
      <c r="BL467" s="58"/>
      <c r="BM467" s="58"/>
      <c r="BN467" s="58"/>
      <c r="BO467" s="58"/>
      <c r="BP467" s="58"/>
      <c r="BQ467" s="58"/>
      <c r="BR467" s="58"/>
      <c r="BS467" s="58"/>
      <c r="BT467" s="58"/>
      <c r="BU467" s="58"/>
      <c r="BV467" s="58"/>
      <c r="BW467" s="58"/>
      <c r="BX467" s="58"/>
      <c r="BY467" s="58"/>
      <c r="BZ467" s="58"/>
      <c r="CA467" s="58"/>
      <c r="CB467" s="58"/>
      <c r="CC467" s="58"/>
      <c r="CD467" s="58"/>
      <c r="CE467" s="58"/>
      <c r="CF467" s="58"/>
      <c r="CG467" s="58"/>
      <c r="CH467" s="58"/>
      <c r="CI467" s="58"/>
      <c r="CJ467" s="58"/>
      <c r="CK467" s="58"/>
      <c r="CL467" s="58"/>
      <c r="CM467" s="58"/>
      <c r="CN467" s="58"/>
      <c r="CO467" s="58"/>
      <c r="CP467" s="58"/>
      <c r="CQ467" s="58"/>
      <c r="CR467" s="58"/>
      <c r="CS467" s="58"/>
      <c r="CT467" s="58"/>
      <c r="CU467" s="58"/>
      <c r="CV467" s="58"/>
      <c r="CW467" s="58"/>
      <c r="CX467" s="58"/>
      <c r="CY467" s="58"/>
      <c r="CZ467" s="58"/>
      <c r="DA467" s="58"/>
      <c r="DB467" s="58"/>
      <c r="DC467" s="58"/>
      <c r="DD467" s="58"/>
      <c r="DE467" s="58"/>
      <c r="DF467" s="58"/>
      <c r="DG467" s="58"/>
      <c r="DH467" s="58"/>
      <c r="DI467" s="58"/>
      <c r="DJ467" s="58"/>
      <c r="DK467" s="58"/>
      <c r="DL467" s="58"/>
      <c r="DM467" s="58"/>
      <c r="DN467" s="58"/>
      <c r="DO467" s="58"/>
      <c r="DP467" s="58"/>
      <c r="DQ467" s="58"/>
      <c r="DR467" s="58"/>
      <c r="DS467" s="58"/>
      <c r="DT467" s="58"/>
      <c r="DU467" s="58"/>
      <c r="DV467" s="58"/>
      <c r="DW467" s="58"/>
      <c r="DX467" s="58"/>
      <c r="DY467" s="58"/>
      <c r="DZ467" s="58"/>
      <c r="EA467" s="58"/>
      <c r="EB467" s="58"/>
      <c r="EC467" s="58"/>
      <c r="ED467" s="58"/>
      <c r="EE467" s="58"/>
      <c r="EF467" s="58"/>
      <c r="EG467" s="58"/>
      <c r="EH467" s="58"/>
      <c r="EI467" s="58"/>
      <c r="EJ467" s="58"/>
      <c r="EK467" s="58"/>
      <c r="EL467" s="58"/>
      <c r="EM467" s="58"/>
      <c r="EN467" s="58"/>
      <c r="EO467" s="58"/>
      <c r="EP467" s="58"/>
      <c r="EQ467" s="58"/>
    </row>
    <row r="468" spans="1:147" outlineLevel="1" x14ac:dyDescent="0.2">
      <c r="A468" s="16">
        <v>271</v>
      </c>
      <c r="B468" s="16">
        <v>0</v>
      </c>
      <c r="C468" s="1">
        <v>5.2998547234685016E-6</v>
      </c>
      <c r="D468" s="1">
        <f t="shared" si="49"/>
        <v>-5.2998547234685016E-6</v>
      </c>
      <c r="E468" s="1">
        <f t="shared" si="50"/>
        <v>1.0599737535239063E-5</v>
      </c>
      <c r="F468" s="1">
        <f t="shared" si="51"/>
        <v>-3.255723811265179E-3</v>
      </c>
      <c r="G468" s="1">
        <f t="shared" si="52"/>
        <v>-2.3021474349132066E-3</v>
      </c>
      <c r="H468" s="1">
        <v>6.980671127324358E-5</v>
      </c>
      <c r="I468" s="1">
        <f t="shared" si="53"/>
        <v>3.6999321725440723E-10</v>
      </c>
      <c r="J468" s="1">
        <f t="shared" si="54"/>
        <v>-2.302227791790967E-3</v>
      </c>
      <c r="AT468" s="58"/>
      <c r="AU468" s="58"/>
      <c r="AV468" s="58"/>
      <c r="AW468" s="58"/>
      <c r="AX468" s="58"/>
      <c r="AY468" s="58"/>
      <c r="AZ468" s="58"/>
      <c r="BA468" s="71"/>
      <c r="BB468" s="58"/>
      <c r="BC468" s="58"/>
      <c r="BD468" s="58"/>
      <c r="BE468" s="58">
        <f t="shared" si="55"/>
        <v>1</v>
      </c>
      <c r="BF468" s="58">
        <f t="shared" si="56"/>
        <v>5.2998547234685016E-6</v>
      </c>
      <c r="BG468" s="58" t="e">
        <f t="shared" si="57"/>
        <v>#N/A</v>
      </c>
      <c r="BH468" s="58"/>
      <c r="BI468" s="58"/>
      <c r="BJ468" s="58"/>
      <c r="BK468" s="58"/>
      <c r="BL468" s="58"/>
      <c r="BM468" s="58"/>
      <c r="BN468" s="58"/>
      <c r="BO468" s="58"/>
      <c r="BP468" s="58"/>
      <c r="BQ468" s="58"/>
      <c r="BR468" s="58"/>
      <c r="BS468" s="58"/>
      <c r="BT468" s="58"/>
      <c r="BU468" s="58"/>
      <c r="BV468" s="58"/>
      <c r="BW468" s="58"/>
      <c r="BX468" s="58"/>
      <c r="BY468" s="58"/>
      <c r="BZ468" s="58"/>
      <c r="CA468" s="58"/>
      <c r="CB468" s="58"/>
      <c r="CC468" s="58"/>
      <c r="CD468" s="58"/>
      <c r="CE468" s="58"/>
      <c r="CF468" s="58"/>
      <c r="CG468" s="58"/>
      <c r="CH468" s="58"/>
      <c r="CI468" s="58"/>
      <c r="CJ468" s="58"/>
      <c r="CK468" s="58"/>
      <c r="CL468" s="58"/>
      <c r="CM468" s="58"/>
      <c r="CN468" s="58"/>
      <c r="CO468" s="58"/>
      <c r="CP468" s="58"/>
      <c r="CQ468" s="58"/>
      <c r="CR468" s="58"/>
      <c r="CS468" s="58"/>
      <c r="CT468" s="58"/>
      <c r="CU468" s="58"/>
      <c r="CV468" s="58"/>
      <c r="CW468" s="58"/>
      <c r="CX468" s="58"/>
      <c r="CY468" s="58"/>
      <c r="CZ468" s="58"/>
      <c r="DA468" s="58"/>
      <c r="DB468" s="58"/>
      <c r="DC468" s="58"/>
      <c r="DD468" s="58"/>
      <c r="DE468" s="58"/>
      <c r="DF468" s="58"/>
      <c r="DG468" s="58"/>
      <c r="DH468" s="58"/>
      <c r="DI468" s="58"/>
      <c r="DJ468" s="58"/>
      <c r="DK468" s="58"/>
      <c r="DL468" s="58"/>
      <c r="DM468" s="58"/>
      <c r="DN468" s="58"/>
      <c r="DO468" s="58"/>
      <c r="DP468" s="58"/>
      <c r="DQ468" s="58"/>
      <c r="DR468" s="58"/>
      <c r="DS468" s="58"/>
      <c r="DT468" s="58"/>
      <c r="DU468" s="58"/>
      <c r="DV468" s="58"/>
      <c r="DW468" s="58"/>
      <c r="DX468" s="58"/>
      <c r="DY468" s="58"/>
      <c r="DZ468" s="58"/>
      <c r="EA468" s="58"/>
      <c r="EB468" s="58"/>
      <c r="EC468" s="58"/>
      <c r="ED468" s="58"/>
      <c r="EE468" s="58"/>
      <c r="EF468" s="58"/>
      <c r="EG468" s="58"/>
      <c r="EH468" s="58"/>
      <c r="EI468" s="58"/>
      <c r="EJ468" s="58"/>
      <c r="EK468" s="58"/>
      <c r="EL468" s="58"/>
      <c r="EM468" s="58"/>
      <c r="EN468" s="58"/>
      <c r="EO468" s="58"/>
      <c r="EP468" s="58"/>
      <c r="EQ468" s="58"/>
    </row>
    <row r="469" spans="1:147" outlineLevel="1" x14ac:dyDescent="0.2">
      <c r="A469" s="16">
        <v>272</v>
      </c>
      <c r="B469" s="16">
        <v>0</v>
      </c>
      <c r="C469" s="1">
        <v>8.4160947002320686E-8</v>
      </c>
      <c r="D469" s="1">
        <f t="shared" si="49"/>
        <v>-8.4160947002320686E-8</v>
      </c>
      <c r="E469" s="1">
        <f t="shared" si="50"/>
        <v>1.6832190088427349E-7</v>
      </c>
      <c r="F469" s="1">
        <f t="shared" si="51"/>
        <v>-4.1027052158822412E-4</v>
      </c>
      <c r="G469" s="1">
        <f t="shared" si="52"/>
        <v>-2.901050742151648E-4</v>
      </c>
      <c r="H469" s="1">
        <v>1.1867896440547839E-6</v>
      </c>
      <c r="I469" s="1">
        <f t="shared" si="53"/>
        <v>9.9881467280597591E-14</v>
      </c>
      <c r="J469" s="1">
        <f t="shared" si="54"/>
        <v>-2.9010524636216692E-4</v>
      </c>
      <c r="AT469" s="58"/>
      <c r="AU469" s="58"/>
      <c r="AV469" s="58"/>
      <c r="AW469" s="58"/>
      <c r="AX469" s="58"/>
      <c r="AY469" s="58"/>
      <c r="AZ469" s="58"/>
      <c r="BA469" s="71"/>
      <c r="BB469" s="58"/>
      <c r="BC469" s="58"/>
      <c r="BD469" s="58"/>
      <c r="BE469" s="58">
        <f t="shared" si="55"/>
        <v>1</v>
      </c>
      <c r="BF469" s="58">
        <f t="shared" si="56"/>
        <v>8.4160947002320686E-8</v>
      </c>
      <c r="BG469" s="58" t="e">
        <f t="shared" si="57"/>
        <v>#N/A</v>
      </c>
      <c r="BH469" s="58"/>
      <c r="BI469" s="58"/>
      <c r="BJ469" s="58"/>
      <c r="BK469" s="58"/>
      <c r="BL469" s="58"/>
      <c r="BM469" s="58"/>
      <c r="BN469" s="58"/>
      <c r="BO469" s="58"/>
      <c r="BP469" s="58"/>
      <c r="BQ469" s="58"/>
      <c r="BR469" s="58"/>
      <c r="BS469" s="58"/>
      <c r="BT469" s="58"/>
      <c r="BU469" s="58"/>
      <c r="BV469" s="58"/>
      <c r="BW469" s="58"/>
      <c r="BX469" s="58"/>
      <c r="BY469" s="58"/>
      <c r="BZ469" s="58"/>
      <c r="CA469" s="58"/>
      <c r="CB469" s="58"/>
      <c r="CC469" s="58"/>
      <c r="CD469" s="58"/>
      <c r="CE469" s="58"/>
      <c r="CF469" s="58"/>
      <c r="CG469" s="58"/>
      <c r="CH469" s="58"/>
      <c r="CI469" s="58"/>
      <c r="CJ469" s="58"/>
      <c r="CK469" s="58"/>
      <c r="CL469" s="58"/>
      <c r="CM469" s="58"/>
      <c r="CN469" s="58"/>
      <c r="CO469" s="58"/>
      <c r="CP469" s="58"/>
      <c r="CQ469" s="58"/>
      <c r="CR469" s="58"/>
      <c r="CS469" s="58"/>
      <c r="CT469" s="58"/>
      <c r="CU469" s="58"/>
      <c r="CV469" s="58"/>
      <c r="CW469" s="58"/>
      <c r="CX469" s="58"/>
      <c r="CY469" s="58"/>
      <c r="CZ469" s="58"/>
      <c r="DA469" s="58"/>
      <c r="DB469" s="58"/>
      <c r="DC469" s="58"/>
      <c r="DD469" s="58"/>
      <c r="DE469" s="58"/>
      <c r="DF469" s="58"/>
      <c r="DG469" s="58"/>
      <c r="DH469" s="58"/>
      <c r="DI469" s="58"/>
      <c r="DJ469" s="58"/>
      <c r="DK469" s="58"/>
      <c r="DL469" s="58"/>
      <c r="DM469" s="58"/>
      <c r="DN469" s="58"/>
      <c r="DO469" s="58"/>
      <c r="DP469" s="58"/>
      <c r="DQ469" s="58"/>
      <c r="DR469" s="58"/>
      <c r="DS469" s="58"/>
      <c r="DT469" s="58"/>
      <c r="DU469" s="58"/>
      <c r="DV469" s="58"/>
      <c r="DW469" s="58"/>
      <c r="DX469" s="58"/>
      <c r="DY469" s="58"/>
      <c r="DZ469" s="58"/>
      <c r="EA469" s="58"/>
      <c r="EB469" s="58"/>
      <c r="EC469" s="58"/>
      <c r="ED469" s="58"/>
      <c r="EE469" s="58"/>
      <c r="EF469" s="58"/>
      <c r="EG469" s="58"/>
      <c r="EH469" s="58"/>
      <c r="EI469" s="58"/>
      <c r="EJ469" s="58"/>
      <c r="EK469" s="58"/>
      <c r="EL469" s="58"/>
      <c r="EM469" s="58"/>
      <c r="EN469" s="58"/>
      <c r="EO469" s="58"/>
      <c r="EP469" s="58"/>
      <c r="EQ469" s="58"/>
    </row>
    <row r="470" spans="1:147" outlineLevel="1" x14ac:dyDescent="0.2">
      <c r="A470" s="16">
        <v>273</v>
      </c>
      <c r="B470" s="16">
        <v>0</v>
      </c>
      <c r="C470" s="1">
        <v>8.7848387868708719E-7</v>
      </c>
      <c r="D470" s="1">
        <f t="shared" si="49"/>
        <v>-8.7848387868708719E-7</v>
      </c>
      <c r="E470" s="1">
        <f t="shared" si="50"/>
        <v>1.7569685289798435E-6</v>
      </c>
      <c r="F470" s="1">
        <f t="shared" si="51"/>
        <v>-1.3255068951083745E-3</v>
      </c>
      <c r="G470" s="1">
        <f t="shared" si="52"/>
        <v>-9.3727511992034134E-4</v>
      </c>
      <c r="H470" s="1">
        <v>9.1891772143210761E-6</v>
      </c>
      <c r="I470" s="1">
        <f t="shared" si="53"/>
        <v>8.072625313570403E-12</v>
      </c>
      <c r="J470" s="1">
        <f t="shared" si="54"/>
        <v>-9.3727942634360848E-4</v>
      </c>
      <c r="AT470" s="58"/>
      <c r="AU470" s="58"/>
      <c r="AV470" s="58"/>
      <c r="AW470" s="58"/>
      <c r="AX470" s="58"/>
      <c r="AY470" s="58"/>
      <c r="AZ470" s="58"/>
      <c r="BA470" s="71"/>
      <c r="BB470" s="58"/>
      <c r="BC470" s="58"/>
      <c r="BD470" s="58"/>
      <c r="BE470" s="58">
        <f t="shared" si="55"/>
        <v>1</v>
      </c>
      <c r="BF470" s="58">
        <f t="shared" si="56"/>
        <v>8.7848387868708719E-7</v>
      </c>
      <c r="BG470" s="58" t="e">
        <f t="shared" si="57"/>
        <v>#N/A</v>
      </c>
      <c r="BH470" s="58"/>
      <c r="BI470" s="58"/>
      <c r="BJ470" s="58"/>
      <c r="BK470" s="58"/>
      <c r="BL470" s="58"/>
      <c r="BM470" s="58"/>
      <c r="BN470" s="58"/>
      <c r="BO470" s="58"/>
      <c r="BP470" s="58"/>
      <c r="BQ470" s="58"/>
      <c r="BR470" s="58"/>
      <c r="BS470" s="58"/>
      <c r="BT470" s="58"/>
      <c r="BU470" s="58"/>
      <c r="BV470" s="58"/>
      <c r="BW470" s="58"/>
      <c r="BX470" s="58"/>
      <c r="BY470" s="58"/>
      <c r="BZ470" s="58"/>
      <c r="CA470" s="58"/>
      <c r="CB470" s="58"/>
      <c r="CC470" s="58"/>
      <c r="CD470" s="58"/>
      <c r="CE470" s="58"/>
      <c r="CF470" s="58"/>
      <c r="CG470" s="58"/>
      <c r="CH470" s="58"/>
      <c r="CI470" s="58"/>
      <c r="CJ470" s="58"/>
      <c r="CK470" s="58"/>
      <c r="CL470" s="58"/>
      <c r="CM470" s="58"/>
      <c r="CN470" s="58"/>
      <c r="CO470" s="58"/>
      <c r="CP470" s="58"/>
      <c r="CQ470" s="58"/>
      <c r="CR470" s="58"/>
      <c r="CS470" s="58"/>
      <c r="CT470" s="58"/>
      <c r="CU470" s="58"/>
      <c r="CV470" s="58"/>
      <c r="CW470" s="58"/>
      <c r="CX470" s="58"/>
      <c r="CY470" s="58"/>
      <c r="CZ470" s="58"/>
      <c r="DA470" s="58"/>
      <c r="DB470" s="58"/>
      <c r="DC470" s="58"/>
      <c r="DD470" s="58"/>
      <c r="DE470" s="58"/>
      <c r="DF470" s="58"/>
      <c r="DG470" s="58"/>
      <c r="DH470" s="58"/>
      <c r="DI470" s="58"/>
      <c r="DJ470" s="58"/>
      <c r="DK470" s="58"/>
      <c r="DL470" s="58"/>
      <c r="DM470" s="58"/>
      <c r="DN470" s="58"/>
      <c r="DO470" s="58"/>
      <c r="DP470" s="58"/>
      <c r="DQ470" s="58"/>
      <c r="DR470" s="58"/>
      <c r="DS470" s="58"/>
      <c r="DT470" s="58"/>
      <c r="DU470" s="58"/>
      <c r="DV470" s="58"/>
      <c r="DW470" s="58"/>
      <c r="DX470" s="58"/>
      <c r="DY470" s="58"/>
      <c r="DZ470" s="58"/>
      <c r="EA470" s="58"/>
      <c r="EB470" s="58"/>
      <c r="EC470" s="58"/>
      <c r="ED470" s="58"/>
      <c r="EE470" s="58"/>
      <c r="EF470" s="58"/>
      <c r="EG470" s="58"/>
      <c r="EH470" s="58"/>
      <c r="EI470" s="58"/>
      <c r="EJ470" s="58"/>
      <c r="EK470" s="58"/>
      <c r="EL470" s="58"/>
      <c r="EM470" s="58"/>
      <c r="EN470" s="58"/>
      <c r="EO470" s="58"/>
      <c r="EP470" s="58"/>
      <c r="EQ470" s="58"/>
    </row>
    <row r="471" spans="1:147" outlineLevel="1" x14ac:dyDescent="0.2">
      <c r="A471" s="16">
        <v>274</v>
      </c>
      <c r="B471" s="16">
        <v>1</v>
      </c>
      <c r="C471" s="1">
        <v>0.62468158150390496</v>
      </c>
      <c r="D471" s="1">
        <f t="shared" si="49"/>
        <v>0.37531841849609504</v>
      </c>
      <c r="E471" s="1">
        <f t="shared" si="50"/>
        <v>0.94102645732643408</v>
      </c>
      <c r="F471" s="1">
        <f t="shared" si="51"/>
        <v>0.97006518199883562</v>
      </c>
      <c r="G471" s="1">
        <f t="shared" si="52"/>
        <v>0.77512293660845721</v>
      </c>
      <c r="H471" s="1">
        <v>0.29653420984175699</v>
      </c>
      <c r="I471" s="1">
        <f t="shared" si="53"/>
        <v>0.25326372919761708</v>
      </c>
      <c r="J471" s="1">
        <f t="shared" si="54"/>
        <v>0.92416410666836402</v>
      </c>
      <c r="AT471" s="58"/>
      <c r="AU471" s="58"/>
      <c r="AV471" s="58"/>
      <c r="AW471" s="58"/>
      <c r="AX471" s="58"/>
      <c r="AY471" s="58"/>
      <c r="AZ471" s="58"/>
      <c r="BA471" s="71"/>
      <c r="BB471" s="58"/>
      <c r="BC471" s="58"/>
      <c r="BD471" s="58"/>
      <c r="BE471" s="58">
        <f t="shared" si="55"/>
        <v>0</v>
      </c>
      <c r="BF471" s="58" t="e">
        <f t="shared" si="56"/>
        <v>#N/A</v>
      </c>
      <c r="BG471" s="58">
        <f t="shared" si="57"/>
        <v>0.62468158150390496</v>
      </c>
      <c r="BH471" s="58"/>
      <c r="BI471" s="58"/>
      <c r="BJ471" s="58"/>
      <c r="BK471" s="58"/>
      <c r="BL471" s="58"/>
      <c r="BM471" s="58"/>
      <c r="BN471" s="58"/>
      <c r="BO471" s="58"/>
      <c r="BP471" s="58"/>
      <c r="BQ471" s="58"/>
      <c r="BR471" s="58"/>
      <c r="BS471" s="58"/>
      <c r="BT471" s="58"/>
      <c r="BU471" s="58"/>
      <c r="BV471" s="58"/>
      <c r="BW471" s="58"/>
      <c r="BX471" s="58"/>
      <c r="BY471" s="58"/>
      <c r="BZ471" s="58"/>
      <c r="CA471" s="58"/>
      <c r="CB471" s="58"/>
      <c r="CC471" s="58"/>
      <c r="CD471" s="58"/>
      <c r="CE471" s="58"/>
      <c r="CF471" s="58"/>
      <c r="CG471" s="58"/>
      <c r="CH471" s="58"/>
      <c r="CI471" s="58"/>
      <c r="CJ471" s="58"/>
      <c r="CK471" s="58"/>
      <c r="CL471" s="58"/>
      <c r="CM471" s="58"/>
      <c r="CN471" s="58"/>
      <c r="CO471" s="58"/>
      <c r="CP471" s="58"/>
      <c r="CQ471" s="58"/>
      <c r="CR471" s="58"/>
      <c r="CS471" s="58"/>
      <c r="CT471" s="58"/>
      <c r="CU471" s="58"/>
      <c r="CV471" s="58"/>
      <c r="CW471" s="58"/>
      <c r="CX471" s="58"/>
      <c r="CY471" s="58"/>
      <c r="CZ471" s="58"/>
      <c r="DA471" s="58"/>
      <c r="DB471" s="58"/>
      <c r="DC471" s="58"/>
      <c r="DD471" s="58"/>
      <c r="DE471" s="58"/>
      <c r="DF471" s="58"/>
      <c r="DG471" s="58"/>
      <c r="DH471" s="58"/>
      <c r="DI471" s="58"/>
      <c r="DJ471" s="58"/>
      <c r="DK471" s="58"/>
      <c r="DL471" s="58"/>
      <c r="DM471" s="58"/>
      <c r="DN471" s="58"/>
      <c r="DO471" s="58"/>
      <c r="DP471" s="58"/>
      <c r="DQ471" s="58"/>
      <c r="DR471" s="58"/>
      <c r="DS471" s="58"/>
      <c r="DT471" s="58"/>
      <c r="DU471" s="58"/>
      <c r="DV471" s="58"/>
      <c r="DW471" s="58"/>
      <c r="DX471" s="58"/>
      <c r="DY471" s="58"/>
      <c r="DZ471" s="58"/>
      <c r="EA471" s="58"/>
      <c r="EB471" s="58"/>
      <c r="EC471" s="58"/>
      <c r="ED471" s="58"/>
      <c r="EE471" s="58"/>
      <c r="EF471" s="58"/>
      <c r="EG471" s="58"/>
      <c r="EH471" s="58"/>
      <c r="EI471" s="58"/>
      <c r="EJ471" s="58"/>
      <c r="EK471" s="58"/>
      <c r="EL471" s="58"/>
      <c r="EM471" s="58"/>
      <c r="EN471" s="58"/>
      <c r="EO471" s="58"/>
      <c r="EP471" s="58"/>
      <c r="EQ471" s="58"/>
    </row>
    <row r="472" spans="1:147" outlineLevel="1" x14ac:dyDescent="0.2">
      <c r="A472" s="16">
        <v>275</v>
      </c>
      <c r="B472" s="16">
        <v>0</v>
      </c>
      <c r="C472" s="1">
        <v>4.8485754810406505E-7</v>
      </c>
      <c r="D472" s="1">
        <f t="shared" si="49"/>
        <v>-4.8485754810406505E-7</v>
      </c>
      <c r="E472" s="1">
        <f t="shared" si="50"/>
        <v>9.6971533142526965E-7</v>
      </c>
      <c r="F472" s="1">
        <f t="shared" si="51"/>
        <v>-9.8474125100214498E-4</v>
      </c>
      <c r="G472" s="1">
        <f t="shared" si="52"/>
        <v>-6.9631730065468063E-4</v>
      </c>
      <c r="H472" s="1">
        <v>6.0039736593773446E-6</v>
      </c>
      <c r="I472" s="1">
        <f t="shared" si="53"/>
        <v>2.9110908369356859E-12</v>
      </c>
      <c r="J472" s="1">
        <f t="shared" si="54"/>
        <v>-6.9631939099945919E-4</v>
      </c>
      <c r="AT472" s="58"/>
      <c r="AU472" s="58"/>
      <c r="AV472" s="58"/>
      <c r="AW472" s="58"/>
      <c r="AX472" s="58"/>
      <c r="AY472" s="58"/>
      <c r="AZ472" s="58"/>
      <c r="BA472" s="71"/>
      <c r="BB472" s="58"/>
      <c r="BC472" s="58"/>
      <c r="BD472" s="58"/>
      <c r="BE472" s="58">
        <f t="shared" si="55"/>
        <v>1</v>
      </c>
      <c r="BF472" s="58">
        <f t="shared" si="56"/>
        <v>4.8485754810406505E-7</v>
      </c>
      <c r="BG472" s="58" t="e">
        <f t="shared" si="57"/>
        <v>#N/A</v>
      </c>
      <c r="BH472" s="58"/>
      <c r="BI472" s="58"/>
      <c r="BJ472" s="58"/>
      <c r="BK472" s="58"/>
      <c r="BL472" s="58"/>
      <c r="BM472" s="58"/>
      <c r="BN472" s="58"/>
      <c r="BO472" s="58"/>
      <c r="BP472" s="58"/>
      <c r="BQ472" s="58"/>
      <c r="BR472" s="58"/>
      <c r="BS472" s="58"/>
      <c r="BT472" s="58"/>
      <c r="BU472" s="58"/>
      <c r="BV472" s="58"/>
      <c r="BW472" s="58"/>
      <c r="BX472" s="58"/>
      <c r="BY472" s="58"/>
      <c r="BZ472" s="58"/>
      <c r="CA472" s="58"/>
      <c r="CB472" s="58"/>
      <c r="CC472" s="58"/>
      <c r="CD472" s="58"/>
      <c r="CE472" s="58"/>
      <c r="CF472" s="58"/>
      <c r="CG472" s="58"/>
      <c r="CH472" s="58"/>
      <c r="CI472" s="58"/>
      <c r="CJ472" s="58"/>
      <c r="CK472" s="58"/>
      <c r="CL472" s="58"/>
      <c r="CM472" s="58"/>
      <c r="CN472" s="58"/>
      <c r="CO472" s="58"/>
      <c r="CP472" s="58"/>
      <c r="CQ472" s="58"/>
      <c r="CR472" s="58"/>
      <c r="CS472" s="58"/>
      <c r="CT472" s="58"/>
      <c r="CU472" s="58"/>
      <c r="CV472" s="58"/>
      <c r="CW472" s="58"/>
      <c r="CX472" s="58"/>
      <c r="CY472" s="58"/>
      <c r="CZ472" s="58"/>
      <c r="DA472" s="58"/>
      <c r="DB472" s="58"/>
      <c r="DC472" s="58"/>
      <c r="DD472" s="58"/>
      <c r="DE472" s="58"/>
      <c r="DF472" s="58"/>
      <c r="DG472" s="58"/>
      <c r="DH472" s="58"/>
      <c r="DI472" s="58"/>
      <c r="DJ472" s="58"/>
      <c r="DK472" s="58"/>
      <c r="DL472" s="58"/>
      <c r="DM472" s="58"/>
      <c r="DN472" s="58"/>
      <c r="DO472" s="58"/>
      <c r="DP472" s="58"/>
      <c r="DQ472" s="58"/>
      <c r="DR472" s="58"/>
      <c r="DS472" s="58"/>
      <c r="DT472" s="58"/>
      <c r="DU472" s="58"/>
      <c r="DV472" s="58"/>
      <c r="DW472" s="58"/>
      <c r="DX472" s="58"/>
      <c r="DY472" s="58"/>
      <c r="DZ472" s="58"/>
      <c r="EA472" s="58"/>
      <c r="EB472" s="58"/>
      <c r="EC472" s="58"/>
      <c r="ED472" s="58"/>
      <c r="EE472" s="58"/>
      <c r="EF472" s="58"/>
      <c r="EG472" s="58"/>
      <c r="EH472" s="58"/>
      <c r="EI472" s="58"/>
      <c r="EJ472" s="58"/>
      <c r="EK472" s="58"/>
      <c r="EL472" s="58"/>
      <c r="EM472" s="58"/>
      <c r="EN472" s="58"/>
      <c r="EO472" s="58"/>
      <c r="EP472" s="58"/>
      <c r="EQ472" s="58"/>
    </row>
    <row r="473" spans="1:147" outlineLevel="1" x14ac:dyDescent="0.2">
      <c r="A473" s="16">
        <v>276</v>
      </c>
      <c r="B473" s="16">
        <v>1</v>
      </c>
      <c r="C473" s="1">
        <v>0.99836465019295839</v>
      </c>
      <c r="D473" s="1">
        <f t="shared" si="49"/>
        <v>1.6353498070416084E-3</v>
      </c>
      <c r="E473" s="1">
        <f t="shared" si="50"/>
        <v>3.2733769023410952E-3</v>
      </c>
      <c r="F473" s="1">
        <f t="shared" si="51"/>
        <v>5.721343288373016E-2</v>
      </c>
      <c r="G473" s="1">
        <f t="shared" si="52"/>
        <v>4.047256548238299E-2</v>
      </c>
      <c r="H473" s="1">
        <v>1.2404173780447236E-2</v>
      </c>
      <c r="I473" s="1">
        <f t="shared" si="53"/>
        <v>2.0573589251322684E-5</v>
      </c>
      <c r="J473" s="1">
        <f t="shared" si="54"/>
        <v>4.0725939473228875E-2</v>
      </c>
      <c r="AT473" s="58"/>
      <c r="AU473" s="58"/>
      <c r="AV473" s="58"/>
      <c r="AW473" s="58"/>
      <c r="AX473" s="58"/>
      <c r="AY473" s="58"/>
      <c r="AZ473" s="58"/>
      <c r="BA473" s="71"/>
      <c r="BB473" s="58"/>
      <c r="BC473" s="58"/>
      <c r="BD473" s="58"/>
      <c r="BE473" s="58">
        <f t="shared" si="55"/>
        <v>0</v>
      </c>
      <c r="BF473" s="58" t="e">
        <f t="shared" si="56"/>
        <v>#N/A</v>
      </c>
      <c r="BG473" s="58">
        <f t="shared" si="57"/>
        <v>0.99836465019295839</v>
      </c>
      <c r="BH473" s="58"/>
      <c r="BI473" s="58"/>
      <c r="BJ473" s="58"/>
      <c r="BK473" s="58"/>
      <c r="BL473" s="58"/>
      <c r="BM473" s="58"/>
      <c r="BN473" s="58"/>
      <c r="BO473" s="58"/>
      <c r="BP473" s="58"/>
      <c r="BQ473" s="58"/>
      <c r="BR473" s="58"/>
      <c r="BS473" s="58"/>
      <c r="BT473" s="58"/>
      <c r="BU473" s="58"/>
      <c r="BV473" s="58"/>
      <c r="BW473" s="58"/>
      <c r="BX473" s="58"/>
      <c r="BY473" s="58"/>
      <c r="BZ473" s="58"/>
      <c r="CA473" s="58"/>
      <c r="CB473" s="58"/>
      <c r="CC473" s="58"/>
      <c r="CD473" s="58"/>
      <c r="CE473" s="58"/>
      <c r="CF473" s="58"/>
      <c r="CG473" s="58"/>
      <c r="CH473" s="58"/>
      <c r="CI473" s="58"/>
      <c r="CJ473" s="58"/>
      <c r="CK473" s="58"/>
      <c r="CL473" s="58"/>
      <c r="CM473" s="58"/>
      <c r="CN473" s="58"/>
      <c r="CO473" s="58"/>
      <c r="CP473" s="58"/>
      <c r="CQ473" s="58"/>
      <c r="CR473" s="58"/>
      <c r="CS473" s="58"/>
      <c r="CT473" s="58"/>
      <c r="CU473" s="58"/>
      <c r="CV473" s="58"/>
      <c r="CW473" s="58"/>
      <c r="CX473" s="58"/>
      <c r="CY473" s="58"/>
      <c r="CZ473" s="58"/>
      <c r="DA473" s="58"/>
      <c r="DB473" s="58"/>
      <c r="DC473" s="58"/>
      <c r="DD473" s="58"/>
      <c r="DE473" s="58"/>
      <c r="DF473" s="58"/>
      <c r="DG473" s="58"/>
      <c r="DH473" s="58"/>
      <c r="DI473" s="58"/>
      <c r="DJ473" s="58"/>
      <c r="DK473" s="58"/>
      <c r="DL473" s="58"/>
      <c r="DM473" s="58"/>
      <c r="DN473" s="58"/>
      <c r="DO473" s="58"/>
      <c r="DP473" s="58"/>
      <c r="DQ473" s="58"/>
      <c r="DR473" s="58"/>
      <c r="DS473" s="58"/>
      <c r="DT473" s="58"/>
      <c r="DU473" s="58"/>
      <c r="DV473" s="58"/>
      <c r="DW473" s="58"/>
      <c r="DX473" s="58"/>
      <c r="DY473" s="58"/>
      <c r="DZ473" s="58"/>
      <c r="EA473" s="58"/>
      <c r="EB473" s="58"/>
      <c r="EC473" s="58"/>
      <c r="ED473" s="58"/>
      <c r="EE473" s="58"/>
      <c r="EF473" s="58"/>
      <c r="EG473" s="58"/>
      <c r="EH473" s="58"/>
      <c r="EI473" s="58"/>
      <c r="EJ473" s="58"/>
      <c r="EK473" s="58"/>
      <c r="EL473" s="58"/>
      <c r="EM473" s="58"/>
      <c r="EN473" s="58"/>
      <c r="EO473" s="58"/>
      <c r="EP473" s="58"/>
      <c r="EQ473" s="58"/>
    </row>
    <row r="474" spans="1:147" outlineLevel="1" x14ac:dyDescent="0.2">
      <c r="A474" s="16">
        <v>277</v>
      </c>
      <c r="B474" s="16">
        <v>0</v>
      </c>
      <c r="C474" s="1">
        <v>1.4113347845573813E-6</v>
      </c>
      <c r="D474" s="1">
        <f t="shared" si="49"/>
        <v>-1.4113347845573813E-6</v>
      </c>
      <c r="E474" s="1">
        <f t="shared" si="50"/>
        <v>2.822671561245984E-6</v>
      </c>
      <c r="F474" s="1">
        <f t="shared" si="51"/>
        <v>-1.6800808198553974E-3</v>
      </c>
      <c r="G474" s="1">
        <f t="shared" si="52"/>
        <v>-1.1879969597713904E-3</v>
      </c>
      <c r="H474" s="1">
        <v>1.438741176544593E-5</v>
      </c>
      <c r="I474" s="1">
        <f t="shared" si="53"/>
        <v>2.0305775489712109E-11</v>
      </c>
      <c r="J474" s="1">
        <f t="shared" si="54"/>
        <v>-1.1880055059643269E-3</v>
      </c>
      <c r="AT474" s="58"/>
      <c r="AU474" s="58"/>
      <c r="AV474" s="58"/>
      <c r="AW474" s="58"/>
      <c r="AX474" s="58"/>
      <c r="AY474" s="58"/>
      <c r="AZ474" s="58"/>
      <c r="BA474" s="71"/>
      <c r="BB474" s="58"/>
      <c r="BC474" s="58"/>
      <c r="BD474" s="58"/>
      <c r="BE474" s="58">
        <f t="shared" si="55"/>
        <v>1</v>
      </c>
      <c r="BF474" s="58">
        <f t="shared" si="56"/>
        <v>1.4113347845573813E-6</v>
      </c>
      <c r="BG474" s="58" t="e">
        <f t="shared" si="57"/>
        <v>#N/A</v>
      </c>
      <c r="BH474" s="58"/>
      <c r="BI474" s="58"/>
      <c r="BJ474" s="58"/>
      <c r="BK474" s="58"/>
      <c r="BL474" s="58"/>
      <c r="BM474" s="58"/>
      <c r="BN474" s="58"/>
      <c r="BO474" s="58"/>
      <c r="BP474" s="58"/>
      <c r="BQ474" s="58"/>
      <c r="BR474" s="58"/>
      <c r="BS474" s="58"/>
      <c r="BT474" s="58"/>
      <c r="BU474" s="58"/>
      <c r="BV474" s="58"/>
      <c r="BW474" s="58"/>
      <c r="BX474" s="58"/>
      <c r="BY474" s="58"/>
      <c r="BZ474" s="58"/>
      <c r="CA474" s="58"/>
      <c r="CB474" s="58"/>
      <c r="CC474" s="58"/>
      <c r="CD474" s="58"/>
      <c r="CE474" s="58"/>
      <c r="CF474" s="58"/>
      <c r="CG474" s="58"/>
      <c r="CH474" s="58"/>
      <c r="CI474" s="58"/>
      <c r="CJ474" s="58"/>
      <c r="CK474" s="58"/>
      <c r="CL474" s="58"/>
      <c r="CM474" s="58"/>
      <c r="CN474" s="58"/>
      <c r="CO474" s="58"/>
      <c r="CP474" s="58"/>
      <c r="CQ474" s="58"/>
      <c r="CR474" s="58"/>
      <c r="CS474" s="58"/>
      <c r="CT474" s="58"/>
      <c r="CU474" s="58"/>
      <c r="CV474" s="58"/>
      <c r="CW474" s="58"/>
      <c r="CX474" s="58"/>
      <c r="CY474" s="58"/>
      <c r="CZ474" s="58"/>
      <c r="DA474" s="58"/>
      <c r="DB474" s="58"/>
      <c r="DC474" s="58"/>
      <c r="DD474" s="58"/>
      <c r="DE474" s="58"/>
      <c r="DF474" s="58"/>
      <c r="DG474" s="58"/>
      <c r="DH474" s="58"/>
      <c r="DI474" s="58"/>
      <c r="DJ474" s="58"/>
      <c r="DK474" s="58"/>
      <c r="DL474" s="58"/>
      <c r="DM474" s="58"/>
      <c r="DN474" s="58"/>
      <c r="DO474" s="58"/>
      <c r="DP474" s="58"/>
      <c r="DQ474" s="58"/>
      <c r="DR474" s="58"/>
      <c r="DS474" s="58"/>
      <c r="DT474" s="58"/>
      <c r="DU474" s="58"/>
      <c r="DV474" s="58"/>
      <c r="DW474" s="58"/>
      <c r="DX474" s="58"/>
      <c r="DY474" s="58"/>
      <c r="DZ474" s="58"/>
      <c r="EA474" s="58"/>
      <c r="EB474" s="58"/>
      <c r="EC474" s="58"/>
      <c r="ED474" s="58"/>
      <c r="EE474" s="58"/>
      <c r="EF474" s="58"/>
      <c r="EG474" s="58"/>
      <c r="EH474" s="58"/>
      <c r="EI474" s="58"/>
      <c r="EJ474" s="58"/>
      <c r="EK474" s="58"/>
      <c r="EL474" s="58"/>
      <c r="EM474" s="58"/>
      <c r="EN474" s="58"/>
      <c r="EO474" s="58"/>
      <c r="EP474" s="58"/>
      <c r="EQ474" s="58"/>
    </row>
    <row r="475" spans="1:147" outlineLevel="1" x14ac:dyDescent="0.2">
      <c r="A475" s="16">
        <v>278</v>
      </c>
      <c r="B475" s="16">
        <v>0</v>
      </c>
      <c r="C475" s="1">
        <v>7.4506018617962156E-8</v>
      </c>
      <c r="D475" s="1">
        <f t="shared" si="49"/>
        <v>-7.4506018617962156E-8</v>
      </c>
      <c r="E475" s="1">
        <f t="shared" si="50"/>
        <v>1.490120424829333E-7</v>
      </c>
      <c r="F475" s="1">
        <f t="shared" si="51"/>
        <v>-3.8602077985897768E-4</v>
      </c>
      <c r="G475" s="1">
        <f t="shared" si="52"/>
        <v>-2.7295791648001226E-4</v>
      </c>
      <c r="H475" s="1">
        <v>1.1783002182423308E-6</v>
      </c>
      <c r="I475" s="1">
        <f t="shared" si="53"/>
        <v>8.7790567982475331E-14</v>
      </c>
      <c r="J475" s="1">
        <f t="shared" si="54"/>
        <v>-2.7295807729334068E-4</v>
      </c>
      <c r="AT475" s="58"/>
      <c r="AU475" s="58"/>
      <c r="AV475" s="58"/>
      <c r="AW475" s="58"/>
      <c r="AX475" s="58"/>
      <c r="AY475" s="58"/>
      <c r="AZ475" s="58"/>
      <c r="BA475" s="71"/>
      <c r="BB475" s="58"/>
      <c r="BC475" s="58"/>
      <c r="BD475" s="58"/>
      <c r="BE475" s="58">
        <f t="shared" si="55"/>
        <v>1</v>
      </c>
      <c r="BF475" s="58">
        <f t="shared" si="56"/>
        <v>7.4506018617962156E-8</v>
      </c>
      <c r="BG475" s="58" t="e">
        <f t="shared" si="57"/>
        <v>#N/A</v>
      </c>
      <c r="BH475" s="58"/>
      <c r="BI475" s="58"/>
      <c r="BJ475" s="58"/>
      <c r="BK475" s="58"/>
      <c r="BL475" s="58"/>
      <c r="BM475" s="58"/>
      <c r="BN475" s="58"/>
      <c r="BO475" s="58"/>
      <c r="BP475" s="58"/>
      <c r="BQ475" s="58"/>
      <c r="BR475" s="58"/>
      <c r="BS475" s="58"/>
      <c r="BT475" s="58"/>
      <c r="BU475" s="58"/>
      <c r="BV475" s="58"/>
      <c r="BW475" s="58"/>
      <c r="BX475" s="58"/>
      <c r="BY475" s="58"/>
      <c r="BZ475" s="58"/>
      <c r="CA475" s="58"/>
      <c r="CB475" s="58"/>
      <c r="CC475" s="58"/>
      <c r="CD475" s="58"/>
      <c r="CE475" s="58"/>
      <c r="CF475" s="58"/>
      <c r="CG475" s="58"/>
      <c r="CH475" s="58"/>
      <c r="CI475" s="58"/>
      <c r="CJ475" s="58"/>
      <c r="CK475" s="58"/>
      <c r="CL475" s="58"/>
      <c r="CM475" s="58"/>
      <c r="CN475" s="58"/>
      <c r="CO475" s="58"/>
      <c r="CP475" s="58"/>
      <c r="CQ475" s="58"/>
      <c r="CR475" s="58"/>
      <c r="CS475" s="58"/>
      <c r="CT475" s="58"/>
      <c r="CU475" s="58"/>
      <c r="CV475" s="58"/>
      <c r="CW475" s="58"/>
      <c r="CX475" s="58"/>
      <c r="CY475" s="58"/>
      <c r="CZ475" s="58"/>
      <c r="DA475" s="58"/>
      <c r="DB475" s="58"/>
      <c r="DC475" s="58"/>
      <c r="DD475" s="58"/>
      <c r="DE475" s="58"/>
      <c r="DF475" s="58"/>
      <c r="DG475" s="58"/>
      <c r="DH475" s="58"/>
      <c r="DI475" s="58"/>
      <c r="DJ475" s="58"/>
      <c r="DK475" s="58"/>
      <c r="DL475" s="58"/>
      <c r="DM475" s="58"/>
      <c r="DN475" s="58"/>
      <c r="DO475" s="58"/>
      <c r="DP475" s="58"/>
      <c r="DQ475" s="58"/>
      <c r="DR475" s="58"/>
      <c r="DS475" s="58"/>
      <c r="DT475" s="58"/>
      <c r="DU475" s="58"/>
      <c r="DV475" s="58"/>
      <c r="DW475" s="58"/>
      <c r="DX475" s="58"/>
      <c r="DY475" s="58"/>
      <c r="DZ475" s="58"/>
      <c r="EA475" s="58"/>
      <c r="EB475" s="58"/>
      <c r="EC475" s="58"/>
      <c r="ED475" s="58"/>
      <c r="EE475" s="58"/>
      <c r="EF475" s="58"/>
      <c r="EG475" s="58"/>
      <c r="EH475" s="58"/>
      <c r="EI475" s="58"/>
      <c r="EJ475" s="58"/>
      <c r="EK475" s="58"/>
      <c r="EL475" s="58"/>
      <c r="EM475" s="58"/>
      <c r="EN475" s="58"/>
      <c r="EO475" s="58"/>
      <c r="EP475" s="58"/>
      <c r="EQ475" s="58"/>
    </row>
    <row r="476" spans="1:147" outlineLevel="1" x14ac:dyDescent="0.2">
      <c r="A476" s="16">
        <v>279</v>
      </c>
      <c r="B476" s="16">
        <v>0</v>
      </c>
      <c r="C476" s="1">
        <v>7.3403465784677548E-3</v>
      </c>
      <c r="D476" s="1">
        <f t="shared" si="49"/>
        <v>-7.3403465784677548E-3</v>
      </c>
      <c r="E476" s="1">
        <f t="shared" si="50"/>
        <v>1.4734838973583525E-2</v>
      </c>
      <c r="F476" s="1">
        <f t="shared" si="51"/>
        <v>-0.12138714500960769</v>
      </c>
      <c r="G476" s="1">
        <f t="shared" si="52"/>
        <v>-8.5992009476920983E-2</v>
      </c>
      <c r="H476" s="1">
        <v>1.6569221266525973E-2</v>
      </c>
      <c r="I476" s="1">
        <f t="shared" si="53"/>
        <v>1.2458750728018748E-4</v>
      </c>
      <c r="J476" s="1">
        <f t="shared" si="54"/>
        <v>-8.6713396895514674E-2</v>
      </c>
      <c r="AT476" s="58"/>
      <c r="AU476" s="58"/>
      <c r="AV476" s="58"/>
      <c r="AW476" s="58"/>
      <c r="AX476" s="58"/>
      <c r="AY476" s="58"/>
      <c r="AZ476" s="58"/>
      <c r="BA476" s="71"/>
      <c r="BB476" s="58"/>
      <c r="BC476" s="58"/>
      <c r="BD476" s="58"/>
      <c r="BE476" s="58">
        <f t="shared" si="55"/>
        <v>1</v>
      </c>
      <c r="BF476" s="58">
        <f t="shared" si="56"/>
        <v>7.3403465784677548E-3</v>
      </c>
      <c r="BG476" s="58" t="e">
        <f t="shared" si="57"/>
        <v>#N/A</v>
      </c>
      <c r="BH476" s="58"/>
      <c r="BI476" s="58"/>
      <c r="BJ476" s="58"/>
      <c r="BK476" s="58"/>
      <c r="BL476" s="58"/>
      <c r="BM476" s="58"/>
      <c r="BN476" s="58"/>
      <c r="BO476" s="58"/>
      <c r="BP476" s="58"/>
      <c r="BQ476" s="58"/>
      <c r="BR476" s="58"/>
      <c r="BS476" s="58"/>
      <c r="BT476" s="58"/>
      <c r="BU476" s="58"/>
      <c r="BV476" s="58"/>
      <c r="BW476" s="58"/>
      <c r="BX476" s="58"/>
      <c r="BY476" s="58"/>
      <c r="BZ476" s="58"/>
      <c r="CA476" s="58"/>
      <c r="CB476" s="58"/>
      <c r="CC476" s="58"/>
      <c r="CD476" s="58"/>
      <c r="CE476" s="58"/>
      <c r="CF476" s="58"/>
      <c r="CG476" s="58"/>
      <c r="CH476" s="58"/>
      <c r="CI476" s="58"/>
      <c r="CJ476" s="58"/>
      <c r="CK476" s="58"/>
      <c r="CL476" s="58"/>
      <c r="CM476" s="58"/>
      <c r="CN476" s="58"/>
      <c r="CO476" s="58"/>
      <c r="CP476" s="58"/>
      <c r="CQ476" s="58"/>
      <c r="CR476" s="58"/>
      <c r="CS476" s="58"/>
      <c r="CT476" s="58"/>
      <c r="CU476" s="58"/>
      <c r="CV476" s="58"/>
      <c r="CW476" s="58"/>
      <c r="CX476" s="58"/>
      <c r="CY476" s="58"/>
      <c r="CZ476" s="58"/>
      <c r="DA476" s="58"/>
      <c r="DB476" s="58"/>
      <c r="DC476" s="58"/>
      <c r="DD476" s="58"/>
      <c r="DE476" s="58"/>
      <c r="DF476" s="58"/>
      <c r="DG476" s="58"/>
      <c r="DH476" s="58"/>
      <c r="DI476" s="58"/>
      <c r="DJ476" s="58"/>
      <c r="DK476" s="58"/>
      <c r="DL476" s="58"/>
      <c r="DM476" s="58"/>
      <c r="DN476" s="58"/>
      <c r="DO476" s="58"/>
      <c r="DP476" s="58"/>
      <c r="DQ476" s="58"/>
      <c r="DR476" s="58"/>
      <c r="DS476" s="58"/>
      <c r="DT476" s="58"/>
      <c r="DU476" s="58"/>
      <c r="DV476" s="58"/>
      <c r="DW476" s="58"/>
      <c r="DX476" s="58"/>
      <c r="DY476" s="58"/>
      <c r="DZ476" s="58"/>
      <c r="EA476" s="58"/>
      <c r="EB476" s="58"/>
      <c r="EC476" s="58"/>
      <c r="ED476" s="58"/>
      <c r="EE476" s="58"/>
      <c r="EF476" s="58"/>
      <c r="EG476" s="58"/>
      <c r="EH476" s="58"/>
      <c r="EI476" s="58"/>
      <c r="EJ476" s="58"/>
      <c r="EK476" s="58"/>
      <c r="EL476" s="58"/>
      <c r="EM476" s="58"/>
      <c r="EN476" s="58"/>
      <c r="EO476" s="58"/>
      <c r="EP476" s="58"/>
      <c r="EQ476" s="58"/>
    </row>
    <row r="477" spans="1:147" outlineLevel="1" x14ac:dyDescent="0.2">
      <c r="A477" s="16">
        <v>280</v>
      </c>
      <c r="B477" s="16">
        <v>0</v>
      </c>
      <c r="C477" s="1">
        <v>2.276272938122632E-4</v>
      </c>
      <c r="D477" s="1">
        <f t="shared" si="49"/>
        <v>-2.276272938122632E-4</v>
      </c>
      <c r="E477" s="1">
        <f t="shared" si="50"/>
        <v>4.5530640967363052E-4</v>
      </c>
      <c r="F477" s="1">
        <f t="shared" si="51"/>
        <v>-2.1337910152440669E-2</v>
      </c>
      <c r="G477" s="1">
        <f t="shared" si="52"/>
        <v>-1.5089039724056647E-2</v>
      </c>
      <c r="H477" s="1">
        <v>1.0539802548226683E-3</v>
      </c>
      <c r="I477" s="1">
        <f t="shared" si="53"/>
        <v>2.4022248645593802E-7</v>
      </c>
      <c r="J477" s="1">
        <f t="shared" si="54"/>
        <v>-1.5096997790309681E-2</v>
      </c>
      <c r="AT477" s="58"/>
      <c r="AU477" s="58"/>
      <c r="AV477" s="58"/>
      <c r="AW477" s="58"/>
      <c r="AX477" s="58"/>
      <c r="AY477" s="58"/>
      <c r="AZ477" s="58"/>
      <c r="BA477" s="71"/>
      <c r="BB477" s="58"/>
      <c r="BC477" s="58"/>
      <c r="BD477" s="58"/>
      <c r="BE477" s="58">
        <f t="shared" si="55"/>
        <v>1</v>
      </c>
      <c r="BF477" s="58">
        <f t="shared" si="56"/>
        <v>2.276272938122632E-4</v>
      </c>
      <c r="BG477" s="58" t="e">
        <f t="shared" si="57"/>
        <v>#N/A</v>
      </c>
      <c r="BH477" s="58"/>
      <c r="BI477" s="58"/>
      <c r="BJ477" s="58"/>
      <c r="BK477" s="58"/>
      <c r="BL477" s="58"/>
      <c r="BM477" s="58"/>
      <c r="BN477" s="58"/>
      <c r="BO477" s="58"/>
      <c r="BP477" s="58"/>
      <c r="BQ477" s="58"/>
      <c r="BR477" s="58"/>
      <c r="BS477" s="58"/>
      <c r="BT477" s="58"/>
      <c r="BU477" s="58"/>
      <c r="BV477" s="58"/>
      <c r="BW477" s="58"/>
      <c r="BX477" s="58"/>
      <c r="BY477" s="58"/>
      <c r="BZ477" s="58"/>
      <c r="CA477" s="58"/>
      <c r="CB477" s="58"/>
      <c r="CC477" s="58"/>
      <c r="CD477" s="58"/>
      <c r="CE477" s="58"/>
      <c r="CF477" s="58"/>
      <c r="CG477" s="58"/>
      <c r="CH477" s="58"/>
      <c r="CI477" s="58"/>
      <c r="CJ477" s="58"/>
      <c r="CK477" s="58"/>
      <c r="CL477" s="58"/>
      <c r="CM477" s="58"/>
      <c r="CN477" s="58"/>
      <c r="CO477" s="58"/>
      <c r="CP477" s="58"/>
      <c r="CQ477" s="58"/>
      <c r="CR477" s="58"/>
      <c r="CS477" s="58"/>
      <c r="CT477" s="58"/>
      <c r="CU477" s="58"/>
      <c r="CV477" s="58"/>
      <c r="CW477" s="58"/>
      <c r="CX477" s="58"/>
      <c r="CY477" s="58"/>
      <c r="CZ477" s="58"/>
      <c r="DA477" s="58"/>
      <c r="DB477" s="58"/>
      <c r="DC477" s="58"/>
      <c r="DD477" s="58"/>
      <c r="DE477" s="58"/>
      <c r="DF477" s="58"/>
      <c r="DG477" s="58"/>
      <c r="DH477" s="58"/>
      <c r="DI477" s="58"/>
      <c r="DJ477" s="58"/>
      <c r="DK477" s="58"/>
      <c r="DL477" s="58"/>
      <c r="DM477" s="58"/>
      <c r="DN477" s="58"/>
      <c r="DO477" s="58"/>
      <c r="DP477" s="58"/>
      <c r="DQ477" s="58"/>
      <c r="DR477" s="58"/>
      <c r="DS477" s="58"/>
      <c r="DT477" s="58"/>
      <c r="DU477" s="58"/>
      <c r="DV477" s="58"/>
      <c r="DW477" s="58"/>
      <c r="DX477" s="58"/>
      <c r="DY477" s="58"/>
      <c r="DZ477" s="58"/>
      <c r="EA477" s="58"/>
      <c r="EB477" s="58"/>
      <c r="EC477" s="58"/>
      <c r="ED477" s="58"/>
      <c r="EE477" s="58"/>
      <c r="EF477" s="58"/>
      <c r="EG477" s="58"/>
      <c r="EH477" s="58"/>
      <c r="EI477" s="58"/>
      <c r="EJ477" s="58"/>
      <c r="EK477" s="58"/>
      <c r="EL477" s="58"/>
      <c r="EM477" s="58"/>
      <c r="EN477" s="58"/>
      <c r="EO477" s="58"/>
      <c r="EP477" s="58"/>
      <c r="EQ477" s="58"/>
    </row>
    <row r="478" spans="1:147" outlineLevel="1" x14ac:dyDescent="0.2">
      <c r="A478" s="16">
        <v>281</v>
      </c>
      <c r="B478" s="16">
        <v>0</v>
      </c>
      <c r="C478" s="1">
        <v>4.6343517839838882E-6</v>
      </c>
      <c r="D478" s="1">
        <f t="shared" si="49"/>
        <v>-4.6343517839838882E-6</v>
      </c>
      <c r="E478" s="1">
        <f t="shared" si="50"/>
        <v>9.2687250453900663E-6</v>
      </c>
      <c r="F478" s="1">
        <f t="shared" si="51"/>
        <v>-3.0444580873104604E-3</v>
      </c>
      <c r="G478" s="1">
        <f t="shared" si="52"/>
        <v>-2.1527594527257056E-3</v>
      </c>
      <c r="H478" s="1">
        <v>3.9846779794724606E-5</v>
      </c>
      <c r="I478" s="1">
        <f t="shared" si="53"/>
        <v>1.8467220942243909E-10</v>
      </c>
      <c r="J478" s="1">
        <f t="shared" si="54"/>
        <v>-2.1528023442734592E-3</v>
      </c>
      <c r="AT478" s="58"/>
      <c r="AU478" s="58"/>
      <c r="AV478" s="58"/>
      <c r="AW478" s="58"/>
      <c r="AX478" s="58"/>
      <c r="AY478" s="58"/>
      <c r="AZ478" s="58"/>
      <c r="BA478" s="71"/>
      <c r="BB478" s="58"/>
      <c r="BC478" s="58"/>
      <c r="BD478" s="58"/>
      <c r="BE478" s="58">
        <f t="shared" si="55"/>
        <v>1</v>
      </c>
      <c r="BF478" s="58">
        <f t="shared" si="56"/>
        <v>4.6343517839838882E-6</v>
      </c>
      <c r="BG478" s="58" t="e">
        <f t="shared" si="57"/>
        <v>#N/A</v>
      </c>
      <c r="BH478" s="58"/>
      <c r="BI478" s="58"/>
      <c r="BJ478" s="58"/>
      <c r="BK478" s="58"/>
      <c r="BL478" s="58"/>
      <c r="BM478" s="58"/>
      <c r="BN478" s="58"/>
      <c r="BO478" s="58"/>
      <c r="BP478" s="58"/>
      <c r="BQ478" s="58"/>
      <c r="BR478" s="58"/>
      <c r="BS478" s="58"/>
      <c r="BT478" s="58"/>
      <c r="BU478" s="58"/>
      <c r="BV478" s="58"/>
      <c r="BW478" s="58"/>
      <c r="BX478" s="58"/>
      <c r="BY478" s="58"/>
      <c r="BZ478" s="58"/>
      <c r="CA478" s="58"/>
      <c r="CB478" s="58"/>
      <c r="CC478" s="58"/>
      <c r="CD478" s="58"/>
      <c r="CE478" s="58"/>
      <c r="CF478" s="58"/>
      <c r="CG478" s="58"/>
      <c r="CH478" s="58"/>
      <c r="CI478" s="58"/>
      <c r="CJ478" s="58"/>
      <c r="CK478" s="58"/>
      <c r="CL478" s="58"/>
      <c r="CM478" s="58"/>
      <c r="CN478" s="58"/>
      <c r="CO478" s="58"/>
      <c r="CP478" s="58"/>
      <c r="CQ478" s="58"/>
      <c r="CR478" s="58"/>
      <c r="CS478" s="58"/>
      <c r="CT478" s="58"/>
      <c r="CU478" s="58"/>
      <c r="CV478" s="58"/>
      <c r="CW478" s="58"/>
      <c r="CX478" s="58"/>
      <c r="CY478" s="58"/>
      <c r="CZ478" s="58"/>
      <c r="DA478" s="58"/>
      <c r="DB478" s="58"/>
      <c r="DC478" s="58"/>
      <c r="DD478" s="58"/>
      <c r="DE478" s="58"/>
      <c r="DF478" s="58"/>
      <c r="DG478" s="58"/>
      <c r="DH478" s="58"/>
      <c r="DI478" s="58"/>
      <c r="DJ478" s="58"/>
      <c r="DK478" s="58"/>
      <c r="DL478" s="58"/>
      <c r="DM478" s="58"/>
      <c r="DN478" s="58"/>
      <c r="DO478" s="58"/>
      <c r="DP478" s="58"/>
      <c r="DQ478" s="58"/>
      <c r="DR478" s="58"/>
      <c r="DS478" s="58"/>
      <c r="DT478" s="58"/>
      <c r="DU478" s="58"/>
      <c r="DV478" s="58"/>
      <c r="DW478" s="58"/>
      <c r="DX478" s="58"/>
      <c r="DY478" s="58"/>
      <c r="DZ478" s="58"/>
      <c r="EA478" s="58"/>
      <c r="EB478" s="58"/>
      <c r="EC478" s="58"/>
      <c r="ED478" s="58"/>
      <c r="EE478" s="58"/>
      <c r="EF478" s="58"/>
      <c r="EG478" s="58"/>
      <c r="EH478" s="58"/>
      <c r="EI478" s="58"/>
      <c r="EJ478" s="58"/>
      <c r="EK478" s="58"/>
      <c r="EL478" s="58"/>
      <c r="EM478" s="58"/>
      <c r="EN478" s="58"/>
      <c r="EO478" s="58"/>
      <c r="EP478" s="58"/>
      <c r="EQ478" s="58"/>
    </row>
    <row r="479" spans="1:147" outlineLevel="1" x14ac:dyDescent="0.2">
      <c r="A479" s="16">
        <v>282</v>
      </c>
      <c r="B479" s="16">
        <v>0</v>
      </c>
      <c r="C479" s="1">
        <v>5.1650927607156075E-4</v>
      </c>
      <c r="D479" s="1">
        <f t="shared" si="49"/>
        <v>-5.1650927607156075E-4</v>
      </c>
      <c r="E479" s="1">
        <f t="shared" si="50"/>
        <v>1.0332854258744304E-3</v>
      </c>
      <c r="F479" s="1">
        <f t="shared" si="51"/>
        <v>-3.2144757362195638E-2</v>
      </c>
      <c r="G479" s="1">
        <f t="shared" si="52"/>
        <v>-2.2732712019693759E-2</v>
      </c>
      <c r="H479" s="1">
        <v>2.6689510894487541E-3</v>
      </c>
      <c r="I479" s="1">
        <f t="shared" si="53"/>
        <v>1.3829413936416061E-6</v>
      </c>
      <c r="J479" s="1">
        <f t="shared" si="54"/>
        <v>-2.2763109127796465E-2</v>
      </c>
      <c r="AT479" s="58"/>
      <c r="AU479" s="58"/>
      <c r="AV479" s="58"/>
      <c r="AW479" s="58"/>
      <c r="AX479" s="58"/>
      <c r="AY479" s="58"/>
      <c r="AZ479" s="58"/>
      <c r="BA479" s="71"/>
      <c r="BB479" s="58"/>
      <c r="BC479" s="58"/>
      <c r="BD479" s="58"/>
      <c r="BE479" s="58">
        <f t="shared" si="55"/>
        <v>1</v>
      </c>
      <c r="BF479" s="58">
        <f t="shared" si="56"/>
        <v>5.1650927607156075E-4</v>
      </c>
      <c r="BG479" s="58" t="e">
        <f t="shared" si="57"/>
        <v>#N/A</v>
      </c>
      <c r="BH479" s="58"/>
      <c r="BI479" s="58"/>
      <c r="BJ479" s="58"/>
      <c r="BK479" s="58"/>
      <c r="BL479" s="58"/>
      <c r="BM479" s="58"/>
      <c r="BN479" s="58"/>
      <c r="BO479" s="58"/>
      <c r="BP479" s="58"/>
      <c r="BQ479" s="58"/>
      <c r="BR479" s="58"/>
      <c r="BS479" s="58"/>
      <c r="BT479" s="58"/>
      <c r="BU479" s="58"/>
      <c r="BV479" s="58"/>
      <c r="BW479" s="58"/>
      <c r="BX479" s="58"/>
      <c r="BY479" s="58"/>
      <c r="BZ479" s="58"/>
      <c r="CA479" s="58"/>
      <c r="CB479" s="58"/>
      <c r="CC479" s="58"/>
      <c r="CD479" s="58"/>
      <c r="CE479" s="58"/>
      <c r="CF479" s="58"/>
      <c r="CG479" s="58"/>
      <c r="CH479" s="58"/>
      <c r="CI479" s="58"/>
      <c r="CJ479" s="58"/>
      <c r="CK479" s="58"/>
      <c r="CL479" s="58"/>
      <c r="CM479" s="58"/>
      <c r="CN479" s="58"/>
      <c r="CO479" s="58"/>
      <c r="CP479" s="58"/>
      <c r="CQ479" s="58"/>
      <c r="CR479" s="58"/>
      <c r="CS479" s="58"/>
      <c r="CT479" s="58"/>
      <c r="CU479" s="58"/>
      <c r="CV479" s="58"/>
      <c r="CW479" s="58"/>
      <c r="CX479" s="58"/>
      <c r="CY479" s="58"/>
      <c r="CZ479" s="58"/>
      <c r="DA479" s="58"/>
      <c r="DB479" s="58"/>
      <c r="DC479" s="58"/>
      <c r="DD479" s="58"/>
      <c r="DE479" s="58"/>
      <c r="DF479" s="58"/>
      <c r="DG479" s="58"/>
      <c r="DH479" s="58"/>
      <c r="DI479" s="58"/>
      <c r="DJ479" s="58"/>
      <c r="DK479" s="58"/>
      <c r="DL479" s="58"/>
      <c r="DM479" s="58"/>
      <c r="DN479" s="58"/>
      <c r="DO479" s="58"/>
      <c r="DP479" s="58"/>
      <c r="DQ479" s="58"/>
      <c r="DR479" s="58"/>
      <c r="DS479" s="58"/>
      <c r="DT479" s="58"/>
      <c r="DU479" s="58"/>
      <c r="DV479" s="58"/>
      <c r="DW479" s="58"/>
      <c r="DX479" s="58"/>
      <c r="DY479" s="58"/>
      <c r="DZ479" s="58"/>
      <c r="EA479" s="58"/>
      <c r="EB479" s="58"/>
      <c r="EC479" s="58"/>
      <c r="ED479" s="58"/>
      <c r="EE479" s="58"/>
      <c r="EF479" s="58"/>
      <c r="EG479" s="58"/>
      <c r="EH479" s="58"/>
      <c r="EI479" s="58"/>
      <c r="EJ479" s="58"/>
      <c r="EK479" s="58"/>
      <c r="EL479" s="58"/>
      <c r="EM479" s="58"/>
      <c r="EN479" s="58"/>
      <c r="EO479" s="58"/>
      <c r="EP479" s="58"/>
      <c r="EQ479" s="58"/>
    </row>
    <row r="480" spans="1:147" outlineLevel="1" x14ac:dyDescent="0.2">
      <c r="A480" s="16">
        <v>283</v>
      </c>
      <c r="B480" s="16">
        <v>1</v>
      </c>
      <c r="C480" s="1">
        <v>0.99990982229351311</v>
      </c>
      <c r="D480" s="1">
        <f t="shared" si="49"/>
        <v>9.0177706486893605E-5</v>
      </c>
      <c r="E480" s="1">
        <f t="shared" si="50"/>
        <v>1.8036354548144851E-4</v>
      </c>
      <c r="F480" s="1">
        <f t="shared" si="51"/>
        <v>1.3429949571068706E-2</v>
      </c>
      <c r="G480" s="1">
        <f t="shared" si="52"/>
        <v>9.496622517455023E-3</v>
      </c>
      <c r="H480" s="1">
        <v>1.1079778717606001E-3</v>
      </c>
      <c r="I480" s="1">
        <f t="shared" si="53"/>
        <v>1.0003475051298375E-7</v>
      </c>
      <c r="J480" s="1">
        <f t="shared" si="54"/>
        <v>9.501887917121879E-3</v>
      </c>
      <c r="AT480" s="58"/>
      <c r="AU480" s="58"/>
      <c r="AV480" s="58"/>
      <c r="AW480" s="58"/>
      <c r="AX480" s="58"/>
      <c r="AY480" s="58"/>
      <c r="AZ480" s="58"/>
      <c r="BA480" s="71"/>
      <c r="BB480" s="58"/>
      <c r="BC480" s="58"/>
      <c r="BD480" s="58"/>
      <c r="BE480" s="58">
        <f t="shared" si="55"/>
        <v>0</v>
      </c>
      <c r="BF480" s="58" t="e">
        <f t="shared" si="56"/>
        <v>#N/A</v>
      </c>
      <c r="BG480" s="58">
        <f t="shared" si="57"/>
        <v>0.99990982229351311</v>
      </c>
      <c r="BH480" s="58"/>
      <c r="BI480" s="58"/>
      <c r="BJ480" s="58"/>
      <c r="BK480" s="58"/>
      <c r="BL480" s="58"/>
      <c r="BM480" s="58"/>
      <c r="BN480" s="58"/>
      <c r="BO480" s="58"/>
      <c r="BP480" s="58"/>
      <c r="BQ480" s="58"/>
      <c r="BR480" s="58"/>
      <c r="BS480" s="58"/>
      <c r="BT480" s="58"/>
      <c r="BU480" s="58"/>
      <c r="BV480" s="58"/>
      <c r="BW480" s="58"/>
      <c r="BX480" s="58"/>
      <c r="BY480" s="58"/>
      <c r="BZ480" s="58"/>
      <c r="CA480" s="58"/>
      <c r="CB480" s="58"/>
      <c r="CC480" s="58"/>
      <c r="CD480" s="58"/>
      <c r="CE480" s="58"/>
      <c r="CF480" s="58"/>
      <c r="CG480" s="58"/>
      <c r="CH480" s="58"/>
      <c r="CI480" s="58"/>
      <c r="CJ480" s="58"/>
      <c r="CK480" s="58"/>
      <c r="CL480" s="58"/>
      <c r="CM480" s="58"/>
      <c r="CN480" s="58"/>
      <c r="CO480" s="58"/>
      <c r="CP480" s="58"/>
      <c r="CQ480" s="58"/>
      <c r="CR480" s="58"/>
      <c r="CS480" s="58"/>
      <c r="CT480" s="58"/>
      <c r="CU480" s="58"/>
      <c r="CV480" s="58"/>
      <c r="CW480" s="58"/>
      <c r="CX480" s="58"/>
      <c r="CY480" s="58"/>
      <c r="CZ480" s="58"/>
      <c r="DA480" s="58"/>
      <c r="DB480" s="58"/>
      <c r="DC480" s="58"/>
      <c r="DD480" s="58"/>
      <c r="DE480" s="58"/>
      <c r="DF480" s="58"/>
      <c r="DG480" s="58"/>
      <c r="DH480" s="58"/>
      <c r="DI480" s="58"/>
      <c r="DJ480" s="58"/>
      <c r="DK480" s="58"/>
      <c r="DL480" s="58"/>
      <c r="DM480" s="58"/>
      <c r="DN480" s="58"/>
      <c r="DO480" s="58"/>
      <c r="DP480" s="58"/>
      <c r="DQ480" s="58"/>
      <c r="DR480" s="58"/>
      <c r="DS480" s="58"/>
      <c r="DT480" s="58"/>
      <c r="DU480" s="58"/>
      <c r="DV480" s="58"/>
      <c r="DW480" s="58"/>
      <c r="DX480" s="58"/>
      <c r="DY480" s="58"/>
      <c r="DZ480" s="58"/>
      <c r="EA480" s="58"/>
      <c r="EB480" s="58"/>
      <c r="EC480" s="58"/>
      <c r="ED480" s="58"/>
      <c r="EE480" s="58"/>
      <c r="EF480" s="58"/>
      <c r="EG480" s="58"/>
      <c r="EH480" s="58"/>
      <c r="EI480" s="58"/>
      <c r="EJ480" s="58"/>
      <c r="EK480" s="58"/>
      <c r="EL480" s="58"/>
      <c r="EM480" s="58"/>
      <c r="EN480" s="58"/>
      <c r="EO480" s="58"/>
      <c r="EP480" s="58"/>
      <c r="EQ480" s="58"/>
    </row>
    <row r="481" spans="1:147" outlineLevel="1" x14ac:dyDescent="0.2">
      <c r="A481" s="16">
        <v>284</v>
      </c>
      <c r="B481" s="16">
        <v>0</v>
      </c>
      <c r="C481" s="1">
        <v>6.2296632065170833E-7</v>
      </c>
      <c r="D481" s="1">
        <f t="shared" si="49"/>
        <v>-6.2296632065170833E-7</v>
      </c>
      <c r="E481" s="1">
        <f t="shared" si="50"/>
        <v>1.2459330292391247E-6</v>
      </c>
      <c r="F481" s="1">
        <f t="shared" si="51"/>
        <v>-1.1162137023165075E-3</v>
      </c>
      <c r="G481" s="1">
        <f t="shared" si="52"/>
        <v>-7.8928240113345152E-4</v>
      </c>
      <c r="H481" s="1">
        <v>9.0322011028376458E-6</v>
      </c>
      <c r="I481" s="1">
        <f t="shared" si="53"/>
        <v>5.6268114161956919E-12</v>
      </c>
      <c r="J481" s="1">
        <f t="shared" si="54"/>
        <v>-7.8928596563628505E-4</v>
      </c>
      <c r="AT481" s="58"/>
      <c r="AU481" s="58"/>
      <c r="AV481" s="58"/>
      <c r="AW481" s="58"/>
      <c r="AX481" s="58"/>
      <c r="AY481" s="58"/>
      <c r="AZ481" s="58"/>
      <c r="BA481" s="71"/>
      <c r="BB481" s="58"/>
      <c r="BC481" s="58"/>
      <c r="BD481" s="58"/>
      <c r="BE481" s="58">
        <f t="shared" si="55"/>
        <v>1</v>
      </c>
      <c r="BF481" s="58">
        <f t="shared" si="56"/>
        <v>6.2296632065170833E-7</v>
      </c>
      <c r="BG481" s="58" t="e">
        <f t="shared" si="57"/>
        <v>#N/A</v>
      </c>
      <c r="BH481" s="58"/>
      <c r="BI481" s="58"/>
      <c r="BJ481" s="58"/>
      <c r="BK481" s="58"/>
      <c r="BL481" s="58"/>
      <c r="BM481" s="58"/>
      <c r="BN481" s="58"/>
      <c r="BO481" s="58"/>
      <c r="BP481" s="58"/>
      <c r="BQ481" s="58"/>
      <c r="BR481" s="58"/>
      <c r="BS481" s="58"/>
      <c r="BT481" s="58"/>
      <c r="BU481" s="58"/>
      <c r="BV481" s="58"/>
      <c r="BW481" s="58"/>
      <c r="BX481" s="58"/>
      <c r="BY481" s="58"/>
      <c r="BZ481" s="58"/>
      <c r="CA481" s="58"/>
      <c r="CB481" s="58"/>
      <c r="CC481" s="58"/>
      <c r="CD481" s="58"/>
      <c r="CE481" s="58"/>
      <c r="CF481" s="58"/>
      <c r="CG481" s="58"/>
      <c r="CH481" s="58"/>
      <c r="CI481" s="58"/>
      <c r="CJ481" s="58"/>
      <c r="CK481" s="58"/>
      <c r="CL481" s="58"/>
      <c r="CM481" s="58"/>
      <c r="CN481" s="58"/>
      <c r="CO481" s="58"/>
      <c r="CP481" s="58"/>
      <c r="CQ481" s="58"/>
      <c r="CR481" s="58"/>
      <c r="CS481" s="58"/>
      <c r="CT481" s="58"/>
      <c r="CU481" s="58"/>
      <c r="CV481" s="58"/>
      <c r="CW481" s="58"/>
      <c r="CX481" s="58"/>
      <c r="CY481" s="58"/>
      <c r="CZ481" s="58"/>
      <c r="DA481" s="58"/>
      <c r="DB481" s="58"/>
      <c r="DC481" s="58"/>
      <c r="DD481" s="58"/>
      <c r="DE481" s="58"/>
      <c r="DF481" s="58"/>
      <c r="DG481" s="58"/>
      <c r="DH481" s="58"/>
      <c r="DI481" s="58"/>
      <c r="DJ481" s="58"/>
      <c r="DK481" s="58"/>
      <c r="DL481" s="58"/>
      <c r="DM481" s="58"/>
      <c r="DN481" s="58"/>
      <c r="DO481" s="58"/>
      <c r="DP481" s="58"/>
      <c r="DQ481" s="58"/>
      <c r="DR481" s="58"/>
      <c r="DS481" s="58"/>
      <c r="DT481" s="58"/>
      <c r="DU481" s="58"/>
      <c r="DV481" s="58"/>
      <c r="DW481" s="58"/>
      <c r="DX481" s="58"/>
      <c r="DY481" s="58"/>
      <c r="DZ481" s="58"/>
      <c r="EA481" s="58"/>
      <c r="EB481" s="58"/>
      <c r="EC481" s="58"/>
      <c r="ED481" s="58"/>
      <c r="EE481" s="58"/>
      <c r="EF481" s="58"/>
      <c r="EG481" s="58"/>
      <c r="EH481" s="58"/>
      <c r="EI481" s="58"/>
      <c r="EJ481" s="58"/>
      <c r="EK481" s="58"/>
      <c r="EL481" s="58"/>
      <c r="EM481" s="58"/>
      <c r="EN481" s="58"/>
      <c r="EO481" s="58"/>
      <c r="EP481" s="58"/>
      <c r="EQ481" s="58"/>
    </row>
    <row r="482" spans="1:147" outlineLevel="1" x14ac:dyDescent="0.2">
      <c r="A482" s="16">
        <v>285</v>
      </c>
      <c r="B482" s="16">
        <v>0</v>
      </c>
      <c r="C482" s="1">
        <v>3.9091151790711352E-6</v>
      </c>
      <c r="D482" s="1">
        <f t="shared" si="49"/>
        <v>-3.9091151790711352E-6</v>
      </c>
      <c r="E482" s="1">
        <f t="shared" si="50"/>
        <v>7.8182456396276421E-6</v>
      </c>
      <c r="F482" s="1">
        <f t="shared" si="51"/>
        <v>-2.7961125942328651E-3</v>
      </c>
      <c r="G482" s="1">
        <f t="shared" si="52"/>
        <v>-1.9771521085420701E-3</v>
      </c>
      <c r="H482" s="1">
        <v>3.2598585525872134E-5</v>
      </c>
      <c r="I482" s="1">
        <f t="shared" si="53"/>
        <v>1.2743627788468788E-10</v>
      </c>
      <c r="J482" s="1">
        <f t="shared" si="54"/>
        <v>-1.9771843355110416E-3</v>
      </c>
      <c r="AT482" s="58"/>
      <c r="AU482" s="58"/>
      <c r="AV482" s="58"/>
      <c r="AW482" s="58"/>
      <c r="AX482" s="58"/>
      <c r="AY482" s="58"/>
      <c r="AZ482" s="58"/>
      <c r="BA482" s="71"/>
      <c r="BB482" s="58"/>
      <c r="BC482" s="58"/>
      <c r="BD482" s="58"/>
      <c r="BE482" s="58">
        <f t="shared" si="55"/>
        <v>1</v>
      </c>
      <c r="BF482" s="58">
        <f t="shared" si="56"/>
        <v>3.9091151790711352E-6</v>
      </c>
      <c r="BG482" s="58" t="e">
        <f t="shared" si="57"/>
        <v>#N/A</v>
      </c>
      <c r="BH482" s="58"/>
      <c r="BI482" s="58"/>
      <c r="BJ482" s="58"/>
      <c r="BK482" s="58"/>
      <c r="BL482" s="58"/>
      <c r="BM482" s="58"/>
      <c r="BN482" s="58"/>
      <c r="BO482" s="58"/>
      <c r="BP482" s="58"/>
      <c r="BQ482" s="58"/>
      <c r="BR482" s="58"/>
      <c r="BS482" s="58"/>
      <c r="BT482" s="58"/>
      <c r="BU482" s="58"/>
      <c r="BV482" s="58"/>
      <c r="BW482" s="58"/>
      <c r="BX482" s="58"/>
      <c r="BY482" s="58"/>
      <c r="BZ482" s="58"/>
      <c r="CA482" s="58"/>
      <c r="CB482" s="58"/>
      <c r="CC482" s="58"/>
      <c r="CD482" s="58"/>
      <c r="CE482" s="58"/>
      <c r="CF482" s="58"/>
      <c r="CG482" s="58"/>
      <c r="CH482" s="58"/>
      <c r="CI482" s="58"/>
      <c r="CJ482" s="58"/>
      <c r="CK482" s="58"/>
      <c r="CL482" s="58"/>
      <c r="CM482" s="58"/>
      <c r="CN482" s="58"/>
      <c r="CO482" s="58"/>
      <c r="CP482" s="58"/>
      <c r="CQ482" s="58"/>
      <c r="CR482" s="58"/>
      <c r="CS482" s="58"/>
      <c r="CT482" s="58"/>
      <c r="CU482" s="58"/>
      <c r="CV482" s="58"/>
      <c r="CW482" s="58"/>
      <c r="CX482" s="58"/>
      <c r="CY482" s="58"/>
      <c r="CZ482" s="58"/>
      <c r="DA482" s="58"/>
      <c r="DB482" s="58"/>
      <c r="DC482" s="58"/>
      <c r="DD482" s="58"/>
      <c r="DE482" s="58"/>
      <c r="DF482" s="58"/>
      <c r="DG482" s="58"/>
      <c r="DH482" s="58"/>
      <c r="DI482" s="58"/>
      <c r="DJ482" s="58"/>
      <c r="DK482" s="58"/>
      <c r="DL482" s="58"/>
      <c r="DM482" s="58"/>
      <c r="DN482" s="58"/>
      <c r="DO482" s="58"/>
      <c r="DP482" s="58"/>
      <c r="DQ482" s="58"/>
      <c r="DR482" s="58"/>
      <c r="DS482" s="58"/>
      <c r="DT482" s="58"/>
      <c r="DU482" s="58"/>
      <c r="DV482" s="58"/>
      <c r="DW482" s="58"/>
      <c r="DX482" s="58"/>
      <c r="DY482" s="58"/>
      <c r="DZ482" s="58"/>
      <c r="EA482" s="58"/>
      <c r="EB482" s="58"/>
      <c r="EC482" s="58"/>
      <c r="ED482" s="58"/>
      <c r="EE482" s="58"/>
      <c r="EF482" s="58"/>
      <c r="EG482" s="58"/>
      <c r="EH482" s="58"/>
      <c r="EI482" s="58"/>
      <c r="EJ482" s="58"/>
      <c r="EK482" s="58"/>
      <c r="EL482" s="58"/>
      <c r="EM482" s="58"/>
      <c r="EN482" s="58"/>
      <c r="EO482" s="58"/>
      <c r="EP482" s="58"/>
      <c r="EQ482" s="58"/>
    </row>
    <row r="483" spans="1:147" outlineLevel="1" x14ac:dyDescent="0.2">
      <c r="A483" s="16">
        <v>286</v>
      </c>
      <c r="B483" s="16">
        <v>0</v>
      </c>
      <c r="C483" s="1">
        <v>4.9280222099638806E-5</v>
      </c>
      <c r="D483" s="1">
        <f t="shared" si="49"/>
        <v>-4.9280222099638806E-5</v>
      </c>
      <c r="E483" s="1">
        <f t="shared" si="50"/>
        <v>9.8562872819433383E-5</v>
      </c>
      <c r="F483" s="1">
        <f t="shared" si="51"/>
        <v>-9.9278836022303057E-3</v>
      </c>
      <c r="G483" s="1">
        <f t="shared" si="52"/>
        <v>-7.0201603086834062E-3</v>
      </c>
      <c r="H483" s="1">
        <v>2.7518821468559346E-4</v>
      </c>
      <c r="I483" s="1">
        <f t="shared" si="53"/>
        <v>1.356573780868022E-8</v>
      </c>
      <c r="J483" s="1">
        <f t="shared" si="54"/>
        <v>-7.0211264407801814E-3</v>
      </c>
      <c r="AT483" s="58"/>
      <c r="AU483" s="58"/>
      <c r="AV483" s="58"/>
      <c r="AW483" s="58"/>
      <c r="AX483" s="58"/>
      <c r="AY483" s="58"/>
      <c r="AZ483" s="58"/>
      <c r="BA483" s="71"/>
      <c r="BB483" s="58"/>
      <c r="BC483" s="58"/>
      <c r="BD483" s="58"/>
      <c r="BE483" s="58">
        <f t="shared" si="55"/>
        <v>1</v>
      </c>
      <c r="BF483" s="58">
        <f t="shared" si="56"/>
        <v>4.9280222099638806E-5</v>
      </c>
      <c r="BG483" s="58" t="e">
        <f t="shared" si="57"/>
        <v>#N/A</v>
      </c>
      <c r="BH483" s="58"/>
      <c r="BI483" s="58"/>
      <c r="BJ483" s="58"/>
      <c r="BK483" s="58"/>
      <c r="BL483" s="58"/>
      <c r="BM483" s="58"/>
      <c r="BN483" s="58"/>
      <c r="BO483" s="58"/>
      <c r="BP483" s="58"/>
      <c r="BQ483" s="58"/>
      <c r="BR483" s="58"/>
      <c r="BS483" s="58"/>
      <c r="BT483" s="58"/>
      <c r="BU483" s="58"/>
      <c r="BV483" s="58"/>
      <c r="BW483" s="58"/>
      <c r="BX483" s="58"/>
      <c r="BY483" s="58"/>
      <c r="BZ483" s="58"/>
      <c r="CA483" s="58"/>
      <c r="CB483" s="58"/>
      <c r="CC483" s="58"/>
      <c r="CD483" s="58"/>
      <c r="CE483" s="58"/>
      <c r="CF483" s="58"/>
      <c r="CG483" s="58"/>
      <c r="CH483" s="58"/>
      <c r="CI483" s="58"/>
      <c r="CJ483" s="58"/>
      <c r="CK483" s="58"/>
      <c r="CL483" s="58"/>
      <c r="CM483" s="58"/>
      <c r="CN483" s="58"/>
      <c r="CO483" s="58"/>
      <c r="CP483" s="58"/>
      <c r="CQ483" s="58"/>
      <c r="CR483" s="58"/>
      <c r="CS483" s="58"/>
      <c r="CT483" s="58"/>
      <c r="CU483" s="58"/>
      <c r="CV483" s="58"/>
      <c r="CW483" s="58"/>
      <c r="CX483" s="58"/>
      <c r="CY483" s="58"/>
      <c r="CZ483" s="58"/>
      <c r="DA483" s="58"/>
      <c r="DB483" s="58"/>
      <c r="DC483" s="58"/>
      <c r="DD483" s="58"/>
      <c r="DE483" s="58"/>
      <c r="DF483" s="58"/>
      <c r="DG483" s="58"/>
      <c r="DH483" s="58"/>
      <c r="DI483" s="58"/>
      <c r="DJ483" s="58"/>
      <c r="DK483" s="58"/>
      <c r="DL483" s="58"/>
      <c r="DM483" s="58"/>
      <c r="DN483" s="58"/>
      <c r="DO483" s="58"/>
      <c r="DP483" s="58"/>
      <c r="DQ483" s="58"/>
      <c r="DR483" s="58"/>
      <c r="DS483" s="58"/>
      <c r="DT483" s="58"/>
      <c r="DU483" s="58"/>
      <c r="DV483" s="58"/>
      <c r="DW483" s="58"/>
      <c r="DX483" s="58"/>
      <c r="DY483" s="58"/>
      <c r="DZ483" s="58"/>
      <c r="EA483" s="58"/>
      <c r="EB483" s="58"/>
      <c r="EC483" s="58"/>
      <c r="ED483" s="58"/>
      <c r="EE483" s="58"/>
      <c r="EF483" s="58"/>
      <c r="EG483" s="58"/>
      <c r="EH483" s="58"/>
      <c r="EI483" s="58"/>
      <c r="EJ483" s="58"/>
      <c r="EK483" s="58"/>
      <c r="EL483" s="58"/>
      <c r="EM483" s="58"/>
      <c r="EN483" s="58"/>
      <c r="EO483" s="58"/>
      <c r="EP483" s="58"/>
      <c r="EQ483" s="58"/>
    </row>
    <row r="484" spans="1:147" outlineLevel="1" x14ac:dyDescent="0.2">
      <c r="A484" s="16">
        <v>287</v>
      </c>
      <c r="B484" s="16">
        <v>0</v>
      </c>
      <c r="C484" s="1">
        <v>1.1233291219941148E-7</v>
      </c>
      <c r="D484" s="1">
        <f t="shared" si="49"/>
        <v>-1.1233291219941148E-7</v>
      </c>
      <c r="E484" s="1">
        <f t="shared" si="50"/>
        <v>2.2466583686109205E-7</v>
      </c>
      <c r="F484" s="1">
        <f t="shared" si="51"/>
        <v>-4.7398927926809912E-4</v>
      </c>
      <c r="G484" s="1">
        <f t="shared" si="52"/>
        <v>-3.3516104310927315E-4</v>
      </c>
      <c r="H484" s="1">
        <v>1.8308222932401457E-6</v>
      </c>
      <c r="I484" s="1">
        <f t="shared" si="53"/>
        <v>2.0566199955241314E-13</v>
      </c>
      <c r="J484" s="1">
        <f t="shared" si="54"/>
        <v>-3.3516134991984917E-4</v>
      </c>
      <c r="AT484" s="58"/>
      <c r="AU484" s="58"/>
      <c r="AV484" s="58"/>
      <c r="AW484" s="58"/>
      <c r="AX484" s="58"/>
      <c r="AY484" s="58"/>
      <c r="AZ484" s="58"/>
      <c r="BA484" s="71"/>
      <c r="BB484" s="58"/>
      <c r="BC484" s="58"/>
      <c r="BD484" s="58"/>
      <c r="BE484" s="58">
        <f t="shared" si="55"/>
        <v>1</v>
      </c>
      <c r="BF484" s="58">
        <f t="shared" si="56"/>
        <v>1.1233291219941148E-7</v>
      </c>
      <c r="BG484" s="58" t="e">
        <f t="shared" si="57"/>
        <v>#N/A</v>
      </c>
      <c r="BH484" s="58"/>
      <c r="BI484" s="58"/>
      <c r="BJ484" s="58"/>
      <c r="BK484" s="58"/>
      <c r="BL484" s="58"/>
      <c r="BM484" s="58"/>
      <c r="BN484" s="58"/>
      <c r="BO484" s="58"/>
      <c r="BP484" s="58"/>
      <c r="BQ484" s="58"/>
      <c r="BR484" s="58"/>
      <c r="BS484" s="58"/>
      <c r="BT484" s="58"/>
      <c r="BU484" s="58"/>
      <c r="BV484" s="58"/>
      <c r="BW484" s="58"/>
      <c r="BX484" s="58"/>
      <c r="BY484" s="58"/>
      <c r="BZ484" s="58"/>
      <c r="CA484" s="58"/>
      <c r="CB484" s="58"/>
      <c r="CC484" s="58"/>
      <c r="CD484" s="58"/>
      <c r="CE484" s="58"/>
      <c r="CF484" s="58"/>
      <c r="CG484" s="58"/>
      <c r="CH484" s="58"/>
      <c r="CI484" s="58"/>
      <c r="CJ484" s="58"/>
      <c r="CK484" s="58"/>
      <c r="CL484" s="58"/>
      <c r="CM484" s="58"/>
      <c r="CN484" s="58"/>
      <c r="CO484" s="58"/>
      <c r="CP484" s="58"/>
      <c r="CQ484" s="58"/>
      <c r="CR484" s="58"/>
      <c r="CS484" s="58"/>
      <c r="CT484" s="58"/>
      <c r="CU484" s="58"/>
      <c r="CV484" s="58"/>
      <c r="CW484" s="58"/>
      <c r="CX484" s="58"/>
      <c r="CY484" s="58"/>
      <c r="CZ484" s="58"/>
      <c r="DA484" s="58"/>
      <c r="DB484" s="58"/>
      <c r="DC484" s="58"/>
      <c r="DD484" s="58"/>
      <c r="DE484" s="58"/>
      <c r="DF484" s="58"/>
      <c r="DG484" s="58"/>
      <c r="DH484" s="58"/>
      <c r="DI484" s="58"/>
      <c r="DJ484" s="58"/>
      <c r="DK484" s="58"/>
      <c r="DL484" s="58"/>
      <c r="DM484" s="58"/>
      <c r="DN484" s="58"/>
      <c r="DO484" s="58"/>
      <c r="DP484" s="58"/>
      <c r="DQ484" s="58"/>
      <c r="DR484" s="58"/>
      <c r="DS484" s="58"/>
      <c r="DT484" s="58"/>
      <c r="DU484" s="58"/>
      <c r="DV484" s="58"/>
      <c r="DW484" s="58"/>
      <c r="DX484" s="58"/>
      <c r="DY484" s="58"/>
      <c r="DZ484" s="58"/>
      <c r="EA484" s="58"/>
      <c r="EB484" s="58"/>
      <c r="EC484" s="58"/>
      <c r="ED484" s="58"/>
      <c r="EE484" s="58"/>
      <c r="EF484" s="58"/>
      <c r="EG484" s="58"/>
      <c r="EH484" s="58"/>
      <c r="EI484" s="58"/>
      <c r="EJ484" s="58"/>
      <c r="EK484" s="58"/>
      <c r="EL484" s="58"/>
      <c r="EM484" s="58"/>
      <c r="EN484" s="58"/>
      <c r="EO484" s="58"/>
      <c r="EP484" s="58"/>
      <c r="EQ484" s="58"/>
    </row>
    <row r="485" spans="1:147" outlineLevel="1" x14ac:dyDescent="0.2">
      <c r="A485" s="16">
        <v>288</v>
      </c>
      <c r="B485" s="16">
        <v>0</v>
      </c>
      <c r="C485" s="1">
        <v>1.9925426989582318E-2</v>
      </c>
      <c r="D485" s="1">
        <f t="shared" si="49"/>
        <v>-1.9925426989582318E-2</v>
      </c>
      <c r="E485" s="1">
        <f t="shared" si="50"/>
        <v>4.0253230608001365E-2</v>
      </c>
      <c r="F485" s="1">
        <f t="shared" si="51"/>
        <v>-0.20063207771441077</v>
      </c>
      <c r="G485" s="1">
        <f t="shared" si="52"/>
        <v>-0.14258513704996104</v>
      </c>
      <c r="H485" s="1">
        <v>4.0033367813732214E-2</v>
      </c>
      <c r="I485" s="1">
        <f t="shared" si="53"/>
        <v>8.4784117495491319E-4</v>
      </c>
      <c r="J485" s="1">
        <f t="shared" si="54"/>
        <v>-0.14552787527656372</v>
      </c>
      <c r="AT485" s="58"/>
      <c r="AU485" s="58"/>
      <c r="AV485" s="58"/>
      <c r="AW485" s="58"/>
      <c r="AX485" s="58"/>
      <c r="AY485" s="58"/>
      <c r="AZ485" s="58"/>
      <c r="BA485" s="71"/>
      <c r="BB485" s="58"/>
      <c r="BC485" s="58"/>
      <c r="BD485" s="58"/>
      <c r="BE485" s="58">
        <f t="shared" si="55"/>
        <v>1</v>
      </c>
      <c r="BF485" s="58">
        <f t="shared" si="56"/>
        <v>1.9925426989582318E-2</v>
      </c>
      <c r="BG485" s="58" t="e">
        <f t="shared" si="57"/>
        <v>#N/A</v>
      </c>
      <c r="BH485" s="58"/>
      <c r="BI485" s="58"/>
      <c r="BJ485" s="58"/>
      <c r="BK485" s="58"/>
      <c r="BL485" s="58"/>
      <c r="BM485" s="58"/>
      <c r="BN485" s="58"/>
      <c r="BO485" s="58"/>
      <c r="BP485" s="58"/>
      <c r="BQ485" s="58"/>
      <c r="BR485" s="58"/>
      <c r="BS485" s="58"/>
      <c r="BT485" s="58"/>
      <c r="BU485" s="58"/>
      <c r="BV485" s="58"/>
      <c r="BW485" s="58"/>
      <c r="BX485" s="58"/>
      <c r="BY485" s="58"/>
      <c r="BZ485" s="58"/>
      <c r="CA485" s="58"/>
      <c r="CB485" s="58"/>
      <c r="CC485" s="58"/>
      <c r="CD485" s="58"/>
      <c r="CE485" s="58"/>
      <c r="CF485" s="58"/>
      <c r="CG485" s="58"/>
      <c r="CH485" s="58"/>
      <c r="CI485" s="58"/>
      <c r="CJ485" s="58"/>
      <c r="CK485" s="58"/>
      <c r="CL485" s="58"/>
      <c r="CM485" s="58"/>
      <c r="CN485" s="58"/>
      <c r="CO485" s="58"/>
      <c r="CP485" s="58"/>
      <c r="CQ485" s="58"/>
      <c r="CR485" s="58"/>
      <c r="CS485" s="58"/>
      <c r="CT485" s="58"/>
      <c r="CU485" s="58"/>
      <c r="CV485" s="58"/>
      <c r="CW485" s="58"/>
      <c r="CX485" s="58"/>
      <c r="CY485" s="58"/>
      <c r="CZ485" s="58"/>
      <c r="DA485" s="58"/>
      <c r="DB485" s="58"/>
      <c r="DC485" s="58"/>
      <c r="DD485" s="58"/>
      <c r="DE485" s="58"/>
      <c r="DF485" s="58"/>
      <c r="DG485" s="58"/>
      <c r="DH485" s="58"/>
      <c r="DI485" s="58"/>
      <c r="DJ485" s="58"/>
      <c r="DK485" s="58"/>
      <c r="DL485" s="58"/>
      <c r="DM485" s="58"/>
      <c r="DN485" s="58"/>
      <c r="DO485" s="58"/>
      <c r="DP485" s="58"/>
      <c r="DQ485" s="58"/>
      <c r="DR485" s="58"/>
      <c r="DS485" s="58"/>
      <c r="DT485" s="58"/>
      <c r="DU485" s="58"/>
      <c r="DV485" s="58"/>
      <c r="DW485" s="58"/>
      <c r="DX485" s="58"/>
      <c r="DY485" s="58"/>
      <c r="DZ485" s="58"/>
      <c r="EA485" s="58"/>
      <c r="EB485" s="58"/>
      <c r="EC485" s="58"/>
      <c r="ED485" s="58"/>
      <c r="EE485" s="58"/>
      <c r="EF485" s="58"/>
      <c r="EG485" s="58"/>
      <c r="EH485" s="58"/>
      <c r="EI485" s="58"/>
      <c r="EJ485" s="58"/>
      <c r="EK485" s="58"/>
      <c r="EL485" s="58"/>
      <c r="EM485" s="58"/>
      <c r="EN485" s="58"/>
      <c r="EO485" s="58"/>
      <c r="EP485" s="58"/>
      <c r="EQ485" s="58"/>
    </row>
    <row r="486" spans="1:147" outlineLevel="1" x14ac:dyDescent="0.2">
      <c r="A486" s="16">
        <v>289</v>
      </c>
      <c r="B486" s="16">
        <v>0</v>
      </c>
      <c r="C486" s="1">
        <v>1.2525380919539966E-7</v>
      </c>
      <c r="D486" s="1">
        <f t="shared" si="49"/>
        <v>-1.2525380919539966E-7</v>
      </c>
      <c r="E486" s="1">
        <f t="shared" si="50"/>
        <v>2.5050763404647964E-7</v>
      </c>
      <c r="F486" s="1">
        <f t="shared" si="51"/>
        <v>-5.0050737661544973E-4</v>
      </c>
      <c r="G486" s="1">
        <f t="shared" si="52"/>
        <v>-3.5391217114408248E-4</v>
      </c>
      <c r="H486" s="1">
        <v>1.8402503430322276E-6</v>
      </c>
      <c r="I486" s="1">
        <f t="shared" si="53"/>
        <v>2.3049881838425884E-13</v>
      </c>
      <c r="J486" s="1">
        <f t="shared" si="54"/>
        <v>-3.5391249678802913E-4</v>
      </c>
      <c r="AT486" s="58"/>
      <c r="AU486" s="58"/>
      <c r="AV486" s="58"/>
      <c r="AW486" s="58"/>
      <c r="AX486" s="58"/>
      <c r="AY486" s="58"/>
      <c r="AZ486" s="58"/>
      <c r="BA486" s="71"/>
      <c r="BB486" s="58"/>
      <c r="BC486" s="58"/>
      <c r="BD486" s="58"/>
      <c r="BE486" s="58">
        <f t="shared" si="55"/>
        <v>1</v>
      </c>
      <c r="BF486" s="58">
        <f t="shared" si="56"/>
        <v>1.2525380919539966E-7</v>
      </c>
      <c r="BG486" s="58" t="e">
        <f t="shared" si="57"/>
        <v>#N/A</v>
      </c>
      <c r="BH486" s="58"/>
      <c r="BI486" s="58"/>
      <c r="BJ486" s="58"/>
      <c r="BK486" s="58"/>
      <c r="BL486" s="58"/>
      <c r="BM486" s="58"/>
      <c r="BN486" s="58"/>
      <c r="BO486" s="58"/>
      <c r="BP486" s="58"/>
      <c r="BQ486" s="58"/>
      <c r="BR486" s="58"/>
      <c r="BS486" s="58"/>
      <c r="BT486" s="58"/>
      <c r="BU486" s="58"/>
      <c r="BV486" s="58"/>
      <c r="BW486" s="58"/>
      <c r="BX486" s="58"/>
      <c r="BY486" s="58"/>
      <c r="BZ486" s="58"/>
      <c r="CA486" s="58"/>
      <c r="CB486" s="58"/>
      <c r="CC486" s="58"/>
      <c r="CD486" s="58"/>
      <c r="CE486" s="58"/>
      <c r="CF486" s="58"/>
      <c r="CG486" s="58"/>
      <c r="CH486" s="58"/>
      <c r="CI486" s="58"/>
      <c r="CJ486" s="58"/>
      <c r="CK486" s="58"/>
      <c r="CL486" s="58"/>
      <c r="CM486" s="58"/>
      <c r="CN486" s="58"/>
      <c r="CO486" s="58"/>
      <c r="CP486" s="58"/>
      <c r="CQ486" s="58"/>
      <c r="CR486" s="58"/>
      <c r="CS486" s="58"/>
      <c r="CT486" s="58"/>
      <c r="CU486" s="58"/>
      <c r="CV486" s="58"/>
      <c r="CW486" s="58"/>
      <c r="CX486" s="58"/>
      <c r="CY486" s="58"/>
      <c r="CZ486" s="58"/>
      <c r="DA486" s="58"/>
      <c r="DB486" s="58"/>
      <c r="DC486" s="58"/>
      <c r="DD486" s="58"/>
      <c r="DE486" s="58"/>
      <c r="DF486" s="58"/>
      <c r="DG486" s="58"/>
      <c r="DH486" s="58"/>
      <c r="DI486" s="58"/>
      <c r="DJ486" s="58"/>
      <c r="DK486" s="58"/>
      <c r="DL486" s="58"/>
      <c r="DM486" s="58"/>
      <c r="DN486" s="58"/>
      <c r="DO486" s="58"/>
      <c r="DP486" s="58"/>
      <c r="DQ486" s="58"/>
      <c r="DR486" s="58"/>
      <c r="DS486" s="58"/>
      <c r="DT486" s="58"/>
      <c r="DU486" s="58"/>
      <c r="DV486" s="58"/>
      <c r="DW486" s="58"/>
      <c r="DX486" s="58"/>
      <c r="DY486" s="58"/>
      <c r="DZ486" s="58"/>
      <c r="EA486" s="58"/>
      <c r="EB486" s="58"/>
      <c r="EC486" s="58"/>
      <c r="ED486" s="58"/>
      <c r="EE486" s="58"/>
      <c r="EF486" s="58"/>
      <c r="EG486" s="58"/>
      <c r="EH486" s="58"/>
      <c r="EI486" s="58"/>
      <c r="EJ486" s="58"/>
      <c r="EK486" s="58"/>
      <c r="EL486" s="58"/>
      <c r="EM486" s="58"/>
      <c r="EN486" s="58"/>
      <c r="EO486" s="58"/>
      <c r="EP486" s="58"/>
      <c r="EQ486" s="58"/>
    </row>
    <row r="487" spans="1:147" outlineLevel="1" x14ac:dyDescent="0.2">
      <c r="A487" s="16">
        <v>290</v>
      </c>
      <c r="B487" s="16">
        <v>0</v>
      </c>
      <c r="C487" s="1">
        <v>1.9659817085212389E-7</v>
      </c>
      <c r="D487" s="1">
        <f t="shared" si="49"/>
        <v>-1.9659817085212389E-7</v>
      </c>
      <c r="E487" s="1">
        <f t="shared" si="50"/>
        <v>3.9319638032876244E-7</v>
      </c>
      <c r="F487" s="1">
        <f t="shared" si="51"/>
        <v>-6.2705373001742241E-4</v>
      </c>
      <c r="G487" s="1">
        <f t="shared" si="52"/>
        <v>-4.4339396647109699E-4</v>
      </c>
      <c r="H487" s="1">
        <v>2.768307555254285E-6</v>
      </c>
      <c r="I487" s="1">
        <f t="shared" si="53"/>
        <v>5.4424581535634547E-13</v>
      </c>
      <c r="J487" s="1">
        <f t="shared" si="54"/>
        <v>-4.433945801978049E-4</v>
      </c>
      <c r="AT487" s="58"/>
      <c r="AU487" s="58"/>
      <c r="AV487" s="58"/>
      <c r="AW487" s="58"/>
      <c r="AX487" s="58"/>
      <c r="AY487" s="58"/>
      <c r="AZ487" s="58"/>
      <c r="BA487" s="71"/>
      <c r="BB487" s="58"/>
      <c r="BC487" s="58"/>
      <c r="BD487" s="58"/>
      <c r="BE487" s="58">
        <f t="shared" si="55"/>
        <v>1</v>
      </c>
      <c r="BF487" s="58">
        <f t="shared" si="56"/>
        <v>1.9659817085212389E-7</v>
      </c>
      <c r="BG487" s="58" t="e">
        <f t="shared" si="57"/>
        <v>#N/A</v>
      </c>
      <c r="BH487" s="58"/>
      <c r="BI487" s="58"/>
      <c r="BJ487" s="58"/>
      <c r="BK487" s="58"/>
      <c r="BL487" s="58"/>
      <c r="BM487" s="58"/>
      <c r="BN487" s="58"/>
      <c r="BO487" s="58"/>
      <c r="BP487" s="58"/>
      <c r="BQ487" s="58"/>
      <c r="BR487" s="58"/>
      <c r="BS487" s="58"/>
      <c r="BT487" s="58"/>
      <c r="BU487" s="58"/>
      <c r="BV487" s="58"/>
      <c r="BW487" s="58"/>
      <c r="BX487" s="58"/>
      <c r="BY487" s="58"/>
      <c r="BZ487" s="58"/>
      <c r="CA487" s="58"/>
      <c r="CB487" s="58"/>
      <c r="CC487" s="58"/>
      <c r="CD487" s="58"/>
      <c r="CE487" s="58"/>
      <c r="CF487" s="58"/>
      <c r="CG487" s="58"/>
      <c r="CH487" s="58"/>
      <c r="CI487" s="58"/>
      <c r="CJ487" s="58"/>
      <c r="CK487" s="58"/>
      <c r="CL487" s="58"/>
      <c r="CM487" s="58"/>
      <c r="CN487" s="58"/>
      <c r="CO487" s="58"/>
      <c r="CP487" s="58"/>
      <c r="CQ487" s="58"/>
      <c r="CR487" s="58"/>
      <c r="CS487" s="58"/>
      <c r="CT487" s="58"/>
      <c r="CU487" s="58"/>
      <c r="CV487" s="58"/>
      <c r="CW487" s="58"/>
      <c r="CX487" s="58"/>
      <c r="CY487" s="58"/>
      <c r="CZ487" s="58"/>
      <c r="DA487" s="58"/>
      <c r="DB487" s="58"/>
      <c r="DC487" s="58"/>
      <c r="DD487" s="58"/>
      <c r="DE487" s="58"/>
      <c r="DF487" s="58"/>
      <c r="DG487" s="58"/>
      <c r="DH487" s="58"/>
      <c r="DI487" s="58"/>
      <c r="DJ487" s="58"/>
      <c r="DK487" s="58"/>
      <c r="DL487" s="58"/>
      <c r="DM487" s="58"/>
      <c r="DN487" s="58"/>
      <c r="DO487" s="58"/>
      <c r="DP487" s="58"/>
      <c r="DQ487" s="58"/>
      <c r="DR487" s="58"/>
      <c r="DS487" s="58"/>
      <c r="DT487" s="58"/>
      <c r="DU487" s="58"/>
      <c r="DV487" s="58"/>
      <c r="DW487" s="58"/>
      <c r="DX487" s="58"/>
      <c r="DY487" s="58"/>
      <c r="DZ487" s="58"/>
      <c r="EA487" s="58"/>
      <c r="EB487" s="58"/>
      <c r="EC487" s="58"/>
      <c r="ED487" s="58"/>
      <c r="EE487" s="58"/>
      <c r="EF487" s="58"/>
      <c r="EG487" s="58"/>
      <c r="EH487" s="58"/>
      <c r="EI487" s="58"/>
      <c r="EJ487" s="58"/>
      <c r="EK487" s="58"/>
      <c r="EL487" s="58"/>
      <c r="EM487" s="58"/>
      <c r="EN487" s="58"/>
      <c r="EO487" s="58"/>
      <c r="EP487" s="58"/>
      <c r="EQ487" s="58"/>
    </row>
    <row r="488" spans="1:147" outlineLevel="1" x14ac:dyDescent="0.2">
      <c r="A488" s="16">
        <v>291</v>
      </c>
      <c r="B488" s="16">
        <v>0</v>
      </c>
      <c r="C488" s="1">
        <v>8.4496979265549065E-3</v>
      </c>
      <c r="D488" s="1">
        <f t="shared" si="49"/>
        <v>-8.4496979265549065E-3</v>
      </c>
      <c r="E488" s="1">
        <f t="shared" si="50"/>
        <v>1.6971198005252399E-2</v>
      </c>
      <c r="F488" s="1">
        <f t="shared" si="51"/>
        <v>-0.13027355067415794</v>
      </c>
      <c r="G488" s="1">
        <f t="shared" si="52"/>
        <v>-9.2313074637637341E-2</v>
      </c>
      <c r="H488" s="1">
        <v>4.195072384544124E-2</v>
      </c>
      <c r="I488" s="1">
        <f t="shared" si="53"/>
        <v>3.7314535856040133E-4</v>
      </c>
      <c r="J488" s="1">
        <f t="shared" si="54"/>
        <v>-9.4312507694443173E-2</v>
      </c>
      <c r="AT488" s="58"/>
      <c r="AU488" s="58"/>
      <c r="AV488" s="58"/>
      <c r="AW488" s="58"/>
      <c r="AX488" s="58"/>
      <c r="AY488" s="58"/>
      <c r="AZ488" s="58"/>
      <c r="BA488" s="71"/>
      <c r="BB488" s="58"/>
      <c r="BC488" s="58"/>
      <c r="BD488" s="58"/>
      <c r="BE488" s="58">
        <f t="shared" si="55"/>
        <v>1</v>
      </c>
      <c r="BF488" s="58">
        <f t="shared" si="56"/>
        <v>8.4496979265549065E-3</v>
      </c>
      <c r="BG488" s="58" t="e">
        <f t="shared" si="57"/>
        <v>#N/A</v>
      </c>
      <c r="BH488" s="58"/>
      <c r="BI488" s="58"/>
      <c r="BJ488" s="58"/>
      <c r="BK488" s="58"/>
      <c r="BL488" s="58"/>
      <c r="BM488" s="58"/>
      <c r="BN488" s="58"/>
      <c r="BO488" s="58"/>
      <c r="BP488" s="58"/>
      <c r="BQ488" s="58"/>
      <c r="BR488" s="58"/>
      <c r="BS488" s="58"/>
      <c r="BT488" s="58"/>
      <c r="BU488" s="58"/>
      <c r="BV488" s="58"/>
      <c r="BW488" s="58"/>
      <c r="BX488" s="58"/>
      <c r="BY488" s="58"/>
      <c r="BZ488" s="58"/>
      <c r="CA488" s="58"/>
      <c r="CB488" s="58"/>
      <c r="CC488" s="58"/>
      <c r="CD488" s="58"/>
      <c r="CE488" s="58"/>
      <c r="CF488" s="58"/>
      <c r="CG488" s="58"/>
      <c r="CH488" s="58"/>
      <c r="CI488" s="58"/>
      <c r="CJ488" s="58"/>
      <c r="CK488" s="58"/>
      <c r="CL488" s="58"/>
      <c r="CM488" s="58"/>
      <c r="CN488" s="58"/>
      <c r="CO488" s="58"/>
      <c r="CP488" s="58"/>
      <c r="CQ488" s="58"/>
      <c r="CR488" s="58"/>
      <c r="CS488" s="58"/>
      <c r="CT488" s="58"/>
      <c r="CU488" s="58"/>
      <c r="CV488" s="58"/>
      <c r="CW488" s="58"/>
      <c r="CX488" s="58"/>
      <c r="CY488" s="58"/>
      <c r="CZ488" s="58"/>
      <c r="DA488" s="58"/>
      <c r="DB488" s="58"/>
      <c r="DC488" s="58"/>
      <c r="DD488" s="58"/>
      <c r="DE488" s="58"/>
      <c r="DF488" s="58"/>
      <c r="DG488" s="58"/>
      <c r="DH488" s="58"/>
      <c r="DI488" s="58"/>
      <c r="DJ488" s="58"/>
      <c r="DK488" s="58"/>
      <c r="DL488" s="58"/>
      <c r="DM488" s="58"/>
      <c r="DN488" s="58"/>
      <c r="DO488" s="58"/>
      <c r="DP488" s="58"/>
      <c r="DQ488" s="58"/>
      <c r="DR488" s="58"/>
      <c r="DS488" s="58"/>
      <c r="DT488" s="58"/>
      <c r="DU488" s="58"/>
      <c r="DV488" s="58"/>
      <c r="DW488" s="58"/>
      <c r="DX488" s="58"/>
      <c r="DY488" s="58"/>
      <c r="DZ488" s="58"/>
      <c r="EA488" s="58"/>
      <c r="EB488" s="58"/>
      <c r="EC488" s="58"/>
      <c r="ED488" s="58"/>
      <c r="EE488" s="58"/>
      <c r="EF488" s="58"/>
      <c r="EG488" s="58"/>
      <c r="EH488" s="58"/>
      <c r="EI488" s="58"/>
      <c r="EJ488" s="58"/>
      <c r="EK488" s="58"/>
      <c r="EL488" s="58"/>
      <c r="EM488" s="58"/>
      <c r="EN488" s="58"/>
      <c r="EO488" s="58"/>
      <c r="EP488" s="58"/>
      <c r="EQ488" s="58"/>
    </row>
    <row r="489" spans="1:147" outlineLevel="1" x14ac:dyDescent="0.2">
      <c r="A489" s="16">
        <v>292</v>
      </c>
      <c r="B489" s="16">
        <v>0</v>
      </c>
      <c r="C489" s="1">
        <v>1.548557520834634E-4</v>
      </c>
      <c r="D489" s="1">
        <f t="shared" si="49"/>
        <v>-1.548557520834634E-4</v>
      </c>
      <c r="E489" s="1">
        <f t="shared" si="50"/>
        <v>3.0973548694688608E-4</v>
      </c>
      <c r="F489" s="1">
        <f t="shared" si="51"/>
        <v>-1.7599303592667696E-2</v>
      </c>
      <c r="G489" s="1">
        <f t="shared" si="52"/>
        <v>-1.2445068746354111E-2</v>
      </c>
      <c r="H489" s="1">
        <v>1.0445340216214797E-3</v>
      </c>
      <c r="I489" s="1">
        <f t="shared" si="53"/>
        <v>1.6194631205036498E-7</v>
      </c>
      <c r="J489" s="1">
        <f t="shared" si="54"/>
        <v>-1.2451573491472081E-2</v>
      </c>
      <c r="AT489" s="58"/>
      <c r="AU489" s="58"/>
      <c r="AV489" s="58"/>
      <c r="AW489" s="58"/>
      <c r="AX489" s="58"/>
      <c r="AY489" s="58"/>
      <c r="AZ489" s="58"/>
      <c r="BA489" s="71"/>
      <c r="BB489" s="58"/>
      <c r="BC489" s="58"/>
      <c r="BD489" s="58"/>
      <c r="BE489" s="58">
        <f t="shared" si="55"/>
        <v>1</v>
      </c>
      <c r="BF489" s="58">
        <f t="shared" si="56"/>
        <v>1.548557520834634E-4</v>
      </c>
      <c r="BG489" s="58" t="e">
        <f t="shared" si="57"/>
        <v>#N/A</v>
      </c>
      <c r="BH489" s="58"/>
      <c r="BI489" s="58"/>
      <c r="BJ489" s="58"/>
      <c r="BK489" s="58"/>
      <c r="BL489" s="58"/>
      <c r="BM489" s="58"/>
      <c r="BN489" s="58"/>
      <c r="BO489" s="58"/>
      <c r="BP489" s="58"/>
      <c r="BQ489" s="58"/>
      <c r="BR489" s="58"/>
      <c r="BS489" s="58"/>
      <c r="BT489" s="58"/>
      <c r="BU489" s="58"/>
      <c r="BV489" s="58"/>
      <c r="BW489" s="58"/>
      <c r="BX489" s="58"/>
      <c r="BY489" s="58"/>
      <c r="BZ489" s="58"/>
      <c r="CA489" s="58"/>
      <c r="CB489" s="58"/>
      <c r="CC489" s="58"/>
      <c r="CD489" s="58"/>
      <c r="CE489" s="58"/>
      <c r="CF489" s="58"/>
      <c r="CG489" s="58"/>
      <c r="CH489" s="58"/>
      <c r="CI489" s="58"/>
      <c r="CJ489" s="58"/>
      <c r="CK489" s="58"/>
      <c r="CL489" s="58"/>
      <c r="CM489" s="58"/>
      <c r="CN489" s="58"/>
      <c r="CO489" s="58"/>
      <c r="CP489" s="58"/>
      <c r="CQ489" s="58"/>
      <c r="CR489" s="58"/>
      <c r="CS489" s="58"/>
      <c r="CT489" s="58"/>
      <c r="CU489" s="58"/>
      <c r="CV489" s="58"/>
      <c r="CW489" s="58"/>
      <c r="CX489" s="58"/>
      <c r="CY489" s="58"/>
      <c r="CZ489" s="58"/>
      <c r="DA489" s="58"/>
      <c r="DB489" s="58"/>
      <c r="DC489" s="58"/>
      <c r="DD489" s="58"/>
      <c r="DE489" s="58"/>
      <c r="DF489" s="58"/>
      <c r="DG489" s="58"/>
      <c r="DH489" s="58"/>
      <c r="DI489" s="58"/>
      <c r="DJ489" s="58"/>
      <c r="DK489" s="58"/>
      <c r="DL489" s="58"/>
      <c r="DM489" s="58"/>
      <c r="DN489" s="58"/>
      <c r="DO489" s="58"/>
      <c r="DP489" s="58"/>
      <c r="DQ489" s="58"/>
      <c r="DR489" s="58"/>
      <c r="DS489" s="58"/>
      <c r="DT489" s="58"/>
      <c r="DU489" s="58"/>
      <c r="DV489" s="58"/>
      <c r="DW489" s="58"/>
      <c r="DX489" s="58"/>
      <c r="DY489" s="58"/>
      <c r="DZ489" s="58"/>
      <c r="EA489" s="58"/>
      <c r="EB489" s="58"/>
      <c r="EC489" s="58"/>
      <c r="ED489" s="58"/>
      <c r="EE489" s="58"/>
      <c r="EF489" s="58"/>
      <c r="EG489" s="58"/>
      <c r="EH489" s="58"/>
      <c r="EI489" s="58"/>
      <c r="EJ489" s="58"/>
      <c r="EK489" s="58"/>
      <c r="EL489" s="58"/>
      <c r="EM489" s="58"/>
      <c r="EN489" s="58"/>
      <c r="EO489" s="58"/>
      <c r="EP489" s="58"/>
      <c r="EQ489" s="58"/>
    </row>
    <row r="490" spans="1:147" outlineLevel="1" x14ac:dyDescent="0.2">
      <c r="A490" s="16">
        <v>293</v>
      </c>
      <c r="B490" s="16">
        <v>0</v>
      </c>
      <c r="C490" s="1">
        <v>2.3205792372028985E-6</v>
      </c>
      <c r="D490" s="1">
        <f t="shared" si="49"/>
        <v>-2.3205792372028985E-6</v>
      </c>
      <c r="E490" s="1">
        <f t="shared" si="50"/>
        <v>4.6411638593745571E-6</v>
      </c>
      <c r="F490" s="1">
        <f t="shared" si="51"/>
        <v>-2.1543360599903063E-3</v>
      </c>
      <c r="G490" s="1">
        <f t="shared" si="52"/>
        <v>-1.5233465207573065E-3</v>
      </c>
      <c r="H490" s="1">
        <v>2.4457691236846052E-5</v>
      </c>
      <c r="I490" s="1">
        <f t="shared" si="53"/>
        <v>5.675753033942176E-11</v>
      </c>
      <c r="J490" s="1">
        <f t="shared" si="54"/>
        <v>-1.5233651498684517E-3</v>
      </c>
      <c r="AT490" s="58"/>
      <c r="AU490" s="58"/>
      <c r="AV490" s="58"/>
      <c r="AW490" s="58"/>
      <c r="AX490" s="58"/>
      <c r="AY490" s="58"/>
      <c r="AZ490" s="58"/>
      <c r="BA490" s="71"/>
      <c r="BB490" s="58"/>
      <c r="BC490" s="58"/>
      <c r="BD490" s="58"/>
      <c r="BE490" s="58">
        <f t="shared" si="55"/>
        <v>1</v>
      </c>
      <c r="BF490" s="58">
        <f t="shared" si="56"/>
        <v>2.3205792372028985E-6</v>
      </c>
      <c r="BG490" s="58" t="e">
        <f t="shared" si="57"/>
        <v>#N/A</v>
      </c>
      <c r="BH490" s="58"/>
      <c r="BI490" s="58"/>
      <c r="BJ490" s="58"/>
      <c r="BK490" s="58"/>
      <c r="BL490" s="58"/>
      <c r="BM490" s="58"/>
      <c r="BN490" s="58"/>
      <c r="BO490" s="58"/>
      <c r="BP490" s="58"/>
      <c r="BQ490" s="58"/>
      <c r="BR490" s="58"/>
      <c r="BS490" s="58"/>
      <c r="BT490" s="58"/>
      <c r="BU490" s="58"/>
      <c r="BV490" s="58"/>
      <c r="BW490" s="58"/>
      <c r="BX490" s="58"/>
      <c r="BY490" s="58"/>
      <c r="BZ490" s="58"/>
      <c r="CA490" s="58"/>
      <c r="CB490" s="58"/>
      <c r="CC490" s="58"/>
      <c r="CD490" s="58"/>
      <c r="CE490" s="58"/>
      <c r="CF490" s="58"/>
      <c r="CG490" s="58"/>
      <c r="CH490" s="58"/>
      <c r="CI490" s="58"/>
      <c r="CJ490" s="58"/>
      <c r="CK490" s="58"/>
      <c r="CL490" s="58"/>
      <c r="CM490" s="58"/>
      <c r="CN490" s="58"/>
      <c r="CO490" s="58"/>
      <c r="CP490" s="58"/>
      <c r="CQ490" s="58"/>
      <c r="CR490" s="58"/>
      <c r="CS490" s="58"/>
      <c r="CT490" s="58"/>
      <c r="CU490" s="58"/>
      <c r="CV490" s="58"/>
      <c r="CW490" s="58"/>
      <c r="CX490" s="58"/>
      <c r="CY490" s="58"/>
      <c r="CZ490" s="58"/>
      <c r="DA490" s="58"/>
      <c r="DB490" s="58"/>
      <c r="DC490" s="58"/>
      <c r="DD490" s="58"/>
      <c r="DE490" s="58"/>
      <c r="DF490" s="58"/>
      <c r="DG490" s="58"/>
      <c r="DH490" s="58"/>
      <c r="DI490" s="58"/>
      <c r="DJ490" s="58"/>
      <c r="DK490" s="58"/>
      <c r="DL490" s="58"/>
      <c r="DM490" s="58"/>
      <c r="DN490" s="58"/>
      <c r="DO490" s="58"/>
      <c r="DP490" s="58"/>
      <c r="DQ490" s="58"/>
      <c r="DR490" s="58"/>
      <c r="DS490" s="58"/>
      <c r="DT490" s="58"/>
      <c r="DU490" s="58"/>
      <c r="DV490" s="58"/>
      <c r="DW490" s="58"/>
      <c r="DX490" s="58"/>
      <c r="DY490" s="58"/>
      <c r="DZ490" s="58"/>
      <c r="EA490" s="58"/>
      <c r="EB490" s="58"/>
      <c r="EC490" s="58"/>
      <c r="ED490" s="58"/>
      <c r="EE490" s="58"/>
      <c r="EF490" s="58"/>
      <c r="EG490" s="58"/>
      <c r="EH490" s="58"/>
      <c r="EI490" s="58"/>
      <c r="EJ490" s="58"/>
      <c r="EK490" s="58"/>
      <c r="EL490" s="58"/>
      <c r="EM490" s="58"/>
      <c r="EN490" s="58"/>
      <c r="EO490" s="58"/>
      <c r="EP490" s="58"/>
      <c r="EQ490" s="58"/>
    </row>
    <row r="491" spans="1:147" outlineLevel="1" x14ac:dyDescent="0.2">
      <c r="A491" s="16">
        <v>294</v>
      </c>
      <c r="B491" s="16">
        <v>0</v>
      </c>
      <c r="C491" s="1">
        <v>1.8559437164707741E-3</v>
      </c>
      <c r="D491" s="1">
        <f t="shared" si="49"/>
        <v>-1.8559437164707741E-3</v>
      </c>
      <c r="E491" s="1">
        <f t="shared" si="50"/>
        <v>3.7153362278605378E-3</v>
      </c>
      <c r="F491" s="1">
        <f t="shared" si="51"/>
        <v>-6.0953557958994799E-2</v>
      </c>
      <c r="G491" s="1">
        <f t="shared" si="52"/>
        <v>-4.312069860617633E-2</v>
      </c>
      <c r="H491" s="1">
        <v>9.8068904628883877E-3</v>
      </c>
      <c r="I491" s="1">
        <f t="shared" si="53"/>
        <v>1.8415478220741424E-5</v>
      </c>
      <c r="J491" s="1">
        <f t="shared" si="54"/>
        <v>-4.333370658627575E-2</v>
      </c>
      <c r="AT491" s="58"/>
      <c r="AU491" s="58"/>
      <c r="AV491" s="58"/>
      <c r="AW491" s="58"/>
      <c r="AX491" s="58"/>
      <c r="AY491" s="58"/>
      <c r="AZ491" s="58"/>
      <c r="BA491" s="71"/>
      <c r="BB491" s="58"/>
      <c r="BC491" s="58"/>
      <c r="BD491" s="58"/>
      <c r="BE491" s="58">
        <f t="shared" si="55"/>
        <v>1</v>
      </c>
      <c r="BF491" s="58">
        <f t="shared" si="56"/>
        <v>1.8559437164707741E-3</v>
      </c>
      <c r="BG491" s="58" t="e">
        <f t="shared" si="57"/>
        <v>#N/A</v>
      </c>
      <c r="BH491" s="58"/>
      <c r="BI491" s="58"/>
      <c r="BJ491" s="58"/>
      <c r="BK491" s="58"/>
      <c r="BL491" s="58"/>
      <c r="BM491" s="58"/>
      <c r="BN491" s="58"/>
      <c r="BO491" s="58"/>
      <c r="BP491" s="58"/>
      <c r="BQ491" s="58"/>
      <c r="BR491" s="58"/>
      <c r="BS491" s="58"/>
      <c r="BT491" s="58"/>
      <c r="BU491" s="58"/>
      <c r="BV491" s="58"/>
      <c r="BW491" s="58"/>
      <c r="BX491" s="58"/>
      <c r="BY491" s="58"/>
      <c r="BZ491" s="58"/>
      <c r="CA491" s="58"/>
      <c r="CB491" s="58"/>
      <c r="CC491" s="58"/>
      <c r="CD491" s="58"/>
      <c r="CE491" s="58"/>
      <c r="CF491" s="58"/>
      <c r="CG491" s="58"/>
      <c r="CH491" s="58"/>
      <c r="CI491" s="58"/>
      <c r="CJ491" s="58"/>
      <c r="CK491" s="58"/>
      <c r="CL491" s="58"/>
      <c r="CM491" s="58"/>
      <c r="CN491" s="58"/>
      <c r="CO491" s="58"/>
      <c r="CP491" s="58"/>
      <c r="CQ491" s="58"/>
      <c r="CR491" s="58"/>
      <c r="CS491" s="58"/>
      <c r="CT491" s="58"/>
      <c r="CU491" s="58"/>
      <c r="CV491" s="58"/>
      <c r="CW491" s="58"/>
      <c r="CX491" s="58"/>
      <c r="CY491" s="58"/>
      <c r="CZ491" s="58"/>
      <c r="DA491" s="58"/>
      <c r="DB491" s="58"/>
      <c r="DC491" s="58"/>
      <c r="DD491" s="58"/>
      <c r="DE491" s="58"/>
      <c r="DF491" s="58"/>
      <c r="DG491" s="58"/>
      <c r="DH491" s="58"/>
      <c r="DI491" s="58"/>
      <c r="DJ491" s="58"/>
      <c r="DK491" s="58"/>
      <c r="DL491" s="58"/>
      <c r="DM491" s="58"/>
      <c r="DN491" s="58"/>
      <c r="DO491" s="58"/>
      <c r="DP491" s="58"/>
      <c r="DQ491" s="58"/>
      <c r="DR491" s="58"/>
      <c r="DS491" s="58"/>
      <c r="DT491" s="58"/>
      <c r="DU491" s="58"/>
      <c r="DV491" s="58"/>
      <c r="DW491" s="58"/>
      <c r="DX491" s="58"/>
      <c r="DY491" s="58"/>
      <c r="DZ491" s="58"/>
      <c r="EA491" s="58"/>
      <c r="EB491" s="58"/>
      <c r="EC491" s="58"/>
      <c r="ED491" s="58"/>
      <c r="EE491" s="58"/>
      <c r="EF491" s="58"/>
      <c r="EG491" s="58"/>
      <c r="EH491" s="58"/>
      <c r="EI491" s="58"/>
      <c r="EJ491" s="58"/>
      <c r="EK491" s="58"/>
      <c r="EL491" s="58"/>
      <c r="EM491" s="58"/>
      <c r="EN491" s="58"/>
      <c r="EO491" s="58"/>
      <c r="EP491" s="58"/>
      <c r="EQ491" s="58"/>
    </row>
    <row r="492" spans="1:147" outlineLevel="1" x14ac:dyDescent="0.2">
      <c r="A492" s="16">
        <v>295</v>
      </c>
      <c r="B492" s="16">
        <v>0</v>
      </c>
      <c r="C492" s="1">
        <v>8.2771276827010517E-4</v>
      </c>
      <c r="D492" s="1">
        <f t="shared" si="49"/>
        <v>-8.2771276827010517E-4</v>
      </c>
      <c r="E492" s="1">
        <f t="shared" si="50"/>
        <v>1.6561110232505428E-3</v>
      </c>
      <c r="F492" s="1">
        <f t="shared" si="51"/>
        <v>-4.0695343999658525E-2</v>
      </c>
      <c r="G492" s="1">
        <f t="shared" si="52"/>
        <v>-2.87819117544269E-2</v>
      </c>
      <c r="H492" s="1">
        <v>3.2089173931918414E-3</v>
      </c>
      <c r="I492" s="1">
        <f t="shared" si="53"/>
        <v>2.6668197805920199E-6</v>
      </c>
      <c r="J492" s="1">
        <f t="shared" si="54"/>
        <v>-2.8828202580462925E-2</v>
      </c>
      <c r="AT492" s="58"/>
      <c r="AU492" s="58"/>
      <c r="AV492" s="58"/>
      <c r="AW492" s="58"/>
      <c r="AX492" s="58"/>
      <c r="AY492" s="58"/>
      <c r="AZ492" s="58"/>
      <c r="BA492" s="71"/>
      <c r="BB492" s="58"/>
      <c r="BC492" s="58"/>
      <c r="BD492" s="58"/>
      <c r="BE492" s="58">
        <f t="shared" si="55"/>
        <v>1</v>
      </c>
      <c r="BF492" s="58">
        <f t="shared" si="56"/>
        <v>8.2771276827010517E-4</v>
      </c>
      <c r="BG492" s="58" t="e">
        <f t="shared" si="57"/>
        <v>#N/A</v>
      </c>
      <c r="BH492" s="58"/>
      <c r="BI492" s="58"/>
      <c r="BJ492" s="58"/>
      <c r="BK492" s="58"/>
      <c r="BL492" s="58"/>
      <c r="BM492" s="58"/>
      <c r="BN492" s="58"/>
      <c r="BO492" s="58"/>
      <c r="BP492" s="58"/>
      <c r="BQ492" s="58"/>
      <c r="BR492" s="58"/>
      <c r="BS492" s="58"/>
      <c r="BT492" s="58"/>
      <c r="BU492" s="58"/>
      <c r="BV492" s="58"/>
      <c r="BW492" s="58"/>
      <c r="BX492" s="58"/>
      <c r="BY492" s="58"/>
      <c r="BZ492" s="58"/>
      <c r="CA492" s="58"/>
      <c r="CB492" s="58"/>
      <c r="CC492" s="58"/>
      <c r="CD492" s="58"/>
      <c r="CE492" s="58"/>
      <c r="CF492" s="58"/>
      <c r="CG492" s="58"/>
      <c r="CH492" s="58"/>
      <c r="CI492" s="58"/>
      <c r="CJ492" s="58"/>
      <c r="CK492" s="58"/>
      <c r="CL492" s="58"/>
      <c r="CM492" s="58"/>
      <c r="CN492" s="58"/>
      <c r="CO492" s="58"/>
      <c r="CP492" s="58"/>
      <c r="CQ492" s="58"/>
      <c r="CR492" s="58"/>
      <c r="CS492" s="58"/>
      <c r="CT492" s="58"/>
      <c r="CU492" s="58"/>
      <c r="CV492" s="58"/>
      <c r="CW492" s="58"/>
      <c r="CX492" s="58"/>
      <c r="CY492" s="58"/>
      <c r="CZ492" s="58"/>
      <c r="DA492" s="58"/>
      <c r="DB492" s="58"/>
      <c r="DC492" s="58"/>
      <c r="DD492" s="58"/>
      <c r="DE492" s="58"/>
      <c r="DF492" s="58"/>
      <c r="DG492" s="58"/>
      <c r="DH492" s="58"/>
      <c r="DI492" s="58"/>
      <c r="DJ492" s="58"/>
      <c r="DK492" s="58"/>
      <c r="DL492" s="58"/>
      <c r="DM492" s="58"/>
      <c r="DN492" s="58"/>
      <c r="DO492" s="58"/>
      <c r="DP492" s="58"/>
      <c r="DQ492" s="58"/>
      <c r="DR492" s="58"/>
      <c r="DS492" s="58"/>
      <c r="DT492" s="58"/>
      <c r="DU492" s="58"/>
      <c r="DV492" s="58"/>
      <c r="DW492" s="58"/>
      <c r="DX492" s="58"/>
      <c r="DY492" s="58"/>
      <c r="DZ492" s="58"/>
      <c r="EA492" s="58"/>
      <c r="EB492" s="58"/>
      <c r="EC492" s="58"/>
      <c r="ED492" s="58"/>
      <c r="EE492" s="58"/>
      <c r="EF492" s="58"/>
      <c r="EG492" s="58"/>
      <c r="EH492" s="58"/>
      <c r="EI492" s="58"/>
      <c r="EJ492" s="58"/>
      <c r="EK492" s="58"/>
      <c r="EL492" s="58"/>
      <c r="EM492" s="58"/>
      <c r="EN492" s="58"/>
      <c r="EO492" s="58"/>
      <c r="EP492" s="58"/>
      <c r="EQ492" s="58"/>
    </row>
    <row r="493" spans="1:147" outlineLevel="1" x14ac:dyDescent="0.2">
      <c r="A493" s="16">
        <v>296</v>
      </c>
      <c r="B493" s="16">
        <v>0</v>
      </c>
      <c r="C493" s="1">
        <v>4.4445328297355445E-5</v>
      </c>
      <c r="D493" s="1">
        <f t="shared" si="49"/>
        <v>-4.4445328297355445E-5</v>
      </c>
      <c r="E493" s="1">
        <f t="shared" si="50"/>
        <v>8.889263204052265E-5</v>
      </c>
      <c r="F493" s="1">
        <f t="shared" si="51"/>
        <v>-9.4282889243235777E-3</v>
      </c>
      <c r="G493" s="1">
        <f t="shared" si="52"/>
        <v>-6.6668811128115625E-3</v>
      </c>
      <c r="H493" s="1">
        <v>2.7504493082330066E-4</v>
      </c>
      <c r="I493" s="1">
        <f t="shared" si="53"/>
        <v>1.222836894224176E-8</v>
      </c>
      <c r="J493" s="1">
        <f t="shared" si="54"/>
        <v>-6.6677981479125311E-3</v>
      </c>
      <c r="AT493" s="58"/>
      <c r="AU493" s="58"/>
      <c r="AV493" s="58"/>
      <c r="AW493" s="58"/>
      <c r="AX493" s="58"/>
      <c r="AY493" s="58"/>
      <c r="AZ493" s="58"/>
      <c r="BA493" s="71"/>
      <c r="BB493" s="58"/>
      <c r="BC493" s="58"/>
      <c r="BD493" s="58"/>
      <c r="BE493" s="58">
        <f t="shared" si="55"/>
        <v>1</v>
      </c>
      <c r="BF493" s="58">
        <f t="shared" si="56"/>
        <v>4.4445328297355445E-5</v>
      </c>
      <c r="BG493" s="58" t="e">
        <f t="shared" si="57"/>
        <v>#N/A</v>
      </c>
      <c r="BH493" s="58"/>
      <c r="BI493" s="58"/>
      <c r="BJ493" s="58"/>
      <c r="BK493" s="58"/>
      <c r="BL493" s="58"/>
      <c r="BM493" s="58"/>
      <c r="BN493" s="58"/>
      <c r="BO493" s="58"/>
      <c r="BP493" s="58"/>
      <c r="BQ493" s="58"/>
      <c r="BR493" s="58"/>
      <c r="BS493" s="58"/>
      <c r="BT493" s="58"/>
      <c r="BU493" s="58"/>
      <c r="BV493" s="58"/>
      <c r="BW493" s="58"/>
      <c r="BX493" s="58"/>
      <c r="BY493" s="58"/>
      <c r="BZ493" s="58"/>
      <c r="CA493" s="58"/>
      <c r="CB493" s="58"/>
      <c r="CC493" s="58"/>
      <c r="CD493" s="58"/>
      <c r="CE493" s="58"/>
      <c r="CF493" s="58"/>
      <c r="CG493" s="58"/>
      <c r="CH493" s="58"/>
      <c r="CI493" s="58"/>
      <c r="CJ493" s="58"/>
      <c r="CK493" s="58"/>
      <c r="CL493" s="58"/>
      <c r="CM493" s="58"/>
      <c r="CN493" s="58"/>
      <c r="CO493" s="58"/>
      <c r="CP493" s="58"/>
      <c r="CQ493" s="58"/>
      <c r="CR493" s="58"/>
      <c r="CS493" s="58"/>
      <c r="CT493" s="58"/>
      <c r="CU493" s="58"/>
      <c r="CV493" s="58"/>
      <c r="CW493" s="58"/>
      <c r="CX493" s="58"/>
      <c r="CY493" s="58"/>
      <c r="CZ493" s="58"/>
      <c r="DA493" s="58"/>
      <c r="DB493" s="58"/>
      <c r="DC493" s="58"/>
      <c r="DD493" s="58"/>
      <c r="DE493" s="58"/>
      <c r="DF493" s="58"/>
      <c r="DG493" s="58"/>
      <c r="DH493" s="58"/>
      <c r="DI493" s="58"/>
      <c r="DJ493" s="58"/>
      <c r="DK493" s="58"/>
      <c r="DL493" s="58"/>
      <c r="DM493" s="58"/>
      <c r="DN493" s="58"/>
      <c r="DO493" s="58"/>
      <c r="DP493" s="58"/>
      <c r="DQ493" s="58"/>
      <c r="DR493" s="58"/>
      <c r="DS493" s="58"/>
      <c r="DT493" s="58"/>
      <c r="DU493" s="58"/>
      <c r="DV493" s="58"/>
      <c r="DW493" s="58"/>
      <c r="DX493" s="58"/>
      <c r="DY493" s="58"/>
      <c r="DZ493" s="58"/>
      <c r="EA493" s="58"/>
      <c r="EB493" s="58"/>
      <c r="EC493" s="58"/>
      <c r="ED493" s="58"/>
      <c r="EE493" s="58"/>
      <c r="EF493" s="58"/>
      <c r="EG493" s="58"/>
      <c r="EH493" s="58"/>
      <c r="EI493" s="58"/>
      <c r="EJ493" s="58"/>
      <c r="EK493" s="58"/>
      <c r="EL493" s="58"/>
      <c r="EM493" s="58"/>
      <c r="EN493" s="58"/>
      <c r="EO493" s="58"/>
      <c r="EP493" s="58"/>
      <c r="EQ493" s="58"/>
    </row>
    <row r="494" spans="1:147" outlineLevel="1" x14ac:dyDescent="0.2">
      <c r="A494" s="16">
        <v>297</v>
      </c>
      <c r="B494" s="16">
        <v>1</v>
      </c>
      <c r="C494" s="1">
        <v>0.99888113552139968</v>
      </c>
      <c r="D494" s="1">
        <f t="shared" si="49"/>
        <v>1.1188644786003232E-3</v>
      </c>
      <c r="E494" s="1">
        <f t="shared" si="50"/>
        <v>2.2389817494790974E-3</v>
      </c>
      <c r="F494" s="1">
        <f t="shared" si="51"/>
        <v>4.7317879807521994E-2</v>
      </c>
      <c r="G494" s="1">
        <f t="shared" si="52"/>
        <v>3.3468160071175659E-2</v>
      </c>
      <c r="H494" s="1">
        <v>7.0066458507888237E-3</v>
      </c>
      <c r="I494" s="1">
        <f t="shared" si="53"/>
        <v>7.9036463561526117E-6</v>
      </c>
      <c r="J494" s="1">
        <f t="shared" si="54"/>
        <v>3.3586029609139409E-2</v>
      </c>
      <c r="AT494" s="58"/>
      <c r="AU494" s="58"/>
      <c r="AV494" s="58"/>
      <c r="AW494" s="58"/>
      <c r="AX494" s="58"/>
      <c r="AY494" s="58"/>
      <c r="AZ494" s="58"/>
      <c r="BA494" s="71"/>
      <c r="BB494" s="58"/>
      <c r="BC494" s="58"/>
      <c r="BD494" s="58"/>
      <c r="BE494" s="58">
        <f t="shared" si="55"/>
        <v>0</v>
      </c>
      <c r="BF494" s="58" t="e">
        <f t="shared" si="56"/>
        <v>#N/A</v>
      </c>
      <c r="BG494" s="58">
        <f t="shared" si="57"/>
        <v>0.99888113552139968</v>
      </c>
      <c r="BH494" s="58"/>
      <c r="BI494" s="58"/>
      <c r="BJ494" s="58"/>
      <c r="BK494" s="58"/>
      <c r="BL494" s="58"/>
      <c r="BM494" s="58"/>
      <c r="BN494" s="58"/>
      <c r="BO494" s="58"/>
      <c r="BP494" s="58"/>
      <c r="BQ494" s="58"/>
      <c r="BR494" s="58"/>
      <c r="BS494" s="58"/>
      <c r="BT494" s="58"/>
      <c r="BU494" s="58"/>
      <c r="BV494" s="58"/>
      <c r="BW494" s="58"/>
      <c r="BX494" s="58"/>
      <c r="BY494" s="58"/>
      <c r="BZ494" s="58"/>
      <c r="CA494" s="58"/>
      <c r="CB494" s="58"/>
      <c r="CC494" s="58"/>
      <c r="CD494" s="58"/>
      <c r="CE494" s="58"/>
      <c r="CF494" s="58"/>
      <c r="CG494" s="58"/>
      <c r="CH494" s="58"/>
      <c r="CI494" s="58"/>
      <c r="CJ494" s="58"/>
      <c r="CK494" s="58"/>
      <c r="CL494" s="58"/>
      <c r="CM494" s="58"/>
      <c r="CN494" s="58"/>
      <c r="CO494" s="58"/>
      <c r="CP494" s="58"/>
      <c r="CQ494" s="58"/>
      <c r="CR494" s="58"/>
      <c r="CS494" s="58"/>
      <c r="CT494" s="58"/>
      <c r="CU494" s="58"/>
      <c r="CV494" s="58"/>
      <c r="CW494" s="58"/>
      <c r="CX494" s="58"/>
      <c r="CY494" s="58"/>
      <c r="CZ494" s="58"/>
      <c r="DA494" s="58"/>
      <c r="DB494" s="58"/>
      <c r="DC494" s="58"/>
      <c r="DD494" s="58"/>
      <c r="DE494" s="58"/>
      <c r="DF494" s="58"/>
      <c r="DG494" s="58"/>
      <c r="DH494" s="58"/>
      <c r="DI494" s="58"/>
      <c r="DJ494" s="58"/>
      <c r="DK494" s="58"/>
      <c r="DL494" s="58"/>
      <c r="DM494" s="58"/>
      <c r="DN494" s="58"/>
      <c r="DO494" s="58"/>
      <c r="DP494" s="58"/>
      <c r="DQ494" s="58"/>
      <c r="DR494" s="58"/>
      <c r="DS494" s="58"/>
      <c r="DT494" s="58"/>
      <c r="DU494" s="58"/>
      <c r="DV494" s="58"/>
      <c r="DW494" s="58"/>
      <c r="DX494" s="58"/>
      <c r="DY494" s="58"/>
      <c r="DZ494" s="58"/>
      <c r="EA494" s="58"/>
      <c r="EB494" s="58"/>
      <c r="EC494" s="58"/>
      <c r="ED494" s="58"/>
      <c r="EE494" s="58"/>
      <c r="EF494" s="58"/>
      <c r="EG494" s="58"/>
      <c r="EH494" s="58"/>
      <c r="EI494" s="58"/>
      <c r="EJ494" s="58"/>
      <c r="EK494" s="58"/>
      <c r="EL494" s="58"/>
      <c r="EM494" s="58"/>
      <c r="EN494" s="58"/>
      <c r="EO494" s="58"/>
      <c r="EP494" s="58"/>
      <c r="EQ494" s="58"/>
    </row>
    <row r="495" spans="1:147" outlineLevel="1" x14ac:dyDescent="0.2">
      <c r="A495" s="16">
        <v>298</v>
      </c>
      <c r="B495" s="16">
        <v>0</v>
      </c>
      <c r="C495" s="1">
        <v>3.0865642403859697E-6</v>
      </c>
      <c r="D495" s="1">
        <f t="shared" si="49"/>
        <v>-3.0865642403859697E-6</v>
      </c>
      <c r="E495" s="1">
        <f t="shared" si="50"/>
        <v>6.1731380075648199E-6</v>
      </c>
      <c r="F495" s="1">
        <f t="shared" si="51"/>
        <v>-2.4845800465198983E-3</v>
      </c>
      <c r="G495" s="1">
        <f t="shared" si="52"/>
        <v>-1.7568647549809249E-3</v>
      </c>
      <c r="H495" s="1">
        <v>3.1174519714301139E-5</v>
      </c>
      <c r="I495" s="1">
        <f t="shared" si="53"/>
        <v>9.6225454540486907E-11</v>
      </c>
      <c r="J495" s="1">
        <f t="shared" si="54"/>
        <v>-1.7568921403286902E-3</v>
      </c>
      <c r="AT495" s="58"/>
      <c r="AU495" s="58"/>
      <c r="AV495" s="58"/>
      <c r="AW495" s="58"/>
      <c r="AX495" s="58"/>
      <c r="AY495" s="58"/>
      <c r="AZ495" s="58"/>
      <c r="BA495" s="71"/>
      <c r="BB495" s="58"/>
      <c r="BC495" s="58"/>
      <c r="BD495" s="58"/>
      <c r="BE495" s="58">
        <f t="shared" si="55"/>
        <v>1</v>
      </c>
      <c r="BF495" s="58">
        <f t="shared" si="56"/>
        <v>3.0865642403859697E-6</v>
      </c>
      <c r="BG495" s="58" t="e">
        <f t="shared" si="57"/>
        <v>#N/A</v>
      </c>
      <c r="BH495" s="58"/>
      <c r="BI495" s="58"/>
      <c r="BJ495" s="58"/>
      <c r="BK495" s="58"/>
      <c r="BL495" s="58"/>
      <c r="BM495" s="58"/>
      <c r="BN495" s="58"/>
      <c r="BO495" s="58"/>
      <c r="BP495" s="58"/>
      <c r="BQ495" s="58"/>
      <c r="BR495" s="58"/>
      <c r="BS495" s="58"/>
      <c r="BT495" s="58"/>
      <c r="BU495" s="58"/>
      <c r="BV495" s="58"/>
      <c r="BW495" s="58"/>
      <c r="BX495" s="58"/>
      <c r="BY495" s="58"/>
      <c r="BZ495" s="58"/>
      <c r="CA495" s="58"/>
      <c r="CB495" s="58"/>
      <c r="CC495" s="58"/>
      <c r="CD495" s="58"/>
      <c r="CE495" s="58"/>
      <c r="CF495" s="58"/>
      <c r="CG495" s="58"/>
      <c r="CH495" s="58"/>
      <c r="CI495" s="58"/>
      <c r="CJ495" s="58"/>
      <c r="CK495" s="58"/>
      <c r="CL495" s="58"/>
      <c r="CM495" s="58"/>
      <c r="CN495" s="58"/>
      <c r="CO495" s="58"/>
      <c r="CP495" s="58"/>
      <c r="CQ495" s="58"/>
      <c r="CR495" s="58"/>
      <c r="CS495" s="58"/>
      <c r="CT495" s="58"/>
      <c r="CU495" s="58"/>
      <c r="CV495" s="58"/>
      <c r="CW495" s="58"/>
      <c r="CX495" s="58"/>
      <c r="CY495" s="58"/>
      <c r="CZ495" s="58"/>
      <c r="DA495" s="58"/>
      <c r="DB495" s="58"/>
      <c r="DC495" s="58"/>
      <c r="DD495" s="58"/>
      <c r="DE495" s="58"/>
      <c r="DF495" s="58"/>
      <c r="DG495" s="58"/>
      <c r="DH495" s="58"/>
      <c r="DI495" s="58"/>
      <c r="DJ495" s="58"/>
      <c r="DK495" s="58"/>
      <c r="DL495" s="58"/>
      <c r="DM495" s="58"/>
      <c r="DN495" s="58"/>
      <c r="DO495" s="58"/>
      <c r="DP495" s="58"/>
      <c r="DQ495" s="58"/>
      <c r="DR495" s="58"/>
      <c r="DS495" s="58"/>
      <c r="DT495" s="58"/>
      <c r="DU495" s="58"/>
      <c r="DV495" s="58"/>
      <c r="DW495" s="58"/>
      <c r="DX495" s="58"/>
      <c r="DY495" s="58"/>
      <c r="DZ495" s="58"/>
      <c r="EA495" s="58"/>
      <c r="EB495" s="58"/>
      <c r="EC495" s="58"/>
      <c r="ED495" s="58"/>
      <c r="EE495" s="58"/>
      <c r="EF495" s="58"/>
      <c r="EG495" s="58"/>
      <c r="EH495" s="58"/>
      <c r="EI495" s="58"/>
      <c r="EJ495" s="58"/>
      <c r="EK495" s="58"/>
      <c r="EL495" s="58"/>
      <c r="EM495" s="58"/>
      <c r="EN495" s="58"/>
      <c r="EO495" s="58"/>
      <c r="EP495" s="58"/>
      <c r="EQ495" s="58"/>
    </row>
    <row r="496" spans="1:147" outlineLevel="1" x14ac:dyDescent="0.2">
      <c r="A496" s="16">
        <v>299</v>
      </c>
      <c r="B496" s="16">
        <v>0</v>
      </c>
      <c r="C496" s="1">
        <v>1.5974821700754985E-3</v>
      </c>
      <c r="D496" s="1">
        <f t="shared" si="49"/>
        <v>-1.5974821700754985E-3</v>
      </c>
      <c r="E496" s="1">
        <f t="shared" si="50"/>
        <v>3.1975190104908298E-3</v>
      </c>
      <c r="F496" s="1">
        <f t="shared" si="51"/>
        <v>-5.6546609186500563E-2</v>
      </c>
      <c r="G496" s="1">
        <f t="shared" si="52"/>
        <v>-4.0000477529343978E-2</v>
      </c>
      <c r="H496" s="1">
        <v>5.4580683228302763E-3</v>
      </c>
      <c r="I496" s="1">
        <f t="shared" si="53"/>
        <v>8.7810453743952365E-6</v>
      </c>
      <c r="J496" s="1">
        <f t="shared" si="54"/>
        <v>-4.0110089104238446E-2</v>
      </c>
      <c r="AT496" s="58"/>
      <c r="AU496" s="58"/>
      <c r="AV496" s="58"/>
      <c r="AW496" s="58"/>
      <c r="AX496" s="58"/>
      <c r="AY496" s="58"/>
      <c r="AZ496" s="58"/>
      <c r="BA496" s="71"/>
      <c r="BB496" s="58"/>
      <c r="BC496" s="58"/>
      <c r="BD496" s="58"/>
      <c r="BE496" s="58">
        <f t="shared" si="55"/>
        <v>1</v>
      </c>
      <c r="BF496" s="58">
        <f t="shared" si="56"/>
        <v>1.5974821700754985E-3</v>
      </c>
      <c r="BG496" s="58" t="e">
        <f t="shared" si="57"/>
        <v>#N/A</v>
      </c>
      <c r="BH496" s="58"/>
      <c r="BI496" s="58"/>
      <c r="BJ496" s="58"/>
      <c r="BK496" s="58"/>
      <c r="BL496" s="58"/>
      <c r="BM496" s="58"/>
      <c r="BN496" s="58"/>
      <c r="BO496" s="58"/>
      <c r="BP496" s="58"/>
      <c r="BQ496" s="58"/>
      <c r="BR496" s="58"/>
      <c r="BS496" s="58"/>
      <c r="BT496" s="58"/>
      <c r="BU496" s="58"/>
      <c r="BV496" s="58"/>
      <c r="BW496" s="58"/>
      <c r="BX496" s="58"/>
      <c r="BY496" s="58"/>
      <c r="BZ496" s="58"/>
      <c r="CA496" s="58"/>
      <c r="CB496" s="58"/>
      <c r="CC496" s="58"/>
      <c r="CD496" s="58"/>
      <c r="CE496" s="58"/>
      <c r="CF496" s="58"/>
      <c r="CG496" s="58"/>
      <c r="CH496" s="58"/>
      <c r="CI496" s="58"/>
      <c r="CJ496" s="58"/>
      <c r="CK496" s="58"/>
      <c r="CL496" s="58"/>
      <c r="CM496" s="58"/>
      <c r="CN496" s="58"/>
      <c r="CO496" s="58"/>
      <c r="CP496" s="58"/>
      <c r="CQ496" s="58"/>
      <c r="CR496" s="58"/>
      <c r="CS496" s="58"/>
      <c r="CT496" s="58"/>
      <c r="CU496" s="58"/>
      <c r="CV496" s="58"/>
      <c r="CW496" s="58"/>
      <c r="CX496" s="58"/>
      <c r="CY496" s="58"/>
      <c r="CZ496" s="58"/>
      <c r="DA496" s="58"/>
      <c r="DB496" s="58"/>
      <c r="DC496" s="58"/>
      <c r="DD496" s="58"/>
      <c r="DE496" s="58"/>
      <c r="DF496" s="58"/>
      <c r="DG496" s="58"/>
      <c r="DH496" s="58"/>
      <c r="DI496" s="58"/>
      <c r="DJ496" s="58"/>
      <c r="DK496" s="58"/>
      <c r="DL496" s="58"/>
      <c r="DM496" s="58"/>
      <c r="DN496" s="58"/>
      <c r="DO496" s="58"/>
      <c r="DP496" s="58"/>
      <c r="DQ496" s="58"/>
      <c r="DR496" s="58"/>
      <c r="DS496" s="58"/>
      <c r="DT496" s="58"/>
      <c r="DU496" s="58"/>
      <c r="DV496" s="58"/>
      <c r="DW496" s="58"/>
      <c r="DX496" s="58"/>
      <c r="DY496" s="58"/>
      <c r="DZ496" s="58"/>
      <c r="EA496" s="58"/>
      <c r="EB496" s="58"/>
      <c r="EC496" s="58"/>
      <c r="ED496" s="58"/>
      <c r="EE496" s="58"/>
      <c r="EF496" s="58"/>
      <c r="EG496" s="58"/>
      <c r="EH496" s="58"/>
      <c r="EI496" s="58"/>
      <c r="EJ496" s="58"/>
      <c r="EK496" s="58"/>
      <c r="EL496" s="58"/>
      <c r="EM496" s="58"/>
      <c r="EN496" s="58"/>
      <c r="EO496" s="58"/>
      <c r="EP496" s="58"/>
      <c r="EQ496" s="58"/>
    </row>
    <row r="497" spans="1:147" outlineLevel="1" x14ac:dyDescent="0.2">
      <c r="A497" s="16">
        <v>300</v>
      </c>
      <c r="B497" s="16">
        <v>0</v>
      </c>
      <c r="C497" s="1">
        <v>4.5325717958083912E-4</v>
      </c>
      <c r="D497" s="1">
        <f t="shared" si="49"/>
        <v>-4.5325717958083912E-4</v>
      </c>
      <c r="E497" s="1">
        <f t="shared" si="50"/>
        <v>9.0671986333247686E-4</v>
      </c>
      <c r="F497" s="1">
        <f t="shared" si="51"/>
        <v>-3.0111789440889707E-2</v>
      </c>
      <c r="G497" s="1">
        <f t="shared" si="52"/>
        <v>-2.1294663998570156E-2</v>
      </c>
      <c r="H497" s="1">
        <v>2.0893863147444913E-3</v>
      </c>
      <c r="I497" s="1">
        <f t="shared" si="53"/>
        <v>9.4944254283070334E-7</v>
      </c>
      <c r="J497" s="1">
        <f t="shared" si="54"/>
        <v>-2.1316945310124305E-2</v>
      </c>
      <c r="AT497" s="58"/>
      <c r="AU497" s="58"/>
      <c r="AV497" s="58"/>
      <c r="AW497" s="58"/>
      <c r="AX497" s="58"/>
      <c r="AY497" s="58"/>
      <c r="AZ497" s="58"/>
      <c r="BA497" s="71"/>
      <c r="BB497" s="58"/>
      <c r="BC497" s="58"/>
      <c r="BD497" s="58"/>
      <c r="BE497" s="58">
        <f t="shared" si="55"/>
        <v>1</v>
      </c>
      <c r="BF497" s="58">
        <f t="shared" si="56"/>
        <v>4.5325717958083912E-4</v>
      </c>
      <c r="BG497" s="58" t="e">
        <f t="shared" si="57"/>
        <v>#N/A</v>
      </c>
      <c r="BH497" s="58"/>
      <c r="BI497" s="58"/>
      <c r="BJ497" s="58"/>
      <c r="BK497" s="58"/>
      <c r="BL497" s="58"/>
      <c r="BM497" s="58"/>
      <c r="BN497" s="58"/>
      <c r="BO497" s="58"/>
      <c r="BP497" s="58"/>
      <c r="BQ497" s="58"/>
      <c r="BR497" s="58"/>
      <c r="BS497" s="58"/>
      <c r="BT497" s="58"/>
      <c r="BU497" s="58"/>
      <c r="BV497" s="58"/>
      <c r="BW497" s="58"/>
      <c r="BX497" s="58"/>
      <c r="BY497" s="58"/>
      <c r="BZ497" s="58"/>
      <c r="CA497" s="58"/>
      <c r="CB497" s="58"/>
      <c r="CC497" s="58"/>
      <c r="CD497" s="58"/>
      <c r="CE497" s="58"/>
      <c r="CF497" s="58"/>
      <c r="CG497" s="58"/>
      <c r="CH497" s="58"/>
      <c r="CI497" s="58"/>
      <c r="CJ497" s="58"/>
      <c r="CK497" s="58"/>
      <c r="CL497" s="58"/>
      <c r="CM497" s="58"/>
      <c r="CN497" s="58"/>
      <c r="CO497" s="58"/>
      <c r="CP497" s="58"/>
      <c r="CQ497" s="58"/>
      <c r="CR497" s="58"/>
      <c r="CS497" s="58"/>
      <c r="CT497" s="58"/>
      <c r="CU497" s="58"/>
      <c r="CV497" s="58"/>
      <c r="CW497" s="58"/>
      <c r="CX497" s="58"/>
      <c r="CY497" s="58"/>
      <c r="CZ497" s="58"/>
      <c r="DA497" s="58"/>
      <c r="DB497" s="58"/>
      <c r="DC497" s="58"/>
      <c r="DD497" s="58"/>
      <c r="DE497" s="58"/>
      <c r="DF497" s="58"/>
      <c r="DG497" s="58"/>
      <c r="DH497" s="58"/>
      <c r="DI497" s="58"/>
      <c r="DJ497" s="58"/>
      <c r="DK497" s="58"/>
      <c r="DL497" s="58"/>
      <c r="DM497" s="58"/>
      <c r="DN497" s="58"/>
      <c r="DO497" s="58"/>
      <c r="DP497" s="58"/>
      <c r="DQ497" s="58"/>
      <c r="DR497" s="58"/>
      <c r="DS497" s="58"/>
      <c r="DT497" s="58"/>
      <c r="DU497" s="58"/>
      <c r="DV497" s="58"/>
      <c r="DW497" s="58"/>
      <c r="DX497" s="58"/>
      <c r="DY497" s="58"/>
      <c r="DZ497" s="58"/>
      <c r="EA497" s="58"/>
      <c r="EB497" s="58"/>
      <c r="EC497" s="58"/>
      <c r="ED497" s="58"/>
      <c r="EE497" s="58"/>
      <c r="EF497" s="58"/>
      <c r="EG497" s="58"/>
      <c r="EH497" s="58"/>
      <c r="EI497" s="58"/>
      <c r="EJ497" s="58"/>
      <c r="EK497" s="58"/>
      <c r="EL497" s="58"/>
      <c r="EM497" s="58"/>
      <c r="EN497" s="58"/>
      <c r="EO497" s="58"/>
      <c r="EP497" s="58"/>
      <c r="EQ497" s="58"/>
    </row>
    <row r="498" spans="1:147" outlineLevel="1" x14ac:dyDescent="0.2">
      <c r="A498" s="16">
        <v>301</v>
      </c>
      <c r="B498" s="16">
        <v>0</v>
      </c>
      <c r="C498" s="1">
        <v>2.0014163912926248E-3</v>
      </c>
      <c r="D498" s="1">
        <f t="shared" si="49"/>
        <v>-2.0014163912926248E-3</v>
      </c>
      <c r="E498" s="1">
        <f t="shared" si="50"/>
        <v>4.0068438028647586E-3</v>
      </c>
      <c r="F498" s="1">
        <f t="shared" si="51"/>
        <v>-6.3299635092666673E-2</v>
      </c>
      <c r="G498" s="1">
        <f t="shared" si="52"/>
        <v>-4.478202867166968E-2</v>
      </c>
      <c r="H498" s="1">
        <v>8.1895284351261987E-3</v>
      </c>
      <c r="I498" s="1">
        <f t="shared" si="53"/>
        <v>1.6559138296625682E-5</v>
      </c>
      <c r="J498" s="1">
        <f t="shared" si="54"/>
        <v>-4.4966534559012561E-2</v>
      </c>
      <c r="AT498" s="58"/>
      <c r="AU498" s="58"/>
      <c r="AV498" s="58"/>
      <c r="AW498" s="58"/>
      <c r="AX498" s="58"/>
      <c r="AY498" s="58"/>
      <c r="AZ498" s="58"/>
      <c r="BA498" s="71"/>
      <c r="BB498" s="58"/>
      <c r="BC498" s="58"/>
      <c r="BD498" s="58"/>
      <c r="BE498" s="58">
        <f t="shared" si="55"/>
        <v>1</v>
      </c>
      <c r="BF498" s="58">
        <f t="shared" si="56"/>
        <v>2.0014163912926248E-3</v>
      </c>
      <c r="BG498" s="58" t="e">
        <f t="shared" si="57"/>
        <v>#N/A</v>
      </c>
      <c r="BH498" s="58"/>
      <c r="BI498" s="58"/>
      <c r="BJ498" s="58"/>
      <c r="BK498" s="58"/>
      <c r="BL498" s="58"/>
      <c r="BM498" s="58"/>
      <c r="BN498" s="58"/>
      <c r="BO498" s="58"/>
      <c r="BP498" s="58"/>
      <c r="BQ498" s="58"/>
      <c r="BR498" s="58"/>
      <c r="BS498" s="58"/>
      <c r="BT498" s="58"/>
      <c r="BU498" s="58"/>
      <c r="BV498" s="58"/>
      <c r="BW498" s="58"/>
      <c r="BX498" s="58"/>
      <c r="BY498" s="58"/>
      <c r="BZ498" s="58"/>
      <c r="CA498" s="58"/>
      <c r="CB498" s="58"/>
      <c r="CC498" s="58"/>
      <c r="CD498" s="58"/>
      <c r="CE498" s="58"/>
      <c r="CF498" s="58"/>
      <c r="CG498" s="58"/>
      <c r="CH498" s="58"/>
      <c r="CI498" s="58"/>
      <c r="CJ498" s="58"/>
      <c r="CK498" s="58"/>
      <c r="CL498" s="58"/>
      <c r="CM498" s="58"/>
      <c r="CN498" s="58"/>
      <c r="CO498" s="58"/>
      <c r="CP498" s="58"/>
      <c r="CQ498" s="58"/>
      <c r="CR498" s="58"/>
      <c r="CS498" s="58"/>
      <c r="CT498" s="58"/>
      <c r="CU498" s="58"/>
      <c r="CV498" s="58"/>
      <c r="CW498" s="58"/>
      <c r="CX498" s="58"/>
      <c r="CY498" s="58"/>
      <c r="CZ498" s="58"/>
      <c r="DA498" s="58"/>
      <c r="DB498" s="58"/>
      <c r="DC498" s="58"/>
      <c r="DD498" s="58"/>
      <c r="DE498" s="58"/>
      <c r="DF498" s="58"/>
      <c r="DG498" s="58"/>
      <c r="DH498" s="58"/>
      <c r="DI498" s="58"/>
      <c r="DJ498" s="58"/>
      <c r="DK498" s="58"/>
      <c r="DL498" s="58"/>
      <c r="DM498" s="58"/>
      <c r="DN498" s="58"/>
      <c r="DO498" s="58"/>
      <c r="DP498" s="58"/>
      <c r="DQ498" s="58"/>
      <c r="DR498" s="58"/>
      <c r="DS498" s="58"/>
      <c r="DT498" s="58"/>
      <c r="DU498" s="58"/>
      <c r="DV498" s="58"/>
      <c r="DW498" s="58"/>
      <c r="DX498" s="58"/>
      <c r="DY498" s="58"/>
      <c r="DZ498" s="58"/>
      <c r="EA498" s="58"/>
      <c r="EB498" s="58"/>
      <c r="EC498" s="58"/>
      <c r="ED498" s="58"/>
      <c r="EE498" s="58"/>
      <c r="EF498" s="58"/>
      <c r="EG498" s="58"/>
      <c r="EH498" s="58"/>
      <c r="EI498" s="58"/>
      <c r="EJ498" s="58"/>
      <c r="EK498" s="58"/>
      <c r="EL498" s="58"/>
      <c r="EM498" s="58"/>
      <c r="EN498" s="58"/>
      <c r="EO498" s="58"/>
      <c r="EP498" s="58"/>
      <c r="EQ498" s="58"/>
    </row>
    <row r="499" spans="1:147" outlineLevel="1" x14ac:dyDescent="0.2">
      <c r="A499" s="16">
        <v>302</v>
      </c>
      <c r="B499" s="16">
        <v>0</v>
      </c>
      <c r="C499" s="1">
        <v>0.11673511298756459</v>
      </c>
      <c r="D499" s="1">
        <f t="shared" si="49"/>
        <v>-0.11673511298756459</v>
      </c>
      <c r="E499" s="1">
        <f t="shared" si="50"/>
        <v>0.24826027614644319</v>
      </c>
      <c r="F499" s="1">
        <f t="shared" si="51"/>
        <v>-0.49825723893029711</v>
      </c>
      <c r="G499" s="1">
        <f t="shared" si="52"/>
        <v>-0.3635425682774483</v>
      </c>
      <c r="H499" s="1">
        <v>0.34590361994743574</v>
      </c>
      <c r="I499" s="1">
        <f t="shared" si="53"/>
        <v>6.989142630155272E-2</v>
      </c>
      <c r="J499" s="1">
        <f t="shared" si="54"/>
        <v>-0.44950486677155771</v>
      </c>
      <c r="AT499" s="58"/>
      <c r="AU499" s="58"/>
      <c r="AV499" s="58"/>
      <c r="AW499" s="58"/>
      <c r="AX499" s="58"/>
      <c r="AY499" s="58"/>
      <c r="AZ499" s="58"/>
      <c r="BA499" s="71"/>
      <c r="BB499" s="58"/>
      <c r="BC499" s="58"/>
      <c r="BD499" s="58"/>
      <c r="BE499" s="58">
        <f t="shared" si="55"/>
        <v>1</v>
      </c>
      <c r="BF499" s="58">
        <f t="shared" si="56"/>
        <v>0.11673511298756459</v>
      </c>
      <c r="BG499" s="58" t="e">
        <f t="shared" si="57"/>
        <v>#N/A</v>
      </c>
      <c r="BH499" s="58"/>
      <c r="BI499" s="58"/>
      <c r="BJ499" s="58"/>
      <c r="BK499" s="58"/>
      <c r="BL499" s="58"/>
      <c r="BM499" s="58"/>
      <c r="BN499" s="58"/>
      <c r="BO499" s="58"/>
      <c r="BP499" s="58"/>
      <c r="BQ499" s="58"/>
      <c r="BR499" s="58"/>
      <c r="BS499" s="58"/>
      <c r="BT499" s="58"/>
      <c r="BU499" s="58"/>
      <c r="BV499" s="58"/>
      <c r="BW499" s="58"/>
      <c r="BX499" s="58"/>
      <c r="BY499" s="58"/>
      <c r="BZ499" s="58"/>
      <c r="CA499" s="58"/>
      <c r="CB499" s="58"/>
      <c r="CC499" s="58"/>
      <c r="CD499" s="58"/>
      <c r="CE499" s="58"/>
      <c r="CF499" s="58"/>
      <c r="CG499" s="58"/>
      <c r="CH499" s="58"/>
      <c r="CI499" s="58"/>
      <c r="CJ499" s="58"/>
      <c r="CK499" s="58"/>
      <c r="CL499" s="58"/>
      <c r="CM499" s="58"/>
      <c r="CN499" s="58"/>
      <c r="CO499" s="58"/>
      <c r="CP499" s="58"/>
      <c r="CQ499" s="58"/>
      <c r="CR499" s="58"/>
      <c r="CS499" s="58"/>
      <c r="CT499" s="58"/>
      <c r="CU499" s="58"/>
      <c r="CV499" s="58"/>
      <c r="CW499" s="58"/>
      <c r="CX499" s="58"/>
      <c r="CY499" s="58"/>
      <c r="CZ499" s="58"/>
      <c r="DA499" s="58"/>
      <c r="DB499" s="58"/>
      <c r="DC499" s="58"/>
      <c r="DD499" s="58"/>
      <c r="DE499" s="58"/>
      <c r="DF499" s="58"/>
      <c r="DG499" s="58"/>
      <c r="DH499" s="58"/>
      <c r="DI499" s="58"/>
      <c r="DJ499" s="58"/>
      <c r="DK499" s="58"/>
      <c r="DL499" s="58"/>
      <c r="DM499" s="58"/>
      <c r="DN499" s="58"/>
      <c r="DO499" s="58"/>
      <c r="DP499" s="58"/>
      <c r="DQ499" s="58"/>
      <c r="DR499" s="58"/>
      <c r="DS499" s="58"/>
      <c r="DT499" s="58"/>
      <c r="DU499" s="58"/>
      <c r="DV499" s="58"/>
      <c r="DW499" s="58"/>
      <c r="DX499" s="58"/>
      <c r="DY499" s="58"/>
      <c r="DZ499" s="58"/>
      <c r="EA499" s="58"/>
      <c r="EB499" s="58"/>
      <c r="EC499" s="58"/>
      <c r="ED499" s="58"/>
      <c r="EE499" s="58"/>
      <c r="EF499" s="58"/>
      <c r="EG499" s="58"/>
      <c r="EH499" s="58"/>
      <c r="EI499" s="58"/>
      <c r="EJ499" s="58"/>
      <c r="EK499" s="58"/>
      <c r="EL499" s="58"/>
      <c r="EM499" s="58"/>
      <c r="EN499" s="58"/>
      <c r="EO499" s="58"/>
      <c r="EP499" s="58"/>
      <c r="EQ499" s="58"/>
    </row>
    <row r="500" spans="1:147" outlineLevel="1" x14ac:dyDescent="0.2">
      <c r="A500" s="16">
        <v>303</v>
      </c>
      <c r="B500" s="16">
        <v>0</v>
      </c>
      <c r="C500" s="1">
        <v>1.67209639106257E-3</v>
      </c>
      <c r="D500" s="1">
        <f t="shared" si="49"/>
        <v>-1.67209639106257E-3</v>
      </c>
      <c r="E500" s="1">
        <f t="shared" si="50"/>
        <v>3.3469918090632479E-3</v>
      </c>
      <c r="F500" s="1">
        <f t="shared" si="51"/>
        <v>-5.7853191865818845E-2</v>
      </c>
      <c r="G500" s="1">
        <f t="shared" si="52"/>
        <v>-4.0925505253553825E-2</v>
      </c>
      <c r="H500" s="1">
        <v>6.2070483486000218E-3</v>
      </c>
      <c r="I500" s="1">
        <f t="shared" si="53"/>
        <v>1.0461099083178472E-5</v>
      </c>
      <c r="J500" s="1">
        <f t="shared" si="54"/>
        <v>-4.1053112906841063E-2</v>
      </c>
      <c r="AT500" s="58"/>
      <c r="AU500" s="58"/>
      <c r="AV500" s="58"/>
      <c r="AW500" s="58"/>
      <c r="AX500" s="58"/>
      <c r="AY500" s="58"/>
      <c r="AZ500" s="58"/>
      <c r="BA500" s="71"/>
      <c r="BB500" s="58"/>
      <c r="BC500" s="58"/>
      <c r="BD500" s="58"/>
      <c r="BE500" s="58">
        <f t="shared" si="55"/>
        <v>1</v>
      </c>
      <c r="BF500" s="58">
        <f t="shared" si="56"/>
        <v>1.67209639106257E-3</v>
      </c>
      <c r="BG500" s="58" t="e">
        <f t="shared" si="57"/>
        <v>#N/A</v>
      </c>
      <c r="BH500" s="58"/>
      <c r="BI500" s="58"/>
      <c r="BJ500" s="58"/>
      <c r="BK500" s="58"/>
      <c r="BL500" s="58"/>
      <c r="BM500" s="58"/>
      <c r="BN500" s="58"/>
      <c r="BO500" s="58"/>
      <c r="BP500" s="58"/>
      <c r="BQ500" s="58"/>
      <c r="BR500" s="58"/>
      <c r="BS500" s="58"/>
      <c r="BT500" s="58"/>
      <c r="BU500" s="58"/>
      <c r="BV500" s="58"/>
      <c r="BW500" s="58"/>
      <c r="BX500" s="58"/>
      <c r="BY500" s="58"/>
      <c r="BZ500" s="58"/>
      <c r="CA500" s="58"/>
      <c r="CB500" s="58"/>
      <c r="CC500" s="58"/>
      <c r="CD500" s="58"/>
      <c r="CE500" s="58"/>
      <c r="CF500" s="58"/>
      <c r="CG500" s="58"/>
      <c r="CH500" s="58"/>
      <c r="CI500" s="58"/>
      <c r="CJ500" s="58"/>
      <c r="CK500" s="58"/>
      <c r="CL500" s="58"/>
      <c r="CM500" s="58"/>
      <c r="CN500" s="58"/>
      <c r="CO500" s="58"/>
      <c r="CP500" s="58"/>
      <c r="CQ500" s="58"/>
      <c r="CR500" s="58"/>
      <c r="CS500" s="58"/>
      <c r="CT500" s="58"/>
      <c r="CU500" s="58"/>
      <c r="CV500" s="58"/>
      <c r="CW500" s="58"/>
      <c r="CX500" s="58"/>
      <c r="CY500" s="58"/>
      <c r="CZ500" s="58"/>
      <c r="DA500" s="58"/>
      <c r="DB500" s="58"/>
      <c r="DC500" s="58"/>
      <c r="DD500" s="58"/>
      <c r="DE500" s="58"/>
      <c r="DF500" s="58"/>
      <c r="DG500" s="58"/>
      <c r="DH500" s="58"/>
      <c r="DI500" s="58"/>
      <c r="DJ500" s="58"/>
      <c r="DK500" s="58"/>
      <c r="DL500" s="58"/>
      <c r="DM500" s="58"/>
      <c r="DN500" s="58"/>
      <c r="DO500" s="58"/>
      <c r="DP500" s="58"/>
      <c r="DQ500" s="58"/>
      <c r="DR500" s="58"/>
      <c r="DS500" s="58"/>
      <c r="DT500" s="58"/>
      <c r="DU500" s="58"/>
      <c r="DV500" s="58"/>
      <c r="DW500" s="58"/>
      <c r="DX500" s="58"/>
      <c r="DY500" s="58"/>
      <c r="DZ500" s="58"/>
      <c r="EA500" s="58"/>
      <c r="EB500" s="58"/>
      <c r="EC500" s="58"/>
      <c r="ED500" s="58"/>
      <c r="EE500" s="58"/>
      <c r="EF500" s="58"/>
      <c r="EG500" s="58"/>
      <c r="EH500" s="58"/>
      <c r="EI500" s="58"/>
      <c r="EJ500" s="58"/>
      <c r="EK500" s="58"/>
      <c r="EL500" s="58"/>
      <c r="EM500" s="58"/>
      <c r="EN500" s="58"/>
      <c r="EO500" s="58"/>
      <c r="EP500" s="58"/>
      <c r="EQ500" s="58"/>
    </row>
    <row r="501" spans="1:147" outlineLevel="1" x14ac:dyDescent="0.2">
      <c r="A501" s="16">
        <v>304</v>
      </c>
      <c r="B501" s="16">
        <v>0</v>
      </c>
      <c r="C501" s="1">
        <v>1.4278221597435926E-6</v>
      </c>
      <c r="D501" s="1">
        <f t="shared" si="49"/>
        <v>-1.4278221597435926E-6</v>
      </c>
      <c r="E501" s="1">
        <f t="shared" si="50"/>
        <v>2.8556463581800322E-6</v>
      </c>
      <c r="F501" s="1">
        <f t="shared" si="51"/>
        <v>-1.6898657811140008E-3</v>
      </c>
      <c r="G501" s="1">
        <f t="shared" si="52"/>
        <v>-1.1949159796498761E-3</v>
      </c>
      <c r="H501" s="1">
        <v>1.5659444323519455E-5</v>
      </c>
      <c r="I501" s="1">
        <f t="shared" si="53"/>
        <v>2.2359283672930654E-11</v>
      </c>
      <c r="J501" s="1">
        <f t="shared" si="54"/>
        <v>-1.1949253356198855E-3</v>
      </c>
      <c r="AT501" s="58"/>
      <c r="AU501" s="58"/>
      <c r="AV501" s="58"/>
      <c r="AW501" s="58"/>
      <c r="AX501" s="58"/>
      <c r="AY501" s="58"/>
      <c r="AZ501" s="58"/>
      <c r="BA501" s="71"/>
      <c r="BB501" s="58"/>
      <c r="BC501" s="58"/>
      <c r="BD501" s="58"/>
      <c r="BE501" s="58">
        <f t="shared" si="55"/>
        <v>1</v>
      </c>
      <c r="BF501" s="58">
        <f t="shared" si="56"/>
        <v>1.4278221597435926E-6</v>
      </c>
      <c r="BG501" s="58" t="e">
        <f t="shared" si="57"/>
        <v>#N/A</v>
      </c>
      <c r="BH501" s="58"/>
      <c r="BI501" s="58"/>
      <c r="BJ501" s="58"/>
      <c r="BK501" s="58"/>
      <c r="BL501" s="58"/>
      <c r="BM501" s="58"/>
      <c r="BN501" s="58"/>
      <c r="BO501" s="58"/>
      <c r="BP501" s="58"/>
      <c r="BQ501" s="58"/>
      <c r="BR501" s="58"/>
      <c r="BS501" s="58"/>
      <c r="BT501" s="58"/>
      <c r="BU501" s="58"/>
      <c r="BV501" s="58"/>
      <c r="BW501" s="58"/>
      <c r="BX501" s="58"/>
      <c r="BY501" s="58"/>
      <c r="BZ501" s="58"/>
      <c r="CA501" s="58"/>
      <c r="CB501" s="58"/>
      <c r="CC501" s="58"/>
      <c r="CD501" s="58"/>
      <c r="CE501" s="58"/>
      <c r="CF501" s="58"/>
      <c r="CG501" s="58"/>
      <c r="CH501" s="58"/>
      <c r="CI501" s="58"/>
      <c r="CJ501" s="58"/>
      <c r="CK501" s="58"/>
      <c r="CL501" s="58"/>
      <c r="CM501" s="58"/>
      <c r="CN501" s="58"/>
      <c r="CO501" s="58"/>
      <c r="CP501" s="58"/>
      <c r="CQ501" s="58"/>
      <c r="CR501" s="58"/>
      <c r="CS501" s="58"/>
      <c r="CT501" s="58"/>
      <c r="CU501" s="58"/>
      <c r="CV501" s="58"/>
      <c r="CW501" s="58"/>
      <c r="CX501" s="58"/>
      <c r="CY501" s="58"/>
      <c r="CZ501" s="58"/>
      <c r="DA501" s="58"/>
      <c r="DB501" s="58"/>
      <c r="DC501" s="58"/>
      <c r="DD501" s="58"/>
      <c r="DE501" s="58"/>
      <c r="DF501" s="58"/>
      <c r="DG501" s="58"/>
      <c r="DH501" s="58"/>
      <c r="DI501" s="58"/>
      <c r="DJ501" s="58"/>
      <c r="DK501" s="58"/>
      <c r="DL501" s="58"/>
      <c r="DM501" s="58"/>
      <c r="DN501" s="58"/>
      <c r="DO501" s="58"/>
      <c r="DP501" s="58"/>
      <c r="DQ501" s="58"/>
      <c r="DR501" s="58"/>
      <c r="DS501" s="58"/>
      <c r="DT501" s="58"/>
      <c r="DU501" s="58"/>
      <c r="DV501" s="58"/>
      <c r="DW501" s="58"/>
      <c r="DX501" s="58"/>
      <c r="DY501" s="58"/>
      <c r="DZ501" s="58"/>
      <c r="EA501" s="58"/>
      <c r="EB501" s="58"/>
      <c r="EC501" s="58"/>
      <c r="ED501" s="58"/>
      <c r="EE501" s="58"/>
      <c r="EF501" s="58"/>
      <c r="EG501" s="58"/>
      <c r="EH501" s="58"/>
      <c r="EI501" s="58"/>
      <c r="EJ501" s="58"/>
      <c r="EK501" s="58"/>
      <c r="EL501" s="58"/>
      <c r="EM501" s="58"/>
      <c r="EN501" s="58"/>
      <c r="EO501" s="58"/>
      <c r="EP501" s="58"/>
      <c r="EQ501" s="58"/>
    </row>
    <row r="502" spans="1:147" outlineLevel="1" x14ac:dyDescent="0.2">
      <c r="A502" s="16">
        <v>305</v>
      </c>
      <c r="B502" s="16">
        <v>0</v>
      </c>
      <c r="C502" s="1">
        <v>1.7988845273284351E-5</v>
      </c>
      <c r="D502" s="1">
        <f t="shared" si="49"/>
        <v>-1.7988845273284351E-5</v>
      </c>
      <c r="E502" s="1">
        <f t="shared" si="50"/>
        <v>3.5978014148944298E-5</v>
      </c>
      <c r="F502" s="1">
        <f t="shared" si="51"/>
        <v>-5.998167565927472E-3</v>
      </c>
      <c r="G502" s="1">
        <f t="shared" si="52"/>
        <v>-4.2413640350316417E-3</v>
      </c>
      <c r="H502" s="1">
        <v>1.817256122977355E-4</v>
      </c>
      <c r="I502" s="1">
        <f t="shared" si="53"/>
        <v>3.269686914876739E-9</v>
      </c>
      <c r="J502" s="1">
        <f t="shared" si="54"/>
        <v>-4.2417494698030866E-3</v>
      </c>
      <c r="AT502" s="58"/>
      <c r="AU502" s="58"/>
      <c r="AV502" s="58"/>
      <c r="AW502" s="58"/>
      <c r="AX502" s="58"/>
      <c r="AY502" s="58"/>
      <c r="AZ502" s="58"/>
      <c r="BA502" s="71"/>
      <c r="BB502" s="58"/>
      <c r="BC502" s="58"/>
      <c r="BD502" s="58"/>
      <c r="BE502" s="58">
        <f t="shared" si="55"/>
        <v>1</v>
      </c>
      <c r="BF502" s="58">
        <f t="shared" si="56"/>
        <v>1.7988845273284351E-5</v>
      </c>
      <c r="BG502" s="58" t="e">
        <f t="shared" si="57"/>
        <v>#N/A</v>
      </c>
      <c r="BH502" s="58"/>
      <c r="BI502" s="58"/>
      <c r="BJ502" s="58"/>
      <c r="BK502" s="58"/>
      <c r="BL502" s="58"/>
      <c r="BM502" s="58"/>
      <c r="BN502" s="58"/>
      <c r="BO502" s="58"/>
      <c r="BP502" s="58"/>
      <c r="BQ502" s="58"/>
      <c r="BR502" s="58"/>
      <c r="BS502" s="58"/>
      <c r="BT502" s="58"/>
      <c r="BU502" s="58"/>
      <c r="BV502" s="58"/>
      <c r="BW502" s="58"/>
      <c r="BX502" s="58"/>
      <c r="BY502" s="58"/>
      <c r="BZ502" s="58"/>
      <c r="CA502" s="58"/>
      <c r="CB502" s="58"/>
      <c r="CC502" s="58"/>
      <c r="CD502" s="58"/>
      <c r="CE502" s="58"/>
      <c r="CF502" s="58"/>
      <c r="CG502" s="58"/>
      <c r="CH502" s="58"/>
      <c r="CI502" s="58"/>
      <c r="CJ502" s="58"/>
      <c r="CK502" s="58"/>
      <c r="CL502" s="58"/>
      <c r="CM502" s="58"/>
      <c r="CN502" s="58"/>
      <c r="CO502" s="58"/>
      <c r="CP502" s="58"/>
      <c r="CQ502" s="58"/>
      <c r="CR502" s="58"/>
      <c r="CS502" s="58"/>
      <c r="CT502" s="58"/>
      <c r="CU502" s="58"/>
      <c r="CV502" s="58"/>
      <c r="CW502" s="58"/>
      <c r="CX502" s="58"/>
      <c r="CY502" s="58"/>
      <c r="CZ502" s="58"/>
      <c r="DA502" s="58"/>
      <c r="DB502" s="58"/>
      <c r="DC502" s="58"/>
      <c r="DD502" s="58"/>
      <c r="DE502" s="58"/>
      <c r="DF502" s="58"/>
      <c r="DG502" s="58"/>
      <c r="DH502" s="58"/>
      <c r="DI502" s="58"/>
      <c r="DJ502" s="58"/>
      <c r="DK502" s="58"/>
      <c r="DL502" s="58"/>
      <c r="DM502" s="58"/>
      <c r="DN502" s="58"/>
      <c r="DO502" s="58"/>
      <c r="DP502" s="58"/>
      <c r="DQ502" s="58"/>
      <c r="DR502" s="58"/>
      <c r="DS502" s="58"/>
      <c r="DT502" s="58"/>
      <c r="DU502" s="58"/>
      <c r="DV502" s="58"/>
      <c r="DW502" s="58"/>
      <c r="DX502" s="58"/>
      <c r="DY502" s="58"/>
      <c r="DZ502" s="58"/>
      <c r="EA502" s="58"/>
      <c r="EB502" s="58"/>
      <c r="EC502" s="58"/>
      <c r="ED502" s="58"/>
      <c r="EE502" s="58"/>
      <c r="EF502" s="58"/>
      <c r="EG502" s="58"/>
      <c r="EH502" s="58"/>
      <c r="EI502" s="58"/>
      <c r="EJ502" s="58"/>
      <c r="EK502" s="58"/>
      <c r="EL502" s="58"/>
      <c r="EM502" s="58"/>
      <c r="EN502" s="58"/>
      <c r="EO502" s="58"/>
      <c r="EP502" s="58"/>
      <c r="EQ502" s="58"/>
    </row>
    <row r="503" spans="1:147" outlineLevel="1" x14ac:dyDescent="0.2">
      <c r="A503" s="16">
        <v>306</v>
      </c>
      <c r="B503" s="16">
        <v>0</v>
      </c>
      <c r="C503" s="1">
        <v>4.3723586137447648E-5</v>
      </c>
      <c r="D503" s="1">
        <f t="shared" si="49"/>
        <v>-4.3723586137447648E-5</v>
      </c>
      <c r="E503" s="1">
        <f t="shared" si="50"/>
        <v>8.7449084082650547E-5</v>
      </c>
      <c r="F503" s="1">
        <f t="shared" si="51"/>
        <v>-9.3514215006409874E-3</v>
      </c>
      <c r="G503" s="1">
        <f t="shared" si="52"/>
        <v>-6.6125258391196229E-3</v>
      </c>
      <c r="H503" s="1">
        <v>4.0305061548735473E-4</v>
      </c>
      <c r="I503" s="1">
        <f t="shared" si="53"/>
        <v>1.7630694932962877E-8</v>
      </c>
      <c r="J503" s="1">
        <f t="shared" si="54"/>
        <v>-6.6138588333859707E-3</v>
      </c>
      <c r="AT503" s="58"/>
      <c r="AU503" s="58"/>
      <c r="AV503" s="58"/>
      <c r="AW503" s="58"/>
      <c r="AX503" s="58"/>
      <c r="AY503" s="58"/>
      <c r="AZ503" s="58"/>
      <c r="BA503" s="71"/>
      <c r="BB503" s="58"/>
      <c r="BC503" s="58"/>
      <c r="BD503" s="58"/>
      <c r="BE503" s="58">
        <f t="shared" si="55"/>
        <v>1</v>
      </c>
      <c r="BF503" s="58">
        <f t="shared" si="56"/>
        <v>4.3723586137447648E-5</v>
      </c>
      <c r="BG503" s="58" t="e">
        <f t="shared" si="57"/>
        <v>#N/A</v>
      </c>
      <c r="BH503" s="58"/>
      <c r="BI503" s="58"/>
      <c r="BJ503" s="58"/>
      <c r="BK503" s="58"/>
      <c r="BL503" s="58"/>
      <c r="BM503" s="58"/>
      <c r="BN503" s="58"/>
      <c r="BO503" s="58"/>
      <c r="BP503" s="58"/>
      <c r="BQ503" s="58"/>
      <c r="BR503" s="58"/>
      <c r="BS503" s="58"/>
      <c r="BT503" s="58"/>
      <c r="BU503" s="58"/>
      <c r="BV503" s="58"/>
      <c r="BW503" s="58"/>
      <c r="BX503" s="58"/>
      <c r="BY503" s="58"/>
      <c r="BZ503" s="58"/>
      <c r="CA503" s="58"/>
      <c r="CB503" s="58"/>
      <c r="CC503" s="58"/>
      <c r="CD503" s="58"/>
      <c r="CE503" s="58"/>
      <c r="CF503" s="58"/>
      <c r="CG503" s="58"/>
      <c r="CH503" s="58"/>
      <c r="CI503" s="58"/>
      <c r="CJ503" s="58"/>
      <c r="CK503" s="58"/>
      <c r="CL503" s="58"/>
      <c r="CM503" s="58"/>
      <c r="CN503" s="58"/>
      <c r="CO503" s="58"/>
      <c r="CP503" s="58"/>
      <c r="CQ503" s="58"/>
      <c r="CR503" s="58"/>
      <c r="CS503" s="58"/>
      <c r="CT503" s="58"/>
      <c r="CU503" s="58"/>
      <c r="CV503" s="58"/>
      <c r="CW503" s="58"/>
      <c r="CX503" s="58"/>
      <c r="CY503" s="58"/>
      <c r="CZ503" s="58"/>
      <c r="DA503" s="58"/>
      <c r="DB503" s="58"/>
      <c r="DC503" s="58"/>
      <c r="DD503" s="58"/>
      <c r="DE503" s="58"/>
      <c r="DF503" s="58"/>
      <c r="DG503" s="58"/>
      <c r="DH503" s="58"/>
      <c r="DI503" s="58"/>
      <c r="DJ503" s="58"/>
      <c r="DK503" s="58"/>
      <c r="DL503" s="58"/>
      <c r="DM503" s="58"/>
      <c r="DN503" s="58"/>
      <c r="DO503" s="58"/>
      <c r="DP503" s="58"/>
      <c r="DQ503" s="58"/>
      <c r="DR503" s="58"/>
      <c r="DS503" s="58"/>
      <c r="DT503" s="58"/>
      <c r="DU503" s="58"/>
      <c r="DV503" s="58"/>
      <c r="DW503" s="58"/>
      <c r="DX503" s="58"/>
      <c r="DY503" s="58"/>
      <c r="DZ503" s="58"/>
      <c r="EA503" s="58"/>
      <c r="EB503" s="58"/>
      <c r="EC503" s="58"/>
      <c r="ED503" s="58"/>
      <c r="EE503" s="58"/>
      <c r="EF503" s="58"/>
      <c r="EG503" s="58"/>
      <c r="EH503" s="58"/>
      <c r="EI503" s="58"/>
      <c r="EJ503" s="58"/>
      <c r="EK503" s="58"/>
      <c r="EL503" s="58"/>
      <c r="EM503" s="58"/>
      <c r="EN503" s="58"/>
      <c r="EO503" s="58"/>
      <c r="EP503" s="58"/>
      <c r="EQ503" s="58"/>
    </row>
    <row r="504" spans="1:147" outlineLevel="1" x14ac:dyDescent="0.2">
      <c r="A504" s="16">
        <v>307</v>
      </c>
      <c r="B504" s="16">
        <v>0</v>
      </c>
      <c r="C504" s="1">
        <v>6.9324750857854801E-4</v>
      </c>
      <c r="D504" s="1">
        <f t="shared" si="49"/>
        <v>-6.9324750857854801E-4</v>
      </c>
      <c r="E504" s="1">
        <f t="shared" si="50"/>
        <v>1.3869758314936397E-3</v>
      </c>
      <c r="F504" s="1">
        <f t="shared" si="51"/>
        <v>-3.7242124422401574E-2</v>
      </c>
      <c r="G504" s="1">
        <f t="shared" si="52"/>
        <v>-2.6338724989777105E-2</v>
      </c>
      <c r="H504" s="1">
        <v>2.9031521498379558E-3</v>
      </c>
      <c r="I504" s="1">
        <f t="shared" si="53"/>
        <v>2.0198631649133054E-6</v>
      </c>
      <c r="J504" s="1">
        <f t="shared" si="54"/>
        <v>-2.637704110115504E-2</v>
      </c>
      <c r="AT504" s="58"/>
      <c r="AU504" s="58"/>
      <c r="AV504" s="58"/>
      <c r="AW504" s="58"/>
      <c r="AX504" s="58"/>
      <c r="AY504" s="58"/>
      <c r="AZ504" s="58"/>
      <c r="BA504" s="71"/>
      <c r="BB504" s="58"/>
      <c r="BC504" s="58"/>
      <c r="BD504" s="58"/>
      <c r="BE504" s="58">
        <f t="shared" si="55"/>
        <v>1</v>
      </c>
      <c r="BF504" s="58">
        <f t="shared" si="56"/>
        <v>6.9324750857854801E-4</v>
      </c>
      <c r="BG504" s="58" t="e">
        <f t="shared" si="57"/>
        <v>#N/A</v>
      </c>
      <c r="BH504" s="58"/>
      <c r="BI504" s="58"/>
      <c r="BJ504" s="58"/>
      <c r="BK504" s="58"/>
      <c r="BL504" s="58"/>
      <c r="BM504" s="58"/>
      <c r="BN504" s="58"/>
      <c r="BO504" s="58"/>
      <c r="BP504" s="58"/>
      <c r="BQ504" s="58"/>
      <c r="BR504" s="58"/>
      <c r="BS504" s="58"/>
      <c r="BT504" s="58"/>
      <c r="BU504" s="58"/>
      <c r="BV504" s="58"/>
      <c r="BW504" s="58"/>
      <c r="BX504" s="58"/>
      <c r="BY504" s="58"/>
      <c r="BZ504" s="58"/>
      <c r="CA504" s="58"/>
      <c r="CB504" s="58"/>
      <c r="CC504" s="58"/>
      <c r="CD504" s="58"/>
      <c r="CE504" s="58"/>
      <c r="CF504" s="58"/>
      <c r="CG504" s="58"/>
      <c r="CH504" s="58"/>
      <c r="CI504" s="58"/>
      <c r="CJ504" s="58"/>
      <c r="CK504" s="58"/>
      <c r="CL504" s="58"/>
      <c r="CM504" s="58"/>
      <c r="CN504" s="58"/>
      <c r="CO504" s="58"/>
      <c r="CP504" s="58"/>
      <c r="CQ504" s="58"/>
      <c r="CR504" s="58"/>
      <c r="CS504" s="58"/>
      <c r="CT504" s="58"/>
      <c r="CU504" s="58"/>
      <c r="CV504" s="58"/>
      <c r="CW504" s="58"/>
      <c r="CX504" s="58"/>
      <c r="CY504" s="58"/>
      <c r="CZ504" s="58"/>
      <c r="DA504" s="58"/>
      <c r="DB504" s="58"/>
      <c r="DC504" s="58"/>
      <c r="DD504" s="58"/>
      <c r="DE504" s="58"/>
      <c r="DF504" s="58"/>
      <c r="DG504" s="58"/>
      <c r="DH504" s="58"/>
      <c r="DI504" s="58"/>
      <c r="DJ504" s="58"/>
      <c r="DK504" s="58"/>
      <c r="DL504" s="58"/>
      <c r="DM504" s="58"/>
      <c r="DN504" s="58"/>
      <c r="DO504" s="58"/>
      <c r="DP504" s="58"/>
      <c r="DQ504" s="58"/>
      <c r="DR504" s="58"/>
      <c r="DS504" s="58"/>
      <c r="DT504" s="58"/>
      <c r="DU504" s="58"/>
      <c r="DV504" s="58"/>
      <c r="DW504" s="58"/>
      <c r="DX504" s="58"/>
      <c r="DY504" s="58"/>
      <c r="DZ504" s="58"/>
      <c r="EA504" s="58"/>
      <c r="EB504" s="58"/>
      <c r="EC504" s="58"/>
      <c r="ED504" s="58"/>
      <c r="EE504" s="58"/>
      <c r="EF504" s="58"/>
      <c r="EG504" s="58"/>
      <c r="EH504" s="58"/>
      <c r="EI504" s="58"/>
      <c r="EJ504" s="58"/>
      <c r="EK504" s="58"/>
      <c r="EL504" s="58"/>
      <c r="EM504" s="58"/>
      <c r="EN504" s="58"/>
      <c r="EO504" s="58"/>
      <c r="EP504" s="58"/>
      <c r="EQ504" s="58"/>
    </row>
    <row r="505" spans="1:147" outlineLevel="1" x14ac:dyDescent="0.2">
      <c r="A505" s="16">
        <v>308</v>
      </c>
      <c r="B505" s="16">
        <v>0</v>
      </c>
      <c r="C505" s="1">
        <v>0.17059902822043699</v>
      </c>
      <c r="D505" s="1">
        <f t="shared" si="49"/>
        <v>-0.17059902822043699</v>
      </c>
      <c r="E505" s="1">
        <f t="shared" si="50"/>
        <v>0.37410311900960919</v>
      </c>
      <c r="F505" s="1">
        <f t="shared" si="51"/>
        <v>-0.61163969705179311</v>
      </c>
      <c r="G505" s="1">
        <f t="shared" si="52"/>
        <v>-0.45352998599680011</v>
      </c>
      <c r="H505" s="1">
        <v>0.28946351356383526</v>
      </c>
      <c r="I505" s="1">
        <f t="shared" si="53"/>
        <v>8.3795261066897025E-2</v>
      </c>
      <c r="J505" s="1">
        <f t="shared" si="54"/>
        <v>-0.53803783255934223</v>
      </c>
      <c r="AT505" s="58"/>
      <c r="AU505" s="58"/>
      <c r="AV505" s="58"/>
      <c r="AW505" s="58"/>
      <c r="AX505" s="58"/>
      <c r="AY505" s="58"/>
      <c r="AZ505" s="58"/>
      <c r="BA505" s="71"/>
      <c r="BB505" s="58"/>
      <c r="BC505" s="58"/>
      <c r="BD505" s="58"/>
      <c r="BE505" s="58">
        <f t="shared" si="55"/>
        <v>1</v>
      </c>
      <c r="BF505" s="58">
        <f t="shared" si="56"/>
        <v>0.17059902822043699</v>
      </c>
      <c r="BG505" s="58" t="e">
        <f t="shared" si="57"/>
        <v>#N/A</v>
      </c>
      <c r="BH505" s="58"/>
      <c r="BI505" s="58"/>
      <c r="BJ505" s="58"/>
      <c r="BK505" s="58"/>
      <c r="BL505" s="58"/>
      <c r="BM505" s="58"/>
      <c r="BN505" s="58"/>
      <c r="BO505" s="58"/>
      <c r="BP505" s="58"/>
      <c r="BQ505" s="58"/>
      <c r="BR505" s="58"/>
      <c r="BS505" s="58"/>
      <c r="BT505" s="58"/>
      <c r="BU505" s="58"/>
      <c r="BV505" s="58"/>
      <c r="BW505" s="58"/>
      <c r="BX505" s="58"/>
      <c r="BY505" s="58"/>
      <c r="BZ505" s="58"/>
      <c r="CA505" s="58"/>
      <c r="CB505" s="58"/>
      <c r="CC505" s="58"/>
      <c r="CD505" s="58"/>
      <c r="CE505" s="58"/>
      <c r="CF505" s="58"/>
      <c r="CG505" s="58"/>
      <c r="CH505" s="58"/>
      <c r="CI505" s="58"/>
      <c r="CJ505" s="58"/>
      <c r="CK505" s="58"/>
      <c r="CL505" s="58"/>
      <c r="CM505" s="58"/>
      <c r="CN505" s="58"/>
      <c r="CO505" s="58"/>
      <c r="CP505" s="58"/>
      <c r="CQ505" s="58"/>
      <c r="CR505" s="58"/>
      <c r="CS505" s="58"/>
      <c r="CT505" s="58"/>
      <c r="CU505" s="58"/>
      <c r="CV505" s="58"/>
      <c r="CW505" s="58"/>
      <c r="CX505" s="58"/>
      <c r="CY505" s="58"/>
      <c r="CZ505" s="58"/>
      <c r="DA505" s="58"/>
      <c r="DB505" s="58"/>
      <c r="DC505" s="58"/>
      <c r="DD505" s="58"/>
      <c r="DE505" s="58"/>
      <c r="DF505" s="58"/>
      <c r="DG505" s="58"/>
      <c r="DH505" s="58"/>
      <c r="DI505" s="58"/>
      <c r="DJ505" s="58"/>
      <c r="DK505" s="58"/>
      <c r="DL505" s="58"/>
      <c r="DM505" s="58"/>
      <c r="DN505" s="58"/>
      <c r="DO505" s="58"/>
      <c r="DP505" s="58"/>
      <c r="DQ505" s="58"/>
      <c r="DR505" s="58"/>
      <c r="DS505" s="58"/>
      <c r="DT505" s="58"/>
      <c r="DU505" s="58"/>
      <c r="DV505" s="58"/>
      <c r="DW505" s="58"/>
      <c r="DX505" s="58"/>
      <c r="DY505" s="58"/>
      <c r="DZ505" s="58"/>
      <c r="EA505" s="58"/>
      <c r="EB505" s="58"/>
      <c r="EC505" s="58"/>
      <c r="ED505" s="58"/>
      <c r="EE505" s="58"/>
      <c r="EF505" s="58"/>
      <c r="EG505" s="58"/>
      <c r="EH505" s="58"/>
      <c r="EI505" s="58"/>
      <c r="EJ505" s="58"/>
      <c r="EK505" s="58"/>
      <c r="EL505" s="58"/>
      <c r="EM505" s="58"/>
      <c r="EN505" s="58"/>
      <c r="EO505" s="58"/>
      <c r="EP505" s="58"/>
      <c r="EQ505" s="58"/>
    </row>
    <row r="506" spans="1:147" outlineLevel="1" x14ac:dyDescent="0.2">
      <c r="A506" s="16">
        <v>309</v>
      </c>
      <c r="B506" s="16">
        <v>0</v>
      </c>
      <c r="C506" s="1">
        <v>2.6333240449244528E-2</v>
      </c>
      <c r="D506" s="1">
        <f t="shared" si="49"/>
        <v>-2.6333240449244528E-2</v>
      </c>
      <c r="E506" s="1">
        <f t="shared" si="50"/>
        <v>5.3372339732643818E-2</v>
      </c>
      <c r="F506" s="1">
        <f t="shared" si="51"/>
        <v>-0.23102454357198463</v>
      </c>
      <c r="G506" s="1">
        <f t="shared" si="52"/>
        <v>-0.16445496154179867</v>
      </c>
      <c r="H506" s="1">
        <v>4.945509032197376E-2</v>
      </c>
      <c r="I506" s="1">
        <f t="shared" si="53"/>
        <v>1.4071238362646436E-3</v>
      </c>
      <c r="J506" s="1">
        <f t="shared" si="54"/>
        <v>-0.16867886118888498</v>
      </c>
      <c r="AT506" s="58"/>
      <c r="AU506" s="58"/>
      <c r="AV506" s="58"/>
      <c r="AW506" s="58"/>
      <c r="AX506" s="58"/>
      <c r="AY506" s="58"/>
      <c r="AZ506" s="58"/>
      <c r="BA506" s="71"/>
      <c r="BB506" s="58"/>
      <c r="BC506" s="58"/>
      <c r="BD506" s="58"/>
      <c r="BE506" s="58">
        <f t="shared" si="55"/>
        <v>1</v>
      </c>
      <c r="BF506" s="58">
        <f t="shared" si="56"/>
        <v>2.6333240449244528E-2</v>
      </c>
      <c r="BG506" s="58" t="e">
        <f t="shared" si="57"/>
        <v>#N/A</v>
      </c>
      <c r="BH506" s="58"/>
      <c r="BI506" s="58"/>
      <c r="BJ506" s="58"/>
      <c r="BK506" s="58"/>
      <c r="BL506" s="58"/>
      <c r="BM506" s="58"/>
      <c r="BN506" s="58"/>
      <c r="BO506" s="58"/>
      <c r="BP506" s="58"/>
      <c r="BQ506" s="58"/>
      <c r="BR506" s="58"/>
      <c r="BS506" s="58"/>
      <c r="BT506" s="58"/>
      <c r="BU506" s="58"/>
      <c r="BV506" s="58"/>
      <c r="BW506" s="58"/>
      <c r="BX506" s="58"/>
      <c r="BY506" s="58"/>
      <c r="BZ506" s="58"/>
      <c r="CA506" s="58"/>
      <c r="CB506" s="58"/>
      <c r="CC506" s="58"/>
      <c r="CD506" s="58"/>
      <c r="CE506" s="58"/>
      <c r="CF506" s="58"/>
      <c r="CG506" s="58"/>
      <c r="CH506" s="58"/>
      <c r="CI506" s="58"/>
      <c r="CJ506" s="58"/>
      <c r="CK506" s="58"/>
      <c r="CL506" s="58"/>
      <c r="CM506" s="58"/>
      <c r="CN506" s="58"/>
      <c r="CO506" s="58"/>
      <c r="CP506" s="58"/>
      <c r="CQ506" s="58"/>
      <c r="CR506" s="58"/>
      <c r="CS506" s="58"/>
      <c r="CT506" s="58"/>
      <c r="CU506" s="58"/>
      <c r="CV506" s="58"/>
      <c r="CW506" s="58"/>
      <c r="CX506" s="58"/>
      <c r="CY506" s="58"/>
      <c r="CZ506" s="58"/>
      <c r="DA506" s="58"/>
      <c r="DB506" s="58"/>
      <c r="DC506" s="58"/>
      <c r="DD506" s="58"/>
      <c r="DE506" s="58"/>
      <c r="DF506" s="58"/>
      <c r="DG506" s="58"/>
      <c r="DH506" s="58"/>
      <c r="DI506" s="58"/>
      <c r="DJ506" s="58"/>
      <c r="DK506" s="58"/>
      <c r="DL506" s="58"/>
      <c r="DM506" s="58"/>
      <c r="DN506" s="58"/>
      <c r="DO506" s="58"/>
      <c r="DP506" s="58"/>
      <c r="DQ506" s="58"/>
      <c r="DR506" s="58"/>
      <c r="DS506" s="58"/>
      <c r="DT506" s="58"/>
      <c r="DU506" s="58"/>
      <c r="DV506" s="58"/>
      <c r="DW506" s="58"/>
      <c r="DX506" s="58"/>
      <c r="DY506" s="58"/>
      <c r="DZ506" s="58"/>
      <c r="EA506" s="58"/>
      <c r="EB506" s="58"/>
      <c r="EC506" s="58"/>
      <c r="ED506" s="58"/>
      <c r="EE506" s="58"/>
      <c r="EF506" s="58"/>
      <c r="EG506" s="58"/>
      <c r="EH506" s="58"/>
      <c r="EI506" s="58"/>
      <c r="EJ506" s="58"/>
      <c r="EK506" s="58"/>
      <c r="EL506" s="58"/>
      <c r="EM506" s="58"/>
      <c r="EN506" s="58"/>
      <c r="EO506" s="58"/>
      <c r="EP506" s="58"/>
      <c r="EQ506" s="58"/>
    </row>
    <row r="507" spans="1:147" outlineLevel="1" x14ac:dyDescent="0.2">
      <c r="A507" s="16">
        <v>310</v>
      </c>
      <c r="B507" s="16">
        <v>0</v>
      </c>
      <c r="C507" s="1">
        <v>1.6295004267633342E-3</v>
      </c>
      <c r="D507" s="1">
        <f t="shared" si="49"/>
        <v>-1.6295004267633342E-3</v>
      </c>
      <c r="E507" s="1">
        <f t="shared" si="50"/>
        <v>3.2616590132082328E-3</v>
      </c>
      <c r="F507" s="1">
        <f t="shared" si="51"/>
        <v>-5.711093602111799E-2</v>
      </c>
      <c r="G507" s="1">
        <f t="shared" si="52"/>
        <v>-4.0400000398915871E-2</v>
      </c>
      <c r="H507" s="1">
        <v>6.735809449960886E-3</v>
      </c>
      <c r="I507" s="1">
        <f t="shared" si="53"/>
        <v>1.1068474101408395E-5</v>
      </c>
      <c r="J507" s="1">
        <f t="shared" si="54"/>
        <v>-4.0536755004980489E-2</v>
      </c>
      <c r="AT507" s="58"/>
      <c r="AU507" s="58"/>
      <c r="AV507" s="58"/>
      <c r="AW507" s="58"/>
      <c r="AX507" s="58"/>
      <c r="AY507" s="58"/>
      <c r="AZ507" s="58"/>
      <c r="BA507" s="71"/>
      <c r="BB507" s="58"/>
      <c r="BC507" s="58"/>
      <c r="BD507" s="58"/>
      <c r="BE507" s="58">
        <f t="shared" si="55"/>
        <v>1</v>
      </c>
      <c r="BF507" s="58">
        <f t="shared" si="56"/>
        <v>1.6295004267633342E-3</v>
      </c>
      <c r="BG507" s="58" t="e">
        <f t="shared" si="57"/>
        <v>#N/A</v>
      </c>
      <c r="BH507" s="58"/>
      <c r="BI507" s="58"/>
      <c r="BJ507" s="58"/>
      <c r="BK507" s="58"/>
      <c r="BL507" s="58"/>
      <c r="BM507" s="58"/>
      <c r="BN507" s="58"/>
      <c r="BO507" s="58"/>
      <c r="BP507" s="58"/>
      <c r="BQ507" s="58"/>
      <c r="BR507" s="58"/>
      <c r="BS507" s="58"/>
      <c r="BT507" s="58"/>
      <c r="BU507" s="58"/>
      <c r="BV507" s="58"/>
      <c r="BW507" s="58"/>
      <c r="BX507" s="58"/>
      <c r="BY507" s="58"/>
      <c r="BZ507" s="58"/>
      <c r="CA507" s="58"/>
      <c r="CB507" s="58"/>
      <c r="CC507" s="58"/>
      <c r="CD507" s="58"/>
      <c r="CE507" s="58"/>
      <c r="CF507" s="58"/>
      <c r="CG507" s="58"/>
      <c r="CH507" s="58"/>
      <c r="CI507" s="58"/>
      <c r="CJ507" s="58"/>
      <c r="CK507" s="58"/>
      <c r="CL507" s="58"/>
      <c r="CM507" s="58"/>
      <c r="CN507" s="58"/>
      <c r="CO507" s="58"/>
      <c r="CP507" s="58"/>
      <c r="CQ507" s="58"/>
      <c r="CR507" s="58"/>
      <c r="CS507" s="58"/>
      <c r="CT507" s="58"/>
      <c r="CU507" s="58"/>
      <c r="CV507" s="58"/>
      <c r="CW507" s="58"/>
      <c r="CX507" s="58"/>
      <c r="CY507" s="58"/>
      <c r="CZ507" s="58"/>
      <c r="DA507" s="58"/>
      <c r="DB507" s="58"/>
      <c r="DC507" s="58"/>
      <c r="DD507" s="58"/>
      <c r="DE507" s="58"/>
      <c r="DF507" s="58"/>
      <c r="DG507" s="58"/>
      <c r="DH507" s="58"/>
      <c r="DI507" s="58"/>
      <c r="DJ507" s="58"/>
      <c r="DK507" s="58"/>
      <c r="DL507" s="58"/>
      <c r="DM507" s="58"/>
      <c r="DN507" s="58"/>
      <c r="DO507" s="58"/>
      <c r="DP507" s="58"/>
      <c r="DQ507" s="58"/>
      <c r="DR507" s="58"/>
      <c r="DS507" s="58"/>
      <c r="DT507" s="58"/>
      <c r="DU507" s="58"/>
      <c r="DV507" s="58"/>
      <c r="DW507" s="58"/>
      <c r="DX507" s="58"/>
      <c r="DY507" s="58"/>
      <c r="DZ507" s="58"/>
      <c r="EA507" s="58"/>
      <c r="EB507" s="58"/>
      <c r="EC507" s="58"/>
      <c r="ED507" s="58"/>
      <c r="EE507" s="58"/>
      <c r="EF507" s="58"/>
      <c r="EG507" s="58"/>
      <c r="EH507" s="58"/>
      <c r="EI507" s="58"/>
      <c r="EJ507" s="58"/>
      <c r="EK507" s="58"/>
      <c r="EL507" s="58"/>
      <c r="EM507" s="58"/>
      <c r="EN507" s="58"/>
      <c r="EO507" s="58"/>
      <c r="EP507" s="58"/>
      <c r="EQ507" s="58"/>
    </row>
    <row r="508" spans="1:147" outlineLevel="1" x14ac:dyDescent="0.2">
      <c r="A508" s="16">
        <v>311</v>
      </c>
      <c r="B508" s="16">
        <v>0</v>
      </c>
      <c r="C508" s="1">
        <v>4.2033366458818326E-4</v>
      </c>
      <c r="D508" s="1">
        <f t="shared" si="49"/>
        <v>-4.2033366458818326E-4</v>
      </c>
      <c r="E508" s="1">
        <f t="shared" si="50"/>
        <v>8.4084405909114993E-4</v>
      </c>
      <c r="F508" s="1">
        <f t="shared" si="51"/>
        <v>-2.8997311238995072E-2</v>
      </c>
      <c r="G508" s="1">
        <f t="shared" si="52"/>
        <v>-2.0506350705908501E-2</v>
      </c>
      <c r="H508" s="1">
        <v>2.0621408115544478E-3</v>
      </c>
      <c r="I508" s="1">
        <f t="shared" si="53"/>
        <v>8.6894358129011447E-7</v>
      </c>
      <c r="J508" s="1">
        <f t="shared" si="54"/>
        <v>-2.0527526954190176E-2</v>
      </c>
      <c r="AT508" s="58"/>
      <c r="AU508" s="58"/>
      <c r="AV508" s="58"/>
      <c r="AW508" s="58"/>
      <c r="AX508" s="58"/>
      <c r="AY508" s="58"/>
      <c r="AZ508" s="58"/>
      <c r="BA508" s="71"/>
      <c r="BB508" s="58"/>
      <c r="BC508" s="58"/>
      <c r="BD508" s="58"/>
      <c r="BE508" s="58">
        <f t="shared" si="55"/>
        <v>1</v>
      </c>
      <c r="BF508" s="58">
        <f t="shared" si="56"/>
        <v>4.2033366458818326E-4</v>
      </c>
      <c r="BG508" s="58" t="e">
        <f t="shared" si="57"/>
        <v>#N/A</v>
      </c>
      <c r="BH508" s="58"/>
      <c r="BI508" s="58"/>
      <c r="BJ508" s="58"/>
      <c r="BK508" s="58"/>
      <c r="BL508" s="58"/>
      <c r="BM508" s="58"/>
      <c r="BN508" s="58"/>
      <c r="BO508" s="58"/>
      <c r="BP508" s="58"/>
      <c r="BQ508" s="58"/>
      <c r="BR508" s="58"/>
      <c r="BS508" s="58"/>
      <c r="BT508" s="58"/>
      <c r="BU508" s="58"/>
      <c r="BV508" s="58"/>
      <c r="BW508" s="58"/>
      <c r="BX508" s="58"/>
      <c r="BY508" s="58"/>
      <c r="BZ508" s="58"/>
      <c r="CA508" s="58"/>
      <c r="CB508" s="58"/>
      <c r="CC508" s="58"/>
      <c r="CD508" s="58"/>
      <c r="CE508" s="58"/>
      <c r="CF508" s="58"/>
      <c r="CG508" s="58"/>
      <c r="CH508" s="58"/>
      <c r="CI508" s="58"/>
      <c r="CJ508" s="58"/>
      <c r="CK508" s="58"/>
      <c r="CL508" s="58"/>
      <c r="CM508" s="58"/>
      <c r="CN508" s="58"/>
      <c r="CO508" s="58"/>
      <c r="CP508" s="58"/>
      <c r="CQ508" s="58"/>
      <c r="CR508" s="58"/>
      <c r="CS508" s="58"/>
      <c r="CT508" s="58"/>
      <c r="CU508" s="58"/>
      <c r="CV508" s="58"/>
      <c r="CW508" s="58"/>
      <c r="CX508" s="58"/>
      <c r="CY508" s="58"/>
      <c r="CZ508" s="58"/>
      <c r="DA508" s="58"/>
      <c r="DB508" s="58"/>
      <c r="DC508" s="58"/>
      <c r="DD508" s="58"/>
      <c r="DE508" s="58"/>
      <c r="DF508" s="58"/>
      <c r="DG508" s="58"/>
      <c r="DH508" s="58"/>
      <c r="DI508" s="58"/>
      <c r="DJ508" s="58"/>
      <c r="DK508" s="58"/>
      <c r="DL508" s="58"/>
      <c r="DM508" s="58"/>
      <c r="DN508" s="58"/>
      <c r="DO508" s="58"/>
      <c r="DP508" s="58"/>
      <c r="DQ508" s="58"/>
      <c r="DR508" s="58"/>
      <c r="DS508" s="58"/>
      <c r="DT508" s="58"/>
      <c r="DU508" s="58"/>
      <c r="DV508" s="58"/>
      <c r="DW508" s="58"/>
      <c r="DX508" s="58"/>
      <c r="DY508" s="58"/>
      <c r="DZ508" s="58"/>
      <c r="EA508" s="58"/>
      <c r="EB508" s="58"/>
      <c r="EC508" s="58"/>
      <c r="ED508" s="58"/>
      <c r="EE508" s="58"/>
      <c r="EF508" s="58"/>
      <c r="EG508" s="58"/>
      <c r="EH508" s="58"/>
      <c r="EI508" s="58"/>
      <c r="EJ508" s="58"/>
      <c r="EK508" s="58"/>
      <c r="EL508" s="58"/>
      <c r="EM508" s="58"/>
      <c r="EN508" s="58"/>
      <c r="EO508" s="58"/>
      <c r="EP508" s="58"/>
      <c r="EQ508" s="58"/>
    </row>
    <row r="509" spans="1:147" outlineLevel="1" x14ac:dyDescent="0.2">
      <c r="A509" s="16">
        <v>312</v>
      </c>
      <c r="B509" s="16">
        <v>0</v>
      </c>
      <c r="C509" s="1">
        <v>0.47843133470929561</v>
      </c>
      <c r="D509" s="1">
        <f t="shared" si="49"/>
        <v>-0.47843133470929561</v>
      </c>
      <c r="E509" s="1">
        <f t="shared" si="50"/>
        <v>1.3018286887736568</v>
      </c>
      <c r="F509" s="1">
        <f t="shared" si="51"/>
        <v>-1.1409770763576528</v>
      </c>
      <c r="G509" s="1">
        <f t="shared" si="52"/>
        <v>-0.95775419288217523</v>
      </c>
      <c r="H509" s="1">
        <v>0.28910433798347968</v>
      </c>
      <c r="I509" s="1">
        <f t="shared" si="53"/>
        <v>0.3730412588545548</v>
      </c>
      <c r="J509" s="1">
        <f t="shared" si="54"/>
        <v>-1.1359288502533693</v>
      </c>
      <c r="AT509" s="58"/>
      <c r="AU509" s="58"/>
      <c r="AV509" s="58"/>
      <c r="AW509" s="58"/>
      <c r="AX509" s="58"/>
      <c r="AY509" s="58"/>
      <c r="AZ509" s="58"/>
      <c r="BA509" s="71"/>
      <c r="BB509" s="58"/>
      <c r="BC509" s="58"/>
      <c r="BD509" s="58"/>
      <c r="BE509" s="58">
        <f t="shared" si="55"/>
        <v>1</v>
      </c>
      <c r="BF509" s="58">
        <f t="shared" si="56"/>
        <v>0.47843133470929561</v>
      </c>
      <c r="BG509" s="58" t="e">
        <f t="shared" si="57"/>
        <v>#N/A</v>
      </c>
      <c r="BH509" s="58"/>
      <c r="BI509" s="58"/>
      <c r="BJ509" s="58"/>
      <c r="BK509" s="58"/>
      <c r="BL509" s="58"/>
      <c r="BM509" s="58"/>
      <c r="BN509" s="58"/>
      <c r="BO509" s="58"/>
      <c r="BP509" s="58"/>
      <c r="BQ509" s="58"/>
      <c r="BR509" s="58"/>
      <c r="BS509" s="58"/>
      <c r="BT509" s="58"/>
      <c r="BU509" s="58"/>
      <c r="BV509" s="58"/>
      <c r="BW509" s="58"/>
      <c r="BX509" s="58"/>
      <c r="BY509" s="58"/>
      <c r="BZ509" s="58"/>
      <c r="CA509" s="58"/>
      <c r="CB509" s="58"/>
      <c r="CC509" s="58"/>
      <c r="CD509" s="58"/>
      <c r="CE509" s="58"/>
      <c r="CF509" s="58"/>
      <c r="CG509" s="58"/>
      <c r="CH509" s="58"/>
      <c r="CI509" s="58"/>
      <c r="CJ509" s="58"/>
      <c r="CK509" s="58"/>
      <c r="CL509" s="58"/>
      <c r="CM509" s="58"/>
      <c r="CN509" s="58"/>
      <c r="CO509" s="58"/>
      <c r="CP509" s="58"/>
      <c r="CQ509" s="58"/>
      <c r="CR509" s="58"/>
      <c r="CS509" s="58"/>
      <c r="CT509" s="58"/>
      <c r="CU509" s="58"/>
      <c r="CV509" s="58"/>
      <c r="CW509" s="58"/>
      <c r="CX509" s="58"/>
      <c r="CY509" s="58"/>
      <c r="CZ509" s="58"/>
      <c r="DA509" s="58"/>
      <c r="DB509" s="58"/>
      <c r="DC509" s="58"/>
      <c r="DD509" s="58"/>
      <c r="DE509" s="58"/>
      <c r="DF509" s="58"/>
      <c r="DG509" s="58"/>
      <c r="DH509" s="58"/>
      <c r="DI509" s="58"/>
      <c r="DJ509" s="58"/>
      <c r="DK509" s="58"/>
      <c r="DL509" s="58"/>
      <c r="DM509" s="58"/>
      <c r="DN509" s="58"/>
      <c r="DO509" s="58"/>
      <c r="DP509" s="58"/>
      <c r="DQ509" s="58"/>
      <c r="DR509" s="58"/>
      <c r="DS509" s="58"/>
      <c r="DT509" s="58"/>
      <c r="DU509" s="58"/>
      <c r="DV509" s="58"/>
      <c r="DW509" s="58"/>
      <c r="DX509" s="58"/>
      <c r="DY509" s="58"/>
      <c r="DZ509" s="58"/>
      <c r="EA509" s="58"/>
      <c r="EB509" s="58"/>
      <c r="EC509" s="58"/>
      <c r="ED509" s="58"/>
      <c r="EE509" s="58"/>
      <c r="EF509" s="58"/>
      <c r="EG509" s="58"/>
      <c r="EH509" s="58"/>
      <c r="EI509" s="58"/>
      <c r="EJ509" s="58"/>
      <c r="EK509" s="58"/>
      <c r="EL509" s="58"/>
      <c r="EM509" s="58"/>
      <c r="EN509" s="58"/>
      <c r="EO509" s="58"/>
      <c r="EP509" s="58"/>
      <c r="EQ509" s="58"/>
    </row>
    <row r="510" spans="1:147" outlineLevel="1" x14ac:dyDescent="0.2">
      <c r="A510" s="16">
        <v>313</v>
      </c>
      <c r="B510" s="16">
        <v>0</v>
      </c>
      <c r="C510" s="1">
        <v>1.7090320776110152E-7</v>
      </c>
      <c r="D510" s="1">
        <f t="shared" si="49"/>
        <v>-1.7090320776110152E-7</v>
      </c>
      <c r="E510" s="1">
        <f t="shared" si="50"/>
        <v>3.4180644502762665E-7</v>
      </c>
      <c r="F510" s="1">
        <f t="shared" si="51"/>
        <v>-5.8464215125803801E-4</v>
      </c>
      <c r="G510" s="1">
        <f t="shared" si="52"/>
        <v>-4.1340444720517093E-4</v>
      </c>
      <c r="H510" s="1">
        <v>2.2901209274918903E-6</v>
      </c>
      <c r="I510" s="1">
        <f t="shared" si="53"/>
        <v>3.9138997588921688E-13</v>
      </c>
      <c r="J510" s="1">
        <f t="shared" si="54"/>
        <v>-4.1340492057907199E-4</v>
      </c>
      <c r="AT510" s="58"/>
      <c r="AU510" s="58"/>
      <c r="AV510" s="58"/>
      <c r="AW510" s="58"/>
      <c r="AX510" s="58"/>
      <c r="AY510" s="58"/>
      <c r="AZ510" s="58"/>
      <c r="BA510" s="71"/>
      <c r="BB510" s="58"/>
      <c r="BC510" s="58"/>
      <c r="BD510" s="58"/>
      <c r="BE510" s="58">
        <f t="shared" si="55"/>
        <v>1</v>
      </c>
      <c r="BF510" s="58">
        <f t="shared" si="56"/>
        <v>1.7090320776110152E-7</v>
      </c>
      <c r="BG510" s="58" t="e">
        <f t="shared" si="57"/>
        <v>#N/A</v>
      </c>
      <c r="BH510" s="58"/>
      <c r="BI510" s="58"/>
      <c r="BJ510" s="58"/>
      <c r="BK510" s="58"/>
      <c r="BL510" s="58"/>
      <c r="BM510" s="58"/>
      <c r="BN510" s="58"/>
      <c r="BO510" s="58"/>
      <c r="BP510" s="58"/>
      <c r="BQ510" s="58"/>
      <c r="BR510" s="58"/>
      <c r="BS510" s="58"/>
      <c r="BT510" s="58"/>
      <c r="BU510" s="58"/>
      <c r="BV510" s="58"/>
      <c r="BW510" s="58"/>
      <c r="BX510" s="58"/>
      <c r="BY510" s="58"/>
      <c r="BZ510" s="58"/>
      <c r="CA510" s="58"/>
      <c r="CB510" s="58"/>
      <c r="CC510" s="58"/>
      <c r="CD510" s="58"/>
      <c r="CE510" s="58"/>
      <c r="CF510" s="58"/>
      <c r="CG510" s="58"/>
      <c r="CH510" s="58"/>
      <c r="CI510" s="58"/>
      <c r="CJ510" s="58"/>
      <c r="CK510" s="58"/>
      <c r="CL510" s="58"/>
      <c r="CM510" s="58"/>
      <c r="CN510" s="58"/>
      <c r="CO510" s="58"/>
      <c r="CP510" s="58"/>
      <c r="CQ510" s="58"/>
      <c r="CR510" s="58"/>
      <c r="CS510" s="58"/>
      <c r="CT510" s="58"/>
      <c r="CU510" s="58"/>
      <c r="CV510" s="58"/>
      <c r="CW510" s="58"/>
      <c r="CX510" s="58"/>
      <c r="CY510" s="58"/>
      <c r="CZ510" s="58"/>
      <c r="DA510" s="58"/>
      <c r="DB510" s="58"/>
      <c r="DC510" s="58"/>
      <c r="DD510" s="58"/>
      <c r="DE510" s="58"/>
      <c r="DF510" s="58"/>
      <c r="DG510" s="58"/>
      <c r="DH510" s="58"/>
      <c r="DI510" s="58"/>
      <c r="DJ510" s="58"/>
      <c r="DK510" s="58"/>
      <c r="DL510" s="58"/>
      <c r="DM510" s="58"/>
      <c r="DN510" s="58"/>
      <c r="DO510" s="58"/>
      <c r="DP510" s="58"/>
      <c r="DQ510" s="58"/>
      <c r="DR510" s="58"/>
      <c r="DS510" s="58"/>
      <c r="DT510" s="58"/>
      <c r="DU510" s="58"/>
      <c r="DV510" s="58"/>
      <c r="DW510" s="58"/>
      <c r="DX510" s="58"/>
      <c r="DY510" s="58"/>
      <c r="DZ510" s="58"/>
      <c r="EA510" s="58"/>
      <c r="EB510" s="58"/>
      <c r="EC510" s="58"/>
      <c r="ED510" s="58"/>
      <c r="EE510" s="58"/>
      <c r="EF510" s="58"/>
      <c r="EG510" s="58"/>
      <c r="EH510" s="58"/>
      <c r="EI510" s="58"/>
      <c r="EJ510" s="58"/>
      <c r="EK510" s="58"/>
      <c r="EL510" s="58"/>
      <c r="EM510" s="58"/>
      <c r="EN510" s="58"/>
      <c r="EO510" s="58"/>
      <c r="EP510" s="58"/>
      <c r="EQ510" s="58"/>
    </row>
    <row r="511" spans="1:147" outlineLevel="1" x14ac:dyDescent="0.2">
      <c r="A511" s="16">
        <v>314</v>
      </c>
      <c r="B511" s="16">
        <v>0</v>
      </c>
      <c r="C511" s="1">
        <v>1.9687904835496137E-7</v>
      </c>
      <c r="D511" s="1">
        <f t="shared" si="49"/>
        <v>-1.9687904835496137E-7</v>
      </c>
      <c r="E511" s="1">
        <f t="shared" si="50"/>
        <v>3.9375813574922458E-7</v>
      </c>
      <c r="F511" s="1">
        <f t="shared" si="51"/>
        <v>-6.2750150258722459E-4</v>
      </c>
      <c r="G511" s="1">
        <f t="shared" si="52"/>
        <v>-4.4371058936690781E-4</v>
      </c>
      <c r="H511" s="1">
        <v>2.5375299578332377E-6</v>
      </c>
      <c r="I511" s="1">
        <f t="shared" si="53"/>
        <v>4.9958784934767808E-13</v>
      </c>
      <c r="J511" s="1">
        <f t="shared" si="54"/>
        <v>-4.4371115233243579E-4</v>
      </c>
      <c r="AT511" s="58"/>
      <c r="AU511" s="58"/>
      <c r="AV511" s="58"/>
      <c r="AW511" s="58"/>
      <c r="AX511" s="58"/>
      <c r="AY511" s="58"/>
      <c r="AZ511" s="58"/>
      <c r="BA511" s="71"/>
      <c r="BB511" s="58"/>
      <c r="BC511" s="58"/>
      <c r="BD511" s="58"/>
      <c r="BE511" s="58">
        <f t="shared" si="55"/>
        <v>1</v>
      </c>
      <c r="BF511" s="58">
        <f t="shared" si="56"/>
        <v>1.9687904835496137E-7</v>
      </c>
      <c r="BG511" s="58" t="e">
        <f t="shared" si="57"/>
        <v>#N/A</v>
      </c>
      <c r="BH511" s="58"/>
      <c r="BI511" s="58"/>
      <c r="BJ511" s="58"/>
      <c r="BK511" s="58"/>
      <c r="BL511" s="58"/>
      <c r="BM511" s="58"/>
      <c r="BN511" s="58"/>
      <c r="BO511" s="58"/>
      <c r="BP511" s="58"/>
      <c r="BQ511" s="58"/>
      <c r="BR511" s="58"/>
      <c r="BS511" s="58"/>
      <c r="BT511" s="58"/>
      <c r="BU511" s="58"/>
      <c r="BV511" s="58"/>
      <c r="BW511" s="58"/>
      <c r="BX511" s="58"/>
      <c r="BY511" s="58"/>
      <c r="BZ511" s="58"/>
      <c r="CA511" s="58"/>
      <c r="CB511" s="58"/>
      <c r="CC511" s="58"/>
      <c r="CD511" s="58"/>
      <c r="CE511" s="58"/>
      <c r="CF511" s="58"/>
      <c r="CG511" s="58"/>
      <c r="CH511" s="58"/>
      <c r="CI511" s="58"/>
      <c r="CJ511" s="58"/>
      <c r="CK511" s="58"/>
      <c r="CL511" s="58"/>
      <c r="CM511" s="58"/>
      <c r="CN511" s="58"/>
      <c r="CO511" s="58"/>
      <c r="CP511" s="58"/>
      <c r="CQ511" s="58"/>
      <c r="CR511" s="58"/>
      <c r="CS511" s="58"/>
      <c r="CT511" s="58"/>
      <c r="CU511" s="58"/>
      <c r="CV511" s="58"/>
      <c r="CW511" s="58"/>
      <c r="CX511" s="58"/>
      <c r="CY511" s="58"/>
      <c r="CZ511" s="58"/>
      <c r="DA511" s="58"/>
      <c r="DB511" s="58"/>
      <c r="DC511" s="58"/>
      <c r="DD511" s="58"/>
      <c r="DE511" s="58"/>
      <c r="DF511" s="58"/>
      <c r="DG511" s="58"/>
      <c r="DH511" s="58"/>
      <c r="DI511" s="58"/>
      <c r="DJ511" s="58"/>
      <c r="DK511" s="58"/>
      <c r="DL511" s="58"/>
      <c r="DM511" s="58"/>
      <c r="DN511" s="58"/>
      <c r="DO511" s="58"/>
      <c r="DP511" s="58"/>
      <c r="DQ511" s="58"/>
      <c r="DR511" s="58"/>
      <c r="DS511" s="58"/>
      <c r="DT511" s="58"/>
      <c r="DU511" s="58"/>
      <c r="DV511" s="58"/>
      <c r="DW511" s="58"/>
      <c r="DX511" s="58"/>
      <c r="DY511" s="58"/>
      <c r="DZ511" s="58"/>
      <c r="EA511" s="58"/>
      <c r="EB511" s="58"/>
      <c r="EC511" s="58"/>
      <c r="ED511" s="58"/>
      <c r="EE511" s="58"/>
      <c r="EF511" s="58"/>
      <c r="EG511" s="58"/>
      <c r="EH511" s="58"/>
      <c r="EI511" s="58"/>
      <c r="EJ511" s="58"/>
      <c r="EK511" s="58"/>
      <c r="EL511" s="58"/>
      <c r="EM511" s="58"/>
      <c r="EN511" s="58"/>
      <c r="EO511" s="58"/>
      <c r="EP511" s="58"/>
      <c r="EQ511" s="58"/>
    </row>
    <row r="512" spans="1:147" outlineLevel="1" x14ac:dyDescent="0.2">
      <c r="A512" s="16">
        <v>315</v>
      </c>
      <c r="B512" s="16">
        <v>0</v>
      </c>
      <c r="C512" s="1">
        <v>2.9837569860807884E-3</v>
      </c>
      <c r="D512" s="1">
        <f t="shared" si="49"/>
        <v>-2.9837569860807884E-3</v>
      </c>
      <c r="E512" s="1">
        <f t="shared" si="50"/>
        <v>5.9764345268443816E-3</v>
      </c>
      <c r="F512" s="1">
        <f t="shared" si="51"/>
        <v>-7.7307402794586116E-2</v>
      </c>
      <c r="G512" s="1">
        <f t="shared" si="52"/>
        <v>-5.4705451603462546E-2</v>
      </c>
      <c r="H512" s="1">
        <v>9.0159553264823403E-3</v>
      </c>
      <c r="I512" s="1">
        <f t="shared" si="53"/>
        <v>2.7227408302290299E-5</v>
      </c>
      <c r="J512" s="1">
        <f t="shared" si="54"/>
        <v>-5.4953742760990118E-2</v>
      </c>
      <c r="AT512" s="58"/>
      <c r="AU512" s="58"/>
      <c r="AV512" s="58"/>
      <c r="AW512" s="58"/>
      <c r="AX512" s="58"/>
      <c r="AY512" s="58"/>
      <c r="AZ512" s="58"/>
      <c r="BA512" s="71"/>
      <c r="BB512" s="58"/>
      <c r="BC512" s="58"/>
      <c r="BD512" s="58"/>
      <c r="BE512" s="58">
        <f t="shared" si="55"/>
        <v>1</v>
      </c>
      <c r="BF512" s="58">
        <f t="shared" si="56"/>
        <v>2.9837569860807884E-3</v>
      </c>
      <c r="BG512" s="58" t="e">
        <f t="shared" si="57"/>
        <v>#N/A</v>
      </c>
      <c r="BH512" s="58"/>
      <c r="BI512" s="58"/>
      <c r="BJ512" s="58"/>
      <c r="BK512" s="58"/>
      <c r="BL512" s="58"/>
      <c r="BM512" s="58"/>
      <c r="BN512" s="58"/>
      <c r="BO512" s="58"/>
      <c r="BP512" s="58"/>
      <c r="BQ512" s="58"/>
      <c r="BR512" s="58"/>
      <c r="BS512" s="58"/>
      <c r="BT512" s="58"/>
      <c r="BU512" s="58"/>
      <c r="BV512" s="58"/>
      <c r="BW512" s="58"/>
      <c r="BX512" s="58"/>
      <c r="BY512" s="58"/>
      <c r="BZ512" s="58"/>
      <c r="CA512" s="58"/>
      <c r="CB512" s="58"/>
      <c r="CC512" s="58"/>
      <c r="CD512" s="58"/>
      <c r="CE512" s="58"/>
      <c r="CF512" s="58"/>
      <c r="CG512" s="58"/>
      <c r="CH512" s="58"/>
      <c r="CI512" s="58"/>
      <c r="CJ512" s="58"/>
      <c r="CK512" s="58"/>
      <c r="CL512" s="58"/>
      <c r="CM512" s="58"/>
      <c r="CN512" s="58"/>
      <c r="CO512" s="58"/>
      <c r="CP512" s="58"/>
      <c r="CQ512" s="58"/>
      <c r="CR512" s="58"/>
      <c r="CS512" s="58"/>
      <c r="CT512" s="58"/>
      <c r="CU512" s="58"/>
      <c r="CV512" s="58"/>
      <c r="CW512" s="58"/>
      <c r="CX512" s="58"/>
      <c r="CY512" s="58"/>
      <c r="CZ512" s="58"/>
      <c r="DA512" s="58"/>
      <c r="DB512" s="58"/>
      <c r="DC512" s="58"/>
      <c r="DD512" s="58"/>
      <c r="DE512" s="58"/>
      <c r="DF512" s="58"/>
      <c r="DG512" s="58"/>
      <c r="DH512" s="58"/>
      <c r="DI512" s="58"/>
      <c r="DJ512" s="58"/>
      <c r="DK512" s="58"/>
      <c r="DL512" s="58"/>
      <c r="DM512" s="58"/>
      <c r="DN512" s="58"/>
      <c r="DO512" s="58"/>
      <c r="DP512" s="58"/>
      <c r="DQ512" s="58"/>
      <c r="DR512" s="58"/>
      <c r="DS512" s="58"/>
      <c r="DT512" s="58"/>
      <c r="DU512" s="58"/>
      <c r="DV512" s="58"/>
      <c r="DW512" s="58"/>
      <c r="DX512" s="58"/>
      <c r="DY512" s="58"/>
      <c r="DZ512" s="58"/>
      <c r="EA512" s="58"/>
      <c r="EB512" s="58"/>
      <c r="EC512" s="58"/>
      <c r="ED512" s="58"/>
      <c r="EE512" s="58"/>
      <c r="EF512" s="58"/>
      <c r="EG512" s="58"/>
      <c r="EH512" s="58"/>
      <c r="EI512" s="58"/>
      <c r="EJ512" s="58"/>
      <c r="EK512" s="58"/>
      <c r="EL512" s="58"/>
      <c r="EM512" s="58"/>
      <c r="EN512" s="58"/>
      <c r="EO512" s="58"/>
      <c r="EP512" s="58"/>
      <c r="EQ512" s="58"/>
    </row>
    <row r="513" spans="1:147" outlineLevel="1" x14ac:dyDescent="0.2">
      <c r="A513" s="16">
        <v>316</v>
      </c>
      <c r="B513" s="16">
        <v>0</v>
      </c>
      <c r="C513" s="1">
        <v>1.2219380215144359E-4</v>
      </c>
      <c r="D513" s="1">
        <f t="shared" si="49"/>
        <v>-1.2219380215144359E-4</v>
      </c>
      <c r="E513" s="1">
        <f t="shared" si="50"/>
        <v>2.444025368445809E-4</v>
      </c>
      <c r="F513" s="1">
        <f t="shared" si="51"/>
        <v>-1.5633378932418316E-2</v>
      </c>
      <c r="G513" s="1">
        <f t="shared" si="52"/>
        <v>-1.1054805982081558E-2</v>
      </c>
      <c r="H513" s="1">
        <v>8.4214077417084777E-4</v>
      </c>
      <c r="I513" s="1">
        <f t="shared" si="53"/>
        <v>1.0300370257504596E-7</v>
      </c>
      <c r="J513" s="1">
        <f t="shared" si="54"/>
        <v>-1.1059463775610517E-2</v>
      </c>
      <c r="AT513" s="58"/>
      <c r="AU513" s="58"/>
      <c r="AV513" s="58"/>
      <c r="AW513" s="58"/>
      <c r="AX513" s="58"/>
      <c r="AY513" s="58"/>
      <c r="AZ513" s="58"/>
      <c r="BA513" s="71"/>
      <c r="BB513" s="58"/>
      <c r="BC513" s="58"/>
      <c r="BD513" s="58"/>
      <c r="BE513" s="58">
        <f t="shared" si="55"/>
        <v>1</v>
      </c>
      <c r="BF513" s="58">
        <f t="shared" si="56"/>
        <v>1.2219380215144359E-4</v>
      </c>
      <c r="BG513" s="58" t="e">
        <f t="shared" si="57"/>
        <v>#N/A</v>
      </c>
      <c r="BH513" s="58"/>
      <c r="BI513" s="58"/>
      <c r="BJ513" s="58"/>
      <c r="BK513" s="58"/>
      <c r="BL513" s="58"/>
      <c r="BM513" s="58"/>
      <c r="BN513" s="58"/>
      <c r="BO513" s="58"/>
      <c r="BP513" s="58"/>
      <c r="BQ513" s="58"/>
      <c r="BR513" s="58"/>
      <c r="BS513" s="58"/>
      <c r="BT513" s="58"/>
      <c r="BU513" s="58"/>
      <c r="BV513" s="58"/>
      <c r="BW513" s="58"/>
      <c r="BX513" s="58"/>
      <c r="BY513" s="58"/>
      <c r="BZ513" s="58"/>
      <c r="CA513" s="58"/>
      <c r="CB513" s="58"/>
      <c r="CC513" s="58"/>
      <c r="CD513" s="58"/>
      <c r="CE513" s="58"/>
      <c r="CF513" s="58"/>
      <c r="CG513" s="58"/>
      <c r="CH513" s="58"/>
      <c r="CI513" s="58"/>
      <c r="CJ513" s="58"/>
      <c r="CK513" s="58"/>
      <c r="CL513" s="58"/>
      <c r="CM513" s="58"/>
      <c r="CN513" s="58"/>
      <c r="CO513" s="58"/>
      <c r="CP513" s="58"/>
      <c r="CQ513" s="58"/>
      <c r="CR513" s="58"/>
      <c r="CS513" s="58"/>
      <c r="CT513" s="58"/>
      <c r="CU513" s="58"/>
      <c r="CV513" s="58"/>
      <c r="CW513" s="58"/>
      <c r="CX513" s="58"/>
      <c r="CY513" s="58"/>
      <c r="CZ513" s="58"/>
      <c r="DA513" s="58"/>
      <c r="DB513" s="58"/>
      <c r="DC513" s="58"/>
      <c r="DD513" s="58"/>
      <c r="DE513" s="58"/>
      <c r="DF513" s="58"/>
      <c r="DG513" s="58"/>
      <c r="DH513" s="58"/>
      <c r="DI513" s="58"/>
      <c r="DJ513" s="58"/>
      <c r="DK513" s="58"/>
      <c r="DL513" s="58"/>
      <c r="DM513" s="58"/>
      <c r="DN513" s="58"/>
      <c r="DO513" s="58"/>
      <c r="DP513" s="58"/>
      <c r="DQ513" s="58"/>
      <c r="DR513" s="58"/>
      <c r="DS513" s="58"/>
      <c r="DT513" s="58"/>
      <c r="DU513" s="58"/>
      <c r="DV513" s="58"/>
      <c r="DW513" s="58"/>
      <c r="DX513" s="58"/>
      <c r="DY513" s="58"/>
      <c r="DZ513" s="58"/>
      <c r="EA513" s="58"/>
      <c r="EB513" s="58"/>
      <c r="EC513" s="58"/>
      <c r="ED513" s="58"/>
      <c r="EE513" s="58"/>
      <c r="EF513" s="58"/>
      <c r="EG513" s="58"/>
      <c r="EH513" s="58"/>
      <c r="EI513" s="58"/>
      <c r="EJ513" s="58"/>
      <c r="EK513" s="58"/>
      <c r="EL513" s="58"/>
      <c r="EM513" s="58"/>
      <c r="EN513" s="58"/>
      <c r="EO513" s="58"/>
      <c r="EP513" s="58"/>
      <c r="EQ513" s="58"/>
    </row>
    <row r="514" spans="1:147" outlineLevel="1" x14ac:dyDescent="0.2">
      <c r="A514" s="16">
        <v>317</v>
      </c>
      <c r="B514" s="16">
        <v>0</v>
      </c>
      <c r="C514" s="1">
        <v>5.7224834035135653E-5</v>
      </c>
      <c r="D514" s="1">
        <f t="shared" si="49"/>
        <v>-5.7224834035135653E-5</v>
      </c>
      <c r="E514" s="1">
        <f t="shared" si="50"/>
        <v>1.1445294287686353E-4</v>
      </c>
      <c r="F514" s="1">
        <f t="shared" si="51"/>
        <v>-1.069826821858863E-2</v>
      </c>
      <c r="G514" s="1">
        <f t="shared" si="52"/>
        <v>-7.5649262325663052E-3</v>
      </c>
      <c r="H514" s="1">
        <v>4.1165394744346043E-4</v>
      </c>
      <c r="I514" s="1">
        <f t="shared" si="53"/>
        <v>2.356787874544419E-8</v>
      </c>
      <c r="J514" s="1">
        <f t="shared" si="54"/>
        <v>-7.5664837793333883E-3</v>
      </c>
      <c r="AT514" s="58"/>
      <c r="AU514" s="58"/>
      <c r="AV514" s="58"/>
      <c r="AW514" s="58"/>
      <c r="AX514" s="58"/>
      <c r="AY514" s="58"/>
      <c r="AZ514" s="58"/>
      <c r="BA514" s="71"/>
      <c r="BB514" s="58"/>
      <c r="BC514" s="58"/>
      <c r="BD514" s="58"/>
      <c r="BE514" s="58">
        <f t="shared" si="55"/>
        <v>1</v>
      </c>
      <c r="BF514" s="58">
        <f t="shared" si="56"/>
        <v>5.7224834035135653E-5</v>
      </c>
      <c r="BG514" s="58" t="e">
        <f t="shared" si="57"/>
        <v>#N/A</v>
      </c>
      <c r="BH514" s="58"/>
      <c r="BI514" s="58"/>
      <c r="BJ514" s="58"/>
      <c r="BK514" s="58"/>
      <c r="BL514" s="58"/>
      <c r="BM514" s="58"/>
      <c r="BN514" s="58"/>
      <c r="BO514" s="58"/>
      <c r="BP514" s="58"/>
      <c r="BQ514" s="58"/>
      <c r="BR514" s="58"/>
      <c r="BS514" s="58"/>
      <c r="BT514" s="58"/>
      <c r="BU514" s="58"/>
      <c r="BV514" s="58"/>
      <c r="BW514" s="58"/>
      <c r="BX514" s="58"/>
      <c r="BY514" s="58"/>
      <c r="BZ514" s="58"/>
      <c r="CA514" s="58"/>
      <c r="CB514" s="58"/>
      <c r="CC514" s="58"/>
      <c r="CD514" s="58"/>
      <c r="CE514" s="58"/>
      <c r="CF514" s="58"/>
      <c r="CG514" s="58"/>
      <c r="CH514" s="58"/>
      <c r="CI514" s="58"/>
      <c r="CJ514" s="58"/>
      <c r="CK514" s="58"/>
      <c r="CL514" s="58"/>
      <c r="CM514" s="58"/>
      <c r="CN514" s="58"/>
      <c r="CO514" s="58"/>
      <c r="CP514" s="58"/>
      <c r="CQ514" s="58"/>
      <c r="CR514" s="58"/>
      <c r="CS514" s="58"/>
      <c r="CT514" s="58"/>
      <c r="CU514" s="58"/>
      <c r="CV514" s="58"/>
      <c r="CW514" s="58"/>
      <c r="CX514" s="58"/>
      <c r="CY514" s="58"/>
      <c r="CZ514" s="58"/>
      <c r="DA514" s="58"/>
      <c r="DB514" s="58"/>
      <c r="DC514" s="58"/>
      <c r="DD514" s="58"/>
      <c r="DE514" s="58"/>
      <c r="DF514" s="58"/>
      <c r="DG514" s="58"/>
      <c r="DH514" s="58"/>
      <c r="DI514" s="58"/>
      <c r="DJ514" s="58"/>
      <c r="DK514" s="58"/>
      <c r="DL514" s="58"/>
      <c r="DM514" s="58"/>
      <c r="DN514" s="58"/>
      <c r="DO514" s="58"/>
      <c r="DP514" s="58"/>
      <c r="DQ514" s="58"/>
      <c r="DR514" s="58"/>
      <c r="DS514" s="58"/>
      <c r="DT514" s="58"/>
      <c r="DU514" s="58"/>
      <c r="DV514" s="58"/>
      <c r="DW514" s="58"/>
      <c r="DX514" s="58"/>
      <c r="DY514" s="58"/>
      <c r="DZ514" s="58"/>
      <c r="EA514" s="58"/>
      <c r="EB514" s="58"/>
      <c r="EC514" s="58"/>
      <c r="ED514" s="58"/>
      <c r="EE514" s="58"/>
      <c r="EF514" s="58"/>
      <c r="EG514" s="58"/>
      <c r="EH514" s="58"/>
      <c r="EI514" s="58"/>
      <c r="EJ514" s="58"/>
      <c r="EK514" s="58"/>
      <c r="EL514" s="58"/>
      <c r="EM514" s="58"/>
      <c r="EN514" s="58"/>
      <c r="EO514" s="58"/>
      <c r="EP514" s="58"/>
      <c r="EQ514" s="58"/>
    </row>
    <row r="515" spans="1:147" outlineLevel="1" x14ac:dyDescent="0.2">
      <c r="A515" s="16">
        <v>318</v>
      </c>
      <c r="B515" s="16">
        <v>0</v>
      </c>
      <c r="C515" s="1">
        <v>2.1449047160996722E-6</v>
      </c>
      <c r="D515" s="1">
        <f t="shared" si="49"/>
        <v>-2.1449047160996722E-6</v>
      </c>
      <c r="E515" s="1">
        <f t="shared" si="50"/>
        <v>4.289814032578034E-6</v>
      </c>
      <c r="F515" s="1">
        <f t="shared" si="51"/>
        <v>-2.0711866242755705E-3</v>
      </c>
      <c r="G515" s="1">
        <f t="shared" si="52"/>
        <v>-1.4645508925011043E-3</v>
      </c>
      <c r="H515" s="1">
        <v>2.3927816295120054E-5</v>
      </c>
      <c r="I515" s="1">
        <f t="shared" si="53"/>
        <v>5.1324224176913556E-11</v>
      </c>
      <c r="J515" s="1">
        <f t="shared" si="54"/>
        <v>-1.4645684145679087E-3</v>
      </c>
      <c r="AT515" s="58"/>
      <c r="AU515" s="58"/>
      <c r="AV515" s="58"/>
      <c r="AW515" s="58"/>
      <c r="AX515" s="58"/>
      <c r="AY515" s="58"/>
      <c r="AZ515" s="58"/>
      <c r="BA515" s="71"/>
      <c r="BB515" s="58"/>
      <c r="BC515" s="58"/>
      <c r="BD515" s="58"/>
      <c r="BE515" s="58">
        <f t="shared" si="55"/>
        <v>1</v>
      </c>
      <c r="BF515" s="58">
        <f t="shared" si="56"/>
        <v>2.1449047160996722E-6</v>
      </c>
      <c r="BG515" s="58" t="e">
        <f t="shared" si="57"/>
        <v>#N/A</v>
      </c>
      <c r="BH515" s="58"/>
      <c r="BI515" s="58"/>
      <c r="BJ515" s="58"/>
      <c r="BK515" s="58"/>
      <c r="BL515" s="58"/>
      <c r="BM515" s="58"/>
      <c r="BN515" s="58"/>
      <c r="BO515" s="58"/>
      <c r="BP515" s="58"/>
      <c r="BQ515" s="58"/>
      <c r="BR515" s="58"/>
      <c r="BS515" s="58"/>
      <c r="BT515" s="58"/>
      <c r="BU515" s="58"/>
      <c r="BV515" s="58"/>
      <c r="BW515" s="58"/>
      <c r="BX515" s="58"/>
      <c r="BY515" s="58"/>
      <c r="BZ515" s="58"/>
      <c r="CA515" s="58"/>
      <c r="CB515" s="58"/>
      <c r="CC515" s="58"/>
      <c r="CD515" s="58"/>
      <c r="CE515" s="58"/>
      <c r="CF515" s="58"/>
      <c r="CG515" s="58"/>
      <c r="CH515" s="58"/>
      <c r="CI515" s="58"/>
      <c r="CJ515" s="58"/>
      <c r="CK515" s="58"/>
      <c r="CL515" s="58"/>
      <c r="CM515" s="58"/>
      <c r="CN515" s="58"/>
      <c r="CO515" s="58"/>
      <c r="CP515" s="58"/>
      <c r="CQ515" s="58"/>
      <c r="CR515" s="58"/>
      <c r="CS515" s="58"/>
      <c r="CT515" s="58"/>
      <c r="CU515" s="58"/>
      <c r="CV515" s="58"/>
      <c r="CW515" s="58"/>
      <c r="CX515" s="58"/>
      <c r="CY515" s="58"/>
      <c r="CZ515" s="58"/>
      <c r="DA515" s="58"/>
      <c r="DB515" s="58"/>
      <c r="DC515" s="58"/>
      <c r="DD515" s="58"/>
      <c r="DE515" s="58"/>
      <c r="DF515" s="58"/>
      <c r="DG515" s="58"/>
      <c r="DH515" s="58"/>
      <c r="DI515" s="58"/>
      <c r="DJ515" s="58"/>
      <c r="DK515" s="58"/>
      <c r="DL515" s="58"/>
      <c r="DM515" s="58"/>
      <c r="DN515" s="58"/>
      <c r="DO515" s="58"/>
      <c r="DP515" s="58"/>
      <c r="DQ515" s="58"/>
      <c r="DR515" s="58"/>
      <c r="DS515" s="58"/>
      <c r="DT515" s="58"/>
      <c r="DU515" s="58"/>
      <c r="DV515" s="58"/>
      <c r="DW515" s="58"/>
      <c r="DX515" s="58"/>
      <c r="DY515" s="58"/>
      <c r="DZ515" s="58"/>
      <c r="EA515" s="58"/>
      <c r="EB515" s="58"/>
      <c r="EC515" s="58"/>
      <c r="ED515" s="58"/>
      <c r="EE515" s="58"/>
      <c r="EF515" s="58"/>
      <c r="EG515" s="58"/>
      <c r="EH515" s="58"/>
      <c r="EI515" s="58"/>
      <c r="EJ515" s="58"/>
      <c r="EK515" s="58"/>
      <c r="EL515" s="58"/>
      <c r="EM515" s="58"/>
      <c r="EN515" s="58"/>
      <c r="EO515" s="58"/>
      <c r="EP515" s="58"/>
      <c r="EQ515" s="58"/>
    </row>
    <row r="516" spans="1:147" outlineLevel="1" x14ac:dyDescent="0.2">
      <c r="A516" s="16">
        <v>319</v>
      </c>
      <c r="B516" s="16">
        <v>0</v>
      </c>
      <c r="C516" s="1">
        <v>0.11033385787109365</v>
      </c>
      <c r="D516" s="1">
        <f t="shared" si="49"/>
        <v>-0.11033385787109365</v>
      </c>
      <c r="E516" s="1">
        <f t="shared" si="50"/>
        <v>0.23381801566997248</v>
      </c>
      <c r="F516" s="1">
        <f t="shared" si="51"/>
        <v>-0.4835473251606015</v>
      </c>
      <c r="G516" s="1">
        <f t="shared" si="52"/>
        <v>-0.35216068531761074</v>
      </c>
      <c r="H516" s="1">
        <v>0.18276974977490809</v>
      </c>
      <c r="I516" s="1">
        <f t="shared" si="53"/>
        <v>2.7735859206516101E-2</v>
      </c>
      <c r="J516" s="1">
        <f t="shared" si="54"/>
        <v>-0.38955488379673203</v>
      </c>
      <c r="AT516" s="58"/>
      <c r="AU516" s="58"/>
      <c r="AV516" s="58"/>
      <c r="AW516" s="58"/>
      <c r="AX516" s="58"/>
      <c r="AY516" s="58"/>
      <c r="AZ516" s="58"/>
      <c r="BA516" s="71"/>
      <c r="BB516" s="58"/>
      <c r="BC516" s="58"/>
      <c r="BD516" s="58"/>
      <c r="BE516" s="58">
        <f t="shared" si="55"/>
        <v>1</v>
      </c>
      <c r="BF516" s="58">
        <f t="shared" si="56"/>
        <v>0.11033385787109365</v>
      </c>
      <c r="BG516" s="58" t="e">
        <f t="shared" si="57"/>
        <v>#N/A</v>
      </c>
      <c r="BH516" s="58"/>
      <c r="BI516" s="58"/>
      <c r="BJ516" s="58"/>
      <c r="BK516" s="58"/>
      <c r="BL516" s="58"/>
      <c r="BM516" s="58"/>
      <c r="BN516" s="58"/>
      <c r="BO516" s="58"/>
      <c r="BP516" s="58"/>
      <c r="BQ516" s="58"/>
      <c r="BR516" s="58"/>
      <c r="BS516" s="58"/>
      <c r="BT516" s="58"/>
      <c r="BU516" s="58"/>
      <c r="BV516" s="58"/>
      <c r="BW516" s="58"/>
      <c r="BX516" s="58"/>
      <c r="BY516" s="58"/>
      <c r="BZ516" s="58"/>
      <c r="CA516" s="58"/>
      <c r="CB516" s="58"/>
      <c r="CC516" s="58"/>
      <c r="CD516" s="58"/>
      <c r="CE516" s="58"/>
      <c r="CF516" s="58"/>
      <c r="CG516" s="58"/>
      <c r="CH516" s="58"/>
      <c r="CI516" s="58"/>
      <c r="CJ516" s="58"/>
      <c r="CK516" s="58"/>
      <c r="CL516" s="58"/>
      <c r="CM516" s="58"/>
      <c r="CN516" s="58"/>
      <c r="CO516" s="58"/>
      <c r="CP516" s="58"/>
      <c r="CQ516" s="58"/>
      <c r="CR516" s="58"/>
      <c r="CS516" s="58"/>
      <c r="CT516" s="58"/>
      <c r="CU516" s="58"/>
      <c r="CV516" s="58"/>
      <c r="CW516" s="58"/>
      <c r="CX516" s="58"/>
      <c r="CY516" s="58"/>
      <c r="CZ516" s="58"/>
      <c r="DA516" s="58"/>
      <c r="DB516" s="58"/>
      <c r="DC516" s="58"/>
      <c r="DD516" s="58"/>
      <c r="DE516" s="58"/>
      <c r="DF516" s="58"/>
      <c r="DG516" s="58"/>
      <c r="DH516" s="58"/>
      <c r="DI516" s="58"/>
      <c r="DJ516" s="58"/>
      <c r="DK516" s="58"/>
      <c r="DL516" s="58"/>
      <c r="DM516" s="58"/>
      <c r="DN516" s="58"/>
      <c r="DO516" s="58"/>
      <c r="DP516" s="58"/>
      <c r="DQ516" s="58"/>
      <c r="DR516" s="58"/>
      <c r="DS516" s="58"/>
      <c r="DT516" s="58"/>
      <c r="DU516" s="58"/>
      <c r="DV516" s="58"/>
      <c r="DW516" s="58"/>
      <c r="DX516" s="58"/>
      <c r="DY516" s="58"/>
      <c r="DZ516" s="58"/>
      <c r="EA516" s="58"/>
      <c r="EB516" s="58"/>
      <c r="EC516" s="58"/>
      <c r="ED516" s="58"/>
      <c r="EE516" s="58"/>
      <c r="EF516" s="58"/>
      <c r="EG516" s="58"/>
      <c r="EH516" s="58"/>
      <c r="EI516" s="58"/>
      <c r="EJ516" s="58"/>
      <c r="EK516" s="58"/>
      <c r="EL516" s="58"/>
      <c r="EM516" s="58"/>
      <c r="EN516" s="58"/>
      <c r="EO516" s="58"/>
      <c r="EP516" s="58"/>
      <c r="EQ516" s="58"/>
    </row>
    <row r="517" spans="1:147" outlineLevel="1" x14ac:dyDescent="0.2">
      <c r="A517" s="16">
        <v>320</v>
      </c>
      <c r="B517" s="16">
        <v>0</v>
      </c>
      <c r="C517" s="1">
        <v>3.3642151089431135E-5</v>
      </c>
      <c r="D517" s="1">
        <f t="shared" si="49"/>
        <v>-3.3642151089431135E-5</v>
      </c>
      <c r="E517" s="1">
        <f t="shared" si="50"/>
        <v>6.7285433998882666E-5</v>
      </c>
      <c r="F517" s="1">
        <f t="shared" si="51"/>
        <v>-8.2027698979602413E-3</v>
      </c>
      <c r="G517" s="1">
        <f t="shared" si="52"/>
        <v>-5.8002830035989057E-3</v>
      </c>
      <c r="H517" s="1">
        <v>2.2606420640861462E-4</v>
      </c>
      <c r="I517" s="1">
        <f t="shared" si="53"/>
        <v>7.607261784304093E-9</v>
      </c>
      <c r="J517" s="1">
        <f t="shared" si="54"/>
        <v>-5.8009387329657821E-3</v>
      </c>
      <c r="AT517" s="58"/>
      <c r="AU517" s="58"/>
      <c r="AV517" s="58"/>
      <c r="AW517" s="58"/>
      <c r="AX517" s="58"/>
      <c r="AY517" s="58"/>
      <c r="AZ517" s="58"/>
      <c r="BA517" s="71"/>
      <c r="BB517" s="58"/>
      <c r="BC517" s="58"/>
      <c r="BD517" s="58"/>
      <c r="BE517" s="58">
        <f t="shared" si="55"/>
        <v>1</v>
      </c>
      <c r="BF517" s="58">
        <f t="shared" si="56"/>
        <v>3.3642151089431135E-5</v>
      </c>
      <c r="BG517" s="58" t="e">
        <f t="shared" si="57"/>
        <v>#N/A</v>
      </c>
      <c r="BH517" s="58"/>
      <c r="BI517" s="58"/>
      <c r="BJ517" s="58"/>
      <c r="BK517" s="58"/>
      <c r="BL517" s="58"/>
      <c r="BM517" s="58"/>
      <c r="BN517" s="58"/>
      <c r="BO517" s="58"/>
      <c r="BP517" s="58"/>
      <c r="BQ517" s="58"/>
      <c r="BR517" s="58"/>
      <c r="BS517" s="58"/>
      <c r="BT517" s="58"/>
      <c r="BU517" s="58"/>
      <c r="BV517" s="58"/>
      <c r="BW517" s="58"/>
      <c r="BX517" s="58"/>
      <c r="BY517" s="58"/>
      <c r="BZ517" s="58"/>
      <c r="CA517" s="58"/>
      <c r="CB517" s="58"/>
      <c r="CC517" s="58"/>
      <c r="CD517" s="58"/>
      <c r="CE517" s="58"/>
      <c r="CF517" s="58"/>
      <c r="CG517" s="58"/>
      <c r="CH517" s="58"/>
      <c r="CI517" s="58"/>
      <c r="CJ517" s="58"/>
      <c r="CK517" s="58"/>
      <c r="CL517" s="58"/>
      <c r="CM517" s="58"/>
      <c r="CN517" s="58"/>
      <c r="CO517" s="58"/>
      <c r="CP517" s="58"/>
      <c r="CQ517" s="58"/>
      <c r="CR517" s="58"/>
      <c r="CS517" s="58"/>
      <c r="CT517" s="58"/>
      <c r="CU517" s="58"/>
      <c r="CV517" s="58"/>
      <c r="CW517" s="58"/>
      <c r="CX517" s="58"/>
      <c r="CY517" s="58"/>
      <c r="CZ517" s="58"/>
      <c r="DA517" s="58"/>
      <c r="DB517" s="58"/>
      <c r="DC517" s="58"/>
      <c r="DD517" s="58"/>
      <c r="DE517" s="58"/>
      <c r="DF517" s="58"/>
      <c r="DG517" s="58"/>
      <c r="DH517" s="58"/>
      <c r="DI517" s="58"/>
      <c r="DJ517" s="58"/>
      <c r="DK517" s="58"/>
      <c r="DL517" s="58"/>
      <c r="DM517" s="58"/>
      <c r="DN517" s="58"/>
      <c r="DO517" s="58"/>
      <c r="DP517" s="58"/>
      <c r="DQ517" s="58"/>
      <c r="DR517" s="58"/>
      <c r="DS517" s="58"/>
      <c r="DT517" s="58"/>
      <c r="DU517" s="58"/>
      <c r="DV517" s="58"/>
      <c r="DW517" s="58"/>
      <c r="DX517" s="58"/>
      <c r="DY517" s="58"/>
      <c r="DZ517" s="58"/>
      <c r="EA517" s="58"/>
      <c r="EB517" s="58"/>
      <c r="EC517" s="58"/>
      <c r="ED517" s="58"/>
      <c r="EE517" s="58"/>
      <c r="EF517" s="58"/>
      <c r="EG517" s="58"/>
      <c r="EH517" s="58"/>
      <c r="EI517" s="58"/>
      <c r="EJ517" s="58"/>
      <c r="EK517" s="58"/>
      <c r="EL517" s="58"/>
      <c r="EM517" s="58"/>
      <c r="EN517" s="58"/>
      <c r="EO517" s="58"/>
      <c r="EP517" s="58"/>
      <c r="EQ517" s="58"/>
    </row>
    <row r="518" spans="1:147" outlineLevel="1" x14ac:dyDescent="0.2">
      <c r="A518" s="16">
        <v>321</v>
      </c>
      <c r="B518" s="16">
        <v>0</v>
      </c>
      <c r="C518" s="1">
        <v>2.1285045208051221E-6</v>
      </c>
      <c r="D518" s="1">
        <f t="shared" si="49"/>
        <v>-2.1285045208051221E-6</v>
      </c>
      <c r="E518" s="1">
        <f t="shared" si="50"/>
        <v>4.2570135723712128E-6</v>
      </c>
      <c r="F518" s="1">
        <f t="shared" si="51"/>
        <v>-2.0632531527593053E-3</v>
      </c>
      <c r="G518" s="1">
        <f t="shared" si="52"/>
        <v>-1.4589410719238322E-3</v>
      </c>
      <c r="H518" s="1">
        <v>1.920121145192182E-5</v>
      </c>
      <c r="I518" s="1">
        <f t="shared" si="53"/>
        <v>4.0870737139895088E-11</v>
      </c>
      <c r="J518" s="1">
        <f t="shared" si="54"/>
        <v>-1.4589550788435539E-3</v>
      </c>
      <c r="AT518" s="58"/>
      <c r="AU518" s="58"/>
      <c r="AV518" s="58"/>
      <c r="AW518" s="58"/>
      <c r="AX518" s="58"/>
      <c r="AY518" s="58"/>
      <c r="AZ518" s="58"/>
      <c r="BA518" s="71"/>
      <c r="BB518" s="58"/>
      <c r="BC518" s="58"/>
      <c r="BD518" s="58"/>
      <c r="BE518" s="58">
        <f t="shared" si="55"/>
        <v>1</v>
      </c>
      <c r="BF518" s="58">
        <f t="shared" si="56"/>
        <v>2.1285045208051221E-6</v>
      </c>
      <c r="BG518" s="58" t="e">
        <f t="shared" si="57"/>
        <v>#N/A</v>
      </c>
      <c r="BH518" s="58"/>
      <c r="BI518" s="58"/>
      <c r="BJ518" s="58"/>
      <c r="BK518" s="58"/>
      <c r="BL518" s="58"/>
      <c r="BM518" s="58"/>
      <c r="BN518" s="58"/>
      <c r="BO518" s="58"/>
      <c r="BP518" s="58"/>
      <c r="BQ518" s="58"/>
      <c r="BR518" s="58"/>
      <c r="BS518" s="58"/>
      <c r="BT518" s="58"/>
      <c r="BU518" s="58"/>
      <c r="BV518" s="58"/>
      <c r="BW518" s="58"/>
      <c r="BX518" s="58"/>
      <c r="BY518" s="58"/>
      <c r="BZ518" s="58"/>
      <c r="CA518" s="58"/>
      <c r="CB518" s="58"/>
      <c r="CC518" s="58"/>
      <c r="CD518" s="58"/>
      <c r="CE518" s="58"/>
      <c r="CF518" s="58"/>
      <c r="CG518" s="58"/>
      <c r="CH518" s="58"/>
      <c r="CI518" s="58"/>
      <c r="CJ518" s="58"/>
      <c r="CK518" s="58"/>
      <c r="CL518" s="58"/>
      <c r="CM518" s="58"/>
      <c r="CN518" s="58"/>
      <c r="CO518" s="58"/>
      <c r="CP518" s="58"/>
      <c r="CQ518" s="58"/>
      <c r="CR518" s="58"/>
      <c r="CS518" s="58"/>
      <c r="CT518" s="58"/>
      <c r="CU518" s="58"/>
      <c r="CV518" s="58"/>
      <c r="CW518" s="58"/>
      <c r="CX518" s="58"/>
      <c r="CY518" s="58"/>
      <c r="CZ518" s="58"/>
      <c r="DA518" s="58"/>
      <c r="DB518" s="58"/>
      <c r="DC518" s="58"/>
      <c r="DD518" s="58"/>
      <c r="DE518" s="58"/>
      <c r="DF518" s="58"/>
      <c r="DG518" s="58"/>
      <c r="DH518" s="58"/>
      <c r="DI518" s="58"/>
      <c r="DJ518" s="58"/>
      <c r="DK518" s="58"/>
      <c r="DL518" s="58"/>
      <c r="DM518" s="58"/>
      <c r="DN518" s="58"/>
      <c r="DO518" s="58"/>
      <c r="DP518" s="58"/>
      <c r="DQ518" s="58"/>
      <c r="DR518" s="58"/>
      <c r="DS518" s="58"/>
      <c r="DT518" s="58"/>
      <c r="DU518" s="58"/>
      <c r="DV518" s="58"/>
      <c r="DW518" s="58"/>
      <c r="DX518" s="58"/>
      <c r="DY518" s="58"/>
      <c r="DZ518" s="58"/>
      <c r="EA518" s="58"/>
      <c r="EB518" s="58"/>
      <c r="EC518" s="58"/>
      <c r="ED518" s="58"/>
      <c r="EE518" s="58"/>
      <c r="EF518" s="58"/>
      <c r="EG518" s="58"/>
      <c r="EH518" s="58"/>
      <c r="EI518" s="58"/>
      <c r="EJ518" s="58"/>
      <c r="EK518" s="58"/>
      <c r="EL518" s="58"/>
      <c r="EM518" s="58"/>
      <c r="EN518" s="58"/>
      <c r="EO518" s="58"/>
      <c r="EP518" s="58"/>
      <c r="EQ518" s="58"/>
    </row>
    <row r="519" spans="1:147" outlineLevel="1" x14ac:dyDescent="0.2">
      <c r="A519" s="16">
        <v>322</v>
      </c>
      <c r="B519" s="16">
        <v>0</v>
      </c>
      <c r="C519" s="1">
        <v>3.2500092598781952E-3</v>
      </c>
      <c r="D519" s="1">
        <f t="shared" ref="D519:D543" si="58">B519 - C519</f>
        <v>-3.2500092598781952E-3</v>
      </c>
      <c r="E519" s="1">
        <f t="shared" ref="E519:E543" si="59">2*IF(B519=1,LN(1/C519),LN(1/(1-C519)))</f>
        <v>6.5106040214869864E-3</v>
      </c>
      <c r="F519" s="1">
        <f t="shared" ref="F519:F543" si="60">SQRT(E519)*SIGN(D519)</f>
        <v>-8.0688314032993563E-2</v>
      </c>
      <c r="G519" s="1">
        <f t="shared" ref="G519:G543" si="61">D519/(SQRT(C519*(1-C519)))</f>
        <v>-5.7101718541716133E-2</v>
      </c>
      <c r="H519" s="1">
        <v>1.3826682413137382E-2</v>
      </c>
      <c r="I519" s="1">
        <f t="shared" ref="I519:I543" si="62">G519^2*H519/(1-H519)</f>
        <v>4.5715460389251006E-5</v>
      </c>
      <c r="J519" s="1">
        <f t="shared" ref="J519:J543" si="63">G519/SQRT(1-H519)</f>
        <v>-5.7500623655805848E-2</v>
      </c>
      <c r="AT519" s="58"/>
      <c r="AU519" s="58"/>
      <c r="AV519" s="58"/>
      <c r="AW519" s="58"/>
      <c r="AX519" s="58"/>
      <c r="AY519" s="58"/>
      <c r="AZ519" s="58"/>
      <c r="BA519" s="71"/>
      <c r="BB519" s="58"/>
      <c r="BC519" s="58"/>
      <c r="BD519" s="58"/>
      <c r="BE519" s="58">
        <f t="shared" ref="BE519:BE543" si="64">1-B519</f>
        <v>1</v>
      </c>
      <c r="BF519" s="58">
        <f t="shared" ref="BF519:BF543" si="65">IF(B519=0,C519,NA())</f>
        <v>3.2500092598781952E-3</v>
      </c>
      <c r="BG519" s="58" t="e">
        <f t="shared" ref="BG519:BG543" si="66">IF(B519=1,C519,NA())</f>
        <v>#N/A</v>
      </c>
      <c r="BH519" s="58"/>
      <c r="BI519" s="58"/>
      <c r="BJ519" s="58"/>
      <c r="BK519" s="58"/>
      <c r="BL519" s="58"/>
      <c r="BM519" s="58"/>
      <c r="BN519" s="58"/>
      <c r="BO519" s="58"/>
      <c r="BP519" s="58"/>
      <c r="BQ519" s="58"/>
      <c r="BR519" s="58"/>
      <c r="BS519" s="58"/>
      <c r="BT519" s="58"/>
      <c r="BU519" s="58"/>
      <c r="BV519" s="58"/>
      <c r="BW519" s="58"/>
      <c r="BX519" s="58"/>
      <c r="BY519" s="58"/>
      <c r="BZ519" s="58"/>
      <c r="CA519" s="58"/>
      <c r="CB519" s="58"/>
      <c r="CC519" s="58"/>
      <c r="CD519" s="58"/>
      <c r="CE519" s="58"/>
      <c r="CF519" s="58"/>
      <c r="CG519" s="58"/>
      <c r="CH519" s="58"/>
      <c r="CI519" s="58"/>
      <c r="CJ519" s="58"/>
      <c r="CK519" s="58"/>
      <c r="CL519" s="58"/>
      <c r="CM519" s="58"/>
      <c r="CN519" s="58"/>
      <c r="CO519" s="58"/>
      <c r="CP519" s="58"/>
      <c r="CQ519" s="58"/>
      <c r="CR519" s="58"/>
      <c r="CS519" s="58"/>
      <c r="CT519" s="58"/>
      <c r="CU519" s="58"/>
      <c r="CV519" s="58"/>
      <c r="CW519" s="58"/>
      <c r="CX519" s="58"/>
      <c r="CY519" s="58"/>
      <c r="CZ519" s="58"/>
      <c r="DA519" s="58"/>
      <c r="DB519" s="58"/>
      <c r="DC519" s="58"/>
      <c r="DD519" s="58"/>
      <c r="DE519" s="58"/>
      <c r="DF519" s="58"/>
      <c r="DG519" s="58"/>
      <c r="DH519" s="58"/>
      <c r="DI519" s="58"/>
      <c r="DJ519" s="58"/>
      <c r="DK519" s="58"/>
      <c r="DL519" s="58"/>
      <c r="DM519" s="58"/>
      <c r="DN519" s="58"/>
      <c r="DO519" s="58"/>
      <c r="DP519" s="58"/>
      <c r="DQ519" s="58"/>
      <c r="DR519" s="58"/>
      <c r="DS519" s="58"/>
      <c r="DT519" s="58"/>
      <c r="DU519" s="58"/>
      <c r="DV519" s="58"/>
      <c r="DW519" s="58"/>
      <c r="DX519" s="58"/>
      <c r="DY519" s="58"/>
      <c r="DZ519" s="58"/>
      <c r="EA519" s="58"/>
      <c r="EB519" s="58"/>
      <c r="EC519" s="58"/>
      <c r="ED519" s="58"/>
      <c r="EE519" s="58"/>
      <c r="EF519" s="58"/>
      <c r="EG519" s="58"/>
      <c r="EH519" s="58"/>
      <c r="EI519" s="58"/>
      <c r="EJ519" s="58"/>
      <c r="EK519" s="58"/>
      <c r="EL519" s="58"/>
      <c r="EM519" s="58"/>
      <c r="EN519" s="58"/>
      <c r="EO519" s="58"/>
      <c r="EP519" s="58"/>
      <c r="EQ519" s="58"/>
    </row>
    <row r="520" spans="1:147" outlineLevel="1" x14ac:dyDescent="0.2">
      <c r="A520" s="16">
        <v>323</v>
      </c>
      <c r="B520" s="16">
        <v>0</v>
      </c>
      <c r="C520" s="1">
        <v>4.3158721753563791E-8</v>
      </c>
      <c r="D520" s="1">
        <f t="shared" si="58"/>
        <v>-4.3158721753563791E-8</v>
      </c>
      <c r="E520" s="1">
        <f t="shared" si="59"/>
        <v>8.6317445105178679E-8</v>
      </c>
      <c r="F520" s="1">
        <f t="shared" si="60"/>
        <v>-2.9379830684532319E-4</v>
      </c>
      <c r="G520" s="1">
        <f t="shared" si="61"/>
        <v>-2.0774677763142112E-4</v>
      </c>
      <c r="H520" s="1">
        <v>7.3747504934358181E-7</v>
      </c>
      <c r="I520" s="1">
        <f t="shared" si="62"/>
        <v>3.1828505301220478E-14</v>
      </c>
      <c r="J520" s="1">
        <f t="shared" si="63"/>
        <v>-2.0774685423549603E-4</v>
      </c>
      <c r="AT520" s="58"/>
      <c r="AU520" s="58"/>
      <c r="AV520" s="58"/>
      <c r="AW520" s="58"/>
      <c r="AX520" s="58"/>
      <c r="AY520" s="58"/>
      <c r="AZ520" s="58"/>
      <c r="BA520" s="71"/>
      <c r="BB520" s="58"/>
      <c r="BC520" s="58"/>
      <c r="BD520" s="58"/>
      <c r="BE520" s="58">
        <f t="shared" si="64"/>
        <v>1</v>
      </c>
      <c r="BF520" s="58">
        <f t="shared" si="65"/>
        <v>4.3158721753563791E-8</v>
      </c>
      <c r="BG520" s="58" t="e">
        <f t="shared" si="66"/>
        <v>#N/A</v>
      </c>
      <c r="BH520" s="58"/>
      <c r="BI520" s="58"/>
      <c r="BJ520" s="58"/>
      <c r="BK520" s="58"/>
      <c r="BL520" s="58"/>
      <c r="BM520" s="58"/>
      <c r="BN520" s="58"/>
      <c r="BO520" s="58"/>
      <c r="BP520" s="58"/>
      <c r="BQ520" s="58"/>
      <c r="BR520" s="58"/>
      <c r="BS520" s="58"/>
      <c r="BT520" s="58"/>
      <c r="BU520" s="58"/>
      <c r="BV520" s="58"/>
      <c r="BW520" s="58"/>
      <c r="BX520" s="58"/>
      <c r="BY520" s="58"/>
      <c r="BZ520" s="58"/>
      <c r="CA520" s="58"/>
      <c r="CB520" s="58"/>
      <c r="CC520" s="58"/>
      <c r="CD520" s="58"/>
      <c r="CE520" s="58"/>
      <c r="CF520" s="58"/>
      <c r="CG520" s="58"/>
      <c r="CH520" s="58"/>
      <c r="CI520" s="58"/>
      <c r="CJ520" s="58"/>
      <c r="CK520" s="58"/>
      <c r="CL520" s="58"/>
      <c r="CM520" s="58"/>
      <c r="CN520" s="58"/>
      <c r="CO520" s="58"/>
      <c r="CP520" s="58"/>
      <c r="CQ520" s="58"/>
      <c r="CR520" s="58"/>
      <c r="CS520" s="58"/>
      <c r="CT520" s="58"/>
      <c r="CU520" s="58"/>
      <c r="CV520" s="58"/>
      <c r="CW520" s="58"/>
      <c r="CX520" s="58"/>
      <c r="CY520" s="58"/>
      <c r="CZ520" s="58"/>
      <c r="DA520" s="58"/>
      <c r="DB520" s="58"/>
      <c r="DC520" s="58"/>
      <c r="DD520" s="58"/>
      <c r="DE520" s="58"/>
      <c r="DF520" s="58"/>
      <c r="DG520" s="58"/>
      <c r="DH520" s="58"/>
      <c r="DI520" s="58"/>
      <c r="DJ520" s="58"/>
      <c r="DK520" s="58"/>
      <c r="DL520" s="58"/>
      <c r="DM520" s="58"/>
      <c r="DN520" s="58"/>
      <c r="DO520" s="58"/>
      <c r="DP520" s="58"/>
      <c r="DQ520" s="58"/>
      <c r="DR520" s="58"/>
      <c r="DS520" s="58"/>
      <c r="DT520" s="58"/>
      <c r="DU520" s="58"/>
      <c r="DV520" s="58"/>
      <c r="DW520" s="58"/>
      <c r="DX520" s="58"/>
      <c r="DY520" s="58"/>
      <c r="DZ520" s="58"/>
      <c r="EA520" s="58"/>
      <c r="EB520" s="58"/>
      <c r="EC520" s="58"/>
      <c r="ED520" s="58"/>
      <c r="EE520" s="58"/>
      <c r="EF520" s="58"/>
      <c r="EG520" s="58"/>
      <c r="EH520" s="58"/>
      <c r="EI520" s="58"/>
      <c r="EJ520" s="58"/>
      <c r="EK520" s="58"/>
      <c r="EL520" s="58"/>
      <c r="EM520" s="58"/>
      <c r="EN520" s="58"/>
      <c r="EO520" s="58"/>
      <c r="EP520" s="58"/>
      <c r="EQ520" s="58"/>
    </row>
    <row r="521" spans="1:147" outlineLevel="1" x14ac:dyDescent="0.2">
      <c r="A521" s="16">
        <v>324</v>
      </c>
      <c r="B521" s="16">
        <v>0</v>
      </c>
      <c r="C521" s="1">
        <v>3.9719822779259267E-7</v>
      </c>
      <c r="D521" s="1">
        <f t="shared" si="58"/>
        <v>-3.9719822779259267E-7</v>
      </c>
      <c r="E521" s="1">
        <f t="shared" si="59"/>
        <v>7.9439661326458711E-7</v>
      </c>
      <c r="F521" s="1">
        <f t="shared" si="60"/>
        <v>-8.9128929830026966E-4</v>
      </c>
      <c r="G521" s="1">
        <f t="shared" si="61"/>
        <v>-6.3023676944390307E-4</v>
      </c>
      <c r="H521" s="1">
        <v>5.1721895446363686E-6</v>
      </c>
      <c r="I521" s="1">
        <f t="shared" si="62"/>
        <v>2.0543959626604758E-12</v>
      </c>
      <c r="J521" s="1">
        <f t="shared" si="63"/>
        <v>-6.3023839930224034E-4</v>
      </c>
      <c r="AT521" s="58"/>
      <c r="AU521" s="58"/>
      <c r="AV521" s="58"/>
      <c r="AW521" s="58"/>
      <c r="AX521" s="58"/>
      <c r="AY521" s="58"/>
      <c r="AZ521" s="58"/>
      <c r="BA521" s="71"/>
      <c r="BB521" s="58"/>
      <c r="BC521" s="58"/>
      <c r="BD521" s="58"/>
      <c r="BE521" s="58">
        <f t="shared" si="64"/>
        <v>1</v>
      </c>
      <c r="BF521" s="58">
        <f t="shared" si="65"/>
        <v>3.9719822779259267E-7</v>
      </c>
      <c r="BG521" s="58" t="e">
        <f t="shared" si="66"/>
        <v>#N/A</v>
      </c>
      <c r="BH521" s="58"/>
      <c r="BI521" s="58"/>
      <c r="BJ521" s="58"/>
      <c r="BK521" s="58"/>
      <c r="BL521" s="58"/>
      <c r="BM521" s="58"/>
      <c r="BN521" s="58"/>
      <c r="BO521" s="58"/>
      <c r="BP521" s="58"/>
      <c r="BQ521" s="58"/>
      <c r="BR521" s="58"/>
      <c r="BS521" s="58"/>
      <c r="BT521" s="58"/>
      <c r="BU521" s="58"/>
      <c r="BV521" s="58"/>
      <c r="BW521" s="58"/>
      <c r="BX521" s="58"/>
      <c r="BY521" s="58"/>
      <c r="BZ521" s="58"/>
      <c r="CA521" s="58"/>
      <c r="CB521" s="58"/>
      <c r="CC521" s="58"/>
      <c r="CD521" s="58"/>
      <c r="CE521" s="58"/>
      <c r="CF521" s="58"/>
      <c r="CG521" s="58"/>
      <c r="CH521" s="58"/>
      <c r="CI521" s="58"/>
      <c r="CJ521" s="58"/>
      <c r="CK521" s="58"/>
      <c r="CL521" s="58"/>
      <c r="CM521" s="58"/>
      <c r="CN521" s="58"/>
      <c r="CO521" s="58"/>
      <c r="CP521" s="58"/>
      <c r="CQ521" s="58"/>
      <c r="CR521" s="58"/>
      <c r="CS521" s="58"/>
      <c r="CT521" s="58"/>
      <c r="CU521" s="58"/>
      <c r="CV521" s="58"/>
      <c r="CW521" s="58"/>
      <c r="CX521" s="58"/>
      <c r="CY521" s="58"/>
      <c r="CZ521" s="58"/>
      <c r="DA521" s="58"/>
      <c r="DB521" s="58"/>
      <c r="DC521" s="58"/>
      <c r="DD521" s="58"/>
      <c r="DE521" s="58"/>
      <c r="DF521" s="58"/>
      <c r="DG521" s="58"/>
      <c r="DH521" s="58"/>
      <c r="DI521" s="58"/>
      <c r="DJ521" s="58"/>
      <c r="DK521" s="58"/>
      <c r="DL521" s="58"/>
      <c r="DM521" s="58"/>
      <c r="DN521" s="58"/>
      <c r="DO521" s="58"/>
      <c r="DP521" s="58"/>
      <c r="DQ521" s="58"/>
      <c r="DR521" s="58"/>
      <c r="DS521" s="58"/>
      <c r="DT521" s="58"/>
      <c r="DU521" s="58"/>
      <c r="DV521" s="58"/>
      <c r="DW521" s="58"/>
      <c r="DX521" s="58"/>
      <c r="DY521" s="58"/>
      <c r="DZ521" s="58"/>
      <c r="EA521" s="58"/>
      <c r="EB521" s="58"/>
      <c r="EC521" s="58"/>
      <c r="ED521" s="58"/>
      <c r="EE521" s="58"/>
      <c r="EF521" s="58"/>
      <c r="EG521" s="58"/>
      <c r="EH521" s="58"/>
      <c r="EI521" s="58"/>
      <c r="EJ521" s="58"/>
      <c r="EK521" s="58"/>
      <c r="EL521" s="58"/>
      <c r="EM521" s="58"/>
      <c r="EN521" s="58"/>
      <c r="EO521" s="58"/>
      <c r="EP521" s="58"/>
      <c r="EQ521" s="58"/>
    </row>
    <row r="522" spans="1:147" outlineLevel="1" x14ac:dyDescent="0.2">
      <c r="A522" s="16">
        <v>325</v>
      </c>
      <c r="B522" s="16">
        <v>0</v>
      </c>
      <c r="C522" s="1">
        <v>2.3404438584572043E-2</v>
      </c>
      <c r="D522" s="1">
        <f t="shared" si="58"/>
        <v>-2.3404438584572043E-2</v>
      </c>
      <c r="E522" s="1">
        <f t="shared" si="59"/>
        <v>4.7365344601963302E-2</v>
      </c>
      <c r="F522" s="1">
        <f t="shared" si="60"/>
        <v>-0.21763580726057766</v>
      </c>
      <c r="G522" s="1">
        <f t="shared" si="61"/>
        <v>-0.1548074086304583</v>
      </c>
      <c r="H522" s="1">
        <v>0.13509274868062907</v>
      </c>
      <c r="I522" s="1">
        <f t="shared" si="62"/>
        <v>3.7432254229311864E-3</v>
      </c>
      <c r="J522" s="1">
        <f t="shared" si="63"/>
        <v>-0.16645888137858214</v>
      </c>
      <c r="AT522" s="58"/>
      <c r="AU522" s="58"/>
      <c r="AV522" s="58"/>
      <c r="AW522" s="58"/>
      <c r="AX522" s="58"/>
      <c r="AY522" s="58"/>
      <c r="AZ522" s="58"/>
      <c r="BA522" s="71"/>
      <c r="BB522" s="58"/>
      <c r="BC522" s="58"/>
      <c r="BD522" s="58"/>
      <c r="BE522" s="58">
        <f t="shared" si="64"/>
        <v>1</v>
      </c>
      <c r="BF522" s="58">
        <f t="shared" si="65"/>
        <v>2.3404438584572043E-2</v>
      </c>
      <c r="BG522" s="58" t="e">
        <f t="shared" si="66"/>
        <v>#N/A</v>
      </c>
      <c r="BH522" s="58"/>
      <c r="BI522" s="58"/>
      <c r="BJ522" s="58"/>
      <c r="BK522" s="58"/>
      <c r="BL522" s="58"/>
      <c r="BM522" s="58"/>
      <c r="BN522" s="58"/>
      <c r="BO522" s="58"/>
      <c r="BP522" s="58"/>
      <c r="BQ522" s="58"/>
      <c r="BR522" s="58"/>
      <c r="BS522" s="58"/>
      <c r="BT522" s="58"/>
      <c r="BU522" s="58"/>
      <c r="BV522" s="58"/>
      <c r="BW522" s="58"/>
      <c r="BX522" s="58"/>
      <c r="BY522" s="58"/>
      <c r="BZ522" s="58"/>
      <c r="CA522" s="58"/>
      <c r="CB522" s="58"/>
      <c r="CC522" s="58"/>
      <c r="CD522" s="58"/>
      <c r="CE522" s="58"/>
      <c r="CF522" s="58"/>
      <c r="CG522" s="58"/>
      <c r="CH522" s="58"/>
      <c r="CI522" s="58"/>
      <c r="CJ522" s="58"/>
      <c r="CK522" s="58"/>
      <c r="CL522" s="58"/>
      <c r="CM522" s="58"/>
      <c r="CN522" s="58"/>
      <c r="CO522" s="58"/>
      <c r="CP522" s="58"/>
      <c r="CQ522" s="58"/>
      <c r="CR522" s="58"/>
      <c r="CS522" s="58"/>
      <c r="CT522" s="58"/>
      <c r="CU522" s="58"/>
      <c r="CV522" s="58"/>
      <c r="CW522" s="58"/>
      <c r="CX522" s="58"/>
      <c r="CY522" s="58"/>
      <c r="CZ522" s="58"/>
      <c r="DA522" s="58"/>
      <c r="DB522" s="58"/>
      <c r="DC522" s="58"/>
      <c r="DD522" s="58"/>
      <c r="DE522" s="58"/>
      <c r="DF522" s="58"/>
      <c r="DG522" s="58"/>
      <c r="DH522" s="58"/>
      <c r="DI522" s="58"/>
      <c r="DJ522" s="58"/>
      <c r="DK522" s="58"/>
      <c r="DL522" s="58"/>
      <c r="DM522" s="58"/>
      <c r="DN522" s="58"/>
      <c r="DO522" s="58"/>
      <c r="DP522" s="58"/>
      <c r="DQ522" s="58"/>
      <c r="DR522" s="58"/>
      <c r="DS522" s="58"/>
      <c r="DT522" s="58"/>
      <c r="DU522" s="58"/>
      <c r="DV522" s="58"/>
      <c r="DW522" s="58"/>
      <c r="DX522" s="58"/>
      <c r="DY522" s="58"/>
      <c r="DZ522" s="58"/>
      <c r="EA522" s="58"/>
      <c r="EB522" s="58"/>
      <c r="EC522" s="58"/>
      <c r="ED522" s="58"/>
      <c r="EE522" s="58"/>
      <c r="EF522" s="58"/>
      <c r="EG522" s="58"/>
      <c r="EH522" s="58"/>
      <c r="EI522" s="58"/>
      <c r="EJ522" s="58"/>
      <c r="EK522" s="58"/>
      <c r="EL522" s="58"/>
      <c r="EM522" s="58"/>
      <c r="EN522" s="58"/>
      <c r="EO522" s="58"/>
      <c r="EP522" s="58"/>
      <c r="EQ522" s="58"/>
    </row>
    <row r="523" spans="1:147" outlineLevel="1" x14ac:dyDescent="0.2">
      <c r="A523" s="16">
        <v>326</v>
      </c>
      <c r="B523" s="16">
        <v>1</v>
      </c>
      <c r="C523" s="1">
        <v>0.9999916819394048</v>
      </c>
      <c r="D523" s="1">
        <f t="shared" si="58"/>
        <v>8.3180605952026809E-6</v>
      </c>
      <c r="E523" s="1">
        <f t="shared" si="59"/>
        <v>1.6636190380812333E-5</v>
      </c>
      <c r="F523" s="1">
        <f t="shared" si="60"/>
        <v>4.078748629274956E-3</v>
      </c>
      <c r="G523" s="1">
        <f t="shared" si="61"/>
        <v>2.8841168121125538E-3</v>
      </c>
      <c r="H523" s="1">
        <v>1.0091031225843449E-4</v>
      </c>
      <c r="I523" s="1">
        <f t="shared" si="62"/>
        <v>8.3946978526055328E-10</v>
      </c>
      <c r="J523" s="1">
        <f t="shared" si="63"/>
        <v>2.8842623416907732E-3</v>
      </c>
      <c r="AT523" s="58"/>
      <c r="AU523" s="58"/>
      <c r="AV523" s="58"/>
      <c r="AW523" s="58"/>
      <c r="AX523" s="58"/>
      <c r="AY523" s="58"/>
      <c r="AZ523" s="58"/>
      <c r="BA523" s="71"/>
      <c r="BB523" s="58"/>
      <c r="BC523" s="58"/>
      <c r="BD523" s="58"/>
      <c r="BE523" s="58">
        <f t="shared" si="64"/>
        <v>0</v>
      </c>
      <c r="BF523" s="58" t="e">
        <f t="shared" si="65"/>
        <v>#N/A</v>
      </c>
      <c r="BG523" s="58">
        <f t="shared" si="66"/>
        <v>0.9999916819394048</v>
      </c>
      <c r="BH523" s="58"/>
      <c r="BI523" s="58"/>
      <c r="BJ523" s="58"/>
      <c r="BK523" s="58"/>
      <c r="BL523" s="58"/>
      <c r="BM523" s="58"/>
      <c r="BN523" s="58"/>
      <c r="BO523" s="58"/>
      <c r="BP523" s="58"/>
      <c r="BQ523" s="58"/>
      <c r="BR523" s="58"/>
      <c r="BS523" s="58"/>
      <c r="BT523" s="58"/>
      <c r="BU523" s="58"/>
      <c r="BV523" s="58"/>
      <c r="BW523" s="58"/>
      <c r="BX523" s="58"/>
      <c r="BY523" s="58"/>
      <c r="BZ523" s="58"/>
      <c r="CA523" s="58"/>
      <c r="CB523" s="58"/>
      <c r="CC523" s="58"/>
      <c r="CD523" s="58"/>
      <c r="CE523" s="58"/>
      <c r="CF523" s="58"/>
      <c r="CG523" s="58"/>
      <c r="CH523" s="58"/>
      <c r="CI523" s="58"/>
      <c r="CJ523" s="58"/>
      <c r="CK523" s="58"/>
      <c r="CL523" s="58"/>
      <c r="CM523" s="58"/>
      <c r="CN523" s="58"/>
      <c r="CO523" s="58"/>
      <c r="CP523" s="58"/>
      <c r="CQ523" s="58"/>
      <c r="CR523" s="58"/>
      <c r="CS523" s="58"/>
      <c r="CT523" s="58"/>
      <c r="CU523" s="58"/>
      <c r="CV523" s="58"/>
      <c r="CW523" s="58"/>
      <c r="CX523" s="58"/>
      <c r="CY523" s="58"/>
      <c r="CZ523" s="58"/>
      <c r="DA523" s="58"/>
      <c r="DB523" s="58"/>
      <c r="DC523" s="58"/>
      <c r="DD523" s="58"/>
      <c r="DE523" s="58"/>
      <c r="DF523" s="58"/>
      <c r="DG523" s="58"/>
      <c r="DH523" s="58"/>
      <c r="DI523" s="58"/>
      <c r="DJ523" s="58"/>
      <c r="DK523" s="58"/>
      <c r="DL523" s="58"/>
      <c r="DM523" s="58"/>
      <c r="DN523" s="58"/>
      <c r="DO523" s="58"/>
      <c r="DP523" s="58"/>
      <c r="DQ523" s="58"/>
      <c r="DR523" s="58"/>
      <c r="DS523" s="58"/>
      <c r="DT523" s="58"/>
      <c r="DU523" s="58"/>
      <c r="DV523" s="58"/>
      <c r="DW523" s="58"/>
      <c r="DX523" s="58"/>
      <c r="DY523" s="58"/>
      <c r="DZ523" s="58"/>
      <c r="EA523" s="58"/>
      <c r="EB523" s="58"/>
      <c r="EC523" s="58"/>
      <c r="ED523" s="58"/>
      <c r="EE523" s="58"/>
      <c r="EF523" s="58"/>
      <c r="EG523" s="58"/>
      <c r="EH523" s="58"/>
      <c r="EI523" s="58"/>
      <c r="EJ523" s="58"/>
      <c r="EK523" s="58"/>
      <c r="EL523" s="58"/>
      <c r="EM523" s="58"/>
      <c r="EN523" s="58"/>
      <c r="EO523" s="58"/>
      <c r="EP523" s="58"/>
      <c r="EQ523" s="58"/>
    </row>
    <row r="524" spans="1:147" outlineLevel="1" x14ac:dyDescent="0.2">
      <c r="A524" s="16">
        <v>327</v>
      </c>
      <c r="B524" s="16">
        <v>0</v>
      </c>
      <c r="C524" s="1">
        <v>1.0836787859196329E-4</v>
      </c>
      <c r="D524" s="1">
        <f t="shared" si="58"/>
        <v>-1.0836787859196329E-4</v>
      </c>
      <c r="E524" s="1">
        <f t="shared" si="59"/>
        <v>2.1674750162939231E-4</v>
      </c>
      <c r="F524" s="1">
        <f t="shared" si="60"/>
        <v>-1.4722347014976664E-2</v>
      </c>
      <c r="G524" s="1">
        <f t="shared" si="61"/>
        <v>-1.0410553465682813E-2</v>
      </c>
      <c r="H524" s="1">
        <v>6.2387374741458448E-4</v>
      </c>
      <c r="I524" s="1">
        <f t="shared" si="62"/>
        <v>6.7657411515382481E-8</v>
      </c>
      <c r="J524" s="1">
        <f t="shared" si="63"/>
        <v>-1.0413802421467186E-2</v>
      </c>
      <c r="AT524" s="58"/>
      <c r="AU524" s="58"/>
      <c r="AV524" s="58"/>
      <c r="AW524" s="58"/>
      <c r="AX524" s="58"/>
      <c r="AY524" s="58"/>
      <c r="AZ524" s="58"/>
      <c r="BA524" s="71"/>
      <c r="BB524" s="58"/>
      <c r="BC524" s="58"/>
      <c r="BD524" s="58"/>
      <c r="BE524" s="58">
        <f t="shared" si="64"/>
        <v>1</v>
      </c>
      <c r="BF524" s="58">
        <f t="shared" si="65"/>
        <v>1.0836787859196329E-4</v>
      </c>
      <c r="BG524" s="58" t="e">
        <f t="shared" si="66"/>
        <v>#N/A</v>
      </c>
      <c r="BH524" s="58"/>
      <c r="BI524" s="58"/>
      <c r="BJ524" s="58"/>
      <c r="BK524" s="58"/>
      <c r="BL524" s="58"/>
      <c r="BM524" s="58"/>
      <c r="BN524" s="58"/>
      <c r="BO524" s="58"/>
      <c r="BP524" s="58"/>
      <c r="BQ524" s="58"/>
      <c r="BR524" s="58"/>
      <c r="BS524" s="58"/>
      <c r="BT524" s="58"/>
      <c r="BU524" s="58"/>
      <c r="BV524" s="58"/>
      <c r="BW524" s="58"/>
      <c r="BX524" s="58"/>
      <c r="BY524" s="58"/>
      <c r="BZ524" s="58"/>
      <c r="CA524" s="58"/>
      <c r="CB524" s="58"/>
      <c r="CC524" s="58"/>
      <c r="CD524" s="58"/>
      <c r="CE524" s="58"/>
      <c r="CF524" s="58"/>
      <c r="CG524" s="58"/>
      <c r="CH524" s="58"/>
      <c r="CI524" s="58"/>
      <c r="CJ524" s="58"/>
      <c r="CK524" s="58"/>
      <c r="CL524" s="58"/>
      <c r="CM524" s="58"/>
      <c r="CN524" s="58"/>
      <c r="CO524" s="58"/>
      <c r="CP524" s="58"/>
      <c r="CQ524" s="58"/>
      <c r="CR524" s="58"/>
      <c r="CS524" s="58"/>
      <c r="CT524" s="58"/>
      <c r="CU524" s="58"/>
      <c r="CV524" s="58"/>
      <c r="CW524" s="58"/>
      <c r="CX524" s="58"/>
      <c r="CY524" s="58"/>
      <c r="CZ524" s="58"/>
      <c r="DA524" s="58"/>
      <c r="DB524" s="58"/>
      <c r="DC524" s="58"/>
      <c r="DD524" s="58"/>
      <c r="DE524" s="58"/>
      <c r="DF524" s="58"/>
      <c r="DG524" s="58"/>
      <c r="DH524" s="58"/>
      <c r="DI524" s="58"/>
      <c r="DJ524" s="58"/>
      <c r="DK524" s="58"/>
      <c r="DL524" s="58"/>
      <c r="DM524" s="58"/>
      <c r="DN524" s="58"/>
      <c r="DO524" s="58"/>
      <c r="DP524" s="58"/>
      <c r="DQ524" s="58"/>
      <c r="DR524" s="58"/>
      <c r="DS524" s="58"/>
      <c r="DT524" s="58"/>
      <c r="DU524" s="58"/>
      <c r="DV524" s="58"/>
      <c r="DW524" s="58"/>
      <c r="DX524" s="58"/>
      <c r="DY524" s="58"/>
      <c r="DZ524" s="58"/>
      <c r="EA524" s="58"/>
      <c r="EB524" s="58"/>
      <c r="EC524" s="58"/>
      <c r="ED524" s="58"/>
      <c r="EE524" s="58"/>
      <c r="EF524" s="58"/>
      <c r="EG524" s="58"/>
      <c r="EH524" s="58"/>
      <c r="EI524" s="58"/>
      <c r="EJ524" s="58"/>
      <c r="EK524" s="58"/>
      <c r="EL524" s="58"/>
      <c r="EM524" s="58"/>
      <c r="EN524" s="58"/>
      <c r="EO524" s="58"/>
      <c r="EP524" s="58"/>
      <c r="EQ524" s="58"/>
    </row>
    <row r="525" spans="1:147" outlineLevel="1" x14ac:dyDescent="0.2">
      <c r="A525" s="16">
        <v>328</v>
      </c>
      <c r="B525" s="16">
        <v>1</v>
      </c>
      <c r="C525" s="1">
        <v>0.99826538858240343</v>
      </c>
      <c r="D525" s="1">
        <f t="shared" si="58"/>
        <v>1.7346114175965655E-3</v>
      </c>
      <c r="E525" s="1">
        <f t="shared" si="59"/>
        <v>3.4722351959842889E-3</v>
      </c>
      <c r="F525" s="1">
        <f t="shared" si="60"/>
        <v>5.8925675184797743E-2</v>
      </c>
      <c r="G525" s="1">
        <f t="shared" si="61"/>
        <v>4.168483564400479E-2</v>
      </c>
      <c r="H525" s="1">
        <v>8.6096937366152461E-3</v>
      </c>
      <c r="I525" s="1">
        <f t="shared" si="62"/>
        <v>1.5090346843799234E-5</v>
      </c>
      <c r="J525" s="1">
        <f t="shared" si="63"/>
        <v>4.1865449591656022E-2</v>
      </c>
      <c r="AT525" s="58"/>
      <c r="AU525" s="58"/>
      <c r="AV525" s="58"/>
      <c r="AW525" s="58"/>
      <c r="AX525" s="58"/>
      <c r="AY525" s="58"/>
      <c r="AZ525" s="58"/>
      <c r="BA525" s="71"/>
      <c r="BB525" s="58"/>
      <c r="BC525" s="58"/>
      <c r="BD525" s="58"/>
      <c r="BE525" s="58">
        <f t="shared" si="64"/>
        <v>0</v>
      </c>
      <c r="BF525" s="58" t="e">
        <f t="shared" si="65"/>
        <v>#N/A</v>
      </c>
      <c r="BG525" s="58">
        <f t="shared" si="66"/>
        <v>0.99826538858240343</v>
      </c>
      <c r="BH525" s="58"/>
      <c r="BI525" s="58"/>
      <c r="BJ525" s="58"/>
      <c r="BK525" s="58"/>
      <c r="BL525" s="58"/>
      <c r="BM525" s="58"/>
      <c r="BN525" s="58"/>
      <c r="BO525" s="58"/>
      <c r="BP525" s="58"/>
      <c r="BQ525" s="58"/>
      <c r="BR525" s="58"/>
      <c r="BS525" s="58"/>
      <c r="BT525" s="58"/>
      <c r="BU525" s="58"/>
      <c r="BV525" s="58"/>
      <c r="BW525" s="58"/>
      <c r="BX525" s="58"/>
      <c r="BY525" s="58"/>
      <c r="BZ525" s="58"/>
      <c r="CA525" s="58"/>
      <c r="CB525" s="58"/>
      <c r="CC525" s="58"/>
      <c r="CD525" s="58"/>
      <c r="CE525" s="58"/>
      <c r="CF525" s="58"/>
      <c r="CG525" s="58"/>
      <c r="CH525" s="58"/>
      <c r="CI525" s="58"/>
      <c r="CJ525" s="58"/>
      <c r="CK525" s="58"/>
      <c r="CL525" s="58"/>
      <c r="CM525" s="58"/>
      <c r="CN525" s="58"/>
      <c r="CO525" s="58"/>
      <c r="CP525" s="58"/>
      <c r="CQ525" s="58"/>
      <c r="CR525" s="58"/>
      <c r="CS525" s="58"/>
      <c r="CT525" s="58"/>
      <c r="CU525" s="58"/>
      <c r="CV525" s="58"/>
      <c r="CW525" s="58"/>
      <c r="CX525" s="58"/>
      <c r="CY525" s="58"/>
      <c r="CZ525" s="58"/>
      <c r="DA525" s="58"/>
      <c r="DB525" s="58"/>
      <c r="DC525" s="58"/>
      <c r="DD525" s="58"/>
      <c r="DE525" s="58"/>
      <c r="DF525" s="58"/>
      <c r="DG525" s="58"/>
      <c r="DH525" s="58"/>
      <c r="DI525" s="58"/>
      <c r="DJ525" s="58"/>
      <c r="DK525" s="58"/>
      <c r="DL525" s="58"/>
      <c r="DM525" s="58"/>
      <c r="DN525" s="58"/>
      <c r="DO525" s="58"/>
      <c r="DP525" s="58"/>
      <c r="DQ525" s="58"/>
      <c r="DR525" s="58"/>
      <c r="DS525" s="58"/>
      <c r="DT525" s="58"/>
      <c r="DU525" s="58"/>
      <c r="DV525" s="58"/>
      <c r="DW525" s="58"/>
      <c r="DX525" s="58"/>
      <c r="DY525" s="58"/>
      <c r="DZ525" s="58"/>
      <c r="EA525" s="58"/>
      <c r="EB525" s="58"/>
      <c r="EC525" s="58"/>
      <c r="ED525" s="58"/>
      <c r="EE525" s="58"/>
      <c r="EF525" s="58"/>
      <c r="EG525" s="58"/>
      <c r="EH525" s="58"/>
      <c r="EI525" s="58"/>
      <c r="EJ525" s="58"/>
      <c r="EK525" s="58"/>
      <c r="EL525" s="58"/>
      <c r="EM525" s="58"/>
      <c r="EN525" s="58"/>
      <c r="EO525" s="58"/>
      <c r="EP525" s="58"/>
      <c r="EQ525" s="58"/>
    </row>
    <row r="526" spans="1:147" outlineLevel="1" x14ac:dyDescent="0.2">
      <c r="A526" s="16">
        <v>329</v>
      </c>
      <c r="B526" s="16">
        <v>0</v>
      </c>
      <c r="C526" s="1">
        <v>3.2798170098656682E-2</v>
      </c>
      <c r="D526" s="1">
        <f t="shared" si="58"/>
        <v>-3.2798170098656682E-2</v>
      </c>
      <c r="E526" s="1">
        <f t="shared" si="59"/>
        <v>6.669617545158596E-2</v>
      </c>
      <c r="F526" s="1">
        <f t="shared" si="60"/>
        <v>-0.25825602694145583</v>
      </c>
      <c r="G526" s="1">
        <f t="shared" si="61"/>
        <v>-0.18414768019276503</v>
      </c>
      <c r="H526" s="1">
        <v>6.5240027848647755E-2</v>
      </c>
      <c r="I526" s="1">
        <f t="shared" si="62"/>
        <v>2.3667181163519865E-3</v>
      </c>
      <c r="J526" s="1">
        <f t="shared" si="63"/>
        <v>-0.1904654463064859</v>
      </c>
      <c r="AT526" s="58"/>
      <c r="AU526" s="58"/>
      <c r="AV526" s="58"/>
      <c r="AW526" s="58"/>
      <c r="AX526" s="58"/>
      <c r="AY526" s="58"/>
      <c r="AZ526" s="58"/>
      <c r="BA526" s="71"/>
      <c r="BB526" s="58"/>
      <c r="BC526" s="58"/>
      <c r="BD526" s="58"/>
      <c r="BE526" s="58">
        <f t="shared" si="64"/>
        <v>1</v>
      </c>
      <c r="BF526" s="58">
        <f t="shared" si="65"/>
        <v>3.2798170098656682E-2</v>
      </c>
      <c r="BG526" s="58" t="e">
        <f t="shared" si="66"/>
        <v>#N/A</v>
      </c>
      <c r="BH526" s="58"/>
      <c r="BI526" s="58"/>
      <c r="BJ526" s="58"/>
      <c r="BK526" s="58"/>
      <c r="BL526" s="58"/>
      <c r="BM526" s="58"/>
      <c r="BN526" s="58"/>
      <c r="BO526" s="58"/>
      <c r="BP526" s="58"/>
      <c r="BQ526" s="58"/>
      <c r="BR526" s="58"/>
      <c r="BS526" s="58"/>
      <c r="BT526" s="58"/>
      <c r="BU526" s="58"/>
      <c r="BV526" s="58"/>
      <c r="BW526" s="58"/>
      <c r="BX526" s="58"/>
      <c r="BY526" s="58"/>
      <c r="BZ526" s="58"/>
      <c r="CA526" s="58"/>
      <c r="CB526" s="58"/>
      <c r="CC526" s="58"/>
      <c r="CD526" s="58"/>
      <c r="CE526" s="58"/>
      <c r="CF526" s="58"/>
      <c r="CG526" s="58"/>
      <c r="CH526" s="58"/>
      <c r="CI526" s="58"/>
      <c r="CJ526" s="58"/>
      <c r="CK526" s="58"/>
      <c r="CL526" s="58"/>
      <c r="CM526" s="58"/>
      <c r="CN526" s="58"/>
      <c r="CO526" s="58"/>
      <c r="CP526" s="58"/>
      <c r="CQ526" s="58"/>
      <c r="CR526" s="58"/>
      <c r="CS526" s="58"/>
      <c r="CT526" s="58"/>
      <c r="CU526" s="58"/>
      <c r="CV526" s="58"/>
      <c r="CW526" s="58"/>
      <c r="CX526" s="58"/>
      <c r="CY526" s="58"/>
      <c r="CZ526" s="58"/>
      <c r="DA526" s="58"/>
      <c r="DB526" s="58"/>
      <c r="DC526" s="58"/>
      <c r="DD526" s="58"/>
      <c r="DE526" s="58"/>
      <c r="DF526" s="58"/>
      <c r="DG526" s="58"/>
      <c r="DH526" s="58"/>
      <c r="DI526" s="58"/>
      <c r="DJ526" s="58"/>
      <c r="DK526" s="58"/>
      <c r="DL526" s="58"/>
      <c r="DM526" s="58"/>
      <c r="DN526" s="58"/>
      <c r="DO526" s="58"/>
      <c r="DP526" s="58"/>
      <c r="DQ526" s="58"/>
      <c r="DR526" s="58"/>
      <c r="DS526" s="58"/>
      <c r="DT526" s="58"/>
      <c r="DU526" s="58"/>
      <c r="DV526" s="58"/>
      <c r="DW526" s="58"/>
      <c r="DX526" s="58"/>
      <c r="DY526" s="58"/>
      <c r="DZ526" s="58"/>
      <c r="EA526" s="58"/>
      <c r="EB526" s="58"/>
      <c r="EC526" s="58"/>
      <c r="ED526" s="58"/>
      <c r="EE526" s="58"/>
      <c r="EF526" s="58"/>
      <c r="EG526" s="58"/>
      <c r="EH526" s="58"/>
      <c r="EI526" s="58"/>
      <c r="EJ526" s="58"/>
      <c r="EK526" s="58"/>
      <c r="EL526" s="58"/>
      <c r="EM526" s="58"/>
      <c r="EN526" s="58"/>
      <c r="EO526" s="58"/>
      <c r="EP526" s="58"/>
      <c r="EQ526" s="58"/>
    </row>
    <row r="527" spans="1:147" outlineLevel="1" x14ac:dyDescent="0.2">
      <c r="A527" s="16">
        <v>330</v>
      </c>
      <c r="B527" s="16">
        <v>0</v>
      </c>
      <c r="C527" s="1">
        <v>2.9251320590076963E-3</v>
      </c>
      <c r="D527" s="1">
        <f t="shared" si="58"/>
        <v>-2.9251320590076963E-3</v>
      </c>
      <c r="E527" s="1">
        <f t="shared" si="59"/>
        <v>5.8588372379983593E-3</v>
      </c>
      <c r="F527" s="1">
        <f t="shared" si="60"/>
        <v>-7.6543041734689107E-2</v>
      </c>
      <c r="G527" s="1">
        <f t="shared" si="61"/>
        <v>-5.4163766104194357E-2</v>
      </c>
      <c r="H527" s="1">
        <v>1.1667889448558304E-2</v>
      </c>
      <c r="I527" s="1">
        <f t="shared" si="62"/>
        <v>3.4634355304174422E-5</v>
      </c>
      <c r="J527" s="1">
        <f t="shared" si="63"/>
        <v>-5.4482546874150876E-2</v>
      </c>
      <c r="AT527" s="58"/>
      <c r="AU527" s="58"/>
      <c r="AV527" s="58"/>
      <c r="AW527" s="58"/>
      <c r="AX527" s="58"/>
      <c r="AY527" s="58"/>
      <c r="AZ527" s="58"/>
      <c r="BA527" s="71"/>
      <c r="BB527" s="58"/>
      <c r="BC527" s="58"/>
      <c r="BD527" s="58"/>
      <c r="BE527" s="58">
        <f t="shared" si="64"/>
        <v>1</v>
      </c>
      <c r="BF527" s="58">
        <f t="shared" si="65"/>
        <v>2.9251320590076963E-3</v>
      </c>
      <c r="BG527" s="58" t="e">
        <f t="shared" si="66"/>
        <v>#N/A</v>
      </c>
      <c r="BH527" s="58"/>
      <c r="BI527" s="58"/>
      <c r="BJ527" s="58"/>
      <c r="BK527" s="58"/>
      <c r="BL527" s="58"/>
      <c r="BM527" s="58"/>
      <c r="BN527" s="58"/>
      <c r="BO527" s="58"/>
      <c r="BP527" s="58"/>
      <c r="BQ527" s="58"/>
      <c r="BR527" s="58"/>
      <c r="BS527" s="58"/>
      <c r="BT527" s="58"/>
      <c r="BU527" s="58"/>
      <c r="BV527" s="58"/>
      <c r="BW527" s="58"/>
      <c r="BX527" s="58"/>
      <c r="BY527" s="58"/>
      <c r="BZ527" s="58"/>
      <c r="CA527" s="58"/>
      <c r="CB527" s="58"/>
      <c r="CC527" s="58"/>
      <c r="CD527" s="58"/>
      <c r="CE527" s="58"/>
      <c r="CF527" s="58"/>
      <c r="CG527" s="58"/>
      <c r="CH527" s="58"/>
      <c r="CI527" s="58"/>
      <c r="CJ527" s="58"/>
      <c r="CK527" s="58"/>
      <c r="CL527" s="58"/>
      <c r="CM527" s="58"/>
      <c r="CN527" s="58"/>
      <c r="CO527" s="58"/>
      <c r="CP527" s="58"/>
      <c r="CQ527" s="58"/>
      <c r="CR527" s="58"/>
      <c r="CS527" s="58"/>
      <c r="CT527" s="58"/>
      <c r="CU527" s="58"/>
      <c r="CV527" s="58"/>
      <c r="CW527" s="58"/>
      <c r="CX527" s="58"/>
      <c r="CY527" s="58"/>
      <c r="CZ527" s="58"/>
      <c r="DA527" s="58"/>
      <c r="DB527" s="58"/>
      <c r="DC527" s="58"/>
      <c r="DD527" s="58"/>
      <c r="DE527" s="58"/>
      <c r="DF527" s="58"/>
      <c r="DG527" s="58"/>
      <c r="DH527" s="58"/>
      <c r="DI527" s="58"/>
      <c r="DJ527" s="58"/>
      <c r="DK527" s="58"/>
      <c r="DL527" s="58"/>
      <c r="DM527" s="58"/>
      <c r="DN527" s="58"/>
      <c r="DO527" s="58"/>
      <c r="DP527" s="58"/>
      <c r="DQ527" s="58"/>
      <c r="DR527" s="58"/>
      <c r="DS527" s="58"/>
      <c r="DT527" s="58"/>
      <c r="DU527" s="58"/>
      <c r="DV527" s="58"/>
      <c r="DW527" s="58"/>
      <c r="DX527" s="58"/>
      <c r="DY527" s="58"/>
      <c r="DZ527" s="58"/>
      <c r="EA527" s="58"/>
      <c r="EB527" s="58"/>
      <c r="EC527" s="58"/>
      <c r="ED527" s="58"/>
      <c r="EE527" s="58"/>
      <c r="EF527" s="58"/>
      <c r="EG527" s="58"/>
      <c r="EH527" s="58"/>
      <c r="EI527" s="58"/>
      <c r="EJ527" s="58"/>
      <c r="EK527" s="58"/>
      <c r="EL527" s="58"/>
      <c r="EM527" s="58"/>
      <c r="EN527" s="58"/>
      <c r="EO527" s="58"/>
      <c r="EP527" s="58"/>
      <c r="EQ527" s="58"/>
    </row>
    <row r="528" spans="1:147" outlineLevel="1" x14ac:dyDescent="0.2">
      <c r="A528" s="16">
        <v>331</v>
      </c>
      <c r="B528" s="16">
        <v>0</v>
      </c>
      <c r="C528" s="1">
        <v>1.4935117076834428E-7</v>
      </c>
      <c r="D528" s="1">
        <f t="shared" si="58"/>
        <v>-1.4935117076834428E-7</v>
      </c>
      <c r="E528" s="1">
        <f t="shared" si="59"/>
        <v>2.9870236363110095E-7</v>
      </c>
      <c r="F528" s="1">
        <f t="shared" si="60"/>
        <v>-5.4653669925367409E-4</v>
      </c>
      <c r="G528" s="1">
        <f t="shared" si="61"/>
        <v>-3.8645982077587291E-4</v>
      </c>
      <c r="H528" s="1">
        <v>2.437906604785348E-6</v>
      </c>
      <c r="I528" s="1">
        <f t="shared" si="62"/>
        <v>3.641051476823128E-13</v>
      </c>
      <c r="J528" s="1">
        <f t="shared" si="63"/>
        <v>-3.8646029185320901E-4</v>
      </c>
      <c r="AT528" s="58"/>
      <c r="AU528" s="58"/>
      <c r="AV528" s="58"/>
      <c r="AW528" s="58"/>
      <c r="AX528" s="58"/>
      <c r="AY528" s="58"/>
      <c r="AZ528" s="58"/>
      <c r="BA528" s="71"/>
      <c r="BB528" s="58"/>
      <c r="BC528" s="58"/>
      <c r="BD528" s="58"/>
      <c r="BE528" s="58">
        <f t="shared" si="64"/>
        <v>1</v>
      </c>
      <c r="BF528" s="58">
        <f t="shared" si="65"/>
        <v>1.4935117076834428E-7</v>
      </c>
      <c r="BG528" s="58" t="e">
        <f t="shared" si="66"/>
        <v>#N/A</v>
      </c>
      <c r="BH528" s="58"/>
      <c r="BI528" s="58"/>
      <c r="BJ528" s="58"/>
      <c r="BK528" s="58"/>
      <c r="BL528" s="58"/>
      <c r="BM528" s="58"/>
      <c r="BN528" s="58"/>
      <c r="BO528" s="58"/>
      <c r="BP528" s="58"/>
      <c r="BQ528" s="58"/>
      <c r="BR528" s="58"/>
      <c r="BS528" s="58"/>
      <c r="BT528" s="58"/>
      <c r="BU528" s="58"/>
      <c r="BV528" s="58"/>
      <c r="BW528" s="58"/>
      <c r="BX528" s="58"/>
      <c r="BY528" s="58"/>
      <c r="BZ528" s="58"/>
      <c r="CA528" s="58"/>
      <c r="CB528" s="58"/>
      <c r="CC528" s="58"/>
      <c r="CD528" s="58"/>
      <c r="CE528" s="58"/>
      <c r="CF528" s="58"/>
      <c r="CG528" s="58"/>
      <c r="CH528" s="58"/>
      <c r="CI528" s="58"/>
      <c r="CJ528" s="58"/>
      <c r="CK528" s="58"/>
      <c r="CL528" s="58"/>
      <c r="CM528" s="58"/>
      <c r="CN528" s="58"/>
      <c r="CO528" s="58"/>
      <c r="CP528" s="58"/>
      <c r="CQ528" s="58"/>
      <c r="CR528" s="58"/>
      <c r="CS528" s="58"/>
      <c r="CT528" s="58"/>
      <c r="CU528" s="58"/>
      <c r="CV528" s="58"/>
      <c r="CW528" s="58"/>
      <c r="CX528" s="58"/>
      <c r="CY528" s="58"/>
      <c r="CZ528" s="58"/>
      <c r="DA528" s="58"/>
      <c r="DB528" s="58"/>
      <c r="DC528" s="58"/>
      <c r="DD528" s="58"/>
      <c r="DE528" s="58"/>
      <c r="DF528" s="58"/>
      <c r="DG528" s="58"/>
      <c r="DH528" s="58"/>
      <c r="DI528" s="58"/>
      <c r="DJ528" s="58"/>
      <c r="DK528" s="58"/>
      <c r="DL528" s="58"/>
      <c r="DM528" s="58"/>
      <c r="DN528" s="58"/>
      <c r="DO528" s="58"/>
      <c r="DP528" s="58"/>
      <c r="DQ528" s="58"/>
      <c r="DR528" s="58"/>
      <c r="DS528" s="58"/>
      <c r="DT528" s="58"/>
      <c r="DU528" s="58"/>
      <c r="DV528" s="58"/>
      <c r="DW528" s="58"/>
      <c r="DX528" s="58"/>
      <c r="DY528" s="58"/>
      <c r="DZ528" s="58"/>
      <c r="EA528" s="58"/>
      <c r="EB528" s="58"/>
      <c r="EC528" s="58"/>
      <c r="ED528" s="58"/>
      <c r="EE528" s="58"/>
      <c r="EF528" s="58"/>
      <c r="EG528" s="58"/>
      <c r="EH528" s="58"/>
      <c r="EI528" s="58"/>
      <c r="EJ528" s="58"/>
      <c r="EK528" s="58"/>
      <c r="EL528" s="58"/>
      <c r="EM528" s="58"/>
      <c r="EN528" s="58"/>
      <c r="EO528" s="58"/>
      <c r="EP528" s="58"/>
      <c r="EQ528" s="58"/>
    </row>
    <row r="529" spans="1:147" outlineLevel="1" x14ac:dyDescent="0.2">
      <c r="A529" s="16">
        <v>332</v>
      </c>
      <c r="B529" s="16">
        <v>0</v>
      </c>
      <c r="C529" s="1">
        <v>2.8098093024762861E-5</v>
      </c>
      <c r="D529" s="1">
        <f t="shared" si="58"/>
        <v>-2.8098093024762861E-5</v>
      </c>
      <c r="E529" s="1">
        <f t="shared" si="59"/>
        <v>5.6196975567275281E-5</v>
      </c>
      <c r="F529" s="1">
        <f t="shared" si="60"/>
        <v>-7.4964642043616322E-3</v>
      </c>
      <c r="G529" s="1">
        <f t="shared" si="61"/>
        <v>-5.3008379101589813E-3</v>
      </c>
      <c r="H529" s="1">
        <v>2.4682719778192135E-4</v>
      </c>
      <c r="I529" s="1">
        <f t="shared" si="62"/>
        <v>6.9372807501329714E-9</v>
      </c>
      <c r="J529" s="1">
        <f t="shared" si="63"/>
        <v>-5.3014922267724555E-3</v>
      </c>
      <c r="AT529" s="58"/>
      <c r="AU529" s="58"/>
      <c r="AV529" s="58"/>
      <c r="AW529" s="58"/>
      <c r="AX529" s="58"/>
      <c r="AY529" s="58"/>
      <c r="AZ529" s="58"/>
      <c r="BA529" s="71"/>
      <c r="BB529" s="58"/>
      <c r="BC529" s="58"/>
      <c r="BD529" s="58"/>
      <c r="BE529" s="58">
        <f t="shared" si="64"/>
        <v>1</v>
      </c>
      <c r="BF529" s="58">
        <f t="shared" si="65"/>
        <v>2.8098093024762861E-5</v>
      </c>
      <c r="BG529" s="58" t="e">
        <f t="shared" si="66"/>
        <v>#N/A</v>
      </c>
      <c r="BH529" s="58"/>
      <c r="BI529" s="58"/>
      <c r="BJ529" s="58"/>
      <c r="BK529" s="58"/>
      <c r="BL529" s="58"/>
      <c r="BM529" s="58"/>
      <c r="BN529" s="58"/>
      <c r="BO529" s="58"/>
      <c r="BP529" s="58"/>
      <c r="BQ529" s="58"/>
      <c r="BR529" s="58"/>
      <c r="BS529" s="58"/>
      <c r="BT529" s="58"/>
      <c r="BU529" s="58"/>
      <c r="BV529" s="58"/>
      <c r="BW529" s="58"/>
      <c r="BX529" s="58"/>
      <c r="BY529" s="58"/>
      <c r="BZ529" s="58"/>
      <c r="CA529" s="58"/>
      <c r="CB529" s="58"/>
      <c r="CC529" s="58"/>
      <c r="CD529" s="58"/>
      <c r="CE529" s="58"/>
      <c r="CF529" s="58"/>
      <c r="CG529" s="58"/>
      <c r="CH529" s="58"/>
      <c r="CI529" s="58"/>
      <c r="CJ529" s="58"/>
      <c r="CK529" s="58"/>
      <c r="CL529" s="58"/>
      <c r="CM529" s="58"/>
      <c r="CN529" s="58"/>
      <c r="CO529" s="58"/>
      <c r="CP529" s="58"/>
      <c r="CQ529" s="58"/>
      <c r="CR529" s="58"/>
      <c r="CS529" s="58"/>
      <c r="CT529" s="58"/>
      <c r="CU529" s="58"/>
      <c r="CV529" s="58"/>
      <c r="CW529" s="58"/>
      <c r="CX529" s="58"/>
      <c r="CY529" s="58"/>
      <c r="CZ529" s="58"/>
      <c r="DA529" s="58"/>
      <c r="DB529" s="58"/>
      <c r="DC529" s="58"/>
      <c r="DD529" s="58"/>
      <c r="DE529" s="58"/>
      <c r="DF529" s="58"/>
      <c r="DG529" s="58"/>
      <c r="DH529" s="58"/>
      <c r="DI529" s="58"/>
      <c r="DJ529" s="58"/>
      <c r="DK529" s="58"/>
      <c r="DL529" s="58"/>
      <c r="DM529" s="58"/>
      <c r="DN529" s="58"/>
      <c r="DO529" s="58"/>
      <c r="DP529" s="58"/>
      <c r="DQ529" s="58"/>
      <c r="DR529" s="58"/>
      <c r="DS529" s="58"/>
      <c r="DT529" s="58"/>
      <c r="DU529" s="58"/>
      <c r="DV529" s="58"/>
      <c r="DW529" s="58"/>
      <c r="DX529" s="58"/>
      <c r="DY529" s="58"/>
      <c r="DZ529" s="58"/>
      <c r="EA529" s="58"/>
      <c r="EB529" s="58"/>
      <c r="EC529" s="58"/>
      <c r="ED529" s="58"/>
      <c r="EE529" s="58"/>
      <c r="EF529" s="58"/>
      <c r="EG529" s="58"/>
      <c r="EH529" s="58"/>
      <c r="EI529" s="58"/>
      <c r="EJ529" s="58"/>
      <c r="EK529" s="58"/>
      <c r="EL529" s="58"/>
      <c r="EM529" s="58"/>
      <c r="EN529" s="58"/>
      <c r="EO529" s="58"/>
      <c r="EP529" s="58"/>
      <c r="EQ529" s="58"/>
    </row>
    <row r="530" spans="1:147" outlineLevel="1" x14ac:dyDescent="0.2">
      <c r="A530" s="16">
        <v>333</v>
      </c>
      <c r="B530" s="16">
        <v>0</v>
      </c>
      <c r="C530" s="1">
        <v>3.6840060661316675E-3</v>
      </c>
      <c r="D530" s="1">
        <f t="shared" si="58"/>
        <v>-3.6840060661316675E-3</v>
      </c>
      <c r="E530" s="1">
        <f t="shared" si="59"/>
        <v>7.3816174579718237E-3</v>
      </c>
      <c r="F530" s="1">
        <f t="shared" si="60"/>
        <v>-8.5916339877649725E-2</v>
      </c>
      <c r="G530" s="1">
        <f t="shared" si="61"/>
        <v>-6.0808125696069852E-2</v>
      </c>
      <c r="H530" s="1">
        <v>1.4983946980901303E-2</v>
      </c>
      <c r="I530" s="1">
        <f t="shared" si="62"/>
        <v>5.6247879407543658E-5</v>
      </c>
      <c r="J530" s="1">
        <f t="shared" si="63"/>
        <v>-6.1268883049037007E-2</v>
      </c>
      <c r="AT530" s="58"/>
      <c r="AU530" s="58"/>
      <c r="AV530" s="58"/>
      <c r="AW530" s="58"/>
      <c r="AX530" s="58"/>
      <c r="AY530" s="58"/>
      <c r="AZ530" s="58"/>
      <c r="BA530" s="71"/>
      <c r="BB530" s="58"/>
      <c r="BC530" s="58"/>
      <c r="BD530" s="58"/>
      <c r="BE530" s="58">
        <f t="shared" si="64"/>
        <v>1</v>
      </c>
      <c r="BF530" s="58">
        <f t="shared" si="65"/>
        <v>3.6840060661316675E-3</v>
      </c>
      <c r="BG530" s="58" t="e">
        <f t="shared" si="66"/>
        <v>#N/A</v>
      </c>
      <c r="BH530" s="58"/>
      <c r="BI530" s="58"/>
      <c r="BJ530" s="58"/>
      <c r="BK530" s="58"/>
      <c r="BL530" s="58"/>
      <c r="BM530" s="58"/>
      <c r="BN530" s="58"/>
      <c r="BO530" s="58"/>
      <c r="BP530" s="58"/>
      <c r="BQ530" s="58"/>
      <c r="BR530" s="58"/>
      <c r="BS530" s="58"/>
      <c r="BT530" s="58"/>
      <c r="BU530" s="58"/>
      <c r="BV530" s="58"/>
      <c r="BW530" s="58"/>
      <c r="BX530" s="58"/>
      <c r="BY530" s="58"/>
      <c r="BZ530" s="58"/>
      <c r="CA530" s="58"/>
      <c r="CB530" s="58"/>
      <c r="CC530" s="58"/>
      <c r="CD530" s="58"/>
      <c r="CE530" s="58"/>
      <c r="CF530" s="58"/>
      <c r="CG530" s="58"/>
      <c r="CH530" s="58"/>
      <c r="CI530" s="58"/>
      <c r="CJ530" s="58"/>
      <c r="CK530" s="58"/>
      <c r="CL530" s="58"/>
      <c r="CM530" s="58"/>
      <c r="CN530" s="58"/>
      <c r="CO530" s="58"/>
      <c r="CP530" s="58"/>
      <c r="CQ530" s="58"/>
      <c r="CR530" s="58"/>
      <c r="CS530" s="58"/>
      <c r="CT530" s="58"/>
      <c r="CU530" s="58"/>
      <c r="CV530" s="58"/>
      <c r="CW530" s="58"/>
      <c r="CX530" s="58"/>
      <c r="CY530" s="58"/>
      <c r="CZ530" s="58"/>
      <c r="DA530" s="58"/>
      <c r="DB530" s="58"/>
      <c r="DC530" s="58"/>
      <c r="DD530" s="58"/>
      <c r="DE530" s="58"/>
      <c r="DF530" s="58"/>
      <c r="DG530" s="58"/>
      <c r="DH530" s="58"/>
      <c r="DI530" s="58"/>
      <c r="DJ530" s="58"/>
      <c r="DK530" s="58"/>
      <c r="DL530" s="58"/>
      <c r="DM530" s="58"/>
      <c r="DN530" s="58"/>
      <c r="DO530" s="58"/>
      <c r="DP530" s="58"/>
      <c r="DQ530" s="58"/>
      <c r="DR530" s="58"/>
      <c r="DS530" s="58"/>
      <c r="DT530" s="58"/>
      <c r="DU530" s="58"/>
      <c r="DV530" s="58"/>
      <c r="DW530" s="58"/>
      <c r="DX530" s="58"/>
      <c r="DY530" s="58"/>
      <c r="DZ530" s="58"/>
      <c r="EA530" s="58"/>
      <c r="EB530" s="58"/>
      <c r="EC530" s="58"/>
      <c r="ED530" s="58"/>
      <c r="EE530" s="58"/>
      <c r="EF530" s="58"/>
      <c r="EG530" s="58"/>
      <c r="EH530" s="58"/>
      <c r="EI530" s="58"/>
      <c r="EJ530" s="58"/>
      <c r="EK530" s="58"/>
      <c r="EL530" s="58"/>
      <c r="EM530" s="58"/>
      <c r="EN530" s="58"/>
      <c r="EO530" s="58"/>
      <c r="EP530" s="58"/>
      <c r="EQ530" s="58"/>
    </row>
    <row r="531" spans="1:147" outlineLevel="1" x14ac:dyDescent="0.2">
      <c r="A531" s="16">
        <v>334</v>
      </c>
      <c r="B531" s="16">
        <v>0</v>
      </c>
      <c r="C531" s="1">
        <v>8.3087390561101935E-9</v>
      </c>
      <c r="D531" s="1">
        <f t="shared" si="58"/>
        <v>-8.3087390561101935E-9</v>
      </c>
      <c r="E531" s="1">
        <f t="shared" si="59"/>
        <v>1.6617477991219454E-8</v>
      </c>
      <c r="F531" s="1">
        <f t="shared" si="60"/>
        <v>-1.2890879718320024E-4</v>
      </c>
      <c r="G531" s="1">
        <f t="shared" si="61"/>
        <v>-9.1152285353387265E-5</v>
      </c>
      <c r="H531" s="1">
        <v>1.747832555260327E-7</v>
      </c>
      <c r="I531" s="1">
        <f t="shared" si="62"/>
        <v>1.452228727434688E-15</v>
      </c>
      <c r="J531" s="1">
        <f t="shared" si="63"/>
        <v>-9.1152293319334896E-5</v>
      </c>
      <c r="AT531" s="58"/>
      <c r="AU531" s="58"/>
      <c r="AV531" s="58"/>
      <c r="AW531" s="58"/>
      <c r="AX531" s="58"/>
      <c r="AY531" s="58"/>
      <c r="AZ531" s="58"/>
      <c r="BA531" s="71"/>
      <c r="BB531" s="58"/>
      <c r="BC531" s="58"/>
      <c r="BD531" s="58"/>
      <c r="BE531" s="58">
        <f t="shared" si="64"/>
        <v>1</v>
      </c>
      <c r="BF531" s="58">
        <f t="shared" si="65"/>
        <v>8.3087390561101935E-9</v>
      </c>
      <c r="BG531" s="58" t="e">
        <f t="shared" si="66"/>
        <v>#N/A</v>
      </c>
      <c r="BH531" s="58"/>
      <c r="BI531" s="58"/>
      <c r="BJ531" s="58"/>
      <c r="BK531" s="58"/>
      <c r="BL531" s="58"/>
      <c r="BM531" s="58"/>
      <c r="BN531" s="58"/>
      <c r="BO531" s="58"/>
      <c r="BP531" s="58"/>
      <c r="BQ531" s="58"/>
      <c r="BR531" s="58"/>
      <c r="BS531" s="58"/>
      <c r="BT531" s="58"/>
      <c r="BU531" s="58"/>
      <c r="BV531" s="58"/>
      <c r="BW531" s="58"/>
      <c r="BX531" s="58"/>
      <c r="BY531" s="58"/>
      <c r="BZ531" s="58"/>
      <c r="CA531" s="58"/>
      <c r="CB531" s="58"/>
      <c r="CC531" s="58"/>
      <c r="CD531" s="58"/>
      <c r="CE531" s="58"/>
      <c r="CF531" s="58"/>
      <c r="CG531" s="58"/>
      <c r="CH531" s="58"/>
      <c r="CI531" s="58"/>
      <c r="CJ531" s="58"/>
      <c r="CK531" s="58"/>
      <c r="CL531" s="58"/>
      <c r="CM531" s="58"/>
      <c r="CN531" s="58"/>
      <c r="CO531" s="58"/>
      <c r="CP531" s="58"/>
      <c r="CQ531" s="58"/>
      <c r="CR531" s="58"/>
      <c r="CS531" s="58"/>
      <c r="CT531" s="58"/>
      <c r="CU531" s="58"/>
      <c r="CV531" s="58"/>
      <c r="CW531" s="58"/>
      <c r="CX531" s="58"/>
      <c r="CY531" s="58"/>
      <c r="CZ531" s="58"/>
      <c r="DA531" s="58"/>
      <c r="DB531" s="58"/>
      <c r="DC531" s="58"/>
      <c r="DD531" s="58"/>
      <c r="DE531" s="58"/>
      <c r="DF531" s="58"/>
      <c r="DG531" s="58"/>
      <c r="DH531" s="58"/>
      <c r="DI531" s="58"/>
      <c r="DJ531" s="58"/>
      <c r="DK531" s="58"/>
      <c r="DL531" s="58"/>
      <c r="DM531" s="58"/>
      <c r="DN531" s="58"/>
      <c r="DO531" s="58"/>
      <c r="DP531" s="58"/>
      <c r="DQ531" s="58"/>
      <c r="DR531" s="58"/>
      <c r="DS531" s="58"/>
      <c r="DT531" s="58"/>
      <c r="DU531" s="58"/>
      <c r="DV531" s="58"/>
      <c r="DW531" s="58"/>
      <c r="DX531" s="58"/>
      <c r="DY531" s="58"/>
      <c r="DZ531" s="58"/>
      <c r="EA531" s="58"/>
      <c r="EB531" s="58"/>
      <c r="EC531" s="58"/>
      <c r="ED531" s="58"/>
      <c r="EE531" s="58"/>
      <c r="EF531" s="58"/>
      <c r="EG531" s="58"/>
      <c r="EH531" s="58"/>
      <c r="EI531" s="58"/>
      <c r="EJ531" s="58"/>
      <c r="EK531" s="58"/>
      <c r="EL531" s="58"/>
      <c r="EM531" s="58"/>
      <c r="EN531" s="58"/>
      <c r="EO531" s="58"/>
      <c r="EP531" s="58"/>
      <c r="EQ531" s="58"/>
    </row>
    <row r="532" spans="1:147" outlineLevel="1" x14ac:dyDescent="0.2">
      <c r="A532" s="16">
        <v>335</v>
      </c>
      <c r="B532" s="16">
        <v>0</v>
      </c>
      <c r="C532" s="1">
        <v>3.2077517398396084E-4</v>
      </c>
      <c r="D532" s="1">
        <f t="shared" si="58"/>
        <v>-3.2077517398396084E-4</v>
      </c>
      <c r="E532" s="1">
        <f t="shared" si="59"/>
        <v>6.4165326669015613E-4</v>
      </c>
      <c r="F532" s="1">
        <f t="shared" si="60"/>
        <v>-2.5330875758452491E-2</v>
      </c>
      <c r="G532" s="1">
        <f t="shared" si="61"/>
        <v>-1.7913070750530384E-2</v>
      </c>
      <c r="H532" s="1">
        <v>2.0507508002833292E-3</v>
      </c>
      <c r="I532" s="1">
        <f t="shared" si="62"/>
        <v>6.5939327927905486E-7</v>
      </c>
      <c r="J532" s="1">
        <f t="shared" si="63"/>
        <v>-1.7931466671546593E-2</v>
      </c>
      <c r="AT532" s="58"/>
      <c r="AU532" s="58"/>
      <c r="AV532" s="58"/>
      <c r="AW532" s="58"/>
      <c r="AX532" s="58"/>
      <c r="AY532" s="58"/>
      <c r="AZ532" s="58"/>
      <c r="BA532" s="71"/>
      <c r="BB532" s="58"/>
      <c r="BC532" s="58"/>
      <c r="BD532" s="58"/>
      <c r="BE532" s="58">
        <f t="shared" si="64"/>
        <v>1</v>
      </c>
      <c r="BF532" s="58">
        <f t="shared" si="65"/>
        <v>3.2077517398396084E-4</v>
      </c>
      <c r="BG532" s="58" t="e">
        <f t="shared" si="66"/>
        <v>#N/A</v>
      </c>
      <c r="BH532" s="58"/>
      <c r="BI532" s="58"/>
      <c r="BJ532" s="58"/>
      <c r="BK532" s="58"/>
      <c r="BL532" s="58"/>
      <c r="BM532" s="58"/>
      <c r="BN532" s="58"/>
      <c r="BO532" s="58"/>
      <c r="BP532" s="58"/>
      <c r="BQ532" s="58"/>
      <c r="BR532" s="58"/>
      <c r="BS532" s="58"/>
      <c r="BT532" s="58"/>
      <c r="BU532" s="58"/>
      <c r="BV532" s="58"/>
      <c r="BW532" s="58"/>
      <c r="BX532" s="58"/>
      <c r="BY532" s="58"/>
      <c r="BZ532" s="58"/>
      <c r="CA532" s="58"/>
      <c r="CB532" s="58"/>
      <c r="CC532" s="58"/>
      <c r="CD532" s="58"/>
      <c r="CE532" s="58"/>
      <c r="CF532" s="58"/>
      <c r="CG532" s="58"/>
      <c r="CH532" s="58"/>
      <c r="CI532" s="58"/>
      <c r="CJ532" s="58"/>
      <c r="CK532" s="58"/>
      <c r="CL532" s="58"/>
      <c r="CM532" s="58"/>
      <c r="CN532" s="58"/>
      <c r="CO532" s="58"/>
      <c r="CP532" s="58"/>
      <c r="CQ532" s="58"/>
      <c r="CR532" s="58"/>
      <c r="CS532" s="58"/>
      <c r="CT532" s="58"/>
      <c r="CU532" s="58"/>
      <c r="CV532" s="58"/>
      <c r="CW532" s="58"/>
      <c r="CX532" s="58"/>
      <c r="CY532" s="58"/>
      <c r="CZ532" s="58"/>
      <c r="DA532" s="58"/>
      <c r="DB532" s="58"/>
      <c r="DC532" s="58"/>
      <c r="DD532" s="58"/>
      <c r="DE532" s="58"/>
      <c r="DF532" s="58"/>
      <c r="DG532" s="58"/>
      <c r="DH532" s="58"/>
      <c r="DI532" s="58"/>
      <c r="DJ532" s="58"/>
      <c r="DK532" s="58"/>
      <c r="DL532" s="58"/>
      <c r="DM532" s="58"/>
      <c r="DN532" s="58"/>
      <c r="DO532" s="58"/>
      <c r="DP532" s="58"/>
      <c r="DQ532" s="58"/>
      <c r="DR532" s="58"/>
      <c r="DS532" s="58"/>
      <c r="DT532" s="58"/>
      <c r="DU532" s="58"/>
      <c r="DV532" s="58"/>
      <c r="DW532" s="58"/>
      <c r="DX532" s="58"/>
      <c r="DY532" s="58"/>
      <c r="DZ532" s="58"/>
      <c r="EA532" s="58"/>
      <c r="EB532" s="58"/>
      <c r="EC532" s="58"/>
      <c r="ED532" s="58"/>
      <c r="EE532" s="58"/>
      <c r="EF532" s="58"/>
      <c r="EG532" s="58"/>
      <c r="EH532" s="58"/>
      <c r="EI532" s="58"/>
      <c r="EJ532" s="58"/>
      <c r="EK532" s="58"/>
      <c r="EL532" s="58"/>
      <c r="EM532" s="58"/>
      <c r="EN532" s="58"/>
      <c r="EO532" s="58"/>
      <c r="EP532" s="58"/>
      <c r="EQ532" s="58"/>
    </row>
    <row r="533" spans="1:147" outlineLevel="1" x14ac:dyDescent="0.2">
      <c r="A533" s="16">
        <v>336</v>
      </c>
      <c r="B533" s="16">
        <v>0</v>
      </c>
      <c r="C533" s="1">
        <v>8.9265519204255782E-7</v>
      </c>
      <c r="D533" s="1">
        <f t="shared" si="58"/>
        <v>-8.9265519204255782E-7</v>
      </c>
      <c r="E533" s="1">
        <f t="shared" si="59"/>
        <v>1.7853111809746052E-6</v>
      </c>
      <c r="F533" s="1">
        <f t="shared" si="60"/>
        <v>-1.3361553730665476E-3</v>
      </c>
      <c r="G533" s="1">
        <f t="shared" si="61"/>
        <v>-9.4480473584575189E-4</v>
      </c>
      <c r="H533" s="1">
        <v>9.783567359833957E-6</v>
      </c>
      <c r="I533" s="1">
        <f t="shared" si="62"/>
        <v>8.7334454405847769E-12</v>
      </c>
      <c r="J533" s="1">
        <f t="shared" si="63"/>
        <v>-9.4480935766005285E-4</v>
      </c>
      <c r="AT533" s="58"/>
      <c r="AU533" s="58"/>
      <c r="AV533" s="58"/>
      <c r="AW533" s="58"/>
      <c r="AX533" s="58"/>
      <c r="AY533" s="58"/>
      <c r="AZ533" s="58"/>
      <c r="BA533" s="71"/>
      <c r="BB533" s="58"/>
      <c r="BC533" s="58"/>
      <c r="BD533" s="58"/>
      <c r="BE533" s="58">
        <f t="shared" si="64"/>
        <v>1</v>
      </c>
      <c r="BF533" s="58">
        <f t="shared" si="65"/>
        <v>8.9265519204255782E-7</v>
      </c>
      <c r="BG533" s="58" t="e">
        <f t="shared" si="66"/>
        <v>#N/A</v>
      </c>
      <c r="BH533" s="58"/>
      <c r="BI533" s="58"/>
      <c r="BJ533" s="58"/>
      <c r="BK533" s="58"/>
      <c r="BL533" s="58"/>
      <c r="BM533" s="58"/>
      <c r="BN533" s="58"/>
      <c r="BO533" s="58"/>
      <c r="BP533" s="58"/>
      <c r="BQ533" s="58"/>
      <c r="BR533" s="58"/>
      <c r="BS533" s="58"/>
      <c r="BT533" s="58"/>
      <c r="BU533" s="58"/>
      <c r="BV533" s="58"/>
      <c r="BW533" s="58"/>
      <c r="BX533" s="58"/>
      <c r="BY533" s="58"/>
      <c r="BZ533" s="58"/>
      <c r="CA533" s="58"/>
      <c r="CB533" s="58"/>
      <c r="CC533" s="58"/>
      <c r="CD533" s="58"/>
      <c r="CE533" s="58"/>
      <c r="CF533" s="58"/>
      <c r="CG533" s="58"/>
      <c r="CH533" s="58"/>
      <c r="CI533" s="58"/>
      <c r="CJ533" s="58"/>
      <c r="CK533" s="58"/>
      <c r="CL533" s="58"/>
      <c r="CM533" s="58"/>
      <c r="CN533" s="58"/>
      <c r="CO533" s="58"/>
      <c r="CP533" s="58"/>
      <c r="CQ533" s="58"/>
      <c r="CR533" s="58"/>
      <c r="CS533" s="58"/>
      <c r="CT533" s="58"/>
      <c r="CU533" s="58"/>
      <c r="CV533" s="58"/>
      <c r="CW533" s="58"/>
      <c r="CX533" s="58"/>
      <c r="CY533" s="58"/>
      <c r="CZ533" s="58"/>
      <c r="DA533" s="58"/>
      <c r="DB533" s="58"/>
      <c r="DC533" s="58"/>
      <c r="DD533" s="58"/>
      <c r="DE533" s="58"/>
      <c r="DF533" s="58"/>
      <c r="DG533" s="58"/>
      <c r="DH533" s="58"/>
      <c r="DI533" s="58"/>
      <c r="DJ533" s="58"/>
      <c r="DK533" s="58"/>
      <c r="DL533" s="58"/>
      <c r="DM533" s="58"/>
      <c r="DN533" s="58"/>
      <c r="DO533" s="58"/>
      <c r="DP533" s="58"/>
      <c r="DQ533" s="58"/>
      <c r="DR533" s="58"/>
      <c r="DS533" s="58"/>
      <c r="DT533" s="58"/>
      <c r="DU533" s="58"/>
      <c r="DV533" s="58"/>
      <c r="DW533" s="58"/>
      <c r="DX533" s="58"/>
      <c r="DY533" s="58"/>
      <c r="DZ533" s="58"/>
      <c r="EA533" s="58"/>
      <c r="EB533" s="58"/>
      <c r="EC533" s="58"/>
      <c r="ED533" s="58"/>
      <c r="EE533" s="58"/>
      <c r="EF533" s="58"/>
      <c r="EG533" s="58"/>
      <c r="EH533" s="58"/>
      <c r="EI533" s="58"/>
      <c r="EJ533" s="58"/>
      <c r="EK533" s="58"/>
      <c r="EL533" s="58"/>
      <c r="EM533" s="58"/>
      <c r="EN533" s="58"/>
      <c r="EO533" s="58"/>
      <c r="EP533" s="58"/>
      <c r="EQ533" s="58"/>
    </row>
    <row r="534" spans="1:147" outlineLevel="1" x14ac:dyDescent="0.2">
      <c r="A534" s="16">
        <v>337</v>
      </c>
      <c r="B534" s="16">
        <v>0</v>
      </c>
      <c r="C534" s="1">
        <v>1.2792528559119991E-7</v>
      </c>
      <c r="D534" s="1">
        <f t="shared" si="58"/>
        <v>-1.2792528559119991E-7</v>
      </c>
      <c r="E534" s="1">
        <f t="shared" si="59"/>
        <v>2.5585058744928577E-7</v>
      </c>
      <c r="F534" s="1">
        <f t="shared" si="60"/>
        <v>-5.0581675283573372E-4</v>
      </c>
      <c r="G534" s="1">
        <f t="shared" si="61"/>
        <v>-3.5766646747504958E-4</v>
      </c>
      <c r="H534" s="1">
        <v>1.6989461217611343E-6</v>
      </c>
      <c r="I534" s="1">
        <f t="shared" si="62"/>
        <v>2.1733856487991726E-13</v>
      </c>
      <c r="J534" s="1">
        <f t="shared" si="63"/>
        <v>-3.5766677130346562E-4</v>
      </c>
      <c r="AT534" s="58"/>
      <c r="AU534" s="58"/>
      <c r="AV534" s="58"/>
      <c r="AW534" s="58"/>
      <c r="AX534" s="58"/>
      <c r="AY534" s="58"/>
      <c r="AZ534" s="58"/>
      <c r="BA534" s="71"/>
      <c r="BB534" s="58"/>
      <c r="BC534" s="58"/>
      <c r="BD534" s="58"/>
      <c r="BE534" s="58">
        <f t="shared" si="64"/>
        <v>1</v>
      </c>
      <c r="BF534" s="58">
        <f t="shared" si="65"/>
        <v>1.2792528559119991E-7</v>
      </c>
      <c r="BG534" s="58" t="e">
        <f t="shared" si="66"/>
        <v>#N/A</v>
      </c>
      <c r="BH534" s="58"/>
      <c r="BI534" s="58"/>
      <c r="BJ534" s="58"/>
      <c r="BK534" s="58"/>
      <c r="BL534" s="58"/>
      <c r="BM534" s="58"/>
      <c r="BN534" s="58"/>
      <c r="BO534" s="58"/>
      <c r="BP534" s="58"/>
      <c r="BQ534" s="58"/>
      <c r="BR534" s="58"/>
      <c r="BS534" s="58"/>
      <c r="BT534" s="58"/>
      <c r="BU534" s="58"/>
      <c r="BV534" s="58"/>
      <c r="BW534" s="58"/>
      <c r="BX534" s="58"/>
      <c r="BY534" s="58"/>
      <c r="BZ534" s="58"/>
      <c r="CA534" s="58"/>
      <c r="CB534" s="58"/>
      <c r="CC534" s="58"/>
      <c r="CD534" s="58"/>
      <c r="CE534" s="58"/>
      <c r="CF534" s="58"/>
      <c r="CG534" s="58"/>
      <c r="CH534" s="58"/>
      <c r="CI534" s="58"/>
      <c r="CJ534" s="58"/>
      <c r="CK534" s="58"/>
      <c r="CL534" s="58"/>
      <c r="CM534" s="58"/>
      <c r="CN534" s="58"/>
      <c r="CO534" s="58"/>
      <c r="CP534" s="58"/>
      <c r="CQ534" s="58"/>
      <c r="CR534" s="58"/>
      <c r="CS534" s="58"/>
      <c r="CT534" s="58"/>
      <c r="CU534" s="58"/>
      <c r="CV534" s="58"/>
      <c r="CW534" s="58"/>
      <c r="CX534" s="58"/>
      <c r="CY534" s="58"/>
      <c r="CZ534" s="58"/>
      <c r="DA534" s="58"/>
      <c r="DB534" s="58"/>
      <c r="DC534" s="58"/>
      <c r="DD534" s="58"/>
      <c r="DE534" s="58"/>
      <c r="DF534" s="58"/>
      <c r="DG534" s="58"/>
      <c r="DH534" s="58"/>
      <c r="DI534" s="58"/>
      <c r="DJ534" s="58"/>
      <c r="DK534" s="58"/>
      <c r="DL534" s="58"/>
      <c r="DM534" s="58"/>
      <c r="DN534" s="58"/>
      <c r="DO534" s="58"/>
      <c r="DP534" s="58"/>
      <c r="DQ534" s="58"/>
      <c r="DR534" s="58"/>
      <c r="DS534" s="58"/>
      <c r="DT534" s="58"/>
      <c r="DU534" s="58"/>
      <c r="DV534" s="58"/>
      <c r="DW534" s="58"/>
      <c r="DX534" s="58"/>
      <c r="DY534" s="58"/>
      <c r="DZ534" s="58"/>
      <c r="EA534" s="58"/>
      <c r="EB534" s="58"/>
      <c r="EC534" s="58"/>
      <c r="ED534" s="58"/>
      <c r="EE534" s="58"/>
      <c r="EF534" s="58"/>
      <c r="EG534" s="58"/>
      <c r="EH534" s="58"/>
      <c r="EI534" s="58"/>
      <c r="EJ534" s="58"/>
      <c r="EK534" s="58"/>
      <c r="EL534" s="58"/>
      <c r="EM534" s="58"/>
      <c r="EN534" s="58"/>
      <c r="EO534" s="58"/>
      <c r="EP534" s="58"/>
      <c r="EQ534" s="58"/>
    </row>
    <row r="535" spans="1:147" outlineLevel="1" x14ac:dyDescent="0.2">
      <c r="A535" s="16">
        <v>338</v>
      </c>
      <c r="B535" s="16">
        <v>0</v>
      </c>
      <c r="C535" s="1">
        <v>1.633156249820274E-6</v>
      </c>
      <c r="D535" s="1">
        <f t="shared" si="58"/>
        <v>-1.633156249820274E-6</v>
      </c>
      <c r="E535" s="1">
        <f t="shared" si="59"/>
        <v>3.2663151667779791E-6</v>
      </c>
      <c r="F535" s="1">
        <f t="shared" si="60"/>
        <v>-1.8072949860988325E-3</v>
      </c>
      <c r="G535" s="1">
        <f t="shared" si="61"/>
        <v>-1.2779510620614415E-3</v>
      </c>
      <c r="H535" s="1">
        <v>1.5540646234524945E-5</v>
      </c>
      <c r="I535" s="1">
        <f t="shared" si="62"/>
        <v>2.5380739407321638E-11</v>
      </c>
      <c r="J535" s="1">
        <f t="shared" si="63"/>
        <v>-1.2779609922698634E-3</v>
      </c>
      <c r="AT535" s="58"/>
      <c r="AU535" s="58"/>
      <c r="AV535" s="58"/>
      <c r="AW535" s="58"/>
      <c r="AX535" s="58"/>
      <c r="AY535" s="58"/>
      <c r="AZ535" s="58"/>
      <c r="BA535" s="71"/>
      <c r="BB535" s="58"/>
      <c r="BC535" s="58"/>
      <c r="BD535" s="58"/>
      <c r="BE535" s="58">
        <f t="shared" si="64"/>
        <v>1</v>
      </c>
      <c r="BF535" s="58">
        <f t="shared" si="65"/>
        <v>1.633156249820274E-6</v>
      </c>
      <c r="BG535" s="58" t="e">
        <f t="shared" si="66"/>
        <v>#N/A</v>
      </c>
      <c r="BH535" s="58"/>
      <c r="BI535" s="58"/>
      <c r="BJ535" s="58"/>
      <c r="BK535" s="58"/>
      <c r="BL535" s="58"/>
      <c r="BM535" s="58"/>
      <c r="BN535" s="58"/>
      <c r="BO535" s="58"/>
      <c r="BP535" s="58"/>
      <c r="BQ535" s="58"/>
      <c r="BR535" s="58"/>
      <c r="BS535" s="58"/>
      <c r="BT535" s="58"/>
      <c r="BU535" s="58"/>
      <c r="BV535" s="58"/>
      <c r="BW535" s="58"/>
      <c r="BX535" s="58"/>
      <c r="BY535" s="58"/>
      <c r="BZ535" s="58"/>
      <c r="CA535" s="58"/>
      <c r="CB535" s="58"/>
      <c r="CC535" s="58"/>
      <c r="CD535" s="58"/>
      <c r="CE535" s="58"/>
      <c r="CF535" s="58"/>
      <c r="CG535" s="58"/>
      <c r="CH535" s="58"/>
      <c r="CI535" s="58"/>
      <c r="CJ535" s="58"/>
      <c r="CK535" s="58"/>
      <c r="CL535" s="58"/>
      <c r="CM535" s="58"/>
      <c r="CN535" s="58"/>
      <c r="CO535" s="58"/>
      <c r="CP535" s="58"/>
      <c r="CQ535" s="58"/>
      <c r="CR535" s="58"/>
      <c r="CS535" s="58"/>
      <c r="CT535" s="58"/>
      <c r="CU535" s="58"/>
      <c r="CV535" s="58"/>
      <c r="CW535" s="58"/>
      <c r="CX535" s="58"/>
      <c r="CY535" s="58"/>
      <c r="CZ535" s="58"/>
      <c r="DA535" s="58"/>
      <c r="DB535" s="58"/>
      <c r="DC535" s="58"/>
      <c r="DD535" s="58"/>
      <c r="DE535" s="58"/>
      <c r="DF535" s="58"/>
      <c r="DG535" s="58"/>
      <c r="DH535" s="58"/>
      <c r="DI535" s="58"/>
      <c r="DJ535" s="58"/>
      <c r="DK535" s="58"/>
      <c r="DL535" s="58"/>
      <c r="DM535" s="58"/>
      <c r="DN535" s="58"/>
      <c r="DO535" s="58"/>
      <c r="DP535" s="58"/>
      <c r="DQ535" s="58"/>
      <c r="DR535" s="58"/>
      <c r="DS535" s="58"/>
      <c r="DT535" s="58"/>
      <c r="DU535" s="58"/>
      <c r="DV535" s="58"/>
      <c r="DW535" s="58"/>
      <c r="DX535" s="58"/>
      <c r="DY535" s="58"/>
      <c r="DZ535" s="58"/>
      <c r="EA535" s="58"/>
      <c r="EB535" s="58"/>
      <c r="EC535" s="58"/>
      <c r="ED535" s="58"/>
      <c r="EE535" s="58"/>
      <c r="EF535" s="58"/>
      <c r="EG535" s="58"/>
      <c r="EH535" s="58"/>
      <c r="EI535" s="58"/>
      <c r="EJ535" s="58"/>
      <c r="EK535" s="58"/>
      <c r="EL535" s="58"/>
      <c r="EM535" s="58"/>
      <c r="EN535" s="58"/>
      <c r="EO535" s="58"/>
      <c r="EP535" s="58"/>
      <c r="EQ535" s="58"/>
    </row>
    <row r="536" spans="1:147" outlineLevel="1" x14ac:dyDescent="0.2">
      <c r="A536" s="16">
        <v>339</v>
      </c>
      <c r="B536" s="16">
        <v>0</v>
      </c>
      <c r="C536" s="1">
        <v>3.2218120960826554E-3</v>
      </c>
      <c r="D536" s="1">
        <f t="shared" si="58"/>
        <v>-3.2218120960826554E-3</v>
      </c>
      <c r="E536" s="1">
        <f t="shared" si="59"/>
        <v>6.4540266144567622E-3</v>
      </c>
      <c r="F536" s="1">
        <f t="shared" si="60"/>
        <v>-8.0336956716425115E-2</v>
      </c>
      <c r="G536" s="1">
        <f t="shared" si="61"/>
        <v>-5.6852666780060859E-2</v>
      </c>
      <c r="H536" s="1">
        <v>8.5365349549406406E-3</v>
      </c>
      <c r="I536" s="1">
        <f t="shared" si="62"/>
        <v>2.7829575989291518E-5</v>
      </c>
      <c r="J536" s="1">
        <f t="shared" si="63"/>
        <v>-5.7096893925974002E-2</v>
      </c>
      <c r="AT536" s="58"/>
      <c r="AU536" s="58"/>
      <c r="AV536" s="58"/>
      <c r="AW536" s="58"/>
      <c r="AX536" s="58"/>
      <c r="AY536" s="58"/>
      <c r="AZ536" s="58"/>
      <c r="BA536" s="71"/>
      <c r="BB536" s="58"/>
      <c r="BC536" s="58"/>
      <c r="BD536" s="58"/>
      <c r="BE536" s="58">
        <f t="shared" si="64"/>
        <v>1</v>
      </c>
      <c r="BF536" s="58">
        <f t="shared" si="65"/>
        <v>3.2218120960826554E-3</v>
      </c>
      <c r="BG536" s="58" t="e">
        <f t="shared" si="66"/>
        <v>#N/A</v>
      </c>
      <c r="BH536" s="58"/>
      <c r="BI536" s="58"/>
      <c r="BJ536" s="58"/>
      <c r="BK536" s="58"/>
      <c r="BL536" s="58"/>
      <c r="BM536" s="58"/>
      <c r="BN536" s="58"/>
      <c r="BO536" s="58"/>
      <c r="BP536" s="58"/>
      <c r="BQ536" s="58"/>
      <c r="BR536" s="58"/>
      <c r="BS536" s="58"/>
      <c r="BT536" s="58"/>
      <c r="BU536" s="58"/>
      <c r="BV536" s="58"/>
      <c r="BW536" s="58"/>
      <c r="BX536" s="58"/>
      <c r="BY536" s="58"/>
      <c r="BZ536" s="58"/>
      <c r="CA536" s="58"/>
      <c r="CB536" s="58"/>
      <c r="CC536" s="58"/>
      <c r="CD536" s="58"/>
      <c r="CE536" s="58"/>
      <c r="CF536" s="58"/>
      <c r="CG536" s="58"/>
      <c r="CH536" s="58"/>
      <c r="CI536" s="58"/>
      <c r="CJ536" s="58"/>
      <c r="CK536" s="58"/>
      <c r="CL536" s="58"/>
      <c r="CM536" s="58"/>
      <c r="CN536" s="58"/>
      <c r="CO536" s="58"/>
      <c r="CP536" s="58"/>
      <c r="CQ536" s="58"/>
      <c r="CR536" s="58"/>
      <c r="CS536" s="58"/>
      <c r="CT536" s="58"/>
      <c r="CU536" s="58"/>
      <c r="CV536" s="58"/>
      <c r="CW536" s="58"/>
      <c r="CX536" s="58"/>
      <c r="CY536" s="58"/>
      <c r="CZ536" s="58"/>
      <c r="DA536" s="58"/>
      <c r="DB536" s="58"/>
      <c r="DC536" s="58"/>
      <c r="DD536" s="58"/>
      <c r="DE536" s="58"/>
      <c r="DF536" s="58"/>
      <c r="DG536" s="58"/>
      <c r="DH536" s="58"/>
      <c r="DI536" s="58"/>
      <c r="DJ536" s="58"/>
      <c r="DK536" s="58"/>
      <c r="DL536" s="58"/>
      <c r="DM536" s="58"/>
      <c r="DN536" s="58"/>
      <c r="DO536" s="58"/>
      <c r="DP536" s="58"/>
      <c r="DQ536" s="58"/>
      <c r="DR536" s="58"/>
      <c r="DS536" s="58"/>
      <c r="DT536" s="58"/>
      <c r="DU536" s="58"/>
      <c r="DV536" s="58"/>
      <c r="DW536" s="58"/>
      <c r="DX536" s="58"/>
      <c r="DY536" s="58"/>
      <c r="DZ536" s="58"/>
      <c r="EA536" s="58"/>
      <c r="EB536" s="58"/>
      <c r="EC536" s="58"/>
      <c r="ED536" s="58"/>
      <c r="EE536" s="58"/>
      <c r="EF536" s="58"/>
      <c r="EG536" s="58"/>
      <c r="EH536" s="58"/>
      <c r="EI536" s="58"/>
      <c r="EJ536" s="58"/>
      <c r="EK536" s="58"/>
      <c r="EL536" s="58"/>
      <c r="EM536" s="58"/>
      <c r="EN536" s="58"/>
      <c r="EO536" s="58"/>
      <c r="EP536" s="58"/>
      <c r="EQ536" s="58"/>
    </row>
    <row r="537" spans="1:147" outlineLevel="1" x14ac:dyDescent="0.2">
      <c r="A537" s="16">
        <v>340</v>
      </c>
      <c r="B537" s="16">
        <v>0</v>
      </c>
      <c r="C537" s="1">
        <v>1.0139398304441097E-3</v>
      </c>
      <c r="D537" s="1">
        <f t="shared" si="58"/>
        <v>-1.0139398304441097E-3</v>
      </c>
      <c r="E537" s="1">
        <f t="shared" si="59"/>
        <v>2.0289084303333465E-3</v>
      </c>
      <c r="F537" s="1">
        <f t="shared" si="60"/>
        <v>-4.5043406069405392E-2</v>
      </c>
      <c r="G537" s="1">
        <f t="shared" si="61"/>
        <v>-3.1858577304817559E-2</v>
      </c>
      <c r="H537" s="1">
        <v>3.9946355074074319E-3</v>
      </c>
      <c r="I537" s="1">
        <f t="shared" si="62"/>
        <v>4.0706919286634752E-6</v>
      </c>
      <c r="J537" s="1">
        <f t="shared" si="63"/>
        <v>-3.1922400282806115E-2</v>
      </c>
      <c r="AT537" s="58"/>
      <c r="AU537" s="58"/>
      <c r="AV537" s="58"/>
      <c r="AW537" s="58"/>
      <c r="AX537" s="58"/>
      <c r="AY537" s="58"/>
      <c r="AZ537" s="58"/>
      <c r="BA537" s="71"/>
      <c r="BB537" s="58"/>
      <c r="BC537" s="58"/>
      <c r="BD537" s="58"/>
      <c r="BE537" s="58">
        <f t="shared" si="64"/>
        <v>1</v>
      </c>
      <c r="BF537" s="58">
        <f t="shared" si="65"/>
        <v>1.0139398304441097E-3</v>
      </c>
      <c r="BG537" s="58" t="e">
        <f t="shared" si="66"/>
        <v>#N/A</v>
      </c>
      <c r="BH537" s="58"/>
      <c r="BI537" s="58"/>
      <c r="BJ537" s="58"/>
      <c r="BK537" s="58"/>
      <c r="BL537" s="58"/>
      <c r="BM537" s="58"/>
      <c r="BN537" s="58"/>
      <c r="BO537" s="58"/>
      <c r="BP537" s="58"/>
      <c r="BQ537" s="58"/>
      <c r="BR537" s="58"/>
      <c r="BS537" s="58"/>
      <c r="BT537" s="58"/>
      <c r="BU537" s="58"/>
      <c r="BV537" s="58"/>
      <c r="BW537" s="58"/>
      <c r="BX537" s="58"/>
      <c r="BY537" s="58"/>
      <c r="BZ537" s="58"/>
      <c r="CA537" s="58"/>
      <c r="CB537" s="58"/>
      <c r="CC537" s="58"/>
      <c r="CD537" s="58"/>
      <c r="CE537" s="58"/>
      <c r="CF537" s="58"/>
      <c r="CG537" s="58"/>
      <c r="CH537" s="58"/>
      <c r="CI537" s="58"/>
      <c r="CJ537" s="58"/>
      <c r="CK537" s="58"/>
      <c r="CL537" s="58"/>
      <c r="CM537" s="58"/>
      <c r="CN537" s="58"/>
      <c r="CO537" s="58"/>
      <c r="CP537" s="58"/>
      <c r="CQ537" s="58"/>
      <c r="CR537" s="58"/>
      <c r="CS537" s="58"/>
      <c r="CT537" s="58"/>
      <c r="CU537" s="58"/>
      <c r="CV537" s="58"/>
      <c r="CW537" s="58"/>
      <c r="CX537" s="58"/>
      <c r="CY537" s="58"/>
      <c r="CZ537" s="58"/>
      <c r="DA537" s="58"/>
      <c r="DB537" s="58"/>
      <c r="DC537" s="58"/>
      <c r="DD537" s="58"/>
      <c r="DE537" s="58"/>
      <c r="DF537" s="58"/>
      <c r="DG537" s="58"/>
      <c r="DH537" s="58"/>
      <c r="DI537" s="58"/>
      <c r="DJ537" s="58"/>
      <c r="DK537" s="58"/>
      <c r="DL537" s="58"/>
      <c r="DM537" s="58"/>
      <c r="DN537" s="58"/>
      <c r="DO537" s="58"/>
      <c r="DP537" s="58"/>
      <c r="DQ537" s="58"/>
      <c r="DR537" s="58"/>
      <c r="DS537" s="58"/>
      <c r="DT537" s="58"/>
      <c r="DU537" s="58"/>
      <c r="DV537" s="58"/>
      <c r="DW537" s="58"/>
      <c r="DX537" s="58"/>
      <c r="DY537" s="58"/>
      <c r="DZ537" s="58"/>
      <c r="EA537" s="58"/>
      <c r="EB537" s="58"/>
      <c r="EC537" s="58"/>
      <c r="ED537" s="58"/>
      <c r="EE537" s="58"/>
      <c r="EF537" s="58"/>
      <c r="EG537" s="58"/>
      <c r="EH537" s="58"/>
      <c r="EI537" s="58"/>
      <c r="EJ537" s="58"/>
      <c r="EK537" s="58"/>
      <c r="EL537" s="58"/>
      <c r="EM537" s="58"/>
      <c r="EN537" s="58"/>
      <c r="EO537" s="58"/>
      <c r="EP537" s="58"/>
      <c r="EQ537" s="58"/>
    </row>
    <row r="538" spans="1:147" outlineLevel="1" x14ac:dyDescent="0.2">
      <c r="A538" s="16">
        <v>341</v>
      </c>
      <c r="B538" s="16">
        <v>0</v>
      </c>
      <c r="C538" s="1">
        <v>7.2687830544303333E-2</v>
      </c>
      <c r="D538" s="1">
        <f t="shared" si="58"/>
        <v>-7.2687830544303333E-2</v>
      </c>
      <c r="E538" s="1">
        <f t="shared" si="59"/>
        <v>0.15093003545049166</v>
      </c>
      <c r="F538" s="1">
        <f t="shared" si="60"/>
        <v>-0.38849714986147793</v>
      </c>
      <c r="G538" s="1">
        <f t="shared" si="61"/>
        <v>-0.27997411073214573</v>
      </c>
      <c r="H538" s="1">
        <v>0.23027539195270108</v>
      </c>
      <c r="I538" s="1">
        <f t="shared" si="62"/>
        <v>2.3450273207318628E-2</v>
      </c>
      <c r="J538" s="1">
        <f t="shared" si="63"/>
        <v>-0.3191171820625997</v>
      </c>
      <c r="AT538" s="58"/>
      <c r="AU538" s="58"/>
      <c r="AV538" s="58"/>
      <c r="AW538" s="58"/>
      <c r="AX538" s="58"/>
      <c r="AY538" s="58"/>
      <c r="AZ538" s="58"/>
      <c r="BA538" s="71"/>
      <c r="BB538" s="58"/>
      <c r="BC538" s="58"/>
      <c r="BD538" s="58"/>
      <c r="BE538" s="58">
        <f t="shared" si="64"/>
        <v>1</v>
      </c>
      <c r="BF538" s="58">
        <f t="shared" si="65"/>
        <v>7.2687830544303333E-2</v>
      </c>
      <c r="BG538" s="58" t="e">
        <f t="shared" si="66"/>
        <v>#N/A</v>
      </c>
      <c r="BH538" s="58"/>
      <c r="BI538" s="58"/>
      <c r="BJ538" s="58"/>
      <c r="BK538" s="58"/>
      <c r="BL538" s="58"/>
      <c r="BM538" s="58"/>
      <c r="BN538" s="58"/>
      <c r="BO538" s="58"/>
      <c r="BP538" s="58"/>
      <c r="BQ538" s="58"/>
      <c r="BR538" s="58"/>
      <c r="BS538" s="58"/>
      <c r="BT538" s="58"/>
      <c r="BU538" s="58"/>
      <c r="BV538" s="58"/>
      <c r="BW538" s="58"/>
      <c r="BX538" s="58"/>
      <c r="BY538" s="58"/>
      <c r="BZ538" s="58"/>
      <c r="CA538" s="58"/>
      <c r="CB538" s="58"/>
      <c r="CC538" s="58"/>
      <c r="CD538" s="58"/>
      <c r="CE538" s="58"/>
      <c r="CF538" s="58"/>
      <c r="CG538" s="58"/>
      <c r="CH538" s="58"/>
      <c r="CI538" s="58"/>
      <c r="CJ538" s="58"/>
      <c r="CK538" s="58"/>
      <c r="CL538" s="58"/>
      <c r="CM538" s="58"/>
      <c r="CN538" s="58"/>
      <c r="CO538" s="58"/>
      <c r="CP538" s="58"/>
      <c r="CQ538" s="58"/>
      <c r="CR538" s="58"/>
      <c r="CS538" s="58"/>
      <c r="CT538" s="58"/>
      <c r="CU538" s="58"/>
      <c r="CV538" s="58"/>
      <c r="CW538" s="58"/>
      <c r="CX538" s="58"/>
      <c r="CY538" s="58"/>
      <c r="CZ538" s="58"/>
      <c r="DA538" s="58"/>
      <c r="DB538" s="58"/>
      <c r="DC538" s="58"/>
      <c r="DD538" s="58"/>
      <c r="DE538" s="58"/>
      <c r="DF538" s="58"/>
      <c r="DG538" s="58"/>
      <c r="DH538" s="58"/>
      <c r="DI538" s="58"/>
      <c r="DJ538" s="58"/>
      <c r="DK538" s="58"/>
      <c r="DL538" s="58"/>
      <c r="DM538" s="58"/>
      <c r="DN538" s="58"/>
      <c r="DO538" s="58"/>
      <c r="DP538" s="58"/>
      <c r="DQ538" s="58"/>
      <c r="DR538" s="58"/>
      <c r="DS538" s="58"/>
      <c r="DT538" s="58"/>
      <c r="DU538" s="58"/>
      <c r="DV538" s="58"/>
      <c r="DW538" s="58"/>
      <c r="DX538" s="58"/>
      <c r="DY538" s="58"/>
      <c r="DZ538" s="58"/>
      <c r="EA538" s="58"/>
      <c r="EB538" s="58"/>
      <c r="EC538" s="58"/>
      <c r="ED538" s="58"/>
      <c r="EE538" s="58"/>
      <c r="EF538" s="58"/>
      <c r="EG538" s="58"/>
      <c r="EH538" s="58"/>
      <c r="EI538" s="58"/>
      <c r="EJ538" s="58"/>
      <c r="EK538" s="58"/>
      <c r="EL538" s="58"/>
      <c r="EM538" s="58"/>
      <c r="EN538" s="58"/>
      <c r="EO538" s="58"/>
      <c r="EP538" s="58"/>
      <c r="EQ538" s="58"/>
    </row>
    <row r="539" spans="1:147" outlineLevel="1" x14ac:dyDescent="0.2">
      <c r="A539" s="16">
        <v>342</v>
      </c>
      <c r="B539" s="16">
        <v>0</v>
      </c>
      <c r="C539" s="1">
        <v>8.3430002336823362E-4</v>
      </c>
      <c r="D539" s="1">
        <f t="shared" si="58"/>
        <v>-8.3430002336823362E-4</v>
      </c>
      <c r="E539" s="1">
        <f t="shared" si="59"/>
        <v>1.6692964906545025E-3</v>
      </c>
      <c r="F539" s="1">
        <f t="shared" si="60"/>
        <v>-4.0857024985362096E-2</v>
      </c>
      <c r="G539" s="1">
        <f t="shared" si="61"/>
        <v>-2.8896308779878848E-2</v>
      </c>
      <c r="H539" s="1">
        <v>3.7440462278548023E-3</v>
      </c>
      <c r="I539" s="1">
        <f t="shared" si="62"/>
        <v>3.138014972391017E-6</v>
      </c>
      <c r="J539" s="1">
        <f t="shared" si="63"/>
        <v>-2.8950555712706008E-2</v>
      </c>
      <c r="AT539" s="58"/>
      <c r="AU539" s="58"/>
      <c r="AV539" s="58"/>
      <c r="AW539" s="58"/>
      <c r="AX539" s="58"/>
      <c r="AY539" s="58"/>
      <c r="AZ539" s="58"/>
      <c r="BA539" s="71"/>
      <c r="BB539" s="58"/>
      <c r="BC539" s="58"/>
      <c r="BD539" s="58"/>
      <c r="BE539" s="58">
        <f t="shared" si="64"/>
        <v>1</v>
      </c>
      <c r="BF539" s="58">
        <f t="shared" si="65"/>
        <v>8.3430002336823362E-4</v>
      </c>
      <c r="BG539" s="58" t="e">
        <f t="shared" si="66"/>
        <v>#N/A</v>
      </c>
      <c r="BH539" s="58"/>
      <c r="BI539" s="58"/>
      <c r="BJ539" s="58"/>
      <c r="BK539" s="58"/>
      <c r="BL539" s="58"/>
      <c r="BM539" s="58"/>
      <c r="BN539" s="58"/>
      <c r="BO539" s="58"/>
      <c r="BP539" s="58"/>
      <c r="BQ539" s="58"/>
      <c r="BR539" s="58"/>
      <c r="BS539" s="58"/>
      <c r="BT539" s="58"/>
      <c r="BU539" s="58"/>
      <c r="BV539" s="58"/>
      <c r="BW539" s="58"/>
      <c r="BX539" s="58"/>
      <c r="BY539" s="58"/>
      <c r="BZ539" s="58"/>
      <c r="CA539" s="58"/>
      <c r="CB539" s="58"/>
      <c r="CC539" s="58"/>
      <c r="CD539" s="58"/>
      <c r="CE539" s="58"/>
      <c r="CF539" s="58"/>
      <c r="CG539" s="58"/>
      <c r="CH539" s="58"/>
      <c r="CI539" s="58"/>
      <c r="CJ539" s="58"/>
      <c r="CK539" s="58"/>
      <c r="CL539" s="58"/>
      <c r="CM539" s="58"/>
      <c r="CN539" s="58"/>
      <c r="CO539" s="58"/>
      <c r="CP539" s="58"/>
      <c r="CQ539" s="58"/>
      <c r="CR539" s="58"/>
      <c r="CS539" s="58"/>
      <c r="CT539" s="58"/>
      <c r="CU539" s="58"/>
      <c r="CV539" s="58"/>
      <c r="CW539" s="58"/>
      <c r="CX539" s="58"/>
      <c r="CY539" s="58"/>
      <c r="CZ539" s="58"/>
      <c r="DA539" s="58"/>
      <c r="DB539" s="58"/>
      <c r="DC539" s="58"/>
      <c r="DD539" s="58"/>
      <c r="DE539" s="58"/>
      <c r="DF539" s="58"/>
      <c r="DG539" s="58"/>
      <c r="DH539" s="58"/>
      <c r="DI539" s="58"/>
      <c r="DJ539" s="58"/>
      <c r="DK539" s="58"/>
      <c r="DL539" s="58"/>
      <c r="DM539" s="58"/>
      <c r="DN539" s="58"/>
      <c r="DO539" s="58"/>
      <c r="DP539" s="58"/>
      <c r="DQ539" s="58"/>
      <c r="DR539" s="58"/>
      <c r="DS539" s="58"/>
      <c r="DT539" s="58"/>
      <c r="DU539" s="58"/>
      <c r="DV539" s="58"/>
      <c r="DW539" s="58"/>
      <c r="DX539" s="58"/>
      <c r="DY539" s="58"/>
      <c r="DZ539" s="58"/>
      <c r="EA539" s="58"/>
      <c r="EB539" s="58"/>
      <c r="EC539" s="58"/>
      <c r="ED539" s="58"/>
      <c r="EE539" s="58"/>
      <c r="EF539" s="58"/>
      <c r="EG539" s="58"/>
      <c r="EH539" s="58"/>
      <c r="EI539" s="58"/>
      <c r="EJ539" s="58"/>
      <c r="EK539" s="58"/>
      <c r="EL539" s="58"/>
      <c r="EM539" s="58"/>
      <c r="EN539" s="58"/>
      <c r="EO539" s="58"/>
      <c r="EP539" s="58"/>
      <c r="EQ539" s="58"/>
    </row>
    <row r="540" spans="1:147" outlineLevel="1" x14ac:dyDescent="0.2">
      <c r="A540" s="16">
        <v>343</v>
      </c>
      <c r="B540" s="16">
        <v>0</v>
      </c>
      <c r="C540" s="1">
        <v>3.2238582627538417E-4</v>
      </c>
      <c r="D540" s="1">
        <f t="shared" si="58"/>
        <v>-3.2238582627538417E-4</v>
      </c>
      <c r="E540" s="1">
        <f t="shared" si="59"/>
        <v>6.4487560751494617E-4</v>
      </c>
      <c r="F540" s="1">
        <f t="shared" si="60"/>
        <v>-2.5394401105656068E-2</v>
      </c>
      <c r="G540" s="1">
        <f t="shared" si="61"/>
        <v>-1.7958000791111931E-2</v>
      </c>
      <c r="H540" s="1">
        <v>2.2523145729581836E-3</v>
      </c>
      <c r="I540" s="1">
        <f t="shared" si="62"/>
        <v>7.2798811732895874E-7</v>
      </c>
      <c r="J540" s="1">
        <f t="shared" si="63"/>
        <v>-1.7978258551119619E-2</v>
      </c>
      <c r="AT540" s="58"/>
      <c r="AU540" s="58"/>
      <c r="AV540" s="58"/>
      <c r="AW540" s="58"/>
      <c r="AX540" s="58"/>
      <c r="AY540" s="58"/>
      <c r="AZ540" s="58"/>
      <c r="BA540" s="71"/>
      <c r="BB540" s="58"/>
      <c r="BC540" s="58"/>
      <c r="BD540" s="58"/>
      <c r="BE540" s="58">
        <f t="shared" si="64"/>
        <v>1</v>
      </c>
      <c r="BF540" s="58">
        <f t="shared" si="65"/>
        <v>3.2238582627538417E-4</v>
      </c>
      <c r="BG540" s="58" t="e">
        <f t="shared" si="66"/>
        <v>#N/A</v>
      </c>
      <c r="BH540" s="58"/>
      <c r="BI540" s="58"/>
      <c r="BJ540" s="58"/>
      <c r="BK540" s="58"/>
      <c r="BL540" s="58"/>
      <c r="BM540" s="58"/>
      <c r="BN540" s="58"/>
      <c r="BO540" s="58"/>
      <c r="BP540" s="58"/>
      <c r="BQ540" s="58"/>
      <c r="BR540" s="58"/>
      <c r="BS540" s="58"/>
      <c r="BT540" s="58"/>
      <c r="BU540" s="58"/>
      <c r="BV540" s="58"/>
      <c r="BW540" s="58"/>
      <c r="BX540" s="58"/>
      <c r="BY540" s="58"/>
      <c r="BZ540" s="58"/>
      <c r="CA540" s="58"/>
      <c r="CB540" s="58"/>
      <c r="CC540" s="58"/>
      <c r="CD540" s="58"/>
      <c r="CE540" s="58"/>
      <c r="CF540" s="58"/>
      <c r="CG540" s="58"/>
      <c r="CH540" s="58"/>
      <c r="CI540" s="58"/>
      <c r="CJ540" s="58"/>
      <c r="CK540" s="58"/>
      <c r="CL540" s="58"/>
      <c r="CM540" s="58"/>
      <c r="CN540" s="58"/>
      <c r="CO540" s="58"/>
      <c r="CP540" s="58"/>
      <c r="CQ540" s="58"/>
      <c r="CR540" s="58"/>
      <c r="CS540" s="58"/>
      <c r="CT540" s="58"/>
      <c r="CU540" s="58"/>
      <c r="CV540" s="58"/>
      <c r="CW540" s="58"/>
      <c r="CX540" s="58"/>
      <c r="CY540" s="58"/>
      <c r="CZ540" s="58"/>
      <c r="DA540" s="58"/>
      <c r="DB540" s="58"/>
      <c r="DC540" s="58"/>
      <c r="DD540" s="58"/>
      <c r="DE540" s="58"/>
      <c r="DF540" s="58"/>
      <c r="DG540" s="58"/>
      <c r="DH540" s="58"/>
      <c r="DI540" s="58"/>
      <c r="DJ540" s="58"/>
      <c r="DK540" s="58"/>
      <c r="DL540" s="58"/>
      <c r="DM540" s="58"/>
      <c r="DN540" s="58"/>
      <c r="DO540" s="58"/>
      <c r="DP540" s="58"/>
      <c r="DQ540" s="58"/>
      <c r="DR540" s="58"/>
      <c r="DS540" s="58"/>
      <c r="DT540" s="58"/>
      <c r="DU540" s="58"/>
      <c r="DV540" s="58"/>
      <c r="DW540" s="58"/>
      <c r="DX540" s="58"/>
      <c r="DY540" s="58"/>
      <c r="DZ540" s="58"/>
      <c r="EA540" s="58"/>
      <c r="EB540" s="58"/>
      <c r="EC540" s="58"/>
      <c r="ED540" s="58"/>
      <c r="EE540" s="58"/>
      <c r="EF540" s="58"/>
      <c r="EG540" s="58"/>
      <c r="EH540" s="58"/>
      <c r="EI540" s="58"/>
      <c r="EJ540" s="58"/>
      <c r="EK540" s="58"/>
      <c r="EL540" s="58"/>
      <c r="EM540" s="58"/>
      <c r="EN540" s="58"/>
      <c r="EO540" s="58"/>
      <c r="EP540" s="58"/>
      <c r="EQ540" s="58"/>
    </row>
    <row r="541" spans="1:147" outlineLevel="1" x14ac:dyDescent="0.2">
      <c r="A541" s="16">
        <v>344</v>
      </c>
      <c r="B541" s="16">
        <v>0</v>
      </c>
      <c r="C541" s="1">
        <v>0.13537314639337114</v>
      </c>
      <c r="D541" s="1">
        <f t="shared" si="58"/>
        <v>-0.13537314639337114</v>
      </c>
      <c r="E541" s="1">
        <f t="shared" si="59"/>
        <v>0.29091449647288925</v>
      </c>
      <c r="F541" s="1">
        <f t="shared" si="60"/>
        <v>-0.5393649010390732</v>
      </c>
      <c r="G541" s="1">
        <f t="shared" si="61"/>
        <v>-0.3956871089525712</v>
      </c>
      <c r="H541" s="1">
        <v>0.40477951403645196</v>
      </c>
      <c r="I541" s="1">
        <f t="shared" si="62"/>
        <v>0.10647421770938857</v>
      </c>
      <c r="J541" s="1">
        <f t="shared" si="63"/>
        <v>-0.51287669658567303</v>
      </c>
      <c r="AT541" s="58"/>
      <c r="AU541" s="58"/>
      <c r="AV541" s="58"/>
      <c r="AW541" s="58"/>
      <c r="AX541" s="58"/>
      <c r="AY541" s="58"/>
      <c r="AZ541" s="58"/>
      <c r="BA541" s="71"/>
      <c r="BB541" s="58"/>
      <c r="BC541" s="58"/>
      <c r="BD541" s="58"/>
      <c r="BE541" s="58">
        <f t="shared" si="64"/>
        <v>1</v>
      </c>
      <c r="BF541" s="58">
        <f t="shared" si="65"/>
        <v>0.13537314639337114</v>
      </c>
      <c r="BG541" s="58" t="e">
        <f t="shared" si="66"/>
        <v>#N/A</v>
      </c>
      <c r="BH541" s="58"/>
      <c r="BI541" s="58"/>
      <c r="BJ541" s="58"/>
      <c r="BK541" s="58"/>
      <c r="BL541" s="58"/>
      <c r="BM541" s="58"/>
      <c r="BN541" s="58"/>
      <c r="BO541" s="58"/>
      <c r="BP541" s="58"/>
      <c r="BQ541" s="58"/>
      <c r="BR541" s="58"/>
      <c r="BS541" s="58"/>
      <c r="BT541" s="58"/>
      <c r="BU541" s="58"/>
      <c r="BV541" s="58"/>
      <c r="BW541" s="58"/>
      <c r="BX541" s="58"/>
      <c r="BY541" s="58"/>
      <c r="BZ541" s="58"/>
      <c r="CA541" s="58"/>
      <c r="CB541" s="58"/>
      <c r="CC541" s="58"/>
      <c r="CD541" s="58"/>
      <c r="CE541" s="58"/>
      <c r="CF541" s="58"/>
      <c r="CG541" s="58"/>
      <c r="CH541" s="58"/>
      <c r="CI541" s="58"/>
      <c r="CJ541" s="58"/>
      <c r="CK541" s="58"/>
      <c r="CL541" s="58"/>
      <c r="CM541" s="58"/>
      <c r="CN541" s="58"/>
      <c r="CO541" s="58"/>
      <c r="CP541" s="58"/>
      <c r="CQ541" s="58"/>
      <c r="CR541" s="58"/>
      <c r="CS541" s="58"/>
      <c r="CT541" s="58"/>
      <c r="CU541" s="58"/>
      <c r="CV541" s="58"/>
      <c r="CW541" s="58"/>
      <c r="CX541" s="58"/>
      <c r="CY541" s="58"/>
      <c r="CZ541" s="58"/>
      <c r="DA541" s="58"/>
      <c r="DB541" s="58"/>
      <c r="DC541" s="58"/>
      <c r="DD541" s="58"/>
      <c r="DE541" s="58"/>
      <c r="DF541" s="58"/>
      <c r="DG541" s="58"/>
      <c r="DH541" s="58"/>
      <c r="DI541" s="58"/>
      <c r="DJ541" s="58"/>
      <c r="DK541" s="58"/>
      <c r="DL541" s="58"/>
      <c r="DM541" s="58"/>
      <c r="DN541" s="58"/>
      <c r="DO541" s="58"/>
      <c r="DP541" s="58"/>
      <c r="DQ541" s="58"/>
      <c r="DR541" s="58"/>
      <c r="DS541" s="58"/>
      <c r="DT541" s="58"/>
      <c r="DU541" s="58"/>
      <c r="DV541" s="58"/>
      <c r="DW541" s="58"/>
      <c r="DX541" s="58"/>
      <c r="DY541" s="58"/>
      <c r="DZ541" s="58"/>
      <c r="EA541" s="58"/>
      <c r="EB541" s="58"/>
      <c r="EC541" s="58"/>
      <c r="ED541" s="58"/>
      <c r="EE541" s="58"/>
      <c r="EF541" s="58"/>
      <c r="EG541" s="58"/>
      <c r="EH541" s="58"/>
      <c r="EI541" s="58"/>
      <c r="EJ541" s="58"/>
      <c r="EK541" s="58"/>
      <c r="EL541" s="58"/>
      <c r="EM541" s="58"/>
      <c r="EN541" s="58"/>
      <c r="EO541" s="58"/>
      <c r="EP541" s="58"/>
      <c r="EQ541" s="58"/>
    </row>
    <row r="542" spans="1:147" outlineLevel="1" x14ac:dyDescent="0.2">
      <c r="A542" s="16">
        <v>345</v>
      </c>
      <c r="B542" s="16">
        <v>0</v>
      </c>
      <c r="C542" s="1">
        <v>1.3297262869718867E-6</v>
      </c>
      <c r="D542" s="1">
        <f t="shared" si="58"/>
        <v>-1.3297262869718867E-6</v>
      </c>
      <c r="E542" s="1">
        <f t="shared" si="59"/>
        <v>2.6594543422680257E-6</v>
      </c>
      <c r="F542" s="1">
        <f t="shared" si="60"/>
        <v>-1.6307833523396128E-3</v>
      </c>
      <c r="G542" s="1">
        <f t="shared" si="61"/>
        <v>-1.15313835039263E-3</v>
      </c>
      <c r="H542" s="1">
        <v>1.5206129100154678E-5</v>
      </c>
      <c r="I542" s="1">
        <f t="shared" si="62"/>
        <v>2.0220323947507653E-11</v>
      </c>
      <c r="J542" s="1">
        <f t="shared" si="63"/>
        <v>-1.1531471178779331E-3</v>
      </c>
      <c r="AT542" s="58"/>
      <c r="AU542" s="58"/>
      <c r="AV542" s="58"/>
      <c r="AW542" s="58"/>
      <c r="AX542" s="58"/>
      <c r="AY542" s="58"/>
      <c r="AZ542" s="58"/>
      <c r="BA542" s="71"/>
      <c r="BB542" s="58"/>
      <c r="BC542" s="58"/>
      <c r="BD542" s="58"/>
      <c r="BE542" s="58">
        <f t="shared" si="64"/>
        <v>1</v>
      </c>
      <c r="BF542" s="58">
        <f t="shared" si="65"/>
        <v>1.3297262869718867E-6</v>
      </c>
      <c r="BG542" s="58" t="e">
        <f t="shared" si="66"/>
        <v>#N/A</v>
      </c>
      <c r="BH542" s="58"/>
      <c r="BI542" s="58"/>
      <c r="BJ542" s="58"/>
      <c r="BK542" s="58"/>
      <c r="BL542" s="58"/>
      <c r="BM542" s="58"/>
      <c r="BN542" s="58"/>
      <c r="BO542" s="58"/>
      <c r="BP542" s="58"/>
      <c r="BQ542" s="58"/>
      <c r="BR542" s="58"/>
      <c r="BS542" s="58"/>
      <c r="BT542" s="58"/>
      <c r="BU542" s="58"/>
      <c r="BV542" s="58"/>
      <c r="BW542" s="58"/>
      <c r="BX542" s="58"/>
      <c r="BY542" s="58"/>
      <c r="BZ542" s="58"/>
      <c r="CA542" s="58"/>
      <c r="CB542" s="58"/>
      <c r="CC542" s="58"/>
      <c r="CD542" s="58"/>
      <c r="CE542" s="58"/>
      <c r="CF542" s="58"/>
      <c r="CG542" s="58"/>
      <c r="CH542" s="58"/>
      <c r="CI542" s="58"/>
      <c r="CJ542" s="58"/>
      <c r="CK542" s="58"/>
      <c r="CL542" s="58"/>
      <c r="CM542" s="58"/>
      <c r="CN542" s="58"/>
      <c r="CO542" s="58"/>
      <c r="CP542" s="58"/>
      <c r="CQ542" s="58"/>
      <c r="CR542" s="58"/>
      <c r="CS542" s="58"/>
      <c r="CT542" s="58"/>
      <c r="CU542" s="58"/>
      <c r="CV542" s="58"/>
      <c r="CW542" s="58"/>
      <c r="CX542" s="58"/>
      <c r="CY542" s="58"/>
      <c r="CZ542" s="58"/>
      <c r="DA542" s="58"/>
      <c r="DB542" s="58"/>
      <c r="DC542" s="58"/>
      <c r="DD542" s="58"/>
      <c r="DE542" s="58"/>
      <c r="DF542" s="58"/>
      <c r="DG542" s="58"/>
      <c r="DH542" s="58"/>
      <c r="DI542" s="58"/>
      <c r="DJ542" s="58"/>
      <c r="DK542" s="58"/>
      <c r="DL542" s="58"/>
      <c r="DM542" s="58"/>
      <c r="DN542" s="58"/>
      <c r="DO542" s="58"/>
      <c r="DP542" s="58"/>
      <c r="DQ542" s="58"/>
      <c r="DR542" s="58"/>
      <c r="DS542" s="58"/>
      <c r="DT542" s="58"/>
      <c r="DU542" s="58"/>
      <c r="DV542" s="58"/>
      <c r="DW542" s="58"/>
      <c r="DX542" s="58"/>
      <c r="DY542" s="58"/>
      <c r="DZ542" s="58"/>
      <c r="EA542" s="58"/>
      <c r="EB542" s="58"/>
      <c r="EC542" s="58"/>
      <c r="ED542" s="58"/>
      <c r="EE542" s="58"/>
      <c r="EF542" s="58"/>
      <c r="EG542" s="58"/>
      <c r="EH542" s="58"/>
      <c r="EI542" s="58"/>
      <c r="EJ542" s="58"/>
      <c r="EK542" s="58"/>
      <c r="EL542" s="58"/>
      <c r="EM542" s="58"/>
      <c r="EN542" s="58"/>
      <c r="EO542" s="58"/>
      <c r="EP542" s="58"/>
      <c r="EQ542" s="58"/>
    </row>
    <row r="543" spans="1:147" outlineLevel="1" x14ac:dyDescent="0.2">
      <c r="A543" s="16">
        <v>346</v>
      </c>
      <c r="B543" s="16">
        <v>0</v>
      </c>
      <c r="C543" s="1">
        <v>6.1119803651887806E-4</v>
      </c>
      <c r="D543" s="1">
        <f t="shared" si="58"/>
        <v>-6.1119803651887806E-4</v>
      </c>
      <c r="E543" s="1">
        <f t="shared" si="59"/>
        <v>1.2227697883612941E-3</v>
      </c>
      <c r="F543" s="1">
        <f t="shared" si="60"/>
        <v>-3.4968125319514827E-2</v>
      </c>
      <c r="G543" s="1">
        <f t="shared" si="61"/>
        <v>-2.4729978326301739E-2</v>
      </c>
      <c r="H543" s="1">
        <v>3.4773744649491426E-3</v>
      </c>
      <c r="I543" s="1">
        <f t="shared" si="62"/>
        <v>2.1340852718671839E-6</v>
      </c>
      <c r="J543" s="1">
        <f t="shared" si="63"/>
        <v>-2.4773088489149289E-2</v>
      </c>
      <c r="AT543" s="58"/>
      <c r="AU543" s="58"/>
      <c r="AV543" s="58"/>
      <c r="AW543" s="58"/>
      <c r="AX543" s="58"/>
      <c r="AY543" s="58"/>
      <c r="AZ543" s="58"/>
      <c r="BA543" s="71"/>
      <c r="BB543" s="58"/>
      <c r="BC543" s="58"/>
      <c r="BD543" s="58"/>
      <c r="BE543" s="58">
        <f t="shared" si="64"/>
        <v>1</v>
      </c>
      <c r="BF543" s="58">
        <f t="shared" si="65"/>
        <v>6.1119803651887806E-4</v>
      </c>
      <c r="BG543" s="58" t="e">
        <f t="shared" si="66"/>
        <v>#N/A</v>
      </c>
      <c r="BH543" s="58"/>
      <c r="BI543" s="58"/>
      <c r="BJ543" s="58"/>
      <c r="BK543" s="58"/>
      <c r="BL543" s="58"/>
      <c r="BM543" s="58"/>
      <c r="BN543" s="58"/>
      <c r="BO543" s="58"/>
      <c r="BP543" s="58"/>
      <c r="BQ543" s="58"/>
      <c r="BR543" s="58"/>
      <c r="BS543" s="58"/>
      <c r="BT543" s="58"/>
      <c r="BU543" s="58"/>
      <c r="BV543" s="58"/>
      <c r="BW543" s="58"/>
      <c r="BX543" s="58"/>
      <c r="BY543" s="58"/>
      <c r="BZ543" s="58"/>
      <c r="CA543" s="58"/>
      <c r="CB543" s="58"/>
      <c r="CC543" s="58"/>
      <c r="CD543" s="58"/>
      <c r="CE543" s="58"/>
      <c r="CF543" s="58"/>
      <c r="CG543" s="58"/>
      <c r="CH543" s="58"/>
      <c r="CI543" s="58"/>
      <c r="CJ543" s="58"/>
      <c r="CK543" s="58"/>
      <c r="CL543" s="58"/>
      <c r="CM543" s="58"/>
      <c r="CN543" s="58"/>
      <c r="CO543" s="58"/>
      <c r="CP543" s="58"/>
      <c r="CQ543" s="58"/>
      <c r="CR543" s="58"/>
      <c r="CS543" s="58"/>
      <c r="CT543" s="58"/>
      <c r="CU543" s="58"/>
      <c r="CV543" s="58"/>
      <c r="CW543" s="58"/>
      <c r="CX543" s="58"/>
      <c r="CY543" s="58"/>
      <c r="CZ543" s="58"/>
      <c r="DA543" s="58"/>
      <c r="DB543" s="58"/>
      <c r="DC543" s="58"/>
      <c r="DD543" s="58"/>
      <c r="DE543" s="58"/>
      <c r="DF543" s="58"/>
      <c r="DG543" s="58"/>
      <c r="DH543" s="58"/>
      <c r="DI543" s="58"/>
      <c r="DJ543" s="58"/>
      <c r="DK543" s="58"/>
      <c r="DL543" s="58"/>
      <c r="DM543" s="58"/>
      <c r="DN543" s="58"/>
      <c r="DO543" s="58"/>
      <c r="DP543" s="58"/>
      <c r="DQ543" s="58"/>
      <c r="DR543" s="58"/>
      <c r="DS543" s="58"/>
      <c r="DT543" s="58"/>
      <c r="DU543" s="58"/>
      <c r="DV543" s="58"/>
      <c r="DW543" s="58"/>
      <c r="DX543" s="58"/>
      <c r="DY543" s="58"/>
      <c r="DZ543" s="58"/>
      <c r="EA543" s="58"/>
      <c r="EB543" s="58"/>
      <c r="EC543" s="58"/>
      <c r="ED543" s="58"/>
      <c r="EE543" s="58"/>
      <c r="EF543" s="58"/>
      <c r="EG543" s="58"/>
      <c r="EH543" s="58"/>
      <c r="EI543" s="58"/>
      <c r="EJ543" s="58"/>
      <c r="EK543" s="58"/>
      <c r="EL543" s="58"/>
      <c r="EM543" s="58"/>
      <c r="EN543" s="58"/>
      <c r="EO543" s="58"/>
      <c r="EP543" s="58"/>
      <c r="EQ543" s="58"/>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1" xr:uid="{5BB68AEE-7092-469E-953E-7E6A4143B582}">
      <formula1>0</formula1>
      <formula2>1</formula2>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43010" r:id="rId3" name="Spinner 2">
              <controlPr defaultSize="0" autoPict="0">
                <anchor moveWithCells="1" sizeWithCells="1">
                  <from>
                    <xdr:col>9</xdr:col>
                    <xdr:colOff>0</xdr:colOff>
                    <xdr:row>9</xdr:row>
                    <xdr:rowOff>0</xdr:rowOff>
                  </from>
                  <to>
                    <xdr:col>10</xdr:col>
                    <xdr:colOff>0</xdr:colOff>
                    <xdr:row>11</xdr:row>
                    <xdr:rowOff>114300</xdr:rowOff>
                  </to>
                </anchor>
              </controlPr>
            </control>
          </mc:Choice>
        </mc:AlternateContent>
        <mc:AlternateContent xmlns:mc="http://schemas.openxmlformats.org/markup-compatibility/2006">
          <mc:Choice Requires="x14">
            <control shapeId="43011" r:id="rId4" name="Spinner 3">
              <controlPr defaultSize="0" autoPict="0">
                <anchor moveWithCells="1" sizeWithCells="1">
                  <from>
                    <xdr:col>9</xdr:col>
                    <xdr:colOff>0</xdr:colOff>
                    <xdr:row>86</xdr:row>
                    <xdr:rowOff>0</xdr:rowOff>
                  </from>
                  <to>
                    <xdr:col>10</xdr:col>
                    <xdr:colOff>0</xdr:colOff>
                    <xdr:row>88</xdr:row>
                    <xdr:rowOff>121920</xdr:rowOff>
                  </to>
                </anchor>
              </controlPr>
            </control>
          </mc:Choice>
        </mc:AlternateContent>
        <mc:AlternateContent xmlns:mc="http://schemas.openxmlformats.org/markup-compatibility/2006">
          <mc:Choice Requires="x14">
            <control shapeId="43012" r:id="rId5" name="Spinner 4">
              <controlPr defaultSize="0" autoPict="0">
                <anchor moveWithCells="1" sizeWithCells="1">
                  <from>
                    <xdr:col>9</xdr:col>
                    <xdr:colOff>60960</xdr:colOff>
                    <xdr:row>53</xdr:row>
                    <xdr:rowOff>0</xdr:rowOff>
                  </from>
                  <to>
                    <xdr:col>10</xdr:col>
                    <xdr:colOff>60960</xdr:colOff>
                    <xdr:row>55</xdr:row>
                    <xdr:rowOff>121920</xdr:rowOff>
                  </to>
                </anchor>
              </controlPr>
            </control>
          </mc:Choice>
        </mc:AlternateContent>
        <mc:AlternateContent xmlns:mc="http://schemas.openxmlformats.org/markup-compatibility/2006">
          <mc:Choice Requires="x14">
            <control shapeId="43013" r:id="rId6" name="Spinner 5">
              <controlPr defaultSize="0" autoPict="0">
                <anchor moveWithCells="1" sizeWithCells="1">
                  <from>
                    <xdr:col>9</xdr:col>
                    <xdr:colOff>60960</xdr:colOff>
                    <xdr:row>71</xdr:row>
                    <xdr:rowOff>0</xdr:rowOff>
                  </from>
                  <to>
                    <xdr:col>10</xdr:col>
                    <xdr:colOff>60960</xdr:colOff>
                    <xdr:row>73</xdr:row>
                    <xdr:rowOff>121920</xdr:rowOff>
                  </to>
                </anchor>
              </controlPr>
            </control>
          </mc:Choice>
        </mc:AlternateContent>
        <mc:AlternateContent xmlns:mc="http://schemas.openxmlformats.org/markup-compatibility/2006">
          <mc:Choice Requires="x14">
            <control shapeId="43014" r:id="rId7" name="Spinner 6">
              <controlPr defaultSize="0" autoPict="0">
                <anchor moveWithCells="1" sizeWithCells="1">
                  <from>
                    <xdr:col>9</xdr:col>
                    <xdr:colOff>0</xdr:colOff>
                    <xdr:row>160</xdr:row>
                    <xdr:rowOff>0</xdr:rowOff>
                  </from>
                  <to>
                    <xdr:col>10</xdr:col>
                    <xdr:colOff>0</xdr:colOff>
                    <xdr:row>162</xdr:row>
                    <xdr:rowOff>121920</xdr:rowOff>
                  </to>
                </anchor>
              </controlPr>
            </control>
          </mc:Choice>
        </mc:AlternateContent>
        <mc:AlternateContent xmlns:mc="http://schemas.openxmlformats.org/markup-compatibility/2006">
          <mc:Choice Requires="x14">
            <control shapeId="43015" r:id="rId8" name="Spinner 7">
              <controlPr defaultSize="0" autoPict="0">
                <anchor moveWithCells="1" sizeWithCells="1">
                  <from>
                    <xdr:col>9</xdr:col>
                    <xdr:colOff>0</xdr:colOff>
                    <xdr:row>183</xdr:row>
                    <xdr:rowOff>0</xdr:rowOff>
                  </from>
                  <to>
                    <xdr:col>10</xdr:col>
                    <xdr:colOff>0</xdr:colOff>
                    <xdr:row>185</xdr:row>
                    <xdr:rowOff>121920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15889-8F8B-4DB0-9909-6EC038094FD8}">
  <dimension ref="A1:N40"/>
  <sheetViews>
    <sheetView showGridLines="0" showRowColHeaders="0" topLeftCell="A3" zoomScaleNormal="100" workbookViewId="0">
      <pane xSplit="1" topLeftCell="B1" activePane="topRight" state="frozenSplit"/>
      <selection pane="topRight" activeCell="A3" sqref="A3"/>
    </sheetView>
  </sheetViews>
  <sheetFormatPr defaultRowHeight="10.199999999999999" x14ac:dyDescent="0.2"/>
  <cols>
    <col min="1" max="1" width="38.77734375" style="25" bestFit="1" customWidth="1"/>
    <col min="2" max="8" width="16.77734375" style="25" customWidth="1"/>
    <col min="9" max="16384" width="8.88671875" style="25"/>
  </cols>
  <sheetData>
    <row r="1" spans="1:14" x14ac:dyDescent="0.2">
      <c r="A1" s="59" t="s">
        <v>218</v>
      </c>
      <c r="M1" s="65" t="s">
        <v>252</v>
      </c>
      <c r="N1" s="65" t="s">
        <v>253</v>
      </c>
    </row>
    <row r="3" spans="1:14" x14ac:dyDescent="0.2">
      <c r="A3" s="61" t="s">
        <v>219</v>
      </c>
      <c r="B3" s="60" t="s">
        <v>235</v>
      </c>
      <c r="C3" s="60" t="s">
        <v>235</v>
      </c>
      <c r="D3" s="60" t="s">
        <v>235</v>
      </c>
      <c r="E3" s="60" t="s">
        <v>235</v>
      </c>
      <c r="F3" s="60" t="s">
        <v>235</v>
      </c>
      <c r="G3" s="60" t="s">
        <v>235</v>
      </c>
      <c r="H3" s="60" t="s">
        <v>235</v>
      </c>
    </row>
    <row r="4" spans="1:14" x14ac:dyDescent="0.2">
      <c r="A4" s="62" t="s">
        <v>220</v>
      </c>
      <c r="B4" s="25" t="s">
        <v>82</v>
      </c>
      <c r="C4" s="25" t="s">
        <v>256</v>
      </c>
      <c r="D4" s="25" t="s">
        <v>279</v>
      </c>
      <c r="E4" s="25" t="s">
        <v>301</v>
      </c>
      <c r="F4" s="25" t="s">
        <v>325</v>
      </c>
      <c r="G4" s="25" t="s">
        <v>347</v>
      </c>
      <c r="H4" s="25" t="s">
        <v>356</v>
      </c>
    </row>
    <row r="5" spans="1:14" x14ac:dyDescent="0.2">
      <c r="A5" s="62" t="s">
        <v>221</v>
      </c>
      <c r="B5" s="64">
        <v>43221.519513888888</v>
      </c>
      <c r="C5" s="64">
        <v>43221.520231481481</v>
      </c>
      <c r="D5" s="64">
        <v>43221.520613425928</v>
      </c>
      <c r="E5" s="64">
        <v>43221.521944444445</v>
      </c>
      <c r="F5" s="64">
        <v>43221.808182870373</v>
      </c>
      <c r="G5" s="64">
        <v>43221.808761574073</v>
      </c>
      <c r="H5" s="64">
        <v>43221.809259259258</v>
      </c>
    </row>
    <row r="6" spans="1:14" x14ac:dyDescent="0.2">
      <c r="A6" s="63" t="s">
        <v>222</v>
      </c>
      <c r="B6" s="65" t="s">
        <v>236</v>
      </c>
      <c r="C6" s="139" t="s">
        <v>266</v>
      </c>
      <c r="D6" s="139" t="s">
        <v>289</v>
      </c>
      <c r="E6" s="139" t="s">
        <v>312</v>
      </c>
      <c r="F6" s="139" t="s">
        <v>336</v>
      </c>
      <c r="G6" s="139" t="s">
        <v>336</v>
      </c>
      <c r="H6" s="139" t="s">
        <v>366</v>
      </c>
      <c r="I6" s="68"/>
    </row>
    <row r="7" spans="1:14" x14ac:dyDescent="0.2">
      <c r="A7" s="62" t="s">
        <v>223</v>
      </c>
      <c r="B7" s="67" t="s">
        <v>237</v>
      </c>
      <c r="C7" s="141" t="s">
        <v>267</v>
      </c>
      <c r="D7" s="141" t="s">
        <v>290</v>
      </c>
      <c r="E7" s="141" t="s">
        <v>313</v>
      </c>
      <c r="F7" s="141" t="s">
        <v>313</v>
      </c>
      <c r="G7" s="141" t="s">
        <v>313</v>
      </c>
      <c r="H7" s="141" t="s">
        <v>367</v>
      </c>
      <c r="I7" s="68"/>
    </row>
    <row r="8" spans="1:14" x14ac:dyDescent="0.2">
      <c r="A8" s="62" t="s">
        <v>98</v>
      </c>
      <c r="B8" s="25">
        <v>7.3170731707317069E-2</v>
      </c>
      <c r="C8" s="68">
        <v>7.3170731707317069E-2</v>
      </c>
      <c r="D8" s="68">
        <v>7.3170731707317069E-2</v>
      </c>
      <c r="E8" s="68">
        <v>7.2254335260115612E-2</v>
      </c>
      <c r="F8" s="68">
        <v>7.2254335260115612E-2</v>
      </c>
      <c r="G8" s="68">
        <v>7.2254335260115612E-2</v>
      </c>
      <c r="H8" s="68">
        <v>7.2254335260115612E-2</v>
      </c>
      <c r="I8" s="68"/>
    </row>
    <row r="9" spans="1:14" x14ac:dyDescent="0.2">
      <c r="A9" s="62" t="s">
        <v>224</v>
      </c>
      <c r="B9" s="25">
        <v>0.260416542732471</v>
      </c>
      <c r="C9" s="68">
        <v>0.260416542732471</v>
      </c>
      <c r="D9" s="68">
        <v>0.260416542732471</v>
      </c>
      <c r="E9" s="68">
        <v>0.25890856744463753</v>
      </c>
      <c r="F9" s="68">
        <v>0.25890856744463753</v>
      </c>
      <c r="G9" s="68">
        <v>0.25890856744463753</v>
      </c>
      <c r="H9" s="68">
        <v>0.25890856744463753</v>
      </c>
      <c r="I9" s="68"/>
    </row>
    <row r="10" spans="1:14" x14ac:dyDescent="0.2">
      <c r="A10" s="62" t="s">
        <v>97</v>
      </c>
      <c r="B10" s="69">
        <v>0.13391224874597016</v>
      </c>
      <c r="C10" s="69">
        <v>0.13887504853365285</v>
      </c>
      <c r="D10" s="69">
        <v>0.14165836000397519</v>
      </c>
      <c r="E10" s="69">
        <v>0.13546107128721618</v>
      </c>
      <c r="F10" s="69">
        <v>0.12462878748288772</v>
      </c>
      <c r="G10" s="69">
        <v>0.12462878748288772</v>
      </c>
      <c r="H10" s="69">
        <v>0.1149315060407276</v>
      </c>
      <c r="I10" s="68"/>
    </row>
    <row r="11" spans="1:14" x14ac:dyDescent="0.2">
      <c r="A11" s="62" t="s">
        <v>122</v>
      </c>
      <c r="B11" s="69">
        <v>0.74818296784478699</v>
      </c>
      <c r="C11" s="69">
        <v>0.72717544495741326</v>
      </c>
      <c r="D11" s="69">
        <v>0.72060711266834632</v>
      </c>
      <c r="E11" s="69">
        <v>0.73642749029040733</v>
      </c>
      <c r="F11" s="69">
        <v>0.78036066997716858</v>
      </c>
      <c r="G11" s="69">
        <v>0.78036066997716858</v>
      </c>
      <c r="H11" s="69">
        <v>0.80863240489896437</v>
      </c>
      <c r="I11" s="68"/>
    </row>
    <row r="12" spans="1:14" x14ac:dyDescent="0.2">
      <c r="A12" s="62" t="s">
        <v>225</v>
      </c>
      <c r="B12" s="69">
        <v>0.56183038378611139</v>
      </c>
      <c r="C12" s="69">
        <v>0.57188162490851691</v>
      </c>
      <c r="D12" s="69">
        <v>0.58084267462433958</v>
      </c>
      <c r="E12" s="69">
        <v>0.63616381914231979</v>
      </c>
      <c r="F12" s="69">
        <v>0.68009699882908103</v>
      </c>
      <c r="G12" s="69">
        <v>0.68009699882908103</v>
      </c>
      <c r="H12" s="69">
        <v>0.67494751003484776</v>
      </c>
      <c r="I12" s="68"/>
    </row>
    <row r="13" spans="1:14" x14ac:dyDescent="0.2">
      <c r="A13" s="62" t="s">
        <v>226</v>
      </c>
      <c r="B13" s="25">
        <v>5.8266895214811116</v>
      </c>
      <c r="C13" s="68">
        <v>5.8251265984984695</v>
      </c>
      <c r="D13" s="68">
        <v>5.8247801672188366</v>
      </c>
      <c r="E13" s="68">
        <v>6.1816002784842183</v>
      </c>
      <c r="F13" s="68">
        <v>8.7473992918457792</v>
      </c>
      <c r="G13" s="68">
        <v>8.7473992918457792</v>
      </c>
      <c r="H13" s="68">
        <v>8.9001245773653768</v>
      </c>
      <c r="I13" s="68"/>
    </row>
    <row r="14" spans="1:14" x14ac:dyDescent="0.2">
      <c r="A14" s="62" t="s">
        <v>120</v>
      </c>
      <c r="B14" s="25">
        <v>56.431043563217777</v>
      </c>
      <c r="C14" s="68">
        <v>55.13656305919762</v>
      </c>
      <c r="D14" s="68">
        <v>53.982486262966944</v>
      </c>
      <c r="E14" s="68">
        <v>65.31828707693559</v>
      </c>
      <c r="F14" s="68">
        <v>57.43111094118737</v>
      </c>
      <c r="G14" s="68">
        <v>57.43111094118737</v>
      </c>
      <c r="H14" s="68">
        <v>58.355581362376086</v>
      </c>
      <c r="I14" s="68"/>
    </row>
    <row r="15" spans="1:14" x14ac:dyDescent="0.2">
      <c r="A15" s="62" t="s">
        <v>227</v>
      </c>
      <c r="B15" s="25">
        <v>0.98598927875243669</v>
      </c>
      <c r="C15" s="68">
        <v>0.96089181286549719</v>
      </c>
      <c r="D15" s="68">
        <v>0.98403996101364521</v>
      </c>
      <c r="E15" s="68">
        <v>0.96834890965732079</v>
      </c>
      <c r="F15" s="68">
        <v>0.9890965732087228</v>
      </c>
      <c r="G15" s="68">
        <v>0.9890965732087228</v>
      </c>
      <c r="H15" s="68">
        <v>0.99208722741433009</v>
      </c>
      <c r="I15" s="68"/>
    </row>
    <row r="16" spans="1:14" x14ac:dyDescent="0.2">
      <c r="A16" s="62" t="s">
        <v>228</v>
      </c>
      <c r="B16" s="25">
        <v>0.5</v>
      </c>
      <c r="C16" s="68">
        <v>0.5</v>
      </c>
      <c r="D16" s="68">
        <v>0.5</v>
      </c>
      <c r="E16" s="68">
        <v>0.5</v>
      </c>
      <c r="F16" s="68">
        <v>0.5</v>
      </c>
      <c r="G16" s="68">
        <v>0.5</v>
      </c>
      <c r="H16" s="68">
        <v>0.5</v>
      </c>
      <c r="I16" s="68"/>
    </row>
    <row r="17" spans="1:9" x14ac:dyDescent="0.2">
      <c r="A17" s="62" t="s">
        <v>229</v>
      </c>
      <c r="B17" s="66">
        <v>0.97967479674796742</v>
      </c>
      <c r="C17" s="140">
        <v>0.97154471544715448</v>
      </c>
      <c r="D17" s="140">
        <v>0.97154471544715448</v>
      </c>
      <c r="E17" s="140">
        <v>0.97687861271676302</v>
      </c>
      <c r="F17" s="140">
        <v>0.98554913294797686</v>
      </c>
      <c r="G17" s="140">
        <v>0.98554913294797686</v>
      </c>
      <c r="H17" s="140">
        <v>0.98554913294797686</v>
      </c>
      <c r="I17" s="68"/>
    </row>
    <row r="18" spans="1:9" x14ac:dyDescent="0.2">
      <c r="A18" s="62" t="s">
        <v>230</v>
      </c>
      <c r="B18" s="66">
        <v>0.77777777777777779</v>
      </c>
      <c r="C18" s="140">
        <v>0.72222222222222232</v>
      </c>
      <c r="D18" s="140">
        <v>0.72222222222222232</v>
      </c>
      <c r="E18" s="140">
        <v>0.79999999999999993</v>
      </c>
      <c r="F18" s="140">
        <v>0.83999999999999986</v>
      </c>
      <c r="G18" s="140">
        <v>0.83999999999999986</v>
      </c>
      <c r="H18" s="140">
        <v>0.87999999999999989</v>
      </c>
      <c r="I18" s="68"/>
    </row>
    <row r="19" spans="1:9" x14ac:dyDescent="0.2">
      <c r="A19" s="62" t="s">
        <v>231</v>
      </c>
      <c r="B19" s="66">
        <v>0.99561403508771917</v>
      </c>
      <c r="C19" s="140">
        <v>0.99122807017543857</v>
      </c>
      <c r="D19" s="140">
        <v>0.99122807017543857</v>
      </c>
      <c r="E19" s="140">
        <v>0.99065420560747663</v>
      </c>
      <c r="F19" s="140">
        <v>0.99688473520249221</v>
      </c>
      <c r="G19" s="140">
        <v>0.99688473520249221</v>
      </c>
      <c r="H19" s="140">
        <v>0.99376947040498431</v>
      </c>
      <c r="I19" s="68"/>
    </row>
    <row r="20" spans="1:9" x14ac:dyDescent="0.2">
      <c r="A20" s="62" t="s">
        <v>232</v>
      </c>
      <c r="B20" s="68"/>
      <c r="C20" s="68"/>
      <c r="D20" s="68"/>
      <c r="E20" s="68"/>
      <c r="F20" s="68"/>
      <c r="G20" s="68"/>
      <c r="H20" s="68"/>
      <c r="I20" s="68"/>
    </row>
    <row r="21" spans="1:9" x14ac:dyDescent="0.2">
      <c r="A21" s="62" t="s">
        <v>229</v>
      </c>
      <c r="B21" s="68"/>
      <c r="C21" s="68"/>
      <c r="D21" s="68"/>
      <c r="E21" s="68"/>
      <c r="F21" s="68"/>
      <c r="G21" s="68"/>
      <c r="H21" s="68"/>
      <c r="I21" s="68"/>
    </row>
    <row r="22" spans="1:9" x14ac:dyDescent="0.2">
      <c r="A22" s="62" t="s">
        <v>230</v>
      </c>
      <c r="B22" s="68"/>
      <c r="C22" s="68"/>
      <c r="D22" s="68"/>
      <c r="E22" s="68"/>
      <c r="F22" s="68"/>
      <c r="G22" s="68"/>
      <c r="H22" s="68"/>
      <c r="I22" s="68"/>
    </row>
    <row r="23" spans="1:9" x14ac:dyDescent="0.2">
      <c r="A23" s="62" t="s">
        <v>231</v>
      </c>
      <c r="B23" s="68"/>
      <c r="C23" s="68"/>
      <c r="D23" s="68"/>
      <c r="E23" s="68"/>
      <c r="F23" s="68"/>
      <c r="G23" s="68"/>
      <c r="H23" s="68"/>
      <c r="I23" s="68"/>
    </row>
    <row r="25" spans="1:9" x14ac:dyDescent="0.2">
      <c r="A25" s="63" t="s">
        <v>233</v>
      </c>
      <c r="B25" s="25" t="s">
        <v>82</v>
      </c>
      <c r="C25" s="68" t="s">
        <v>256</v>
      </c>
      <c r="D25" s="68" t="s">
        <v>279</v>
      </c>
      <c r="E25" s="68" t="s">
        <v>301</v>
      </c>
      <c r="F25" s="68" t="s">
        <v>325</v>
      </c>
      <c r="G25" s="68" t="s">
        <v>347</v>
      </c>
      <c r="H25" s="68" t="s">
        <v>356</v>
      </c>
      <c r="I25" s="68"/>
    </row>
    <row r="26" spans="1:9" x14ac:dyDescent="0.2">
      <c r="A26" s="62" t="s">
        <v>234</v>
      </c>
      <c r="B26" s="25" t="s">
        <v>238</v>
      </c>
      <c r="C26" s="68" t="s">
        <v>238</v>
      </c>
      <c r="D26" s="68" t="s">
        <v>238</v>
      </c>
      <c r="E26" s="68" t="s">
        <v>238</v>
      </c>
      <c r="F26" s="68" t="s">
        <v>238</v>
      </c>
      <c r="G26" s="68" t="s">
        <v>238</v>
      </c>
      <c r="H26" s="68" t="s">
        <v>238</v>
      </c>
      <c r="I26" s="68"/>
    </row>
    <row r="27" spans="1:9" x14ac:dyDescent="0.2">
      <c r="A27" s="62" t="s">
        <v>111</v>
      </c>
      <c r="B27" s="69" t="s">
        <v>239</v>
      </c>
      <c r="C27" s="69" t="s">
        <v>268</v>
      </c>
      <c r="D27" s="69" t="s">
        <v>291</v>
      </c>
      <c r="E27" s="69" t="s">
        <v>314</v>
      </c>
      <c r="F27" s="69" t="s">
        <v>337</v>
      </c>
      <c r="G27" s="69" t="s">
        <v>337</v>
      </c>
      <c r="H27" s="69" t="s">
        <v>368</v>
      </c>
      <c r="I27" s="68"/>
    </row>
    <row r="28" spans="1:9" x14ac:dyDescent="0.2">
      <c r="A28" s="62" t="s">
        <v>9</v>
      </c>
      <c r="B28" s="69" t="s">
        <v>240</v>
      </c>
      <c r="C28" s="69" t="s">
        <v>269</v>
      </c>
      <c r="D28" s="69" t="s">
        <v>292</v>
      </c>
      <c r="E28" s="69" t="s">
        <v>315</v>
      </c>
      <c r="F28" s="69" t="s">
        <v>338</v>
      </c>
      <c r="G28" s="69" t="s">
        <v>338</v>
      </c>
      <c r="H28" s="69" t="s">
        <v>369</v>
      </c>
      <c r="I28" s="68"/>
    </row>
    <row r="29" spans="1:9" x14ac:dyDescent="0.2">
      <c r="A29" s="62" t="s">
        <v>112</v>
      </c>
      <c r="B29" s="69" t="s">
        <v>241</v>
      </c>
      <c r="C29" s="69" t="s">
        <v>270</v>
      </c>
      <c r="D29" s="69" t="s">
        <v>293</v>
      </c>
      <c r="E29" s="69" t="s">
        <v>316</v>
      </c>
      <c r="F29" s="69" t="s">
        <v>339</v>
      </c>
      <c r="G29" s="69" t="s">
        <v>339</v>
      </c>
      <c r="H29" s="69" t="s">
        <v>370</v>
      </c>
      <c r="I29" s="68"/>
    </row>
    <row r="30" spans="1:9" x14ac:dyDescent="0.2">
      <c r="A30" s="62" t="s">
        <v>13</v>
      </c>
      <c r="B30" s="69" t="s">
        <v>242</v>
      </c>
      <c r="C30" s="69" t="s">
        <v>271</v>
      </c>
      <c r="D30" s="69" t="s">
        <v>294</v>
      </c>
      <c r="E30" s="69" t="s">
        <v>317</v>
      </c>
      <c r="F30" s="69" t="s">
        <v>340</v>
      </c>
      <c r="G30" s="69" t="s">
        <v>340</v>
      </c>
      <c r="H30" s="69" t="s">
        <v>371</v>
      </c>
      <c r="I30" s="68"/>
    </row>
    <row r="31" spans="1:9" x14ac:dyDescent="0.2">
      <c r="A31" s="62" t="s">
        <v>113</v>
      </c>
      <c r="B31" s="69" t="s">
        <v>243</v>
      </c>
      <c r="C31" s="69" t="s">
        <v>272</v>
      </c>
      <c r="D31" s="69" t="s">
        <v>295</v>
      </c>
      <c r="E31" s="69" t="s">
        <v>318</v>
      </c>
      <c r="F31" s="69" t="s">
        <v>341</v>
      </c>
      <c r="G31" s="69" t="s">
        <v>341</v>
      </c>
      <c r="H31" s="69" t="s">
        <v>372</v>
      </c>
      <c r="I31" s="68"/>
    </row>
    <row r="32" spans="1:9" x14ac:dyDescent="0.2">
      <c r="A32" s="62" t="s">
        <v>20</v>
      </c>
      <c r="B32" s="69" t="s">
        <v>244</v>
      </c>
      <c r="C32" s="69" t="s">
        <v>273</v>
      </c>
      <c r="D32" s="69" t="s">
        <v>296</v>
      </c>
      <c r="E32" s="69" t="s">
        <v>319</v>
      </c>
      <c r="F32" s="69" t="s">
        <v>342</v>
      </c>
      <c r="G32" s="69" t="s">
        <v>342</v>
      </c>
      <c r="H32" s="69" t="s">
        <v>373</v>
      </c>
      <c r="I32" s="68"/>
    </row>
    <row r="33" spans="1:9" x14ac:dyDescent="0.2">
      <c r="A33" s="62" t="s">
        <v>23</v>
      </c>
      <c r="B33" s="69" t="s">
        <v>245</v>
      </c>
      <c r="C33" s="142"/>
      <c r="D33" s="142"/>
      <c r="E33" s="142"/>
      <c r="F33" s="142"/>
      <c r="G33" s="142"/>
      <c r="H33" s="69" t="s">
        <v>374</v>
      </c>
      <c r="I33" s="68"/>
    </row>
    <row r="34" spans="1:9" x14ac:dyDescent="0.2">
      <c r="A34" s="62" t="s">
        <v>25</v>
      </c>
      <c r="B34" s="69" t="s">
        <v>246</v>
      </c>
      <c r="C34" s="142"/>
      <c r="D34" s="142"/>
      <c r="E34" s="142"/>
      <c r="F34" s="142"/>
      <c r="G34" s="142"/>
      <c r="H34" s="69" t="s">
        <v>375</v>
      </c>
      <c r="I34" s="68"/>
    </row>
    <row r="35" spans="1:9" x14ac:dyDescent="0.2">
      <c r="A35" s="62" t="s">
        <v>24</v>
      </c>
      <c r="B35" s="69" t="s">
        <v>247</v>
      </c>
      <c r="C35" s="69" t="s">
        <v>274</v>
      </c>
      <c r="D35" s="142"/>
      <c r="E35" s="142"/>
      <c r="F35" s="142"/>
      <c r="G35" s="142"/>
      <c r="H35" s="69" t="s">
        <v>376</v>
      </c>
      <c r="I35" s="68"/>
    </row>
    <row r="36" spans="1:9" x14ac:dyDescent="0.2">
      <c r="A36" s="62" t="s">
        <v>27</v>
      </c>
      <c r="B36" s="69" t="s">
        <v>248</v>
      </c>
      <c r="C36" s="69" t="s">
        <v>275</v>
      </c>
      <c r="D36" s="69" t="s">
        <v>297</v>
      </c>
      <c r="E36" s="69" t="s">
        <v>320</v>
      </c>
      <c r="F36" s="69" t="s">
        <v>343</v>
      </c>
      <c r="G36" s="69" t="s">
        <v>343</v>
      </c>
      <c r="H36" s="69" t="s">
        <v>377</v>
      </c>
      <c r="I36" s="68"/>
    </row>
    <row r="37" spans="1:9" x14ac:dyDescent="0.2">
      <c r="A37" s="62" t="s">
        <v>26</v>
      </c>
      <c r="B37" s="69" t="s">
        <v>249</v>
      </c>
      <c r="C37" s="69" t="s">
        <v>276</v>
      </c>
      <c r="D37" s="69" t="s">
        <v>298</v>
      </c>
      <c r="E37" s="69" t="s">
        <v>321</v>
      </c>
      <c r="F37" s="69" t="s">
        <v>344</v>
      </c>
      <c r="G37" s="69" t="s">
        <v>344</v>
      </c>
      <c r="H37" s="69" t="s">
        <v>378</v>
      </c>
      <c r="I37" s="68"/>
    </row>
    <row r="38" spans="1:9" x14ac:dyDescent="0.2">
      <c r="A38" s="62" t="s">
        <v>7</v>
      </c>
      <c r="B38" s="69"/>
      <c r="C38" s="69"/>
      <c r="D38" s="69"/>
      <c r="E38" s="204" t="s">
        <v>322</v>
      </c>
      <c r="F38" s="142"/>
      <c r="G38" s="142"/>
      <c r="H38" s="142"/>
      <c r="I38" s="68"/>
    </row>
    <row r="39" spans="1:9" x14ac:dyDescent="0.2">
      <c r="A39" s="62" t="s">
        <v>324</v>
      </c>
      <c r="B39" s="69"/>
      <c r="C39" s="69"/>
      <c r="D39" s="69"/>
      <c r="E39" s="142"/>
      <c r="F39" s="204" t="s">
        <v>345</v>
      </c>
      <c r="G39" s="69" t="s">
        <v>345</v>
      </c>
      <c r="H39" s="69" t="s">
        <v>379</v>
      </c>
      <c r="I39" s="68"/>
    </row>
    <row r="40" spans="1:9" x14ac:dyDescent="0.2">
      <c r="A40" s="62" t="s">
        <v>114</v>
      </c>
      <c r="B40" s="69" t="s">
        <v>250</v>
      </c>
      <c r="C40" s="69" t="s">
        <v>277</v>
      </c>
      <c r="D40" s="69" t="s">
        <v>299</v>
      </c>
      <c r="E40" s="142"/>
      <c r="F40" s="142"/>
      <c r="G40" s="68"/>
      <c r="H40" s="68"/>
      <c r="I40" s="68"/>
    </row>
  </sheetData>
  <sortState ref="A27:N41">
    <sortCondition ref="A1"/>
  </sortState>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52</vt:i4>
      </vt:variant>
    </vt:vector>
  </HeadingPairs>
  <TitlesOfParts>
    <vt:vector size="61" baseType="lpstr">
      <vt:lpstr>Sheet1</vt:lpstr>
      <vt:lpstr>Model 1</vt:lpstr>
      <vt:lpstr>Model 2</vt:lpstr>
      <vt:lpstr>Model 3</vt:lpstr>
      <vt:lpstr>Model 4</vt:lpstr>
      <vt:lpstr>Model 5</vt:lpstr>
      <vt:lpstr>Model 6</vt:lpstr>
      <vt:lpstr>Model 7</vt:lpstr>
      <vt:lpstr>Model Summaries</vt:lpstr>
      <vt:lpstr>ASETIdealscopeAssetTest</vt:lpstr>
      <vt:lpstr>CARAT</vt:lpstr>
      <vt:lpstr>CLARITY</vt:lpstr>
      <vt:lpstr>CLARITY.Eq.FL</vt:lpstr>
      <vt:lpstr>CLARITY.Eq.IF</vt:lpstr>
      <vt:lpstr>CLARITY.Eq.VS1</vt:lpstr>
      <vt:lpstr>CLARITY.Eq.VS2</vt:lpstr>
      <vt:lpstr>CLARITY.Eq.VVS1</vt:lpstr>
      <vt:lpstr>CLARITY.Eq.VVS2</vt:lpstr>
      <vt:lpstr>Clarity_excluding_IF_FL</vt:lpstr>
      <vt:lpstr>Clarity_FL_IF</vt:lpstr>
      <vt:lpstr>Clarity_IF_FL</vt:lpstr>
      <vt:lpstr>Clarity_without_FL_IF</vt:lpstr>
      <vt:lpstr>COLOR</vt:lpstr>
      <vt:lpstr>COLOR.Eq.D</vt:lpstr>
      <vt:lpstr>COLOR.Eq.E</vt:lpstr>
      <vt:lpstr>COLOR.Eq.F</vt:lpstr>
      <vt:lpstr>COLOR.Eq.G</vt:lpstr>
      <vt:lpstr>COLOR.Eq.H</vt:lpstr>
      <vt:lpstr>Count</vt:lpstr>
      <vt:lpstr>D</vt:lpstr>
      <vt:lpstr>E_F</vt:lpstr>
      <vt:lpstr>G_H</vt:lpstr>
      <vt:lpstr>Girdle</vt:lpstr>
      <vt:lpstr>HeartsXArrows</vt:lpstr>
      <vt:lpstr>HxA_CrownAngle_34to35</vt:lpstr>
      <vt:lpstr>HxA_LowerGirdle_76to78</vt:lpstr>
      <vt:lpstr>HxA_PavillionAngle_406to409</vt:lpstr>
      <vt:lpstr>HxA_StarFacets_45to50</vt:lpstr>
      <vt:lpstr>HxA_TableSize_54to57</vt:lpstr>
      <vt:lpstr>HxA_True</vt:lpstr>
      <vt:lpstr>PRICE</vt:lpstr>
      <vt:lpstr>PRICE.Ln</vt:lpstr>
      <vt:lpstr>Standardized_Price</vt:lpstr>
      <vt:lpstr>Super_Ideal_Diamonds</vt:lpstr>
      <vt:lpstr>TableClarity</vt:lpstr>
      <vt:lpstr>Vendor</vt:lpstr>
      <vt:lpstr>Vendor.Eq.BlueNile</vt:lpstr>
      <vt:lpstr>Vendor.Eq.BrianGavin</vt:lpstr>
      <vt:lpstr>Vendor.Eq.CraftedByInfinity</vt:lpstr>
      <vt:lpstr>Vendor.Eq.EnchantedDiamonds</vt:lpstr>
      <vt:lpstr>Vendor.Eq.JamesAllen</vt:lpstr>
      <vt:lpstr>Vendor.Eq.WhiteFlash</vt:lpstr>
      <vt:lpstr>xCrownAngle</vt:lpstr>
      <vt:lpstr>xCUT</vt:lpstr>
      <vt:lpstr>xDEPTH</vt:lpstr>
      <vt:lpstr>xGRADINGLAB</vt:lpstr>
      <vt:lpstr>xLowerGirdleAngle</vt:lpstr>
      <vt:lpstr>xPavillionAngle</vt:lpstr>
      <vt:lpstr>xSHAPE</vt:lpstr>
      <vt:lpstr>xStarAngle</vt:lpstr>
      <vt:lpstr>xTABLE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Dell_Owner</dc:creator>
  <cp:lastModifiedBy>Dell_Owner</cp:lastModifiedBy>
  <dcterms:created xsi:type="dcterms:W3CDTF">2018-05-01T16:26:11Z</dcterms:created>
  <dcterms:modified xsi:type="dcterms:W3CDTF">2018-05-02T18:35:38Z</dcterms:modified>
</cp:coreProperties>
</file>